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0"/>
  <workbookPr defaultThemeVersion="166925"/>
  <mc:AlternateContent xmlns:mc="http://schemas.openxmlformats.org/markup-compatibility/2006">
    <mc:Choice Requires="x15">
      <x15ac:absPath xmlns:x15ac="http://schemas.microsoft.com/office/spreadsheetml/2010/11/ac" url="/Users/jdavis/Box/PLF_Paper/Plos-typeset/"/>
    </mc:Choice>
  </mc:AlternateContent>
  <xr:revisionPtr revIDLastSave="0" documentId="13_ncr:1_{DC872F69-9EFF-2245-ADFD-02472A8022EA}" xr6:coauthVersionLast="36" xr6:coauthVersionMax="36" xr10:uidLastSave="{00000000-0000-0000-0000-000000000000}"/>
  <bookViews>
    <workbookView xWindow="1840" yWindow="460" windowWidth="30760" windowHeight="19400" firstSheet="4" activeTab="11" xr2:uid="{C8113595-FF17-E14D-895F-3A08F04E75A5}"/>
  </bookViews>
  <sheets>
    <sheet name="Table A (Kleb SR) " sheetId="1" r:id="rId1"/>
    <sheet name="Table B (MTB SR)" sheetId="2" r:id="rId2"/>
    <sheet name="Table C (Sal SR)" sheetId="3" r:id="rId3"/>
    <sheet name="Table D (Staph SR)" sheetId="4" r:id="rId4"/>
    <sheet name="Table E (Kleb MICs)" sheetId="5" r:id="rId5"/>
    <sheet name="Table F (Sal MICs)" sheetId="6" r:id="rId6"/>
    <sheet name="Table G (PLF Models)" sheetId="11" r:id="rId7"/>
    <sheet name="Table H (Families)" sheetId="10" r:id="rId8"/>
    <sheet name="Table I MIC Models)" sheetId="14" r:id="rId9"/>
    <sheet name="Table J (Clade weighting)" sheetId="15" r:id="rId10"/>
    <sheet name="Table K (Clade comparison)" sheetId="16" r:id="rId11"/>
    <sheet name="Table L (Lowest 10 genes)" sheetId="17" r:id="rId1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01" i="6" l="1"/>
  <c r="B2000" i="6"/>
  <c r="B1999" i="6"/>
  <c r="B1998" i="6"/>
  <c r="B1997" i="6"/>
  <c r="B1996" i="6"/>
  <c r="B1995" i="6"/>
  <c r="B1994" i="6"/>
  <c r="B1993" i="6"/>
  <c r="B1992" i="6"/>
  <c r="B1991" i="6"/>
  <c r="B1990" i="6"/>
  <c r="B1989" i="6"/>
  <c r="B1988" i="6"/>
  <c r="B1987" i="6"/>
  <c r="B1986" i="6"/>
  <c r="B1985" i="6"/>
  <c r="B1984" i="6"/>
  <c r="B1983" i="6"/>
  <c r="B1982" i="6"/>
  <c r="B1981" i="6"/>
  <c r="B1980" i="6"/>
  <c r="B1979" i="6"/>
  <c r="B1978" i="6"/>
  <c r="B1977" i="6"/>
  <c r="B1976" i="6"/>
  <c r="B1975" i="6"/>
  <c r="B1974" i="6"/>
  <c r="B1973" i="6"/>
  <c r="B1972" i="6"/>
  <c r="B1971" i="6"/>
  <c r="B1970" i="6"/>
  <c r="B1969" i="6"/>
  <c r="B1968" i="6"/>
  <c r="B1967" i="6"/>
  <c r="B1966" i="6"/>
  <c r="B1965" i="6"/>
  <c r="B1964" i="6"/>
  <c r="B1963" i="6"/>
  <c r="B1962" i="6"/>
  <c r="B1961" i="6"/>
  <c r="B1960" i="6"/>
  <c r="B1959" i="6"/>
  <c r="B1958" i="6"/>
  <c r="B1957" i="6"/>
  <c r="B1956" i="6"/>
  <c r="B1955" i="6"/>
  <c r="B1954" i="6"/>
  <c r="B1953" i="6"/>
  <c r="B1952" i="6"/>
  <c r="B1951" i="6"/>
  <c r="B1950" i="6"/>
  <c r="B1949" i="6"/>
  <c r="B1948" i="6"/>
  <c r="B1947" i="6"/>
  <c r="B1946" i="6"/>
  <c r="B1945" i="6"/>
  <c r="B1944" i="6"/>
  <c r="B1943" i="6"/>
  <c r="B1942" i="6"/>
  <c r="B1941" i="6"/>
  <c r="B1940" i="6"/>
  <c r="B1939" i="6"/>
  <c r="B1938" i="6"/>
  <c r="B1937" i="6"/>
  <c r="B1936" i="6"/>
  <c r="B1935" i="6"/>
  <c r="B1934" i="6"/>
  <c r="B1933" i="6"/>
  <c r="B1932" i="6"/>
  <c r="B1931" i="6"/>
  <c r="B1930" i="6"/>
  <c r="B1929" i="6"/>
  <c r="B1928" i="6"/>
  <c r="B1927" i="6"/>
  <c r="B1926" i="6"/>
  <c r="B1925" i="6"/>
  <c r="B1924" i="6"/>
  <c r="B1923" i="6"/>
  <c r="B1922" i="6"/>
  <c r="B1921" i="6"/>
  <c r="B1920" i="6"/>
  <c r="B1919" i="6"/>
  <c r="B1918" i="6"/>
  <c r="B1917" i="6"/>
  <c r="B1916" i="6"/>
  <c r="B1915" i="6"/>
  <c r="B1914" i="6"/>
  <c r="B1913" i="6"/>
  <c r="B1912" i="6"/>
  <c r="B1911" i="6"/>
  <c r="B1910" i="6"/>
  <c r="B1909" i="6"/>
  <c r="B1908" i="6"/>
  <c r="B1907" i="6"/>
  <c r="B1906" i="6"/>
  <c r="B1905" i="6"/>
  <c r="B1904" i="6"/>
  <c r="B1903" i="6"/>
  <c r="B1902" i="6"/>
  <c r="B1901" i="6"/>
  <c r="B1900" i="6"/>
  <c r="B1899" i="6"/>
  <c r="B1898" i="6"/>
  <c r="B1897" i="6"/>
  <c r="B1896" i="6"/>
  <c r="B1895" i="6"/>
  <c r="B1894" i="6"/>
  <c r="B1893" i="6"/>
  <c r="B1892" i="6"/>
  <c r="B1891" i="6"/>
  <c r="B1890" i="6"/>
  <c r="B1889" i="6"/>
  <c r="B1888" i="6"/>
  <c r="B1887" i="6"/>
  <c r="B1886" i="6"/>
  <c r="B1885" i="6"/>
  <c r="B1884" i="6"/>
  <c r="B1883" i="6"/>
  <c r="B1882" i="6"/>
  <c r="B1881" i="6"/>
  <c r="B1880" i="6"/>
  <c r="B1879" i="6"/>
  <c r="B1878" i="6"/>
  <c r="B1877" i="6"/>
  <c r="B1876" i="6"/>
  <c r="B1875" i="6"/>
  <c r="B1874" i="6"/>
  <c r="B1873" i="6"/>
  <c r="B1872" i="6"/>
  <c r="B1871" i="6"/>
  <c r="B1870" i="6"/>
  <c r="B1869" i="6"/>
  <c r="B1868" i="6"/>
  <c r="B1867" i="6"/>
  <c r="B1866" i="6"/>
  <c r="B1865" i="6"/>
  <c r="B1864" i="6"/>
  <c r="B1863" i="6"/>
  <c r="B1862" i="6"/>
  <c r="B1861" i="6"/>
  <c r="B1860" i="6"/>
  <c r="B1859" i="6"/>
  <c r="B1858" i="6"/>
  <c r="B1857" i="6"/>
  <c r="B1856" i="6"/>
  <c r="B1855" i="6"/>
  <c r="B1854" i="6"/>
  <c r="B1853" i="6"/>
  <c r="B1852" i="6"/>
  <c r="B1851" i="6"/>
  <c r="B1850" i="6"/>
  <c r="B1849" i="6"/>
  <c r="B1848" i="6"/>
  <c r="B1847" i="6"/>
  <c r="B1846" i="6"/>
  <c r="B1845" i="6"/>
  <c r="B1844" i="6"/>
  <c r="B1843" i="6"/>
  <c r="B1842" i="6"/>
  <c r="B1841" i="6"/>
  <c r="B1840" i="6"/>
  <c r="B1839" i="6"/>
  <c r="B1838" i="6"/>
  <c r="B1837" i="6"/>
  <c r="B1836" i="6"/>
  <c r="B1835" i="6"/>
  <c r="B1834" i="6"/>
  <c r="B1833" i="6"/>
  <c r="B1832" i="6"/>
  <c r="B1831" i="6"/>
  <c r="B1830" i="6"/>
  <c r="B1829" i="6"/>
  <c r="B1828" i="6"/>
  <c r="B1827" i="6"/>
  <c r="B1826" i="6"/>
  <c r="B1825" i="6"/>
  <c r="B1824" i="6"/>
  <c r="B1823" i="6"/>
  <c r="B1822" i="6"/>
  <c r="B1821" i="6"/>
  <c r="B1820" i="6"/>
  <c r="B1819" i="6"/>
  <c r="B1818" i="6"/>
  <c r="B1817" i="6"/>
  <c r="B1816" i="6"/>
  <c r="B1815" i="6"/>
  <c r="B1814" i="6"/>
  <c r="B1813" i="6"/>
  <c r="B1812" i="6"/>
  <c r="B1811" i="6"/>
  <c r="B1810" i="6"/>
  <c r="B1809" i="6"/>
  <c r="B1808" i="6"/>
  <c r="B1807" i="6"/>
  <c r="B1806" i="6"/>
  <c r="B1805" i="6"/>
  <c r="B1804" i="6"/>
  <c r="B1803" i="6"/>
  <c r="B1802" i="6"/>
  <c r="B1801" i="6"/>
  <c r="B1800" i="6"/>
  <c r="B1799" i="6"/>
  <c r="B1798" i="6"/>
  <c r="B1797" i="6"/>
  <c r="B1796" i="6"/>
  <c r="B1795" i="6"/>
  <c r="B1794" i="6"/>
  <c r="B1793" i="6"/>
  <c r="B1792" i="6"/>
  <c r="B1791" i="6"/>
  <c r="B1790" i="6"/>
  <c r="B1789" i="6"/>
  <c r="B1788" i="6"/>
  <c r="B1787" i="6"/>
  <c r="B1786" i="6"/>
  <c r="B1785" i="6"/>
  <c r="B1784" i="6"/>
  <c r="B1783" i="6"/>
  <c r="B1782" i="6"/>
  <c r="B1781" i="6"/>
  <c r="B1780" i="6"/>
  <c r="B1779" i="6"/>
  <c r="B1778" i="6"/>
  <c r="B1777" i="6"/>
  <c r="B1776" i="6"/>
  <c r="B1775" i="6"/>
  <c r="B1774" i="6"/>
  <c r="B1773" i="6"/>
  <c r="B1772" i="6"/>
  <c r="B1771" i="6"/>
  <c r="B1770" i="6"/>
  <c r="B1769" i="6"/>
  <c r="B1768" i="6"/>
  <c r="B1767" i="6"/>
  <c r="B1766" i="6"/>
  <c r="B1765" i="6"/>
  <c r="B1764" i="6"/>
  <c r="B1763" i="6"/>
  <c r="B1762" i="6"/>
  <c r="B1761" i="6"/>
  <c r="B1760" i="6"/>
  <c r="B1759" i="6"/>
  <c r="B1758" i="6"/>
  <c r="B1757" i="6"/>
  <c r="B1756" i="6"/>
  <c r="B1755" i="6"/>
  <c r="B1754" i="6"/>
  <c r="B1753" i="6"/>
  <c r="B1752" i="6"/>
  <c r="B1751" i="6"/>
  <c r="B1750" i="6"/>
  <c r="B1749" i="6"/>
  <c r="B1748" i="6"/>
  <c r="B1747" i="6"/>
  <c r="B1746" i="6"/>
  <c r="B1745" i="6"/>
  <c r="B1744" i="6"/>
  <c r="B1743" i="6"/>
  <c r="B1742" i="6"/>
  <c r="B1741" i="6"/>
  <c r="B1740" i="6"/>
  <c r="B1739" i="6"/>
  <c r="B1738" i="6"/>
  <c r="B1737" i="6"/>
  <c r="B1736" i="6"/>
  <c r="B1735" i="6"/>
  <c r="B1734" i="6"/>
  <c r="B1733" i="6"/>
  <c r="B1732" i="6"/>
  <c r="B1731" i="6"/>
  <c r="B1730" i="6"/>
  <c r="B1729" i="6"/>
  <c r="B1728" i="6"/>
  <c r="B1727" i="6"/>
  <c r="B1726" i="6"/>
  <c r="B1725" i="6"/>
  <c r="B1724" i="6"/>
  <c r="B1723" i="6"/>
  <c r="B1722" i="6"/>
  <c r="B1721" i="6"/>
  <c r="B1720" i="6"/>
  <c r="B1719" i="6"/>
  <c r="B1718" i="6"/>
  <c r="B1717" i="6"/>
  <c r="B1716" i="6"/>
  <c r="B1715" i="6"/>
  <c r="B1714" i="6"/>
  <c r="B1713" i="6"/>
  <c r="B1712" i="6"/>
  <c r="B1711" i="6"/>
  <c r="B1710" i="6"/>
  <c r="B1709" i="6"/>
  <c r="B1708" i="6"/>
  <c r="B1707" i="6"/>
  <c r="B1706" i="6"/>
  <c r="B1705" i="6"/>
  <c r="B1704" i="6"/>
  <c r="B1703" i="6"/>
  <c r="B1702" i="6"/>
  <c r="B1701" i="6"/>
  <c r="B1700" i="6"/>
  <c r="B1699" i="6"/>
  <c r="B1698" i="6"/>
  <c r="B1697" i="6"/>
  <c r="B1696" i="6"/>
  <c r="B1695" i="6"/>
  <c r="B1694" i="6"/>
  <c r="B1693" i="6"/>
  <c r="B1692" i="6"/>
  <c r="B1691" i="6"/>
  <c r="B1690" i="6"/>
  <c r="B1689" i="6"/>
  <c r="B1688" i="6"/>
  <c r="B1687" i="6"/>
  <c r="B1686" i="6"/>
  <c r="B1685" i="6"/>
  <c r="B1684" i="6"/>
  <c r="B1683" i="6"/>
  <c r="B1682" i="6"/>
  <c r="B1681" i="6"/>
  <c r="B1680" i="6"/>
  <c r="B1679" i="6"/>
  <c r="B1678" i="6"/>
  <c r="B1677" i="6"/>
  <c r="B1676" i="6"/>
  <c r="B1675" i="6"/>
  <c r="B1674" i="6"/>
  <c r="B1673" i="6"/>
  <c r="B1672" i="6"/>
  <c r="B1671" i="6"/>
  <c r="B1670" i="6"/>
  <c r="B1669" i="6"/>
  <c r="B1668" i="6"/>
  <c r="B1667" i="6"/>
  <c r="B1666" i="6"/>
  <c r="B1665" i="6"/>
  <c r="B1664" i="6"/>
  <c r="B1663" i="6"/>
  <c r="B1662" i="6"/>
  <c r="B1661" i="6"/>
  <c r="B1660" i="6"/>
  <c r="B1659" i="6"/>
  <c r="B1658" i="6"/>
  <c r="B1657" i="6"/>
  <c r="B1656" i="6"/>
  <c r="B1655" i="6"/>
  <c r="B1654" i="6"/>
  <c r="B1653" i="6"/>
  <c r="B1652" i="6"/>
  <c r="B1651" i="6"/>
  <c r="B1650" i="6"/>
  <c r="B1649" i="6"/>
  <c r="B1648" i="6"/>
  <c r="B1647" i="6"/>
  <c r="B1646" i="6"/>
  <c r="B1645" i="6"/>
  <c r="B1644" i="6"/>
  <c r="B1643" i="6"/>
  <c r="B1642" i="6"/>
  <c r="B1641" i="6"/>
  <c r="B1640" i="6"/>
  <c r="B1639" i="6"/>
  <c r="B1638" i="6"/>
  <c r="B1637" i="6"/>
  <c r="B1636" i="6"/>
  <c r="B1635" i="6"/>
  <c r="B1634" i="6"/>
  <c r="B1633" i="6"/>
  <c r="B1632" i="6"/>
  <c r="B1631" i="6"/>
  <c r="B1630" i="6"/>
  <c r="B1629" i="6"/>
  <c r="B1628" i="6"/>
  <c r="B1627" i="6"/>
  <c r="B1626" i="6"/>
  <c r="B1625" i="6"/>
  <c r="B1624" i="6"/>
  <c r="B1623" i="6"/>
  <c r="B1622" i="6"/>
  <c r="B1621" i="6"/>
  <c r="B1620" i="6"/>
  <c r="B1619" i="6"/>
  <c r="B1618" i="6"/>
  <c r="B1617" i="6"/>
  <c r="B1616" i="6"/>
  <c r="B1615" i="6"/>
  <c r="B1614" i="6"/>
  <c r="B1613" i="6"/>
  <c r="B1612" i="6"/>
  <c r="B1611" i="6"/>
  <c r="B1610" i="6"/>
  <c r="B1609" i="6"/>
  <c r="B1608" i="6"/>
  <c r="B1607" i="6"/>
  <c r="B1606" i="6"/>
  <c r="B1605" i="6"/>
  <c r="B1604" i="6"/>
  <c r="B1603" i="6"/>
  <c r="B1602" i="6"/>
  <c r="B1601" i="6"/>
  <c r="B1600" i="6"/>
  <c r="B1599" i="6"/>
  <c r="B1598" i="6"/>
  <c r="B1597" i="6"/>
  <c r="B1596" i="6"/>
  <c r="B1595" i="6"/>
  <c r="B1594" i="6"/>
  <c r="B1593" i="6"/>
  <c r="B1592" i="6"/>
  <c r="B1591" i="6"/>
  <c r="B1590" i="6"/>
  <c r="B1589" i="6"/>
  <c r="B1588" i="6"/>
  <c r="B1587" i="6"/>
  <c r="B1586" i="6"/>
  <c r="B1585" i="6"/>
  <c r="B1584" i="6"/>
  <c r="B1583" i="6"/>
  <c r="B1582" i="6"/>
  <c r="B1581" i="6"/>
  <c r="B1580" i="6"/>
  <c r="B1579" i="6"/>
  <c r="B1577" i="6"/>
  <c r="B1576" i="6"/>
  <c r="B1575" i="6"/>
  <c r="B1574" i="6"/>
  <c r="B1573" i="6"/>
  <c r="B1572" i="6"/>
  <c r="B1571" i="6"/>
  <c r="B1570" i="6"/>
  <c r="B1569" i="6"/>
  <c r="B1568" i="6"/>
  <c r="B1567" i="6"/>
  <c r="B1566" i="6"/>
  <c r="B1565" i="6"/>
  <c r="B1564" i="6"/>
  <c r="B1563" i="6"/>
  <c r="B1562" i="6"/>
  <c r="B1561" i="6"/>
  <c r="B1560" i="6"/>
  <c r="B1559" i="6"/>
  <c r="B1558" i="6"/>
  <c r="B1557" i="6"/>
  <c r="B1556" i="6"/>
  <c r="B1555" i="6"/>
  <c r="B1554" i="6"/>
  <c r="B1553" i="6"/>
  <c r="B1552" i="6"/>
  <c r="B1551" i="6"/>
  <c r="B1550" i="6"/>
  <c r="B1549" i="6"/>
  <c r="B1548" i="6"/>
  <c r="B1547" i="6"/>
  <c r="B1546" i="6"/>
  <c r="B1545" i="6"/>
  <c r="B1544" i="6"/>
  <c r="B1543" i="6"/>
  <c r="B1542" i="6"/>
  <c r="B1541" i="6"/>
  <c r="B1540" i="6"/>
  <c r="B1539" i="6"/>
  <c r="B1538" i="6"/>
  <c r="B1537" i="6"/>
  <c r="B1536" i="6"/>
  <c r="B1535" i="6"/>
  <c r="B1534" i="6"/>
  <c r="B1533" i="6"/>
  <c r="B1532" i="6"/>
  <c r="B1531" i="6"/>
  <c r="B1530" i="6"/>
  <c r="B1529" i="6"/>
  <c r="B1528" i="6"/>
  <c r="B1527" i="6"/>
  <c r="B1526" i="6"/>
  <c r="B1525" i="6"/>
  <c r="B1524" i="6"/>
  <c r="B1523" i="6"/>
  <c r="B1522" i="6"/>
  <c r="B1521" i="6"/>
  <c r="B1520" i="6"/>
  <c r="B1519" i="6"/>
  <c r="B1518" i="6"/>
  <c r="B1517" i="6"/>
  <c r="B1516" i="6"/>
  <c r="B1515" i="6"/>
  <c r="B1514" i="6"/>
  <c r="B1513" i="6"/>
  <c r="B1512" i="6"/>
  <c r="B1511" i="6"/>
  <c r="B1510" i="6"/>
  <c r="B1509" i="6"/>
  <c r="B1508" i="6"/>
  <c r="B1507" i="6"/>
  <c r="B1506" i="6"/>
  <c r="B1505" i="6"/>
  <c r="B1504" i="6"/>
  <c r="B1503" i="6"/>
  <c r="B1502" i="6"/>
  <c r="B1501" i="6"/>
  <c r="B1500" i="6"/>
  <c r="B1499" i="6"/>
  <c r="B1498" i="6"/>
  <c r="B1497" i="6"/>
  <c r="B1496" i="6"/>
  <c r="B1495" i="6"/>
  <c r="B1494" i="6"/>
  <c r="B1493" i="6"/>
  <c r="B1492" i="6"/>
  <c r="B1491" i="6"/>
  <c r="B1490" i="6"/>
  <c r="B1489" i="6"/>
  <c r="B1488" i="6"/>
  <c r="B1487" i="6"/>
  <c r="B1486" i="6"/>
  <c r="B1485" i="6"/>
  <c r="B1484" i="6"/>
  <c r="B1483" i="6"/>
  <c r="B1482" i="6"/>
  <c r="B1481" i="6"/>
  <c r="B1480" i="6"/>
  <c r="B1479" i="6"/>
  <c r="B1478" i="6"/>
  <c r="B1477" i="6"/>
  <c r="B1476" i="6"/>
  <c r="B1475" i="6"/>
  <c r="B1474" i="6"/>
  <c r="B1473" i="6"/>
  <c r="B1472" i="6"/>
  <c r="B1471" i="6"/>
  <c r="B1470" i="6"/>
  <c r="B1469" i="6"/>
  <c r="B1468" i="6"/>
  <c r="B1467" i="6"/>
  <c r="B1466" i="6"/>
  <c r="B1465" i="6"/>
  <c r="B1464" i="6"/>
  <c r="B1463" i="6"/>
  <c r="B1462" i="6"/>
  <c r="B1461" i="6"/>
  <c r="B1460" i="6"/>
  <c r="B1459" i="6"/>
  <c r="B1458" i="6"/>
  <c r="B1457" i="6"/>
  <c r="B1456" i="6"/>
  <c r="B1455" i="6"/>
  <c r="B1454" i="6"/>
  <c r="B1453" i="6"/>
  <c r="B1452" i="6"/>
  <c r="B1451" i="6"/>
  <c r="B1450" i="6"/>
  <c r="B1449" i="6"/>
  <c r="B1448" i="6"/>
  <c r="B1447" i="6"/>
  <c r="B1446" i="6"/>
  <c r="B1445" i="6"/>
  <c r="B1444" i="6"/>
  <c r="B1443" i="6"/>
  <c r="B1442" i="6"/>
  <c r="B1441" i="6"/>
  <c r="B1440" i="6"/>
  <c r="B1439" i="6"/>
  <c r="B1438" i="6"/>
  <c r="B1437" i="6"/>
  <c r="B1436" i="6"/>
  <c r="B1435" i="6"/>
  <c r="B1434" i="6"/>
  <c r="B1433" i="6"/>
  <c r="B1432" i="6"/>
  <c r="B1431" i="6"/>
  <c r="B1430" i="6"/>
  <c r="B1429" i="6"/>
  <c r="B1428" i="6"/>
  <c r="B1427" i="6"/>
  <c r="B1426" i="6"/>
  <c r="B1425" i="6"/>
  <c r="B1424" i="6"/>
  <c r="B1423" i="6"/>
  <c r="B1422" i="6"/>
  <c r="B1421" i="6"/>
  <c r="B1420" i="6"/>
  <c r="B1419" i="6"/>
  <c r="B1418" i="6"/>
  <c r="B1417" i="6"/>
  <c r="B1416" i="6"/>
  <c r="B1415" i="6"/>
  <c r="B1414" i="6"/>
  <c r="B1413" i="6"/>
  <c r="B1412" i="6"/>
  <c r="B1411" i="6"/>
  <c r="B1410" i="6"/>
  <c r="B1409" i="6"/>
  <c r="B1408" i="6"/>
  <c r="B1407" i="6"/>
  <c r="B1406" i="6"/>
  <c r="B1405" i="6"/>
  <c r="B1404" i="6"/>
  <c r="B1403" i="6"/>
  <c r="B1402" i="6"/>
  <c r="B1401" i="6"/>
  <c r="B1400" i="6"/>
  <c r="B1399" i="6"/>
  <c r="B1398" i="6"/>
  <c r="B1397" i="6"/>
  <c r="B1396" i="6"/>
  <c r="B1395" i="6"/>
  <c r="B1394" i="6"/>
  <c r="B1393" i="6"/>
  <c r="B1392" i="6"/>
  <c r="B1391" i="6"/>
  <c r="B1390" i="6"/>
  <c r="B1389" i="6"/>
  <c r="B1388" i="6"/>
  <c r="B1387" i="6"/>
  <c r="B1386" i="6"/>
  <c r="B1385" i="6"/>
  <c r="B1384" i="6"/>
  <c r="B1383" i="6"/>
  <c r="B1382" i="6"/>
  <c r="B1381" i="6"/>
  <c r="B1380" i="6"/>
  <c r="B1379" i="6"/>
  <c r="B1378" i="6"/>
  <c r="B1377" i="6"/>
  <c r="B1376" i="6"/>
  <c r="B1375" i="6"/>
  <c r="B1374" i="6"/>
  <c r="B1373" i="6"/>
  <c r="B1372" i="6"/>
  <c r="B1371" i="6"/>
  <c r="B1370" i="6"/>
  <c r="B1369" i="6"/>
  <c r="B1368" i="6"/>
  <c r="B1367" i="6"/>
  <c r="B1366" i="6"/>
  <c r="B1365" i="6"/>
  <c r="B1364" i="6"/>
  <c r="B1363" i="6"/>
  <c r="B1362" i="6"/>
  <c r="B1361" i="6"/>
  <c r="B1360" i="6"/>
  <c r="B1359" i="6"/>
  <c r="B1358" i="6"/>
  <c r="B1357" i="6"/>
  <c r="B1356" i="6"/>
  <c r="B1355" i="6"/>
  <c r="B1354" i="6"/>
  <c r="B1353" i="6"/>
  <c r="B1352" i="6"/>
  <c r="B1351" i="6"/>
  <c r="B1350" i="6"/>
  <c r="B1349" i="6"/>
  <c r="B1348" i="6"/>
  <c r="B1347" i="6"/>
  <c r="B1346" i="6"/>
  <c r="B1345" i="6"/>
  <c r="B1344" i="6"/>
  <c r="B1343" i="6"/>
  <c r="B1342" i="6"/>
  <c r="B1341" i="6"/>
  <c r="B1340" i="6"/>
  <c r="B1339" i="6"/>
  <c r="B1338" i="6"/>
  <c r="B1337" i="6"/>
  <c r="B1336" i="6"/>
  <c r="B1335" i="6"/>
  <c r="B1334" i="6"/>
  <c r="B1333" i="6"/>
  <c r="B1332" i="6"/>
  <c r="B1331" i="6"/>
  <c r="B1330" i="6"/>
  <c r="B1329" i="6"/>
  <c r="B1328" i="6"/>
  <c r="B1327" i="6"/>
  <c r="B1326" i="6"/>
  <c r="B1325" i="6"/>
  <c r="B1324" i="6"/>
  <c r="B1323" i="6"/>
  <c r="B1322" i="6"/>
  <c r="B1321" i="6"/>
  <c r="B1320" i="6"/>
  <c r="B1319" i="6"/>
  <c r="B1318" i="6"/>
  <c r="B1317" i="6"/>
  <c r="B1316" i="6"/>
  <c r="B1315" i="6"/>
  <c r="B1314" i="6"/>
  <c r="B1313" i="6"/>
  <c r="B1312" i="6"/>
  <c r="B1311" i="6"/>
  <c r="B1310" i="6"/>
  <c r="B1309" i="6"/>
  <c r="B1308" i="6"/>
  <c r="B1307" i="6"/>
  <c r="B1306" i="6"/>
  <c r="B1305" i="6"/>
  <c r="B1304" i="6"/>
  <c r="B1303" i="6"/>
  <c r="B1302" i="6"/>
  <c r="B1301" i="6"/>
  <c r="B1300" i="6"/>
  <c r="B1299" i="6"/>
  <c r="B1298" i="6"/>
  <c r="B1297" i="6"/>
  <c r="B1296" i="6"/>
  <c r="B1295" i="6"/>
  <c r="B1294" i="6"/>
  <c r="B1293" i="6"/>
  <c r="B1292" i="6"/>
  <c r="B1291" i="6"/>
  <c r="B1290" i="6"/>
  <c r="B1289" i="6"/>
  <c r="B1288" i="6"/>
  <c r="B1287" i="6"/>
  <c r="B1286" i="6"/>
  <c r="B1285" i="6"/>
  <c r="B1284" i="6"/>
  <c r="B1283" i="6"/>
  <c r="B1282" i="6"/>
  <c r="B1281" i="6"/>
  <c r="B1280" i="6"/>
  <c r="B1279" i="6"/>
  <c r="B1278" i="6"/>
  <c r="B1277" i="6"/>
  <c r="B1276" i="6"/>
  <c r="B1275" i="6"/>
  <c r="B1274" i="6"/>
  <c r="B1273" i="6"/>
  <c r="B1272" i="6"/>
  <c r="B1271" i="6"/>
  <c r="B1270" i="6"/>
  <c r="B1269" i="6"/>
  <c r="B1268" i="6"/>
  <c r="B1267" i="6"/>
  <c r="B1266" i="6"/>
  <c r="B1265" i="6"/>
  <c r="B1264" i="6"/>
  <c r="B1263" i="6"/>
  <c r="B1262" i="6"/>
  <c r="B1261" i="6"/>
  <c r="B1260" i="6"/>
  <c r="B1259" i="6"/>
  <c r="B1258" i="6"/>
  <c r="B1257" i="6"/>
  <c r="B1256" i="6"/>
  <c r="B1255" i="6"/>
  <c r="B1254" i="6"/>
  <c r="B1253" i="6"/>
  <c r="B1252" i="6"/>
  <c r="B1251" i="6"/>
  <c r="B1250" i="6"/>
  <c r="B1249" i="6"/>
  <c r="B1248" i="6"/>
  <c r="B1247" i="6"/>
  <c r="B1246" i="6"/>
  <c r="B1245" i="6"/>
  <c r="B1244" i="6"/>
  <c r="B1243" i="6"/>
  <c r="B1242" i="6"/>
  <c r="B1241" i="6"/>
  <c r="B1240" i="6"/>
  <c r="B1239" i="6"/>
  <c r="B1238" i="6"/>
  <c r="B1237" i="6"/>
  <c r="B1236" i="6"/>
  <c r="B1235" i="6"/>
  <c r="B1234" i="6"/>
  <c r="B1233" i="6"/>
  <c r="B1232" i="6"/>
  <c r="B1231" i="6"/>
  <c r="B1230" i="6"/>
  <c r="B1229" i="6"/>
  <c r="B1228" i="6"/>
  <c r="B1227" i="6"/>
  <c r="B1226" i="6"/>
  <c r="B1225" i="6"/>
  <c r="B1224" i="6"/>
  <c r="B1223" i="6"/>
  <c r="B1222" i="6"/>
  <c r="B1221" i="6"/>
  <c r="B1220" i="6"/>
  <c r="B1219" i="6"/>
  <c r="B1218" i="6"/>
  <c r="B1217" i="6"/>
  <c r="B1216" i="6"/>
  <c r="B1215" i="6"/>
  <c r="B1214" i="6"/>
  <c r="B1213" i="6"/>
  <c r="B1212" i="6"/>
  <c r="B1211" i="6"/>
  <c r="B1210" i="6"/>
  <c r="B1209" i="6"/>
  <c r="B1208" i="6"/>
  <c r="B1207" i="6"/>
  <c r="B1206" i="6"/>
  <c r="B1205" i="6"/>
  <c r="B1204" i="6"/>
  <c r="B1203" i="6"/>
  <c r="B1202" i="6"/>
  <c r="B1201" i="6"/>
  <c r="B1200" i="6"/>
  <c r="B1199" i="6"/>
  <c r="B1198" i="6"/>
  <c r="B1197" i="6"/>
  <c r="B1196" i="6"/>
  <c r="B1195" i="6"/>
  <c r="B1194" i="6"/>
  <c r="B1193" i="6"/>
  <c r="B1192" i="6"/>
  <c r="B1191" i="6"/>
  <c r="B1190" i="6"/>
  <c r="B1189" i="6"/>
  <c r="B1188" i="6"/>
  <c r="B1187" i="6"/>
  <c r="B1186" i="6"/>
  <c r="B1185" i="6"/>
  <c r="B1184" i="6"/>
  <c r="B1183" i="6"/>
  <c r="B1182" i="6"/>
  <c r="B1181" i="6"/>
  <c r="B1180" i="6"/>
  <c r="B1179" i="6"/>
  <c r="B1178" i="6"/>
  <c r="B1177" i="6"/>
  <c r="B1176" i="6"/>
  <c r="B1175" i="6"/>
  <c r="B1174" i="6"/>
  <c r="B1173" i="6"/>
  <c r="B1172" i="6"/>
  <c r="B1171" i="6"/>
  <c r="B1170" i="6"/>
  <c r="B1169" i="6"/>
  <c r="B1168" i="6"/>
  <c r="B1167" i="6"/>
  <c r="B1166" i="6"/>
  <c r="B1165" i="6"/>
  <c r="B1164" i="6"/>
  <c r="B1163" i="6"/>
  <c r="B1162" i="6"/>
  <c r="B1161" i="6"/>
  <c r="B1160" i="6"/>
  <c r="B1159" i="6"/>
  <c r="B1158" i="6"/>
  <c r="B1157" i="6"/>
  <c r="B1156" i="6"/>
  <c r="B1155" i="6"/>
  <c r="B1154" i="6"/>
  <c r="B1153" i="6"/>
  <c r="B1152" i="6"/>
  <c r="B1151" i="6"/>
  <c r="B1150" i="6"/>
  <c r="B1149" i="6"/>
  <c r="B1148" i="6"/>
  <c r="B1147" i="6"/>
  <c r="B1146" i="6"/>
  <c r="B1145" i="6"/>
  <c r="B1144" i="6"/>
  <c r="B1143" i="6"/>
  <c r="B1142" i="6"/>
  <c r="B1141" i="6"/>
  <c r="B1140" i="6"/>
  <c r="B1139" i="6"/>
  <c r="B1138" i="6"/>
  <c r="B1137" i="6"/>
  <c r="B1136" i="6"/>
  <c r="B1135" i="6"/>
  <c r="B1134" i="6"/>
  <c r="B1133" i="6"/>
  <c r="B1132" i="6"/>
  <c r="B1131" i="6"/>
  <c r="B1130" i="6"/>
  <c r="B1129" i="6"/>
  <c r="B1128" i="6"/>
  <c r="B1127" i="6"/>
  <c r="B1126" i="6"/>
  <c r="B1125" i="6"/>
  <c r="B1124" i="6"/>
  <c r="B1123" i="6"/>
  <c r="B1122" i="6"/>
  <c r="B1121" i="6"/>
  <c r="B1120" i="6"/>
  <c r="B1119" i="6"/>
  <c r="B1118" i="6"/>
  <c r="B1117" i="6"/>
  <c r="B1116" i="6"/>
  <c r="B1115" i="6"/>
  <c r="B1114" i="6"/>
  <c r="B1113" i="6"/>
  <c r="B1112" i="6"/>
  <c r="B1111" i="6"/>
  <c r="B1110" i="6"/>
  <c r="B1109" i="6"/>
  <c r="B1108" i="6"/>
  <c r="B1107" i="6"/>
  <c r="B1106" i="6"/>
  <c r="B1105" i="6"/>
  <c r="B1104" i="6"/>
  <c r="B1103" i="6"/>
  <c r="B1102" i="6"/>
  <c r="B1101" i="6"/>
  <c r="B1100" i="6"/>
  <c r="B1099" i="6"/>
  <c r="B1098" i="6"/>
  <c r="B1097" i="6"/>
  <c r="B1096" i="6"/>
  <c r="B1095" i="6"/>
  <c r="B1094" i="6"/>
  <c r="B1093" i="6"/>
  <c r="B1092" i="6"/>
  <c r="B1091" i="6"/>
  <c r="B1090" i="6"/>
  <c r="B1089" i="6"/>
  <c r="B1088" i="6"/>
  <c r="B1087" i="6"/>
  <c r="B1086" i="6"/>
  <c r="B1085" i="6"/>
  <c r="B1084" i="6"/>
  <c r="B1083" i="6"/>
  <c r="B1082" i="6"/>
  <c r="B1081" i="6"/>
  <c r="B1080" i="6"/>
  <c r="B1079" i="6"/>
  <c r="B1078" i="6"/>
  <c r="B1077" i="6"/>
  <c r="B1076" i="6"/>
  <c r="B1075" i="6"/>
  <c r="B1074" i="6"/>
  <c r="B1073" i="6"/>
  <c r="B1072" i="6"/>
  <c r="B1071" i="6"/>
  <c r="B1070" i="6"/>
  <c r="B1069" i="6"/>
  <c r="B1068" i="6"/>
  <c r="B1067" i="6"/>
  <c r="B1066" i="6"/>
  <c r="B1065" i="6"/>
  <c r="B1064" i="6"/>
  <c r="B1063" i="6"/>
  <c r="B1062" i="6"/>
  <c r="B1061" i="6"/>
  <c r="B1060" i="6"/>
  <c r="B1059" i="6"/>
  <c r="B1058" i="6"/>
  <c r="B1057" i="6"/>
  <c r="B1056" i="6"/>
  <c r="B1055" i="6"/>
  <c r="B1054" i="6"/>
  <c r="B1053" i="6"/>
  <c r="B1052" i="6"/>
  <c r="B1051" i="6"/>
  <c r="B1050" i="6"/>
  <c r="B1049" i="6"/>
  <c r="B1048" i="6"/>
  <c r="B1047" i="6"/>
  <c r="B1046" i="6"/>
  <c r="B1045" i="6"/>
  <c r="B1044" i="6"/>
  <c r="B1043" i="6"/>
  <c r="B1042" i="6"/>
  <c r="B1041" i="6"/>
  <c r="B1040" i="6"/>
  <c r="B1039" i="6"/>
  <c r="B1038" i="6"/>
  <c r="B1037" i="6"/>
  <c r="B1036" i="6"/>
  <c r="B1035" i="6"/>
  <c r="B1034" i="6"/>
  <c r="B1033" i="6"/>
  <c r="B1032" i="6"/>
  <c r="B1031" i="6"/>
  <c r="B1030" i="6"/>
  <c r="B1029" i="6"/>
  <c r="B1028" i="6"/>
  <c r="B1027" i="6"/>
  <c r="B1026" i="6"/>
  <c r="B1025" i="6"/>
  <c r="B1024" i="6"/>
  <c r="B1023" i="6"/>
  <c r="B1022" i="6"/>
  <c r="B1021" i="6"/>
  <c r="B1020" i="6"/>
  <c r="B1019" i="6"/>
  <c r="B1018" i="6"/>
  <c r="B1017" i="6"/>
  <c r="B1016" i="6"/>
  <c r="B1015" i="6"/>
  <c r="B1014" i="6"/>
  <c r="B1013" i="6"/>
  <c r="B1012" i="6"/>
  <c r="B1011" i="6"/>
  <c r="B1010" i="6"/>
  <c r="B1009" i="6"/>
  <c r="B1008" i="6"/>
  <c r="B1007" i="6"/>
  <c r="B1006" i="6"/>
  <c r="B1005" i="6"/>
  <c r="B1004" i="6"/>
  <c r="B1003" i="6"/>
  <c r="B1002" i="6"/>
  <c r="B1001" i="6"/>
  <c r="B1000" i="6"/>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A3" i="5" l="1"/>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alcChain>
</file>

<file path=xl/sharedStrings.xml><?xml version="1.0" encoding="utf-8"?>
<sst xmlns="http://schemas.openxmlformats.org/spreadsheetml/2006/main" count="185023" uniqueCount="34867">
  <si>
    <t>Amikacin</t>
  </si>
  <si>
    <t>Ampicillin/Sulbactam</t>
  </si>
  <si>
    <t>Aztreonam</t>
  </si>
  <si>
    <t>Cefazolin</t>
  </si>
  <si>
    <t>Cefepime</t>
  </si>
  <si>
    <t>Cefoxitin</t>
  </si>
  <si>
    <t>Ceftazidime</t>
  </si>
  <si>
    <t>Ceftriaxone</t>
  </si>
  <si>
    <t>Cefuroxime sodium</t>
  </si>
  <si>
    <t>Ciprofloxacin</t>
  </si>
  <si>
    <t>Gentamicin</t>
  </si>
  <si>
    <t>Imipenem</t>
  </si>
  <si>
    <t>Levofloxacin</t>
  </si>
  <si>
    <t>Meropenem</t>
  </si>
  <si>
    <t>Nitrofurantoin</t>
  </si>
  <si>
    <t>Piperacillin/Tazobactam</t>
  </si>
  <si>
    <t>Tetracycline</t>
  </si>
  <si>
    <t>Tobramycin</t>
  </si>
  <si>
    <t>Trimethoprim/Sulfamethoxazole</t>
  </si>
  <si>
    <t>&lt;=4</t>
  </si>
  <si>
    <t>&gt;16/8</t>
  </si>
  <si>
    <t>&gt;32</t>
  </si>
  <si>
    <t>&gt;16</t>
  </si>
  <si>
    <t>&gt;2</t>
  </si>
  <si>
    <t>&gt;8</t>
  </si>
  <si>
    <t>&lt;=0.25</t>
  </si>
  <si>
    <t>&lt;=1</t>
  </si>
  <si>
    <t>&lt;=0.125</t>
  </si>
  <si>
    <t>&gt;64</t>
  </si>
  <si>
    <t>&gt;64/4</t>
  </si>
  <si>
    <t>&gt;2/38</t>
  </si>
  <si>
    <t>&lt;=0.5</t>
  </si>
  <si>
    <t>&lt;=16</t>
  </si>
  <si>
    <t>&lt;=0.5/9.5</t>
  </si>
  <si>
    <t>&gt;4</t>
  </si>
  <si>
    <t>&lt;=2/4</t>
  </si>
  <si>
    <t>16/8</t>
  </si>
  <si>
    <t>16/4</t>
  </si>
  <si>
    <t>32/4</t>
  </si>
  <si>
    <t>64/4</t>
  </si>
  <si>
    <t>&lt;=8</t>
  </si>
  <si>
    <t>&lt;=2</t>
  </si>
  <si>
    <t>&lt;=0.5/9</t>
  </si>
  <si>
    <t>amikacin</t>
  </si>
  <si>
    <t>capreomycin</t>
  </si>
  <si>
    <t>ethambutol</t>
  </si>
  <si>
    <t>ethionamide</t>
  </si>
  <si>
    <t>isoniazid</t>
  </si>
  <si>
    <t>kanamycin</t>
  </si>
  <si>
    <t>moxifloxacin</t>
  </si>
  <si>
    <t>ofloxacin</t>
  </si>
  <si>
    <t>pyrazinamide</t>
  </si>
  <si>
    <t>rifampin</t>
  </si>
  <si>
    <t>streptomycin</t>
  </si>
  <si>
    <t>&gt;256</t>
  </si>
  <si>
    <t>ciprofloxacin</t>
  </si>
  <si>
    <t>clindamycin</t>
  </si>
  <si>
    <t>erythromycin</t>
  </si>
  <si>
    <t>fusidic_acid</t>
  </si>
  <si>
    <t>methicillin</t>
  </si>
  <si>
    <t>penicillin</t>
  </si>
  <si>
    <t>S</t>
  </si>
  <si>
    <t>R</t>
  </si>
  <si>
    <t>573.12858</t>
  </si>
  <si>
    <t>573.12859</t>
  </si>
  <si>
    <t>573.12860</t>
  </si>
  <si>
    <t>573.12861</t>
  </si>
  <si>
    <t>573.12862</t>
  </si>
  <si>
    <t>573.12863</t>
  </si>
  <si>
    <t>573.12864</t>
  </si>
  <si>
    <t>573.12865</t>
  </si>
  <si>
    <t>573.12867</t>
  </si>
  <si>
    <t>573.12868</t>
  </si>
  <si>
    <t>573.12869</t>
  </si>
  <si>
    <t>573.12870</t>
  </si>
  <si>
    <t>573.12871</t>
  </si>
  <si>
    <t>573.12872</t>
  </si>
  <si>
    <t>573.12873</t>
  </si>
  <si>
    <t>573.12874</t>
  </si>
  <si>
    <t>573.12875</t>
  </si>
  <si>
    <t>573.12876</t>
  </si>
  <si>
    <t>573.12877</t>
  </si>
  <si>
    <t>573.12878</t>
  </si>
  <si>
    <t>573.12879</t>
  </si>
  <si>
    <t>573.12880</t>
  </si>
  <si>
    <t>573.12881</t>
  </si>
  <si>
    <t>573.12882</t>
  </si>
  <si>
    <t>573.12883</t>
  </si>
  <si>
    <t>573.12884</t>
  </si>
  <si>
    <t>573.12885</t>
  </si>
  <si>
    <t>573.12886</t>
  </si>
  <si>
    <t>573.12887</t>
  </si>
  <si>
    <t>573.12888</t>
  </si>
  <si>
    <t>573.12889</t>
  </si>
  <si>
    <t>573.12890</t>
  </si>
  <si>
    <t>573.12891</t>
  </si>
  <si>
    <t>573.12892</t>
  </si>
  <si>
    <t>573.12893</t>
  </si>
  <si>
    <t>573.12894</t>
  </si>
  <si>
    <t>573.12895</t>
  </si>
  <si>
    <t>573.12896</t>
  </si>
  <si>
    <t>573.12897</t>
  </si>
  <si>
    <t>573.12898</t>
  </si>
  <si>
    <t>573.12899</t>
  </si>
  <si>
    <t>573.12900</t>
  </si>
  <si>
    <t>573.12901</t>
  </si>
  <si>
    <t>573.12902</t>
  </si>
  <si>
    <t>573.12903</t>
  </si>
  <si>
    <t>573.12904</t>
  </si>
  <si>
    <t>573.12905</t>
  </si>
  <si>
    <t>573.12906</t>
  </si>
  <si>
    <t>573.12907</t>
  </si>
  <si>
    <t>573.12908</t>
  </si>
  <si>
    <t>573.12909</t>
  </si>
  <si>
    <t>573.12910</t>
  </si>
  <si>
    <t>573.12911</t>
  </si>
  <si>
    <t>573.12912</t>
  </si>
  <si>
    <t>573.12913</t>
  </si>
  <si>
    <t>573.12914</t>
  </si>
  <si>
    <t>573.12915</t>
  </si>
  <si>
    <t>573.12916</t>
  </si>
  <si>
    <t>573.12917</t>
  </si>
  <si>
    <t>573.12918</t>
  </si>
  <si>
    <t>573.12919</t>
  </si>
  <si>
    <t>573.12920</t>
  </si>
  <si>
    <t>573.12921</t>
  </si>
  <si>
    <t>573.12922</t>
  </si>
  <si>
    <t>573.12923</t>
  </si>
  <si>
    <t>573.12924</t>
  </si>
  <si>
    <t>573.12925</t>
  </si>
  <si>
    <t>573.12926</t>
  </si>
  <si>
    <t>573.12927</t>
  </si>
  <si>
    <t>573.12928</t>
  </si>
  <si>
    <t>573.12930</t>
  </si>
  <si>
    <t>573.12931</t>
  </si>
  <si>
    <t>573.12932</t>
  </si>
  <si>
    <t>573.12933</t>
  </si>
  <si>
    <t>573.12934</t>
  </si>
  <si>
    <t>573.12935</t>
  </si>
  <si>
    <t>573.12936</t>
  </si>
  <si>
    <t>573.12937</t>
  </si>
  <si>
    <t>573.12938</t>
  </si>
  <si>
    <t>573.12939</t>
  </si>
  <si>
    <t>573.12940</t>
  </si>
  <si>
    <t>573.12941</t>
  </si>
  <si>
    <t>573.12942</t>
  </si>
  <si>
    <t>573.12943</t>
  </si>
  <si>
    <t>573.12944</t>
  </si>
  <si>
    <t>573.12945</t>
  </si>
  <si>
    <t>573.12946</t>
  </si>
  <si>
    <t>573.12947</t>
  </si>
  <si>
    <t>573.12948</t>
  </si>
  <si>
    <t>573.12949</t>
  </si>
  <si>
    <t>573.12950</t>
  </si>
  <si>
    <t>573.12951</t>
  </si>
  <si>
    <t>573.12952</t>
  </si>
  <si>
    <t>573.12953</t>
  </si>
  <si>
    <t>573.12954</t>
  </si>
  <si>
    <t>573.12955</t>
  </si>
  <si>
    <t>573.12956</t>
  </si>
  <si>
    <t>573.12957</t>
  </si>
  <si>
    <t>573.12958</t>
  </si>
  <si>
    <t>573.12959</t>
  </si>
  <si>
    <t>573.12960</t>
  </si>
  <si>
    <t>573.12961</t>
  </si>
  <si>
    <t>573.12962</t>
  </si>
  <si>
    <t>573.12963</t>
  </si>
  <si>
    <t>573.12964</t>
  </si>
  <si>
    <t>573.12965</t>
  </si>
  <si>
    <t>573.12966</t>
  </si>
  <si>
    <t>573.12967</t>
  </si>
  <si>
    <t>573.12968</t>
  </si>
  <si>
    <t>573.12969</t>
  </si>
  <si>
    <t>573.12970</t>
  </si>
  <si>
    <t>573.12971</t>
  </si>
  <si>
    <t>573.12972</t>
  </si>
  <si>
    <t>573.12973</t>
  </si>
  <si>
    <t>573.12974</t>
  </si>
  <si>
    <t>573.12975</t>
  </si>
  <si>
    <t>573.12976</t>
  </si>
  <si>
    <t>573.12977</t>
  </si>
  <si>
    <t>573.12978</t>
  </si>
  <si>
    <t>573.12979</t>
  </si>
  <si>
    <t>573.12980</t>
  </si>
  <si>
    <t>573.12981</t>
  </si>
  <si>
    <t>573.12982</t>
  </si>
  <si>
    <t>573.12983</t>
  </si>
  <si>
    <t>573.12984</t>
  </si>
  <si>
    <t>573.12985</t>
  </si>
  <si>
    <t>573.12986</t>
  </si>
  <si>
    <t>573.12987</t>
  </si>
  <si>
    <t>573.12988</t>
  </si>
  <si>
    <t>573.12989</t>
  </si>
  <si>
    <t>573.12990</t>
  </si>
  <si>
    <t>573.12991</t>
  </si>
  <si>
    <t>573.12992</t>
  </si>
  <si>
    <t>573.12993</t>
  </si>
  <si>
    <t>573.12994</t>
  </si>
  <si>
    <t>573.12995</t>
  </si>
  <si>
    <t>573.12996</t>
  </si>
  <si>
    <t>573.12997</t>
  </si>
  <si>
    <t>573.12998</t>
  </si>
  <si>
    <t>573.12999</t>
  </si>
  <si>
    <t>573.13000</t>
  </si>
  <si>
    <t>573.13001</t>
  </si>
  <si>
    <t>573.13002</t>
  </si>
  <si>
    <t>573.13003</t>
  </si>
  <si>
    <t>573.13004</t>
  </si>
  <si>
    <t>573.13005</t>
  </si>
  <si>
    <t>573.13006</t>
  </si>
  <si>
    <t>573.13007</t>
  </si>
  <si>
    <t>573.13008</t>
  </si>
  <si>
    <t>573.13009</t>
  </si>
  <si>
    <t>573.13010</t>
  </si>
  <si>
    <t>573.13011</t>
  </si>
  <si>
    <t>573.13012</t>
  </si>
  <si>
    <t>573.13013</t>
  </si>
  <si>
    <t>573.13014</t>
  </si>
  <si>
    <t>573.13015</t>
  </si>
  <si>
    <t>573.13016</t>
  </si>
  <si>
    <t>573.13017</t>
  </si>
  <si>
    <t>573.13018</t>
  </si>
  <si>
    <t>573.13019</t>
  </si>
  <si>
    <t>573.13020</t>
  </si>
  <si>
    <t>573.13021</t>
  </si>
  <si>
    <t>573.13022</t>
  </si>
  <si>
    <t>573.13023</t>
  </si>
  <si>
    <t>573.13024</t>
  </si>
  <si>
    <t>573.13025</t>
  </si>
  <si>
    <t>573.13026</t>
  </si>
  <si>
    <t>573.13027</t>
  </si>
  <si>
    <t>573.13028</t>
  </si>
  <si>
    <t>573.13029</t>
  </si>
  <si>
    <t>573.13031</t>
  </si>
  <si>
    <t>573.13032</t>
  </si>
  <si>
    <t>573.13033</t>
  </si>
  <si>
    <t>573.13034</t>
  </si>
  <si>
    <t>573.13035</t>
  </si>
  <si>
    <t>573.13036</t>
  </si>
  <si>
    <t>573.13037</t>
  </si>
  <si>
    <t>573.13038</t>
  </si>
  <si>
    <t>573.13039</t>
  </si>
  <si>
    <t>573.13040</t>
  </si>
  <si>
    <t>573.13041</t>
  </si>
  <si>
    <t>573.13042</t>
  </si>
  <si>
    <t>573.13043</t>
  </si>
  <si>
    <t>573.13044</t>
  </si>
  <si>
    <t>573.13045</t>
  </si>
  <si>
    <t>573.13046</t>
  </si>
  <si>
    <t>573.13047</t>
  </si>
  <si>
    <t>573.13048</t>
  </si>
  <si>
    <t>573.13049</t>
  </si>
  <si>
    <t>573.13050</t>
  </si>
  <si>
    <t>573.13051</t>
  </si>
  <si>
    <t>573.13052</t>
  </si>
  <si>
    <t>573.13053</t>
  </si>
  <si>
    <t>573.13054</t>
  </si>
  <si>
    <t>573.13055</t>
  </si>
  <si>
    <t>573.13056</t>
  </si>
  <si>
    <t>573.13057</t>
  </si>
  <si>
    <t>573.13058</t>
  </si>
  <si>
    <t>573.13059</t>
  </si>
  <si>
    <t>573.13060</t>
  </si>
  <si>
    <t>573.13061</t>
  </si>
  <si>
    <t>573.13062</t>
  </si>
  <si>
    <t>573.13063</t>
  </si>
  <si>
    <t>573.13064</t>
  </si>
  <si>
    <t>573.13065</t>
  </si>
  <si>
    <t>573.13066</t>
  </si>
  <si>
    <t>573.13067</t>
  </si>
  <si>
    <t>573.13068</t>
  </si>
  <si>
    <t>573.13069</t>
  </si>
  <si>
    <t>573.13070</t>
  </si>
  <si>
    <t>573.13071</t>
  </si>
  <si>
    <t>573.13072</t>
  </si>
  <si>
    <t>573.13073</t>
  </si>
  <si>
    <t>573.13074</t>
  </si>
  <si>
    <t>573.13075</t>
  </si>
  <si>
    <t>573.13076</t>
  </si>
  <si>
    <t>573.13077</t>
  </si>
  <si>
    <t>573.13079</t>
  </si>
  <si>
    <t>573.13080</t>
  </si>
  <si>
    <t>573.13081</t>
  </si>
  <si>
    <t>573.13082</t>
  </si>
  <si>
    <t>573.13083</t>
  </si>
  <si>
    <t>573.13084</t>
  </si>
  <si>
    <t>573.13085</t>
  </si>
  <si>
    <t>573.13086</t>
  </si>
  <si>
    <t>573.13087</t>
  </si>
  <si>
    <t>573.13088</t>
  </si>
  <si>
    <t>573.13089</t>
  </si>
  <si>
    <t>573.13090</t>
  </si>
  <si>
    <t>573.13091</t>
  </si>
  <si>
    <t>573.13092</t>
  </si>
  <si>
    <t>573.13093</t>
  </si>
  <si>
    <t>573.13094</t>
  </si>
  <si>
    <t>573.13095</t>
  </si>
  <si>
    <t>573.13096</t>
  </si>
  <si>
    <t>573.13097</t>
  </si>
  <si>
    <t>573.13098</t>
  </si>
  <si>
    <t>573.13099</t>
  </si>
  <si>
    <t>573.13100</t>
  </si>
  <si>
    <t>573.13101</t>
  </si>
  <si>
    <t>573.13102</t>
  </si>
  <si>
    <t>573.13103</t>
  </si>
  <si>
    <t>573.13104</t>
  </si>
  <si>
    <t>573.13105</t>
  </si>
  <si>
    <t>573.13106</t>
  </si>
  <si>
    <t>573.13107</t>
  </si>
  <si>
    <t>573.13108</t>
  </si>
  <si>
    <t>573.13109</t>
  </si>
  <si>
    <t>573.13110</t>
  </si>
  <si>
    <t>573.13111</t>
  </si>
  <si>
    <t>573.13112</t>
  </si>
  <si>
    <t>573.13113</t>
  </si>
  <si>
    <t>573.13114</t>
  </si>
  <si>
    <t>573.13115</t>
  </si>
  <si>
    <t>573.13116</t>
  </si>
  <si>
    <t>573.13117</t>
  </si>
  <si>
    <t>573.13118</t>
  </si>
  <si>
    <t>573.13119</t>
  </si>
  <si>
    <t>573.13120</t>
  </si>
  <si>
    <t>573.13121</t>
  </si>
  <si>
    <t>573.13122</t>
  </si>
  <si>
    <t>573.13123</t>
  </si>
  <si>
    <t>573.13124</t>
  </si>
  <si>
    <t>573.13125</t>
  </si>
  <si>
    <t>573.13126</t>
  </si>
  <si>
    <t>573.13127</t>
  </si>
  <si>
    <t>573.13128</t>
  </si>
  <si>
    <t>573.13129</t>
  </si>
  <si>
    <t>573.13130</t>
  </si>
  <si>
    <t>573.13131</t>
  </si>
  <si>
    <t>573.13132</t>
  </si>
  <si>
    <t>573.13133</t>
  </si>
  <si>
    <t>573.13134</t>
  </si>
  <si>
    <t>573.13135</t>
  </si>
  <si>
    <t>573.13136</t>
  </si>
  <si>
    <t>573.13137</t>
  </si>
  <si>
    <t>573.13138</t>
  </si>
  <si>
    <t>573.13139</t>
  </si>
  <si>
    <t>573.13140</t>
  </si>
  <si>
    <t>573.13141</t>
  </si>
  <si>
    <t>573.13142</t>
  </si>
  <si>
    <t>573.13143</t>
  </si>
  <si>
    <t>573.13144</t>
  </si>
  <si>
    <t>573.13145</t>
  </si>
  <si>
    <t>573.13146</t>
  </si>
  <si>
    <t>573.13147</t>
  </si>
  <si>
    <t>573.13148</t>
  </si>
  <si>
    <t>573.13149</t>
  </si>
  <si>
    <t>573.13150</t>
  </si>
  <si>
    <t>573.13151</t>
  </si>
  <si>
    <t>573.13152</t>
  </si>
  <si>
    <t>573.13153</t>
  </si>
  <si>
    <t>573.13156</t>
  </si>
  <si>
    <t>573.13157</t>
  </si>
  <si>
    <t>573.13158</t>
  </si>
  <si>
    <t>573.13159</t>
  </si>
  <si>
    <t>573.13160</t>
  </si>
  <si>
    <t>573.13161</t>
  </si>
  <si>
    <t>573.13162</t>
  </si>
  <si>
    <t>573.13163</t>
  </si>
  <si>
    <t>573.13164</t>
  </si>
  <si>
    <t>573.13165</t>
  </si>
  <si>
    <t>573.13166</t>
  </si>
  <si>
    <t>573.13167</t>
  </si>
  <si>
    <t>573.13168</t>
  </si>
  <si>
    <t>573.13169</t>
  </si>
  <si>
    <t>573.13170</t>
  </si>
  <si>
    <t>573.13171</t>
  </si>
  <si>
    <t>573.13172</t>
  </si>
  <si>
    <t>573.13173</t>
  </si>
  <si>
    <t>573.13174</t>
  </si>
  <si>
    <t>573.13175</t>
  </si>
  <si>
    <t>573.13176</t>
  </si>
  <si>
    <t>573.13177</t>
  </si>
  <si>
    <t>573.13178</t>
  </si>
  <si>
    <t>573.13179</t>
  </si>
  <si>
    <t>573.13180</t>
  </si>
  <si>
    <t>573.13181</t>
  </si>
  <si>
    <t>573.13182</t>
  </si>
  <si>
    <t>573.13183</t>
  </si>
  <si>
    <t>573.13185</t>
  </si>
  <si>
    <t>573.13186</t>
  </si>
  <si>
    <t>573.13187</t>
  </si>
  <si>
    <t>573.13189</t>
  </si>
  <si>
    <t>573.13190</t>
  </si>
  <si>
    <t>573.13191</t>
  </si>
  <si>
    <t>573.13192</t>
  </si>
  <si>
    <t>573.13193</t>
  </si>
  <si>
    <t>573.13194</t>
  </si>
  <si>
    <t>573.13195</t>
  </si>
  <si>
    <t>573.13196</t>
  </si>
  <si>
    <t>573.13197</t>
  </si>
  <si>
    <t>573.13198</t>
  </si>
  <si>
    <t>573.13199</t>
  </si>
  <si>
    <t>573.13200</t>
  </si>
  <si>
    <t>573.13201</t>
  </si>
  <si>
    <t>573.13202</t>
  </si>
  <si>
    <t>573.13203</t>
  </si>
  <si>
    <t>573.13204</t>
  </si>
  <si>
    <t>573.13205</t>
  </si>
  <si>
    <t>573.13206</t>
  </si>
  <si>
    <t>573.13207</t>
  </si>
  <si>
    <t>573.13208</t>
  </si>
  <si>
    <t>573.13209</t>
  </si>
  <si>
    <t>573.13210</t>
  </si>
  <si>
    <t>573.13211</t>
  </si>
  <si>
    <t>573.13212</t>
  </si>
  <si>
    <t>573.13213</t>
  </si>
  <si>
    <t>573.13214</t>
  </si>
  <si>
    <t>573.13215</t>
  </si>
  <si>
    <t>573.13216</t>
  </si>
  <si>
    <t>573.13217</t>
  </si>
  <si>
    <t>573.13218</t>
  </si>
  <si>
    <t>573.13219</t>
  </si>
  <si>
    <t>573.13220</t>
  </si>
  <si>
    <t>573.13221</t>
  </si>
  <si>
    <t>573.13222</t>
  </si>
  <si>
    <t>573.13223</t>
  </si>
  <si>
    <t>573.13224</t>
  </si>
  <si>
    <t>573.13225</t>
  </si>
  <si>
    <t>573.13226</t>
  </si>
  <si>
    <t>573.13227</t>
  </si>
  <si>
    <t>573.13228</t>
  </si>
  <si>
    <t>573.13229</t>
  </si>
  <si>
    <t>573.13230</t>
  </si>
  <si>
    <t>573.13231</t>
  </si>
  <si>
    <t>573.13232</t>
  </si>
  <si>
    <t>573.13233</t>
  </si>
  <si>
    <t>573.13234</t>
  </si>
  <si>
    <t>573.13235</t>
  </si>
  <si>
    <t>573.13236</t>
  </si>
  <si>
    <t>573.13237</t>
  </si>
  <si>
    <t>573.13238</t>
  </si>
  <si>
    <t>573.13239</t>
  </si>
  <si>
    <t>573.13240</t>
  </si>
  <si>
    <t>573.13241</t>
  </si>
  <si>
    <t>573.13242</t>
  </si>
  <si>
    <t>573.13243</t>
  </si>
  <si>
    <t>573.13244</t>
  </si>
  <si>
    <t>573.13245</t>
  </si>
  <si>
    <t>573.13246</t>
  </si>
  <si>
    <t>573.13247</t>
  </si>
  <si>
    <t>573.13248</t>
  </si>
  <si>
    <t>573.13249</t>
  </si>
  <si>
    <t>573.13250</t>
  </si>
  <si>
    <t>573.13251</t>
  </si>
  <si>
    <t>573.13252</t>
  </si>
  <si>
    <t>573.13253</t>
  </si>
  <si>
    <t>573.13254</t>
  </si>
  <si>
    <t>573.13255</t>
  </si>
  <si>
    <t>573.13256</t>
  </si>
  <si>
    <t>573.13257</t>
  </si>
  <si>
    <t>573.13258</t>
  </si>
  <si>
    <t>573.13259</t>
  </si>
  <si>
    <t>573.13260</t>
  </si>
  <si>
    <t>573.13261</t>
  </si>
  <si>
    <t>573.13262</t>
  </si>
  <si>
    <t>573.13263</t>
  </si>
  <si>
    <t>573.13264</t>
  </si>
  <si>
    <t>573.13265</t>
  </si>
  <si>
    <t>573.13266</t>
  </si>
  <si>
    <t>573.13267</t>
  </si>
  <si>
    <t>573.13268</t>
  </si>
  <si>
    <t>573.13269</t>
  </si>
  <si>
    <t>573.13270</t>
  </si>
  <si>
    <t>573.13271</t>
  </si>
  <si>
    <t>573.13272</t>
  </si>
  <si>
    <t>573.13273</t>
  </si>
  <si>
    <t>573.13274</t>
  </si>
  <si>
    <t>573.13275</t>
  </si>
  <si>
    <t>573.13276</t>
  </si>
  <si>
    <t>573.13277</t>
  </si>
  <si>
    <t>573.13278</t>
  </si>
  <si>
    <t>573.13279</t>
  </si>
  <si>
    <t>573.13280</t>
  </si>
  <si>
    <t>573.13281</t>
  </si>
  <si>
    <t>573.13282</t>
  </si>
  <si>
    <t>573.13283</t>
  </si>
  <si>
    <t>573.13284</t>
  </si>
  <si>
    <t>573.13285</t>
  </si>
  <si>
    <t>573.13286</t>
  </si>
  <si>
    <t>573.13287</t>
  </si>
  <si>
    <t>573.13288</t>
  </si>
  <si>
    <t>573.13289</t>
  </si>
  <si>
    <t>573.13290</t>
  </si>
  <si>
    <t>573.13291</t>
  </si>
  <si>
    <t>573.13292</t>
  </si>
  <si>
    <t>573.13293</t>
  </si>
  <si>
    <t>573.13294</t>
  </si>
  <si>
    <t>573.13295</t>
  </si>
  <si>
    <t>573.13296</t>
  </si>
  <si>
    <t>573.13297</t>
  </si>
  <si>
    <t>573.13298</t>
  </si>
  <si>
    <t>573.13299</t>
  </si>
  <si>
    <t>573.13300</t>
  </si>
  <si>
    <t>573.13301</t>
  </si>
  <si>
    <t>573.13302</t>
  </si>
  <si>
    <t>573.13303</t>
  </si>
  <si>
    <t>573.13304</t>
  </si>
  <si>
    <t>573.13305</t>
  </si>
  <si>
    <t>573.13306</t>
  </si>
  <si>
    <t>573.13307</t>
  </si>
  <si>
    <t>573.13308</t>
  </si>
  <si>
    <t>573.13309</t>
  </si>
  <si>
    <t>573.13310</t>
  </si>
  <si>
    <t>573.13311</t>
  </si>
  <si>
    <t>573.13312</t>
  </si>
  <si>
    <t>573.13313</t>
  </si>
  <si>
    <t>573.13314</t>
  </si>
  <si>
    <t>573.13315</t>
  </si>
  <si>
    <t>573.13316</t>
  </si>
  <si>
    <t>573.13317</t>
  </si>
  <si>
    <t>573.13318</t>
  </si>
  <si>
    <t>573.13319</t>
  </si>
  <si>
    <t>573.13321</t>
  </si>
  <si>
    <t>573.13322</t>
  </si>
  <si>
    <t>573.13323</t>
  </si>
  <si>
    <t>573.13324</t>
  </si>
  <si>
    <t>573.13325</t>
  </si>
  <si>
    <t>573.13326</t>
  </si>
  <si>
    <t>573.13327</t>
  </si>
  <si>
    <t>573.13328</t>
  </si>
  <si>
    <t>573.13329</t>
  </si>
  <si>
    <t>573.13330</t>
  </si>
  <si>
    <t>573.13331</t>
  </si>
  <si>
    <t>573.13332</t>
  </si>
  <si>
    <t>573.13333</t>
  </si>
  <si>
    <t>573.13334</t>
  </si>
  <si>
    <t>573.13335</t>
  </si>
  <si>
    <t>573.13336</t>
  </si>
  <si>
    <t>573.13338</t>
  </si>
  <si>
    <t>573.13340</t>
  </si>
  <si>
    <t>573.13341</t>
  </si>
  <si>
    <t>573.13342</t>
  </si>
  <si>
    <t>573.13343</t>
  </si>
  <si>
    <t>573.13344</t>
  </si>
  <si>
    <t>573.13345</t>
  </si>
  <si>
    <t>573.13346</t>
  </si>
  <si>
    <t>573.13347</t>
  </si>
  <si>
    <t>573.13348</t>
  </si>
  <si>
    <t>573.13349</t>
  </si>
  <si>
    <t>573.13350</t>
  </si>
  <si>
    <t>573.13351</t>
  </si>
  <si>
    <t>573.13352</t>
  </si>
  <si>
    <t>573.13353</t>
  </si>
  <si>
    <t>573.13354</t>
  </si>
  <si>
    <t>573.13355</t>
  </si>
  <si>
    <t>573.13356</t>
  </si>
  <si>
    <t>573.13357</t>
  </si>
  <si>
    <t>573.13358</t>
  </si>
  <si>
    <t>573.13359</t>
  </si>
  <si>
    <t>573.13360</t>
  </si>
  <si>
    <t>573.13361</t>
  </si>
  <si>
    <t>573.13362</t>
  </si>
  <si>
    <t>573.13363</t>
  </si>
  <si>
    <t>573.13364</t>
  </si>
  <si>
    <t>573.13365</t>
  </si>
  <si>
    <t>573.13366</t>
  </si>
  <si>
    <t>573.13367</t>
  </si>
  <si>
    <t>573.13368</t>
  </si>
  <si>
    <t>573.13369</t>
  </si>
  <si>
    <t>573.13370</t>
  </si>
  <si>
    <t>573.13371</t>
  </si>
  <si>
    <t>573.13372</t>
  </si>
  <si>
    <t>573.13373</t>
  </si>
  <si>
    <t>573.13374</t>
  </si>
  <si>
    <t>573.13375</t>
  </si>
  <si>
    <t>573.13376</t>
  </si>
  <si>
    <t>573.13377</t>
  </si>
  <si>
    <t>573.13378</t>
  </si>
  <si>
    <t>573.13379</t>
  </si>
  <si>
    <t>573.13380</t>
  </si>
  <si>
    <t>573.13381</t>
  </si>
  <si>
    <t>573.13382</t>
  </si>
  <si>
    <t>573.13383</t>
  </si>
  <si>
    <t>573.13384</t>
  </si>
  <si>
    <t>573.13385</t>
  </si>
  <si>
    <t>573.13386</t>
  </si>
  <si>
    <t>573.13387</t>
  </si>
  <si>
    <t>573.13388</t>
  </si>
  <si>
    <t>573.13389</t>
  </si>
  <si>
    <t>573.13390</t>
  </si>
  <si>
    <t>573.13391</t>
  </si>
  <si>
    <t>573.13392</t>
  </si>
  <si>
    <t>573.13393</t>
  </si>
  <si>
    <t>573.13394</t>
  </si>
  <si>
    <t>573.13395</t>
  </si>
  <si>
    <t>573.13396</t>
  </si>
  <si>
    <t>573.13397</t>
  </si>
  <si>
    <t>573.13398</t>
  </si>
  <si>
    <t>573.13399</t>
  </si>
  <si>
    <t>573.13400</t>
  </si>
  <si>
    <t>573.13401</t>
  </si>
  <si>
    <t>573.13402</t>
  </si>
  <si>
    <t>573.13403</t>
  </si>
  <si>
    <t>573.13404</t>
  </si>
  <si>
    <t>573.13405</t>
  </si>
  <si>
    <t>573.13406</t>
  </si>
  <si>
    <t>573.13407</t>
  </si>
  <si>
    <t>573.13408</t>
  </si>
  <si>
    <t>573.13409</t>
  </si>
  <si>
    <t>573.13411</t>
  </si>
  <si>
    <t>573.13412</t>
  </si>
  <si>
    <t>573.13413</t>
  </si>
  <si>
    <t>573.13414</t>
  </si>
  <si>
    <t>573.13415</t>
  </si>
  <si>
    <t>573.13416</t>
  </si>
  <si>
    <t>573.13417</t>
  </si>
  <si>
    <t>573.13418</t>
  </si>
  <si>
    <t>573.13419</t>
  </si>
  <si>
    <t>573.13420</t>
  </si>
  <si>
    <t>573.13422</t>
  </si>
  <si>
    <t>573.13424</t>
  </si>
  <si>
    <t>573.13425</t>
  </si>
  <si>
    <t>573.13426</t>
  </si>
  <si>
    <t>573.13427</t>
  </si>
  <si>
    <t>573.13428</t>
  </si>
  <si>
    <t>573.13429</t>
  </si>
  <si>
    <t>573.13430</t>
  </si>
  <si>
    <t>573.13431</t>
  </si>
  <si>
    <t>573.13432</t>
  </si>
  <si>
    <t>573.13433</t>
  </si>
  <si>
    <t>573.13434</t>
  </si>
  <si>
    <t>573.13435</t>
  </si>
  <si>
    <t>573.13436</t>
  </si>
  <si>
    <t>573.13437</t>
  </si>
  <si>
    <t>573.13438</t>
  </si>
  <si>
    <t>573.13440</t>
  </si>
  <si>
    <t>573.13441</t>
  </si>
  <si>
    <t>573.13442</t>
  </si>
  <si>
    <t>573.13443</t>
  </si>
  <si>
    <t>573.13444</t>
  </si>
  <si>
    <t>573.13445</t>
  </si>
  <si>
    <t>573.13446</t>
  </si>
  <si>
    <t>573.13447</t>
  </si>
  <si>
    <t>573.13448</t>
  </si>
  <si>
    <t>573.13449</t>
  </si>
  <si>
    <t>573.13450</t>
  </si>
  <si>
    <t>573.13451</t>
  </si>
  <si>
    <t>573.13452</t>
  </si>
  <si>
    <t>573.13453</t>
  </si>
  <si>
    <t>573.13454</t>
  </si>
  <si>
    <t>573.13455</t>
  </si>
  <si>
    <t>573.13456</t>
  </si>
  <si>
    <t>573.13457</t>
  </si>
  <si>
    <t>573.13458</t>
  </si>
  <si>
    <t>573.13459</t>
  </si>
  <si>
    <t>573.13460</t>
  </si>
  <si>
    <t>573.13461</t>
  </si>
  <si>
    <t>573.13462</t>
  </si>
  <si>
    <t>573.13463</t>
  </si>
  <si>
    <t>573.13464</t>
  </si>
  <si>
    <t>573.13465</t>
  </si>
  <si>
    <t>573.13466</t>
  </si>
  <si>
    <t>573.13467</t>
  </si>
  <si>
    <t>573.13468</t>
  </si>
  <si>
    <t>573.13469</t>
  </si>
  <si>
    <t>573.13470</t>
  </si>
  <si>
    <t>573.13471</t>
  </si>
  <si>
    <t>573.13472</t>
  </si>
  <si>
    <t>573.13473</t>
  </si>
  <si>
    <t>573.13474</t>
  </si>
  <si>
    <t>573.13475</t>
  </si>
  <si>
    <t>573.13476</t>
  </si>
  <si>
    <t>573.13477</t>
  </si>
  <si>
    <t>573.13478</t>
  </si>
  <si>
    <t>573.13479</t>
  </si>
  <si>
    <t>573.13480</t>
  </si>
  <si>
    <t>573.13481</t>
  </si>
  <si>
    <t>573.13482</t>
  </si>
  <si>
    <t>573.13483</t>
  </si>
  <si>
    <t>573.13484</t>
  </si>
  <si>
    <t>573.13485</t>
  </si>
  <si>
    <t>573.13486</t>
  </si>
  <si>
    <t>573.13487</t>
  </si>
  <si>
    <t>573.13488</t>
  </si>
  <si>
    <t>573.13489</t>
  </si>
  <si>
    <t>573.13490</t>
  </si>
  <si>
    <t>573.13491</t>
  </si>
  <si>
    <t>573.13492</t>
  </si>
  <si>
    <t>573.13493</t>
  </si>
  <si>
    <t>573.13494</t>
  </si>
  <si>
    <t>573.13495</t>
  </si>
  <si>
    <t>573.13496</t>
  </si>
  <si>
    <t>573.13497</t>
  </si>
  <si>
    <t>573.13498</t>
  </si>
  <si>
    <t>573.13499</t>
  </si>
  <si>
    <t>573.13500</t>
  </si>
  <si>
    <t>573.13501</t>
  </si>
  <si>
    <t>573.13502</t>
  </si>
  <si>
    <t>573.13503</t>
  </si>
  <si>
    <t>573.13504</t>
  </si>
  <si>
    <t>573.13505</t>
  </si>
  <si>
    <t>573.13506</t>
  </si>
  <si>
    <t>573.13507</t>
  </si>
  <si>
    <t>573.13508</t>
  </si>
  <si>
    <t>573.13509</t>
  </si>
  <si>
    <t>573.13510</t>
  </si>
  <si>
    <t>573.13511</t>
  </si>
  <si>
    <t>573.13512</t>
  </si>
  <si>
    <t>573.13513</t>
  </si>
  <si>
    <t>573.13514</t>
  </si>
  <si>
    <t>573.13515</t>
  </si>
  <si>
    <t>573.13516</t>
  </si>
  <si>
    <t>573.13517</t>
  </si>
  <si>
    <t>573.13518</t>
  </si>
  <si>
    <t>573.13519</t>
  </si>
  <si>
    <t>573.13520</t>
  </si>
  <si>
    <t>573.13521</t>
  </si>
  <si>
    <t>573.13522</t>
  </si>
  <si>
    <t>573.13523</t>
  </si>
  <si>
    <t>573.13524</t>
  </si>
  <si>
    <t>573.13525</t>
  </si>
  <si>
    <t>573.13526</t>
  </si>
  <si>
    <t>573.13527</t>
  </si>
  <si>
    <t>573.13528</t>
  </si>
  <si>
    <t>573.13529</t>
  </si>
  <si>
    <t>573.13530</t>
  </si>
  <si>
    <t>573.13531</t>
  </si>
  <si>
    <t>573.13532</t>
  </si>
  <si>
    <t>573.13533</t>
  </si>
  <si>
    <t>573.13534</t>
  </si>
  <si>
    <t>573.13535</t>
  </si>
  <si>
    <t>573.13537</t>
  </si>
  <si>
    <t>573.13538</t>
  </si>
  <si>
    <t>573.13539</t>
  </si>
  <si>
    <t>573.13540</t>
  </si>
  <si>
    <t>573.13541</t>
  </si>
  <si>
    <t>573.13542</t>
  </si>
  <si>
    <t>573.13543</t>
  </si>
  <si>
    <t>573.13544</t>
  </si>
  <si>
    <t>573.13545</t>
  </si>
  <si>
    <t>573.13546</t>
  </si>
  <si>
    <t>573.13547</t>
  </si>
  <si>
    <t>573.13548</t>
  </si>
  <si>
    <t>573.13549</t>
  </si>
  <si>
    <t>573.13550</t>
  </si>
  <si>
    <t>573.13551</t>
  </si>
  <si>
    <t>573.13552</t>
  </si>
  <si>
    <t>573.13553</t>
  </si>
  <si>
    <t>573.13554</t>
  </si>
  <si>
    <t>573.13555</t>
  </si>
  <si>
    <t>573.13556</t>
  </si>
  <si>
    <t>573.13557</t>
  </si>
  <si>
    <t>573.13558</t>
  </si>
  <si>
    <t>573.13559</t>
  </si>
  <si>
    <t>573.13560</t>
  </si>
  <si>
    <t>573.13561</t>
  </si>
  <si>
    <t>573.13562</t>
  </si>
  <si>
    <t>573.13563</t>
  </si>
  <si>
    <t>573.13564</t>
  </si>
  <si>
    <t>573.13565</t>
  </si>
  <si>
    <t>573.13566</t>
  </si>
  <si>
    <t>573.13567</t>
  </si>
  <si>
    <t>573.13568</t>
  </si>
  <si>
    <t>573.13569</t>
  </si>
  <si>
    <t>573.13570</t>
  </si>
  <si>
    <t>573.13571</t>
  </si>
  <si>
    <t>573.13572</t>
  </si>
  <si>
    <t>573.13573</t>
  </si>
  <si>
    <t>573.13574</t>
  </si>
  <si>
    <t>573.13575</t>
  </si>
  <si>
    <t>573.13576</t>
  </si>
  <si>
    <t>573.13577</t>
  </si>
  <si>
    <t>573.13578</t>
  </si>
  <si>
    <t>573.13579</t>
  </si>
  <si>
    <t>573.13580</t>
  </si>
  <si>
    <t>573.13581</t>
  </si>
  <si>
    <t>573.13582</t>
  </si>
  <si>
    <t>573.13583</t>
  </si>
  <si>
    <t>573.13584</t>
  </si>
  <si>
    <t>573.13585</t>
  </si>
  <si>
    <t>573.13586</t>
  </si>
  <si>
    <t>573.13587</t>
  </si>
  <si>
    <t>573.13588</t>
  </si>
  <si>
    <t>573.13589</t>
  </si>
  <si>
    <t>573.13590</t>
  </si>
  <si>
    <t>573.13591</t>
  </si>
  <si>
    <t>573.13592</t>
  </si>
  <si>
    <t>573.13593</t>
  </si>
  <si>
    <t>573.13594</t>
  </si>
  <si>
    <t>573.13595</t>
  </si>
  <si>
    <t>573.13596</t>
  </si>
  <si>
    <t>573.13597</t>
  </si>
  <si>
    <t>573.13598</t>
  </si>
  <si>
    <t>573.13599</t>
  </si>
  <si>
    <t>573.13600</t>
  </si>
  <si>
    <t>573.13601</t>
  </si>
  <si>
    <t>573.13602</t>
  </si>
  <si>
    <t>573.13603</t>
  </si>
  <si>
    <t>573.13604</t>
  </si>
  <si>
    <t>573.13605</t>
  </si>
  <si>
    <t>573.13606</t>
  </si>
  <si>
    <t>573.13607</t>
  </si>
  <si>
    <t>573.13608</t>
  </si>
  <si>
    <t>573.13609</t>
  </si>
  <si>
    <t>573.13610</t>
  </si>
  <si>
    <t>573.13611</t>
  </si>
  <si>
    <t>573.13612</t>
  </si>
  <si>
    <t>573.13613</t>
  </si>
  <si>
    <t>573.13614</t>
  </si>
  <si>
    <t>573.13615</t>
  </si>
  <si>
    <t>573.13616</t>
  </si>
  <si>
    <t>573.13617</t>
  </si>
  <si>
    <t>573.13618</t>
  </si>
  <si>
    <t>573.13619</t>
  </si>
  <si>
    <t>573.13620</t>
  </si>
  <si>
    <t>573.13621</t>
  </si>
  <si>
    <t>573.13622</t>
  </si>
  <si>
    <t>573.13623</t>
  </si>
  <si>
    <t>573.13624</t>
  </si>
  <si>
    <t>573.13625</t>
  </si>
  <si>
    <t>573.13626</t>
  </si>
  <si>
    <t>573.13627</t>
  </si>
  <si>
    <t>573.13628</t>
  </si>
  <si>
    <t>573.13629</t>
  </si>
  <si>
    <t>573.13630</t>
  </si>
  <si>
    <t>573.13631</t>
  </si>
  <si>
    <t>573.13632</t>
  </si>
  <si>
    <t>573.13633</t>
  </si>
  <si>
    <t>573.13634</t>
  </si>
  <si>
    <t>573.13635</t>
  </si>
  <si>
    <t>573.13636</t>
  </si>
  <si>
    <t>573.13637</t>
  </si>
  <si>
    <t>573.13638</t>
  </si>
  <si>
    <t>573.13639</t>
  </si>
  <si>
    <t>573.13640</t>
  </si>
  <si>
    <t>573.13641</t>
  </si>
  <si>
    <t>573.13642</t>
  </si>
  <si>
    <t>573.13643</t>
  </si>
  <si>
    <t>573.13644</t>
  </si>
  <si>
    <t>573.13645</t>
  </si>
  <si>
    <t>573.13646</t>
  </si>
  <si>
    <t>573.13647</t>
  </si>
  <si>
    <t>573.13648</t>
  </si>
  <si>
    <t>573.13649</t>
  </si>
  <si>
    <t>573.13650</t>
  </si>
  <si>
    <t>573.13651</t>
  </si>
  <si>
    <t>573.13652</t>
  </si>
  <si>
    <t>573.13653</t>
  </si>
  <si>
    <t>573.13654</t>
  </si>
  <si>
    <t>573.13655</t>
  </si>
  <si>
    <t>573.13656</t>
  </si>
  <si>
    <t>573.13657</t>
  </si>
  <si>
    <t>573.13658</t>
  </si>
  <si>
    <t>573.13659</t>
  </si>
  <si>
    <t>573.13660</t>
  </si>
  <si>
    <t>573.13661</t>
  </si>
  <si>
    <t>573.13662</t>
  </si>
  <si>
    <t>573.13663</t>
  </si>
  <si>
    <t>573.13664</t>
  </si>
  <si>
    <t>573.13665</t>
  </si>
  <si>
    <t>573.13666</t>
  </si>
  <si>
    <t>573.13667</t>
  </si>
  <si>
    <t>573.13668</t>
  </si>
  <si>
    <t>573.13669</t>
  </si>
  <si>
    <t>573.13670</t>
  </si>
  <si>
    <t>573.13671</t>
  </si>
  <si>
    <t>573.13672</t>
  </si>
  <si>
    <t>573.13673</t>
  </si>
  <si>
    <t>573.13674</t>
  </si>
  <si>
    <t>573.13675</t>
  </si>
  <si>
    <t>573.13676</t>
  </si>
  <si>
    <t>573.13677</t>
  </si>
  <si>
    <t>573.13678</t>
  </si>
  <si>
    <t>573.13679</t>
  </si>
  <si>
    <t>573.13680</t>
  </si>
  <si>
    <t>573.13681</t>
  </si>
  <si>
    <t>573.13682</t>
  </si>
  <si>
    <t>573.13683</t>
  </si>
  <si>
    <t>573.13684</t>
  </si>
  <si>
    <t>573.13685</t>
  </si>
  <si>
    <t>573.13686</t>
  </si>
  <si>
    <t>573.13687</t>
  </si>
  <si>
    <t>573.13688</t>
  </si>
  <si>
    <t>573.13689</t>
  </si>
  <si>
    <t>573.13690</t>
  </si>
  <si>
    <t>573.13691</t>
  </si>
  <si>
    <t>573.13692</t>
  </si>
  <si>
    <t>573.13693</t>
  </si>
  <si>
    <t>573.13694</t>
  </si>
  <si>
    <t>573.13695</t>
  </si>
  <si>
    <t>573.13696</t>
  </si>
  <si>
    <t>573.13697</t>
  </si>
  <si>
    <t>573.13698</t>
  </si>
  <si>
    <t>573.13699</t>
  </si>
  <si>
    <t>573.13700</t>
  </si>
  <si>
    <t>573.13701</t>
  </si>
  <si>
    <t>573.13702</t>
  </si>
  <si>
    <t>573.13703</t>
  </si>
  <si>
    <t>573.13704</t>
  </si>
  <si>
    <t>573.13705</t>
  </si>
  <si>
    <t>573.13706</t>
  </si>
  <si>
    <t>573.13707</t>
  </si>
  <si>
    <t>573.13708</t>
  </si>
  <si>
    <t>573.13709</t>
  </si>
  <si>
    <t>573.13710</t>
  </si>
  <si>
    <t>573.13711</t>
  </si>
  <si>
    <t>573.13712</t>
  </si>
  <si>
    <t>573.13713</t>
  </si>
  <si>
    <t>573.13714</t>
  </si>
  <si>
    <t>573.13715</t>
  </si>
  <si>
    <t>573.13716</t>
  </si>
  <si>
    <t>573.13717</t>
  </si>
  <si>
    <t>573.13718</t>
  </si>
  <si>
    <t>573.13719</t>
  </si>
  <si>
    <t>573.13720</t>
  </si>
  <si>
    <t>573.13721</t>
  </si>
  <si>
    <t>573.13722</t>
  </si>
  <si>
    <t>573.13723</t>
  </si>
  <si>
    <t>573.13724</t>
  </si>
  <si>
    <t>573.13725</t>
  </si>
  <si>
    <t>573.13726</t>
  </si>
  <si>
    <t>573.13727</t>
  </si>
  <si>
    <t>573.13728</t>
  </si>
  <si>
    <t>573.13729</t>
  </si>
  <si>
    <t>573.13730</t>
  </si>
  <si>
    <t>573.13731</t>
  </si>
  <si>
    <t>573.13732</t>
  </si>
  <si>
    <t>573.13733</t>
  </si>
  <si>
    <t>573.13734</t>
  </si>
  <si>
    <t>573.13735</t>
  </si>
  <si>
    <t>573.13736</t>
  </si>
  <si>
    <t>573.13737</t>
  </si>
  <si>
    <t>573.13738</t>
  </si>
  <si>
    <t>573.13739</t>
  </si>
  <si>
    <t>573.13740</t>
  </si>
  <si>
    <t>573.13741</t>
  </si>
  <si>
    <t>573.13742</t>
  </si>
  <si>
    <t>573.13743</t>
  </si>
  <si>
    <t>573.13744</t>
  </si>
  <si>
    <t>573.13745</t>
  </si>
  <si>
    <t>573.13746</t>
  </si>
  <si>
    <t>573.13747</t>
  </si>
  <si>
    <t>573.13748</t>
  </si>
  <si>
    <t>573.13749</t>
  </si>
  <si>
    <t>573.13750</t>
  </si>
  <si>
    <t>573.13751</t>
  </si>
  <si>
    <t>573.13752</t>
  </si>
  <si>
    <t>573.13753</t>
  </si>
  <si>
    <t>573.13754</t>
  </si>
  <si>
    <t>573.13755</t>
  </si>
  <si>
    <t>573.13756</t>
  </si>
  <si>
    <t>573.13757</t>
  </si>
  <si>
    <t>573.13758</t>
  </si>
  <si>
    <t>573.13759</t>
  </si>
  <si>
    <t>573.13760</t>
  </si>
  <si>
    <t>573.13761</t>
  </si>
  <si>
    <t>573.13762</t>
  </si>
  <si>
    <t>573.13763</t>
  </si>
  <si>
    <t>573.13764</t>
  </si>
  <si>
    <t>573.13765</t>
  </si>
  <si>
    <t>573.13766</t>
  </si>
  <si>
    <t>573.13767</t>
  </si>
  <si>
    <t>573.13768</t>
  </si>
  <si>
    <t>573.13769</t>
  </si>
  <si>
    <t>573.13770</t>
  </si>
  <si>
    <t>573.13771</t>
  </si>
  <si>
    <t>573.13772</t>
  </si>
  <si>
    <t>573.13773</t>
  </si>
  <si>
    <t>573.13774</t>
  </si>
  <si>
    <t>573.13775</t>
  </si>
  <si>
    <t>573.13777</t>
  </si>
  <si>
    <t>573.13778</t>
  </si>
  <si>
    <t>573.13779</t>
  </si>
  <si>
    <t>573.13780</t>
  </si>
  <si>
    <t>573.13781</t>
  </si>
  <si>
    <t>573.13782</t>
  </si>
  <si>
    <t>573.13783</t>
  </si>
  <si>
    <t>573.13784</t>
  </si>
  <si>
    <t>573.13785</t>
  </si>
  <si>
    <t>573.13786</t>
  </si>
  <si>
    <t>573.13787</t>
  </si>
  <si>
    <t>573.13788</t>
  </si>
  <si>
    <t>573.13789</t>
  </si>
  <si>
    <t>573.13790</t>
  </si>
  <si>
    <t>573.13791</t>
  </si>
  <si>
    <t>573.13792</t>
  </si>
  <si>
    <t>573.13793</t>
  </si>
  <si>
    <t>573.13794</t>
  </si>
  <si>
    <t>573.13795</t>
  </si>
  <si>
    <t>573.13796</t>
  </si>
  <si>
    <t>573.13797</t>
  </si>
  <si>
    <t>573.13798</t>
  </si>
  <si>
    <t>573.13799</t>
  </si>
  <si>
    <t>573.13800</t>
  </si>
  <si>
    <t>573.13801</t>
  </si>
  <si>
    <t>573.13802</t>
  </si>
  <si>
    <t>573.13803</t>
  </si>
  <si>
    <t>573.13804</t>
  </si>
  <si>
    <t>573.13805</t>
  </si>
  <si>
    <t>573.13806</t>
  </si>
  <si>
    <t>573.13807</t>
  </si>
  <si>
    <t>573.13808</t>
  </si>
  <si>
    <t>573.13809</t>
  </si>
  <si>
    <t>573.13810</t>
  </si>
  <si>
    <t>573.13811</t>
  </si>
  <si>
    <t>573.13812</t>
  </si>
  <si>
    <t>573.13813</t>
  </si>
  <si>
    <t>573.13814</t>
  </si>
  <si>
    <t>573.13815</t>
  </si>
  <si>
    <t>573.13816</t>
  </si>
  <si>
    <t>573.13817</t>
  </si>
  <si>
    <t>573.13818</t>
  </si>
  <si>
    <t>573.13819</t>
  </si>
  <si>
    <t>573.13820</t>
  </si>
  <si>
    <t>573.13821</t>
  </si>
  <si>
    <t>573.13822</t>
  </si>
  <si>
    <t>573.13823</t>
  </si>
  <si>
    <t>573.13824</t>
  </si>
  <si>
    <t>573.13825</t>
  </si>
  <si>
    <t>573.13826</t>
  </si>
  <si>
    <t>573.13827</t>
  </si>
  <si>
    <t>573.13828</t>
  </si>
  <si>
    <t>573.13829</t>
  </si>
  <si>
    <t>573.13830</t>
  </si>
  <si>
    <t>573.13831</t>
  </si>
  <si>
    <t>573.13832</t>
  </si>
  <si>
    <t>573.13833</t>
  </si>
  <si>
    <t>573.13834</t>
  </si>
  <si>
    <t>573.13835</t>
  </si>
  <si>
    <t>573.13836</t>
  </si>
  <si>
    <t>573.13838</t>
  </si>
  <si>
    <t>573.13839</t>
  </si>
  <si>
    <t>573.13840</t>
  </si>
  <si>
    <t>573.13841</t>
  </si>
  <si>
    <t>573.13842</t>
  </si>
  <si>
    <t>573.13843</t>
  </si>
  <si>
    <t>573.13844</t>
  </si>
  <si>
    <t>573.13845</t>
  </si>
  <si>
    <t>573.13846</t>
  </si>
  <si>
    <t>573.13847</t>
  </si>
  <si>
    <t>573.13848</t>
  </si>
  <si>
    <t>573.13849</t>
  </si>
  <si>
    <t>573.13850</t>
  </si>
  <si>
    <t>573.13851</t>
  </si>
  <si>
    <t>573.13852</t>
  </si>
  <si>
    <t>573.13853</t>
  </si>
  <si>
    <t>573.13854</t>
  </si>
  <si>
    <t>573.13855</t>
  </si>
  <si>
    <t>573.13856</t>
  </si>
  <si>
    <t>573.13857</t>
  </si>
  <si>
    <t>573.13858</t>
  </si>
  <si>
    <t>573.13859</t>
  </si>
  <si>
    <t>573.13860</t>
  </si>
  <si>
    <t>573.13861</t>
  </si>
  <si>
    <t>573.13862</t>
  </si>
  <si>
    <t>573.13863</t>
  </si>
  <si>
    <t>573.13864</t>
  </si>
  <si>
    <t>573.13865</t>
  </si>
  <si>
    <t>573.13866</t>
  </si>
  <si>
    <t>573.13867</t>
  </si>
  <si>
    <t>573.13868</t>
  </si>
  <si>
    <t>573.13869</t>
  </si>
  <si>
    <t>573.13870</t>
  </si>
  <si>
    <t>573.13871</t>
  </si>
  <si>
    <t>573.13872</t>
  </si>
  <si>
    <t>573.13873</t>
  </si>
  <si>
    <t>573.13874</t>
  </si>
  <si>
    <t>573.13875</t>
  </si>
  <si>
    <t>573.13876</t>
  </si>
  <si>
    <t>573.13877</t>
  </si>
  <si>
    <t>573.13878</t>
  </si>
  <si>
    <t>573.13879</t>
  </si>
  <si>
    <t>573.13880</t>
  </si>
  <si>
    <t>573.13881</t>
  </si>
  <si>
    <t>573.13882</t>
  </si>
  <si>
    <t>573.13883</t>
  </si>
  <si>
    <t>573.13884</t>
  </si>
  <si>
    <t>573.13885</t>
  </si>
  <si>
    <t>573.13886</t>
  </si>
  <si>
    <t>573.13887</t>
  </si>
  <si>
    <t>573.13888</t>
  </si>
  <si>
    <t>573.13889</t>
  </si>
  <si>
    <t>573.13890</t>
  </si>
  <si>
    <t>573.13891</t>
  </si>
  <si>
    <t>573.13892</t>
  </si>
  <si>
    <t>573.13893</t>
  </si>
  <si>
    <t>573.13894</t>
  </si>
  <si>
    <t>573.13895</t>
  </si>
  <si>
    <t>573.13896</t>
  </si>
  <si>
    <t>573.13897</t>
  </si>
  <si>
    <t>573.13898</t>
  </si>
  <si>
    <t>573.13899</t>
  </si>
  <si>
    <t>573.13900</t>
  </si>
  <si>
    <t>573.13901</t>
  </si>
  <si>
    <t>573.13902</t>
  </si>
  <si>
    <t>573.13903</t>
  </si>
  <si>
    <t>573.13904</t>
  </si>
  <si>
    <t>573.13905</t>
  </si>
  <si>
    <t>573.13906</t>
  </si>
  <si>
    <t>573.13907</t>
  </si>
  <si>
    <t>573.13908</t>
  </si>
  <si>
    <t>573.13909</t>
  </si>
  <si>
    <t>573.13910</t>
  </si>
  <si>
    <t>573.13911</t>
  </si>
  <si>
    <t>573.13912</t>
  </si>
  <si>
    <t>573.13913</t>
  </si>
  <si>
    <t>573.13914</t>
  </si>
  <si>
    <t>573.13915</t>
  </si>
  <si>
    <t>573.13916</t>
  </si>
  <si>
    <t>573.13917</t>
  </si>
  <si>
    <t>573.13918</t>
  </si>
  <si>
    <t>573.13919</t>
  </si>
  <si>
    <t>573.13920</t>
  </si>
  <si>
    <t>573.13921</t>
  </si>
  <si>
    <t>573.13922</t>
  </si>
  <si>
    <t>573.13923</t>
  </si>
  <si>
    <t>573.13924</t>
  </si>
  <si>
    <t>573.13925</t>
  </si>
  <si>
    <t>573.13926</t>
  </si>
  <si>
    <t>573.13927</t>
  </si>
  <si>
    <t>573.13928</t>
  </si>
  <si>
    <t>573.13929</t>
  </si>
  <si>
    <t>573.13930</t>
  </si>
  <si>
    <t>573.13931</t>
  </si>
  <si>
    <t>573.13932</t>
  </si>
  <si>
    <t>573.13933</t>
  </si>
  <si>
    <t>573.13934</t>
  </si>
  <si>
    <t>573.13935</t>
  </si>
  <si>
    <t>573.13936</t>
  </si>
  <si>
    <t>573.13937</t>
  </si>
  <si>
    <t>573.13938</t>
  </si>
  <si>
    <t>573.13939</t>
  </si>
  <si>
    <t>573.13940</t>
  </si>
  <si>
    <t>573.13941</t>
  </si>
  <si>
    <t>573.13942</t>
  </si>
  <si>
    <t>573.13943</t>
  </si>
  <si>
    <t>573.13944</t>
  </si>
  <si>
    <t>573.13945</t>
  </si>
  <si>
    <t>573.13946</t>
  </si>
  <si>
    <t>573.13947</t>
  </si>
  <si>
    <t>573.13948</t>
  </si>
  <si>
    <t>573.13949</t>
  </si>
  <si>
    <t>573.13950</t>
  </si>
  <si>
    <t>573.13951</t>
  </si>
  <si>
    <t>573.13952</t>
  </si>
  <si>
    <t>573.13953</t>
  </si>
  <si>
    <t>573.13954</t>
  </si>
  <si>
    <t>573.13955</t>
  </si>
  <si>
    <t>573.13956</t>
  </si>
  <si>
    <t>573.13957</t>
  </si>
  <si>
    <t>573.13958</t>
  </si>
  <si>
    <t>573.13959</t>
  </si>
  <si>
    <t>573.13960</t>
  </si>
  <si>
    <t>573.13961</t>
  </si>
  <si>
    <t>573.13962</t>
  </si>
  <si>
    <t>573.13963</t>
  </si>
  <si>
    <t>573.13964</t>
  </si>
  <si>
    <t>573.13965</t>
  </si>
  <si>
    <t>573.13966</t>
  </si>
  <si>
    <t>573.13967</t>
  </si>
  <si>
    <t>573.13968</t>
  </si>
  <si>
    <t>573.13969</t>
  </si>
  <si>
    <t>573.13970</t>
  </si>
  <si>
    <t>573.13971</t>
  </si>
  <si>
    <t>573.13972</t>
  </si>
  <si>
    <t>573.13973</t>
  </si>
  <si>
    <t>573.13974</t>
  </si>
  <si>
    <t>573.13975</t>
  </si>
  <si>
    <t>573.13976</t>
  </si>
  <si>
    <t>573.13977</t>
  </si>
  <si>
    <t>573.13978</t>
  </si>
  <si>
    <t>573.13979</t>
  </si>
  <si>
    <t>573.13980</t>
  </si>
  <si>
    <t>573.13981</t>
  </si>
  <si>
    <t>573.13982</t>
  </si>
  <si>
    <t>573.13983</t>
  </si>
  <si>
    <t>573.13984</t>
  </si>
  <si>
    <t>573.13985</t>
  </si>
  <si>
    <t>573.13986</t>
  </si>
  <si>
    <t>573.13987</t>
  </si>
  <si>
    <t>573.13988</t>
  </si>
  <si>
    <t>573.13989</t>
  </si>
  <si>
    <t>573.13990</t>
  </si>
  <si>
    <t>573.13991</t>
  </si>
  <si>
    <t>573.13992</t>
  </si>
  <si>
    <t>573.13993</t>
  </si>
  <si>
    <t>573.13994</t>
  </si>
  <si>
    <t>573.13995</t>
  </si>
  <si>
    <t>573.13996</t>
  </si>
  <si>
    <t>573.13997</t>
  </si>
  <si>
    <t>573.13998</t>
  </si>
  <si>
    <t>573.13999</t>
  </si>
  <si>
    <t>573.14000</t>
  </si>
  <si>
    <t>573.14001</t>
  </si>
  <si>
    <t>573.14002</t>
  </si>
  <si>
    <t>573.14003</t>
  </si>
  <si>
    <t>573.14004</t>
  </si>
  <si>
    <t>573.14005</t>
  </si>
  <si>
    <t>573.14006</t>
  </si>
  <si>
    <t>573.14007</t>
  </si>
  <si>
    <t>573.14008</t>
  </si>
  <si>
    <t>573.14009</t>
  </si>
  <si>
    <t>573.14010</t>
  </si>
  <si>
    <t>573.14011</t>
  </si>
  <si>
    <t>573.14012</t>
  </si>
  <si>
    <t>573.14013</t>
  </si>
  <si>
    <t>573.14014</t>
  </si>
  <si>
    <t>573.14015</t>
  </si>
  <si>
    <t>573.14016</t>
  </si>
  <si>
    <t>573.14017</t>
  </si>
  <si>
    <t>573.14018</t>
  </si>
  <si>
    <t>573.14019</t>
  </si>
  <si>
    <t>573.14020</t>
  </si>
  <si>
    <t>573.14022</t>
  </si>
  <si>
    <t>573.14023</t>
  </si>
  <si>
    <t>573.14024</t>
  </si>
  <si>
    <t>573.14026</t>
  </si>
  <si>
    <t>573.14027</t>
  </si>
  <si>
    <t>573.14028</t>
  </si>
  <si>
    <t>573.14029</t>
  </si>
  <si>
    <t>573.14030</t>
  </si>
  <si>
    <t>573.14031</t>
  </si>
  <si>
    <t>573.14032</t>
  </si>
  <si>
    <t>573.14033</t>
  </si>
  <si>
    <t>573.14034</t>
  </si>
  <si>
    <t>573.14035</t>
  </si>
  <si>
    <t>573.14036</t>
  </si>
  <si>
    <t>573.14037</t>
  </si>
  <si>
    <t>573.14038</t>
  </si>
  <si>
    <t>573.14039</t>
  </si>
  <si>
    <t>573.14040</t>
  </si>
  <si>
    <t>573.14041</t>
  </si>
  <si>
    <t>573.14042</t>
  </si>
  <si>
    <t>573.14043</t>
  </si>
  <si>
    <t>573.14044</t>
  </si>
  <si>
    <t>573.14045</t>
  </si>
  <si>
    <t>573.14046</t>
  </si>
  <si>
    <t>573.14047</t>
  </si>
  <si>
    <t>573.14048</t>
  </si>
  <si>
    <t>573.14049</t>
  </si>
  <si>
    <t>573.14050</t>
  </si>
  <si>
    <t>573.14051</t>
  </si>
  <si>
    <t>573.14052</t>
  </si>
  <si>
    <t>573.14053</t>
  </si>
  <si>
    <t>573.14054</t>
  </si>
  <si>
    <t>573.14055</t>
  </si>
  <si>
    <t>573.14056</t>
  </si>
  <si>
    <t>573.14057</t>
  </si>
  <si>
    <t>573.14058</t>
  </si>
  <si>
    <t>573.14059</t>
  </si>
  <si>
    <t>573.14060</t>
  </si>
  <si>
    <t>573.14061</t>
  </si>
  <si>
    <t>573.14062</t>
  </si>
  <si>
    <t>573.14063</t>
  </si>
  <si>
    <t>573.14064</t>
  </si>
  <si>
    <t>573.14065</t>
  </si>
  <si>
    <t>573.14066</t>
  </si>
  <si>
    <t>573.14067</t>
  </si>
  <si>
    <t>573.14068</t>
  </si>
  <si>
    <t>573.14069</t>
  </si>
  <si>
    <t>573.14070</t>
  </si>
  <si>
    <t>573.14071</t>
  </si>
  <si>
    <t>573.14072</t>
  </si>
  <si>
    <t>573.14073</t>
  </si>
  <si>
    <t>573.14074</t>
  </si>
  <si>
    <t>573.14075</t>
  </si>
  <si>
    <t>573.14076</t>
  </si>
  <si>
    <t>573.14077</t>
  </si>
  <si>
    <t>573.14078</t>
  </si>
  <si>
    <t>573.14079</t>
  </si>
  <si>
    <t>573.14080</t>
  </si>
  <si>
    <t>573.14081</t>
  </si>
  <si>
    <t>573.14082</t>
  </si>
  <si>
    <t>573.14083</t>
  </si>
  <si>
    <t>573.14084</t>
  </si>
  <si>
    <t>573.14085</t>
  </si>
  <si>
    <t>573.14086</t>
  </si>
  <si>
    <t>573.14087</t>
  </si>
  <si>
    <t>573.14088</t>
  </si>
  <si>
    <t>573.14089</t>
  </si>
  <si>
    <t>573.14090</t>
  </si>
  <si>
    <t>573.14091</t>
  </si>
  <si>
    <t>573.14092</t>
  </si>
  <si>
    <t>573.14093</t>
  </si>
  <si>
    <t>573.14094</t>
  </si>
  <si>
    <t>573.14095</t>
  </si>
  <si>
    <t>573.14096</t>
  </si>
  <si>
    <t>573.14097</t>
  </si>
  <si>
    <t>573.14098</t>
  </si>
  <si>
    <t>573.14099</t>
  </si>
  <si>
    <t>573.14100</t>
  </si>
  <si>
    <t>573.14101</t>
  </si>
  <si>
    <t>573.14102</t>
  </si>
  <si>
    <t>573.14103</t>
  </si>
  <si>
    <t>573.14104</t>
  </si>
  <si>
    <t>573.14105</t>
  </si>
  <si>
    <t>573.14106</t>
  </si>
  <si>
    <t>573.14107</t>
  </si>
  <si>
    <t>573.14108</t>
  </si>
  <si>
    <t>573.14109</t>
  </si>
  <si>
    <t>573.14110</t>
  </si>
  <si>
    <t>573.14111</t>
  </si>
  <si>
    <t>573.14112</t>
  </si>
  <si>
    <t>573.14113</t>
  </si>
  <si>
    <t>573.14114</t>
  </si>
  <si>
    <t>573.14115</t>
  </si>
  <si>
    <t>573.14116</t>
  </si>
  <si>
    <t>573.14117</t>
  </si>
  <si>
    <t>573.14118</t>
  </si>
  <si>
    <t>573.14119</t>
  </si>
  <si>
    <t>573.14120</t>
  </si>
  <si>
    <t>573.14121</t>
  </si>
  <si>
    <t>573.14122</t>
  </si>
  <si>
    <t>573.14123</t>
  </si>
  <si>
    <t>573.14124</t>
  </si>
  <si>
    <t>573.14125</t>
  </si>
  <si>
    <t>573.14126</t>
  </si>
  <si>
    <t>573.14127</t>
  </si>
  <si>
    <t>573.14128</t>
  </si>
  <si>
    <t>573.14129</t>
  </si>
  <si>
    <t>573.14130</t>
  </si>
  <si>
    <t>573.14131</t>
  </si>
  <si>
    <t>573.14132</t>
  </si>
  <si>
    <t>573.14133</t>
  </si>
  <si>
    <t>573.14134</t>
  </si>
  <si>
    <t>573.14135</t>
  </si>
  <si>
    <t>573.14136</t>
  </si>
  <si>
    <t>573.14137</t>
  </si>
  <si>
    <t>573.14138</t>
  </si>
  <si>
    <t>573.14139</t>
  </si>
  <si>
    <t>573.14140</t>
  </si>
  <si>
    <t>573.14141</t>
  </si>
  <si>
    <t>573.14142</t>
  </si>
  <si>
    <t>573.14143</t>
  </si>
  <si>
    <t>573.14144</t>
  </si>
  <si>
    <t>573.14146</t>
  </si>
  <si>
    <t>573.14147</t>
  </si>
  <si>
    <t>573.14148</t>
  </si>
  <si>
    <t>573.14149</t>
  </si>
  <si>
    <t>573.14150</t>
  </si>
  <si>
    <t>573.14151</t>
  </si>
  <si>
    <t>573.14152</t>
  </si>
  <si>
    <t>573.14153</t>
  </si>
  <si>
    <t>573.14154</t>
  </si>
  <si>
    <t>573.14155</t>
  </si>
  <si>
    <t>573.14156</t>
  </si>
  <si>
    <t>573.14158</t>
  </si>
  <si>
    <t>573.14159</t>
  </si>
  <si>
    <t>573.14160</t>
  </si>
  <si>
    <t>573.14161</t>
  </si>
  <si>
    <t>573.14162</t>
  </si>
  <si>
    <t>573.14163</t>
  </si>
  <si>
    <t>573.14164</t>
  </si>
  <si>
    <t>573.14165</t>
  </si>
  <si>
    <t>573.14166</t>
  </si>
  <si>
    <t>573.14167</t>
  </si>
  <si>
    <t>573.14168</t>
  </si>
  <si>
    <t>573.14169</t>
  </si>
  <si>
    <t>573.14170</t>
  </si>
  <si>
    <t>573.14171</t>
  </si>
  <si>
    <t>573.14172</t>
  </si>
  <si>
    <t>573.14173</t>
  </si>
  <si>
    <t>573.14174</t>
  </si>
  <si>
    <t>573.14175</t>
  </si>
  <si>
    <t>573.14176</t>
  </si>
  <si>
    <t>573.14177</t>
  </si>
  <si>
    <t>573.14178</t>
  </si>
  <si>
    <t>573.14179</t>
  </si>
  <si>
    <t>573.14180</t>
  </si>
  <si>
    <t>573.14181</t>
  </si>
  <si>
    <t>573.14182</t>
  </si>
  <si>
    <t>573.14183</t>
  </si>
  <si>
    <t>573.14184</t>
  </si>
  <si>
    <t>573.14185</t>
  </si>
  <si>
    <t>573.14186</t>
  </si>
  <si>
    <t>573.14187</t>
  </si>
  <si>
    <t>573.14188</t>
  </si>
  <si>
    <t>573.14189</t>
  </si>
  <si>
    <t>573.14190</t>
  </si>
  <si>
    <t>573.14191</t>
  </si>
  <si>
    <t>573.14192</t>
  </si>
  <si>
    <t>573.14193</t>
  </si>
  <si>
    <t>573.14194</t>
  </si>
  <si>
    <t>573.14195</t>
  </si>
  <si>
    <t>573.14196</t>
  </si>
  <si>
    <t>573.14197</t>
  </si>
  <si>
    <t>573.14198</t>
  </si>
  <si>
    <t>573.14199</t>
  </si>
  <si>
    <t>573.14200</t>
  </si>
  <si>
    <t>573.14201</t>
  </si>
  <si>
    <t>573.14202</t>
  </si>
  <si>
    <t>573.14203</t>
  </si>
  <si>
    <t>573.14204</t>
  </si>
  <si>
    <t>573.14205</t>
  </si>
  <si>
    <t>573.14206</t>
  </si>
  <si>
    <t>573.14207</t>
  </si>
  <si>
    <t>573.14208</t>
  </si>
  <si>
    <t>573.14209</t>
  </si>
  <si>
    <t>573.14210</t>
  </si>
  <si>
    <t>573.14211</t>
  </si>
  <si>
    <t>573.14212</t>
  </si>
  <si>
    <t>573.14213</t>
  </si>
  <si>
    <t>573.14214</t>
  </si>
  <si>
    <t>573.14215</t>
  </si>
  <si>
    <t>573.14216</t>
  </si>
  <si>
    <t>573.14217</t>
  </si>
  <si>
    <t>573.14218</t>
  </si>
  <si>
    <t>573.14219</t>
  </si>
  <si>
    <t>573.14220</t>
  </si>
  <si>
    <t>573.14221</t>
  </si>
  <si>
    <t>573.14222</t>
  </si>
  <si>
    <t>573.14223</t>
  </si>
  <si>
    <t>573.14224</t>
  </si>
  <si>
    <t>573.14225</t>
  </si>
  <si>
    <t>573.14226</t>
  </si>
  <si>
    <t>573.14227</t>
  </si>
  <si>
    <t>573.14228</t>
  </si>
  <si>
    <t>573.14229</t>
  </si>
  <si>
    <t>573.14230</t>
  </si>
  <si>
    <t>573.14231</t>
  </si>
  <si>
    <t>573.14232</t>
  </si>
  <si>
    <t>573.14233</t>
  </si>
  <si>
    <t>573.14234</t>
  </si>
  <si>
    <t>573.14235</t>
  </si>
  <si>
    <t>573.14236</t>
  </si>
  <si>
    <t>573.14237</t>
  </si>
  <si>
    <t>573.14238</t>
  </si>
  <si>
    <t>573.14239</t>
  </si>
  <si>
    <t>573.14240</t>
  </si>
  <si>
    <t>573.14241</t>
  </si>
  <si>
    <t>573.14242</t>
  </si>
  <si>
    <t>573.14243</t>
  </si>
  <si>
    <t>573.14244</t>
  </si>
  <si>
    <t>573.14245</t>
  </si>
  <si>
    <t>573.14246</t>
  </si>
  <si>
    <t>573.14247</t>
  </si>
  <si>
    <t>573.14248</t>
  </si>
  <si>
    <t>573.14249</t>
  </si>
  <si>
    <t>573.14250</t>
  </si>
  <si>
    <t>573.14251</t>
  </si>
  <si>
    <t>573.14252</t>
  </si>
  <si>
    <t>573.14253</t>
  </si>
  <si>
    <t>573.14254</t>
  </si>
  <si>
    <t>573.14255</t>
  </si>
  <si>
    <t>573.14256</t>
  </si>
  <si>
    <t>573.14257</t>
  </si>
  <si>
    <t>573.14258</t>
  </si>
  <si>
    <t>573.14259</t>
  </si>
  <si>
    <t>573.14260</t>
  </si>
  <si>
    <t>573.14261</t>
  </si>
  <si>
    <t>573.14262</t>
  </si>
  <si>
    <t>573.14263</t>
  </si>
  <si>
    <t>573.14264</t>
  </si>
  <si>
    <t>573.14265</t>
  </si>
  <si>
    <t>573.14266</t>
  </si>
  <si>
    <t>573.14267</t>
  </si>
  <si>
    <t>573.14268</t>
  </si>
  <si>
    <t>573.14269</t>
  </si>
  <si>
    <t>573.14270</t>
  </si>
  <si>
    <t>573.14271</t>
  </si>
  <si>
    <t>573.14272</t>
  </si>
  <si>
    <t>573.14273</t>
  </si>
  <si>
    <t>573.14274</t>
  </si>
  <si>
    <t>573.14275</t>
  </si>
  <si>
    <t>573.14276</t>
  </si>
  <si>
    <t>573.14277</t>
  </si>
  <si>
    <t>573.14278</t>
  </si>
  <si>
    <t>573.14279</t>
  </si>
  <si>
    <t>573.14280</t>
  </si>
  <si>
    <t>573.14281</t>
  </si>
  <si>
    <t>573.14282</t>
  </si>
  <si>
    <t>573.14283</t>
  </si>
  <si>
    <t>573.14284</t>
  </si>
  <si>
    <t>573.14285</t>
  </si>
  <si>
    <t>573.14286</t>
  </si>
  <si>
    <t>573.14287</t>
  </si>
  <si>
    <t>573.14288</t>
  </si>
  <si>
    <t>573.14289</t>
  </si>
  <si>
    <t>573.14290</t>
  </si>
  <si>
    <t>573.14291</t>
  </si>
  <si>
    <t>573.14292</t>
  </si>
  <si>
    <t>573.14293</t>
  </si>
  <si>
    <t>573.14294</t>
  </si>
  <si>
    <t>573.14295</t>
  </si>
  <si>
    <t>573.14296</t>
  </si>
  <si>
    <t>573.14297</t>
  </si>
  <si>
    <t>573.14298</t>
  </si>
  <si>
    <t>573.14299</t>
  </si>
  <si>
    <t>573.14300</t>
  </si>
  <si>
    <t>573.14301</t>
  </si>
  <si>
    <t>573.14302</t>
  </si>
  <si>
    <t>573.14303</t>
  </si>
  <si>
    <t>573.14304</t>
  </si>
  <si>
    <t>573.14305</t>
  </si>
  <si>
    <t>573.14306</t>
  </si>
  <si>
    <t>573.14307</t>
  </si>
  <si>
    <t>573.14308</t>
  </si>
  <si>
    <t>573.14309</t>
  </si>
  <si>
    <t>573.14310</t>
  </si>
  <si>
    <t>573.14311</t>
  </si>
  <si>
    <t>573.14312</t>
  </si>
  <si>
    <t>573.14313</t>
  </si>
  <si>
    <t>573.14314</t>
  </si>
  <si>
    <t>573.14315</t>
  </si>
  <si>
    <t>573.14316</t>
  </si>
  <si>
    <t>573.14317</t>
  </si>
  <si>
    <t>573.14319</t>
  </si>
  <si>
    <t>573.14320</t>
  </si>
  <si>
    <t>573.14321</t>
  </si>
  <si>
    <t>573.14322</t>
  </si>
  <si>
    <t>573.14323</t>
  </si>
  <si>
    <t>573.14324</t>
  </si>
  <si>
    <t>573.14325</t>
  </si>
  <si>
    <t>573.14326</t>
  </si>
  <si>
    <t>573.14327</t>
  </si>
  <si>
    <t>573.14328</t>
  </si>
  <si>
    <t>573.14329</t>
  </si>
  <si>
    <t>573.14330</t>
  </si>
  <si>
    <t>573.14331</t>
  </si>
  <si>
    <t>573.14332</t>
  </si>
  <si>
    <t>573.14333</t>
  </si>
  <si>
    <t>573.14334</t>
  </si>
  <si>
    <t>573.14335</t>
  </si>
  <si>
    <t>573.14336</t>
  </si>
  <si>
    <t>573.14337</t>
  </si>
  <si>
    <t>573.14338</t>
  </si>
  <si>
    <t>573.14339</t>
  </si>
  <si>
    <t>573.14340</t>
  </si>
  <si>
    <t>573.14341</t>
  </si>
  <si>
    <t>573.14342</t>
  </si>
  <si>
    <t>573.14343</t>
  </si>
  <si>
    <t>573.14344</t>
  </si>
  <si>
    <t>573.14345</t>
  </si>
  <si>
    <t>573.14346</t>
  </si>
  <si>
    <t>573.14347</t>
  </si>
  <si>
    <t>573.14348</t>
  </si>
  <si>
    <t>573.14349</t>
  </si>
  <si>
    <t>573.14350</t>
  </si>
  <si>
    <t>573.14351</t>
  </si>
  <si>
    <t>573.14352</t>
  </si>
  <si>
    <t>573.14353</t>
  </si>
  <si>
    <t>573.14354</t>
  </si>
  <si>
    <t>573.14355</t>
  </si>
  <si>
    <t>573.14356</t>
  </si>
  <si>
    <t>573.14357</t>
  </si>
  <si>
    <t>573.14358</t>
  </si>
  <si>
    <t>573.14359</t>
  </si>
  <si>
    <t>573.14360</t>
  </si>
  <si>
    <t>573.14361</t>
  </si>
  <si>
    <t>573.14362</t>
  </si>
  <si>
    <t>573.14363</t>
  </si>
  <si>
    <t>573.14364</t>
  </si>
  <si>
    <t>573.14365</t>
  </si>
  <si>
    <t>573.14366</t>
  </si>
  <si>
    <t>573.14367</t>
  </si>
  <si>
    <t>573.14368</t>
  </si>
  <si>
    <t>573.14369</t>
  </si>
  <si>
    <t>573.14371</t>
  </si>
  <si>
    <t>573.14372</t>
  </si>
  <si>
    <t>573.14373</t>
  </si>
  <si>
    <t>573.14374</t>
  </si>
  <si>
    <t>573.14375</t>
  </si>
  <si>
    <t>573.14376</t>
  </si>
  <si>
    <t>573.14377</t>
  </si>
  <si>
    <t>573.14378</t>
  </si>
  <si>
    <t>573.14379</t>
  </si>
  <si>
    <t>573.14380</t>
  </si>
  <si>
    <t>573.14381</t>
  </si>
  <si>
    <t>573.14382</t>
  </si>
  <si>
    <t>573.14383</t>
  </si>
  <si>
    <t>573.14384</t>
  </si>
  <si>
    <t>573.14385</t>
  </si>
  <si>
    <t>573.14386</t>
  </si>
  <si>
    <t>573.14387</t>
  </si>
  <si>
    <t>573.14388</t>
  </si>
  <si>
    <t>573.14389</t>
  </si>
  <si>
    <t>573.14390</t>
  </si>
  <si>
    <t>573.14391</t>
  </si>
  <si>
    <t>573.14392</t>
  </si>
  <si>
    <t>573.14393</t>
  </si>
  <si>
    <t>573.14394</t>
  </si>
  <si>
    <t>573.14395</t>
  </si>
  <si>
    <t>573.14396</t>
  </si>
  <si>
    <t>573.14397</t>
  </si>
  <si>
    <t>573.14398</t>
  </si>
  <si>
    <t>573.14399</t>
  </si>
  <si>
    <t>573.14400</t>
  </si>
  <si>
    <t>573.14401</t>
  </si>
  <si>
    <t>573.14402</t>
  </si>
  <si>
    <t>573.14403</t>
  </si>
  <si>
    <t>573.14404</t>
  </si>
  <si>
    <t>573.14405</t>
  </si>
  <si>
    <t>573.14406</t>
  </si>
  <si>
    <t>573.14407</t>
  </si>
  <si>
    <t>573.14408</t>
  </si>
  <si>
    <t>573.14409</t>
  </si>
  <si>
    <t>573.14410</t>
  </si>
  <si>
    <t>573.14411</t>
  </si>
  <si>
    <t>573.14412</t>
  </si>
  <si>
    <t>573.14413</t>
  </si>
  <si>
    <t>573.14415</t>
  </si>
  <si>
    <t>573.14416</t>
  </si>
  <si>
    <t>573.14417</t>
  </si>
  <si>
    <t>573.14418</t>
  </si>
  <si>
    <t>573.14419</t>
  </si>
  <si>
    <t>573.14420</t>
  </si>
  <si>
    <t>573.14421</t>
  </si>
  <si>
    <t>573.14422</t>
  </si>
  <si>
    <t>573.14423</t>
  </si>
  <si>
    <t>573.14424</t>
  </si>
  <si>
    <t>573.14425</t>
  </si>
  <si>
    <t>573.14426</t>
  </si>
  <si>
    <t>573.14427</t>
  </si>
  <si>
    <t>573.14428</t>
  </si>
  <si>
    <t>573.14429</t>
  </si>
  <si>
    <t>573.14430</t>
  </si>
  <si>
    <t>573.14431</t>
  </si>
  <si>
    <t>573.14432</t>
  </si>
  <si>
    <t>573.14433</t>
  </si>
  <si>
    <t>573.14434</t>
  </si>
  <si>
    <t>573.14435</t>
  </si>
  <si>
    <t>573.14436</t>
  </si>
  <si>
    <t>573.14437</t>
  </si>
  <si>
    <t>573.14438</t>
  </si>
  <si>
    <t>573.14439</t>
  </si>
  <si>
    <t>573.14440</t>
  </si>
  <si>
    <t>573.14441</t>
  </si>
  <si>
    <t>573.14442</t>
  </si>
  <si>
    <t>573.14443</t>
  </si>
  <si>
    <t>573.14444</t>
  </si>
  <si>
    <t>573.14445</t>
  </si>
  <si>
    <t>573.14446</t>
  </si>
  <si>
    <t>573.14447</t>
  </si>
  <si>
    <t>573.14448</t>
  </si>
  <si>
    <t>573.14449</t>
  </si>
  <si>
    <t>573.14450</t>
  </si>
  <si>
    <t>573.14451</t>
  </si>
  <si>
    <t>573.14452</t>
  </si>
  <si>
    <t>573.14453</t>
  </si>
  <si>
    <t>573.14454</t>
  </si>
  <si>
    <t>573.14455</t>
  </si>
  <si>
    <t>573.14456</t>
  </si>
  <si>
    <t>573.14457</t>
  </si>
  <si>
    <t>573.14458</t>
  </si>
  <si>
    <t>573.14459</t>
  </si>
  <si>
    <t>573.14460</t>
  </si>
  <si>
    <t>573.14461</t>
  </si>
  <si>
    <t>573.14462</t>
  </si>
  <si>
    <t>573.14463</t>
  </si>
  <si>
    <t>573.14464</t>
  </si>
  <si>
    <t>573.14465</t>
  </si>
  <si>
    <t>573.14466</t>
  </si>
  <si>
    <t>573.14467</t>
  </si>
  <si>
    <t>573.14468</t>
  </si>
  <si>
    <t>573.14469</t>
  </si>
  <si>
    <t>573.14470</t>
  </si>
  <si>
    <t>573.14471</t>
  </si>
  <si>
    <t>573.14472</t>
  </si>
  <si>
    <t>573.14473</t>
  </si>
  <si>
    <t>573.14474</t>
  </si>
  <si>
    <t>573.14475</t>
  </si>
  <si>
    <t>573.14477</t>
  </si>
  <si>
    <t>573.14478</t>
  </si>
  <si>
    <t>573.14479</t>
  </si>
  <si>
    <t>573.14480</t>
  </si>
  <si>
    <t>573.14481</t>
  </si>
  <si>
    <t>573.14482</t>
  </si>
  <si>
    <t>573.14483</t>
  </si>
  <si>
    <t>573.14484</t>
  </si>
  <si>
    <t>573.14485</t>
  </si>
  <si>
    <t>573.14486</t>
  </si>
  <si>
    <t>573.14487</t>
  </si>
  <si>
    <t>573.14488</t>
  </si>
  <si>
    <t>573.14489</t>
  </si>
  <si>
    <t>573.14490</t>
  </si>
  <si>
    <t>573.14491</t>
  </si>
  <si>
    <t>573.14492</t>
  </si>
  <si>
    <t>573.14493</t>
  </si>
  <si>
    <t>573.14494</t>
  </si>
  <si>
    <t>573.14495</t>
  </si>
  <si>
    <t>573.14496</t>
  </si>
  <si>
    <t>573.14497</t>
  </si>
  <si>
    <t>573.14498</t>
  </si>
  <si>
    <t>573.14499</t>
  </si>
  <si>
    <t>573.14500</t>
  </si>
  <si>
    <t>573.14501</t>
  </si>
  <si>
    <t>573.14502</t>
  </si>
  <si>
    <t>573.14503</t>
  </si>
  <si>
    <t>573.14504</t>
  </si>
  <si>
    <t>573.14505</t>
  </si>
  <si>
    <t>573.14506</t>
  </si>
  <si>
    <t>573.14507</t>
  </si>
  <si>
    <t>573.14508</t>
  </si>
  <si>
    <t>573.14509</t>
  </si>
  <si>
    <t>573.14510</t>
  </si>
  <si>
    <t>573.14511</t>
  </si>
  <si>
    <t>573.14512</t>
  </si>
  <si>
    <t>573.14513</t>
  </si>
  <si>
    <t>573.14514</t>
  </si>
  <si>
    <t>573.14515</t>
  </si>
  <si>
    <t>573.14516</t>
  </si>
  <si>
    <t>573.14517</t>
  </si>
  <si>
    <t>573.14518</t>
  </si>
  <si>
    <t>573.14519</t>
  </si>
  <si>
    <t>573.14520</t>
  </si>
  <si>
    <t>573.14521</t>
  </si>
  <si>
    <t>573.14522</t>
  </si>
  <si>
    <t>573.14523</t>
  </si>
  <si>
    <t>573.14524</t>
  </si>
  <si>
    <t>573.14525</t>
  </si>
  <si>
    <t>573.14526</t>
  </si>
  <si>
    <t>573.14527</t>
  </si>
  <si>
    <t>573.14528</t>
  </si>
  <si>
    <t>573.14529</t>
  </si>
  <si>
    <t>573.14530</t>
  </si>
  <si>
    <t>573.14531</t>
  </si>
  <si>
    <t>573.14532</t>
  </si>
  <si>
    <t>573.14533</t>
  </si>
  <si>
    <t>573.14534</t>
  </si>
  <si>
    <t>573.14535</t>
  </si>
  <si>
    <t>573.14536</t>
  </si>
  <si>
    <t>573.14537</t>
  </si>
  <si>
    <t>573.14538</t>
  </si>
  <si>
    <t>573.14539</t>
  </si>
  <si>
    <t>573.14540</t>
  </si>
  <si>
    <t>573.14541</t>
  </si>
  <si>
    <t>573.14542</t>
  </si>
  <si>
    <t>573.14543</t>
  </si>
  <si>
    <t>573.14544</t>
  </si>
  <si>
    <t>573.14545</t>
  </si>
  <si>
    <t>573.14546</t>
  </si>
  <si>
    <t>573.14547</t>
  </si>
  <si>
    <t>573.14548</t>
  </si>
  <si>
    <t>573.14549</t>
  </si>
  <si>
    <t>573.14550</t>
  </si>
  <si>
    <t>Klebsiella pneumoniae 3243</t>
  </si>
  <si>
    <t>Klebsiella pneumoniae 3248</t>
  </si>
  <si>
    <t>Klebsiella pneumoniae 3316</t>
  </si>
  <si>
    <t>Klebsiella pneumoniae 35</t>
  </si>
  <si>
    <t>Klebsiella pneumoniae 3288</t>
  </si>
  <si>
    <t>Klebsiella pneumoniae 105</t>
  </si>
  <si>
    <t>Klebsiella pneumoniae 3376</t>
  </si>
  <si>
    <t>Klebsiella pneumoniae 34</t>
  </si>
  <si>
    <t>Klebsiella pneumoniae 3345</t>
  </si>
  <si>
    <t>Klebsiella pneumoniae 78</t>
  </si>
  <si>
    <t>Klebsiella pneumoniae 3229</t>
  </si>
  <si>
    <t>Klebsiella pneumoniae 3399</t>
  </si>
  <si>
    <t>Klebsiella pneumoniae 94</t>
  </si>
  <si>
    <t>Klebsiella pneumoniae 15</t>
  </si>
  <si>
    <t>Klebsiella pneumoniae 106</t>
  </si>
  <si>
    <t>Klebsiella pneumoniae 3294</t>
  </si>
  <si>
    <t>Klebsiella pneumoniae 77</t>
  </si>
  <si>
    <t>Klebsiella pneumoniae 3296</t>
  </si>
  <si>
    <t>Klebsiella pneumoniae 3400</t>
  </si>
  <si>
    <t>Klebsiella pneumoniae 3262</t>
  </si>
  <si>
    <t>Klebsiella pneumoniae 3289</t>
  </si>
  <si>
    <t>Klebsiella pneumoniae 3365</t>
  </si>
  <si>
    <t>Klebsiella pneumoniae 108</t>
  </si>
  <si>
    <t>Klebsiella pneumoniae 113</t>
  </si>
  <si>
    <t>Klebsiella pneumoniae 48</t>
  </si>
  <si>
    <t>Klebsiella pneumoniae 3335</t>
  </si>
  <si>
    <t>Klebsiella pneumoniae 91</t>
  </si>
  <si>
    <t>Klebsiella pneumoniae 53</t>
  </si>
  <si>
    <t>Klebsiella pneumoniae 3314</t>
  </si>
  <si>
    <t>Klebsiella pneumoniae 3279</t>
  </si>
  <si>
    <t>Klebsiella pneumoniae 51</t>
  </si>
  <si>
    <t>Klebsiella pneumoniae 103</t>
  </si>
  <si>
    <t>Klebsiella pneumoniae 3310</t>
  </si>
  <si>
    <t>Klebsiella pneumoniae 3371</t>
  </si>
  <si>
    <t>Klebsiella pneumoniae 3238</t>
  </si>
  <si>
    <t>Klebsiella pneumoniae 3264</t>
  </si>
  <si>
    <t>Klebsiella pneumoniae 3209</t>
  </si>
  <si>
    <t>Klebsiella pneumoniae 3300</t>
  </si>
  <si>
    <t>Klebsiella pneumoniae 3241</t>
  </si>
  <si>
    <t>Klebsiella pneumoniae 3216</t>
  </si>
  <si>
    <t>Klebsiella pneumoniae 3368</t>
  </si>
  <si>
    <t>Klebsiella pneumoniae 1</t>
  </si>
  <si>
    <t>Klebsiella pneumoniae 39</t>
  </si>
  <si>
    <t>Klebsiella pneumoniae 119</t>
  </si>
  <si>
    <t>Klebsiella pneumoniae 61</t>
  </si>
  <si>
    <t>Klebsiella pneumoniae 6</t>
  </si>
  <si>
    <t>Klebsiella pneumoniae 3263</t>
  </si>
  <si>
    <t>Klebsiella pneumoniae 98</t>
  </si>
  <si>
    <t>Klebsiella pneumoniae 89</t>
  </si>
  <si>
    <t>Klebsiella pneumoniae 74</t>
  </si>
  <si>
    <t>Klebsiella pneumoniae 3317</t>
  </si>
  <si>
    <t>Klebsiella pneumoniae 3315</t>
  </si>
  <si>
    <t>Klebsiella pneumoniae 3259</t>
  </si>
  <si>
    <t>Klebsiella pneumoniae 79</t>
  </si>
  <si>
    <t>Klebsiella pneumoniae 3318</t>
  </si>
  <si>
    <t>Klebsiella pneumoniae 3275</t>
  </si>
  <si>
    <t>Klebsiella pneumoniae 3401</t>
  </si>
  <si>
    <t>Klebsiella pneumoniae 3338</t>
  </si>
  <si>
    <t>Klebsiella pneumoniae 112</t>
  </si>
  <si>
    <t>Klebsiella pneumoniae 3340</t>
  </si>
  <si>
    <t>Klebsiella pneumoniae 3346</t>
  </si>
  <si>
    <t>Klebsiella pneumoniae 3308</t>
  </si>
  <si>
    <t>Klebsiella pneumoniae 73</t>
  </si>
  <si>
    <t>Klebsiella pneumoniae 60</t>
  </si>
  <si>
    <t>Klebsiella pneumoniae 83</t>
  </si>
  <si>
    <t>Klebsiella pneumoniae 3230</t>
  </si>
  <si>
    <t>Klebsiella pneumoniae 93</t>
  </si>
  <si>
    <t>Klebsiella pneumoniae 23</t>
  </si>
  <si>
    <t>Klebsiella pneumoniae 116</t>
  </si>
  <si>
    <t>Klebsiella pneumoniae 96</t>
  </si>
  <si>
    <t>Klebsiella pneumoniae 58</t>
  </si>
  <si>
    <t>Klebsiella pneumoniae 3265</t>
  </si>
  <si>
    <t>Klebsiella pneumoniae 3393</t>
  </si>
  <si>
    <t>Klebsiella pneumoniae 76</t>
  </si>
  <si>
    <t>Klebsiella pneumoniae 9</t>
  </si>
  <si>
    <t>Klebsiella pneumoniae 104</t>
  </si>
  <si>
    <t>Klebsiella pneumoniae 3323</t>
  </si>
  <si>
    <t>Klebsiella pneumoniae 3251</t>
  </si>
  <si>
    <t>Klebsiella pneumoniae 3329</t>
  </si>
  <si>
    <t>Klebsiella pneumoniae 8</t>
  </si>
  <si>
    <t>Klebsiella pneumoniae 87</t>
  </si>
  <si>
    <t>Klebsiella pneumoniae 29</t>
  </si>
  <si>
    <t>Klebsiella pneumoniae 3353</t>
  </si>
  <si>
    <t>Klebsiella pneumoniae 81</t>
  </si>
  <si>
    <t>Klebsiella pneumoniae 3273</t>
  </si>
  <si>
    <t>Klebsiella pneumoniae 3354</t>
  </si>
  <si>
    <t>Klebsiella pneumoniae 45</t>
  </si>
  <si>
    <t>Klebsiella pneumoniae 3362</t>
  </si>
  <si>
    <t>Klebsiella pneumoniae 3291</t>
  </si>
  <si>
    <t>Klebsiella pneumoniae 3281</t>
  </si>
  <si>
    <t>Klebsiella pneumoniae 75</t>
  </si>
  <si>
    <t>Klebsiella pneumoniae 97</t>
  </si>
  <si>
    <t>Klebsiella pneumoniae 3324</t>
  </si>
  <si>
    <t>Klebsiella pneumoniae 3256</t>
  </si>
  <si>
    <t>Klebsiella pneumoniae 3210</t>
  </si>
  <si>
    <t>Klebsiella pneumoniae 126</t>
  </si>
  <si>
    <t>Klebsiella pneumoniae 3272</t>
  </si>
  <si>
    <t>Klebsiella pneumoniae 3252</t>
  </si>
  <si>
    <t>Klebsiella pneumoniae 3270</t>
  </si>
  <si>
    <t>Klebsiella pneumoniae 3283</t>
  </si>
  <si>
    <t>Klebsiella pneumoniae 123</t>
  </si>
  <si>
    <t>Klebsiella pneumoniae 10</t>
  </si>
  <si>
    <t>Klebsiella pneumoniae 28</t>
  </si>
  <si>
    <t>Klebsiella pneumoniae 31</t>
  </si>
  <si>
    <t>Klebsiella pneumoniae 3309</t>
  </si>
  <si>
    <t>Klebsiella pneumoniae 124</t>
  </si>
  <si>
    <t>Klebsiella pneumoniae 3357</t>
  </si>
  <si>
    <t>Klebsiella pneumoniae 18</t>
  </si>
  <si>
    <t>Klebsiella pneumoniae 114</t>
  </si>
  <si>
    <t>Klebsiella pneumoniae 3295</t>
  </si>
  <si>
    <t>Klebsiella pneumoniae 3236</t>
  </si>
  <si>
    <t>Klebsiella pneumoniae 3303</t>
  </si>
  <si>
    <t>Klebsiella pneumoniae 3244</t>
  </si>
  <si>
    <t>Klebsiella pneumoniae 3306</t>
  </si>
  <si>
    <t>Klebsiella pneumoniae 3380</t>
  </si>
  <si>
    <t>Klebsiella pneumoniae 3285</t>
  </si>
  <si>
    <t>Klebsiella pneumoniae 3277</t>
  </si>
  <si>
    <t>Klebsiella pneumoniae 3377</t>
  </si>
  <si>
    <t>Klebsiella pneumoniae 82</t>
  </si>
  <si>
    <t>Klebsiella pneumoniae 3268</t>
  </si>
  <si>
    <t>Klebsiella pneumoniae 101</t>
  </si>
  <si>
    <t>Klebsiella pneumoniae 3332</t>
  </si>
  <si>
    <t>Klebsiella pneumoniae 3305</t>
  </si>
  <si>
    <t>Klebsiella pneumoniae 44</t>
  </si>
  <si>
    <t>Klebsiella pneumoniae 63</t>
  </si>
  <si>
    <t>Klebsiella pneumoniae 3396</t>
  </si>
  <si>
    <t>Klebsiella pneumoniae 21</t>
  </si>
  <si>
    <t>Klebsiella pneumoniae 3386</t>
  </si>
  <si>
    <t>Klebsiella pneumoniae 3312</t>
  </si>
  <si>
    <t>Klebsiella pneumoniae 46</t>
  </si>
  <si>
    <t>Klebsiella pneumoniae 3226</t>
  </si>
  <si>
    <t>Klebsiella pneumoniae 62</t>
  </si>
  <si>
    <t>Klebsiella pneumoniae 3307</t>
  </si>
  <si>
    <t>Klebsiella pneumoniae 64</t>
  </si>
  <si>
    <t>Klebsiella pneumoniae 3215</t>
  </si>
  <si>
    <t>Klebsiella pneumoniae 5</t>
  </si>
  <si>
    <t>Klebsiella pneumoniae 54</t>
  </si>
  <si>
    <t>Klebsiella pneumoniae 99</t>
  </si>
  <si>
    <t>Klebsiella pneumoniae 80</t>
  </si>
  <si>
    <t>Klebsiella pneumoniae 3234</t>
  </si>
  <si>
    <t>Klebsiella pneumoniae 33</t>
  </si>
  <si>
    <t>Klebsiella pneumoniae 3290</t>
  </si>
  <si>
    <t>Klebsiella pneumoniae 102</t>
  </si>
  <si>
    <t>Klebsiella pneumoniae 127</t>
  </si>
  <si>
    <t>Klebsiella pneumoniae 95</t>
  </si>
  <si>
    <t>Klebsiella pneumoniae 24</t>
  </si>
  <si>
    <t>Klebsiella pneumoniae 30</t>
  </si>
  <si>
    <t>Klebsiella pneumoniae 3381</t>
  </si>
  <si>
    <t>Klebsiella pneumoniae 3302</t>
  </si>
  <si>
    <t>Klebsiella pneumoniae 16</t>
  </si>
  <si>
    <t>Klebsiella pneumoniae 3224</t>
  </si>
  <si>
    <t>Klebsiella pneumoniae 3221</t>
  </si>
  <si>
    <t>Klebsiella pneumoniae 3326</t>
  </si>
  <si>
    <t>Klebsiella pneumoniae 125</t>
  </si>
  <si>
    <t>Klebsiella pneumoniae 3284</t>
  </si>
  <si>
    <t>Klebsiella pneumoniae 70</t>
  </si>
  <si>
    <t>Klebsiella pneumoniae 68</t>
  </si>
  <si>
    <t>Klebsiella pneumoniae 3242</t>
  </si>
  <si>
    <t>Klebsiella pneumoniae 3319</t>
  </si>
  <si>
    <t>Klebsiella pneumoniae 3313</t>
  </si>
  <si>
    <t>Klebsiella pneumoniae 41</t>
  </si>
  <si>
    <t>Klebsiella pneumoniae 3253</t>
  </si>
  <si>
    <t>Klebsiella pneumoniae 40</t>
  </si>
  <si>
    <t>Klebsiella pneumoniae 3235</t>
  </si>
  <si>
    <t>Klebsiella pneumoniae 3276</t>
  </si>
  <si>
    <t>Klebsiella pneumoniae 3364</t>
  </si>
  <si>
    <t>Klebsiella pneumoniae 43</t>
  </si>
  <si>
    <t>Klebsiella pneumoniae 26</t>
  </si>
  <si>
    <t>Klebsiella pneumoniae 3254</t>
  </si>
  <si>
    <t>Klebsiella pneumoniae 49</t>
  </si>
  <si>
    <t>Klebsiella pneumoniae KPN1000ec</t>
  </si>
  <si>
    <t>Klebsiella pneumoniae KPN1001ec</t>
  </si>
  <si>
    <t>Klebsiella pneumoniae KPN1002ec</t>
  </si>
  <si>
    <t>Klebsiella pneumoniae KPN1004ec</t>
  </si>
  <si>
    <t>Klebsiella pneumoniae KPN1005ec</t>
  </si>
  <si>
    <t>Klebsiella pneumoniae KPN1007ec</t>
  </si>
  <si>
    <t>Klebsiella pneumoniae KPN1010ec</t>
  </si>
  <si>
    <t>Klebsiella pneumoniae KPN1011ec</t>
  </si>
  <si>
    <t>Klebsiella pneumoniae KPN1012ec</t>
  </si>
  <si>
    <t>Klebsiella pneumoniae KPN1013ec</t>
  </si>
  <si>
    <t>Klebsiella pneumoniae KPN1014ec</t>
  </si>
  <si>
    <t>Klebsiella pneumoniae KPN1015ec</t>
  </si>
  <si>
    <t>Klebsiella pneumoniae KPN1017ec</t>
  </si>
  <si>
    <t>Klebsiella pneumoniae KPN1018ec</t>
  </si>
  <si>
    <t>Klebsiella pneumoniae KPN1019ec</t>
  </si>
  <si>
    <t>Klebsiella pneumoniae KPN1020ec</t>
  </si>
  <si>
    <t>Klebsiella pneumoniae KPN1021ec</t>
  </si>
  <si>
    <t>Klebsiella pneumoniae KPN1022ec</t>
  </si>
  <si>
    <t>Klebsiella pneumoniae KPN1023ec</t>
  </si>
  <si>
    <t>Klebsiella pneumoniae KPN1025ec</t>
  </si>
  <si>
    <t>Klebsiella pneumoniae KPN1026ec</t>
  </si>
  <si>
    <t>Klebsiella pneumoniae KPN1027ec</t>
  </si>
  <si>
    <t>Klebsiella pneumoniae KPN1030ec</t>
  </si>
  <si>
    <t>Klebsiella pneumoniae KPN1031ec</t>
  </si>
  <si>
    <t>Klebsiella pneumoniae KPN1032ec</t>
  </si>
  <si>
    <t>Klebsiella pneumoniae KPN1033ec</t>
  </si>
  <si>
    <t>Klebsiella pneumoniae KPN1034ec</t>
  </si>
  <si>
    <t>Klebsiella pneumoniae KPN1036ec</t>
  </si>
  <si>
    <t>Klebsiella pneumoniae KPN1037ec</t>
  </si>
  <si>
    <t>Klebsiella pneumoniae KPN1038ec</t>
  </si>
  <si>
    <t>Klebsiella pneumoniae KPN1039ec</t>
  </si>
  <si>
    <t>Klebsiella pneumoniae KPN1040ec</t>
  </si>
  <si>
    <t>Klebsiella pneumoniae KPN1041ec</t>
  </si>
  <si>
    <t>Klebsiella pneumoniae KPN1042ec</t>
  </si>
  <si>
    <t>Klebsiella pneumoniae KPN1043ec</t>
  </si>
  <si>
    <t>Klebsiella pneumoniae KPN1044ec</t>
  </si>
  <si>
    <t>Klebsiella pneumoniae KPN1045ec</t>
  </si>
  <si>
    <t>Klebsiella pneumoniae KPN1046ec</t>
  </si>
  <si>
    <t>Klebsiella pneumoniae KPN1047ec</t>
  </si>
  <si>
    <t>Klebsiella pneumoniae KPN1049ec</t>
  </si>
  <si>
    <t>Klebsiella pneumoniae KPN1052ec</t>
  </si>
  <si>
    <t>Klebsiella pneumoniae KPN1053ec</t>
  </si>
  <si>
    <t>Klebsiella pneumoniae KPN1055ec</t>
  </si>
  <si>
    <t>Klebsiella pneumoniae KPN1056ec</t>
  </si>
  <si>
    <t>Klebsiella pneumoniae KPN1057ec</t>
  </si>
  <si>
    <t>Klebsiella pneumoniae KPN1058ec</t>
  </si>
  <si>
    <t>Klebsiella pneumoniae KPN1060ec</t>
  </si>
  <si>
    <t>Klebsiella pneumoniae KPN1064ec</t>
  </si>
  <si>
    <t>Klebsiella pneumoniae KPN1065ec</t>
  </si>
  <si>
    <t>Klebsiella pneumoniae KPN1066ec</t>
  </si>
  <si>
    <t>Klebsiella pneumoniae KPN1067ec</t>
  </si>
  <si>
    <t>Klebsiella pneumoniae KPN1068ec</t>
  </si>
  <si>
    <t>Klebsiella pneumoniae KPN1070ec</t>
  </si>
  <si>
    <t>Klebsiella pneumoniae KPN1071ec</t>
  </si>
  <si>
    <t>Klebsiella pneumoniae KPN1072ec</t>
  </si>
  <si>
    <t>Klebsiella pneumoniae KPN1074ec</t>
  </si>
  <si>
    <t>Klebsiella pneumoniae KPN1075ec</t>
  </si>
  <si>
    <t>Klebsiella pneumoniae KPN1077ec</t>
  </si>
  <si>
    <t>Klebsiella pneumoniae KPN1078ec</t>
  </si>
  <si>
    <t>Klebsiella pneumoniae KPN1079ec</t>
  </si>
  <si>
    <t>Klebsiella pneumoniae KPN1080ec</t>
  </si>
  <si>
    <t>Klebsiella pneumoniae KPN1085ec</t>
  </si>
  <si>
    <t>Klebsiella pneumoniae KPN1086ec</t>
  </si>
  <si>
    <t>Klebsiella pneumoniae KPN1087ec</t>
  </si>
  <si>
    <t>Klebsiella pneumoniae KPN1090ec</t>
  </si>
  <si>
    <t>Klebsiella pneumoniae KPN1091ec</t>
  </si>
  <si>
    <t>Klebsiella pneumoniae KPN1092ec</t>
  </si>
  <si>
    <t>Klebsiella pneumoniae KPN1093ec</t>
  </si>
  <si>
    <t>Klebsiella pneumoniae KPN1094ec</t>
  </si>
  <si>
    <t>Klebsiella pneumoniae KPN1095ec</t>
  </si>
  <si>
    <t>Klebsiella pneumoniae KPN1096ec</t>
  </si>
  <si>
    <t>Klebsiella pneumoniae KPN1097ec</t>
  </si>
  <si>
    <t>Klebsiella pneumoniae KPN1099ec</t>
  </si>
  <si>
    <t>Klebsiella pneumoniae KPN1100ec</t>
  </si>
  <si>
    <t>Klebsiella pneumoniae KPN1102ec</t>
  </si>
  <si>
    <t>Klebsiella pneumoniae KPN1103ec</t>
  </si>
  <si>
    <t>Klebsiella pneumoniae KPN1104ec</t>
  </si>
  <si>
    <t>Klebsiella pneumoniae KPN1105ec</t>
  </si>
  <si>
    <t>Klebsiella pneumoniae KPN1106ec</t>
  </si>
  <si>
    <t>Klebsiella pneumoniae KPN1107ec</t>
  </si>
  <si>
    <t>Klebsiella pneumoniae KPN1108ec</t>
  </si>
  <si>
    <t>Klebsiella pneumoniae KPN1109ec</t>
  </si>
  <si>
    <t>Klebsiella pneumoniae KPN1110ec</t>
  </si>
  <si>
    <t>Klebsiella pneumoniae KPN1111ec</t>
  </si>
  <si>
    <t>Klebsiella pneumoniae KPN1113ec</t>
  </si>
  <si>
    <t>Klebsiella pneumoniae KPN1115ec</t>
  </si>
  <si>
    <t>Klebsiella pneumoniae KPN1116ec</t>
  </si>
  <si>
    <t>Klebsiella pneumoniae KPN1117ec</t>
  </si>
  <si>
    <t>Klebsiella pneumoniae KPN1118ec</t>
  </si>
  <si>
    <t>Klebsiella pneumoniae KPN1119ec</t>
  </si>
  <si>
    <t>Klebsiella pneumoniae KPN1120ec</t>
  </si>
  <si>
    <t>Klebsiella pneumoniae KPN1121ec</t>
  </si>
  <si>
    <t>Klebsiella pneumoniae KPN1122ec</t>
  </si>
  <si>
    <t>Klebsiella pneumoniae KPN1123ec</t>
  </si>
  <si>
    <t>Klebsiella pneumoniae KPN1124ec</t>
  </si>
  <si>
    <t>Klebsiella pneumoniae KPN1125ec</t>
  </si>
  <si>
    <t>Klebsiella pneumoniae KPN1126ec</t>
  </si>
  <si>
    <t>Klebsiella pneumoniae KPN1127ec</t>
  </si>
  <si>
    <t>Klebsiella pneumoniae KPN1128ec</t>
  </si>
  <si>
    <t>Klebsiella pneumoniae KPN1129ec</t>
  </si>
  <si>
    <t>Klebsiella pneumoniae KPN1131ec</t>
  </si>
  <si>
    <t>Klebsiella pneumoniae KPN1132ec</t>
  </si>
  <si>
    <t>Klebsiella pneumoniae KPN1133ec</t>
  </si>
  <si>
    <t>Klebsiella pneumoniae KPN1134ec</t>
  </si>
  <si>
    <t>Klebsiella pneumoniae KPN1135ec</t>
  </si>
  <si>
    <t>Klebsiella pneumoniae KPN1136ec</t>
  </si>
  <si>
    <t>Klebsiella pneumoniae KPN1137ec</t>
  </si>
  <si>
    <t>Klebsiella pneumoniae KPN1139ec</t>
  </si>
  <si>
    <t>Klebsiella pneumoniae KPN1140ec</t>
  </si>
  <si>
    <t>Klebsiella pneumoniae KPN1142ec</t>
  </si>
  <si>
    <t>Klebsiella pneumoniae KPN1143ec</t>
  </si>
  <si>
    <t>Klebsiella pneumoniae KPN1145ec</t>
  </si>
  <si>
    <t>Klebsiella pneumoniae KPN1146ec</t>
  </si>
  <si>
    <t>Klebsiella pneumoniae KPN1147ec</t>
  </si>
  <si>
    <t>Klebsiella pneumoniae KPN1148ec</t>
  </si>
  <si>
    <t>Klebsiella pneumoniae KPN1149ec</t>
  </si>
  <si>
    <t>Klebsiella pneumoniae KPN1150ec</t>
  </si>
  <si>
    <t>Klebsiella pneumoniae KPN1151ec</t>
  </si>
  <si>
    <t>Klebsiella pneumoniae KPN1152ec</t>
  </si>
  <si>
    <t>Klebsiella pneumoniae KPN1153ec</t>
  </si>
  <si>
    <t>Klebsiella pneumoniae KPN1154ec</t>
  </si>
  <si>
    <t>Klebsiella pneumoniae KPN1155ec</t>
  </si>
  <si>
    <t>Klebsiella pneumoniae KPN1160ec</t>
  </si>
  <si>
    <t>Klebsiella pneumoniae KPN1162ec</t>
  </si>
  <si>
    <t>Klebsiella pneumoniae KPN1163ec</t>
  </si>
  <si>
    <t>Klebsiella pneumoniae KPN1164ec</t>
  </si>
  <si>
    <t>Klebsiella pneumoniae KPN1165ec</t>
  </si>
  <si>
    <t>Klebsiella pneumoniae KPN1166ec</t>
  </si>
  <si>
    <t>Klebsiella pneumoniae KPN1167ec</t>
  </si>
  <si>
    <t>Klebsiella pneumoniae KPN1168ec</t>
  </si>
  <si>
    <t>Klebsiella pneumoniae KPN1169ec</t>
  </si>
  <si>
    <t>Klebsiella pneumoniae KPN1170ec</t>
  </si>
  <si>
    <t>Klebsiella pneumoniae KPN1171ec</t>
  </si>
  <si>
    <t>Klebsiella pneumoniae KPN1172ec</t>
  </si>
  <si>
    <t>Klebsiella pneumoniae KPN1174ec</t>
  </si>
  <si>
    <t>Klebsiella pneumoniae KPN1176ec</t>
  </si>
  <si>
    <t>Klebsiella pneumoniae KPN1177ec</t>
  </si>
  <si>
    <t>Klebsiella pneumoniae KPN1178ec</t>
  </si>
  <si>
    <t>Klebsiella pneumoniae KPN1179ec</t>
  </si>
  <si>
    <t>Klebsiella pneumoniae KPN1181ec</t>
  </si>
  <si>
    <t>Klebsiella pneumoniae KPN1182ec</t>
  </si>
  <si>
    <t>Klebsiella pneumoniae KPN1183ec</t>
  </si>
  <si>
    <t>Klebsiella pneumoniae KPN1184ec</t>
  </si>
  <si>
    <t>Klebsiella pneumoniae KPN1185ec</t>
  </si>
  <si>
    <t>Klebsiella pneumoniae KPN1186ec</t>
  </si>
  <si>
    <t>Klebsiella pneumoniae KPN1187ec</t>
  </si>
  <si>
    <t>Klebsiella pneumoniae KPN1188ec</t>
  </si>
  <si>
    <t>Klebsiella pneumoniae KPN1189ec</t>
  </si>
  <si>
    <t>Klebsiella pneumoniae KPN1190ec</t>
  </si>
  <si>
    <t>Klebsiella pneumoniae KPN1191ec</t>
  </si>
  <si>
    <t>Klebsiella pneumoniae KPN1193ec</t>
  </si>
  <si>
    <t>Klebsiella pneumoniae KPN1194ec</t>
  </si>
  <si>
    <t>Klebsiella pneumoniae KPN1195ec</t>
  </si>
  <si>
    <t>Klebsiella pneumoniae KPN1197ec</t>
  </si>
  <si>
    <t>Klebsiella pneumoniae KPN1198ec</t>
  </si>
  <si>
    <t>Klebsiella pneumoniae KPN1199ec</t>
  </si>
  <si>
    <t>Klebsiella pneumoniae KPN1200ec</t>
  </si>
  <si>
    <t>Klebsiella pneumoniae KPN1202ec</t>
  </si>
  <si>
    <t>Klebsiella pneumoniae KPN1203ec</t>
  </si>
  <si>
    <t>Klebsiella pneumoniae KPN1204ec</t>
  </si>
  <si>
    <t>Klebsiella pneumoniae KPN1205ec</t>
  </si>
  <si>
    <t>Klebsiella pneumoniae KPN1206ec</t>
  </si>
  <si>
    <t>Klebsiella pneumoniae KPN1207ec</t>
  </si>
  <si>
    <t>Klebsiella pneumoniae KPN1208ec</t>
  </si>
  <si>
    <t>Klebsiella pneumoniae KPN1209ec</t>
  </si>
  <si>
    <t>Klebsiella pneumoniae KPN1210ec</t>
  </si>
  <si>
    <t>Klebsiella pneumoniae KPN1211ec</t>
  </si>
  <si>
    <t>Klebsiella pneumoniae KPN1213ec</t>
  </si>
  <si>
    <t>Klebsiella pneumoniae KPN1214ec</t>
  </si>
  <si>
    <t>Klebsiella pneumoniae KPN1215ec</t>
  </si>
  <si>
    <t>Klebsiella pneumoniae KPN1216ec</t>
  </si>
  <si>
    <t>Klebsiella pneumoniae KPN1217ec</t>
  </si>
  <si>
    <t>Klebsiella pneumoniae KPN1218ec</t>
  </si>
  <si>
    <t>Klebsiella pneumoniae KPN1219ec</t>
  </si>
  <si>
    <t>Klebsiella pneumoniae KPN1220ec</t>
  </si>
  <si>
    <t>Klebsiella pneumoniae KPN1221ec</t>
  </si>
  <si>
    <t>Klebsiella pneumoniae KPN1222ec</t>
  </si>
  <si>
    <t>Klebsiella pneumoniae KPN1224ec</t>
  </si>
  <si>
    <t>Klebsiella pneumoniae KPN1226ec</t>
  </si>
  <si>
    <t>Klebsiella pneumoniae KPN1230ec</t>
  </si>
  <si>
    <t>Klebsiella pneumoniae KPN1233ec</t>
  </si>
  <si>
    <t>Klebsiella pneumoniae KPN1234ec</t>
  </si>
  <si>
    <t>Klebsiella pneumoniae KPN1237ec</t>
  </si>
  <si>
    <t>Klebsiella pneumoniae KPN1239ec</t>
  </si>
  <si>
    <t>Klebsiella pneumoniae KPN123ec</t>
  </si>
  <si>
    <t>Klebsiella pneumoniae KPN1240ec</t>
  </si>
  <si>
    <t>Klebsiella pneumoniae KPN1241ec</t>
  </si>
  <si>
    <t>Klebsiella pneumoniae KPN1242ec</t>
  </si>
  <si>
    <t>Klebsiella pneumoniae KPN1243ec</t>
  </si>
  <si>
    <t>Klebsiella pneumoniae KPN1244ec</t>
  </si>
  <si>
    <t>Klebsiella pneumoniae KPN1245ec</t>
  </si>
  <si>
    <t>Klebsiella pneumoniae KPN1246ec</t>
  </si>
  <si>
    <t>Klebsiella pneumoniae KPN1248ec</t>
  </si>
  <si>
    <t>Klebsiella pneumoniae KPN1249ec</t>
  </si>
  <si>
    <t>Klebsiella pneumoniae KPN124ec</t>
  </si>
  <si>
    <t>Klebsiella pneumoniae KPN1251ec</t>
  </si>
  <si>
    <t>Klebsiella pneumoniae KPN1252ec</t>
  </si>
  <si>
    <t>Klebsiella pneumoniae KPN1254ec</t>
  </si>
  <si>
    <t>Klebsiella pneumoniae KPN1255ec</t>
  </si>
  <si>
    <t>Klebsiella pneumoniae KPN1256ec</t>
  </si>
  <si>
    <t>Klebsiella pneumoniae KPN1257ec</t>
  </si>
  <si>
    <t>Klebsiella pneumoniae KPN1259ec</t>
  </si>
  <si>
    <t>Klebsiella pneumoniae KPN125ec</t>
  </si>
  <si>
    <t>Klebsiella pneumoniae KPN1260ec</t>
  </si>
  <si>
    <t>Klebsiella pneumoniae KPN1261ec</t>
  </si>
  <si>
    <t>Klebsiella pneumoniae KPN1262ec</t>
  </si>
  <si>
    <t>Klebsiella pneumoniae KPN1263ec</t>
  </si>
  <si>
    <t>Klebsiella pneumoniae KPN1264ec</t>
  </si>
  <si>
    <t>Klebsiella pneumoniae KPN1265ec</t>
  </si>
  <si>
    <t>Klebsiella pneumoniae KPN1267ec</t>
  </si>
  <si>
    <t>Klebsiella pneumoniae KPN1268ec</t>
  </si>
  <si>
    <t>Klebsiella pneumoniae KPN1269ec</t>
  </si>
  <si>
    <t>Klebsiella pneumoniae KPN126ec</t>
  </si>
  <si>
    <t>Klebsiella pneumoniae KPN1270ec</t>
  </si>
  <si>
    <t>Klebsiella pneumoniae KPN1271ec</t>
  </si>
  <si>
    <t>Klebsiella pneumoniae KPN1272ec</t>
  </si>
  <si>
    <t>Klebsiella pneumoniae KPN1273ec</t>
  </si>
  <si>
    <t>Klebsiella pneumoniae KPN1274ec</t>
  </si>
  <si>
    <t>Klebsiella pneumoniae KPN1275ec</t>
  </si>
  <si>
    <t>Klebsiella pneumoniae KPN1276ec</t>
  </si>
  <si>
    <t>Klebsiella pneumoniae KPN1277ec</t>
  </si>
  <si>
    <t>Klebsiella pneumoniae KPN1278ec</t>
  </si>
  <si>
    <t>Klebsiella pneumoniae KPN1279ec</t>
  </si>
  <si>
    <t>Klebsiella pneumoniae KPN1280ec</t>
  </si>
  <si>
    <t>Klebsiella pneumoniae KPN1281ec</t>
  </si>
  <si>
    <t>Klebsiella pneumoniae KPN1282ec</t>
  </si>
  <si>
    <t>Klebsiella pneumoniae KPN1283ec</t>
  </si>
  <si>
    <t>Klebsiella pneumoniae KPN1284ec</t>
  </si>
  <si>
    <t>Klebsiella pneumoniae KPN1285ec</t>
  </si>
  <si>
    <t>Klebsiella pneumoniae KPN1286ec</t>
  </si>
  <si>
    <t>Klebsiella pneumoniae KPN128ec</t>
  </si>
  <si>
    <t>Klebsiella pneumoniae KPN129ec</t>
  </si>
  <si>
    <t>Klebsiella pneumoniae KPN1301ec</t>
  </si>
  <si>
    <t>Klebsiella pneumoniae KPN1302ec</t>
  </si>
  <si>
    <t>Klebsiella pneumoniae KPN1303ec</t>
  </si>
  <si>
    <t>Klebsiella pneumoniae KPN1305ec</t>
  </si>
  <si>
    <t>Klebsiella pneumoniae KPN1307ec</t>
  </si>
  <si>
    <t>Klebsiella pneumoniae KPN1309ec</t>
  </si>
  <si>
    <t>Klebsiella pneumoniae KPN130ec</t>
  </si>
  <si>
    <t>Klebsiella pneumoniae KPN1311ec</t>
  </si>
  <si>
    <t>Klebsiella pneumoniae KPN1312ec</t>
  </si>
  <si>
    <t>Klebsiella pneumoniae KPN1314ec</t>
  </si>
  <si>
    <t>Klebsiella pneumoniae KPN1315ec</t>
  </si>
  <si>
    <t>Klebsiella pneumoniae KPN1316ec</t>
  </si>
  <si>
    <t>Klebsiella pneumoniae KPN1317ec</t>
  </si>
  <si>
    <t>Klebsiella pneumoniae KPN131ec</t>
  </si>
  <si>
    <t>Klebsiella pneumoniae KPN1321ec</t>
  </si>
  <si>
    <t>Klebsiella pneumoniae KPN1322ec</t>
  </si>
  <si>
    <t>Klebsiella pneumoniae KPN1323ec</t>
  </si>
  <si>
    <t>Klebsiella pneumoniae KPN1325ec</t>
  </si>
  <si>
    <t>Klebsiella pneumoniae KPN1326ec</t>
  </si>
  <si>
    <t>Klebsiella pneumoniae KPN1327ec</t>
  </si>
  <si>
    <t>Klebsiella pneumoniae KPN1328ec</t>
  </si>
  <si>
    <t>Klebsiella pneumoniae KPN1329ec</t>
  </si>
  <si>
    <t>Klebsiella pneumoniae KPN132ec</t>
  </si>
  <si>
    <t>Klebsiella pneumoniae KPN1330ec</t>
  </si>
  <si>
    <t>Klebsiella pneumoniae KPN1331ec</t>
  </si>
  <si>
    <t>Klebsiella pneumoniae KPN1332ec</t>
  </si>
  <si>
    <t>Klebsiella pneumoniae KPN1333ec</t>
  </si>
  <si>
    <t>Klebsiella pneumoniae KPN1334ec</t>
  </si>
  <si>
    <t>Klebsiella pneumoniae KPN1335ec</t>
  </si>
  <si>
    <t>Klebsiella pneumoniae KPN1336ec</t>
  </si>
  <si>
    <t>Klebsiella pneumoniae KPN1337ec</t>
  </si>
  <si>
    <t>Klebsiella pneumoniae KPN1338ec</t>
  </si>
  <si>
    <t>Klebsiella pneumoniae KPN133ec</t>
  </si>
  <si>
    <t>Klebsiella pneumoniae KPN1340ec</t>
  </si>
  <si>
    <t>Klebsiella pneumoniae KPN1341ec</t>
  </si>
  <si>
    <t>Klebsiella pneumoniae KPN1342ec</t>
  </si>
  <si>
    <t>Klebsiella pneumoniae KPN1344ec</t>
  </si>
  <si>
    <t>Klebsiella pneumoniae KPN1345ec</t>
  </si>
  <si>
    <t>Klebsiella pneumoniae KPN1346ec</t>
  </si>
  <si>
    <t>Klebsiella pneumoniae KPN1347ec</t>
  </si>
  <si>
    <t>Klebsiella pneumoniae KPN1348ec</t>
  </si>
  <si>
    <t>Klebsiella pneumoniae KPN1349ec</t>
  </si>
  <si>
    <t>Klebsiella pneumoniae KPN134ec</t>
  </si>
  <si>
    <t>Klebsiella pneumoniae KPN1350ec</t>
  </si>
  <si>
    <t>Klebsiella pneumoniae KPN1352ec</t>
  </si>
  <si>
    <t>Klebsiella pneumoniae KPN1354ec</t>
  </si>
  <si>
    <t>Klebsiella pneumoniae KPN1355ec</t>
  </si>
  <si>
    <t>Klebsiella pneumoniae KPN1356ec</t>
  </si>
  <si>
    <t>Klebsiella pneumoniae KPN1357ec</t>
  </si>
  <si>
    <t>Klebsiella pneumoniae KPN1358ec</t>
  </si>
  <si>
    <t>Klebsiella pneumoniae KPN1360ec</t>
  </si>
  <si>
    <t>Klebsiella pneumoniae KPN1361ec</t>
  </si>
  <si>
    <t>Klebsiella pneumoniae KPN1363ec</t>
  </si>
  <si>
    <t>Klebsiella pneumoniae KPN1364ec</t>
  </si>
  <si>
    <t>Klebsiella pneumoniae KPN1365ec</t>
  </si>
  <si>
    <t>Klebsiella pneumoniae KPN1369ec</t>
  </si>
  <si>
    <t>Klebsiella pneumoniae KPN1366ec</t>
  </si>
  <si>
    <t>Klebsiella pneumoniae KPN1372ec</t>
  </si>
  <si>
    <t>Klebsiella pneumoniae KPN1373ec</t>
  </si>
  <si>
    <t>Klebsiella pneumoniae KPN1377ec</t>
  </si>
  <si>
    <t>Klebsiella pneumoniae KPN1378ec</t>
  </si>
  <si>
    <t>Klebsiella pneumoniae KPN1380ec</t>
  </si>
  <si>
    <t>Klebsiella pneumoniae KPN1381ec</t>
  </si>
  <si>
    <t>Klebsiella pneumoniae KPN1382ec</t>
  </si>
  <si>
    <t>Klebsiella pneumoniae KPN1383ec</t>
  </si>
  <si>
    <t>Klebsiella pneumoniae KPN1384ec</t>
  </si>
  <si>
    <t>Klebsiella pneumoniae KPN1385ec</t>
  </si>
  <si>
    <t>Klebsiella pneumoniae KPN1386ec</t>
  </si>
  <si>
    <t>Klebsiella pneumoniae KPN1388ec</t>
  </si>
  <si>
    <t>Klebsiella pneumoniae KPN1390ec</t>
  </si>
  <si>
    <t>Klebsiella pneumoniae KPN1393ec</t>
  </si>
  <si>
    <t>Klebsiella pneumoniae KPN1397ec</t>
  </si>
  <si>
    <t>Klebsiella pneumoniae KPN1394ec</t>
  </si>
  <si>
    <t>Klebsiella pneumoniae KPN1398ec</t>
  </si>
  <si>
    <t>Klebsiella pneumoniae KPN139ec</t>
  </si>
  <si>
    <t>Klebsiella pneumoniae KPN1401ec</t>
  </si>
  <si>
    <t>Klebsiella pneumoniae KPN1403ec</t>
  </si>
  <si>
    <t>Klebsiella pneumoniae KPN1404ec</t>
  </si>
  <si>
    <t>Klebsiella pneumoniae KPN1405ec</t>
  </si>
  <si>
    <t>Klebsiella pneumoniae KPN1406ec</t>
  </si>
  <si>
    <t>Klebsiella pneumoniae KPN1407ec</t>
  </si>
  <si>
    <t>Klebsiella pneumoniae KPN1409ec</t>
  </si>
  <si>
    <t>Klebsiella pneumoniae KPN140ec</t>
  </si>
  <si>
    <t>Klebsiella pneumoniae KPN1410ec</t>
  </si>
  <si>
    <t>Klebsiella pneumoniae KPN1411ec</t>
  </si>
  <si>
    <t>Klebsiella pneumoniae KPN1413ec</t>
  </si>
  <si>
    <t>Klebsiella pneumoniae KPN1414ec</t>
  </si>
  <si>
    <t>Klebsiella pneumoniae KPN1415ec</t>
  </si>
  <si>
    <t>Klebsiella pneumoniae KPN1416ec</t>
  </si>
  <si>
    <t>Klebsiella pneumoniae KPN1417ec</t>
  </si>
  <si>
    <t>Klebsiella pneumoniae KPN141ec</t>
  </si>
  <si>
    <t>Klebsiella pneumoniae KPN1420ec</t>
  </si>
  <si>
    <t>Klebsiella pneumoniae KPN1422ec</t>
  </si>
  <si>
    <t>Klebsiella pneumoniae KPN1423ec</t>
  </si>
  <si>
    <t>Klebsiella pneumoniae KPN1424ec</t>
  </si>
  <si>
    <t>Klebsiella pneumoniae KPN1425ec</t>
  </si>
  <si>
    <t>Klebsiella pneumoniae KPN1426ec</t>
  </si>
  <si>
    <t>Klebsiella pneumoniae KPN1427ec</t>
  </si>
  <si>
    <t>Klebsiella pneumoniae KPN1428ec</t>
  </si>
  <si>
    <t>Klebsiella pneumoniae KPN1429ec</t>
  </si>
  <si>
    <t>Klebsiella pneumoniae KPN142ec</t>
  </si>
  <si>
    <t>Klebsiella pneumoniae KPN1430ec</t>
  </si>
  <si>
    <t>Klebsiella pneumoniae KPN1431ec</t>
  </si>
  <si>
    <t>Klebsiella pneumoniae KPN1432ec</t>
  </si>
  <si>
    <t>Klebsiella pneumoniae KPN1433ec</t>
  </si>
  <si>
    <t>Klebsiella pneumoniae KPN1434ec</t>
  </si>
  <si>
    <t>Klebsiella pneumoniae KPN1435ec</t>
  </si>
  <si>
    <t>Klebsiella pneumoniae KPN1437ec</t>
  </si>
  <si>
    <t>Klebsiella pneumoniae KPN1438ec</t>
  </si>
  <si>
    <t>Klebsiella pneumoniae KPN1439ec</t>
  </si>
  <si>
    <t>Klebsiella pneumoniae KPN143ec</t>
  </si>
  <si>
    <t>Klebsiella pneumoniae KPN1440ec</t>
  </si>
  <si>
    <t>Klebsiella pneumoniae KPN1441ec</t>
  </si>
  <si>
    <t>Klebsiella pneumoniae KPN1443ec</t>
  </si>
  <si>
    <t>Klebsiella pneumoniae KPN1444ec</t>
  </si>
  <si>
    <t>Klebsiella pneumoniae KPN1445ec</t>
  </si>
  <si>
    <t>Klebsiella pneumoniae KPN1446ec</t>
  </si>
  <si>
    <t>Klebsiella pneumoniae KPN1447ec</t>
  </si>
  <si>
    <t>Klebsiella pneumoniae KPN1448ec</t>
  </si>
  <si>
    <t>Klebsiella pneumoniae KPN1449ec</t>
  </si>
  <si>
    <t>Klebsiella pneumoniae KPN144ec</t>
  </si>
  <si>
    <t>Klebsiella pneumoniae KPN1450ec</t>
  </si>
  <si>
    <t>Klebsiella pneumoniae KPN1451ec</t>
  </si>
  <si>
    <t>Klebsiella pneumoniae KPN1453ec</t>
  </si>
  <si>
    <t>Klebsiella pneumoniae KPN1454ec</t>
  </si>
  <si>
    <t>Klebsiella pneumoniae KPN1455ec</t>
  </si>
  <si>
    <t>Klebsiella pneumoniae KPN1456ec</t>
  </si>
  <si>
    <t>Klebsiella pneumoniae KPN1458ec</t>
  </si>
  <si>
    <t>Klebsiella pneumoniae KPN145ec</t>
  </si>
  <si>
    <t>Klebsiella pneumoniae KPN1460ec</t>
  </si>
  <si>
    <t>Klebsiella pneumoniae KPN1461ec</t>
  </si>
  <si>
    <t>Klebsiella pneumoniae KPN1464ec</t>
  </si>
  <si>
    <t>Klebsiella pneumoniae KPN1462ec</t>
  </si>
  <si>
    <t>Klebsiella pneumoniae KPN1465ec</t>
  </si>
  <si>
    <t>Klebsiella pneumoniae KPN1467ec</t>
  </si>
  <si>
    <t>Klebsiella pneumoniae KPN1469ec</t>
  </si>
  <si>
    <t>Klebsiella pneumoniae KPN146ec</t>
  </si>
  <si>
    <t>Klebsiella pneumoniae KPN1470ec</t>
  </si>
  <si>
    <t>Klebsiella pneumoniae KPN1471ec</t>
  </si>
  <si>
    <t>Klebsiella pneumoniae KPN1473ec</t>
  </si>
  <si>
    <t>Klebsiella pneumoniae KPN1474ec</t>
  </si>
  <si>
    <t>Klebsiella pneumoniae KPN1475ec</t>
  </si>
  <si>
    <t>Klebsiella pneumoniae KPN1476ec</t>
  </si>
  <si>
    <t>Klebsiella pneumoniae KPN1478ec</t>
  </si>
  <si>
    <t>Klebsiella pneumoniae KPN1477ec</t>
  </si>
  <si>
    <t>Klebsiella pneumoniae KPN1479ec</t>
  </si>
  <si>
    <t>Klebsiella pneumoniae KPN147ec</t>
  </si>
  <si>
    <t>Klebsiella pneumoniae KPN1481ec</t>
  </si>
  <si>
    <t>Klebsiella pneumoniae KPN1482ec</t>
  </si>
  <si>
    <t>Klebsiella pneumoniae KPN1485ec</t>
  </si>
  <si>
    <t>Klebsiella pneumoniae KPN1484ec</t>
  </si>
  <si>
    <t>Klebsiella pneumoniae KPN1487ec</t>
  </si>
  <si>
    <t>Klebsiella pneumoniae KPN1488ec</t>
  </si>
  <si>
    <t>Klebsiella pneumoniae KPN1489ec</t>
  </si>
  <si>
    <t>Klebsiella pneumoniae KPN1490ec</t>
  </si>
  <si>
    <t>Klebsiella pneumoniae KPN1491ec</t>
  </si>
  <si>
    <t>Klebsiella pneumoniae KPN1493ec</t>
  </si>
  <si>
    <t>Klebsiella pneumoniae KPN1494ec</t>
  </si>
  <si>
    <t>Klebsiella pneumoniae KPN1495ec</t>
  </si>
  <si>
    <t>Klebsiella pneumoniae KPN1496ec</t>
  </si>
  <si>
    <t>Klebsiella pneumoniae KPN1497ec</t>
  </si>
  <si>
    <t>Klebsiella pneumoniae KPN1498ec</t>
  </si>
  <si>
    <t>Klebsiella pneumoniae KPN1499ec</t>
  </si>
  <si>
    <t>Klebsiella pneumoniae KPN1500ec</t>
  </si>
  <si>
    <t>Klebsiella pneumoniae KPN1501ec</t>
  </si>
  <si>
    <t>Klebsiella pneumoniae KPN1505ec</t>
  </si>
  <si>
    <t>Klebsiella pneumoniae KPN1507ec</t>
  </si>
  <si>
    <t>Klebsiella pneumoniae KPN1508ec</t>
  </si>
  <si>
    <t>Klebsiella pneumoniae KPN1509ec</t>
  </si>
  <si>
    <t>Klebsiella pneumoniae KPN1511ec</t>
  </si>
  <si>
    <t>Klebsiella pneumoniae KPN1512ec</t>
  </si>
  <si>
    <t>Klebsiella pneumoniae KPN1513ec</t>
  </si>
  <si>
    <t>Klebsiella pneumoniae KPN1514ec</t>
  </si>
  <si>
    <t>Klebsiella pneumoniae KPN1515ec</t>
  </si>
  <si>
    <t>Klebsiella pneumoniae KPN1516ec</t>
  </si>
  <si>
    <t>Klebsiella pneumoniae KPN1517ec</t>
  </si>
  <si>
    <t>Klebsiella pneumoniae KPN1518ec</t>
  </si>
  <si>
    <t>Klebsiella pneumoniae KPN151ec</t>
  </si>
  <si>
    <t>Klebsiella pneumoniae KPN1520ec</t>
  </si>
  <si>
    <t>Klebsiella pneumoniae KPN1521ec</t>
  </si>
  <si>
    <t>Klebsiella pneumoniae KPN1522ec</t>
  </si>
  <si>
    <t>Klebsiella pneumoniae KPN1523ec</t>
  </si>
  <si>
    <t>Klebsiella pneumoniae KPN1525ec</t>
  </si>
  <si>
    <t>Klebsiella pneumoniae KPN1526ec</t>
  </si>
  <si>
    <t>Klebsiella pneumoniae KPN1527ec</t>
  </si>
  <si>
    <t>Klebsiella pneumoniae KPN1529ec</t>
  </si>
  <si>
    <t>Klebsiella pneumoniae KPN1530ec</t>
  </si>
  <si>
    <t>Klebsiella pneumoniae KPN1531ec</t>
  </si>
  <si>
    <t>Klebsiella pneumoniae KPN1532ec</t>
  </si>
  <si>
    <t>Klebsiella pneumoniae KPN1533ec</t>
  </si>
  <si>
    <t>Klebsiella pneumoniae KPN1534ec</t>
  </si>
  <si>
    <t>Klebsiella pneumoniae KPN1535ec</t>
  </si>
  <si>
    <t>Klebsiella pneumoniae KPN1536ec</t>
  </si>
  <si>
    <t>Klebsiella pneumoniae KPN1537ec</t>
  </si>
  <si>
    <t>Klebsiella pneumoniae KPN1539ec</t>
  </si>
  <si>
    <t>Klebsiella pneumoniae KPN1540ec</t>
  </si>
  <si>
    <t>Klebsiella pneumoniae KPN1542ec</t>
  </si>
  <si>
    <t>Klebsiella pneumoniae KPN1543ec</t>
  </si>
  <si>
    <t>Klebsiella pneumoniae KPN1544ec</t>
  </si>
  <si>
    <t>Klebsiella pneumoniae KPN1545ec</t>
  </si>
  <si>
    <t>Klebsiella pneumoniae KPN1546ec</t>
  </si>
  <si>
    <t>Klebsiella pneumoniae KPN1547ec</t>
  </si>
  <si>
    <t>Klebsiella pneumoniae KPN1548ec</t>
  </si>
  <si>
    <t>Klebsiella pneumoniae KPN1549ec</t>
  </si>
  <si>
    <t>Klebsiella pneumoniae KPN154ec</t>
  </si>
  <si>
    <t>Klebsiella pneumoniae KPN1550ec</t>
  </si>
  <si>
    <t>Klebsiella pneumoniae KPN1551ec</t>
  </si>
  <si>
    <t>Klebsiella pneumoniae KPN1552ec</t>
  </si>
  <si>
    <t>Klebsiella pneumoniae KPN1555ec</t>
  </si>
  <si>
    <t>Klebsiella pneumoniae KPN1556ec</t>
  </si>
  <si>
    <t>Klebsiella pneumoniae KPN1557ec</t>
  </si>
  <si>
    <t>Klebsiella pneumoniae KPN1558ec</t>
  </si>
  <si>
    <t>Klebsiella pneumoniae KPN1559ec</t>
  </si>
  <si>
    <t>Klebsiella pneumoniae KPN155ec</t>
  </si>
  <si>
    <t>Klebsiella pneumoniae KPN1560ec</t>
  </si>
  <si>
    <t>Klebsiella pneumoniae KPN1561ec</t>
  </si>
  <si>
    <t>Klebsiella pneumoniae KPN1562ec</t>
  </si>
  <si>
    <t>Klebsiella pneumoniae KPN1564ec</t>
  </si>
  <si>
    <t>Klebsiella pneumoniae KPN1565ec</t>
  </si>
  <si>
    <t>Klebsiella pneumoniae KPN1566ec</t>
  </si>
  <si>
    <t>Klebsiella pneumoniae KPN1567ec</t>
  </si>
  <si>
    <t>Klebsiella pneumoniae KPN1568ec</t>
  </si>
  <si>
    <t>Klebsiella pneumoniae KPN1569ec</t>
  </si>
  <si>
    <t>Klebsiella pneumoniae KPN1570ec</t>
  </si>
  <si>
    <t>Klebsiella pneumoniae KPN1571ec</t>
  </si>
  <si>
    <t>Klebsiella pneumoniae KPN1572ec</t>
  </si>
  <si>
    <t>Klebsiella pneumoniae KPN1573ec</t>
  </si>
  <si>
    <t>Klebsiella pneumoniae KPN1575ec</t>
  </si>
  <si>
    <t>Klebsiella pneumoniae KPN1577ec</t>
  </si>
  <si>
    <t>Klebsiella pneumoniae KPN1578ec</t>
  </si>
  <si>
    <t>Klebsiella pneumoniae KPN157ec</t>
  </si>
  <si>
    <t>Klebsiella pneumoniae KPN1580ec</t>
  </si>
  <si>
    <t>Klebsiella pneumoniae KPN1582ec</t>
  </si>
  <si>
    <t>Klebsiella pneumoniae KPN1583ec</t>
  </si>
  <si>
    <t>Klebsiella pneumoniae KPN1584ec</t>
  </si>
  <si>
    <t>Klebsiella pneumoniae KPN1585ec</t>
  </si>
  <si>
    <t>Klebsiella pneumoniae KPN1586ec</t>
  </si>
  <si>
    <t>Klebsiella pneumoniae KPN1587ec</t>
  </si>
  <si>
    <t>Klebsiella pneumoniae KPN1588ec</t>
  </si>
  <si>
    <t>Klebsiella pneumoniae KPN1590ec</t>
  </si>
  <si>
    <t>Klebsiella pneumoniae KPN1591ec</t>
  </si>
  <si>
    <t>Klebsiella pneumoniae KPN1592ec</t>
  </si>
  <si>
    <t>Klebsiella pneumoniae KPN1593ec</t>
  </si>
  <si>
    <t>Klebsiella pneumoniae KPN1594ec</t>
  </si>
  <si>
    <t>Klebsiella pneumoniae KPN1595ec</t>
  </si>
  <si>
    <t>Klebsiella pneumoniae KPN1596ec</t>
  </si>
  <si>
    <t>Klebsiella pneumoniae KPN1597ec</t>
  </si>
  <si>
    <t>Klebsiella pneumoniae KPN1598ec</t>
  </si>
  <si>
    <t>Klebsiella pneumoniae KPN159ec</t>
  </si>
  <si>
    <t>Klebsiella pneumoniae KPN1603ec</t>
  </si>
  <si>
    <t>Klebsiella pneumoniae KPN1604ec</t>
  </si>
  <si>
    <t>Klebsiella pneumoniae KPN1605ec</t>
  </si>
  <si>
    <t>Klebsiella pneumoniae KPN1607ec</t>
  </si>
  <si>
    <t>Klebsiella pneumoniae KPN1608ec</t>
  </si>
  <si>
    <t>Klebsiella pneumoniae KPN1609ec</t>
  </si>
  <si>
    <t>Klebsiella pneumoniae KPN160ec</t>
  </si>
  <si>
    <t>Klebsiella pneumoniae KPN1610ec</t>
  </si>
  <si>
    <t>Klebsiella pneumoniae KPN1611ec</t>
  </si>
  <si>
    <t>Klebsiella pneumoniae KPN1612ec</t>
  </si>
  <si>
    <t>Klebsiella pneumoniae KPN1613ec</t>
  </si>
  <si>
    <t>Klebsiella pneumoniae KPN1616ec</t>
  </si>
  <si>
    <t>Klebsiella pneumoniae KPN1618ec</t>
  </si>
  <si>
    <t>Klebsiella pneumoniae KPN161ec</t>
  </si>
  <si>
    <t>Klebsiella pneumoniae KPN1621ec</t>
  </si>
  <si>
    <t>Klebsiella pneumoniae KPN1623ec</t>
  </si>
  <si>
    <t>Klebsiella pneumoniae KPN1624ec</t>
  </si>
  <si>
    <t>Klebsiella pneumoniae KPN1625ec</t>
  </si>
  <si>
    <t>Klebsiella pneumoniae KPN1626ec</t>
  </si>
  <si>
    <t>Klebsiella pneumoniae KPN1627ec</t>
  </si>
  <si>
    <t>Klebsiella pneumoniae KPN1629ec</t>
  </si>
  <si>
    <t>Klebsiella pneumoniae KPN162ec</t>
  </si>
  <si>
    <t>Klebsiella pneumoniae KPN1634ec</t>
  </si>
  <si>
    <t>Klebsiella pneumoniae KPN1635ec</t>
  </si>
  <si>
    <t>Klebsiella pneumoniae KPN1639ec</t>
  </si>
  <si>
    <t>Klebsiella pneumoniae KPN163ec</t>
  </si>
  <si>
    <t>Klebsiella pneumoniae KPN1642ec</t>
  </si>
  <si>
    <t>Klebsiella pneumoniae KPN1643ec</t>
  </si>
  <si>
    <t>Klebsiella pneumoniae KPN1645ec</t>
  </si>
  <si>
    <t>Klebsiella pneumoniae KPN1646ec</t>
  </si>
  <si>
    <t>Klebsiella pneumoniae KPN1647ec</t>
  </si>
  <si>
    <t>Klebsiella pneumoniae KPN1648ec</t>
  </si>
  <si>
    <t>Klebsiella pneumoniae KPN1649ec</t>
  </si>
  <si>
    <t>Klebsiella pneumoniae KPN164ec</t>
  </si>
  <si>
    <t>Klebsiella pneumoniae KPN1650ec</t>
  </si>
  <si>
    <t>Klebsiella pneumoniae KPN1651ec</t>
  </si>
  <si>
    <t>Klebsiella pneumoniae KPN1652ec</t>
  </si>
  <si>
    <t>Klebsiella pneumoniae KPN1653ec</t>
  </si>
  <si>
    <t>Klebsiella pneumoniae KPN1654ec</t>
  </si>
  <si>
    <t>Klebsiella pneumoniae KPN1655ec</t>
  </si>
  <si>
    <t>Klebsiella pneumoniae KPN1658ec</t>
  </si>
  <si>
    <t>Klebsiella pneumoniae KPN1659ec</t>
  </si>
  <si>
    <t>Klebsiella pneumoniae KPN1660ec</t>
  </si>
  <si>
    <t>Klebsiella pneumoniae KPN1662ec</t>
  </si>
  <si>
    <t>Klebsiella pneumoniae KPN1663ec</t>
  </si>
  <si>
    <t>Klebsiella pneumoniae KPN1664ec</t>
  </si>
  <si>
    <t>Klebsiella pneumoniae KPN1665ec</t>
  </si>
  <si>
    <t>Klebsiella pneumoniae KPN1666ec</t>
  </si>
  <si>
    <t>Klebsiella pneumoniae KPN1667ec</t>
  </si>
  <si>
    <t>Klebsiella pneumoniae KPN1668ec</t>
  </si>
  <si>
    <t>Klebsiella pneumoniae KPN1669ec</t>
  </si>
  <si>
    <t>Klebsiella pneumoniae KPN166ec</t>
  </si>
  <si>
    <t>Klebsiella pneumoniae KPN1671ec</t>
  </si>
  <si>
    <t>Klebsiella pneumoniae KPN1674ec</t>
  </si>
  <si>
    <t>Klebsiella pneumoniae KPN1675ec</t>
  </si>
  <si>
    <t>Klebsiella pneumoniae KPN1676ec</t>
  </si>
  <si>
    <t>Klebsiella pneumoniae KPN1677ec</t>
  </si>
  <si>
    <t>Klebsiella pneumoniae KPN1678ec</t>
  </si>
  <si>
    <t>Klebsiella pneumoniae KPN1679ec</t>
  </si>
  <si>
    <t>Klebsiella pneumoniae KPN167ec</t>
  </si>
  <si>
    <t>Klebsiella pneumoniae KPN1680ec</t>
  </si>
  <si>
    <t>Klebsiella pneumoniae KPN1682ec</t>
  </si>
  <si>
    <t>Klebsiella pneumoniae KPN1684ec</t>
  </si>
  <si>
    <t>Klebsiella pneumoniae KPN1685ec</t>
  </si>
  <si>
    <t>Klebsiella pneumoniae KPN1686ec</t>
  </si>
  <si>
    <t>Klebsiella pneumoniae KPN1687ec</t>
  </si>
  <si>
    <t>Klebsiella pneumoniae KPN1688ec</t>
  </si>
  <si>
    <t>Klebsiella pneumoniae KPN1689ec</t>
  </si>
  <si>
    <t>Klebsiella pneumoniae KPN1690ec</t>
  </si>
  <si>
    <t>Klebsiella pneumoniae KPN1691ec</t>
  </si>
  <si>
    <t>Klebsiella pneumoniae KPN1692ec</t>
  </si>
  <si>
    <t>Klebsiella pneumoniae KPN1693ec</t>
  </si>
  <si>
    <t>Klebsiella pneumoniae KPN1694ec</t>
  </si>
  <si>
    <t>Klebsiella pneumoniae KPN1695ec</t>
  </si>
  <si>
    <t>Klebsiella pneumoniae KPN1696ec</t>
  </si>
  <si>
    <t>Klebsiella pneumoniae KPN1697ec</t>
  </si>
  <si>
    <t>Klebsiella pneumoniae KPN1698ec</t>
  </si>
  <si>
    <t>Klebsiella pneumoniae KPN1699ec</t>
  </si>
  <si>
    <t>Klebsiella pneumoniae KPN169ec</t>
  </si>
  <si>
    <t>Klebsiella pneumoniae KPN1700ec</t>
  </si>
  <si>
    <t>Klebsiella pneumoniae KPN1701ec</t>
  </si>
  <si>
    <t>Klebsiella pneumoniae KPN1703ec</t>
  </si>
  <si>
    <t>Klebsiella pneumoniae KPN1704ec</t>
  </si>
  <si>
    <t>Klebsiella pneumoniae KPN1705ec</t>
  </si>
  <si>
    <t>Klebsiella pneumoniae KPN1706ec</t>
  </si>
  <si>
    <t>Klebsiella pneumoniae KPN1707ec</t>
  </si>
  <si>
    <t>Klebsiella pneumoniae KPN1708ec</t>
  </si>
  <si>
    <t>Klebsiella pneumoniae KPN1709ec</t>
  </si>
  <si>
    <t>Klebsiella pneumoniae KPN1710ec</t>
  </si>
  <si>
    <t>Klebsiella pneumoniae KPN1711ec</t>
  </si>
  <si>
    <t>Klebsiella pneumoniae KPN1712ec</t>
  </si>
  <si>
    <t>Klebsiella pneumoniae KPN1713ec</t>
  </si>
  <si>
    <t>Klebsiella pneumoniae KPN1714ec</t>
  </si>
  <si>
    <t>Klebsiella pneumoniae KPN1715ec</t>
  </si>
  <si>
    <t>Klebsiella pneumoniae KPN1716ec</t>
  </si>
  <si>
    <t>Klebsiella pneumoniae KPN1717ec</t>
  </si>
  <si>
    <t>Klebsiella pneumoniae KPN1718ec</t>
  </si>
  <si>
    <t>Klebsiella pneumoniae KPN1719ec</t>
  </si>
  <si>
    <t>Klebsiella pneumoniae KPN1720ec</t>
  </si>
  <si>
    <t>Klebsiella pneumoniae KPN1721ec</t>
  </si>
  <si>
    <t>Klebsiella pneumoniae KPN1722ec</t>
  </si>
  <si>
    <t>Klebsiella pneumoniae KPN1723ec</t>
  </si>
  <si>
    <t>Klebsiella pneumoniae KPN1725ec</t>
  </si>
  <si>
    <t>Klebsiella pneumoniae KPN1726ec</t>
  </si>
  <si>
    <t>Klebsiella pneumoniae KPN1727ec</t>
  </si>
  <si>
    <t>Klebsiella pneumoniae KPN1728ec</t>
  </si>
  <si>
    <t>Klebsiella pneumoniae KPN1729ec</t>
  </si>
  <si>
    <t>Klebsiella pneumoniae KPN172ec</t>
  </si>
  <si>
    <t>Klebsiella pneumoniae KPN1730ec</t>
  </si>
  <si>
    <t>Klebsiella pneumoniae KPN1734ec</t>
  </si>
  <si>
    <t>Klebsiella pneumoniae KPN1735ec</t>
  </si>
  <si>
    <t>Klebsiella pneumoniae KPN1736ec</t>
  </si>
  <si>
    <t>Klebsiella pneumoniae KPN1738ec</t>
  </si>
  <si>
    <t>Klebsiella pneumoniae KPN1739ec</t>
  </si>
  <si>
    <t>Klebsiella pneumoniae KPN1740ec</t>
  </si>
  <si>
    <t>Klebsiella pneumoniae KPN1741ec</t>
  </si>
  <si>
    <t>Klebsiella pneumoniae KPN1743ec</t>
  </si>
  <si>
    <t>Klebsiella pneumoniae KPN1744ec</t>
  </si>
  <si>
    <t>Klebsiella pneumoniae KPN1746ec</t>
  </si>
  <si>
    <t>Klebsiella pneumoniae KPN1747ec</t>
  </si>
  <si>
    <t>Klebsiella pneumoniae KPN1748ec</t>
  </si>
  <si>
    <t>Klebsiella pneumoniae KPN1749ec</t>
  </si>
  <si>
    <t>Klebsiella pneumoniae KPN1751ec</t>
  </si>
  <si>
    <t>Klebsiella pneumoniae KPN1752ec</t>
  </si>
  <si>
    <t>Klebsiella pneumoniae KPN1753ec</t>
  </si>
  <si>
    <t>Klebsiella pneumoniae KPN1754ec</t>
  </si>
  <si>
    <t>Klebsiella pneumoniae KPN1755ec</t>
  </si>
  <si>
    <t>Klebsiella pneumoniae KPN1756ec</t>
  </si>
  <si>
    <t>Klebsiella pneumoniae KPN1757ec</t>
  </si>
  <si>
    <t>Klebsiella pneumoniae KPN1758ec</t>
  </si>
  <si>
    <t>Klebsiella pneumoniae KPN1759ec</t>
  </si>
  <si>
    <t>Klebsiella pneumoniae KPN1760ec</t>
  </si>
  <si>
    <t>Klebsiella pneumoniae KPN1761ec</t>
  </si>
  <si>
    <t>Klebsiella pneumoniae KPN1763ec</t>
  </si>
  <si>
    <t>Klebsiella pneumoniae KPN1764ec</t>
  </si>
  <si>
    <t>Klebsiella pneumoniae KPN1766ec</t>
  </si>
  <si>
    <t>Klebsiella pneumoniae KPN1767ec</t>
  </si>
  <si>
    <t>Klebsiella pneumoniae KPN1768ec</t>
  </si>
  <si>
    <t>Klebsiella pneumoniae KPN1769ec</t>
  </si>
  <si>
    <t>Klebsiella pneumoniae KPN176ec</t>
  </si>
  <si>
    <t>Klebsiella pneumoniae KPN1770ec</t>
  </si>
  <si>
    <t>Klebsiella pneumoniae KPN1771ec</t>
  </si>
  <si>
    <t>Klebsiella pneumoniae KPN1772ec</t>
  </si>
  <si>
    <t>Klebsiella pneumoniae KPN1774ec</t>
  </si>
  <si>
    <t>Klebsiella pneumoniae KPN1775ec</t>
  </si>
  <si>
    <t>Klebsiella pneumoniae KPN1776ec</t>
  </si>
  <si>
    <t>Klebsiella pneumoniae KPN1777ec</t>
  </si>
  <si>
    <t>Klebsiella pneumoniae KPN1779ec</t>
  </si>
  <si>
    <t>Klebsiella pneumoniae KPN177ec</t>
  </si>
  <si>
    <t>Klebsiella pneumoniae KPN1781ec</t>
  </si>
  <si>
    <t>Klebsiella pneumoniae KPN1782ec</t>
  </si>
  <si>
    <t>Klebsiella pneumoniae KPN1783ec</t>
  </si>
  <si>
    <t>Klebsiella pneumoniae KPN1784ec</t>
  </si>
  <si>
    <t>Klebsiella pneumoniae KPN1785ec</t>
  </si>
  <si>
    <t>Klebsiella pneumoniae KPN1786ec</t>
  </si>
  <si>
    <t>Klebsiella pneumoniae KPN1788ec</t>
  </si>
  <si>
    <t>Klebsiella pneumoniae KPN1789ec</t>
  </si>
  <si>
    <t>Klebsiella pneumoniae KPN178ec</t>
  </si>
  <si>
    <t>Klebsiella pneumoniae KPN179ec</t>
  </si>
  <si>
    <t>Klebsiella pneumoniae KPN180ec</t>
  </si>
  <si>
    <t>Klebsiella pneumoniae KPN1817ec</t>
  </si>
  <si>
    <t>Klebsiella pneumoniae KPN1818ec</t>
  </si>
  <si>
    <t>Klebsiella pneumoniae KPN1819ec</t>
  </si>
  <si>
    <t>Klebsiella pneumoniae KPN181ec</t>
  </si>
  <si>
    <t>Klebsiella pneumoniae KPN1821ec</t>
  </si>
  <si>
    <t>Klebsiella pneumoniae KPN1824ec</t>
  </si>
  <si>
    <t>Klebsiella pneumoniae KPN1826ec</t>
  </si>
  <si>
    <t>Klebsiella pneumoniae KPN1827ec</t>
  </si>
  <si>
    <t>Klebsiella pneumoniae KPN1828ec</t>
  </si>
  <si>
    <t>Klebsiella pneumoniae KPN182ec</t>
  </si>
  <si>
    <t>Klebsiella pneumoniae KPN1830ec</t>
  </si>
  <si>
    <t>Klebsiella pneumoniae KPN1831ec</t>
  </si>
  <si>
    <t>Klebsiella pneumoniae KPN1832ec</t>
  </si>
  <si>
    <t>Klebsiella pneumoniae KPN1834ec</t>
  </si>
  <si>
    <t>Klebsiella pneumoniae KPN1835ec</t>
  </si>
  <si>
    <t>Klebsiella pneumoniae KPN1836ec</t>
  </si>
  <si>
    <t>Klebsiella pneumoniae KPN1839ec</t>
  </si>
  <si>
    <t>Klebsiella pneumoniae KPN183ec</t>
  </si>
  <si>
    <t>Klebsiella pneumoniae KPN1840ec</t>
  </si>
  <si>
    <t>Klebsiella pneumoniae KPN1841ec</t>
  </si>
  <si>
    <t>Klebsiella pneumoniae KPN1842ec</t>
  </si>
  <si>
    <t>Klebsiella pneumoniae KPN1843ec</t>
  </si>
  <si>
    <t>Klebsiella pneumoniae KPN1844ec</t>
  </si>
  <si>
    <t>Klebsiella pneumoniae KPN1845ec</t>
  </si>
  <si>
    <t>Klebsiella pneumoniae KPN1847ec</t>
  </si>
  <si>
    <t>Klebsiella pneumoniae KPN1848ec</t>
  </si>
  <si>
    <t>Klebsiella pneumoniae KPN1849ec</t>
  </si>
  <si>
    <t>Klebsiella pneumoniae KPN184ec</t>
  </si>
  <si>
    <t>Klebsiella pneumoniae KPN1850ec</t>
  </si>
  <si>
    <t>Klebsiella pneumoniae KPN1851ec</t>
  </si>
  <si>
    <t>Klebsiella pneumoniae KPN1852ec</t>
  </si>
  <si>
    <t>Klebsiella pneumoniae KPN1853ec</t>
  </si>
  <si>
    <t>Klebsiella pneumoniae KPN1854ec</t>
  </si>
  <si>
    <t>Klebsiella pneumoniae KPN1855ec</t>
  </si>
  <si>
    <t>Klebsiella pneumoniae KPN1856ec</t>
  </si>
  <si>
    <t>Klebsiella pneumoniae KPN1857ec</t>
  </si>
  <si>
    <t>Klebsiella pneumoniae KPN1859ec</t>
  </si>
  <si>
    <t>Klebsiella pneumoniae KPN185ec</t>
  </si>
  <si>
    <t>Klebsiella pneumoniae KPN1860ec</t>
  </si>
  <si>
    <t>Klebsiella pneumoniae KPN1861ec</t>
  </si>
  <si>
    <t>Klebsiella pneumoniae KPN1862ec</t>
  </si>
  <si>
    <t>Klebsiella pneumoniae KPN1863ec</t>
  </si>
  <si>
    <t>Klebsiella pneumoniae KPN1864ec</t>
  </si>
  <si>
    <t>Klebsiella pneumoniae KPN1865ec</t>
  </si>
  <si>
    <t>Klebsiella pneumoniae KPN1866ec</t>
  </si>
  <si>
    <t>Klebsiella pneumoniae KPN1867ec</t>
  </si>
  <si>
    <t>Klebsiella pneumoniae KPN1868ec</t>
  </si>
  <si>
    <t>Klebsiella pneumoniae KPN1869ec</t>
  </si>
  <si>
    <t>Klebsiella pneumoniae KPN186ec</t>
  </si>
  <si>
    <t>Klebsiella pneumoniae KPN1870ec</t>
  </si>
  <si>
    <t>Klebsiella pneumoniae KPN1871ec</t>
  </si>
  <si>
    <t>Klebsiella pneumoniae KPN1872ec</t>
  </si>
  <si>
    <t>Klebsiella pneumoniae KPN1873ec</t>
  </si>
  <si>
    <t>Klebsiella pneumoniae KPN1875ec</t>
  </si>
  <si>
    <t>Klebsiella pneumoniae KPN1876ec</t>
  </si>
  <si>
    <t>Klebsiella pneumoniae KPN1877ec</t>
  </si>
  <si>
    <t>Klebsiella pneumoniae KPN1878ec</t>
  </si>
  <si>
    <t>Klebsiella pneumoniae KPN1879ec</t>
  </si>
  <si>
    <t>Klebsiella pneumoniae KPN187ec</t>
  </si>
  <si>
    <t>Klebsiella pneumoniae KPN1880ec</t>
  </si>
  <si>
    <t>Klebsiella pneumoniae KPN1881ec</t>
  </si>
  <si>
    <t>Klebsiella pneumoniae KPN1882ec</t>
  </si>
  <si>
    <t>Klebsiella pneumoniae KPN1883ec</t>
  </si>
  <si>
    <t>Klebsiella pneumoniae KPN1884ec</t>
  </si>
  <si>
    <t>Klebsiella pneumoniae KPN1888ec</t>
  </si>
  <si>
    <t>Klebsiella pneumoniae KPN1889ec</t>
  </si>
  <si>
    <t>Klebsiella pneumoniae KPN188ec</t>
  </si>
  <si>
    <t>Klebsiella pneumoniae KPN1890ec</t>
  </si>
  <si>
    <t>Klebsiella pneumoniae KPN1891ec</t>
  </si>
  <si>
    <t>Klebsiella pneumoniae KPN1893ec</t>
  </si>
  <si>
    <t>Klebsiella pneumoniae KPN1894ec</t>
  </si>
  <si>
    <t>Klebsiella pneumoniae KPN1895ec</t>
  </si>
  <si>
    <t>Klebsiella pneumoniae KPN1897ec</t>
  </si>
  <si>
    <t>Klebsiella pneumoniae KPN1898ec</t>
  </si>
  <si>
    <t>Klebsiella pneumoniae KPN189ec</t>
  </si>
  <si>
    <t>Klebsiella pneumoniae KPN1901ec</t>
  </si>
  <si>
    <t>Klebsiella pneumoniae KPN1902ec</t>
  </si>
  <si>
    <t>Klebsiella pneumoniae KPN1903ec</t>
  </si>
  <si>
    <t>Klebsiella pneumoniae KPN1904ec</t>
  </si>
  <si>
    <t>Klebsiella pneumoniae KPN1905ec</t>
  </si>
  <si>
    <t>Klebsiella pneumoniae KPN1906ec</t>
  </si>
  <si>
    <t>Klebsiella pneumoniae KPN190ec</t>
  </si>
  <si>
    <t>Klebsiella pneumoniae KPN1911ec</t>
  </si>
  <si>
    <t>Klebsiella pneumoniae KPN1912ec</t>
  </si>
  <si>
    <t>Klebsiella pneumoniae KPN1914ec</t>
  </si>
  <si>
    <t>Klebsiella pneumoniae KPN1913ec</t>
  </si>
  <si>
    <t>Klebsiella pneumoniae KPN1917ec</t>
  </si>
  <si>
    <t>Klebsiella pneumoniae KPN1918ec</t>
  </si>
  <si>
    <t>Klebsiella pneumoniae KPN191ec</t>
  </si>
  <si>
    <t>Klebsiella pneumoniae KPN1920ec</t>
  </si>
  <si>
    <t>Klebsiella pneumoniae KPN1921ec</t>
  </si>
  <si>
    <t>Klebsiella pneumoniae KPN1925ec</t>
  </si>
  <si>
    <t>Klebsiella pneumoniae KPN1926ec</t>
  </si>
  <si>
    <t>Klebsiella pneumoniae KPN1927ec</t>
  </si>
  <si>
    <t>Klebsiella pneumoniae KPN1928ec</t>
  </si>
  <si>
    <t>Klebsiella pneumoniae KPN1929ec</t>
  </si>
  <si>
    <t>Klebsiella pneumoniae KPN1930ec</t>
  </si>
  <si>
    <t>Klebsiella pneumoniae KPN1931ec</t>
  </si>
  <si>
    <t>Klebsiella pneumoniae KPN1932ec</t>
  </si>
  <si>
    <t>Klebsiella pneumoniae KPN1933ec</t>
  </si>
  <si>
    <t>Klebsiella pneumoniae KPN1934ec</t>
  </si>
  <si>
    <t>Klebsiella pneumoniae KPN1936ec</t>
  </si>
  <si>
    <t>Klebsiella pneumoniae KPN1937ec</t>
  </si>
  <si>
    <t>Klebsiella pneumoniae KPN1938ec</t>
  </si>
  <si>
    <t>Klebsiella pneumoniae KPN1940ec</t>
  </si>
  <si>
    <t>Klebsiella pneumoniae KPN1941ec</t>
  </si>
  <si>
    <t>Klebsiella pneumoniae KPN1942ec</t>
  </si>
  <si>
    <t>Klebsiella pneumoniae KPN1946ec</t>
  </si>
  <si>
    <t>Klebsiella pneumoniae KPN1947ec</t>
  </si>
  <si>
    <t>Klebsiella pneumoniae KPN1948ec</t>
  </si>
  <si>
    <t>Klebsiella pneumoniae KPN1949ec</t>
  </si>
  <si>
    <t>Klebsiella pneumoniae KPN194ec</t>
  </si>
  <si>
    <t>Klebsiella pneumoniae KPN1950ec</t>
  </si>
  <si>
    <t>Klebsiella pneumoniae KPN1951ec</t>
  </si>
  <si>
    <t>Klebsiella pneumoniae KPN1952ec</t>
  </si>
  <si>
    <t>Klebsiella pneumoniae KPN1953ec</t>
  </si>
  <si>
    <t>Klebsiella pneumoniae KPN1955ec</t>
  </si>
  <si>
    <t>Klebsiella pneumoniae KPN1956ec</t>
  </si>
  <si>
    <t>Klebsiella pneumoniae KPN1958ec</t>
  </si>
  <si>
    <t>Klebsiella pneumoniae KPN1960ec</t>
  </si>
  <si>
    <t>Klebsiella pneumoniae KPN1961ec</t>
  </si>
  <si>
    <t>Klebsiella pneumoniae KPN1968ec</t>
  </si>
  <si>
    <t>Klebsiella pneumoniae KPN196ec</t>
  </si>
  <si>
    <t>Klebsiella pneumoniae KPN1973ec</t>
  </si>
  <si>
    <t>Klebsiella pneumoniae KPN1974ec</t>
  </si>
  <si>
    <t>Klebsiella pneumoniae KPN1975ec</t>
  </si>
  <si>
    <t>Klebsiella pneumoniae KPN1976ec</t>
  </si>
  <si>
    <t>Klebsiella pneumoniae KPN197ec</t>
  </si>
  <si>
    <t>Klebsiella pneumoniae KPN1980ec</t>
  </si>
  <si>
    <t>Klebsiella pneumoniae KPN1981ec</t>
  </si>
  <si>
    <t>Klebsiella pneumoniae KPN1983ec</t>
  </si>
  <si>
    <t>Klebsiella pneumoniae KPN1984ec</t>
  </si>
  <si>
    <t>Klebsiella pneumoniae KPN1985ec</t>
  </si>
  <si>
    <t>Klebsiella pneumoniae KPN1986ec</t>
  </si>
  <si>
    <t>Klebsiella pneumoniae KPN1987ec</t>
  </si>
  <si>
    <t>Klebsiella pneumoniae KPN1988ec</t>
  </si>
  <si>
    <t>Klebsiella pneumoniae KPN1989ec</t>
  </si>
  <si>
    <t>Klebsiella pneumoniae KPN198ec</t>
  </si>
  <si>
    <t>Klebsiella pneumoniae KPN1991ec</t>
  </si>
  <si>
    <t>Klebsiella pneumoniae KPN1992ec</t>
  </si>
  <si>
    <t>Klebsiella pneumoniae KPN1993ec</t>
  </si>
  <si>
    <t>Klebsiella pneumoniae KPN1994ec</t>
  </si>
  <si>
    <t>Klebsiella pneumoniae KPN1997ec</t>
  </si>
  <si>
    <t>Klebsiella pneumoniae KPN1998ec</t>
  </si>
  <si>
    <t>Klebsiella pneumoniae KPN1999ec</t>
  </si>
  <si>
    <t>Klebsiella pneumoniae KPN2000ec</t>
  </si>
  <si>
    <t>Klebsiella pneumoniae KPN2002ec</t>
  </si>
  <si>
    <t>Klebsiella pneumoniae KPN2003ec</t>
  </si>
  <si>
    <t>Klebsiella pneumoniae KPN2004ec</t>
  </si>
  <si>
    <t>Klebsiella pneumoniae KPN2005ec</t>
  </si>
  <si>
    <t>Klebsiella pneumoniae KPN2006ec</t>
  </si>
  <si>
    <t>Klebsiella pneumoniae KPN2008ec</t>
  </si>
  <si>
    <t>Klebsiella pneumoniae KPN2009ec</t>
  </si>
  <si>
    <t>Klebsiella pneumoniae KPN200ec</t>
  </si>
  <si>
    <t>Klebsiella pneumoniae KPN2010ec</t>
  </si>
  <si>
    <t>Klebsiella pneumoniae KPN2011ec</t>
  </si>
  <si>
    <t>Klebsiella pneumoniae KPN2012ec</t>
  </si>
  <si>
    <t>Klebsiella pneumoniae KPN2013ec</t>
  </si>
  <si>
    <t>Klebsiella pneumoniae KPN2015ec</t>
  </si>
  <si>
    <t>Klebsiella pneumoniae KPN2016ec</t>
  </si>
  <si>
    <t>Klebsiella pneumoniae KPN2017ec</t>
  </si>
  <si>
    <t>Klebsiella pneumoniae KPN2019ec</t>
  </si>
  <si>
    <t>Klebsiella pneumoniae KPN201ec</t>
  </si>
  <si>
    <t>Klebsiella pneumoniae KPN2020ec</t>
  </si>
  <si>
    <t>Klebsiella pneumoniae KPN2023ec</t>
  </si>
  <si>
    <t>Klebsiella pneumoniae KPN2021ec</t>
  </si>
  <si>
    <t>Klebsiella pneumoniae KPN2024ec</t>
  </si>
  <si>
    <t>Klebsiella pneumoniae KPN2026ec</t>
  </si>
  <si>
    <t>Klebsiella pneumoniae KPN2027ec</t>
  </si>
  <si>
    <t>Klebsiella pneumoniae KPN2029ec</t>
  </si>
  <si>
    <t>Klebsiella pneumoniae KPN202ec</t>
  </si>
  <si>
    <t>Klebsiella pneumoniae KPN2031ec</t>
  </si>
  <si>
    <t>Klebsiella pneumoniae KPN2032ec</t>
  </si>
  <si>
    <t>Klebsiella pneumoniae KPN2034ec</t>
  </si>
  <si>
    <t>Klebsiella pneumoniae KPN2035ec</t>
  </si>
  <si>
    <t>Klebsiella pneumoniae KPN2036ec</t>
  </si>
  <si>
    <t>Klebsiella pneumoniae KPN2037ec</t>
  </si>
  <si>
    <t>Klebsiella pneumoniae KPN2038ec</t>
  </si>
  <si>
    <t>Klebsiella pneumoniae KPN2039ec</t>
  </si>
  <si>
    <t>Klebsiella pneumoniae KPN2040ec</t>
  </si>
  <si>
    <t>Klebsiella pneumoniae KPN2041ec</t>
  </si>
  <si>
    <t>Klebsiella pneumoniae KPN2042ec</t>
  </si>
  <si>
    <t>Klebsiella pneumoniae KPN2043ec</t>
  </si>
  <si>
    <t>Klebsiella pneumoniae KPN2044ec</t>
  </si>
  <si>
    <t>Klebsiella pneumoniae KPN2045ec</t>
  </si>
  <si>
    <t>Klebsiella pneumoniae KPN2046ec</t>
  </si>
  <si>
    <t>Klebsiella pneumoniae KPN2047ec</t>
  </si>
  <si>
    <t>Klebsiella pneumoniae KPN2048ec</t>
  </si>
  <si>
    <t>Klebsiella pneumoniae KPN204ec</t>
  </si>
  <si>
    <t>Klebsiella pneumoniae KPN2050ec</t>
  </si>
  <si>
    <t>Klebsiella pneumoniae KPN2052ec</t>
  </si>
  <si>
    <t>Klebsiella pneumoniae KPN2053ec</t>
  </si>
  <si>
    <t>Klebsiella pneumoniae KPN2054ec</t>
  </si>
  <si>
    <t>Klebsiella pneumoniae KPN2055ec</t>
  </si>
  <si>
    <t>Klebsiella pneumoniae KPN2056ec</t>
  </si>
  <si>
    <t>Klebsiella pneumoniae KPN2058ec</t>
  </si>
  <si>
    <t>Klebsiella pneumoniae KPN2060ec</t>
  </si>
  <si>
    <t>Klebsiella pneumoniae KPN205ec</t>
  </si>
  <si>
    <t>Klebsiella pneumoniae KPN2061ec</t>
  </si>
  <si>
    <t>Klebsiella pneumoniae KPN2062ec</t>
  </si>
  <si>
    <t>Klebsiella pneumoniae KPN2063ec</t>
  </si>
  <si>
    <t>Klebsiella pneumoniae KPN2064ec</t>
  </si>
  <si>
    <t>Klebsiella pneumoniae KPN2065ec</t>
  </si>
  <si>
    <t>Klebsiella pneumoniae KPN2066ec</t>
  </si>
  <si>
    <t>Klebsiella pneumoniae KPN2067ec</t>
  </si>
  <si>
    <t>Klebsiella pneumoniae KPN2069ec</t>
  </si>
  <si>
    <t>Klebsiella pneumoniae KPN206ec</t>
  </si>
  <si>
    <t>Klebsiella pneumoniae KPN2070ec</t>
  </si>
  <si>
    <t>Klebsiella pneumoniae KPN2072ec</t>
  </si>
  <si>
    <t>Klebsiella pneumoniae KPN2073ec</t>
  </si>
  <si>
    <t>Klebsiella pneumoniae KPN2075ec</t>
  </si>
  <si>
    <t>Klebsiella pneumoniae KPN2076ec</t>
  </si>
  <si>
    <t>Klebsiella pneumoniae KPN2077ec</t>
  </si>
  <si>
    <t>Klebsiella pneumoniae KPN2078ec</t>
  </si>
  <si>
    <t>Klebsiella pneumoniae KPN2079ec</t>
  </si>
  <si>
    <t>Klebsiella pneumoniae KPN207ec</t>
  </si>
  <si>
    <t>Klebsiella pneumoniae KPN2080ec</t>
  </si>
  <si>
    <t>Klebsiella pneumoniae KPN2081ec</t>
  </si>
  <si>
    <t>Klebsiella pneumoniae KPN2082ec</t>
  </si>
  <si>
    <t>Klebsiella pneumoniae KPN2083ec</t>
  </si>
  <si>
    <t>Klebsiella pneumoniae KPN2084ec</t>
  </si>
  <si>
    <t>Klebsiella pneumoniae KPN2085ec</t>
  </si>
  <si>
    <t>Klebsiella pneumoniae KPN2086ec</t>
  </si>
  <si>
    <t>Klebsiella pneumoniae KPN2087ec</t>
  </si>
  <si>
    <t>Klebsiella pneumoniae KPN2088ec</t>
  </si>
  <si>
    <t>Klebsiella pneumoniae KPN208ec</t>
  </si>
  <si>
    <t>Klebsiella pneumoniae KPN2090ec</t>
  </si>
  <si>
    <t>Klebsiella pneumoniae KPN2091ec</t>
  </si>
  <si>
    <t>Klebsiella pneumoniae KPN2092ec</t>
  </si>
  <si>
    <t>Klebsiella pneumoniae KPN2093ec</t>
  </si>
  <si>
    <t>Klebsiella pneumoniae KPN2094ec</t>
  </si>
  <si>
    <t>Klebsiella pneumoniae KPN2098ec</t>
  </si>
  <si>
    <t>Klebsiella pneumoniae KPN2099ec</t>
  </si>
  <si>
    <t>Klebsiella pneumoniae KPN209ec</t>
  </si>
  <si>
    <t>Klebsiella pneumoniae KPN2100ec</t>
  </si>
  <si>
    <t>Klebsiella pneumoniae KPN2101ec</t>
  </si>
  <si>
    <t>Klebsiella pneumoniae KPN2103ec</t>
  </si>
  <si>
    <t>Klebsiella pneumoniae KPN2105ec</t>
  </si>
  <si>
    <t>Klebsiella pneumoniae KPN2106ec</t>
  </si>
  <si>
    <t>Klebsiella pneumoniae KPN2108ec</t>
  </si>
  <si>
    <t>Klebsiella pneumoniae KPN2109ec</t>
  </si>
  <si>
    <t>Klebsiella pneumoniae KPN210ec</t>
  </si>
  <si>
    <t>Klebsiella pneumoniae KPN2111ec</t>
  </si>
  <si>
    <t>Klebsiella pneumoniae KPN2113ec</t>
  </si>
  <si>
    <t>Klebsiella pneumoniae KPN2114ec</t>
  </si>
  <si>
    <t>Klebsiella pneumoniae KPN2115ec</t>
  </si>
  <si>
    <t>Klebsiella pneumoniae KPN2116ec</t>
  </si>
  <si>
    <t>Klebsiella pneumoniae KPN2118ec</t>
  </si>
  <si>
    <t>Klebsiella pneumoniae KPN2121ec</t>
  </si>
  <si>
    <t>Klebsiella pneumoniae KPN2122ec</t>
  </si>
  <si>
    <t>Klebsiella pneumoniae KPN2125ec</t>
  </si>
  <si>
    <t>Klebsiella pneumoniae KPN2127ec</t>
  </si>
  <si>
    <t>Klebsiella pneumoniae KPN2128ec</t>
  </si>
  <si>
    <t>Klebsiella pneumoniae KPN2129ec</t>
  </si>
  <si>
    <t>Klebsiella pneumoniae KPN2130ec</t>
  </si>
  <si>
    <t>Klebsiella pneumoniae KPN213ec</t>
  </si>
  <si>
    <t>Klebsiella pneumoniae KPN2149ec</t>
  </si>
  <si>
    <t>Klebsiella pneumoniae KPN2151ec</t>
  </si>
  <si>
    <t>Klebsiella pneumoniae KPN2152ec</t>
  </si>
  <si>
    <t>Klebsiella pneumoniae KPN2154ec</t>
  </si>
  <si>
    <t>Klebsiella pneumoniae KPN2155ec</t>
  </si>
  <si>
    <t>Klebsiella pneumoniae KPN2156ec</t>
  </si>
  <si>
    <t>Klebsiella pneumoniae KPN2157ec</t>
  </si>
  <si>
    <t>Klebsiella pneumoniae KPN2158ec</t>
  </si>
  <si>
    <t>Klebsiella pneumoniae KPN2159ec</t>
  </si>
  <si>
    <t>Klebsiella pneumoniae KPN2160ec</t>
  </si>
  <si>
    <t>Klebsiella pneumoniae KPN2162ec</t>
  </si>
  <si>
    <t>Klebsiella pneumoniae KPN2163ec</t>
  </si>
  <si>
    <t>Klebsiella pneumoniae KPN2166ec</t>
  </si>
  <si>
    <t>Klebsiella pneumoniae KPN2167ec</t>
  </si>
  <si>
    <t>Klebsiella pneumoniae KPN2168ec</t>
  </si>
  <si>
    <t>Klebsiella pneumoniae KPN2169ec</t>
  </si>
  <si>
    <t>Klebsiella pneumoniae KPN216ec</t>
  </si>
  <si>
    <t>Klebsiella pneumoniae KPN2171ec</t>
  </si>
  <si>
    <t>Klebsiella pneumoniae KPN2172ec</t>
  </si>
  <si>
    <t>Klebsiella pneumoniae KPN2173ec</t>
  </si>
  <si>
    <t>Klebsiella pneumoniae KPN2174ec</t>
  </si>
  <si>
    <t>Klebsiella pneumoniae KPN217ec</t>
  </si>
  <si>
    <t>Klebsiella pneumoniae KPN218ec</t>
  </si>
  <si>
    <t>Klebsiella pneumoniae KPN219ec</t>
  </si>
  <si>
    <t>Klebsiella pneumoniae KPN220ec</t>
  </si>
  <si>
    <t>Klebsiella pneumoniae KPN221ec</t>
  </si>
  <si>
    <t>Klebsiella pneumoniae KPN222ec</t>
  </si>
  <si>
    <t>Klebsiella pneumoniae KPN223ec</t>
  </si>
  <si>
    <t>Klebsiella pneumoniae KPN224ec</t>
  </si>
  <si>
    <t>Klebsiella pneumoniae KPN226ec</t>
  </si>
  <si>
    <t>Klebsiella pneumoniae KPN227ec</t>
  </si>
  <si>
    <t>Klebsiella pneumoniae KPN228ec</t>
  </si>
  <si>
    <t>Klebsiella pneumoniae KPN230ec</t>
  </si>
  <si>
    <t>Klebsiella pneumoniae KPN231ec</t>
  </si>
  <si>
    <t>Klebsiella pneumoniae KPN232ec</t>
  </si>
  <si>
    <t>Klebsiella pneumoniae KPN233ec</t>
  </si>
  <si>
    <t>Klebsiella pneumoniae KPN234ec</t>
  </si>
  <si>
    <t>Klebsiella pneumoniae KPN235ec</t>
  </si>
  <si>
    <t>Klebsiella pneumoniae KPN236ec</t>
  </si>
  <si>
    <t>Klebsiella pneumoniae KPN237ec</t>
  </si>
  <si>
    <t>Klebsiella pneumoniae KPN238ec</t>
  </si>
  <si>
    <t>Klebsiella pneumoniae KPN240ec</t>
  </si>
  <si>
    <t>Klebsiella pneumoniae KPN244ec</t>
  </si>
  <si>
    <t>Klebsiella pneumoniae KPN245ec</t>
  </si>
  <si>
    <t>Klebsiella pneumoniae KPN246ec</t>
  </si>
  <si>
    <t>Klebsiella pneumoniae KPN247ec</t>
  </si>
  <si>
    <t>Klebsiella pneumoniae KPN248ec</t>
  </si>
  <si>
    <t>Klebsiella pneumoniae KPN249ec</t>
  </si>
  <si>
    <t>Klebsiella pneumoniae KPN250ec</t>
  </si>
  <si>
    <t>Klebsiella pneumoniae KPN251ec</t>
  </si>
  <si>
    <t>Klebsiella pneumoniae KPN252ec</t>
  </si>
  <si>
    <t>Klebsiella pneumoniae KPN254ec</t>
  </si>
  <si>
    <t>Klebsiella pneumoniae KPN256ec</t>
  </si>
  <si>
    <t>Klebsiella pneumoniae KPN257ec</t>
  </si>
  <si>
    <t>Klebsiella pneumoniae KPN258ec</t>
  </si>
  <si>
    <t>Klebsiella pneumoniae KPN259ec</t>
  </si>
  <si>
    <t>Klebsiella pneumoniae KPN260ec</t>
  </si>
  <si>
    <t>Klebsiella pneumoniae KPN261ec</t>
  </si>
  <si>
    <t>Klebsiella pneumoniae KPN262ec</t>
  </si>
  <si>
    <t>Klebsiella pneumoniae KPN263ec</t>
  </si>
  <si>
    <t>Klebsiella pneumoniae KPN264ec</t>
  </si>
  <si>
    <t>Klebsiella pneumoniae KPN265ec</t>
  </si>
  <si>
    <t>Klebsiella pneumoniae KPN267ec</t>
  </si>
  <si>
    <t>Klebsiella pneumoniae KPN268ec</t>
  </si>
  <si>
    <t>Klebsiella pneumoniae KPN269ec</t>
  </si>
  <si>
    <t>Klebsiella pneumoniae KPN270ec</t>
  </si>
  <si>
    <t>Klebsiella pneumoniae KPN271ec</t>
  </si>
  <si>
    <t>Klebsiella pneumoniae KPN272ec</t>
  </si>
  <si>
    <t>Klebsiella pneumoniae KPN273ec</t>
  </si>
  <si>
    <t>Klebsiella pneumoniae KPN274ec</t>
  </si>
  <si>
    <t>Klebsiella pneumoniae KPN275ec</t>
  </si>
  <si>
    <t>Klebsiella pneumoniae KPN276ec</t>
  </si>
  <si>
    <t>Klebsiella pneumoniae KPN277ec</t>
  </si>
  <si>
    <t>Klebsiella pneumoniae KPN278ec</t>
  </si>
  <si>
    <t>Klebsiella pneumoniae KPN279ec</t>
  </si>
  <si>
    <t>Klebsiella pneumoniae KPN280ec</t>
  </si>
  <si>
    <t>Klebsiella pneumoniae KPN281ec</t>
  </si>
  <si>
    <t>Klebsiella pneumoniae KPN282ec</t>
  </si>
  <si>
    <t>Klebsiella pneumoniae KPN285ec</t>
  </si>
  <si>
    <t>Klebsiella pneumoniae KPN286ec</t>
  </si>
  <si>
    <t>Klebsiella pneumoniae KPN287ec</t>
  </si>
  <si>
    <t>Klebsiella pneumoniae KPN289ec</t>
  </si>
  <si>
    <t>Klebsiella pneumoniae KPN290ec</t>
  </si>
  <si>
    <t>Klebsiella pneumoniae KPN291ec</t>
  </si>
  <si>
    <t>Klebsiella pneumoniae KPN292ec</t>
  </si>
  <si>
    <t>Klebsiella pneumoniae KPN293ec</t>
  </si>
  <si>
    <t>Klebsiella pneumoniae KPN294ec</t>
  </si>
  <si>
    <t>Klebsiella pneumoniae KPN295ec</t>
  </si>
  <si>
    <t>Klebsiella pneumoniae KPN297ec</t>
  </si>
  <si>
    <t>Klebsiella pneumoniae KPN299ec</t>
  </si>
  <si>
    <t>Klebsiella pneumoniae KPN300ec</t>
  </si>
  <si>
    <t>Klebsiella pneumoniae KPN301ec</t>
  </si>
  <si>
    <t>Klebsiella pneumoniae KPN302ec</t>
  </si>
  <si>
    <t>Klebsiella pneumoniae KPN303ec</t>
  </si>
  <si>
    <t>Klebsiella pneumoniae KPN304ec</t>
  </si>
  <si>
    <t>Klebsiella pneumoniae KPN305ec</t>
  </si>
  <si>
    <t>Klebsiella pneumoniae KPN306ec</t>
  </si>
  <si>
    <t>Klebsiella pneumoniae KPN307ec</t>
  </si>
  <si>
    <t>Klebsiella pneumoniae KPN308ec</t>
  </si>
  <si>
    <t>Klebsiella pneumoniae KPN309ec</t>
  </si>
  <si>
    <t>Klebsiella pneumoniae KPN310ec</t>
  </si>
  <si>
    <t>Klebsiella pneumoniae KPN312ec</t>
  </si>
  <si>
    <t>Klebsiella pneumoniae KPN313ec</t>
  </si>
  <si>
    <t>Klebsiella pneumoniae KPN314ec</t>
  </si>
  <si>
    <t>Klebsiella pneumoniae KPN315ec</t>
  </si>
  <si>
    <t>Klebsiella pneumoniae KPN316ec</t>
  </si>
  <si>
    <t>Klebsiella pneumoniae KPN317ec</t>
  </si>
  <si>
    <t>Klebsiella pneumoniae KPN318ec</t>
  </si>
  <si>
    <t>Klebsiella pneumoniae KPN319ec</t>
  </si>
  <si>
    <t>Klebsiella pneumoniae KPN320ec</t>
  </si>
  <si>
    <t>Klebsiella pneumoniae KPN321ec</t>
  </si>
  <si>
    <t>Klebsiella pneumoniae KPN322ec</t>
  </si>
  <si>
    <t>Klebsiella pneumoniae KPN323ec</t>
  </si>
  <si>
    <t>Klebsiella pneumoniae KPN324ec</t>
  </si>
  <si>
    <t>Klebsiella pneumoniae KPN325ec</t>
  </si>
  <si>
    <t>Klebsiella pneumoniae KPN327ec</t>
  </si>
  <si>
    <t>Klebsiella pneumoniae KPN329ec</t>
  </si>
  <si>
    <t>Klebsiella pneumoniae KPN330ec</t>
  </si>
  <si>
    <t>Klebsiella pneumoniae KPN331ec</t>
  </si>
  <si>
    <t>Klebsiella pneumoniae KPN332ec</t>
  </si>
  <si>
    <t>Klebsiella pneumoniae KPN333ec</t>
  </si>
  <si>
    <t>Klebsiella pneumoniae KPN335ec</t>
  </si>
  <si>
    <t>Klebsiella pneumoniae KPN336ec</t>
  </si>
  <si>
    <t>Klebsiella pneumoniae KPN337ec</t>
  </si>
  <si>
    <t>Klebsiella pneumoniae KPN338ec</t>
  </si>
  <si>
    <t>Klebsiella pneumoniae KPN339ec</t>
  </si>
  <si>
    <t>Klebsiella pneumoniae KPN340ec</t>
  </si>
  <si>
    <t>Klebsiella pneumoniae KPN342ec</t>
  </si>
  <si>
    <t>Klebsiella pneumoniae KPN343ec</t>
  </si>
  <si>
    <t>Klebsiella pneumoniae KPN345ec</t>
  </si>
  <si>
    <t>Klebsiella pneumoniae KPN347ec</t>
  </si>
  <si>
    <t>Klebsiella pneumoniae KPN348ec</t>
  </si>
  <si>
    <t>Klebsiella pneumoniae KPN350ec</t>
  </si>
  <si>
    <t>Klebsiella pneumoniae KPN353ec</t>
  </si>
  <si>
    <t>Klebsiella pneumoniae KPN354ec</t>
  </si>
  <si>
    <t>Klebsiella pneumoniae KPN355ec</t>
  </si>
  <si>
    <t>Klebsiella pneumoniae KPN356ec</t>
  </si>
  <si>
    <t>Klebsiella pneumoniae KPN357ec</t>
  </si>
  <si>
    <t>Klebsiella pneumoniae KPN358ec</t>
  </si>
  <si>
    <t>Klebsiella pneumoniae KPN360ec</t>
  </si>
  <si>
    <t>Klebsiella pneumoniae KPN361ec</t>
  </si>
  <si>
    <t>Klebsiella pneumoniae KPN363ec</t>
  </si>
  <si>
    <t>Klebsiella pneumoniae KPN362ec</t>
  </si>
  <si>
    <t>Klebsiella pneumoniae KPN364ec</t>
  </si>
  <si>
    <t>Klebsiella pneumoniae KPN366ec</t>
  </si>
  <si>
    <t>Klebsiella pneumoniae KPN367ec</t>
  </si>
  <si>
    <t>Klebsiella pneumoniae KPN368ec</t>
  </si>
  <si>
    <t>Klebsiella pneumoniae KPN369ec</t>
  </si>
  <si>
    <t>Klebsiella pneumoniae KPN370ec</t>
  </si>
  <si>
    <t>Klebsiella pneumoniae KPN371ec</t>
  </si>
  <si>
    <t>Klebsiella pneumoniae KPN372ec</t>
  </si>
  <si>
    <t>Klebsiella pneumoniae KPN373ec</t>
  </si>
  <si>
    <t>Klebsiella pneumoniae KPN374ec</t>
  </si>
  <si>
    <t>Klebsiella pneumoniae KPN375ec</t>
  </si>
  <si>
    <t>Klebsiella pneumoniae KPN376ec</t>
  </si>
  <si>
    <t>Klebsiella pneumoniae KPN377ec</t>
  </si>
  <si>
    <t>Klebsiella pneumoniae KPN378ec</t>
  </si>
  <si>
    <t>Klebsiella pneumoniae KPN379ec</t>
  </si>
  <si>
    <t>Klebsiella pneumoniae KPN380ec</t>
  </si>
  <si>
    <t>Klebsiella pneumoniae KPN381ec</t>
  </si>
  <si>
    <t>Klebsiella pneumoniae KPN382ec</t>
  </si>
  <si>
    <t>Klebsiella pneumoniae KPN383ec</t>
  </si>
  <si>
    <t>Klebsiella pneumoniae KPN384ec</t>
  </si>
  <si>
    <t>Klebsiella pneumoniae KPN385ec</t>
  </si>
  <si>
    <t>Klebsiella pneumoniae KPN386ec</t>
  </si>
  <si>
    <t>Klebsiella pneumoniae KPN387ec</t>
  </si>
  <si>
    <t>Klebsiella pneumoniae KPN388ec</t>
  </si>
  <si>
    <t>Klebsiella pneumoniae KPN389ec</t>
  </si>
  <si>
    <t>Klebsiella pneumoniae KPN390ec</t>
  </si>
  <si>
    <t>Klebsiella pneumoniae KPN392ec</t>
  </si>
  <si>
    <t>Klebsiella pneumoniae KPN393ec</t>
  </si>
  <si>
    <t>Klebsiella pneumoniae KPN394ec</t>
  </si>
  <si>
    <t>Klebsiella pneumoniae KPN395ec</t>
  </si>
  <si>
    <t>Klebsiella pneumoniae KPN396ec</t>
  </si>
  <si>
    <t>Klebsiella pneumoniae KPN397ec</t>
  </si>
  <si>
    <t>Klebsiella pneumoniae KPN399ec</t>
  </si>
  <si>
    <t>Klebsiella pneumoniae KPN400ec</t>
  </si>
  <si>
    <t>Klebsiella pneumoniae KPN401ec</t>
  </si>
  <si>
    <t>Klebsiella pneumoniae KPN402ec</t>
  </si>
  <si>
    <t>Klebsiella pneumoniae KPN403ec</t>
  </si>
  <si>
    <t>Klebsiella pneumoniae KPN404ec</t>
  </si>
  <si>
    <t>Klebsiella pneumoniae KPN405ec</t>
  </si>
  <si>
    <t>Klebsiella pneumoniae KPN406ec</t>
  </si>
  <si>
    <t>Klebsiella pneumoniae KPN407ec</t>
  </si>
  <si>
    <t>Klebsiella pneumoniae KPN408ec</t>
  </si>
  <si>
    <t>Klebsiella pneumoniae KPN409ec</t>
  </si>
  <si>
    <t>Klebsiella pneumoniae KPN411ec</t>
  </si>
  <si>
    <t>Klebsiella pneumoniae KPN412ec</t>
  </si>
  <si>
    <t>Klebsiella pneumoniae KPN413ec</t>
  </si>
  <si>
    <t>Klebsiella pneumoniae KPN414ec</t>
  </si>
  <si>
    <t>Klebsiella pneumoniae KPN415ec</t>
  </si>
  <si>
    <t>Klebsiella pneumoniae KPN416ec</t>
  </si>
  <si>
    <t>Klebsiella pneumoniae KPN417ec</t>
  </si>
  <si>
    <t>Klebsiella pneumoniae KPN418ec</t>
  </si>
  <si>
    <t>Klebsiella pneumoniae KPN419ec</t>
  </si>
  <si>
    <t>Klebsiella pneumoniae KPN420ec</t>
  </si>
  <si>
    <t>Klebsiella pneumoniae KPN421ec</t>
  </si>
  <si>
    <t>Klebsiella pneumoniae KPN422ec</t>
  </si>
  <si>
    <t>Klebsiella pneumoniae KPN423ec</t>
  </si>
  <si>
    <t>Klebsiella pneumoniae KPN424ec</t>
  </si>
  <si>
    <t>Klebsiella pneumoniae KPN426ec</t>
  </si>
  <si>
    <t>Klebsiella pneumoniae KPN427ec</t>
  </si>
  <si>
    <t>Klebsiella pneumoniae KPN428ec</t>
  </si>
  <si>
    <t>Klebsiella pneumoniae KPN430ec</t>
  </si>
  <si>
    <t>Klebsiella pneumoniae KPN431ec</t>
  </si>
  <si>
    <t>Klebsiella pneumoniae KPN432ec</t>
  </si>
  <si>
    <t>Klebsiella pneumoniae KPN434ec</t>
  </si>
  <si>
    <t>Klebsiella pneumoniae KPN435ec</t>
  </si>
  <si>
    <t>Klebsiella pneumoniae KPN436ec</t>
  </si>
  <si>
    <t>Klebsiella pneumoniae KPN437ec</t>
  </si>
  <si>
    <t>Klebsiella pneumoniae KPN438ec</t>
  </si>
  <si>
    <t>Klebsiella pneumoniae KPN440ec</t>
  </si>
  <si>
    <t>Klebsiella pneumoniae KPN442ec</t>
  </si>
  <si>
    <t>Klebsiella pneumoniae KPN443ec</t>
  </si>
  <si>
    <t>Klebsiella pneumoniae KPN444ec</t>
  </si>
  <si>
    <t>Klebsiella pneumoniae KPN446ec</t>
  </si>
  <si>
    <t>Klebsiella pneumoniae KPN447ec</t>
  </si>
  <si>
    <t>Klebsiella pneumoniae KPN448ec</t>
  </si>
  <si>
    <t>Klebsiella pneumoniae KPN449ec</t>
  </si>
  <si>
    <t>Klebsiella pneumoniae KPN450ec</t>
  </si>
  <si>
    <t>Klebsiella pneumoniae KPN451ec</t>
  </si>
  <si>
    <t>Klebsiella pneumoniae KPN455ec</t>
  </si>
  <si>
    <t>Klebsiella pneumoniae KPN457ec</t>
  </si>
  <si>
    <t>Klebsiella pneumoniae KPN458ec</t>
  </si>
  <si>
    <t>Klebsiella pneumoniae KPN460ec</t>
  </si>
  <si>
    <t>Klebsiella pneumoniae KPN461ec</t>
  </si>
  <si>
    <t>Klebsiella pneumoniae KPN462ec</t>
  </si>
  <si>
    <t>Klebsiella pneumoniae KPN463ec</t>
  </si>
  <si>
    <t>Klebsiella pneumoniae KPN464ec</t>
  </si>
  <si>
    <t>Klebsiella pneumoniae KPN465ec</t>
  </si>
  <si>
    <t>Klebsiella pneumoniae KPN467ec</t>
  </si>
  <si>
    <t>Klebsiella pneumoniae KPN468ec</t>
  </si>
  <si>
    <t>Klebsiella pneumoniae KPN469ec</t>
  </si>
  <si>
    <t>Klebsiella pneumoniae KPN470ec</t>
  </si>
  <si>
    <t>Klebsiella pneumoniae KPN471ec</t>
  </si>
  <si>
    <t>Klebsiella pneumoniae KPN472ec</t>
  </si>
  <si>
    <t>Klebsiella pneumoniae KPN473ec</t>
  </si>
  <si>
    <t>Klebsiella pneumoniae KPN475ec</t>
  </si>
  <si>
    <t>Klebsiella pneumoniae KPN477ec</t>
  </si>
  <si>
    <t>Klebsiella pneumoniae KPN479ec</t>
  </si>
  <si>
    <t>Klebsiella pneumoniae KPN480ec</t>
  </si>
  <si>
    <t>Klebsiella pneumoniae KPN481ec</t>
  </si>
  <si>
    <t>Klebsiella pneumoniae KPN482ec</t>
  </si>
  <si>
    <t>Klebsiella pneumoniae KPN483ec</t>
  </si>
  <si>
    <t>Klebsiella pneumoniae KPN484ec</t>
  </si>
  <si>
    <t>Klebsiella pneumoniae KPN485ec</t>
  </si>
  <si>
    <t>Klebsiella pneumoniae KPN486ec</t>
  </si>
  <si>
    <t>Klebsiella pneumoniae KPN503ec</t>
  </si>
  <si>
    <t>Klebsiella pneumoniae KPN504ec</t>
  </si>
  <si>
    <t>Klebsiella pneumoniae KPN507ec</t>
  </si>
  <si>
    <t>Klebsiella pneumoniae KPN508ec</t>
  </si>
  <si>
    <t>Klebsiella pneumoniae KPN509ec</t>
  </si>
  <si>
    <t>Klebsiella pneumoniae KPN510ec</t>
  </si>
  <si>
    <t>Klebsiella pneumoniae KPN511ec</t>
  </si>
  <si>
    <t>Klebsiella pneumoniae KPN512ec</t>
  </si>
  <si>
    <t>Klebsiella pneumoniae KPN513ec</t>
  </si>
  <si>
    <t>Klebsiella pneumoniae KPN514ec</t>
  </si>
  <si>
    <t>Klebsiella pneumoniae KPN515ec</t>
  </si>
  <si>
    <t>Klebsiella pneumoniae KPN516ec</t>
  </si>
  <si>
    <t>Klebsiella pneumoniae KPN520ec</t>
  </si>
  <si>
    <t>Klebsiella pneumoniae KPN521ec</t>
  </si>
  <si>
    <t>Klebsiella pneumoniae KPN522ec</t>
  </si>
  <si>
    <t>Klebsiella pneumoniae KPN523ec</t>
  </si>
  <si>
    <t>Klebsiella pneumoniae KPN524ec</t>
  </si>
  <si>
    <t>Klebsiella pneumoniae KPN525ec</t>
  </si>
  <si>
    <t>Klebsiella pneumoniae KPN526ec</t>
  </si>
  <si>
    <t>Klebsiella pneumoniae KPN527ec</t>
  </si>
  <si>
    <t>Klebsiella pneumoniae KPN528ec</t>
  </si>
  <si>
    <t>Klebsiella pneumoniae KPN530ec</t>
  </si>
  <si>
    <t>Klebsiella pneumoniae KPN532ec</t>
  </si>
  <si>
    <t>Klebsiella pneumoniae KPN533ec</t>
  </si>
  <si>
    <t>Klebsiella pneumoniae KPN534ec</t>
  </si>
  <si>
    <t>Klebsiella pneumoniae KPN535ec</t>
  </si>
  <si>
    <t>Klebsiella pneumoniae KPN536ec</t>
  </si>
  <si>
    <t>Klebsiella pneumoniae KPN538ec</t>
  </si>
  <si>
    <t>Klebsiella pneumoniae KPN539ec</t>
  </si>
  <si>
    <t>Klebsiella pneumoniae KPN540ec</t>
  </si>
  <si>
    <t>Klebsiella pneumoniae KPN542ec</t>
  </si>
  <si>
    <t>Klebsiella pneumoniae KPN544ec</t>
  </si>
  <si>
    <t>Klebsiella pneumoniae KPN545ec</t>
  </si>
  <si>
    <t>Klebsiella pneumoniae KPN546ec</t>
  </si>
  <si>
    <t>Klebsiella pneumoniae KPN547ec</t>
  </si>
  <si>
    <t>Klebsiella pneumoniae KPN550ec</t>
  </si>
  <si>
    <t>Klebsiella pneumoniae KPN552ec</t>
  </si>
  <si>
    <t>Klebsiella pneumoniae KPN553ec</t>
  </si>
  <si>
    <t>Klebsiella pneumoniae KPN554ec</t>
  </si>
  <si>
    <t>Klebsiella pneumoniae KPN555ec</t>
  </si>
  <si>
    <t>Klebsiella pneumoniae KPN557ec</t>
  </si>
  <si>
    <t>Klebsiella pneumoniae KPN558ec</t>
  </si>
  <si>
    <t>Klebsiella pneumoniae KPN559ec</t>
  </si>
  <si>
    <t>Klebsiella pneumoniae KPN560ec</t>
  </si>
  <si>
    <t>Klebsiella pneumoniae KPN561ec</t>
  </si>
  <si>
    <t>Klebsiella pneumoniae KPN563ec</t>
  </si>
  <si>
    <t>Klebsiella pneumoniae KPN564ec</t>
  </si>
  <si>
    <t>Klebsiella pneumoniae KPN566ec</t>
  </si>
  <si>
    <t>Klebsiella pneumoniae KPN567ec</t>
  </si>
  <si>
    <t>Klebsiella pneumoniae KPN568ec</t>
  </si>
  <si>
    <t>Klebsiella pneumoniae KPN569ec</t>
  </si>
  <si>
    <t>Klebsiella pneumoniae KPN571ec</t>
  </si>
  <si>
    <t>Klebsiella pneumoniae KPN572ec</t>
  </si>
  <si>
    <t>Klebsiella pneumoniae KPN573ec</t>
  </si>
  <si>
    <t>Klebsiella pneumoniae KPN574ec</t>
  </si>
  <si>
    <t>Klebsiella pneumoniae KPN575ec</t>
  </si>
  <si>
    <t>Klebsiella pneumoniae KPN576ec</t>
  </si>
  <si>
    <t>Klebsiella pneumoniae KPN577ec</t>
  </si>
  <si>
    <t>Klebsiella pneumoniae KPN578ec</t>
  </si>
  <si>
    <t>Klebsiella pneumoniae KPN579ec</t>
  </si>
  <si>
    <t>Klebsiella pneumoniae KPN580ec</t>
  </si>
  <si>
    <t>Klebsiella pneumoniae KPN581ec</t>
  </si>
  <si>
    <t>Klebsiella pneumoniae KPN582ec</t>
  </si>
  <si>
    <t>Klebsiella pneumoniae KPN583ec</t>
  </si>
  <si>
    <t>Klebsiella pneumoniae KPN584ec</t>
  </si>
  <si>
    <t>Klebsiella pneumoniae KPN585ec</t>
  </si>
  <si>
    <t>Klebsiella pneumoniae KPN587ec</t>
  </si>
  <si>
    <t>Klebsiella pneumoniae KPN588ec</t>
  </si>
  <si>
    <t>Klebsiella pneumoniae KPN590ec</t>
  </si>
  <si>
    <t>Klebsiella pneumoniae KPN591ec</t>
  </si>
  <si>
    <t>Klebsiella pneumoniae KPN592ec</t>
  </si>
  <si>
    <t>Klebsiella pneumoniae KPN593ec</t>
  </si>
  <si>
    <t>Klebsiella pneumoniae KPN594ec</t>
  </si>
  <si>
    <t>Klebsiella pneumoniae KPN596ec</t>
  </si>
  <si>
    <t>Klebsiella pneumoniae KPN597ec</t>
  </si>
  <si>
    <t>Klebsiella pneumoniae KPN598ec</t>
  </si>
  <si>
    <t>Klebsiella pneumoniae KPN599ec</t>
  </si>
  <si>
    <t>Klebsiella pneumoniae KPN600ec</t>
  </si>
  <si>
    <t>Klebsiella pneumoniae KPN601ec</t>
  </si>
  <si>
    <t>Klebsiella pneumoniae KPN604ec</t>
  </si>
  <si>
    <t>Klebsiella pneumoniae KPN605ec</t>
  </si>
  <si>
    <t>Klebsiella pneumoniae KPN606ec</t>
  </si>
  <si>
    <t>Klebsiella pneumoniae KPN609ec</t>
  </si>
  <si>
    <t>Klebsiella pneumoniae KPN610ec</t>
  </si>
  <si>
    <t>Klebsiella pneumoniae KPN611ec</t>
  </si>
  <si>
    <t>Klebsiella pneumoniae KPN612ec</t>
  </si>
  <si>
    <t>Klebsiella pneumoniae KPN613ec</t>
  </si>
  <si>
    <t>Klebsiella pneumoniae KPN614ec</t>
  </si>
  <si>
    <t>Klebsiella pneumoniae KPN615ec</t>
  </si>
  <si>
    <t>Klebsiella pneumoniae KPN616ec</t>
  </si>
  <si>
    <t>Klebsiella pneumoniae KPN617ec</t>
  </si>
  <si>
    <t>Klebsiella pneumoniae KPN618ec</t>
  </si>
  <si>
    <t>Klebsiella pneumoniae KPN619ec</t>
  </si>
  <si>
    <t>Klebsiella pneumoniae KPN620ec</t>
  </si>
  <si>
    <t>Klebsiella pneumoniae KPN621ec</t>
  </si>
  <si>
    <t>Klebsiella pneumoniae KPN622ec</t>
  </si>
  <si>
    <t>Klebsiella pneumoniae KPN623ec</t>
  </si>
  <si>
    <t>Klebsiella pneumoniae KPN626ec</t>
  </si>
  <si>
    <t>Klebsiella pneumoniae KPN629ec</t>
  </si>
  <si>
    <t>Klebsiella pneumoniae KPN630ec</t>
  </si>
  <si>
    <t>Klebsiella pneumoniae KPN632ec</t>
  </si>
  <si>
    <t>Klebsiella pneumoniae KPN635ec</t>
  </si>
  <si>
    <t>Klebsiella pneumoniae KPN636ec</t>
  </si>
  <si>
    <t>Klebsiella pneumoniae KPN639ec</t>
  </si>
  <si>
    <t>Klebsiella pneumoniae KPN641ec</t>
  </si>
  <si>
    <t>Klebsiella pneumoniae KPN648ec</t>
  </si>
  <si>
    <t>Klebsiella pneumoniae KPN649ec</t>
  </si>
  <si>
    <t>Klebsiella pneumoniae KPN658ec</t>
  </si>
  <si>
    <t>Klebsiella pneumoniae KPN660ec</t>
  </si>
  <si>
    <t>Klebsiella pneumoniae KPN669ec</t>
  </si>
  <si>
    <t>Klebsiella pneumoniae KPN670ec</t>
  </si>
  <si>
    <t>Klebsiella pneumoniae KPN674ec</t>
  </si>
  <si>
    <t>Klebsiella pneumoniae KPN675ec</t>
  </si>
  <si>
    <t>Klebsiella pneumoniae KPN676ec</t>
  </si>
  <si>
    <t>Klebsiella pneumoniae KPN677ec</t>
  </si>
  <si>
    <t>Klebsiella pneumoniae KPN678ec</t>
  </si>
  <si>
    <t>Klebsiella pneumoniae KPN679ec</t>
  </si>
  <si>
    <t>Klebsiella pneumoniae KPN680ec</t>
  </si>
  <si>
    <t>Klebsiella pneumoniae KPN681ec</t>
  </si>
  <si>
    <t>Klebsiella pneumoniae KPN682ec</t>
  </si>
  <si>
    <t>Klebsiella pneumoniae KPN683ec</t>
  </si>
  <si>
    <t>Klebsiella pneumoniae KPN684ec</t>
  </si>
  <si>
    <t>Klebsiella pneumoniae KPN685ec</t>
  </si>
  <si>
    <t>Klebsiella pneumoniae KPN686ec</t>
  </si>
  <si>
    <t>Klebsiella pneumoniae KPN688ec</t>
  </si>
  <si>
    <t>Klebsiella pneumoniae KPN690ec</t>
  </si>
  <si>
    <t>Klebsiella pneumoniae KPN691ec</t>
  </si>
  <si>
    <t>Klebsiella pneumoniae KPN692ec</t>
  </si>
  <si>
    <t>Klebsiella pneumoniae KPN694ec</t>
  </si>
  <si>
    <t>Klebsiella pneumoniae KPN695ec</t>
  </si>
  <si>
    <t>Klebsiella pneumoniae KPN696ec</t>
  </si>
  <si>
    <t>Klebsiella pneumoniae KPN697ec</t>
  </si>
  <si>
    <t>Klebsiella pneumoniae KPN698ec</t>
  </si>
  <si>
    <t>Klebsiella pneumoniae KPN700ec</t>
  </si>
  <si>
    <t>Klebsiella pneumoniae KPN701ec</t>
  </si>
  <si>
    <t>Klebsiella pneumoniae KPN702ec</t>
  </si>
  <si>
    <t>Klebsiella pneumoniae KPN703ec</t>
  </si>
  <si>
    <t>Klebsiella pneumoniae KPN704ec</t>
  </si>
  <si>
    <t>Klebsiella pneumoniae KPN705ec</t>
  </si>
  <si>
    <t>Klebsiella pneumoniae KPN707ec</t>
  </si>
  <si>
    <t>Klebsiella pneumoniae KPN708ec</t>
  </si>
  <si>
    <t>Klebsiella pneumoniae KPN709ec</t>
  </si>
  <si>
    <t>Klebsiella pneumoniae KPN711ec</t>
  </si>
  <si>
    <t>Klebsiella pneumoniae KPN712ec</t>
  </si>
  <si>
    <t>Klebsiella pneumoniae KPN713ec</t>
  </si>
  <si>
    <t>Klebsiella pneumoniae KPN714ec</t>
  </si>
  <si>
    <t>Klebsiella pneumoniae KPN715ec</t>
  </si>
  <si>
    <t>Klebsiella pneumoniae KPN716ec</t>
  </si>
  <si>
    <t>Klebsiella pneumoniae KPN717ec</t>
  </si>
  <si>
    <t>Klebsiella pneumoniae KPN718ec</t>
  </si>
  <si>
    <t>Klebsiella pneumoniae KPN719ec</t>
  </si>
  <si>
    <t>Klebsiella pneumoniae KPN720ec</t>
  </si>
  <si>
    <t>Klebsiella pneumoniae KPN721ec</t>
  </si>
  <si>
    <t>Klebsiella pneumoniae KPN722ec</t>
  </si>
  <si>
    <t>Klebsiella pneumoniae KPN723ec</t>
  </si>
  <si>
    <t>Klebsiella pneumoniae KPN724ec</t>
  </si>
  <si>
    <t>Klebsiella pneumoniae KPN725ec</t>
  </si>
  <si>
    <t>Klebsiella pneumoniae KPN727ec</t>
  </si>
  <si>
    <t>Klebsiella pneumoniae KPN729ec</t>
  </si>
  <si>
    <t>Klebsiella pneumoniae KPN728ec</t>
  </si>
  <si>
    <t>Klebsiella pneumoniae KPN731ec</t>
  </si>
  <si>
    <t>Klebsiella pneumoniae KPN733ec</t>
  </si>
  <si>
    <t>Klebsiella pneumoniae KPN734ec</t>
  </si>
  <si>
    <t>Klebsiella pneumoniae KPN735ec</t>
  </si>
  <si>
    <t>Klebsiella pneumoniae KPN736ec</t>
  </si>
  <si>
    <t>Klebsiella pneumoniae KPN737ec</t>
  </si>
  <si>
    <t>Klebsiella pneumoniae KPN738ec</t>
  </si>
  <si>
    <t>Klebsiella pneumoniae KPN740ec</t>
  </si>
  <si>
    <t>Klebsiella pneumoniae KPN741ec</t>
  </si>
  <si>
    <t>Klebsiella pneumoniae KPN742ec</t>
  </si>
  <si>
    <t>Klebsiella pneumoniae KPN744ec</t>
  </si>
  <si>
    <t>Klebsiella pneumoniae KPN745ec</t>
  </si>
  <si>
    <t>Klebsiella pneumoniae KPN747ec</t>
  </si>
  <si>
    <t>Klebsiella pneumoniae KPN748ec</t>
  </si>
  <si>
    <t>Klebsiella pneumoniae KPN749ec</t>
  </si>
  <si>
    <t>Klebsiella pneumoniae KPN752ec</t>
  </si>
  <si>
    <t>Klebsiella pneumoniae KPN753ec</t>
  </si>
  <si>
    <t>Klebsiella pneumoniae KPN754ec</t>
  </si>
  <si>
    <t>Klebsiella pneumoniae KPN755ec</t>
  </si>
  <si>
    <t>Klebsiella pneumoniae KPN756ec</t>
  </si>
  <si>
    <t>Klebsiella pneumoniae KPN758ec</t>
  </si>
  <si>
    <t>Klebsiella pneumoniae KPN759ec</t>
  </si>
  <si>
    <t>Klebsiella pneumoniae KPN760ec</t>
  </si>
  <si>
    <t>Klebsiella pneumoniae KPN762ec</t>
  </si>
  <si>
    <t>Klebsiella pneumoniae KPN763ec</t>
  </si>
  <si>
    <t>Klebsiella pneumoniae KPN765ec</t>
  </si>
  <si>
    <t>Klebsiella pneumoniae KPN766ec</t>
  </si>
  <si>
    <t>Klebsiella pneumoniae KPN768ec</t>
  </si>
  <si>
    <t>Klebsiella pneumoniae KPN769ec</t>
  </si>
  <si>
    <t>Klebsiella pneumoniae KPN770ec</t>
  </si>
  <si>
    <t>Klebsiella pneumoniae KPN772ec</t>
  </si>
  <si>
    <t>Klebsiella pneumoniae KPN771ec</t>
  </si>
  <si>
    <t>Klebsiella pneumoniae KPN773ec</t>
  </si>
  <si>
    <t>Klebsiella pneumoniae KPN775ec</t>
  </si>
  <si>
    <t>Klebsiella pneumoniae KPN777ec</t>
  </si>
  <si>
    <t>Klebsiella pneumoniae KPN778ec</t>
  </si>
  <si>
    <t>Klebsiella pneumoniae KPN780ec</t>
  </si>
  <si>
    <t>Klebsiella pneumoniae KPN781ec</t>
  </si>
  <si>
    <t>Klebsiella pneumoniae KPN782ec</t>
  </si>
  <si>
    <t>Klebsiella pneumoniae KPN783ec</t>
  </si>
  <si>
    <t>Klebsiella pneumoniae KPN785ec</t>
  </si>
  <si>
    <t>Klebsiella pneumoniae KPN786ec</t>
  </si>
  <si>
    <t>Klebsiella pneumoniae KPN788ec</t>
  </si>
  <si>
    <t>Klebsiella pneumoniae KPN790ec</t>
  </si>
  <si>
    <t>Klebsiella pneumoniae KPN792ec</t>
  </si>
  <si>
    <t>Klebsiella pneumoniae KPN793ec</t>
  </si>
  <si>
    <t>Klebsiella pneumoniae KPN795ec</t>
  </si>
  <si>
    <t>Klebsiella pneumoniae KPN796ec</t>
  </si>
  <si>
    <t>Klebsiella pneumoniae KPN797ec</t>
  </si>
  <si>
    <t>Klebsiella pneumoniae KPN801ec</t>
  </si>
  <si>
    <t>Klebsiella pneumoniae KPN799ec</t>
  </si>
  <si>
    <t>Klebsiella pneumoniae KPN800ec</t>
  </si>
  <si>
    <t>Klebsiella pneumoniae KPN802ec</t>
  </si>
  <si>
    <t>Klebsiella pneumoniae KPN803ec</t>
  </si>
  <si>
    <t>Klebsiella pneumoniae KPN807ec</t>
  </si>
  <si>
    <t>Klebsiella pneumoniae KPN809ec</t>
  </si>
  <si>
    <t>Klebsiella pneumoniae KPN810ec</t>
  </si>
  <si>
    <t>Klebsiella pneumoniae KPN811ec</t>
  </si>
  <si>
    <t>Klebsiella pneumoniae KPN814ec</t>
  </si>
  <si>
    <t>Klebsiella pneumoniae KPN816ec</t>
  </si>
  <si>
    <t>Klebsiella pneumoniae KPN817ec</t>
  </si>
  <si>
    <t>Klebsiella pneumoniae KPN818ec</t>
  </si>
  <si>
    <t>Klebsiella pneumoniae KPN819ec</t>
  </si>
  <si>
    <t>Klebsiella pneumoniae KPN821ec</t>
  </si>
  <si>
    <t>Klebsiella pneumoniae KPN822ec</t>
  </si>
  <si>
    <t>Klebsiella pneumoniae KPN823ec</t>
  </si>
  <si>
    <t>Klebsiella pneumoniae KPN824ec</t>
  </si>
  <si>
    <t>Klebsiella pneumoniae KPN825ec</t>
  </si>
  <si>
    <t>Klebsiella pneumoniae KPN826ec</t>
  </si>
  <si>
    <t>Klebsiella pneumoniae KPN828ec</t>
  </si>
  <si>
    <t>Klebsiella pneumoniae KPN830ec</t>
  </si>
  <si>
    <t>Klebsiella pneumoniae KPN831ec</t>
  </si>
  <si>
    <t>Klebsiella pneumoniae KPN832ec</t>
  </si>
  <si>
    <t>Klebsiella pneumoniae KPN835ec</t>
  </si>
  <si>
    <t>Klebsiella pneumoniae KPN836ec</t>
  </si>
  <si>
    <t>Klebsiella pneumoniae KPN837ec</t>
  </si>
  <si>
    <t>Klebsiella pneumoniae KPN838ec</t>
  </si>
  <si>
    <t>Klebsiella pneumoniae KPN839ec</t>
  </si>
  <si>
    <t>Klebsiella pneumoniae KPN840ec</t>
  </si>
  <si>
    <t>Klebsiella pneumoniae KPN841ec</t>
  </si>
  <si>
    <t>Klebsiella pneumoniae KPN843ec</t>
  </si>
  <si>
    <t>Klebsiella pneumoniae KPN844ec</t>
  </si>
  <si>
    <t>Klebsiella pneumoniae KPN849ec</t>
  </si>
  <si>
    <t>Klebsiella pneumoniae KPN848ec</t>
  </si>
  <si>
    <t>Klebsiella pneumoniae KPN850ec</t>
  </si>
  <si>
    <t>Klebsiella pneumoniae KPN852ec</t>
  </si>
  <si>
    <t>Klebsiella pneumoniae KPN853ec</t>
  </si>
  <si>
    <t>Klebsiella pneumoniae KPN854ec</t>
  </si>
  <si>
    <t>Klebsiella pneumoniae KPN857ec</t>
  </si>
  <si>
    <t>Klebsiella pneumoniae KPN858ec</t>
  </si>
  <si>
    <t>Klebsiella pneumoniae KPN860ec</t>
  </si>
  <si>
    <t>Klebsiella pneumoniae KPN863ec</t>
  </si>
  <si>
    <t>Klebsiella pneumoniae KPN864ec</t>
  </si>
  <si>
    <t>Klebsiella pneumoniae KPN865ec</t>
  </si>
  <si>
    <t>Klebsiella pneumoniae KPN866ec</t>
  </si>
  <si>
    <t>Klebsiella pneumoniae KPN867ec</t>
  </si>
  <si>
    <t>Klebsiella pneumoniae KPN868ec</t>
  </si>
  <si>
    <t>Klebsiella pneumoniae KPN871ec</t>
  </si>
  <si>
    <t>Klebsiella pneumoniae KPN870ec</t>
  </si>
  <si>
    <t>Klebsiella pneumoniae KPN874ec</t>
  </si>
  <si>
    <t>Klebsiella pneumoniae KPN875ec</t>
  </si>
  <si>
    <t>Klebsiella pneumoniae KPN876ec</t>
  </si>
  <si>
    <t>Klebsiella pneumoniae KPN877ec</t>
  </si>
  <si>
    <t>Klebsiella pneumoniae KPN878ec</t>
  </si>
  <si>
    <t>Klebsiella pneumoniae KPN879ec</t>
  </si>
  <si>
    <t>Klebsiella pneumoniae KPN880ec</t>
  </si>
  <si>
    <t>Klebsiella pneumoniae KPN881ec</t>
  </si>
  <si>
    <t>Klebsiella pneumoniae KPN882ec</t>
  </si>
  <si>
    <t>Klebsiella pneumoniae KPN883ec</t>
  </si>
  <si>
    <t>Klebsiella pneumoniae KPN886ec</t>
  </si>
  <si>
    <t>Klebsiella pneumoniae KPN887ec</t>
  </si>
  <si>
    <t>Klebsiella pneumoniae KPN888ec</t>
  </si>
  <si>
    <t>Klebsiella pneumoniae KPN890ec</t>
  </si>
  <si>
    <t>Klebsiella pneumoniae KPN891ec</t>
  </si>
  <si>
    <t>Klebsiella pneumoniae KPN892ec</t>
  </si>
  <si>
    <t>Klebsiella pneumoniae KPN893ec</t>
  </si>
  <si>
    <t>Klebsiella pneumoniae KPN894ec</t>
  </si>
  <si>
    <t>Klebsiella pneumoniae KPN895ec</t>
  </si>
  <si>
    <t>Klebsiella pneumoniae KPN896ec</t>
  </si>
  <si>
    <t>Klebsiella pneumoniae KPN900ec</t>
  </si>
  <si>
    <t>Klebsiella pneumoniae KPN902ec</t>
  </si>
  <si>
    <t>Klebsiella pneumoniae KPN903ec</t>
  </si>
  <si>
    <t>Klebsiella pneumoniae KPN904ec</t>
  </si>
  <si>
    <t>Klebsiella pneumoniae KPN906ec</t>
  </si>
  <si>
    <t>Klebsiella pneumoniae KPN907ec</t>
  </si>
  <si>
    <t>Klebsiella pneumoniae KPN908ec</t>
  </si>
  <si>
    <t>Klebsiella pneumoniae KPN911ec</t>
  </si>
  <si>
    <t>Klebsiella pneumoniae KPN909ec</t>
  </si>
  <si>
    <t>Klebsiella pneumoniae KPN912ec</t>
  </si>
  <si>
    <t>Klebsiella pneumoniae KPN913ec</t>
  </si>
  <si>
    <t>Klebsiella pneumoniae KPN914ec</t>
  </si>
  <si>
    <t>Klebsiella pneumoniae KPN915ec</t>
  </si>
  <si>
    <t>Klebsiella pneumoniae KPN916ec</t>
  </si>
  <si>
    <t>Klebsiella pneumoniae KPN918ec</t>
  </si>
  <si>
    <t>Klebsiella pneumoniae KPN919ec</t>
  </si>
  <si>
    <t>Klebsiella pneumoniae KPN921ec</t>
  </si>
  <si>
    <t>Klebsiella pneumoniae KPN922ec</t>
  </si>
  <si>
    <t>Klebsiella pneumoniae KPN923ec</t>
  </si>
  <si>
    <t>Klebsiella pneumoniae KPN924ec</t>
  </si>
  <si>
    <t>Klebsiella pneumoniae KPN925ec</t>
  </si>
  <si>
    <t>Klebsiella pneumoniae KPN926ec</t>
  </si>
  <si>
    <t>Klebsiella pneumoniae KPN927ec</t>
  </si>
  <si>
    <t>Klebsiella pneumoniae KPN928ec</t>
  </si>
  <si>
    <t>Klebsiella pneumoniae KPN929ec</t>
  </si>
  <si>
    <t>Klebsiella pneumoniae KPN930ec</t>
  </si>
  <si>
    <t>Klebsiella pneumoniae KPN931ec</t>
  </si>
  <si>
    <t>Klebsiella pneumoniae KPN933ec</t>
  </si>
  <si>
    <t>Klebsiella pneumoniae KPN934ec</t>
  </si>
  <si>
    <t>Klebsiella pneumoniae KPN935ec</t>
  </si>
  <si>
    <t>Klebsiella pneumoniae KPN939ec</t>
  </si>
  <si>
    <t>Klebsiella pneumoniae KPN940ec</t>
  </si>
  <si>
    <t>Klebsiella pneumoniae KPN941ec</t>
  </si>
  <si>
    <t>Klebsiella pneumoniae KPN942ec</t>
  </si>
  <si>
    <t>Klebsiella pneumoniae KPN943ec</t>
  </si>
  <si>
    <t>Klebsiella pneumoniae KPN944ec</t>
  </si>
  <si>
    <t>Klebsiella pneumoniae KPN945ec</t>
  </si>
  <si>
    <t>Klebsiella pneumoniae KPN946ec</t>
  </si>
  <si>
    <t>Klebsiella pneumoniae KPN947ec</t>
  </si>
  <si>
    <t>Klebsiella pneumoniae KPN948ec</t>
  </si>
  <si>
    <t>Klebsiella pneumoniae KPN950ec</t>
  </si>
  <si>
    <t>Klebsiella pneumoniae KPN952ec</t>
  </si>
  <si>
    <t>Klebsiella pneumoniae KPN951ec</t>
  </si>
  <si>
    <t>Klebsiella pneumoniae KPN953ec</t>
  </si>
  <si>
    <t>Klebsiella pneumoniae KPN954ec</t>
  </si>
  <si>
    <t>Klebsiella pneumoniae KPN956ec</t>
  </si>
  <si>
    <t>Klebsiella pneumoniae KPN957ec</t>
  </si>
  <si>
    <t>Klebsiella pneumoniae KPN958ec</t>
  </si>
  <si>
    <t>Klebsiella pneumoniae KPN959ec</t>
  </si>
  <si>
    <t>Klebsiella pneumoniae KPN960ec</t>
  </si>
  <si>
    <t>Klebsiella pneumoniae KPN962ec</t>
  </si>
  <si>
    <t>Klebsiella pneumoniae KPN963ec</t>
  </si>
  <si>
    <t>Klebsiella pneumoniae KPN965ec</t>
  </si>
  <si>
    <t>Klebsiella pneumoniae KPN966ec</t>
  </si>
  <si>
    <t>Klebsiella pneumoniae KPN967ec</t>
  </si>
  <si>
    <t>Klebsiella pneumoniae KPN968ec</t>
  </si>
  <si>
    <t>Klebsiella pneumoniae KPN973ec</t>
  </si>
  <si>
    <t>Klebsiella pneumoniae KPN974ec</t>
  </si>
  <si>
    <t>Klebsiella pneumoniae KPN975ec</t>
  </si>
  <si>
    <t>Klebsiella pneumoniae KPN977ec</t>
  </si>
  <si>
    <t>Klebsiella pneumoniae KPN978ec</t>
  </si>
  <si>
    <t>Klebsiella pneumoniae KPN980ec</t>
  </si>
  <si>
    <t>Klebsiella pneumoniae KPN981ec</t>
  </si>
  <si>
    <t>Klebsiella pneumoniae KPN982ec</t>
  </si>
  <si>
    <t>Klebsiella pneumoniae KPN983ec</t>
  </si>
  <si>
    <t>Klebsiella pneumoniae KPN984ec</t>
  </si>
  <si>
    <t>Klebsiella pneumoniae KPN986ec</t>
  </si>
  <si>
    <t>Klebsiella pneumoniae KPN988ec</t>
  </si>
  <si>
    <t>Klebsiella pneumoniae KPN989ec</t>
  </si>
  <si>
    <t>Klebsiella pneumoniae KPN990ec</t>
  </si>
  <si>
    <t>Klebsiella pneumoniae KPN994ec</t>
  </si>
  <si>
    <t>Klebsiella pneumoniae KPN995ec</t>
  </si>
  <si>
    <t>Klebsiella pneumoniae KPN997ec</t>
  </si>
  <si>
    <t>Klebsiella pneumoniae KPN999ec</t>
  </si>
  <si>
    <t>Genome Name</t>
  </si>
  <si>
    <t>Publication (pubmed ID)</t>
  </si>
  <si>
    <t>29323230</t>
  </si>
  <si>
    <t>PATRIC ID</t>
  </si>
  <si>
    <t>SRR5973251</t>
  </si>
  <si>
    <t>SRR5973253</t>
  </si>
  <si>
    <t>SRR5973293</t>
  </si>
  <si>
    <t>SRR5973408</t>
  </si>
  <si>
    <t>SRR5973237</t>
  </si>
  <si>
    <t>SRR5973325</t>
  </si>
  <si>
    <t>SRR5973336</t>
  </si>
  <si>
    <t>SRR5973255</t>
  </si>
  <si>
    <t>SRR5973322</t>
  </si>
  <si>
    <t>SRR5973363</t>
  </si>
  <si>
    <t>SRR5973284</t>
  </si>
  <si>
    <t>SRR5973356</t>
  </si>
  <si>
    <t>SRR5973354</t>
  </si>
  <si>
    <t>SRR5973311</t>
  </si>
  <si>
    <t>SRR5973326</t>
  </si>
  <si>
    <t>SRR5973241</t>
  </si>
  <si>
    <t>SRR5973362</t>
  </si>
  <si>
    <t>SRR5973235</t>
  </si>
  <si>
    <t>SRR5973355</t>
  </si>
  <si>
    <t>SRR5973378</t>
  </si>
  <si>
    <t>SRR5973238</t>
  </si>
  <si>
    <t>SRR5973337</t>
  </si>
  <si>
    <t>SRR5973304</t>
  </si>
  <si>
    <t>SRR5973302</t>
  </si>
  <si>
    <t>SRR5973402</t>
  </si>
  <si>
    <t>SRR5973318</t>
  </si>
  <si>
    <t>SRR5973348</t>
  </si>
  <si>
    <t>SRR5973384</t>
  </si>
  <si>
    <t>SRR5973291</t>
  </si>
  <si>
    <t>SRR5973394</t>
  </si>
  <si>
    <t>SRR5973385</t>
  </si>
  <si>
    <t>SRR5973333</t>
  </si>
  <si>
    <t>SRR5973273</t>
  </si>
  <si>
    <t>SRR5973335</t>
  </si>
  <si>
    <t>SRR5973250</t>
  </si>
  <si>
    <t>SRR5973380</t>
  </si>
  <si>
    <t>SRR5973275</t>
  </si>
  <si>
    <t>SRR5973236</t>
  </si>
  <si>
    <t>SRR5973249</t>
  </si>
  <si>
    <t>SRR5973282</t>
  </si>
  <si>
    <t>SRR5973338</t>
  </si>
  <si>
    <t>SRR5973310</t>
  </si>
  <si>
    <t>SRR5973409</t>
  </si>
  <si>
    <t>SRR5973299</t>
  </si>
  <si>
    <t>SRR5973388</t>
  </si>
  <si>
    <t>SRR5973308</t>
  </si>
  <si>
    <t>SRR5973379</t>
  </si>
  <si>
    <t>SRR5973329</t>
  </si>
  <si>
    <t>SRR5973346</t>
  </si>
  <si>
    <t>SRR5973367</t>
  </si>
  <si>
    <t>SRR5973294</t>
  </si>
  <si>
    <t>SRR5973292</t>
  </si>
  <si>
    <t>SRR5973377</t>
  </si>
  <si>
    <t>SRR5973370</t>
  </si>
  <si>
    <t>SRR5973287</t>
  </si>
  <si>
    <t>SRR5973397</t>
  </si>
  <si>
    <t>SRR5973357</t>
  </si>
  <si>
    <t>SRR5973324</t>
  </si>
  <si>
    <t>SRR5973303</t>
  </si>
  <si>
    <t>SRR5973323</t>
  </si>
  <si>
    <t>SRR5973321</t>
  </si>
  <si>
    <t>SRR5973271</t>
  </si>
  <si>
    <t>SRR5973366</t>
  </si>
  <si>
    <t>SRR5973389</t>
  </si>
  <si>
    <t>SRR5973352</t>
  </si>
  <si>
    <t>SRR5973246</t>
  </si>
  <si>
    <t>SRR5973347</t>
  </si>
  <si>
    <t>SRR5973257</t>
  </si>
  <si>
    <t>SRR5973300</t>
  </si>
  <si>
    <t>SRR5973327</t>
  </si>
  <si>
    <t>SRR5973382</t>
  </si>
  <si>
    <t>SRR5973381</t>
  </si>
  <si>
    <t>SRR5973361</t>
  </si>
  <si>
    <t>SRR5973365</t>
  </si>
  <si>
    <t>SRR5973314</t>
  </si>
  <si>
    <t>SRR5973334</t>
  </si>
  <si>
    <t>SRR5973289</t>
  </si>
  <si>
    <t>SRR5973372</t>
  </si>
  <si>
    <t>SRR5973320</t>
  </si>
  <si>
    <t>SRR5973307</t>
  </si>
  <si>
    <t>SRR5973351</t>
  </si>
  <si>
    <t>SRR5973261</t>
  </si>
  <si>
    <t>SRR5973315</t>
  </si>
  <si>
    <t>SRR5973350</t>
  </si>
  <si>
    <t>SRR5973398</t>
  </si>
  <si>
    <t>SRR5973341</t>
  </si>
  <si>
    <t>SRR5973406</t>
  </si>
  <si>
    <t>SRR5973339</t>
  </si>
  <si>
    <t>SRR5973244</t>
  </si>
  <si>
    <t>SRR5973393</t>
  </si>
  <si>
    <t>SRR5973364</t>
  </si>
  <si>
    <t>SRR5973328</t>
  </si>
  <si>
    <t>SRR5973290</t>
  </si>
  <si>
    <t>SRR5973376</t>
  </si>
  <si>
    <t>SRR5973276</t>
  </si>
  <si>
    <t>SRR5973277</t>
  </si>
  <si>
    <t>SRR5973399</t>
  </si>
  <si>
    <t>SRR5973373</t>
  </si>
  <si>
    <t>SRR5973400</t>
  </si>
  <si>
    <t>SRR5973392</t>
  </si>
  <si>
    <t>SRR5973297</t>
  </si>
  <si>
    <t>SRR5973313</t>
  </si>
  <si>
    <t>SRR5973262</t>
  </si>
  <si>
    <t>SRR5973263</t>
  </si>
  <si>
    <t>SRR5973274</t>
  </si>
  <si>
    <t>SRR5973296</t>
  </si>
  <si>
    <t>SRR5973342</t>
  </si>
  <si>
    <t>SRR5973305</t>
  </si>
  <si>
    <t>SRR5973301</t>
  </si>
  <si>
    <t>SRR5973242</t>
  </si>
  <si>
    <t>SRR5973247</t>
  </si>
  <si>
    <t>SRR5973267</t>
  </si>
  <si>
    <t>SRR5973254</t>
  </si>
  <si>
    <t>SRR5973269</t>
  </si>
  <si>
    <t>SRR5973344</t>
  </si>
  <si>
    <t>SRR5973240</t>
  </si>
  <si>
    <t>SRR5973395</t>
  </si>
  <si>
    <t>SRR5973343</t>
  </si>
  <si>
    <t>SRR5973349</t>
  </si>
  <si>
    <t>SRR5973401</t>
  </si>
  <si>
    <t>SRR5973331</t>
  </si>
  <si>
    <t>SRR5973319</t>
  </si>
  <si>
    <t>SRR5973270</t>
  </si>
  <si>
    <t>SRR5973405</t>
  </si>
  <si>
    <t>SRR5973386</t>
  </si>
  <si>
    <t>SRR5973360</t>
  </si>
  <si>
    <t>SRR5973258</t>
  </si>
  <si>
    <t>SRR5973358</t>
  </si>
  <si>
    <t>SRR5973266</t>
  </si>
  <si>
    <t>SRR5973407</t>
  </si>
  <si>
    <t>SRR5973283</t>
  </si>
  <si>
    <t>SRR5973387</t>
  </si>
  <si>
    <t>SRR5973272</t>
  </si>
  <si>
    <t>SRR5973391</t>
  </si>
  <si>
    <t>SRR5973281</t>
  </si>
  <si>
    <t>SRR5973309</t>
  </si>
  <si>
    <t>SRR5973383</t>
  </si>
  <si>
    <t>SRR5973330</t>
  </si>
  <si>
    <t>SRR5973371</t>
  </si>
  <si>
    <t>SRR5973245</t>
  </si>
  <si>
    <t>SRR5973256</t>
  </si>
  <si>
    <t>SRR5973243</t>
  </si>
  <si>
    <t>SRR5973332</t>
  </si>
  <si>
    <t>SRR5973278</t>
  </si>
  <si>
    <t>SRR5973353</t>
  </si>
  <si>
    <t>SRR5973260</t>
  </si>
  <si>
    <t>SRR5973264</t>
  </si>
  <si>
    <t>SRR5973359</t>
  </si>
  <si>
    <t>SRR5973268</t>
  </si>
  <si>
    <t>SRR5973306</t>
  </si>
  <si>
    <t>SRR5973280</t>
  </si>
  <si>
    <t>SRR5973279</t>
  </si>
  <si>
    <t>SRR5973286</t>
  </si>
  <si>
    <t>SRR5973295</t>
  </si>
  <si>
    <t>SRR5973239</t>
  </si>
  <si>
    <t>SRR5973368</t>
  </si>
  <si>
    <t>SRR5973390</t>
  </si>
  <si>
    <t>SRR5973252</t>
  </si>
  <si>
    <t>SRR5973288</t>
  </si>
  <si>
    <t>SRR5973265</t>
  </si>
  <si>
    <t>SRR5973411</t>
  </si>
  <si>
    <t>SRR5973374</t>
  </si>
  <si>
    <t>SRR5973410</t>
  </si>
  <si>
    <t>SRR5973248</t>
  </si>
  <si>
    <t>SRR5973396</t>
  </si>
  <si>
    <t>SRR5973340</t>
  </si>
  <si>
    <t>SRR5973404</t>
  </si>
  <si>
    <t>SRR5973259</t>
  </si>
  <si>
    <t>SRR5973375</t>
  </si>
  <si>
    <t>SRR5973403</t>
  </si>
  <si>
    <t>SRR5385822</t>
  </si>
  <si>
    <t>SRR5385821</t>
  </si>
  <si>
    <t>SRR5385820</t>
  </si>
  <si>
    <t>SRR5385819</t>
  </si>
  <si>
    <t>SRR5385818</t>
  </si>
  <si>
    <t>SRR5385816</t>
  </si>
  <si>
    <t>SRR5385815</t>
  </si>
  <si>
    <t>SRR5385814</t>
  </si>
  <si>
    <t>SRR5385813</t>
  </si>
  <si>
    <t>SRR5385812</t>
  </si>
  <si>
    <t>SRR5385811</t>
  </si>
  <si>
    <t>SRR5385810</t>
  </si>
  <si>
    <t>SRR5385809</t>
  </si>
  <si>
    <t>SRR5385808</t>
  </si>
  <si>
    <t>SRR5385807</t>
  </si>
  <si>
    <t>SRR5385806</t>
  </si>
  <si>
    <t>SRR5385805</t>
  </si>
  <si>
    <t>SRR5385804</t>
  </si>
  <si>
    <t>SRR5385803</t>
  </si>
  <si>
    <t>SRR5385802</t>
  </si>
  <si>
    <t>SRR5385801</t>
  </si>
  <si>
    <t>SRR5385800</t>
  </si>
  <si>
    <t>SRR5385799</t>
  </si>
  <si>
    <t>SRR5385798</t>
  </si>
  <si>
    <t>SRR5385797</t>
  </si>
  <si>
    <t>SRR5385796</t>
  </si>
  <si>
    <t>SRR5385795</t>
  </si>
  <si>
    <t>SRR5385793</t>
  </si>
  <si>
    <t>SRR5385792</t>
  </si>
  <si>
    <t>SRR5385791</t>
  </si>
  <si>
    <t>SRR5385790</t>
  </si>
  <si>
    <t>SRR5385789</t>
  </si>
  <si>
    <t>SRR5385788</t>
  </si>
  <si>
    <t>SRR5385787</t>
  </si>
  <si>
    <t>SRR5385786</t>
  </si>
  <si>
    <t>SRR5385785</t>
  </si>
  <si>
    <t>SRR5385784</t>
  </si>
  <si>
    <t>SRR5385783</t>
  </si>
  <si>
    <t>SRR5385782</t>
  </si>
  <si>
    <t>SRR5385780</t>
  </si>
  <si>
    <t>SRR5385777</t>
  </si>
  <si>
    <t>SRR5386808</t>
  </si>
  <si>
    <t>SRR5385776</t>
  </si>
  <si>
    <t>SRR5385775</t>
  </si>
  <si>
    <t>SRR5385774</t>
  </si>
  <si>
    <t>SRR5385773</t>
  </si>
  <si>
    <t>SRR5385771</t>
  </si>
  <si>
    <t>SRR5385769</t>
  </si>
  <si>
    <t>SRR5385768</t>
  </si>
  <si>
    <t>SRR5385767</t>
  </si>
  <si>
    <t>SRR5385766</t>
  </si>
  <si>
    <t>SRR5385765</t>
  </si>
  <si>
    <t>SRR5385763</t>
  </si>
  <si>
    <t>SRR5385762</t>
  </si>
  <si>
    <t>SRR5385761</t>
  </si>
  <si>
    <t>SRR5385760</t>
  </si>
  <si>
    <t>SRR5385759</t>
  </si>
  <si>
    <t>SRR5385758</t>
  </si>
  <si>
    <t>SRR5385757</t>
  </si>
  <si>
    <t>SRR5385756</t>
  </si>
  <si>
    <t>SRR5385755</t>
  </si>
  <si>
    <t>SRR5385751</t>
  </si>
  <si>
    <t>SRR5385750</t>
  </si>
  <si>
    <t>SRR5385749</t>
  </si>
  <si>
    <t>SRR5385748</t>
  </si>
  <si>
    <t>SRR5385747</t>
  </si>
  <si>
    <t>SRR5385746</t>
  </si>
  <si>
    <t>SRR5385745</t>
  </si>
  <si>
    <t>SRR5385744</t>
  </si>
  <si>
    <t>SRR5385743</t>
  </si>
  <si>
    <t>SRR5385742</t>
  </si>
  <si>
    <t>SRR5385741</t>
  </si>
  <si>
    <t>SRR5385739</t>
  </si>
  <si>
    <t>SRR5385738</t>
  </si>
  <si>
    <t>SRR5385737</t>
  </si>
  <si>
    <t>SRR5385736</t>
  </si>
  <si>
    <t>SRR5385735</t>
  </si>
  <si>
    <t>SRR5385734</t>
  </si>
  <si>
    <t>SRR5385733</t>
  </si>
  <si>
    <t>SRR5385732</t>
  </si>
  <si>
    <t>SRR5385731</t>
  </si>
  <si>
    <t>SRR5385730</t>
  </si>
  <si>
    <t>SRR5385729</t>
  </si>
  <si>
    <t>SRR5385728</t>
  </si>
  <si>
    <t>SRR5385727</t>
  </si>
  <si>
    <t>SRR5385726</t>
  </si>
  <si>
    <t>SRR5385725</t>
  </si>
  <si>
    <t>SRR5385724</t>
  </si>
  <si>
    <t>SRR5385723</t>
  </si>
  <si>
    <t>SRR5385722</t>
  </si>
  <si>
    <t>SRR5385721</t>
  </si>
  <si>
    <t>SRR5385720</t>
  </si>
  <si>
    <t>SRR5385719</t>
  </si>
  <si>
    <t>SRR5385718</t>
  </si>
  <si>
    <t>SRR5385717</t>
  </si>
  <si>
    <t>SRR5385716</t>
  </si>
  <si>
    <t>SRR5385715</t>
  </si>
  <si>
    <t>SRR5385714</t>
  </si>
  <si>
    <t>SRR5385713</t>
  </si>
  <si>
    <t>SRR5385712</t>
  </si>
  <si>
    <t>SRR5385711</t>
  </si>
  <si>
    <t>SRR5385710</t>
  </si>
  <si>
    <t>SRR5385709</t>
  </si>
  <si>
    <t>SRR5385708</t>
  </si>
  <si>
    <t>SRR5385707</t>
  </si>
  <si>
    <t>SRR5385706</t>
  </si>
  <si>
    <t>SRR5385705</t>
  </si>
  <si>
    <t>SRR5385704</t>
  </si>
  <si>
    <t>SRR5385703</t>
  </si>
  <si>
    <t>SRR5385701</t>
  </si>
  <si>
    <t>SRR5385700</t>
  </si>
  <si>
    <t>SRR5385698</t>
  </si>
  <si>
    <t>SRR5385697</t>
  </si>
  <si>
    <t>SRR5385696</t>
  </si>
  <si>
    <t>SRR5385695</t>
  </si>
  <si>
    <t>SRR5385694</t>
  </si>
  <si>
    <t>SRR5385693</t>
  </si>
  <si>
    <t>SRR5385692</t>
  </si>
  <si>
    <t>SRR5385691</t>
  </si>
  <si>
    <t>SRR5385690</t>
  </si>
  <si>
    <t>SRR5385689</t>
  </si>
  <si>
    <t>SRR5385688</t>
  </si>
  <si>
    <t>SRR5385684</t>
  </si>
  <si>
    <t>SRR5385682</t>
  </si>
  <si>
    <t>SRR5385681</t>
  </si>
  <si>
    <t>SRR5385680</t>
  </si>
  <si>
    <t>SRR5385679</t>
  </si>
  <si>
    <t>SRR5385678</t>
  </si>
  <si>
    <t>SRR5385677</t>
  </si>
  <si>
    <t>SRR5385676</t>
  </si>
  <si>
    <t>SRR5385675</t>
  </si>
  <si>
    <t>SRR5385674</t>
  </si>
  <si>
    <t>SRR5385673</t>
  </si>
  <si>
    <t>SRR5385672</t>
  </si>
  <si>
    <t>SRR5385670</t>
  </si>
  <si>
    <t>SRR5385669</t>
  </si>
  <si>
    <t>SRR5385668</t>
  </si>
  <si>
    <t>SRR5385667</t>
  </si>
  <si>
    <t>SRR5385666</t>
  </si>
  <si>
    <t>SRR5385664</t>
  </si>
  <si>
    <t>SRR5385663</t>
  </si>
  <si>
    <t>SRR5385662</t>
  </si>
  <si>
    <t>SRR5385661</t>
  </si>
  <si>
    <t>SRR5385660</t>
  </si>
  <si>
    <t>SRR5385659</t>
  </si>
  <si>
    <t>SRR5385658</t>
  </si>
  <si>
    <t>SRR5385657</t>
  </si>
  <si>
    <t>SRR5385656</t>
  </si>
  <si>
    <t>SRR5385655</t>
  </si>
  <si>
    <t>SRR5385654</t>
  </si>
  <si>
    <t>SRR5385652</t>
  </si>
  <si>
    <t>SRR5385651</t>
  </si>
  <si>
    <t>SRR5385650</t>
  </si>
  <si>
    <t>SRR5385648</t>
  </si>
  <si>
    <t>SRR5385647</t>
  </si>
  <si>
    <t>SRR5385646</t>
  </si>
  <si>
    <t>SRR5385645</t>
  </si>
  <si>
    <t>SRR5385643</t>
  </si>
  <si>
    <t>SRR5385642</t>
  </si>
  <si>
    <t>SRR5385641</t>
  </si>
  <si>
    <t>SRR5385640</t>
  </si>
  <si>
    <t>SRR5385639</t>
  </si>
  <si>
    <t>SRR5385638</t>
  </si>
  <si>
    <t>SRR5385637</t>
  </si>
  <si>
    <t>SRR5385636</t>
  </si>
  <si>
    <t>SRR5385635</t>
  </si>
  <si>
    <t>SRR5385634</t>
  </si>
  <si>
    <t>SRR5385633</t>
  </si>
  <si>
    <t>SRR5385632</t>
  </si>
  <si>
    <t>SRR5385631</t>
  </si>
  <si>
    <t>SRR5385630</t>
  </si>
  <si>
    <t>SRR5385629</t>
  </si>
  <si>
    <t>SRR5385628</t>
  </si>
  <si>
    <t>SRR5385627</t>
  </si>
  <si>
    <t>SRR5385626</t>
  </si>
  <si>
    <t>SRR5385625</t>
  </si>
  <si>
    <t>SRR5385624</t>
  </si>
  <si>
    <t>SRR5385623</t>
  </si>
  <si>
    <t>SRR5385622</t>
  </si>
  <si>
    <t>SRR5385621</t>
  </si>
  <si>
    <t>SRR5386988</t>
  </si>
  <si>
    <t>SRR5386987</t>
  </si>
  <si>
    <t>SRR5386985</t>
  </si>
  <si>
    <t>SRR5386984</t>
  </si>
  <si>
    <t>SRR5386858</t>
  </si>
  <si>
    <t>SRR5386983</t>
  </si>
  <si>
    <t>SRR5386982</t>
  </si>
  <si>
    <t>SRR5386807</t>
  </si>
  <si>
    <t>SRR5386981</t>
  </si>
  <si>
    <t>SRR5386980</t>
  </si>
  <si>
    <t>SRR5386979</t>
  </si>
  <si>
    <t>SRR5386978</t>
  </si>
  <si>
    <t>SRR5386977</t>
  </si>
  <si>
    <t>SRR5386976</t>
  </si>
  <si>
    <t>SRR5386458</t>
  </si>
  <si>
    <t>SRR5386975</t>
  </si>
  <si>
    <t>SRR5386974</t>
  </si>
  <si>
    <t>SRR5386972</t>
  </si>
  <si>
    <t>SRR5386971</t>
  </si>
  <si>
    <t>SRR5386970</t>
  </si>
  <si>
    <t>SRR5386969</t>
  </si>
  <si>
    <t>SRR5386968</t>
  </si>
  <si>
    <t>SRR5386457</t>
  </si>
  <si>
    <t>SRR5386967</t>
  </si>
  <si>
    <t>SRR5386966</t>
  </si>
  <si>
    <t>SRR5386965</t>
  </si>
  <si>
    <t>SRR5386964</t>
  </si>
  <si>
    <t>SRR5386963</t>
  </si>
  <si>
    <t>SRR5386962</t>
  </si>
  <si>
    <t>SRR5386960</t>
  </si>
  <si>
    <t>SRR5386959</t>
  </si>
  <si>
    <t>SRR5386958</t>
  </si>
  <si>
    <t>SRR5386456</t>
  </si>
  <si>
    <t>SRR5386957</t>
  </si>
  <si>
    <t>SRR5386956</t>
  </si>
  <si>
    <t>SRR5386955</t>
  </si>
  <si>
    <t>SRR5386954</t>
  </si>
  <si>
    <t>SRR5386953</t>
  </si>
  <si>
    <t>SRR5386952</t>
  </si>
  <si>
    <t>SRR5386951</t>
  </si>
  <si>
    <t>SRR5386950</t>
  </si>
  <si>
    <t>SRR5386949</t>
  </si>
  <si>
    <t>SRR5386948</t>
  </si>
  <si>
    <t>SRR5386947</t>
  </si>
  <si>
    <t>SRR5386946</t>
  </si>
  <si>
    <t>SRR5386945</t>
  </si>
  <si>
    <t>SRR5386944</t>
  </si>
  <si>
    <t>SRR5386943</t>
  </si>
  <si>
    <t>SRR5386942</t>
  </si>
  <si>
    <t>SRR5386941</t>
  </si>
  <si>
    <t>SRR5386454</t>
  </si>
  <si>
    <t>SRR5386453</t>
  </si>
  <si>
    <t>SRR5386940</t>
  </si>
  <si>
    <t>SRR5386939</t>
  </si>
  <si>
    <t>SRR5386938</t>
  </si>
  <si>
    <t>SRR5386936</t>
  </si>
  <si>
    <t>SRR5386934</t>
  </si>
  <si>
    <t>SRR5386932</t>
  </si>
  <si>
    <t>SRR5386452</t>
  </si>
  <si>
    <t>SRR5386930</t>
  </si>
  <si>
    <t>SRR5386929</t>
  </si>
  <si>
    <t>SRR5386927</t>
  </si>
  <si>
    <t>SRR5386926</t>
  </si>
  <si>
    <t>SRR5386925</t>
  </si>
  <si>
    <t>SRR5386924</t>
  </si>
  <si>
    <t>SRR5386451</t>
  </si>
  <si>
    <t>SRR5386853</t>
  </si>
  <si>
    <t>SRR5386852</t>
  </si>
  <si>
    <t>SRR5386851</t>
  </si>
  <si>
    <t>SRR5386850</t>
  </si>
  <si>
    <t>SRR5386849</t>
  </si>
  <si>
    <t>SRR5386848</t>
  </si>
  <si>
    <t>SRR5386847</t>
  </si>
  <si>
    <t>SRR5386846</t>
  </si>
  <si>
    <t>SRR5386450</t>
  </si>
  <si>
    <t>SRR5386845</t>
  </si>
  <si>
    <t>SRR5386844</t>
  </si>
  <si>
    <t>SRR5386843</t>
  </si>
  <si>
    <t>SRR5386842</t>
  </si>
  <si>
    <t>SRR5386841</t>
  </si>
  <si>
    <t>SRR5386840</t>
  </si>
  <si>
    <t>SRR5386839</t>
  </si>
  <si>
    <t>SRR5386838</t>
  </si>
  <si>
    <t>SRR5386837</t>
  </si>
  <si>
    <t>SRR5386449</t>
  </si>
  <si>
    <t>SRR5386835</t>
  </si>
  <si>
    <t>SRR5386834</t>
  </si>
  <si>
    <t>SRR5386833</t>
  </si>
  <si>
    <t>SRR5386831</t>
  </si>
  <si>
    <t>SRR5386830</t>
  </si>
  <si>
    <t>SRR5386829</t>
  </si>
  <si>
    <t>SRR5386828</t>
  </si>
  <si>
    <t>SRR5386827</t>
  </si>
  <si>
    <t>SRR5386826</t>
  </si>
  <si>
    <t>SRR5386448</t>
  </si>
  <si>
    <t>SRR5386825</t>
  </si>
  <si>
    <t>SRR5386823</t>
  </si>
  <si>
    <t>SRR5386821</t>
  </si>
  <si>
    <t>SRR5386820</t>
  </si>
  <si>
    <t>SRR5386819</t>
  </si>
  <si>
    <t>SRR5386818</t>
  </si>
  <si>
    <t>SRR5386817</t>
  </si>
  <si>
    <t>SRR5386815</t>
  </si>
  <si>
    <t>SRR5386814</t>
  </si>
  <si>
    <t>SRR5386812</t>
  </si>
  <si>
    <t>SRR5386811</t>
  </si>
  <si>
    <t>SRR5386810</t>
  </si>
  <si>
    <t>SRR5386806</t>
  </si>
  <si>
    <t>SRR5386809</t>
  </si>
  <si>
    <t>SRR5386803</t>
  </si>
  <si>
    <t>SRR5386802</t>
  </si>
  <si>
    <t>SRR5386799</t>
  </si>
  <si>
    <t>SRR5386798</t>
  </si>
  <si>
    <t>SRR5386797</t>
  </si>
  <si>
    <t>SRR5386796</t>
  </si>
  <si>
    <t>SRR5386795</t>
  </si>
  <si>
    <t>SRR5386794</t>
  </si>
  <si>
    <t>SRR5386793</t>
  </si>
  <si>
    <t>SRR5386792</t>
  </si>
  <si>
    <t>SRR5386791</t>
  </si>
  <si>
    <t>SRR5386789</t>
  </si>
  <si>
    <t>SRR5386787</t>
  </si>
  <si>
    <t>SRR5386785</t>
  </si>
  <si>
    <t>SRR5386783</t>
  </si>
  <si>
    <t>SRR5386784</t>
  </si>
  <si>
    <t>SRR5386782</t>
  </si>
  <si>
    <t>SRR5386443</t>
  </si>
  <si>
    <t>SRR5386780</t>
  </si>
  <si>
    <t>SRR5386778</t>
  </si>
  <si>
    <t>SRR5386777</t>
  </si>
  <si>
    <t>SRR5386776</t>
  </si>
  <si>
    <t>SRR5386775</t>
  </si>
  <si>
    <t>SRR5386774</t>
  </si>
  <si>
    <t>SRR5386772</t>
  </si>
  <si>
    <t>SRR5386442</t>
  </si>
  <si>
    <t>SRR5386771</t>
  </si>
  <si>
    <t>SRR5386770</t>
  </si>
  <si>
    <t>SRR5386769</t>
  </si>
  <si>
    <t>SRR5386768</t>
  </si>
  <si>
    <t>SRR5386767</t>
  </si>
  <si>
    <t>SRR5386766</t>
  </si>
  <si>
    <t>SRR5386765</t>
  </si>
  <si>
    <t>SRR5386441</t>
  </si>
  <si>
    <t>SRR5386762</t>
  </si>
  <si>
    <t>SRR5386761</t>
  </si>
  <si>
    <t>SRR5386760</t>
  </si>
  <si>
    <t>SRR5386759</t>
  </si>
  <si>
    <t>SRR5386758</t>
  </si>
  <si>
    <t>SRR5386757</t>
  </si>
  <si>
    <t>SRR5386756</t>
  </si>
  <si>
    <t>SRR5386755</t>
  </si>
  <si>
    <t>SRR5386754</t>
  </si>
  <si>
    <t>SRR5386440</t>
  </si>
  <si>
    <t>SRR5386753</t>
  </si>
  <si>
    <t>SRR5386752</t>
  </si>
  <si>
    <t>SRR5386751</t>
  </si>
  <si>
    <t>SRR5386750</t>
  </si>
  <si>
    <t>SRR5386749</t>
  </si>
  <si>
    <t>SRR5386748</t>
  </si>
  <si>
    <t>SRR5386746</t>
  </si>
  <si>
    <t>SRR5386745</t>
  </si>
  <si>
    <t>SRR5386744</t>
  </si>
  <si>
    <t>SRR5386439</t>
  </si>
  <si>
    <t>SRR5386743</t>
  </si>
  <si>
    <t>SRR5386742</t>
  </si>
  <si>
    <t>SRR5386740</t>
  </si>
  <si>
    <t>SRR5386739</t>
  </si>
  <si>
    <t>SRR5386724</t>
  </si>
  <si>
    <t>SRR5386723</t>
  </si>
  <si>
    <t>SRR5386722</t>
  </si>
  <si>
    <t>SRR5386721</t>
  </si>
  <si>
    <t>SRR5386720</t>
  </si>
  <si>
    <t>SRR5386438</t>
  </si>
  <si>
    <t>SRR5386719</t>
  </si>
  <si>
    <t>SRR5386718</t>
  </si>
  <si>
    <t>SRR5386716</t>
  </si>
  <si>
    <t>SRR5386715</t>
  </si>
  <si>
    <t>SRR5386714</t>
  </si>
  <si>
    <t>SRR5386713</t>
  </si>
  <si>
    <t>SRR5386711</t>
  </si>
  <si>
    <t>SRR5386437</t>
  </si>
  <si>
    <t>SRR5386710</t>
  </si>
  <si>
    <t>SRR5386709</t>
  </si>
  <si>
    <t>SRR5386706</t>
  </si>
  <si>
    <t>SRR5386708</t>
  </si>
  <si>
    <t>SRR5386705</t>
  </si>
  <si>
    <t>SRR5386703</t>
  </si>
  <si>
    <t>SRR5386701</t>
  </si>
  <si>
    <t>SRR5386436</t>
  </si>
  <si>
    <t>SRR5386700</t>
  </si>
  <si>
    <t>SRR5386699</t>
  </si>
  <si>
    <t>SRR5386697</t>
  </si>
  <si>
    <t>SRR5386696</t>
  </si>
  <si>
    <t>SRR5386695</t>
  </si>
  <si>
    <t>SRR5386694</t>
  </si>
  <si>
    <t>SRR5386692</t>
  </si>
  <si>
    <t>SRR5386693</t>
  </si>
  <si>
    <t>SRR5386702</t>
  </si>
  <si>
    <t>SRR5386435</t>
  </si>
  <si>
    <t>SRR5386690</t>
  </si>
  <si>
    <t>SRR5386689</t>
  </si>
  <si>
    <t>SRR5386686</t>
  </si>
  <si>
    <t>SRR5386687</t>
  </si>
  <si>
    <t>SRR5386684</t>
  </si>
  <si>
    <t>SRR5386683</t>
  </si>
  <si>
    <t>SRR5386682</t>
  </si>
  <si>
    <t>SRR5386681</t>
  </si>
  <si>
    <t>SRR5386680</t>
  </si>
  <si>
    <t>SRR5386679</t>
  </si>
  <si>
    <t>SRR5386678</t>
  </si>
  <si>
    <t>SRR5386677</t>
  </si>
  <si>
    <t>SRR5386676</t>
  </si>
  <si>
    <t>SRR5386675</t>
  </si>
  <si>
    <t>SRR5386674</t>
  </si>
  <si>
    <t>SRR5386673</t>
  </si>
  <si>
    <t>SRR5386672</t>
  </si>
  <si>
    <t>SRR5386671</t>
  </si>
  <si>
    <t>SRR5386668</t>
  </si>
  <si>
    <t>SRR5386666</t>
  </si>
  <si>
    <t>SRR5386665</t>
  </si>
  <si>
    <t>SRR5386664</t>
  </si>
  <si>
    <t>SRR5386662</t>
  </si>
  <si>
    <t>SRR5386661</t>
  </si>
  <si>
    <t>SRR5386660</t>
  </si>
  <si>
    <t>SRR5386659</t>
  </si>
  <si>
    <t>SRR5386658</t>
  </si>
  <si>
    <t>SRR5386657</t>
  </si>
  <si>
    <t>SRR5386656</t>
  </si>
  <si>
    <t>SRR5386655</t>
  </si>
  <si>
    <t>SRR5386433</t>
  </si>
  <si>
    <t>SRR5386654</t>
  </si>
  <si>
    <t>SRR5386653</t>
  </si>
  <si>
    <t>SRR5386652</t>
  </si>
  <si>
    <t>SRR5386651</t>
  </si>
  <si>
    <t>SRR5386649</t>
  </si>
  <si>
    <t>SRR5386648</t>
  </si>
  <si>
    <t>SRR5386647</t>
  </si>
  <si>
    <t>SRR5386646</t>
  </si>
  <si>
    <t>SRR5386645</t>
  </si>
  <si>
    <t>SRR5386644</t>
  </si>
  <si>
    <t>SRR5386643</t>
  </si>
  <si>
    <t>SRR5386642</t>
  </si>
  <si>
    <t>SRR5386641</t>
  </si>
  <si>
    <t>SRR5386640</t>
  </si>
  <si>
    <t>SRR5386639</t>
  </si>
  <si>
    <t>SRR5386638</t>
  </si>
  <si>
    <t>SRR5386637</t>
  </si>
  <si>
    <t>SRR5386636</t>
  </si>
  <si>
    <t>SRR5386635</t>
  </si>
  <si>
    <t>SRR5386634</t>
  </si>
  <si>
    <t>SRR5386633</t>
  </si>
  <si>
    <t>SRR5386632</t>
  </si>
  <si>
    <t>SRR5386631</t>
  </si>
  <si>
    <t>SRR5386630</t>
  </si>
  <si>
    <t>SRR5386629</t>
  </si>
  <si>
    <t>SRR5386628</t>
  </si>
  <si>
    <t>SRR5386432</t>
  </si>
  <si>
    <t>SRR5386627</t>
  </si>
  <si>
    <t>SRR5386626</t>
  </si>
  <si>
    <t>SRR5386625</t>
  </si>
  <si>
    <t>SRR5386624</t>
  </si>
  <si>
    <t>SRR5386623</t>
  </si>
  <si>
    <t>SRR5386622</t>
  </si>
  <si>
    <t>SRR5386621</t>
  </si>
  <si>
    <t>SRR5386620</t>
  </si>
  <si>
    <t>SRR5386431</t>
  </si>
  <si>
    <t>SRR5386619</t>
  </si>
  <si>
    <t>SRR5386618</t>
  </si>
  <si>
    <t>SRR5386617</t>
  </si>
  <si>
    <t>SRR5386616</t>
  </si>
  <si>
    <t>SRR5386615</t>
  </si>
  <si>
    <t>SRR5386614</t>
  </si>
  <si>
    <t>SRR5386613</t>
  </si>
  <si>
    <t>SRR5386612</t>
  </si>
  <si>
    <t>SRR5386156</t>
  </si>
  <si>
    <t>SRR5386155</t>
  </si>
  <si>
    <t>SRR5386154</t>
  </si>
  <si>
    <t>SRR5386153</t>
  </si>
  <si>
    <t>SRR5386152</t>
  </si>
  <si>
    <t>SRR5386151</t>
  </si>
  <si>
    <t>SRR5386149</t>
  </si>
  <si>
    <t>SRR5386148</t>
  </si>
  <si>
    <t>SRR5386430</t>
  </si>
  <si>
    <t>SRR5386146</t>
  </si>
  <si>
    <t>SRR5386145</t>
  </si>
  <si>
    <t>SRR5386144</t>
  </si>
  <si>
    <t>SRR5386143</t>
  </si>
  <si>
    <t>SRR5386142</t>
  </si>
  <si>
    <t>SRR5386141</t>
  </si>
  <si>
    <t>SRR5386140</t>
  </si>
  <si>
    <t>SRR5386139</t>
  </si>
  <si>
    <t>SRR5386137</t>
  </si>
  <si>
    <t>SRR5386136</t>
  </si>
  <si>
    <t>SRR5386135</t>
  </si>
  <si>
    <t>SRR5386134</t>
  </si>
  <si>
    <t>SRR5386133</t>
  </si>
  <si>
    <t>SRR5386132</t>
  </si>
  <si>
    <t>SRR5386131</t>
  </si>
  <si>
    <t>SRR5386130</t>
  </si>
  <si>
    <t>SRR5386129</t>
  </si>
  <si>
    <t>SRR5386429</t>
  </si>
  <si>
    <t>SRR5386127</t>
  </si>
  <si>
    <t>SRR5386126</t>
  </si>
  <si>
    <t>SRR5386125</t>
  </si>
  <si>
    <t>SRR5386124</t>
  </si>
  <si>
    <t>SRR5386123</t>
  </si>
  <si>
    <t>SRR5386122</t>
  </si>
  <si>
    <t>SRR5386428</t>
  </si>
  <si>
    <t>SRR5386121</t>
  </si>
  <si>
    <t>SRR5386120</t>
  </si>
  <si>
    <t>SRR5386119</t>
  </si>
  <si>
    <t>SRR5386118</t>
  </si>
  <si>
    <t>SRR5386116</t>
  </si>
  <si>
    <t>SRR5386114</t>
  </si>
  <si>
    <t>SRR5386427</t>
  </si>
  <si>
    <t>SRR5386113</t>
  </si>
  <si>
    <t>SRR5386112</t>
  </si>
  <si>
    <t>SRR5386111</t>
  </si>
  <si>
    <t>SRR5386110</t>
  </si>
  <si>
    <t>SRR5386109</t>
  </si>
  <si>
    <t>SRR5386108</t>
  </si>
  <si>
    <t>SRR5386107</t>
  </si>
  <si>
    <t>SRR5386426</t>
  </si>
  <si>
    <t>SRR5386106</t>
  </si>
  <si>
    <t>SRR5386105</t>
  </si>
  <si>
    <t>SRR5386104</t>
  </si>
  <si>
    <t>SRR5386425</t>
  </si>
  <si>
    <t>SRR5386103</t>
  </si>
  <si>
    <t>SRR5386102</t>
  </si>
  <si>
    <t>SRR5386101</t>
  </si>
  <si>
    <t>SRR5386100</t>
  </si>
  <si>
    <t>SRR5386099</t>
  </si>
  <si>
    <t>SRR5386098</t>
  </si>
  <si>
    <t>SRR5386097</t>
  </si>
  <si>
    <t>SRR5386424</t>
  </si>
  <si>
    <t>SRR5386096</t>
  </si>
  <si>
    <t>SRR5386095</t>
  </si>
  <si>
    <t>SRR5386094</t>
  </si>
  <si>
    <t>SRR5386093</t>
  </si>
  <si>
    <t>SRR5386092</t>
  </si>
  <si>
    <t>SRR5386091</t>
  </si>
  <si>
    <t>SRR5386088</t>
  </si>
  <si>
    <t>SRR5386087</t>
  </si>
  <si>
    <t>SRR5386086</t>
  </si>
  <si>
    <t>SRR5386084</t>
  </si>
  <si>
    <t>SRR5386083</t>
  </si>
  <si>
    <t>SRR5386082</t>
  </si>
  <si>
    <t>SRR5386081</t>
  </si>
  <si>
    <t>SRR5386080</t>
  </si>
  <si>
    <t>SRR5386079</t>
  </si>
  <si>
    <t>SRR5386078</t>
  </si>
  <si>
    <t>SRR5386077</t>
  </si>
  <si>
    <t>SRR5386423</t>
  </si>
  <si>
    <t>SRR5386075</t>
  </si>
  <si>
    <t>SRR5386072</t>
  </si>
  <si>
    <t>SRR5386071</t>
  </si>
  <si>
    <t>SRR5386070</t>
  </si>
  <si>
    <t>SRR5386069</t>
  </si>
  <si>
    <t>SRR5386068</t>
  </si>
  <si>
    <t>SRR5386067</t>
  </si>
  <si>
    <t>SRR5386422</t>
  </si>
  <si>
    <t>SRR5386066</t>
  </si>
  <si>
    <t>SRR5386065</t>
  </si>
  <si>
    <t>SRR5386064</t>
  </si>
  <si>
    <t>SRR5386063</t>
  </si>
  <si>
    <t>SRR5386062</t>
  </si>
  <si>
    <t>SRR5386061</t>
  </si>
  <si>
    <t>SRR5386060</t>
  </si>
  <si>
    <t>SRR5386059</t>
  </si>
  <si>
    <t>SRR5386058</t>
  </si>
  <si>
    <t>SRR5386057</t>
  </si>
  <si>
    <t>SRR5386056</t>
  </si>
  <si>
    <t>SRR5386054</t>
  </si>
  <si>
    <t>SRR5386053</t>
  </si>
  <si>
    <t>SRR5386052</t>
  </si>
  <si>
    <t>SRR5386051</t>
  </si>
  <si>
    <t>SRR5386050</t>
  </si>
  <si>
    <t>SRR5386049</t>
  </si>
  <si>
    <t>SRR5386048</t>
  </si>
  <si>
    <t>SRR5386421</t>
  </si>
  <si>
    <t>SRR5386047</t>
  </si>
  <si>
    <t>SRR5386046</t>
  </si>
  <si>
    <t>SRR5386045</t>
  </si>
  <si>
    <t>SRR5386044</t>
  </si>
  <si>
    <t>SRR5386043</t>
  </si>
  <si>
    <t>SRR5386042</t>
  </si>
  <si>
    <t>SRR5386041</t>
  </si>
  <si>
    <t>SRR5386040</t>
  </si>
  <si>
    <t>SRR5386039</t>
  </si>
  <si>
    <t>SRR5386038</t>
  </si>
  <si>
    <t>SRR5386037</t>
  </si>
  <si>
    <t>SRR5386036</t>
  </si>
  <si>
    <t>SRR5386035</t>
  </si>
  <si>
    <t>SRR5386034</t>
  </si>
  <si>
    <t>SRR5386033</t>
  </si>
  <si>
    <t>SRR5386032</t>
  </si>
  <si>
    <t>SRR5386031</t>
  </si>
  <si>
    <t>SRR5386030</t>
  </si>
  <si>
    <t>SRR5386029</t>
  </si>
  <si>
    <t>SRR5386028</t>
  </si>
  <si>
    <t>SRR5386027</t>
  </si>
  <si>
    <t>SRR5386026</t>
  </si>
  <si>
    <t>SRR5386025</t>
  </si>
  <si>
    <t>SRR5386006</t>
  </si>
  <si>
    <t>SRR5386005</t>
  </si>
  <si>
    <t>SRR5386004</t>
  </si>
  <si>
    <t>SRR5386003</t>
  </si>
  <si>
    <t>SRR5386002</t>
  </si>
  <si>
    <t>SRR5386420</t>
  </si>
  <si>
    <t>SRR5386001</t>
  </si>
  <si>
    <t>SRR5386000</t>
  </si>
  <si>
    <t>SRR5385999</t>
  </si>
  <si>
    <t>SRR5385998</t>
  </si>
  <si>
    <t>SRR5385996</t>
  </si>
  <si>
    <t>SRR5385995</t>
  </si>
  <si>
    <t>SRR5385994</t>
  </si>
  <si>
    <t>SRR5385993</t>
  </si>
  <si>
    <t>SRR5385992</t>
  </si>
  <si>
    <t>SRR5385991</t>
  </si>
  <si>
    <t>SRR5385990</t>
  </si>
  <si>
    <t>SRR5385989</t>
  </si>
  <si>
    <t>SRR5385988</t>
  </si>
  <si>
    <t>SRR5385987</t>
  </si>
  <si>
    <t>SRR5385986</t>
  </si>
  <si>
    <t>SRR5385985</t>
  </si>
  <si>
    <t>SRR5385984</t>
  </si>
  <si>
    <t>SRR5385983</t>
  </si>
  <si>
    <t>SRR5385982</t>
  </si>
  <si>
    <t>SRR5385981</t>
  </si>
  <si>
    <t>SRR5385980</t>
  </si>
  <si>
    <t>SRR5385979</t>
  </si>
  <si>
    <t>SRR5385978</t>
  </si>
  <si>
    <t>SRR5385977</t>
  </si>
  <si>
    <t>SRR5385976</t>
  </si>
  <si>
    <t>SRR5385975</t>
  </si>
  <si>
    <t>SRR5385974</t>
  </si>
  <si>
    <t>SRR5385972</t>
  </si>
  <si>
    <t>SRR5385971</t>
  </si>
  <si>
    <t>SRR5385970</t>
  </si>
  <si>
    <t>SRR5385969</t>
  </si>
  <si>
    <t>SRR5386418</t>
  </si>
  <si>
    <t>SRR5385968</t>
  </si>
  <si>
    <t>SRR5385967</t>
  </si>
  <si>
    <t>SRR5385966</t>
  </si>
  <si>
    <t>SRR5385965</t>
  </si>
  <si>
    <t>SRR5385964</t>
  </si>
  <si>
    <t>SRR5385963</t>
  </si>
  <si>
    <t>SRR5385962</t>
  </si>
  <si>
    <t>SRR5385960</t>
  </si>
  <si>
    <t>SRR5386417</t>
  </si>
  <si>
    <t>SRR5385959</t>
  </si>
  <si>
    <t>SRR5385958</t>
  </si>
  <si>
    <t>SRR5385957</t>
  </si>
  <si>
    <t>SRR5385956</t>
  </si>
  <si>
    <t>SRR5385955</t>
  </si>
  <si>
    <t>SRR5385954</t>
  </si>
  <si>
    <t>SRR5385953</t>
  </si>
  <si>
    <t>SRR5385952</t>
  </si>
  <si>
    <t>SRR5386416</t>
  </si>
  <si>
    <t>SRR5386415</t>
  </si>
  <si>
    <t>SRR5386414</t>
  </si>
  <si>
    <t>SRR5385951</t>
  </si>
  <si>
    <t>SRR5385950</t>
  </si>
  <si>
    <t>SRR5385949</t>
  </si>
  <si>
    <t>SRR5386413</t>
  </si>
  <si>
    <t>SRR5385947</t>
  </si>
  <si>
    <t>SRR5385946</t>
  </si>
  <si>
    <t>SRR5385945</t>
  </si>
  <si>
    <t>SRR5385944</t>
  </si>
  <si>
    <t>SRR5385943</t>
  </si>
  <si>
    <t>SRR5386412</t>
  </si>
  <si>
    <t>SRR5385941</t>
  </si>
  <si>
    <t>SRR5385940</t>
  </si>
  <si>
    <t>SRR5385939</t>
  </si>
  <si>
    <t>SRR5385937</t>
  </si>
  <si>
    <t>SRR5385936</t>
  </si>
  <si>
    <t>SRR5385935</t>
  </si>
  <si>
    <t>SRR5387427</t>
  </si>
  <si>
    <t>SRR5386411</t>
  </si>
  <si>
    <t>SRR5387426</t>
  </si>
  <si>
    <t>SRR5387425</t>
  </si>
  <si>
    <t>SRR5387424</t>
  </si>
  <si>
    <t>SRR5387423</t>
  </si>
  <si>
    <t>SRR5387422</t>
  </si>
  <si>
    <t>SRR5387421</t>
  </si>
  <si>
    <t>SRR5387419</t>
  </si>
  <si>
    <t>SRR5387418</t>
  </si>
  <si>
    <t>SRR5387417</t>
  </si>
  <si>
    <t>SRR5386410</t>
  </si>
  <si>
    <t>SRR5387416</t>
  </si>
  <si>
    <t>SRR5387415</t>
  </si>
  <si>
    <t>SRR5387414</t>
  </si>
  <si>
    <t>SRR5387413</t>
  </si>
  <si>
    <t>SRR5387412</t>
  </si>
  <si>
    <t>SRR5387411</t>
  </si>
  <si>
    <t>SRR5387410</t>
  </si>
  <si>
    <t>SRR5387409</t>
  </si>
  <si>
    <t>SRR5387407</t>
  </si>
  <si>
    <t>SRR5386409</t>
  </si>
  <si>
    <t>SRR5387406</t>
  </si>
  <si>
    <t>SRR5387405</t>
  </si>
  <si>
    <t>SRR5387404</t>
  </si>
  <si>
    <t>SRR5387403</t>
  </si>
  <si>
    <t>SRR5387402</t>
  </si>
  <si>
    <t>SRR5387401</t>
  </si>
  <si>
    <t>SRR5387400</t>
  </si>
  <si>
    <t>SRR5387399</t>
  </si>
  <si>
    <t>SRR5387398</t>
  </si>
  <si>
    <t>SRR5387397</t>
  </si>
  <si>
    <t>SRR5386408</t>
  </si>
  <si>
    <t>SRR5387396</t>
  </si>
  <si>
    <t>SRR5387395</t>
  </si>
  <si>
    <t>SRR5387394</t>
  </si>
  <si>
    <t>SRR5387393</t>
  </si>
  <si>
    <t>SRR5387391</t>
  </si>
  <si>
    <t>SRR5387390</t>
  </si>
  <si>
    <t>SRR5387389</t>
  </si>
  <si>
    <t>SRR5387388</t>
  </si>
  <si>
    <t>SRR5387387</t>
  </si>
  <si>
    <t>SRR5386407</t>
  </si>
  <si>
    <t>SRR5387386</t>
  </si>
  <si>
    <t>SRR5387385</t>
  </si>
  <si>
    <t>SRR5387384</t>
  </si>
  <si>
    <t>SRR5387383</t>
  </si>
  <si>
    <t>SRR5387382</t>
  </si>
  <si>
    <t>SRR5387379</t>
  </si>
  <si>
    <t>SRR5387378</t>
  </si>
  <si>
    <t>SRR5386406</t>
  </si>
  <si>
    <t>SRR5387377</t>
  </si>
  <si>
    <t>SRR5387376</t>
  </si>
  <si>
    <t>SRR5387375</t>
  </si>
  <si>
    <t>SRR5387374</t>
  </si>
  <si>
    <t>SRR5387373</t>
  </si>
  <si>
    <t>SRR5387372</t>
  </si>
  <si>
    <t>SRR5387371</t>
  </si>
  <si>
    <t>SRR5386405</t>
  </si>
  <si>
    <t>SRR5387368</t>
  </si>
  <si>
    <t>SRR5387367</t>
  </si>
  <si>
    <t>SRR5387366</t>
  </si>
  <si>
    <t>SRR5387365</t>
  </si>
  <si>
    <t>SRR5387364</t>
  </si>
  <si>
    <t>SRR5387363</t>
  </si>
  <si>
    <t>SRR5386404</t>
  </si>
  <si>
    <t>SRR5387362</t>
  </si>
  <si>
    <t>SRR5387361</t>
  </si>
  <si>
    <t>SRR5387359</t>
  </si>
  <si>
    <t>SRR5387360</t>
  </si>
  <si>
    <t>SRR5387358</t>
  </si>
  <si>
    <t>SRR5387357</t>
  </si>
  <si>
    <t>SRR5386403</t>
  </si>
  <si>
    <t>SRR5387356</t>
  </si>
  <si>
    <t>SRR5387355</t>
  </si>
  <si>
    <t>SRR5387353</t>
  </si>
  <si>
    <t>SRR5387352</t>
  </si>
  <si>
    <t>SRR5387351</t>
  </si>
  <si>
    <t>SRR5387350</t>
  </si>
  <si>
    <t>SRR5387349</t>
  </si>
  <si>
    <t>SRR5387348</t>
  </si>
  <si>
    <t>SRR5387347</t>
  </si>
  <si>
    <t>SRR5387346</t>
  </si>
  <si>
    <t>SRR5387345</t>
  </si>
  <si>
    <t>SRR5387344</t>
  </si>
  <si>
    <t>SRR5387343</t>
  </si>
  <si>
    <t>SRR5387342</t>
  </si>
  <si>
    <t>SRR5387341</t>
  </si>
  <si>
    <t>SRR5387339</t>
  </si>
  <si>
    <t>SRR5387338</t>
  </si>
  <si>
    <t>SRR5387337</t>
  </si>
  <si>
    <t>SRR5387335</t>
  </si>
  <si>
    <t>SRR5387334</t>
  </si>
  <si>
    <t>SRR5387333</t>
  </si>
  <si>
    <t>SRR5387332</t>
  </si>
  <si>
    <t>SRR5386401</t>
  </si>
  <si>
    <t>SRR5387331</t>
  </si>
  <si>
    <t>SRR5387330</t>
  </si>
  <si>
    <t>SRR5387329</t>
  </si>
  <si>
    <t>SRR5387328</t>
  </si>
  <si>
    <t>SRR5387326</t>
  </si>
  <si>
    <t>SRR5387325</t>
  </si>
  <si>
    <t>SRR5387324</t>
  </si>
  <si>
    <t>SRR5387322</t>
  </si>
  <si>
    <t>SRR5387321</t>
  </si>
  <si>
    <t>SRR5387318</t>
  </si>
  <si>
    <t>SRR5386399</t>
  </si>
  <si>
    <t>SRR5387316</t>
  </si>
  <si>
    <t>SRR5387315</t>
  </si>
  <si>
    <t>SRR5387314</t>
  </si>
  <si>
    <t>SRR5387313</t>
  </si>
  <si>
    <t>SRR5386398</t>
  </si>
  <si>
    <t>SRR5387311</t>
  </si>
  <si>
    <t>SRR5387310</t>
  </si>
  <si>
    <t>SRR5387308</t>
  </si>
  <si>
    <t>SRR5387307</t>
  </si>
  <si>
    <t>SRR5387306</t>
  </si>
  <si>
    <t>SRR5387305</t>
  </si>
  <si>
    <t>SRR5387304</t>
  </si>
  <si>
    <t>SRR5387303</t>
  </si>
  <si>
    <t>SRR5387302</t>
  </si>
  <si>
    <t>SRR5386397</t>
  </si>
  <si>
    <t>SRR5387301</t>
  </si>
  <si>
    <t>SRR5387300</t>
  </si>
  <si>
    <t>SRR5387299</t>
  </si>
  <si>
    <t>SRR5387298</t>
  </si>
  <si>
    <t>SRR5387296</t>
  </si>
  <si>
    <t>SRR5387295</t>
  </si>
  <si>
    <t>SRR5387294</t>
  </si>
  <si>
    <t>SRR5387293</t>
  </si>
  <si>
    <t>SRR5387291</t>
  </si>
  <si>
    <t>SRR5387290</t>
  </si>
  <si>
    <t>SRR5387289</t>
  </si>
  <si>
    <t>SRR5387288</t>
  </si>
  <si>
    <t>SRR5387287</t>
  </si>
  <si>
    <t>SRR5387285</t>
  </si>
  <si>
    <t>SRR5387284</t>
  </si>
  <si>
    <t>SRR5386395</t>
  </si>
  <si>
    <t>SRR5387283</t>
  </si>
  <si>
    <t>SRR5387282</t>
  </si>
  <si>
    <t>SRR5387281</t>
  </si>
  <si>
    <t>SRR5387280</t>
  </si>
  <si>
    <t>SRR5387279</t>
  </si>
  <si>
    <t>SRR5387278</t>
  </si>
  <si>
    <t>SRR5387277</t>
  </si>
  <si>
    <t>SRR5387275</t>
  </si>
  <si>
    <t>SRR5386394</t>
  </si>
  <si>
    <t>SRR5387274</t>
  </si>
  <si>
    <t>SRR5387271</t>
  </si>
  <si>
    <t>SRR5387273</t>
  </si>
  <si>
    <t>SRR5387270</t>
  </si>
  <si>
    <t>SRR5387269</t>
  </si>
  <si>
    <t>SRR5387268</t>
  </si>
  <si>
    <t>SRR5387266</t>
  </si>
  <si>
    <t>SRR5386393</t>
  </si>
  <si>
    <t>SRR5387264</t>
  </si>
  <si>
    <t>SRR5387263</t>
  </si>
  <si>
    <t>SRR5387262</t>
  </si>
  <si>
    <t>SRR5387261</t>
  </si>
  <si>
    <t>SRR5387260</t>
  </si>
  <si>
    <t>SRR5387259</t>
  </si>
  <si>
    <t>SRR5387258</t>
  </si>
  <si>
    <t>SRR5387257</t>
  </si>
  <si>
    <t>SRR5387256</t>
  </si>
  <si>
    <t>SRR5387255</t>
  </si>
  <si>
    <t>SRR5387254</t>
  </si>
  <si>
    <t>SRR5387253</t>
  </si>
  <si>
    <t>SRR5387252</t>
  </si>
  <si>
    <t>SRR5387251</t>
  </si>
  <si>
    <t>SRR5387250</t>
  </si>
  <si>
    <t>SRR5387249</t>
  </si>
  <si>
    <t>SRR5387248</t>
  </si>
  <si>
    <t>SRR5386392</t>
  </si>
  <si>
    <t>SRR5387247</t>
  </si>
  <si>
    <t>SRR5387245</t>
  </si>
  <si>
    <t>SRR5387244</t>
  </si>
  <si>
    <t>SRR5387243</t>
  </si>
  <si>
    <t>SRR5387242</t>
  </si>
  <si>
    <t>SRR5387241</t>
  </si>
  <si>
    <t>SRR5387239</t>
  </si>
  <si>
    <t>SRR5387238</t>
  </si>
  <si>
    <t>SRR5386391</t>
  </si>
  <si>
    <t>SRR5387237</t>
  </si>
  <si>
    <t>SRR5387236</t>
  </si>
  <si>
    <t>SRR5387235</t>
  </si>
  <si>
    <t>SRR5387234</t>
  </si>
  <si>
    <t>SRR5387233</t>
  </si>
  <si>
    <t>SRR5387232</t>
  </si>
  <si>
    <t>SRR5387231</t>
  </si>
  <si>
    <t>SRR5387230</t>
  </si>
  <si>
    <t>SRR5386390</t>
  </si>
  <si>
    <t>SRR5387229</t>
  </si>
  <si>
    <t>SRR5387227</t>
  </si>
  <si>
    <t>SRR5387226</t>
  </si>
  <si>
    <t>SRR5387225</t>
  </si>
  <si>
    <t>SRR5387224</t>
  </si>
  <si>
    <t>SRR5387223</t>
  </si>
  <si>
    <t>SRR5387222</t>
  </si>
  <si>
    <t>SRR5387221</t>
  </si>
  <si>
    <t>SRR5386389</t>
  </si>
  <si>
    <t>SRR5387220</t>
  </si>
  <si>
    <t>SRR5387219</t>
  </si>
  <si>
    <t>SRR5387218</t>
  </si>
  <si>
    <t>SRR5387217</t>
  </si>
  <si>
    <t>SRR5387216</t>
  </si>
  <si>
    <t>SRR5387215</t>
  </si>
  <si>
    <t>SRR5387214</t>
  </si>
  <si>
    <t>SRR5387213</t>
  </si>
  <si>
    <t>SRR5387212</t>
  </si>
  <si>
    <t>SRR5386388</t>
  </si>
  <si>
    <t>SRR5387211</t>
  </si>
  <si>
    <t>SRR5387210</t>
  </si>
  <si>
    <t>SRR5387209</t>
  </si>
  <si>
    <t>SRR5387208</t>
  </si>
  <si>
    <t>SRR5387207</t>
  </si>
  <si>
    <t>SRR5387203</t>
  </si>
  <si>
    <t>SRR5387202</t>
  </si>
  <si>
    <t>SRR5386387</t>
  </si>
  <si>
    <t>SRR5387201</t>
  </si>
  <si>
    <t>SRR5387200</t>
  </si>
  <si>
    <t>SRR5387199</t>
  </si>
  <si>
    <t>SRR5387197</t>
  </si>
  <si>
    <t>SRR5387196</t>
  </si>
  <si>
    <t>SRR5387195</t>
  </si>
  <si>
    <t>SRR5387194</t>
  </si>
  <si>
    <t>SRR5386386</t>
  </si>
  <si>
    <t>SRR5387193</t>
  </si>
  <si>
    <t>SRR5387192</t>
  </si>
  <si>
    <t>SRR5387191</t>
  </si>
  <si>
    <t>SRR5387190</t>
  </si>
  <si>
    <t>SRR5387189</t>
  </si>
  <si>
    <t>SRR5387187</t>
  </si>
  <si>
    <t>SRR5387185</t>
  </si>
  <si>
    <t>SRR5387184</t>
  </si>
  <si>
    <t>SRR5387181</t>
  </si>
  <si>
    <t>SRR5387179</t>
  </si>
  <si>
    <t>SRR5387178</t>
  </si>
  <si>
    <t>SRR5387177</t>
  </si>
  <si>
    <t>SRR5387176</t>
  </si>
  <si>
    <t>SRR5386383</t>
  </si>
  <si>
    <t>SRR5387175</t>
  </si>
  <si>
    <t>SRR5387173</t>
  </si>
  <si>
    <t>SRR5387172</t>
  </si>
  <si>
    <t>SRR5387170</t>
  </si>
  <si>
    <t>SRR5387169</t>
  </si>
  <si>
    <t>SRR5387168</t>
  </si>
  <si>
    <t>SRR5387167</t>
  </si>
  <si>
    <t>SRR5387166</t>
  </si>
  <si>
    <t>SRR5387165</t>
  </si>
  <si>
    <t>SRR5387164</t>
  </si>
  <si>
    <t>SRR5387162</t>
  </si>
  <si>
    <t>SRR5387161</t>
  </si>
  <si>
    <t>SRR5387159</t>
  </si>
  <si>
    <t>SRR5387158</t>
  </si>
  <si>
    <t>SRR5387157</t>
  </si>
  <si>
    <t>SRR5387156</t>
  </si>
  <si>
    <t>SRR5386381</t>
  </si>
  <si>
    <t>SRR5387155</t>
  </si>
  <si>
    <t>SRR5387154</t>
  </si>
  <si>
    <t>SRR5387153</t>
  </si>
  <si>
    <t>SRR5387152</t>
  </si>
  <si>
    <t>SRR5386380</t>
  </si>
  <si>
    <t>SRR5386379</t>
  </si>
  <si>
    <t>SRR5386378</t>
  </si>
  <si>
    <t>SRR5386377</t>
  </si>
  <si>
    <t>SRR5386376</t>
  </si>
  <si>
    <t>SRR5386375</t>
  </si>
  <si>
    <t>SRR5386374</t>
  </si>
  <si>
    <t>SRR5386373</t>
  </si>
  <si>
    <t>SRR5386372</t>
  </si>
  <si>
    <t>SRR5386371</t>
  </si>
  <si>
    <t>SRR5386370</t>
  </si>
  <si>
    <t>SRR5386369</t>
  </si>
  <si>
    <t>SRR5386368</t>
  </si>
  <si>
    <t>SRR5386367</t>
  </si>
  <si>
    <t>SRR5386366</t>
  </si>
  <si>
    <t>SRR5386365</t>
  </si>
  <si>
    <t>SRR5386364</t>
  </si>
  <si>
    <t>SRR5386363</t>
  </si>
  <si>
    <t>SRR5386362</t>
  </si>
  <si>
    <t>SRR5386361</t>
  </si>
  <si>
    <t>SRR5386359</t>
  </si>
  <si>
    <t>SRR5386358</t>
  </si>
  <si>
    <t>SRR5386357</t>
  </si>
  <si>
    <t>SRR5386356</t>
  </si>
  <si>
    <t>SRR5386355</t>
  </si>
  <si>
    <t>SRR5386354</t>
  </si>
  <si>
    <t>SRR5386353</t>
  </si>
  <si>
    <t>SRR5386352</t>
  </si>
  <si>
    <t>SRR5386351</t>
  </si>
  <si>
    <t>SRR5386350</t>
  </si>
  <si>
    <t>SRR5386349</t>
  </si>
  <si>
    <t>SRR5386347</t>
  </si>
  <si>
    <t>SRR5386346</t>
  </si>
  <si>
    <t>SRR5386345</t>
  </si>
  <si>
    <t>SRR5386344</t>
  </si>
  <si>
    <t>SRR5386343</t>
  </si>
  <si>
    <t>SRR5387147</t>
  </si>
  <si>
    <t>SRR5386341</t>
  </si>
  <si>
    <t>SRR5386340</t>
  </si>
  <si>
    <t>SRR5386339</t>
  </si>
  <si>
    <t>SRR5386338</t>
  </si>
  <si>
    <t>SRR5386337</t>
  </si>
  <si>
    <t>SRR5386336</t>
  </si>
  <si>
    <t>SRR5386335</t>
  </si>
  <si>
    <t>SRR5386334</t>
  </si>
  <si>
    <t>SRR5386333</t>
  </si>
  <si>
    <t>SRR5386332</t>
  </si>
  <si>
    <t>SRR5386331</t>
  </si>
  <si>
    <t>SRR5386330</t>
  </si>
  <si>
    <t>SRR5386329</t>
  </si>
  <si>
    <t>SRR5386328</t>
  </si>
  <si>
    <t>SRR5386327</t>
  </si>
  <si>
    <t>SRR5386326</t>
  </si>
  <si>
    <t>SRR5386325</t>
  </si>
  <si>
    <t>SRR5386324</t>
  </si>
  <si>
    <t>SRR5386323</t>
  </si>
  <si>
    <t>SRR5386322</t>
  </si>
  <si>
    <t>SRR5386319</t>
  </si>
  <si>
    <t>SRR5386318</t>
  </si>
  <si>
    <t>SRR5386317</t>
  </si>
  <si>
    <t>SRR5386315</t>
  </si>
  <si>
    <t>SRR5386314</t>
  </si>
  <si>
    <t>SRR5386313</t>
  </si>
  <si>
    <t>SRR5386312</t>
  </si>
  <si>
    <t>SRR5386311</t>
  </si>
  <si>
    <t>SRR5386310</t>
  </si>
  <si>
    <t>SRR5386309</t>
  </si>
  <si>
    <t>SRR5386307</t>
  </si>
  <si>
    <t>SRR5386306</t>
  </si>
  <si>
    <t>SRR5386305</t>
  </si>
  <si>
    <t>SRR5386304</t>
  </si>
  <si>
    <t>SRR5386303</t>
  </si>
  <si>
    <t>SRR5386302</t>
  </si>
  <si>
    <t>SRR5386301</t>
  </si>
  <si>
    <t>SRR5386300</t>
  </si>
  <si>
    <t>SRR5386299</t>
  </si>
  <si>
    <t>SRR5386298</t>
  </si>
  <si>
    <t>SRR5386297</t>
  </si>
  <si>
    <t>SRR5386296</t>
  </si>
  <si>
    <t>SRR5386295</t>
  </si>
  <si>
    <t>SRR5386293</t>
  </si>
  <si>
    <t>SRR5386292</t>
  </si>
  <si>
    <t>SRR5386291</t>
  </si>
  <si>
    <t>SRR5386290</t>
  </si>
  <si>
    <t>SRR5386289</t>
  </si>
  <si>
    <t>SRR5386288</t>
  </si>
  <si>
    <t>SRR5386287</t>
  </si>
  <si>
    <t>SRR5386286</t>
  </si>
  <si>
    <t>SRR5386285</t>
  </si>
  <si>
    <t>SRR5386284</t>
  </si>
  <si>
    <t>SRR5386283</t>
  </si>
  <si>
    <t>SRR5386282</t>
  </si>
  <si>
    <t>SRR5386281</t>
  </si>
  <si>
    <t>SRR5386280</t>
  </si>
  <si>
    <t>SRR5386279</t>
  </si>
  <si>
    <t>SRR5386277</t>
  </si>
  <si>
    <t>SRR5386276</t>
  </si>
  <si>
    <t>SRR5386275</t>
  </si>
  <si>
    <t>SRR5386274</t>
  </si>
  <si>
    <t>SRR5386273</t>
  </si>
  <si>
    <t>SRR5386272</t>
  </si>
  <si>
    <t>SRR5386271</t>
  </si>
  <si>
    <t>SRR5386270</t>
  </si>
  <si>
    <t>SRR5386269</t>
  </si>
  <si>
    <t>SRR5386268</t>
  </si>
  <si>
    <t>SRR5386267</t>
  </si>
  <si>
    <t>SRR5386266</t>
  </si>
  <si>
    <t>SRR5386265</t>
  </si>
  <si>
    <t>SRR5386264</t>
  </si>
  <si>
    <t>SRR5386262</t>
  </si>
  <si>
    <t>SRR5386261</t>
  </si>
  <si>
    <t>SRR5386260</t>
  </si>
  <si>
    <t>SRR5386259</t>
  </si>
  <si>
    <t>SRR5386258</t>
  </si>
  <si>
    <t>SRR5386257</t>
  </si>
  <si>
    <t>SRR5386256</t>
  </si>
  <si>
    <t>SRR5386255</t>
  </si>
  <si>
    <t>SRR5386254</t>
  </si>
  <si>
    <t>SRR5386252</t>
  </si>
  <si>
    <t>SRR5386251</t>
  </si>
  <si>
    <t>SRR5386249</t>
  </si>
  <si>
    <t>SRR5386250</t>
  </si>
  <si>
    <t>SRR5386248</t>
  </si>
  <si>
    <t>SRR5386246</t>
  </si>
  <si>
    <t>SRR5386245</t>
  </si>
  <si>
    <t>SRR5386243</t>
  </si>
  <si>
    <t>SRR5386242</t>
  </si>
  <si>
    <t>SRR5386241</t>
  </si>
  <si>
    <t>SRR5386240</t>
  </si>
  <si>
    <t>SRR5386239</t>
  </si>
  <si>
    <t>SRR5386238</t>
  </si>
  <si>
    <t>SRR5386237</t>
  </si>
  <si>
    <t>SRR5386236</t>
  </si>
  <si>
    <t>SRR5386235</t>
  </si>
  <si>
    <t>SRR5386234</t>
  </si>
  <si>
    <t>SRR5386233</t>
  </si>
  <si>
    <t>SRR5386232</t>
  </si>
  <si>
    <t>SRR5386231</t>
  </si>
  <si>
    <t>SRR5386230</t>
  </si>
  <si>
    <t>SRR5386229</t>
  </si>
  <si>
    <t>SRR5386228</t>
  </si>
  <si>
    <t>SRR5386227</t>
  </si>
  <si>
    <t>SRR5386226</t>
  </si>
  <si>
    <t>SRR5386225</t>
  </si>
  <si>
    <t>SRR5386224</t>
  </si>
  <si>
    <t>SRR5386223</t>
  </si>
  <si>
    <t>SRR5386222</t>
  </si>
  <si>
    <t>SRR5386221</t>
  </si>
  <si>
    <t>SRR5386220</t>
  </si>
  <si>
    <t>SRR5386219</t>
  </si>
  <si>
    <t>SRR5386218</t>
  </si>
  <si>
    <t>SRR5386217</t>
  </si>
  <si>
    <t>SRR5386216</t>
  </si>
  <si>
    <t>SRR5386215</t>
  </si>
  <si>
    <t>SRR5386213</t>
  </si>
  <si>
    <t>SRR5386212</t>
  </si>
  <si>
    <t>SRR5386211</t>
  </si>
  <si>
    <t>SRR5386210</t>
  </si>
  <si>
    <t>SRR5386209</t>
  </si>
  <si>
    <t>SRR5386208</t>
  </si>
  <si>
    <t>SRR5386207</t>
  </si>
  <si>
    <t>SRR5386206</t>
  </si>
  <si>
    <t>SRR5386205</t>
  </si>
  <si>
    <t>SRR5386204</t>
  </si>
  <si>
    <t>SRR5386203</t>
  </si>
  <si>
    <t>SRR5386202</t>
  </si>
  <si>
    <t>SRR5386201</t>
  </si>
  <si>
    <t>SRR5386200</t>
  </si>
  <si>
    <t>SRR5386199</t>
  </si>
  <si>
    <t>SRR5386198</t>
  </si>
  <si>
    <t>SRR5386197</t>
  </si>
  <si>
    <t>SRR5386196</t>
  </si>
  <si>
    <t>SRR5386195</t>
  </si>
  <si>
    <t>SRR5386194</t>
  </si>
  <si>
    <t>SRR5386193</t>
  </si>
  <si>
    <t>SRR5386192</t>
  </si>
  <si>
    <t>SRR5386191</t>
  </si>
  <si>
    <t>SRR5386190</t>
  </si>
  <si>
    <t>SRR5386189</t>
  </si>
  <si>
    <t>SRR5386187</t>
  </si>
  <si>
    <t>SRR5386186</t>
  </si>
  <si>
    <t>SRR5386185</t>
  </si>
  <si>
    <t>SRR5386183</t>
  </si>
  <si>
    <t>SRR5386182</t>
  </si>
  <si>
    <t>SRR5386181</t>
  </si>
  <si>
    <t>SRR5386180</t>
  </si>
  <si>
    <t>SRR5386179</t>
  </si>
  <si>
    <t>SRR5386178</t>
  </si>
  <si>
    <t>SRR5386177</t>
  </si>
  <si>
    <t>SRR5386176</t>
  </si>
  <si>
    <t>SRR5386174</t>
  </si>
  <si>
    <t>SRR5386172</t>
  </si>
  <si>
    <t>SRR5386171</t>
  </si>
  <si>
    <t>SRR5386170</t>
  </si>
  <si>
    <t>SRR5386168</t>
  </si>
  <si>
    <t>SRR5386167</t>
  </si>
  <si>
    <t>SRR5386166</t>
  </si>
  <si>
    <t>SRR5386165</t>
  </si>
  <si>
    <t>SRR5386164</t>
  </si>
  <si>
    <t>SRR5386163</t>
  </si>
  <si>
    <t>SRR5386161</t>
  </si>
  <si>
    <t>SRR5386160</t>
  </si>
  <si>
    <t>SRR5385538</t>
  </si>
  <si>
    <t>SRR5385537</t>
  </si>
  <si>
    <t>SRR5385536</t>
  </si>
  <si>
    <t>SRR5385535</t>
  </si>
  <si>
    <t>SRR5385534</t>
  </si>
  <si>
    <t>SRR5385533</t>
  </si>
  <si>
    <t>SRR5385532</t>
  </si>
  <si>
    <t>SRR5385530</t>
  </si>
  <si>
    <t>SRR5385529</t>
  </si>
  <si>
    <t>SRR5385528</t>
  </si>
  <si>
    <t>SRR5385527</t>
  </si>
  <si>
    <t>SRR5385526</t>
  </si>
  <si>
    <t>SRR5385525</t>
  </si>
  <si>
    <t>SRR5385524</t>
  </si>
  <si>
    <t>SRR5385523</t>
  </si>
  <si>
    <t>SRR5385522</t>
  </si>
  <si>
    <t>SRR5385521</t>
  </si>
  <si>
    <t>SRR5385520</t>
  </si>
  <si>
    <t>SRR5385519</t>
  </si>
  <si>
    <t>SRR5385518</t>
  </si>
  <si>
    <t>SRR5385517</t>
  </si>
  <si>
    <t>SRR5385516</t>
  </si>
  <si>
    <t>SRR5385515</t>
  </si>
  <si>
    <t>SRR5385514</t>
  </si>
  <si>
    <t>SRR5385513</t>
  </si>
  <si>
    <t>SRR5385512</t>
  </si>
  <si>
    <t>SRR5385511</t>
  </si>
  <si>
    <t>SRR5385510</t>
  </si>
  <si>
    <t>SRR5385509</t>
  </si>
  <si>
    <t>SRR5385508</t>
  </si>
  <si>
    <t>SRR5385507</t>
  </si>
  <si>
    <t>SRR5385506</t>
  </si>
  <si>
    <t>SRR5385505</t>
  </si>
  <si>
    <t>SRR5385504</t>
  </si>
  <si>
    <t>SRR5385503</t>
  </si>
  <si>
    <t>SRR5385502</t>
  </si>
  <si>
    <t>SRR5385500</t>
  </si>
  <si>
    <t>SRR5385499</t>
  </si>
  <si>
    <t>SRR5385498</t>
  </si>
  <si>
    <t>SRR5385497</t>
  </si>
  <si>
    <t>SRR5385496</t>
  </si>
  <si>
    <t>SRR5385495</t>
  </si>
  <si>
    <t>SRR5385494</t>
  </si>
  <si>
    <t>SRR5385493</t>
  </si>
  <si>
    <t>SRR5387146</t>
  </si>
  <si>
    <t>SRR5385490</t>
  </si>
  <si>
    <t>SRR5385489</t>
  </si>
  <si>
    <t>SRR5385488</t>
  </si>
  <si>
    <t>SRR5385487</t>
  </si>
  <si>
    <t>SRR5385486</t>
  </si>
  <si>
    <t>SRR5385485</t>
  </si>
  <si>
    <t>SRR5385483</t>
  </si>
  <si>
    <t>SRR5385482</t>
  </si>
  <si>
    <t>SRR5385481</t>
  </si>
  <si>
    <t>SRR5385480</t>
  </si>
  <si>
    <t>SRR5385478</t>
  </si>
  <si>
    <t>SRR5385477</t>
  </si>
  <si>
    <t>SRR5385476</t>
  </si>
  <si>
    <t>SRR5385475</t>
  </si>
  <si>
    <t>SRR5385473</t>
  </si>
  <si>
    <t>SRR5385472</t>
  </si>
  <si>
    <t>SRR5385471</t>
  </si>
  <si>
    <t>SRR5385470</t>
  </si>
  <si>
    <t>SRR5385469</t>
  </si>
  <si>
    <t>SRR5385467</t>
  </si>
  <si>
    <t>SRR5385466</t>
  </si>
  <si>
    <t>SRR5385465</t>
  </si>
  <si>
    <t>SRR5385464</t>
  </si>
  <si>
    <t>SRR5385463</t>
  </si>
  <si>
    <t>SRR5385462</t>
  </si>
  <si>
    <t>SRR5385461</t>
  </si>
  <si>
    <t>SRR5385460</t>
  </si>
  <si>
    <t>SRR5385459</t>
  </si>
  <si>
    <t>SRR5385458</t>
  </si>
  <si>
    <t>SRR5385457</t>
  </si>
  <si>
    <t>SRR5385456</t>
  </si>
  <si>
    <t>SRR5385455</t>
  </si>
  <si>
    <t>SRR5385454</t>
  </si>
  <si>
    <t>SRR5385453</t>
  </si>
  <si>
    <t>SRR5385452</t>
  </si>
  <si>
    <t>SRR5385451</t>
  </si>
  <si>
    <t>SRR5385450</t>
  </si>
  <si>
    <t>SRR5385449</t>
  </si>
  <si>
    <t>SRR5385448</t>
  </si>
  <si>
    <t>SRR5385447</t>
  </si>
  <si>
    <t>SRR5385446</t>
  </si>
  <si>
    <t>SRR5385445</t>
  </si>
  <si>
    <t>SRR5385444</t>
  </si>
  <si>
    <t>SRR5385443</t>
  </si>
  <si>
    <t>SRR5385442</t>
  </si>
  <si>
    <t>SRR5385441</t>
  </si>
  <si>
    <t>SRR5385440</t>
  </si>
  <si>
    <t>SRR5385438</t>
  </si>
  <si>
    <t>SRR5385437</t>
  </si>
  <si>
    <t>SRR5385436</t>
  </si>
  <si>
    <t>SRR5385435</t>
  </si>
  <si>
    <t>SRR5385434</t>
  </si>
  <si>
    <t>SRR5385433</t>
  </si>
  <si>
    <t>SRR5385432</t>
  </si>
  <si>
    <t>SRR5385431</t>
  </si>
  <si>
    <t>SRR5385430</t>
  </si>
  <si>
    <t>SRR5385429</t>
  </si>
  <si>
    <t>SRR5385428</t>
  </si>
  <si>
    <t>SRR5385426</t>
  </si>
  <si>
    <t>SRR5385425</t>
  </si>
  <si>
    <t>SRR5385424</t>
  </si>
  <si>
    <t>SRR5385422</t>
  </si>
  <si>
    <t>SRR5385421</t>
  </si>
  <si>
    <t>SRR5385420</t>
  </si>
  <si>
    <t>SRR5385419</t>
  </si>
  <si>
    <t>SRR5385418</t>
  </si>
  <si>
    <t>SRR5385417</t>
  </si>
  <si>
    <t>SRR5385416</t>
  </si>
  <si>
    <t>SRR5385415</t>
  </si>
  <si>
    <t>SRR5385414</t>
  </si>
  <si>
    <t>SRR5385413</t>
  </si>
  <si>
    <t>SRR5385412</t>
  </si>
  <si>
    <t>SRR5385411</t>
  </si>
  <si>
    <t>SRR5385410</t>
  </si>
  <si>
    <t>SRR5385409</t>
  </si>
  <si>
    <t>SRR5385408</t>
  </si>
  <si>
    <t>SRR5385407</t>
  </si>
  <si>
    <t>SRR5385405</t>
  </si>
  <si>
    <t>SRR5385404</t>
  </si>
  <si>
    <t>SRR5385402</t>
  </si>
  <si>
    <t>SRR5385401</t>
  </si>
  <si>
    <t>SRR5385400</t>
  </si>
  <si>
    <t>SRR5385399</t>
  </si>
  <si>
    <t>SRR5387039</t>
  </si>
  <si>
    <t>SRR5387038</t>
  </si>
  <si>
    <t>SRR5387037</t>
  </si>
  <si>
    <t>SRR5387036</t>
  </si>
  <si>
    <t>SRR5387035</t>
  </si>
  <si>
    <t>SRR5387033</t>
  </si>
  <si>
    <t>SRR5387032</t>
  </si>
  <si>
    <t>SRR5387031</t>
  </si>
  <si>
    <t>SRR5387030</t>
  </si>
  <si>
    <t>SRR5387029</t>
  </si>
  <si>
    <t>SRR5387028</t>
  </si>
  <si>
    <t>SRR5387027</t>
  </si>
  <si>
    <t>SRR5387026</t>
  </si>
  <si>
    <t>SRR5387025</t>
  </si>
  <si>
    <t>SRR5387024</t>
  </si>
  <si>
    <t>SRR5387023</t>
  </si>
  <si>
    <t>SRR5387022</t>
  </si>
  <si>
    <t>SRR5387021</t>
  </si>
  <si>
    <t>SRR5387020</t>
  </si>
  <si>
    <t>SRR5387019</t>
  </si>
  <si>
    <t>SRR5387017</t>
  </si>
  <si>
    <t>SRR5387015</t>
  </si>
  <si>
    <t>SRR5387014</t>
  </si>
  <si>
    <t>SRR5387013</t>
  </si>
  <si>
    <t>SRR5387011</t>
  </si>
  <si>
    <t>SRR5387010</t>
  </si>
  <si>
    <t>SRR5387009</t>
  </si>
  <si>
    <t>SRR5387008</t>
  </si>
  <si>
    <t>SRR5387007</t>
  </si>
  <si>
    <t>SRR5387005</t>
  </si>
  <si>
    <t>SRR5387004</t>
  </si>
  <si>
    <t>SRR5385772</t>
  </si>
  <si>
    <t>SRR5387003</t>
  </si>
  <si>
    <t>SRR5387002</t>
  </si>
  <si>
    <t>SRR5387001</t>
  </si>
  <si>
    <t>SRR5386999</t>
  </si>
  <si>
    <t>SRR5386998</t>
  </si>
  <si>
    <t>SRR5386997</t>
  </si>
  <si>
    <t>SRR5386995</t>
  </si>
  <si>
    <t>SRR5386602</t>
  </si>
  <si>
    <t>SRR5386601</t>
  </si>
  <si>
    <t>SRR5386600</t>
  </si>
  <si>
    <t>SRR5386599</t>
  </si>
  <si>
    <t>SRR5386597</t>
  </si>
  <si>
    <t>SRR5386596</t>
  </si>
  <si>
    <t>SRR5386595</t>
  </si>
  <si>
    <t>SRR5386594</t>
  </si>
  <si>
    <t>SRR5386593</t>
  </si>
  <si>
    <t>SRR5386592</t>
  </si>
  <si>
    <t>SRR5386591</t>
  </si>
  <si>
    <t>SRR5386590</t>
  </si>
  <si>
    <t>SRR5386589</t>
  </si>
  <si>
    <t>SRR5386588</t>
  </si>
  <si>
    <t>SRR5386587</t>
  </si>
  <si>
    <t>SRR5386585</t>
  </si>
  <si>
    <t>SRR5386586</t>
  </si>
  <si>
    <t>SRR5386584</t>
  </si>
  <si>
    <t>SRR5386582</t>
  </si>
  <si>
    <t>SRR5386581</t>
  </si>
  <si>
    <t>SRR5386580</t>
  </si>
  <si>
    <t>SRR5386579</t>
  </si>
  <si>
    <t>SRR5386578</t>
  </si>
  <si>
    <t>SRR5386577</t>
  </si>
  <si>
    <t>SRR5386575</t>
  </si>
  <si>
    <t>SRR5386574</t>
  </si>
  <si>
    <t>SRR5386573</t>
  </si>
  <si>
    <t>SRR5386572</t>
  </si>
  <si>
    <t>SRR5386571</t>
  </si>
  <si>
    <t>SRR5386569</t>
  </si>
  <si>
    <t>SRR5386568</t>
  </si>
  <si>
    <t>SRR5386567</t>
  </si>
  <si>
    <t>SRR5386563</t>
  </si>
  <si>
    <t>SRR5386562</t>
  </si>
  <si>
    <t>SRR5386561</t>
  </si>
  <si>
    <t>SRR5386560</t>
  </si>
  <si>
    <t>SRR5386559</t>
  </si>
  <si>
    <t>SRR5386557</t>
  </si>
  <si>
    <t>SRR5386556</t>
  </si>
  <si>
    <t>SRR5386555</t>
  </si>
  <si>
    <t>SRR5386553</t>
  </si>
  <si>
    <t>SRR5386552</t>
  </si>
  <si>
    <t>SRR5386550</t>
  </si>
  <si>
    <t>SRR5386549</t>
  </si>
  <si>
    <t>SRR5386548</t>
  </si>
  <si>
    <t>SRR5386547</t>
  </si>
  <si>
    <t>SRR5386546</t>
  </si>
  <si>
    <t>SRR5386544</t>
  </si>
  <si>
    <t>SRR5386545</t>
  </si>
  <si>
    <t>SRR5386543</t>
  </si>
  <si>
    <t>SRR5386542</t>
  </si>
  <si>
    <t>SRR5386541</t>
  </si>
  <si>
    <t>SRR5386540</t>
  </si>
  <si>
    <t>SRR5386539</t>
  </si>
  <si>
    <t>SRR5386538</t>
  </si>
  <si>
    <t>SRR5386537</t>
  </si>
  <si>
    <t>SRR5386536</t>
  </si>
  <si>
    <t>SRR5386535</t>
  </si>
  <si>
    <t>SRR5386534</t>
  </si>
  <si>
    <t>SRR5386532</t>
  </si>
  <si>
    <t>SRR5386530</t>
  </si>
  <si>
    <t>SRR5386529</t>
  </si>
  <si>
    <t>SRR5386528</t>
  </si>
  <si>
    <t>SRR5386526</t>
  </si>
  <si>
    <t>SRR5386525</t>
  </si>
  <si>
    <t>SRR5386524</t>
  </si>
  <si>
    <t>SRR5386521</t>
  </si>
  <si>
    <t>SRR5386523</t>
  </si>
  <si>
    <t>SRR5386522</t>
  </si>
  <si>
    <t>SRR5386520</t>
  </si>
  <si>
    <t>SRR5386519</t>
  </si>
  <si>
    <t>SRR5386516</t>
  </si>
  <si>
    <t>SRR5386515</t>
  </si>
  <si>
    <t>SRR5386514</t>
  </si>
  <si>
    <t>SRR5386513</t>
  </si>
  <si>
    <t>SRR5386511</t>
  </si>
  <si>
    <t>SRR5386509</t>
  </si>
  <si>
    <t>SRR5386508</t>
  </si>
  <si>
    <t>SRR5386507</t>
  </si>
  <si>
    <t>SRR5386506</t>
  </si>
  <si>
    <t>SRR5386504</t>
  </si>
  <si>
    <t>SRR5386503</t>
  </si>
  <si>
    <t>SRR5386502</t>
  </si>
  <si>
    <t>SRR5386501</t>
  </si>
  <si>
    <t>SRR5386500</t>
  </si>
  <si>
    <t>SRR5386499</t>
  </si>
  <si>
    <t>SRR5386498</t>
  </si>
  <si>
    <t>SRR5386497</t>
  </si>
  <si>
    <t>SRR5386496</t>
  </si>
  <si>
    <t>SRR5386495</t>
  </si>
  <si>
    <t>SRR5386492</t>
  </si>
  <si>
    <t>SRR5386491</t>
  </si>
  <si>
    <t>SRR5386490</t>
  </si>
  <si>
    <t>SRR5386489</t>
  </si>
  <si>
    <t>SRR5386488</t>
  </si>
  <si>
    <t>SRR5386487</t>
  </si>
  <si>
    <t>SRR5386486</t>
  </si>
  <si>
    <t>SRR5386485</t>
  </si>
  <si>
    <t>SRR5386484</t>
  </si>
  <si>
    <t>SRR5386480</t>
  </si>
  <si>
    <t>SRR5386481</t>
  </si>
  <si>
    <t>SRR5386479</t>
  </si>
  <si>
    <t>SRR5386478</t>
  </si>
  <si>
    <t>SRR5386477</t>
  </si>
  <si>
    <t>SRR5386476</t>
  </si>
  <si>
    <t>SRR5386475</t>
  </si>
  <si>
    <t>SRR5386474</t>
  </si>
  <si>
    <t>SRR5386472</t>
  </si>
  <si>
    <t>SRR5386469</t>
  </si>
  <si>
    <t>SRR5386468</t>
  </si>
  <si>
    <t>SRR5386467</t>
  </si>
  <si>
    <t>SRR5386466</t>
  </si>
  <si>
    <t>SRR5386465</t>
  </si>
  <si>
    <t>SRR5386464</t>
  </si>
  <si>
    <t>SRR5386461</t>
  </si>
  <si>
    <t>SRR5386462</t>
  </si>
  <si>
    <t>SRR5386459</t>
  </si>
  <si>
    <t>SRR5385933</t>
  </si>
  <si>
    <t>SRR5385932</t>
  </si>
  <si>
    <t>SRR5385931</t>
  </si>
  <si>
    <t>SRR5385930</t>
  </si>
  <si>
    <t>SRR5385929</t>
  </si>
  <si>
    <t>SRR5385928</t>
  </si>
  <si>
    <t>SRR5385927</t>
  </si>
  <si>
    <t>SRR5385926</t>
  </si>
  <si>
    <t>SRR5385925</t>
  </si>
  <si>
    <t>SRR5385924</t>
  </si>
  <si>
    <t>SRR5385923</t>
  </si>
  <si>
    <t>SRR5385922</t>
  </si>
  <si>
    <t>SRR5385920</t>
  </si>
  <si>
    <t>SRR5385919</t>
  </si>
  <si>
    <t>SRR5385918</t>
  </si>
  <si>
    <t>SRR5385917</t>
  </si>
  <si>
    <t>SRR5385916</t>
  </si>
  <si>
    <t>SRR5385915</t>
  </si>
  <si>
    <t>SRR5385914</t>
  </si>
  <si>
    <t>SRR5385910</t>
  </si>
  <si>
    <t>SRR5385909</t>
  </si>
  <si>
    <t>SRR5385908</t>
  </si>
  <si>
    <t>SRR5385907</t>
  </si>
  <si>
    <t>SRR5385906</t>
  </si>
  <si>
    <t>SRR5385905</t>
  </si>
  <si>
    <t>SRR5385904</t>
  </si>
  <si>
    <t>SRR5385901</t>
  </si>
  <si>
    <t>SRR5385903</t>
  </si>
  <si>
    <t>SRR5385900</t>
  </si>
  <si>
    <t>SRR5385899</t>
  </si>
  <si>
    <t>SRR5385898</t>
  </si>
  <si>
    <t>SRR5385897</t>
  </si>
  <si>
    <t>SRR5385896</t>
  </si>
  <si>
    <t>SRR5385895</t>
  </si>
  <si>
    <t>SRR5385894</t>
  </si>
  <si>
    <t>SRR5385892</t>
  </si>
  <si>
    <t>SRR5385891</t>
  </si>
  <si>
    <t>SRR5385890</t>
  </si>
  <si>
    <t>SRR5385889</t>
  </si>
  <si>
    <t>SRR5385888</t>
  </si>
  <si>
    <t>SRR5385887</t>
  </si>
  <si>
    <t>SRR5385886</t>
  </si>
  <si>
    <t>SRR5385885</t>
  </si>
  <si>
    <t>SRR5385884</t>
  </si>
  <si>
    <t>SRR5385883</t>
  </si>
  <si>
    <t>SRR5385882</t>
  </si>
  <si>
    <t>SRR5385880</t>
  </si>
  <si>
    <t>SRR5385879</t>
  </si>
  <si>
    <t>SRR5385878</t>
  </si>
  <si>
    <t>SRR5385874</t>
  </si>
  <si>
    <t>SRR5385873</t>
  </si>
  <si>
    <t>SRR5385872</t>
  </si>
  <si>
    <t>SRR5385871</t>
  </si>
  <si>
    <t>SRR5385870</t>
  </si>
  <si>
    <t>SRR5385869</t>
  </si>
  <si>
    <t>SRR5385868</t>
  </si>
  <si>
    <t>SRR5385867</t>
  </si>
  <si>
    <t>SRR5385866</t>
  </si>
  <si>
    <t>SRR5385865</t>
  </si>
  <si>
    <t>SRR5385864</t>
  </si>
  <si>
    <t>SRR5385862</t>
  </si>
  <si>
    <t>SRR5385863</t>
  </si>
  <si>
    <t>SRR5385861</t>
  </si>
  <si>
    <t>SRR5385860</t>
  </si>
  <si>
    <t>SRR5385858</t>
  </si>
  <si>
    <t>SRR5385857</t>
  </si>
  <si>
    <t>SRR5385856</t>
  </si>
  <si>
    <t>SRR5385855</t>
  </si>
  <si>
    <t>SRR5385854</t>
  </si>
  <si>
    <t>SRR5385852</t>
  </si>
  <si>
    <t>SRR5385851</t>
  </si>
  <si>
    <t>SRR5385849</t>
  </si>
  <si>
    <t>SRR5385848</t>
  </si>
  <si>
    <t>SRR5385847</t>
  </si>
  <si>
    <t>SRR5385846</t>
  </si>
  <si>
    <t>SRR5385843</t>
  </si>
  <si>
    <t>SRR5385842</t>
  </si>
  <si>
    <t>SRR5385841</t>
  </si>
  <si>
    <t>SRR5385839</t>
  </si>
  <si>
    <t>SRR5385838</t>
  </si>
  <si>
    <t>SRR5385837</t>
  </si>
  <si>
    <t>SRR5385836</t>
  </si>
  <si>
    <t>SRR5385835</t>
  </si>
  <si>
    <t>SRR5385834</t>
  </si>
  <si>
    <t>SRR5385833</t>
  </si>
  <si>
    <t>SRR5385832</t>
  </si>
  <si>
    <t>SRR5385831</t>
  </si>
  <si>
    <t>SRR5385830</t>
  </si>
  <si>
    <t>SRR5385829</t>
  </si>
  <si>
    <t>SRR5385826</t>
  </si>
  <si>
    <t>SRR5385825</t>
  </si>
  <si>
    <t>SRR5385824</t>
  </si>
  <si>
    <t>SRR5385823</t>
  </si>
  <si>
    <t>Run Accession</t>
  </si>
  <si>
    <t>Salmonella enterica SRR1177335</t>
  </si>
  <si>
    <t>Salmonella enterica SRR1177356</t>
  </si>
  <si>
    <t>Salmonella enterica SRR1177360</t>
  </si>
  <si>
    <t>Salmonella enterica SRR1177369</t>
  </si>
  <si>
    <t>Salmonella enterica SRR1181521</t>
  </si>
  <si>
    <t>Salmonella enterica SRR1181529</t>
  </si>
  <si>
    <t>Salmonella enterica SRR1181532</t>
  </si>
  <si>
    <t>Salmonella enterica SRR1181559</t>
  </si>
  <si>
    <t>Salmonella enterica SRR1181560</t>
  </si>
  <si>
    <t>Salmonella enterica SRR1185781</t>
  </si>
  <si>
    <t>Salmonella enterica SRR1185792</t>
  </si>
  <si>
    <t>Salmonella enterica SRR1195625</t>
  </si>
  <si>
    <t>Salmonella enterica SRR1195631</t>
  </si>
  <si>
    <t>Salmonella enterica SRR1195643</t>
  </si>
  <si>
    <t>Salmonella enterica SRR1195649</t>
  </si>
  <si>
    <t>Salmonella enterica SRR1195663</t>
  </si>
  <si>
    <t>Salmonella enterica SRR1195666</t>
  </si>
  <si>
    <t>Salmonella enterica SRR1198931</t>
  </si>
  <si>
    <t>Salmonella enterica SRR1198961</t>
  </si>
  <si>
    <t>Salmonella enterica SRR1198962</t>
  </si>
  <si>
    <t>Salmonella enterica SRR1198972</t>
  </si>
  <si>
    <t>Salmonella enterica SRR1200747</t>
  </si>
  <si>
    <t>Salmonella enterica SRR1200749</t>
  </si>
  <si>
    <t>Salmonella enterica SRR1200759</t>
  </si>
  <si>
    <t>Salmonella enterica SRR1200761</t>
  </si>
  <si>
    <t>Salmonella enterica SRR1200762</t>
  </si>
  <si>
    <t>Salmonella enterica SRR1200765</t>
  </si>
  <si>
    <t>Salmonella enterica SRR1200766</t>
  </si>
  <si>
    <t>Salmonella enterica SRR1200767</t>
  </si>
  <si>
    <t>Salmonella enterica SRR1202983</t>
  </si>
  <si>
    <t>Salmonella enterica SRR1202996</t>
  </si>
  <si>
    <t>Salmonella enterica SRR1203013</t>
  </si>
  <si>
    <t>Salmonella enterica SRR1203017</t>
  </si>
  <si>
    <t>Salmonella enterica SRR1203018</t>
  </si>
  <si>
    <t>Salmonella enterica SRR1203028</t>
  </si>
  <si>
    <t>Salmonella enterica SRR1203044</t>
  </si>
  <si>
    <t>Salmonella enterica SRR1220702</t>
  </si>
  <si>
    <t>Salmonella enterica SRR1220745</t>
  </si>
  <si>
    <t>Salmonella enterica SRR1220766</t>
  </si>
  <si>
    <t>Salmonella enterica SRR1220770</t>
  </si>
  <si>
    <t>Salmonella enterica SRR1220800</t>
  </si>
  <si>
    <t>Salmonella enterica SRR1257274</t>
  </si>
  <si>
    <t>Salmonella enterica SRR1257280</t>
  </si>
  <si>
    <t>Salmonella enterica SRR1257300</t>
  </si>
  <si>
    <t>Salmonella enterica SRR1272524</t>
  </si>
  <si>
    <t>Salmonella enterica SRR1272862</t>
  </si>
  <si>
    <t>Salmonella enterica SRR1272872</t>
  </si>
  <si>
    <t>Salmonella enterica SRR1272895</t>
  </si>
  <si>
    <t>Salmonella enterica SRR1292273</t>
  </si>
  <si>
    <t>Salmonella enterica SRR1292319</t>
  </si>
  <si>
    <t>Salmonella enterica SRR1299219</t>
  </si>
  <si>
    <t>Salmonella enterica SRR1299285</t>
  </si>
  <si>
    <t>Salmonella enterica SRR1299286</t>
  </si>
  <si>
    <t>Salmonella enterica SRR1299292</t>
  </si>
  <si>
    <t>Salmonella enterica SRR1299301</t>
  </si>
  <si>
    <t>Salmonella enterica SRR1299361</t>
  </si>
  <si>
    <t>Salmonella enterica SRR1299367</t>
  </si>
  <si>
    <t>Salmonella enterica SRR1299398</t>
  </si>
  <si>
    <t>Salmonella enterica SRR1299430</t>
  </si>
  <si>
    <t>Salmonella enterica SRR1299431</t>
  </si>
  <si>
    <t>Salmonella enterica SRR1300555</t>
  </si>
  <si>
    <t>Salmonella enterica SRR1300605</t>
  </si>
  <si>
    <t>Salmonella enterica SRR1300612</t>
  </si>
  <si>
    <t>Salmonella enterica SRR1300670</t>
  </si>
  <si>
    <t>Salmonella enterica SRR1300728</t>
  </si>
  <si>
    <t>Salmonella enterica SRR1300733</t>
  </si>
  <si>
    <t>Salmonella enterica SRR1334376</t>
  </si>
  <si>
    <t>Salmonella enterica SRR1334378</t>
  </si>
  <si>
    <t>Salmonella enterica SRR1334639</t>
  </si>
  <si>
    <t>Salmonella enterica SRR1363286</t>
  </si>
  <si>
    <t>Salmonella enterica SRR1363287</t>
  </si>
  <si>
    <t>Salmonella enterica SRR1363291</t>
  </si>
  <si>
    <t>Salmonella enterica SRR1363299</t>
  </si>
  <si>
    <t>Salmonella enterica SRR1363301</t>
  </si>
  <si>
    <t>Salmonella enterica SRR1363314</t>
  </si>
  <si>
    <t>Salmonella enterica SRR1363315</t>
  </si>
  <si>
    <t>Salmonella enterica SRR1363316</t>
  </si>
  <si>
    <t>Salmonella enterica SRR1363330</t>
  </si>
  <si>
    <t>Salmonella enterica SRR1363331</t>
  </si>
  <si>
    <t>Salmonella enterica SRR1363345</t>
  </si>
  <si>
    <t>Salmonella enterica SRR1514713</t>
  </si>
  <si>
    <t>Salmonella enterica SRR1514721</t>
  </si>
  <si>
    <t>Salmonella enterica SRR1514723</t>
  </si>
  <si>
    <t>Salmonella enterica SRR1514724</t>
  </si>
  <si>
    <t>Salmonella enterica SRR1514746</t>
  </si>
  <si>
    <t>Salmonella enterica SRR1521525</t>
  </si>
  <si>
    <t>Salmonella enterica SRR1521560</t>
  </si>
  <si>
    <t>Salmonella enterica SRR1525263</t>
  </si>
  <si>
    <t>Salmonella enterica SRR1525269</t>
  </si>
  <si>
    <t>Salmonella enterica SRR1525275</t>
  </si>
  <si>
    <t>Salmonella enterica SRR1525277</t>
  </si>
  <si>
    <t>Salmonella enterica SRR1528470</t>
  </si>
  <si>
    <t>Salmonella enterica SRR1528472</t>
  </si>
  <si>
    <t>Salmonella enterica SRR1528473</t>
  </si>
  <si>
    <t>Salmonella enterica SRR1528479</t>
  </si>
  <si>
    <t>Salmonella enterica SRR1528486</t>
  </si>
  <si>
    <t>Salmonella enterica SRR1528495</t>
  </si>
  <si>
    <t>Salmonella enterica SRR1528506</t>
  </si>
  <si>
    <t>Salmonella enterica SRR1528507</t>
  </si>
  <si>
    <t>Salmonella enterica SRR1528508</t>
  </si>
  <si>
    <t>Salmonella enterica SRR1528512</t>
  </si>
  <si>
    <t>Salmonella enterica SRR1528526</t>
  </si>
  <si>
    <t>Salmonella enterica SRR1528530</t>
  </si>
  <si>
    <t>Salmonella enterica SRR1528536</t>
  </si>
  <si>
    <t>Salmonella enterica SRR1534823</t>
  </si>
  <si>
    <t>Salmonella enterica SRR1534824</t>
  </si>
  <si>
    <t>Salmonella enterica SRR1534878</t>
  </si>
  <si>
    <t>Salmonella enterica SRR1534888</t>
  </si>
  <si>
    <t>Salmonella enterica SRR1534903</t>
  </si>
  <si>
    <t>Salmonella enterica SRR1544145</t>
  </si>
  <si>
    <t>Salmonella enterica SRR1544152</t>
  </si>
  <si>
    <t>Salmonella enterica SRR1544176</t>
  </si>
  <si>
    <t>Salmonella enterica SRR1544207</t>
  </si>
  <si>
    <t>Salmonella enterica SRR1544208</t>
  </si>
  <si>
    <t>Salmonella enterica SRR1544231</t>
  </si>
  <si>
    <t>Salmonella enterica SRR1544239</t>
  </si>
  <si>
    <t>Salmonella enterica SRR1544370</t>
  </si>
  <si>
    <t>Salmonella enterica SRR1544391</t>
  </si>
  <si>
    <t>Salmonella enterica SRR1544414</t>
  </si>
  <si>
    <t>Salmonella enterica SRR1544415</t>
  </si>
  <si>
    <t>Salmonella enterica SRR1544424</t>
  </si>
  <si>
    <t>Salmonella enterica SRR1553754</t>
  </si>
  <si>
    <t>Salmonella enterica SRR1553836</t>
  </si>
  <si>
    <t>Salmonella enterica SRR1553842</t>
  </si>
  <si>
    <t>Salmonella enterica SRR1553843</t>
  </si>
  <si>
    <t>Salmonella enterica SRR1553886</t>
  </si>
  <si>
    <t>Salmonella enterica SRR1553905</t>
  </si>
  <si>
    <t>Salmonella enterica SRR1556071</t>
  </si>
  <si>
    <t>Salmonella enterica SRR1556095</t>
  </si>
  <si>
    <t>Salmonella enterica SRR1556103</t>
  </si>
  <si>
    <t>Salmonella enterica SRR1556107</t>
  </si>
  <si>
    <t>Salmonella enterica SRR1556115</t>
  </si>
  <si>
    <t>Salmonella enterica SRR1556947</t>
  </si>
  <si>
    <t>Salmonella enterica SRR1556965</t>
  </si>
  <si>
    <t>Salmonella enterica SRR1556968</t>
  </si>
  <si>
    <t>Salmonella enterica SRR1556980</t>
  </si>
  <si>
    <t>Salmonella enterica SRR1556982</t>
  </si>
  <si>
    <t>Salmonella enterica SRR1556983</t>
  </si>
  <si>
    <t>Salmonella enterica SRR1562587</t>
  </si>
  <si>
    <t>Salmonella enterica SRR1562593</t>
  </si>
  <si>
    <t>Salmonella enterica SRR1562599</t>
  </si>
  <si>
    <t>Salmonella enterica SRR1562608</t>
  </si>
  <si>
    <t>Salmonella enterica SRR1562638</t>
  </si>
  <si>
    <t>Salmonella enterica SRR1562659</t>
  </si>
  <si>
    <t>Salmonella enterica SRR1562660</t>
  </si>
  <si>
    <t>Salmonella enterica SRR1573561</t>
  </si>
  <si>
    <t>Salmonella enterica SRR1573563</t>
  </si>
  <si>
    <t>Salmonella enterica SRR1573571</t>
  </si>
  <si>
    <t>Salmonella enterica SRR1573572</t>
  </si>
  <si>
    <t>Salmonella enterica SRR1573573</t>
  </si>
  <si>
    <t>Salmonella enterica SRR1574259</t>
  </si>
  <si>
    <t>Salmonella enterica SRR1574278</t>
  </si>
  <si>
    <t>Salmonella enterica SRR1574281</t>
  </si>
  <si>
    <t>Salmonella enterica SRR1574310</t>
  </si>
  <si>
    <t>Salmonella enterica SRR1582170</t>
  </si>
  <si>
    <t>Salmonella enterica SRR1582177</t>
  </si>
  <si>
    <t>Salmonella enterica SRR1582188</t>
  </si>
  <si>
    <t>Salmonella enterica SRR1583130</t>
  </si>
  <si>
    <t>Salmonella enterica SRR1583139</t>
  </si>
  <si>
    <t>Salmonella enterica SRR1583145</t>
  </si>
  <si>
    <t>Salmonella enterica SRR1588662</t>
  </si>
  <si>
    <t>Salmonella enterica SRR1588674</t>
  </si>
  <si>
    <t>Salmonella enterica SRR1588686</t>
  </si>
  <si>
    <t>Salmonella enterica SRR1588692</t>
  </si>
  <si>
    <t>Salmonella enterica SRR1598874</t>
  </si>
  <si>
    <t>Salmonella enterica SRR1598877</t>
  </si>
  <si>
    <t>Salmonella enterica SRR1598878</t>
  </si>
  <si>
    <t>Salmonella enterica SRR1598881</t>
  </si>
  <si>
    <t>Salmonella enterica SRR1598883</t>
  </si>
  <si>
    <t>Salmonella enterica SRR1598885</t>
  </si>
  <si>
    <t>Salmonella enterica SRR1598886</t>
  </si>
  <si>
    <t>Salmonella enterica SRR1598889</t>
  </si>
  <si>
    <t>Salmonella enterica SRR1609681</t>
  </si>
  <si>
    <t>Salmonella enterica SRR1609694</t>
  </si>
  <si>
    <t>Salmonella enterica SRR1609696</t>
  </si>
  <si>
    <t>Salmonella enterica SRR1615088</t>
  </si>
  <si>
    <t>Salmonella enterica SRR1615092</t>
  </si>
  <si>
    <t>Salmonella enterica SRR1619528</t>
  </si>
  <si>
    <t>Salmonella enterica SRR1619548</t>
  </si>
  <si>
    <t>Salmonella enterica SRR1619553</t>
  </si>
  <si>
    <t>Salmonella enterica SRR1619565</t>
  </si>
  <si>
    <t>Salmonella enterica SRR1619597</t>
  </si>
  <si>
    <t>Salmonella enterica SRR1619602</t>
  </si>
  <si>
    <t>Salmonella enterica SRR1631181</t>
  </si>
  <si>
    <t>Salmonella enterica SRR1631190</t>
  </si>
  <si>
    <t>Salmonella enterica SRR1631196</t>
  </si>
  <si>
    <t>Salmonella enterica SRR1636988</t>
  </si>
  <si>
    <t>Salmonella enterica SRR1637016</t>
  </si>
  <si>
    <t>Salmonella enterica SRR1637050</t>
  </si>
  <si>
    <t>Salmonella enterica SRR1637052</t>
  </si>
  <si>
    <t>Salmonella enterica SRR1637053</t>
  </si>
  <si>
    <t>Salmonella enterica SRR1637055</t>
  </si>
  <si>
    <t>Salmonella enterica SRR1637058</t>
  </si>
  <si>
    <t>Salmonella enterica SRR1637060</t>
  </si>
  <si>
    <t>Salmonella enterica SRR1637068</t>
  </si>
  <si>
    <t>Salmonella enterica SRR1637069</t>
  </si>
  <si>
    <t>Salmonella enterica SRR1637070</t>
  </si>
  <si>
    <t>Salmonella enterica SRR1637079</t>
  </si>
  <si>
    <t>Salmonella enterica SRR1637080</t>
  </si>
  <si>
    <t>Salmonella enterica SRR1637088</t>
  </si>
  <si>
    <t>Salmonella enterica SRR1646522</t>
  </si>
  <si>
    <t>Salmonella enterica SRR1646531</t>
  </si>
  <si>
    <t>Salmonella enterica SRR1646540</t>
  </si>
  <si>
    <t>Salmonella enterica SRR1646541</t>
  </si>
  <si>
    <t>Salmonella enterica SRR1646547</t>
  </si>
  <si>
    <t>Salmonella enterica SRR1646555</t>
  </si>
  <si>
    <t>Salmonella enterica SRR1646557</t>
  </si>
  <si>
    <t>Salmonella enterica SRR1646573</t>
  </si>
  <si>
    <t>Salmonella enterica SRR1646927</t>
  </si>
  <si>
    <t>Salmonella enterica SRR1646928</t>
  </si>
  <si>
    <t>Salmonella enterica SRR1646929</t>
  </si>
  <si>
    <t>Salmonella enterica SRR1646930</t>
  </si>
  <si>
    <t>Salmonella enterica SRR1646942</t>
  </si>
  <si>
    <t>Salmonella enterica SRR1646945</t>
  </si>
  <si>
    <t>Salmonella enterica SRR1646948</t>
  </si>
  <si>
    <t>Salmonella enterica SRR1658082</t>
  </si>
  <si>
    <t>Salmonella enterica SRR1664261</t>
  </si>
  <si>
    <t>Salmonella enterica SRR1664264</t>
  </si>
  <si>
    <t>Salmonella enterica SRR1664299</t>
  </si>
  <si>
    <t>Salmonella enterica SRR1698180</t>
  </si>
  <si>
    <t>Salmonella enterica SRR1713618</t>
  </si>
  <si>
    <t>Salmonella enterica SRR1713619</t>
  </si>
  <si>
    <t>Salmonella enterica SRR1713631</t>
  </si>
  <si>
    <t>Salmonella enterica SRR1713640</t>
  </si>
  <si>
    <t>Salmonella enterica SRR1713641</t>
  </si>
  <si>
    <t>Salmonella enterica SRR1713644</t>
  </si>
  <si>
    <t>Salmonella enterica SRR1713646</t>
  </si>
  <si>
    <t>Salmonella enterica SRR1713651</t>
  </si>
  <si>
    <t>Salmonella enterica SRR1735407</t>
  </si>
  <si>
    <t>Salmonella enterica SRR1735417</t>
  </si>
  <si>
    <t>Salmonella enterica SRR1735418</t>
  </si>
  <si>
    <t>Salmonella enterica SRR1752722</t>
  </si>
  <si>
    <t>Salmonella enterica SRR1752726</t>
  </si>
  <si>
    <t>Salmonella enterica SRR1752735</t>
  </si>
  <si>
    <t>Salmonella enterica SRR1752781</t>
  </si>
  <si>
    <t>Salmonella enterica SRR1752782</t>
  </si>
  <si>
    <t>Salmonella enterica SRR1752811</t>
  </si>
  <si>
    <t>Salmonella enterica SRR1752834</t>
  </si>
  <si>
    <t>Salmonella enterica SRR1752844</t>
  </si>
  <si>
    <t>Salmonella enterica SRR1752848</t>
  </si>
  <si>
    <t>Salmonella enterica SRR1752866</t>
  </si>
  <si>
    <t>Salmonella enterica SRR1752880</t>
  </si>
  <si>
    <t>Salmonella enterica SRR1752883</t>
  </si>
  <si>
    <t>Salmonella enterica SRR1752886</t>
  </si>
  <si>
    <t>Salmonella enterica SRR1752888</t>
  </si>
  <si>
    <t>Salmonella enterica SRR1752891</t>
  </si>
  <si>
    <t>Salmonella enterica SRR1763808</t>
  </si>
  <si>
    <t>Salmonella enterica SRR1763809</t>
  </si>
  <si>
    <t>Salmonella enterica SRR1763810</t>
  </si>
  <si>
    <t>Salmonella enterica SRR1763828</t>
  </si>
  <si>
    <t>Salmonella enterica SRR1763829</t>
  </si>
  <si>
    <t>Salmonella enterica SRR1763832</t>
  </si>
  <si>
    <t>Salmonella enterica SRR1763837</t>
  </si>
  <si>
    <t>Salmonella enterica SRR1763838</t>
  </si>
  <si>
    <t>Salmonella enterica SRR1763849</t>
  </si>
  <si>
    <t>Salmonella enterica SRR1763850</t>
  </si>
  <si>
    <t>Salmonella enterica SRR1763851</t>
  </si>
  <si>
    <t>Salmonella enterica SRR1763852</t>
  </si>
  <si>
    <t>Salmonella enterica SRR1763853</t>
  </si>
  <si>
    <t>Salmonella enterica SRR1763857</t>
  </si>
  <si>
    <t>Salmonella enterica SRR1763863</t>
  </si>
  <si>
    <t>Salmonella enterica SRR1763866</t>
  </si>
  <si>
    <t>Salmonella enterica SRR1767753</t>
  </si>
  <si>
    <t>Salmonella enterica SRR1767766</t>
  </si>
  <si>
    <t>Salmonella enterica SRR1767777</t>
  </si>
  <si>
    <t>Salmonella enterica SRR1767784</t>
  </si>
  <si>
    <t>Salmonella enterica SRR1767788</t>
  </si>
  <si>
    <t>Salmonella enterica SRR1767789</t>
  </si>
  <si>
    <t>Salmonella enterica SRR1767798</t>
  </si>
  <si>
    <t>Salmonella enterica SRR1767807</t>
  </si>
  <si>
    <t>Salmonella enterica SRR1767810</t>
  </si>
  <si>
    <t>Salmonella enterica SRR1767814</t>
  </si>
  <si>
    <t>Salmonella enterica SRR1767815</t>
  </si>
  <si>
    <t>Salmonella enterica SRR1767819</t>
  </si>
  <si>
    <t>Salmonella enterica SRR1767820</t>
  </si>
  <si>
    <t>Salmonella enterica SRR1773591</t>
  </si>
  <si>
    <t>Salmonella enterica SRR1773592</t>
  </si>
  <si>
    <t>Salmonella enterica SRR1773628</t>
  </si>
  <si>
    <t>Salmonella enterica SRR1773630</t>
  </si>
  <si>
    <t>Salmonella enterica SRR1773631</t>
  </si>
  <si>
    <t>Salmonella enterica SRR1773633</t>
  </si>
  <si>
    <t>Salmonella enterica SRR1773634</t>
  </si>
  <si>
    <t>Salmonella enterica SRR1773640</t>
  </si>
  <si>
    <t>Salmonella enterica SRR1773656</t>
  </si>
  <si>
    <t>Salmonella enterica SRR1773836</t>
  </si>
  <si>
    <t>Salmonella enterica SRR1773837</t>
  </si>
  <si>
    <t>Salmonella enterica SRR1773838</t>
  </si>
  <si>
    <t>Salmonella enterica SRR1774017</t>
  </si>
  <si>
    <t>Salmonella enterica SRR1774021</t>
  </si>
  <si>
    <t>Salmonella enterica SRR1774022</t>
  </si>
  <si>
    <t>Salmonella enterica SRR1774031</t>
  </si>
  <si>
    <t>Salmonella enterica SRR1777667</t>
  </si>
  <si>
    <t>Salmonella enterica SRR1777668</t>
  </si>
  <si>
    <t>Salmonella enterica SRR1777669</t>
  </si>
  <si>
    <t>Salmonella enterica SRR1777670</t>
  </si>
  <si>
    <t>Salmonella enterica SRR1777672</t>
  </si>
  <si>
    <t>Salmonella enterica SRR1777673</t>
  </si>
  <si>
    <t>Salmonella enterica SRR1777682</t>
  </si>
  <si>
    <t>Salmonella enterica SRR1777683</t>
  </si>
  <si>
    <t>Salmonella enterica SRR1777690</t>
  </si>
  <si>
    <t>Salmonella enterica SRR1777697</t>
  </si>
  <si>
    <t>Salmonella enterica SRR1777701</t>
  </si>
  <si>
    <t>Salmonella enterica SRR1777702</t>
  </si>
  <si>
    <t>Salmonella enterica SRR1777703</t>
  </si>
  <si>
    <t>Salmonella enterica SRR1777705</t>
  </si>
  <si>
    <t>Salmonella enterica SRR1777706</t>
  </si>
  <si>
    <t>Salmonella enterica SRR1777707</t>
  </si>
  <si>
    <t>Salmonella enterica SRR1778032</t>
  </si>
  <si>
    <t>Salmonella enterica SRR1778035</t>
  </si>
  <si>
    <t>Salmonella enterica SRR1783160</t>
  </si>
  <si>
    <t>Salmonella enterica SRR1783161</t>
  </si>
  <si>
    <t>Salmonella enterica SRR1783171</t>
  </si>
  <si>
    <t>Salmonella enterica SRR1783173</t>
  </si>
  <si>
    <t>Salmonella enterica SRR1783177</t>
  </si>
  <si>
    <t>Salmonella enterica SRR1783178</t>
  </si>
  <si>
    <t>Salmonella enterica SRR1783179</t>
  </si>
  <si>
    <t>Salmonella enterica SRR1783195</t>
  </si>
  <si>
    <t>Salmonella enterica SRR1783198</t>
  </si>
  <si>
    <t>Salmonella enterica SRR1783199</t>
  </si>
  <si>
    <t>Salmonella enterica SRR1783200</t>
  </si>
  <si>
    <t>Salmonella enterica SRR1783201</t>
  </si>
  <si>
    <t>Salmonella enterica SRR1783202</t>
  </si>
  <si>
    <t>Salmonella enterica SRR1783203</t>
  </si>
  <si>
    <t>Salmonella enterica SRR1783205</t>
  </si>
  <si>
    <t>Salmonella enterica SRR1783212</t>
  </si>
  <si>
    <t>Salmonella enterica SRR1783213</t>
  </si>
  <si>
    <t>Salmonella enterica SRR1783216</t>
  </si>
  <si>
    <t>Salmonella enterica SRR1783218</t>
  </si>
  <si>
    <t>Salmonella enterica SRR1783220</t>
  </si>
  <si>
    <t>Salmonella enterica SRR1783221</t>
  </si>
  <si>
    <t>Salmonella enterica SRR1783222</t>
  </si>
  <si>
    <t>Salmonella enterica SRR1791276</t>
  </si>
  <si>
    <t>Salmonella enterica SRR1791296</t>
  </si>
  <si>
    <t>Salmonella enterica SRR1791300</t>
  </si>
  <si>
    <t>Salmonella enterica SRR1791377</t>
  </si>
  <si>
    <t>Salmonella enterica SRR1791378</t>
  </si>
  <si>
    <t>Salmonella enterica SRR1793243</t>
  </si>
  <si>
    <t>Salmonella enterica SRR1793244</t>
  </si>
  <si>
    <t>Salmonella enterica SRR1793247</t>
  </si>
  <si>
    <t>Salmonella enterica SRR1793257</t>
  </si>
  <si>
    <t>Salmonella enterica SRR1793267</t>
  </si>
  <si>
    <t>Salmonella enterica SRR1793269</t>
  </si>
  <si>
    <t>Salmonella enterica SRR1793271</t>
  </si>
  <si>
    <t>Salmonella enterica SRR1801537</t>
  </si>
  <si>
    <t>Salmonella enterica SRR1801539</t>
  </si>
  <si>
    <t>Salmonella enterica SRR1801543</t>
  </si>
  <si>
    <t>Salmonella enterica SRR1801544</t>
  </si>
  <si>
    <t>Salmonella enterica SRR1801545</t>
  </si>
  <si>
    <t>Salmonella enterica SRR1801548</t>
  </si>
  <si>
    <t>Salmonella enterica SRR1801549</t>
  </si>
  <si>
    <t>Salmonella enterica SRR1801550</t>
  </si>
  <si>
    <t>Salmonella enterica SRR1801552</t>
  </si>
  <si>
    <t>Salmonella enterica SRR1801732</t>
  </si>
  <si>
    <t>Salmonella enterica SRR1801735</t>
  </si>
  <si>
    <t>Salmonella enterica SRR1805614</t>
  </si>
  <si>
    <t>Salmonella enterica SRR1805679</t>
  </si>
  <si>
    <t>Salmonella enterica SRR1812788</t>
  </si>
  <si>
    <t>Salmonella enterica SRR1812805</t>
  </si>
  <si>
    <t>Salmonella enterica SRR1812820</t>
  </si>
  <si>
    <t>Salmonella enterica SRR1812825</t>
  </si>
  <si>
    <t>Salmonella enterica SRR1812831</t>
  </si>
  <si>
    <t>Salmonella enterica SRR1812835</t>
  </si>
  <si>
    <t>Salmonella enterica SRR1812844</t>
  </si>
  <si>
    <t>Salmonella enterica SRR1812845</t>
  </si>
  <si>
    <t>Salmonella enterica SRR1812851</t>
  </si>
  <si>
    <t>Salmonella enterica SRR1812852</t>
  </si>
  <si>
    <t>Salmonella enterica SRR1812858</t>
  </si>
  <si>
    <t>Salmonella enterica SRR1812859</t>
  </si>
  <si>
    <t>Salmonella enterica SRR1812867</t>
  </si>
  <si>
    <t>Salmonella enterica SRR1812879</t>
  </si>
  <si>
    <t>Salmonella enterica SRR1813445</t>
  </si>
  <si>
    <t>Salmonella enterica SRR1813446</t>
  </si>
  <si>
    <t>Salmonella enterica SRR1820092</t>
  </si>
  <si>
    <t>Salmonella enterica SRR1822300</t>
  </si>
  <si>
    <t>Salmonella enterica SRR1823670</t>
  </si>
  <si>
    <t>Salmonella enterica SRR1823677</t>
  </si>
  <si>
    <t>Salmonella enterica SRR1823681</t>
  </si>
  <si>
    <t>Salmonella enterica SRR1823683</t>
  </si>
  <si>
    <t>Salmonella enterica SRR1823684</t>
  </si>
  <si>
    <t>Salmonella enterica SRR1823687</t>
  </si>
  <si>
    <t>Salmonella enterica SRR1823688</t>
  </si>
  <si>
    <t>Salmonella enterica SRR1823693</t>
  </si>
  <si>
    <t>Salmonella enterica SRR1823694</t>
  </si>
  <si>
    <t>Salmonella enterica SRR1823695</t>
  </si>
  <si>
    <t>Salmonella enterica SRR1823706</t>
  </si>
  <si>
    <t>Salmonella enterica SRR1823707</t>
  </si>
  <si>
    <t>Salmonella enterica SRR1823708</t>
  </si>
  <si>
    <t>Salmonella enterica SRR1823709</t>
  </si>
  <si>
    <t>Salmonella enterica SRR1823711</t>
  </si>
  <si>
    <t>Salmonella enterica SRR1823712</t>
  </si>
  <si>
    <t>Salmonella enterica SRR1849329</t>
  </si>
  <si>
    <t>Salmonella enterica SRR1849358</t>
  </si>
  <si>
    <t>Salmonella enterica SRR1849371</t>
  </si>
  <si>
    <t>Salmonella enterica SRR1849376</t>
  </si>
  <si>
    <t>Salmonella enterica SRR1849384</t>
  </si>
  <si>
    <t>Salmonella enterica SRR1849385</t>
  </si>
  <si>
    <t>Salmonella enterica SRR1849386</t>
  </si>
  <si>
    <t>Salmonella enterica SRR1849395</t>
  </si>
  <si>
    <t>Salmonella enterica SRR1849399</t>
  </si>
  <si>
    <t>Salmonella enterica SRR1849405</t>
  </si>
  <si>
    <t>Salmonella enterica SRR1849406</t>
  </si>
  <si>
    <t>Salmonella enterica SRR1849407</t>
  </si>
  <si>
    <t>Salmonella enterica SRR1849412</t>
  </si>
  <si>
    <t>Salmonella enterica SRR1849413</t>
  </si>
  <si>
    <t>Salmonella enterica SRR1849414</t>
  </si>
  <si>
    <t>Salmonella enterica SRR1908939</t>
  </si>
  <si>
    <t>Salmonella enterica SRR1909005</t>
  </si>
  <si>
    <t>Salmonella enterica SRR1910750</t>
  </si>
  <si>
    <t>Salmonella enterica SRR1910751</t>
  </si>
  <si>
    <t>Salmonella enterica SRR1910755</t>
  </si>
  <si>
    <t>Salmonella enterica SRR1910756</t>
  </si>
  <si>
    <t>Salmonella enterica SRR1910773</t>
  </si>
  <si>
    <t>Salmonella enterica SRR1914397</t>
  </si>
  <si>
    <t>Salmonella enterica SRR1914403</t>
  </si>
  <si>
    <t>Salmonella enterica SRR1916389</t>
  </si>
  <si>
    <t>Salmonella enterica SRR1946897</t>
  </si>
  <si>
    <t>Salmonella enterica SRR1946908</t>
  </si>
  <si>
    <t>Salmonella enterica SRR1946915</t>
  </si>
  <si>
    <t>Salmonella enterica SRR1946917</t>
  </si>
  <si>
    <t>Salmonella enterica SRR1946933</t>
  </si>
  <si>
    <t>Salmonella enterica SRR1946937</t>
  </si>
  <si>
    <t>Salmonella enterica SRR1946938</t>
  </si>
  <si>
    <t>Salmonella enterica SRR1946947</t>
  </si>
  <si>
    <t>Salmonella enterica SRR1946958</t>
  </si>
  <si>
    <t>Salmonella enterica SRR1946973</t>
  </si>
  <si>
    <t>Salmonella enterica SRR1946976</t>
  </si>
  <si>
    <t>Salmonella enterica SRR1946986</t>
  </si>
  <si>
    <t>Salmonella enterica SRR1947037</t>
  </si>
  <si>
    <t>Salmonella enterica SRR1947038</t>
  </si>
  <si>
    <t>Salmonella enterica SRR1947041</t>
  </si>
  <si>
    <t>Salmonella enterica SRR1951833</t>
  </si>
  <si>
    <t>Salmonella enterica SRR1951854</t>
  </si>
  <si>
    <t>Salmonella enterica SRR1951856</t>
  </si>
  <si>
    <t>Salmonella enterica SRR1951867</t>
  </si>
  <si>
    <t>Salmonella enterica SRR1951868</t>
  </si>
  <si>
    <t>Salmonella enterica SRR1951870</t>
  </si>
  <si>
    <t>Salmonella enterica SRR1951873</t>
  </si>
  <si>
    <t>Salmonella enterica SRR1951877</t>
  </si>
  <si>
    <t>Salmonella enterica SRR1973648</t>
  </si>
  <si>
    <t>Salmonella enterica SRR1973696</t>
  </si>
  <si>
    <t>Salmonella enterica SRR1973720</t>
  </si>
  <si>
    <t>Salmonella enterica SRR1973885</t>
  </si>
  <si>
    <t>Salmonella enterica SRR1973886</t>
  </si>
  <si>
    <t>Salmonella enterica SRR1980610</t>
  </si>
  <si>
    <t>Salmonella enterica SRR1980619</t>
  </si>
  <si>
    <t>Salmonella enterica SRR1980731</t>
  </si>
  <si>
    <t>Salmonella enterica SRR1980732</t>
  </si>
  <si>
    <t>Salmonella enterica SRR1980733</t>
  </si>
  <si>
    <t>Salmonella enterica SRR1980737</t>
  </si>
  <si>
    <t>Salmonella enterica SRR1982132</t>
  </si>
  <si>
    <t>Salmonella enterica SRR1982138</t>
  </si>
  <si>
    <t>Salmonella enterica SRR1982151</t>
  </si>
  <si>
    <t>Salmonella enterica SRR1982207</t>
  </si>
  <si>
    <t>Salmonella enterica SRR1982211</t>
  </si>
  <si>
    <t>Salmonella enterica SRR1982219</t>
  </si>
  <si>
    <t>Salmonella enterica SRR1982220</t>
  </si>
  <si>
    <t>Salmonella enterica SRR1998976</t>
  </si>
  <si>
    <t>Salmonella enterica SRR2002451</t>
  </si>
  <si>
    <t>Salmonella enterica SRR2002456</t>
  </si>
  <si>
    <t>Salmonella enterica SRR2002463</t>
  </si>
  <si>
    <t>Salmonella enterica SRR2002464</t>
  </si>
  <si>
    <t>Salmonella enterica SRR2002468</t>
  </si>
  <si>
    <t>Salmonella enterica SRR2002470</t>
  </si>
  <si>
    <t>Salmonella enterica SRR2002476</t>
  </si>
  <si>
    <t>Salmonella enterica SRR2002479</t>
  </si>
  <si>
    <t>Salmonella enterica SRR2002480</t>
  </si>
  <si>
    <t>Salmonella enterica SRR2002481</t>
  </si>
  <si>
    <t>Salmonella enterica SRR2002485</t>
  </si>
  <si>
    <t>Salmonella enterica SRR2002486</t>
  </si>
  <si>
    <t>Salmonella enterica SRR2002487</t>
  </si>
  <si>
    <t>Salmonella enterica SRR2005891</t>
  </si>
  <si>
    <t>Salmonella enterica SRR2015791</t>
  </si>
  <si>
    <t>Salmonella enterica SRR2015797</t>
  </si>
  <si>
    <t>Salmonella enterica SRR2016683</t>
  </si>
  <si>
    <t>Salmonella enterica SRR2016696</t>
  </si>
  <si>
    <t>Salmonella enterica SRR2016700</t>
  </si>
  <si>
    <t>Salmonella enterica SRR2017848</t>
  </si>
  <si>
    <t>Salmonella enterica SRR2017857</t>
  </si>
  <si>
    <t>Salmonella enterica SRR2017862</t>
  </si>
  <si>
    <t>Salmonella enterica SRR2017863</t>
  </si>
  <si>
    <t>Salmonella enterica SRR2017873</t>
  </si>
  <si>
    <t>Salmonella enterica SRR2017883</t>
  </si>
  <si>
    <t>Salmonella enterica SRR2033915</t>
  </si>
  <si>
    <t>Salmonella enterica SRR2033916</t>
  </si>
  <si>
    <t>Salmonella enterica SRR2033920</t>
  </si>
  <si>
    <t>Salmonella enterica SRR2054606</t>
  </si>
  <si>
    <t>Salmonella enterica SRR2054608</t>
  </si>
  <si>
    <t>Salmonella enterica SRR2054616</t>
  </si>
  <si>
    <t>Salmonella enterica SRR2062215</t>
  </si>
  <si>
    <t>Salmonella enterica SRR2062220</t>
  </si>
  <si>
    <t>Salmonella enterica SRR2064118</t>
  </si>
  <si>
    <t>Salmonella enterica SRR2064120</t>
  </si>
  <si>
    <t>Salmonella enterica SRR2064125</t>
  </si>
  <si>
    <t>Salmonella enterica SRR2064126</t>
  </si>
  <si>
    <t>Salmonella enterica SRR2064127</t>
  </si>
  <si>
    <t>Salmonella enterica SRR2070978</t>
  </si>
  <si>
    <t>Salmonella enterica SRR2070979</t>
  </si>
  <si>
    <t>Salmonella enterica SRR2070980</t>
  </si>
  <si>
    <t>Salmonella enterica SRR2070983</t>
  </si>
  <si>
    <t>Salmonella enterica SRR2070987</t>
  </si>
  <si>
    <t>Salmonella enterica SRR2070988</t>
  </si>
  <si>
    <t>Salmonella enterica SRR2070990</t>
  </si>
  <si>
    <t>Salmonella enterica SRR2071019</t>
  </si>
  <si>
    <t>Salmonella enterica SRR2071080</t>
  </si>
  <si>
    <t>Salmonella enterica SRR2078197</t>
  </si>
  <si>
    <t>Salmonella enterica SRR2078200</t>
  </si>
  <si>
    <t>Salmonella enterica SRR2078202</t>
  </si>
  <si>
    <t>Salmonella enterica SRR2078282</t>
  </si>
  <si>
    <t>Salmonella enterica SRR2078283</t>
  </si>
  <si>
    <t>Salmonella enterica SRR2082840</t>
  </si>
  <si>
    <t>Salmonella enterica SRR2082841</t>
  </si>
  <si>
    <t>Salmonella enterica SRR2082842</t>
  </si>
  <si>
    <t>Salmonella enterica SRR2082855</t>
  </si>
  <si>
    <t>Salmonella enterica SRR2082856</t>
  </si>
  <si>
    <t>Salmonella enterica SRR2082862</t>
  </si>
  <si>
    <t>Salmonella enterica SRR2085752</t>
  </si>
  <si>
    <t>Salmonella enterica SRR2086981</t>
  </si>
  <si>
    <t>Salmonella enterica SRR2096539</t>
  </si>
  <si>
    <t>Salmonella enterica SRR2102389</t>
  </si>
  <si>
    <t>Salmonella enterica SRR2102412</t>
  </si>
  <si>
    <t>Salmonella enterica SRR2102413</t>
  </si>
  <si>
    <t>Salmonella enterica SRR2102423</t>
  </si>
  <si>
    <t>Salmonella enterica SRR2102431</t>
  </si>
  <si>
    <t>Salmonella enterica SRR2102441</t>
  </si>
  <si>
    <t>Salmonella enterica SRR2103410</t>
  </si>
  <si>
    <t>Salmonella enterica SRR2104610</t>
  </si>
  <si>
    <t>Salmonella enterica SRR2125027</t>
  </si>
  <si>
    <t>Salmonella enterica SRR2125032</t>
  </si>
  <si>
    <t>Salmonella enterica SRR2131386</t>
  </si>
  <si>
    <t>Salmonella enterica SRR2143425</t>
  </si>
  <si>
    <t>Salmonella enterica SRR2143454</t>
  </si>
  <si>
    <t>Salmonella enterica SRR2143455</t>
  </si>
  <si>
    <t>Salmonella enterica SRR2143475</t>
  </si>
  <si>
    <t>Salmonella enterica SRR2143493</t>
  </si>
  <si>
    <t>Salmonella enterica SRR2143501</t>
  </si>
  <si>
    <t>Salmonella enterica SRR2156497</t>
  </si>
  <si>
    <t>Salmonella enterica SRR2156498</t>
  </si>
  <si>
    <t>Salmonella enterica SRR2156568</t>
  </si>
  <si>
    <t>Salmonella enterica SRR2156613</t>
  </si>
  <si>
    <t>Salmonella enterica SRR2156628</t>
  </si>
  <si>
    <t>Salmonella enterica SRR2156629</t>
  </si>
  <si>
    <t>Salmonella enterica SRR2156635</t>
  </si>
  <si>
    <t>Salmonella enterica SRR2188116</t>
  </si>
  <si>
    <t>Salmonella enterica SRR2188117</t>
  </si>
  <si>
    <t>Salmonella enterica SRR2188119</t>
  </si>
  <si>
    <t>Salmonella enterica SRR2188122</t>
  </si>
  <si>
    <t>Salmonella enterica SRR2188123</t>
  </si>
  <si>
    <t>Salmonella enterica SRR2188125</t>
  </si>
  <si>
    <t>Salmonella enterica SRR2188126</t>
  </si>
  <si>
    <t>Salmonella enterica SRR2188127</t>
  </si>
  <si>
    <t>Salmonella enterica SRR2188129</t>
  </si>
  <si>
    <t>Salmonella enterica SRR2226821</t>
  </si>
  <si>
    <t>Salmonella enterica SRR2226881</t>
  </si>
  <si>
    <t>Salmonella enterica SRR2226882</t>
  </si>
  <si>
    <t>Salmonella enterica SRR2226896</t>
  </si>
  <si>
    <t>Salmonella enterica SRR2227278</t>
  </si>
  <si>
    <t>Salmonella enterica SRR2227279</t>
  </si>
  <si>
    <t>Salmonella enterica SRR2227323</t>
  </si>
  <si>
    <t>Salmonella enterica SRR2227324</t>
  </si>
  <si>
    <t>Salmonella enterica SRR2227325</t>
  </si>
  <si>
    <t>Salmonella enterica SRR2227437</t>
  </si>
  <si>
    <t>Salmonella enterica SRR2227598</t>
  </si>
  <si>
    <t>Salmonella enterica SRR2227603</t>
  </si>
  <si>
    <t>Salmonella enterica SRR2227612</t>
  </si>
  <si>
    <t>Salmonella enterica SRR2227999</t>
  </si>
  <si>
    <t>Salmonella enterica SRR2228224</t>
  </si>
  <si>
    <t>Salmonella enterica SRR2228225</t>
  </si>
  <si>
    <t>Salmonella enterica SRR2239738</t>
  </si>
  <si>
    <t>Salmonella enterica SRR2239742</t>
  </si>
  <si>
    <t>Salmonella enterica SRR2239753</t>
  </si>
  <si>
    <t>Salmonella enterica SRR2239755</t>
  </si>
  <si>
    <t>Salmonella enterica SRR2239756</t>
  </si>
  <si>
    <t>Salmonella enterica SRR2239757</t>
  </si>
  <si>
    <t>Salmonella enterica SRR2239758</t>
  </si>
  <si>
    <t>Salmonella enterica SRR2239762</t>
  </si>
  <si>
    <t>Salmonella enterica SRR2239949</t>
  </si>
  <si>
    <t>Salmonella enterica SRR2407533</t>
  </si>
  <si>
    <t>Salmonella enterica SRR2407534</t>
  </si>
  <si>
    <t>Salmonella enterica SRR2407535</t>
  </si>
  <si>
    <t>Salmonella enterica SRR2407540</t>
  </si>
  <si>
    <t>Salmonella enterica SRR2407541</t>
  </si>
  <si>
    <t>Salmonella enterica SRR2407545</t>
  </si>
  <si>
    <t>Salmonella enterica SRR2407546</t>
  </si>
  <si>
    <t>Salmonella enterica SRR2407549</t>
  </si>
  <si>
    <t>Salmonella enterica SRR2407552</t>
  </si>
  <si>
    <t>Salmonella enterica SRR2407561</t>
  </si>
  <si>
    <t>Salmonella enterica SRR2407562</t>
  </si>
  <si>
    <t>Salmonella enterica SRR2407567</t>
  </si>
  <si>
    <t>Salmonella enterica SRR2407573</t>
  </si>
  <si>
    <t>Salmonella enterica SRR2407575</t>
  </si>
  <si>
    <t>Salmonella enterica SRR2407576</t>
  </si>
  <si>
    <t>Salmonella enterica SRR2407579</t>
  </si>
  <si>
    <t>Salmonella enterica SRR2407588</t>
  </si>
  <si>
    <t>Salmonella enterica SRR2407594</t>
  </si>
  <si>
    <t>Salmonella enterica SRR2407596</t>
  </si>
  <si>
    <t>Salmonella enterica SRR2407602</t>
  </si>
  <si>
    <t>Salmonella enterica SRR2407604</t>
  </si>
  <si>
    <t>Salmonella enterica SRR2407608</t>
  </si>
  <si>
    <t>Salmonella enterica SRR2407609</t>
  </si>
  <si>
    <t>Salmonella enterica SRR2407610</t>
  </si>
  <si>
    <t>Salmonella enterica SRR2407613</t>
  </si>
  <si>
    <t>Salmonella enterica SRR2407619</t>
  </si>
  <si>
    <t>Salmonella enterica SRR2407625</t>
  </si>
  <si>
    <t>Salmonella enterica SRR2407626</t>
  </si>
  <si>
    <t>Salmonella enterica SRR2407630</t>
  </si>
  <si>
    <t>Salmonella enterica SRR2407635</t>
  </si>
  <si>
    <t>Salmonella enterica SRR2407636</t>
  </si>
  <si>
    <t>Salmonella enterica SRR2407639</t>
  </si>
  <si>
    <t>Salmonella enterica SRR2407641</t>
  </si>
  <si>
    <t>Salmonella enterica SRR2407644</t>
  </si>
  <si>
    <t>Salmonella enterica SRR2407645</t>
  </si>
  <si>
    <t>Salmonella enterica SRR2407646</t>
  </si>
  <si>
    <t>Salmonella enterica SRR2407651</t>
  </si>
  <si>
    <t>Salmonella enterica SRR2407654</t>
  </si>
  <si>
    <t>Salmonella enterica SRR2407658</t>
  </si>
  <si>
    <t>Salmonella enterica SRR2407663</t>
  </si>
  <si>
    <t>Salmonella enterica SRR2407665</t>
  </si>
  <si>
    <t>Salmonella enterica SRR2407666</t>
  </si>
  <si>
    <t>Salmonella enterica SRR2407669</t>
  </si>
  <si>
    <t>Salmonella enterica SRR2407670</t>
  </si>
  <si>
    <t>Salmonella enterica SRR2407677</t>
  </si>
  <si>
    <t>Salmonella enterica SRR2407684</t>
  </si>
  <si>
    <t>Salmonella enterica SRR2407685</t>
  </si>
  <si>
    <t>Salmonella enterica SRR2407692</t>
  </si>
  <si>
    <t>Salmonella enterica SRR2407699</t>
  </si>
  <si>
    <t>Salmonella enterica SRR2407700</t>
  </si>
  <si>
    <t>Salmonella enterica SRR2407709</t>
  </si>
  <si>
    <t>Salmonella enterica SRR2407711</t>
  </si>
  <si>
    <t>Salmonella enterica SRR2407716</t>
  </si>
  <si>
    <t>Salmonella enterica SRR2407717</t>
  </si>
  <si>
    <t>Salmonella enterica SRR2407719</t>
  </si>
  <si>
    <t>Salmonella enterica SRR2407721</t>
  </si>
  <si>
    <t>Salmonella enterica SRR2407723</t>
  </si>
  <si>
    <t>Salmonella enterica SRR2407727</t>
  </si>
  <si>
    <t>Salmonella enterica SRR2407734</t>
  </si>
  <si>
    <t>Salmonella enterica SRR2407735</t>
  </si>
  <si>
    <t>Salmonella enterica SRR2407737</t>
  </si>
  <si>
    <t>Salmonella enterica SRR2407738</t>
  </si>
  <si>
    <t>Salmonella enterica SRR2407746</t>
  </si>
  <si>
    <t>Salmonella enterica SRR2407748</t>
  </si>
  <si>
    <t>Salmonella enterica SRR2407749</t>
  </si>
  <si>
    <t>Salmonella enterica SRR2407751</t>
  </si>
  <si>
    <t>Salmonella enterica SRR2407760</t>
  </si>
  <si>
    <t>Salmonella enterica SRR2407762</t>
  </si>
  <si>
    <t>Salmonella enterica SRR2407763</t>
  </si>
  <si>
    <t>Salmonella enterica SRR2407764</t>
  </si>
  <si>
    <t>Salmonella enterica SRR2407766</t>
  </si>
  <si>
    <t>Salmonella enterica SRR2407771</t>
  </si>
  <si>
    <t>Salmonella enterica SRR2407775</t>
  </si>
  <si>
    <t>Salmonella enterica SRR2407778</t>
  </si>
  <si>
    <t>Salmonella enterica SRR2407779</t>
  </si>
  <si>
    <t>Salmonella enterica SRR2407784</t>
  </si>
  <si>
    <t>Salmonella enterica SRR2407785</t>
  </si>
  <si>
    <t>Salmonella enterica SRR2407786</t>
  </si>
  <si>
    <t>Salmonella enterica SRR2407787</t>
  </si>
  <si>
    <t>Salmonella enterica SRR2407790</t>
  </si>
  <si>
    <t>Salmonella enterica SRR2407795</t>
  </si>
  <si>
    <t>Salmonella enterica SRR2421548</t>
  </si>
  <si>
    <t>Salmonella enterica SRR2510827</t>
  </si>
  <si>
    <t>Salmonella enterica SRR2532630</t>
  </si>
  <si>
    <t>Salmonella enterica SRR2532633</t>
  </si>
  <si>
    <t>Salmonella enterica SRR2532791</t>
  </si>
  <si>
    <t>Salmonella enterica SRR2533320</t>
  </si>
  <si>
    <t>Salmonella enterica SRR2533321</t>
  </si>
  <si>
    <t>Salmonella enterica SRR2533328</t>
  </si>
  <si>
    <t>Salmonella enterica SRR2533332</t>
  </si>
  <si>
    <t>Salmonella enterica SRR2533337</t>
  </si>
  <si>
    <t>Salmonella enterica SRR2533339</t>
  </si>
  <si>
    <t>Salmonella enterica SRR2533344</t>
  </si>
  <si>
    <t>Salmonella enterica SRR2533345</t>
  </si>
  <si>
    <t>Salmonella enterica SRR2533348</t>
  </si>
  <si>
    <t>Salmonella enterica SRR2533349</t>
  </si>
  <si>
    <t>Salmonella enterica SRR2533351</t>
  </si>
  <si>
    <t>Salmonella enterica SRR2533382</t>
  </si>
  <si>
    <t>Salmonella enterica SRR2533436</t>
  </si>
  <si>
    <t>Salmonella enterica SRR2533437</t>
  </si>
  <si>
    <t>Salmonella enterica SRR2533439</t>
  </si>
  <si>
    <t>Salmonella enterica SRR2533441</t>
  </si>
  <si>
    <t>Salmonella enterica SRR2533443</t>
  </si>
  <si>
    <t>Salmonella enterica SRR2533445</t>
  </si>
  <si>
    <t>Salmonella enterica SRR2533447</t>
  </si>
  <si>
    <t>Salmonella enterica SRR2533454</t>
  </si>
  <si>
    <t>Salmonella enterica SRR2533460</t>
  </si>
  <si>
    <t>Salmonella enterica SRR2533476</t>
  </si>
  <si>
    <t>Salmonella enterica SRR2533478</t>
  </si>
  <si>
    <t>Salmonella enterica SRR2533480</t>
  </si>
  <si>
    <t>Salmonella enterica SRR2533486</t>
  </si>
  <si>
    <t>Salmonella enterica SRR2533487</t>
  </si>
  <si>
    <t>Salmonella enterica SRR2533489</t>
  </si>
  <si>
    <t>Salmonella enterica SRR2533545</t>
  </si>
  <si>
    <t>Salmonella enterica SRR2533555</t>
  </si>
  <si>
    <t>Salmonella enterica SRR2533558</t>
  </si>
  <si>
    <t>Salmonella enterica SRR2533559</t>
  </si>
  <si>
    <t>Salmonella enterica SRR2533560</t>
  </si>
  <si>
    <t>Salmonella enterica SRR2533574</t>
  </si>
  <si>
    <t>Salmonella enterica SRR2533578</t>
  </si>
  <si>
    <t>Salmonella enterica SRR2533581</t>
  </si>
  <si>
    <t>Salmonella enterica SRR2533582</t>
  </si>
  <si>
    <t>Salmonella enterica SRR2533583</t>
  </si>
  <si>
    <t>Salmonella enterica SRR2542449</t>
  </si>
  <si>
    <t>Salmonella enterica SRR2542453</t>
  </si>
  <si>
    <t>Salmonella enterica SRR2542457</t>
  </si>
  <si>
    <t>Salmonella enterica SRR2542478</t>
  </si>
  <si>
    <t>Salmonella enterica SRR2542480</t>
  </si>
  <si>
    <t>Salmonella enterica SRR2542482</t>
  </si>
  <si>
    <t>Salmonella enterica SRR2542487</t>
  </si>
  <si>
    <t>Salmonella enterica SRR2542494</t>
  </si>
  <si>
    <t>Salmonella enterica SRR2542502</t>
  </si>
  <si>
    <t>Salmonella enterica SRR2566864</t>
  </si>
  <si>
    <t>Salmonella enterica SRR2566871</t>
  </si>
  <si>
    <t>Salmonella enterica SRR2566873</t>
  </si>
  <si>
    <t>Salmonella enterica SRR2566874</t>
  </si>
  <si>
    <t>Salmonella enterica SRR2566880</t>
  </si>
  <si>
    <t>Salmonella enterica SRR2566885</t>
  </si>
  <si>
    <t>Salmonella enterica SRR2566886</t>
  </si>
  <si>
    <t>Salmonella enterica SRR2566888</t>
  </si>
  <si>
    <t>Salmonella enterica SRR2566890</t>
  </si>
  <si>
    <t>Salmonella enterica SRR2566893</t>
  </si>
  <si>
    <t>Salmonella enterica SRR2566897</t>
  </si>
  <si>
    <t>Salmonella enterica SRR2566902</t>
  </si>
  <si>
    <t>Salmonella enterica SRR2566903</t>
  </si>
  <si>
    <t>Salmonella enterica SRR2566912</t>
  </si>
  <si>
    <t>Salmonella enterica SRR2566913</t>
  </si>
  <si>
    <t>Salmonella enterica SRR2566915</t>
  </si>
  <si>
    <t>Salmonella enterica SRR2566916</t>
  </si>
  <si>
    <t>Salmonella enterica SRR2566922</t>
  </si>
  <si>
    <t>Salmonella enterica SRR2566924</t>
  </si>
  <si>
    <t>Salmonella enterica SRR2566926</t>
  </si>
  <si>
    <t>Salmonella enterica SRR2566929</t>
  </si>
  <si>
    <t>Salmonella enterica SRR2566930</t>
  </si>
  <si>
    <t>Salmonella enterica SRR2566931</t>
  </si>
  <si>
    <t>Salmonella enterica SRR2566933</t>
  </si>
  <si>
    <t>Salmonella enterica SRR2566937</t>
  </si>
  <si>
    <t>Salmonella enterica SRR2566938</t>
  </si>
  <si>
    <t>Salmonella enterica SRR2566941</t>
  </si>
  <si>
    <t>Salmonella enterica SRR2566945</t>
  </si>
  <si>
    <t>Salmonella enterica SRR2566946</t>
  </si>
  <si>
    <t>Salmonella enterica SRR2566949</t>
  </si>
  <si>
    <t>Salmonella enterica SRR2566951</t>
  </si>
  <si>
    <t>Salmonella enterica SRR2566953</t>
  </si>
  <si>
    <t>Salmonella enterica SRR2566955</t>
  </si>
  <si>
    <t>Salmonella enterica SRR2566957</t>
  </si>
  <si>
    <t>Salmonella enterica SRR2566962</t>
  </si>
  <si>
    <t>Salmonella enterica SRR2566964</t>
  </si>
  <si>
    <t>Salmonella enterica SRR2566968</t>
  </si>
  <si>
    <t>Salmonella enterica SRR2566969</t>
  </si>
  <si>
    <t>Salmonella enterica SRR2566970</t>
  </si>
  <si>
    <t>Salmonella enterica SRR2566972</t>
  </si>
  <si>
    <t>Salmonella enterica SRR2566977</t>
  </si>
  <si>
    <t>Salmonella enterica SRR2566978</t>
  </si>
  <si>
    <t>Salmonella enterica SRR2566979</t>
  </si>
  <si>
    <t>Salmonella enterica SRR2566981</t>
  </si>
  <si>
    <t>Salmonella enterica SRR2566982</t>
  </si>
  <si>
    <t>Salmonella enterica SRR2566992</t>
  </si>
  <si>
    <t>Salmonella enterica SRR2566994</t>
  </si>
  <si>
    <t>Salmonella enterica SRR2566995</t>
  </si>
  <si>
    <t>Salmonella enterica SRR2566996</t>
  </si>
  <si>
    <t>Salmonella enterica SRR2567000</t>
  </si>
  <si>
    <t>Salmonella enterica SRR2567005</t>
  </si>
  <si>
    <t>Salmonella enterica SRR2567006</t>
  </si>
  <si>
    <t>Salmonella enterica SRR2567012</t>
  </si>
  <si>
    <t>Salmonella enterica SRR2567014</t>
  </si>
  <si>
    <t>Salmonella enterica SRR2567015</t>
  </si>
  <si>
    <t>Salmonella enterica SRR2567018</t>
  </si>
  <si>
    <t>Salmonella enterica SRR2567022</t>
  </si>
  <si>
    <t>Salmonella enterica SRR2567023</t>
  </si>
  <si>
    <t>Salmonella enterica SRR2567025</t>
  </si>
  <si>
    <t>Salmonella enterica SRR2567026</t>
  </si>
  <si>
    <t>Salmonella enterica SRR2567028</t>
  </si>
  <si>
    <t>Salmonella enterica SRR2567031</t>
  </si>
  <si>
    <t>Salmonella enterica SRR2567033</t>
  </si>
  <si>
    <t>Salmonella enterica SRR2567040</t>
  </si>
  <si>
    <t>Salmonella enterica SRR2567041</t>
  </si>
  <si>
    <t>Salmonella enterica SRR2567045</t>
  </si>
  <si>
    <t>Salmonella enterica SRR2567048</t>
  </si>
  <si>
    <t>Salmonella enterica SRR2567052</t>
  </si>
  <si>
    <t>Salmonella enterica SRR2567053</t>
  </si>
  <si>
    <t>Salmonella enterica SRR2567054</t>
  </si>
  <si>
    <t>Salmonella enterica SRR2567058</t>
  </si>
  <si>
    <t>Salmonella enterica SRR2567064</t>
  </si>
  <si>
    <t>Salmonella enterica SRR2567067</t>
  </si>
  <si>
    <t>Salmonella enterica SRR2567071</t>
  </si>
  <si>
    <t>Salmonella enterica SRR2567072</t>
  </si>
  <si>
    <t>Salmonella enterica SRR2567074</t>
  </si>
  <si>
    <t>Salmonella enterica SRR2567076</t>
  </si>
  <si>
    <t>Salmonella enterica SRR2567077</t>
  </si>
  <si>
    <t>Salmonella enterica SRR2567078</t>
  </si>
  <si>
    <t>Salmonella enterica SRR2567079</t>
  </si>
  <si>
    <t>Salmonella enterica SRR2567080</t>
  </si>
  <si>
    <t>Salmonella enterica SRR2567081</t>
  </si>
  <si>
    <t>Salmonella enterica SRR2567082</t>
  </si>
  <si>
    <t>Salmonella enterica SRR2567083</t>
  </si>
  <si>
    <t>Salmonella enterica SRR2567084</t>
  </si>
  <si>
    <t>Salmonella enterica SRR2567088</t>
  </si>
  <si>
    <t>Salmonella enterica SRR2567090</t>
  </si>
  <si>
    <t>Salmonella enterica SRR2567095</t>
  </si>
  <si>
    <t>Salmonella enterica SRR2567098</t>
  </si>
  <si>
    <t>Salmonella enterica SRR2567104</t>
  </si>
  <si>
    <t>Salmonella enterica SRR2567107</t>
  </si>
  <si>
    <t>Salmonella enterica SRR2567109</t>
  </si>
  <si>
    <t>Salmonella enterica SRR2567114</t>
  </si>
  <si>
    <t>Salmonella enterica SRR2567115</t>
  </si>
  <si>
    <t>Salmonella enterica SRR2567118</t>
  </si>
  <si>
    <t>Salmonella enterica SRR2567121</t>
  </si>
  <si>
    <t>Salmonella enterica SRR2567124</t>
  </si>
  <si>
    <t>Salmonella enterica SRR2567126</t>
  </si>
  <si>
    <t>Salmonella enterica SRR2567136</t>
  </si>
  <si>
    <t>Salmonella enterica SRR2567138</t>
  </si>
  <si>
    <t>Salmonella enterica SRR2567140</t>
  </si>
  <si>
    <t>Salmonella enterica SRR2567143</t>
  </si>
  <si>
    <t>Salmonella enterica SRR2567144</t>
  </si>
  <si>
    <t>Salmonella enterica SRR2567145</t>
  </si>
  <si>
    <t>Salmonella enterica SRR2567146</t>
  </si>
  <si>
    <t>Salmonella enterica SRR2567147</t>
  </si>
  <si>
    <t>Salmonella enterica SRR2567148</t>
  </si>
  <si>
    <t>Salmonella enterica SRR2567151</t>
  </si>
  <si>
    <t>Salmonella enterica SRR2567159</t>
  </si>
  <si>
    <t>Salmonella enterica SRR2567164</t>
  </si>
  <si>
    <t>Salmonella enterica SRR2567165</t>
  </si>
  <si>
    <t>Salmonella enterica SRR2567168</t>
  </si>
  <si>
    <t>Salmonella enterica SRR2567171</t>
  </si>
  <si>
    <t>Salmonella enterica SRR2567172</t>
  </si>
  <si>
    <t>Salmonella enterica SRR2567173</t>
  </si>
  <si>
    <t>Salmonella enterica SRR2567174</t>
  </si>
  <si>
    <t>Salmonella enterica SRR2567183</t>
  </si>
  <si>
    <t>Salmonella enterica SRR2567185</t>
  </si>
  <si>
    <t>Salmonella enterica SRR2567186</t>
  </si>
  <si>
    <t>Salmonella enterica SRR2567189</t>
  </si>
  <si>
    <t>Salmonella enterica SRR2567194</t>
  </si>
  <si>
    <t>Salmonella enterica SRR2567195</t>
  </si>
  <si>
    <t>Salmonella enterica SRR2567196</t>
  </si>
  <si>
    <t>Salmonella enterica SRR2567204</t>
  </si>
  <si>
    <t>Salmonella enterica SRR2567212</t>
  </si>
  <si>
    <t>Salmonella enterica SRR2568388</t>
  </si>
  <si>
    <t>Salmonella enterica SRR2568389</t>
  </si>
  <si>
    <t>Salmonella enterica SRR2568395</t>
  </si>
  <si>
    <t>Salmonella enterica SRR2568397</t>
  </si>
  <si>
    <t>Salmonella enterica SRR2568398</t>
  </si>
  <si>
    <t>Salmonella enterica SRR2568399</t>
  </si>
  <si>
    <t>Salmonella enterica SRR2568402</t>
  </si>
  <si>
    <t>Salmonella enterica SRR2583949</t>
  </si>
  <si>
    <t>Salmonella enterica SRR2583951</t>
  </si>
  <si>
    <t>Salmonella enterica SRR2583954</t>
  </si>
  <si>
    <t>Salmonella enterica SRR2583962</t>
  </si>
  <si>
    <t>Salmonella enterica SRR2584388</t>
  </si>
  <si>
    <t>Salmonella enterica SRR2584397</t>
  </si>
  <si>
    <t>Salmonella enterica SRR2584401</t>
  </si>
  <si>
    <t>Salmonella enterica SRR2599653</t>
  </si>
  <si>
    <t>Salmonella enterica SRR2599657</t>
  </si>
  <si>
    <t>Salmonella enterica SRR2637856</t>
  </si>
  <si>
    <t>Salmonella enterica SRR2637879</t>
  </si>
  <si>
    <t>Salmonella enterica SRR2637903</t>
  </si>
  <si>
    <t>Salmonella enterica SRR2638014</t>
  </si>
  <si>
    <t>Salmonella enterica SRR2638017</t>
  </si>
  <si>
    <t>Salmonella enterica SRR2638018</t>
  </si>
  <si>
    <t>Salmonella enterica SRR2638019</t>
  </si>
  <si>
    <t>Salmonella enterica SRR2638070</t>
  </si>
  <si>
    <t>Salmonella enterica SRR2648198</t>
  </si>
  <si>
    <t>Salmonella enterica SRR2648740</t>
  </si>
  <si>
    <t>Salmonella enterica SRR2648750</t>
  </si>
  <si>
    <t>Salmonella enterica SRR2648751</t>
  </si>
  <si>
    <t>Salmonella enterica SRR2648752</t>
  </si>
  <si>
    <t>Salmonella enterica SRR2648753</t>
  </si>
  <si>
    <t>Salmonella enterica SRR2648754</t>
  </si>
  <si>
    <t>Salmonella enterica SRR2648755</t>
  </si>
  <si>
    <t>Salmonella enterica SRR2648757</t>
  </si>
  <si>
    <t>Salmonella enterica SRR2649002</t>
  </si>
  <si>
    <t>Salmonella enterica SRR2669160</t>
  </si>
  <si>
    <t>Salmonella enterica SRR2669162</t>
  </si>
  <si>
    <t>Salmonella enterica SRR2670660</t>
  </si>
  <si>
    <t>Salmonella enterica SRR2670692</t>
  </si>
  <si>
    <t>Salmonella enterica SRR2670695</t>
  </si>
  <si>
    <t>Salmonella enterica SRR2670698</t>
  </si>
  <si>
    <t>Salmonella enterica SRR2670699</t>
  </si>
  <si>
    <t>Salmonella enterica SRR2670701</t>
  </si>
  <si>
    <t>Salmonella enterica SRR2670709</t>
  </si>
  <si>
    <t>Salmonella enterica SRR2670715</t>
  </si>
  <si>
    <t>Salmonella enterica SRR2670716</t>
  </si>
  <si>
    <t>Salmonella enterica SRR2724056</t>
  </si>
  <si>
    <t>Salmonella enterica SRR2724059</t>
  </si>
  <si>
    <t>Salmonella enterica SRR2724060</t>
  </si>
  <si>
    <t>Salmonella enterica SRR2724061</t>
  </si>
  <si>
    <t>Salmonella enterica SRR2724063</t>
  </si>
  <si>
    <t>Salmonella enterica SRR2724064</t>
  </si>
  <si>
    <t>Salmonella enterica SRR2829106</t>
  </si>
  <si>
    <t>Salmonella enterica SRR2829107</t>
  </si>
  <si>
    <t>Salmonella enterica SRR2829110</t>
  </si>
  <si>
    <t>Salmonella enterica SRR2829112</t>
  </si>
  <si>
    <t>Salmonella enterica SRR2829171</t>
  </si>
  <si>
    <t>Salmonella enterica SRR2829172</t>
  </si>
  <si>
    <t>Salmonella enterica SRR2829308</t>
  </si>
  <si>
    <t>Salmonella enterica SRR2829310</t>
  </si>
  <si>
    <t>Salmonella enterica SRR2829313</t>
  </si>
  <si>
    <t>Salmonella enterica SRR2875422</t>
  </si>
  <si>
    <t>Salmonella enterica SRR2889980</t>
  </si>
  <si>
    <t>Salmonella enterica SRR2889981</t>
  </si>
  <si>
    <t>Salmonella enterica SRR2889983</t>
  </si>
  <si>
    <t>Salmonella enterica SRR2910992</t>
  </si>
  <si>
    <t>Salmonella enterica SRR2911794</t>
  </si>
  <si>
    <t>Salmonella enterica SRR2912640</t>
  </si>
  <si>
    <t>Salmonella enterica SRR2912645</t>
  </si>
  <si>
    <t>Salmonella enterica SRR2912651</t>
  </si>
  <si>
    <t>Salmonella enterica SRR2912655</t>
  </si>
  <si>
    <t>Salmonella enterica SRR2912658</t>
  </si>
  <si>
    <t>Salmonella enterica SRR2912659</t>
  </si>
  <si>
    <t>Salmonella enterica SRR2917938</t>
  </si>
  <si>
    <t>Salmonella enterica SRR2918183</t>
  </si>
  <si>
    <t>Salmonella enterica SRR2918189</t>
  </si>
  <si>
    <t>Salmonella enterica SRR2918195</t>
  </si>
  <si>
    <t>Salmonella enterica SRR2919947</t>
  </si>
  <si>
    <t>Salmonella enterica SRR2919949</t>
  </si>
  <si>
    <t>Salmonella enterica SRR2919950</t>
  </si>
  <si>
    <t>Salmonella enterica SRR2919952</t>
  </si>
  <si>
    <t>Salmonella enterica SRR2919953</t>
  </si>
  <si>
    <t>Salmonella enterica SRR2920066</t>
  </si>
  <si>
    <t>Salmonella enterica SRR2920118</t>
  </si>
  <si>
    <t>Salmonella enterica SRR2920119</t>
  </si>
  <si>
    <t>Salmonella enterica SRR2920120</t>
  </si>
  <si>
    <t>Salmonella enterica SRR2939006</t>
  </si>
  <si>
    <t>Salmonella enterica SRR2939007</t>
  </si>
  <si>
    <t>Salmonella enterica SRR2939119</t>
  </si>
  <si>
    <t>Salmonella enterica SRR2939120</t>
  </si>
  <si>
    <t>Salmonella enterica SRR2939123</t>
  </si>
  <si>
    <t>Salmonella enterica SRR2939124</t>
  </si>
  <si>
    <t>Salmonella enterica SRR2939561</t>
  </si>
  <si>
    <t>Salmonella enterica SRR2939562</t>
  </si>
  <si>
    <t>Salmonella enterica SRR2962357</t>
  </si>
  <si>
    <t>Salmonella enterica SRR2962358</t>
  </si>
  <si>
    <t>Salmonella enterica SRR2962359</t>
  </si>
  <si>
    <t>Salmonella enterica SRR2962361</t>
  </si>
  <si>
    <t>Salmonella enterica SRR2962365</t>
  </si>
  <si>
    <t>Salmonella enterica SRR2962367</t>
  </si>
  <si>
    <t>Salmonella enterica SRR2962393</t>
  </si>
  <si>
    <t>Salmonella enterica SRR2962396</t>
  </si>
  <si>
    <t>Salmonella enterica SRR2962400</t>
  </si>
  <si>
    <t>Salmonella enterica SRR2962401</t>
  </si>
  <si>
    <t>Salmonella enterica SRR2962402</t>
  </si>
  <si>
    <t>Salmonella enterica SRR2962403</t>
  </si>
  <si>
    <t>Salmonella enterica SRR2962405</t>
  </si>
  <si>
    <t>Salmonella enterica SRR2962406</t>
  </si>
  <si>
    <t>Salmonella enterica SRR2962407</t>
  </si>
  <si>
    <t>Salmonella enterica SRR2962883</t>
  </si>
  <si>
    <t>Salmonella enterica SRR2962886</t>
  </si>
  <si>
    <t>Salmonella enterica SRR2962888</t>
  </si>
  <si>
    <t>Salmonella enterica SRR2962897</t>
  </si>
  <si>
    <t>Salmonella enterica SRR2962898</t>
  </si>
  <si>
    <t>Salmonella enterica SRR2962899</t>
  </si>
  <si>
    <t>Salmonella enterica SRR2973699</t>
  </si>
  <si>
    <t>Salmonella enterica SRR2973700</t>
  </si>
  <si>
    <t>Salmonella enterica SRR2973701</t>
  </si>
  <si>
    <t>Salmonella enterica SRR2973702</t>
  </si>
  <si>
    <t>Salmonella enterica SRR2973703</t>
  </si>
  <si>
    <t>Salmonella enterica SRR2973709</t>
  </si>
  <si>
    <t>Salmonella enterica SRR2973723</t>
  </si>
  <si>
    <t>Salmonella enterica SRR2973724</t>
  </si>
  <si>
    <t>Salmonella enterica SRR2973726</t>
  </si>
  <si>
    <t>Salmonella enterica SRR2973727</t>
  </si>
  <si>
    <t>Salmonella enterica SRR2973728</t>
  </si>
  <si>
    <t>Salmonella enterica SRR2973736</t>
  </si>
  <si>
    <t>Salmonella enterica SRR2973738</t>
  </si>
  <si>
    <t>Salmonella enterica SRR2973739</t>
  </si>
  <si>
    <t>Salmonella enterica SRR2973740</t>
  </si>
  <si>
    <t>Salmonella enterica SRR2973833</t>
  </si>
  <si>
    <t>Salmonella enterica SRR2973835</t>
  </si>
  <si>
    <t>Salmonella enterica SRR2976054</t>
  </si>
  <si>
    <t>Salmonella enterica SRR2976056</t>
  </si>
  <si>
    <t>Salmonella enterica SRR2979526</t>
  </si>
  <si>
    <t>Salmonella enterica SRR2981104</t>
  </si>
  <si>
    <t>Salmonella enterica SRR2981105</t>
  </si>
  <si>
    <t>Salmonella enterica SRR2981106</t>
  </si>
  <si>
    <t>Salmonella enterica SRR2981107</t>
  </si>
  <si>
    <t>Salmonella enterica SRR2981108</t>
  </si>
  <si>
    <t>Salmonella enterica SRR2981109</t>
  </si>
  <si>
    <t>Salmonella enterica SRR2981112</t>
  </si>
  <si>
    <t>Salmonella enterica SRR2981146</t>
  </si>
  <si>
    <t>Salmonella enterica SRR2981147</t>
  </si>
  <si>
    <t>Salmonella enterica SRR2982336</t>
  </si>
  <si>
    <t>Salmonella enterica SRR2982337</t>
  </si>
  <si>
    <t>Salmonella enterica SRR2982340</t>
  </si>
  <si>
    <t>Salmonella enterica SRR2982348</t>
  </si>
  <si>
    <t>Salmonella enterica SRR2982349</t>
  </si>
  <si>
    <t>Salmonella enterica SRR2982350</t>
  </si>
  <si>
    <t>Salmonella enterica SRR2989168</t>
  </si>
  <si>
    <t>Salmonella enterica SRR2989188</t>
  </si>
  <si>
    <t>Salmonella enterica SRR2989190</t>
  </si>
  <si>
    <t>Salmonella enterica SRR2989195</t>
  </si>
  <si>
    <t>Salmonella enterica SRR2989202</t>
  </si>
  <si>
    <t>Salmonella enterica SRR2989206</t>
  </si>
  <si>
    <t>Salmonella enterica SRR2989208</t>
  </si>
  <si>
    <t>Salmonella enterica SRR2989561</t>
  </si>
  <si>
    <t>Salmonella enterica SRR2989562</t>
  </si>
  <si>
    <t>Salmonella enterica SRR2989563</t>
  </si>
  <si>
    <t>Salmonella enterica SRR2989564</t>
  </si>
  <si>
    <t>Salmonella enterica SRR2989565</t>
  </si>
  <si>
    <t>Salmonella enterica SRR2989566</t>
  </si>
  <si>
    <t>Salmonella enterica SRR2989568</t>
  </si>
  <si>
    <t>Salmonella enterica SRR2993804</t>
  </si>
  <si>
    <t>Salmonella enterica SRR2993932</t>
  </si>
  <si>
    <t>Salmonella enterica SRR2993933</t>
  </si>
  <si>
    <t>Salmonella enterica SRR2993936</t>
  </si>
  <si>
    <t>Salmonella enterica SRR2993937</t>
  </si>
  <si>
    <t>Salmonella enterica SRR2999646</t>
  </si>
  <si>
    <t>Salmonella enterica SRR2999649</t>
  </si>
  <si>
    <t>Salmonella enterica SRR2999651</t>
  </si>
  <si>
    <t>Salmonella enterica SRR3000019</t>
  </si>
  <si>
    <t>Salmonella enterica SRR3000027</t>
  </si>
  <si>
    <t>Salmonella enterica SRR3000029</t>
  </si>
  <si>
    <t>Salmonella enterica SRR3000030</t>
  </si>
  <si>
    <t>Salmonella enterica SRR3000031</t>
  </si>
  <si>
    <t>Salmonella enterica SRR3000037</t>
  </si>
  <si>
    <t>Salmonella enterica SRR3000039</t>
  </si>
  <si>
    <t>Salmonella enterica SRR3000041</t>
  </si>
  <si>
    <t>Salmonella enterica SRR3000042</t>
  </si>
  <si>
    <t>Salmonella enterica SRR3000043</t>
  </si>
  <si>
    <t>Salmonella enterica SRR3000045</t>
  </si>
  <si>
    <t>Salmonella enterica SRR3000046</t>
  </si>
  <si>
    <t>Salmonella enterica SRR3001170</t>
  </si>
  <si>
    <t>Salmonella enterica SRR3001171</t>
  </si>
  <si>
    <t>Salmonella enterica SRR3001172</t>
  </si>
  <si>
    <t>Salmonella enterica SRR3001173</t>
  </si>
  <si>
    <t>Salmonella enterica SRR3001175</t>
  </si>
  <si>
    <t>Salmonella enterica SRR3001176</t>
  </si>
  <si>
    <t>Salmonella enterica SRR3001177</t>
  </si>
  <si>
    <t>Salmonella enterica SRR3001181</t>
  </si>
  <si>
    <t>Salmonella enterica SRR3021486</t>
  </si>
  <si>
    <t>Salmonella enterica SRR3021488</t>
  </si>
  <si>
    <t>Salmonella enterica SRR3021489</t>
  </si>
  <si>
    <t>Salmonella enterica SRR3021491</t>
  </si>
  <si>
    <t>Salmonella enterica SRR3021493</t>
  </si>
  <si>
    <t>Salmonella enterica SRR3021494</t>
  </si>
  <si>
    <t>Salmonella enterica SRR3031824</t>
  </si>
  <si>
    <t>Salmonella enterica SRR3031825</t>
  </si>
  <si>
    <t>Salmonella enterica SRR3031827</t>
  </si>
  <si>
    <t>Salmonella enterica SRR3031829</t>
  </si>
  <si>
    <t>Salmonella enterica SRR3031869</t>
  </si>
  <si>
    <t>Salmonella enterica SRR3031871</t>
  </si>
  <si>
    <t>Salmonella enterica SRR3031873</t>
  </si>
  <si>
    <t>Salmonella enterica SRR3033302</t>
  </si>
  <si>
    <t>Salmonella enterica SRR3033303</t>
  </si>
  <si>
    <t>Salmonella enterica SRR3033304</t>
  </si>
  <si>
    <t>Salmonella enterica SRR3033305</t>
  </si>
  <si>
    <t>Salmonella enterica SRR3033320</t>
  </si>
  <si>
    <t>Salmonella enterica SRR3033324</t>
  </si>
  <si>
    <t>Salmonella enterica SRR3033325</t>
  </si>
  <si>
    <t>Salmonella enterica SRR3033347</t>
  </si>
  <si>
    <t>Salmonella enterica SRR3038497</t>
  </si>
  <si>
    <t>Salmonella enterica SRR3038498</t>
  </si>
  <si>
    <t>Salmonella enterica SRR3038499</t>
  </si>
  <si>
    <t>Salmonella enterica SRR3038500</t>
  </si>
  <si>
    <t>Salmonella enterica SRR3038501</t>
  </si>
  <si>
    <t>Salmonella enterica SRR3038502</t>
  </si>
  <si>
    <t>Salmonella enterica SRR3038510</t>
  </si>
  <si>
    <t>Salmonella enterica SRR3038511</t>
  </si>
  <si>
    <t>Salmonella enterica SRR3038512</t>
  </si>
  <si>
    <t>Salmonella enterica SRR3038515</t>
  </si>
  <si>
    <t>Salmonella enterica SRR3045974</t>
  </si>
  <si>
    <t>Salmonella enterica SRR3045975</t>
  </si>
  <si>
    <t>Salmonella enterica SRR3045976</t>
  </si>
  <si>
    <t>Salmonella enterica SRR3045977</t>
  </si>
  <si>
    <t>Salmonella enterica SRR3052018</t>
  </si>
  <si>
    <t>Salmonella enterica SRR3052022</t>
  </si>
  <si>
    <t>Salmonella enterica SRR3052023</t>
  </si>
  <si>
    <t>Salmonella enterica SRR3052024</t>
  </si>
  <si>
    <t>Salmonella enterica SRR3052027</t>
  </si>
  <si>
    <t>Salmonella enterica SRR3052028</t>
  </si>
  <si>
    <t>Salmonella enterica SRR3052029</t>
  </si>
  <si>
    <t>Salmonella enterica SRR3055284</t>
  </si>
  <si>
    <t>Salmonella enterica SRR3055287</t>
  </si>
  <si>
    <t>Salmonella enterica SRR3055288</t>
  </si>
  <si>
    <t>Salmonella enterica SRR3055291</t>
  </si>
  <si>
    <t>Salmonella enterica SRR3055299</t>
  </si>
  <si>
    <t>Salmonella enterica SRR3055305</t>
  </si>
  <si>
    <t>Salmonella enterica SRR3056898</t>
  </si>
  <si>
    <t>Salmonella enterica SRR3056900</t>
  </si>
  <si>
    <t>Salmonella enterica SRR3056904</t>
  </si>
  <si>
    <t>Salmonella enterica SRR3056905</t>
  </si>
  <si>
    <t>Salmonella enterica SRR3056908</t>
  </si>
  <si>
    <t>Salmonella enterica SRR3056909</t>
  </si>
  <si>
    <t>Salmonella enterica SRR3056912</t>
  </si>
  <si>
    <t>Salmonella enterica SRR3056914</t>
  </si>
  <si>
    <t>Salmonella enterica SRR3056917</t>
  </si>
  <si>
    <t>Salmonella enterica SRR3056918</t>
  </si>
  <si>
    <t>Salmonella enterica SRR3056919</t>
  </si>
  <si>
    <t>Salmonella enterica SRR3056920</t>
  </si>
  <si>
    <t>Salmonella enterica SRR3056927</t>
  </si>
  <si>
    <t>Salmonella enterica SRR3056928</t>
  </si>
  <si>
    <t>Salmonella enterica SRR3056931</t>
  </si>
  <si>
    <t>Salmonella enterica SRR3056932</t>
  </si>
  <si>
    <t>Salmonella enterica SRR3057217</t>
  </si>
  <si>
    <t>Salmonella enterica SRR3057219</t>
  </si>
  <si>
    <t>Salmonella enterica SRR3057220</t>
  </si>
  <si>
    <t>Salmonella enterica SRR3057221</t>
  </si>
  <si>
    <t>Salmonella enterica SRR3057223</t>
  </si>
  <si>
    <t>Salmonella enterica SRR3057229</t>
  </si>
  <si>
    <t>Salmonella enterica SRR3062665</t>
  </si>
  <si>
    <t>Salmonella enterica SRR3062667</t>
  </si>
  <si>
    <t>Salmonella enterica SRR3062669</t>
  </si>
  <si>
    <t>Salmonella enterica SRR3062670</t>
  </si>
  <si>
    <t>Salmonella enterica SRR3062673</t>
  </si>
  <si>
    <t>Salmonella enterica SRR3062674</t>
  </si>
  <si>
    <t>Salmonella enterica SRR3062679</t>
  </si>
  <si>
    <t>Salmonella enterica SRR3062680</t>
  </si>
  <si>
    <t>Salmonella enterica SRR3062684</t>
  </si>
  <si>
    <t>Salmonella enterica SRR3062685</t>
  </si>
  <si>
    <t>Salmonella enterica SRR3062687</t>
  </si>
  <si>
    <t>Salmonella enterica SRR3062689</t>
  </si>
  <si>
    <t>Salmonella enterica SRR3062690</t>
  </si>
  <si>
    <t>Salmonella enterica SRR3085521</t>
  </si>
  <si>
    <t>Salmonella enterica SRR3085523</t>
  </si>
  <si>
    <t>Salmonella enterica SRR3085525</t>
  </si>
  <si>
    <t>Salmonella enterica SRR3085526</t>
  </si>
  <si>
    <t>Salmonella enterica SRR3085527</t>
  </si>
  <si>
    <t>Salmonella enterica SRR3085528</t>
  </si>
  <si>
    <t>Salmonella enterica SRR3085615</t>
  </si>
  <si>
    <t>Salmonella enterica SRR3085618</t>
  </si>
  <si>
    <t>Salmonella enterica SRR3085619</t>
  </si>
  <si>
    <t>Salmonella enterica SRR3085621</t>
  </si>
  <si>
    <t>Salmonella enterica SRR3089989</t>
  </si>
  <si>
    <t>Salmonella enterica SRR3089990</t>
  </si>
  <si>
    <t>Salmonella enterica SRR3089991</t>
  </si>
  <si>
    <t>Salmonella enterica SRR3089994</t>
  </si>
  <si>
    <t>Salmonella enterica SRR3089995</t>
  </si>
  <si>
    <t>Salmonella enterica SRR3089998</t>
  </si>
  <si>
    <t>Salmonella enterica SRR3090001</t>
  </si>
  <si>
    <t>Salmonella enterica SRR3090004</t>
  </si>
  <si>
    <t>Salmonella enterica SRR3091330</t>
  </si>
  <si>
    <t>Salmonella enterica SRR3091336</t>
  </si>
  <si>
    <t>Salmonella enterica SRR3091339</t>
  </si>
  <si>
    <t>Salmonella enterica SRR3091344</t>
  </si>
  <si>
    <t>Salmonella enterica SRR3091349</t>
  </si>
  <si>
    <t>Salmonella enterica SRR3091350</t>
  </si>
  <si>
    <t>Salmonella enterica SRR3091412</t>
  </si>
  <si>
    <t>Salmonella enterica SRR3091416</t>
  </si>
  <si>
    <t>Salmonella enterica SRR3091418</t>
  </si>
  <si>
    <t>Salmonella enterica SRR3096030</t>
  </si>
  <si>
    <t>Salmonella enterica SRR3096033</t>
  </si>
  <si>
    <t>Salmonella enterica SRR3096075</t>
  </si>
  <si>
    <t>Salmonella enterica SRR3096076</t>
  </si>
  <si>
    <t>Salmonella enterica SRR3096077</t>
  </si>
  <si>
    <t>Salmonella enterica SRR3096078</t>
  </si>
  <si>
    <t>Salmonella enterica SRR3096079</t>
  </si>
  <si>
    <t>Salmonella enterica SRR3096085</t>
  </si>
  <si>
    <t>Salmonella enterica SRR3096089</t>
  </si>
  <si>
    <t>Salmonella enterica SRR3096093</t>
  </si>
  <si>
    <t>Salmonella enterica SRR3096096</t>
  </si>
  <si>
    <t>Salmonella enterica SRR3096098</t>
  </si>
  <si>
    <t>Salmonella enterica SRR3096102</t>
  </si>
  <si>
    <t>Salmonella enterica SRR3096106</t>
  </si>
  <si>
    <t>Salmonella enterica SRR3096718</t>
  </si>
  <si>
    <t>Salmonella enterica SRR3096719</t>
  </si>
  <si>
    <t>Salmonella enterica SRR3096722</t>
  </si>
  <si>
    <t>Salmonella enterica SRR3098264</t>
  </si>
  <si>
    <t>Salmonella enterica SRR3098265</t>
  </si>
  <si>
    <t>Salmonella enterica SRR3098266</t>
  </si>
  <si>
    <t>Salmonella enterica SRR3098269</t>
  </si>
  <si>
    <t>Salmonella enterica SRR3098270</t>
  </si>
  <si>
    <t>Salmonella enterica SRR3098272</t>
  </si>
  <si>
    <t>Salmonella enterica SRR3098274</t>
  </si>
  <si>
    <t>Salmonella enterica SRR3098276</t>
  </si>
  <si>
    <t>Salmonella enterica SRR3098278</t>
  </si>
  <si>
    <t>Salmonella enterica SRR3098279</t>
  </si>
  <si>
    <t>Salmonella enterica SRR3098283</t>
  </si>
  <si>
    <t>Salmonella enterica SRR3098373</t>
  </si>
  <si>
    <t>Salmonella enterica SRR3098374</t>
  </si>
  <si>
    <t>Salmonella enterica SRR3098375</t>
  </si>
  <si>
    <t>Salmonella enterica SRR3098377</t>
  </si>
  <si>
    <t>Salmonella enterica SRR3098641</t>
  </si>
  <si>
    <t>Salmonella enterica SRR3098647</t>
  </si>
  <si>
    <t>Salmonella enterica SRR3098658</t>
  </si>
  <si>
    <t>Salmonella enterica SRR3098660</t>
  </si>
  <si>
    <t>Salmonella enterica SRR3099614</t>
  </si>
  <si>
    <t>Salmonella enterica SRR3099622</t>
  </si>
  <si>
    <t>Salmonella enterica SRR3099649</t>
  </si>
  <si>
    <t>Salmonella enterica SRR3099653</t>
  </si>
  <si>
    <t>Salmonella enterica SRR3101833</t>
  </si>
  <si>
    <t>Salmonella enterica SRR3101879</t>
  </si>
  <si>
    <t>Salmonella enterica SRR3110329</t>
  </si>
  <si>
    <t>Salmonella enterica SRR3110332</t>
  </si>
  <si>
    <t>Salmonella enterica SRR3110380</t>
  </si>
  <si>
    <t>Salmonella enterica SRR3110464</t>
  </si>
  <si>
    <t>Salmonella enterica SRR3110473</t>
  </si>
  <si>
    <t>Salmonella enterica SRR3110480</t>
  </si>
  <si>
    <t>Salmonella enterica SRR3111263</t>
  </si>
  <si>
    <t>Salmonella enterica SRR3111266</t>
  </si>
  <si>
    <t>Salmonella enterica SRR3111272</t>
  </si>
  <si>
    <t>Salmonella enterica SRR3115184</t>
  </si>
  <si>
    <t>Salmonella enterica SRR3115190</t>
  </si>
  <si>
    <t>Salmonella enterica SRR3115191</t>
  </si>
  <si>
    <t>Salmonella enterica SRR3115192</t>
  </si>
  <si>
    <t>Salmonella enterica SRR3115202</t>
  </si>
  <si>
    <t>Salmonella enterica SRR3115221</t>
  </si>
  <si>
    <t>Salmonella enterica SRR3115223</t>
  </si>
  <si>
    <t>Salmonella enterica SRR3115224</t>
  </si>
  <si>
    <t>Salmonella enterica SRR3115225</t>
  </si>
  <si>
    <t>Salmonella enterica SRR3115231</t>
  </si>
  <si>
    <t>Salmonella enterica SRR3115233</t>
  </si>
  <si>
    <t>Salmonella enterica SRR3115234</t>
  </si>
  <si>
    <t>Salmonella enterica SRR3115236</t>
  </si>
  <si>
    <t>Salmonella enterica SRR3115237</t>
  </si>
  <si>
    <t>Salmonella enterica SRR3115238</t>
  </si>
  <si>
    <t>Salmonella enterica SRR3115369</t>
  </si>
  <si>
    <t>Salmonella enterica SRR3115381</t>
  </si>
  <si>
    <t>Salmonella enterica SRR3115432</t>
  </si>
  <si>
    <t>Salmonella enterica SRR3115440</t>
  </si>
  <si>
    <t>Salmonella enterica SRR3116153</t>
  </si>
  <si>
    <t>Salmonella enterica SRR3116157</t>
  </si>
  <si>
    <t>Salmonella enterica SRR3116158</t>
  </si>
  <si>
    <t>Salmonella enterica SRR3116161</t>
  </si>
  <si>
    <t>Salmonella enterica SRR3116167</t>
  </si>
  <si>
    <t>Salmonella enterica SRR3116197</t>
  </si>
  <si>
    <t>Salmonella enterica SRR3116200</t>
  </si>
  <si>
    <t>Salmonella enterica SRR3122760</t>
  </si>
  <si>
    <t>Salmonella enterica SRR3122761</t>
  </si>
  <si>
    <t>Salmonella enterica SRR3122764</t>
  </si>
  <si>
    <t>Salmonella enterica SRR3122771</t>
  </si>
  <si>
    <t>Salmonella enterica SRR3129298</t>
  </si>
  <si>
    <t>Salmonella enterica SRR3129704</t>
  </si>
  <si>
    <t>Salmonella enterica SRR3131144</t>
  </si>
  <si>
    <t>Salmonella enterica SRR3131241</t>
  </si>
  <si>
    <t>Salmonella enterica SRR3136893</t>
  </si>
  <si>
    <t>Salmonella enterica SRR3136896</t>
  </si>
  <si>
    <t>Salmonella enterica SRR3136897</t>
  </si>
  <si>
    <t>Salmonella enterica SRR3136898</t>
  </si>
  <si>
    <t>Salmonella enterica SRR3143811</t>
  </si>
  <si>
    <t>Salmonella enterica SRR3146576</t>
  </si>
  <si>
    <t>Salmonella enterica SRR3146577</t>
  </si>
  <si>
    <t>Salmonella enterica SRR3146578</t>
  </si>
  <si>
    <t>Salmonella enterica SRR3146664</t>
  </si>
  <si>
    <t>Salmonella enterica SRR3146669</t>
  </si>
  <si>
    <t>Salmonella enterica SRR3147925</t>
  </si>
  <si>
    <t>Salmonella enterica SRR3147933</t>
  </si>
  <si>
    <t>Salmonella enterica SRR3148240</t>
  </si>
  <si>
    <t>Salmonella enterica SRR3148244</t>
  </si>
  <si>
    <t>Salmonella enterica SRR3148245</t>
  </si>
  <si>
    <t>Salmonella enterica SRR3148312</t>
  </si>
  <si>
    <t>Salmonella enterica SRR3148341</t>
  </si>
  <si>
    <t>Salmonella enterica SRR3151788</t>
  </si>
  <si>
    <t>Salmonella enterica SRR3151790</t>
  </si>
  <si>
    <t>Salmonella enterica SRR3151791</t>
  </si>
  <si>
    <t>Salmonella enterica SRR3151794</t>
  </si>
  <si>
    <t>Salmonella enterica SRR3151797</t>
  </si>
  <si>
    <t>Salmonella enterica SRR3151799</t>
  </si>
  <si>
    <t>Salmonella enterica SRR3151800</t>
  </si>
  <si>
    <t>Salmonella enterica SRR3156381</t>
  </si>
  <si>
    <t>Salmonella enterica SRR3156382</t>
  </si>
  <si>
    <t>Salmonella enterica SRR3156383</t>
  </si>
  <si>
    <t>Salmonella enterica SRR3156384</t>
  </si>
  <si>
    <t>Salmonella enterica SRR3156388</t>
  </si>
  <si>
    <t>Salmonella enterica SRR3156389</t>
  </si>
  <si>
    <t>Salmonella enterica SRR3156390</t>
  </si>
  <si>
    <t>Salmonella enterica SRR3156391</t>
  </si>
  <si>
    <t>Salmonella enterica SRR3173522</t>
  </si>
  <si>
    <t>Salmonella enterica SRR3173523</t>
  </si>
  <si>
    <t>Salmonella enterica SRR3173524</t>
  </si>
  <si>
    <t>Salmonella enterica SRR3173525</t>
  </si>
  <si>
    <t>Salmonella enterica SRR3173550</t>
  </si>
  <si>
    <t>Salmonella enterica SRR3173555</t>
  </si>
  <si>
    <t>Salmonella enterica SRR3173557</t>
  </si>
  <si>
    <t>Salmonella enterica SRR3173561</t>
  </si>
  <si>
    <t>Salmonella enterica SRR3173564</t>
  </si>
  <si>
    <t>Salmonella enterica SRR3173683</t>
  </si>
  <si>
    <t>Salmonella enterica SRR3173685</t>
  </si>
  <si>
    <t>Salmonella enterica SRR3173688</t>
  </si>
  <si>
    <t>Salmonella enterica SRR3173704</t>
  </si>
  <si>
    <t>Salmonella enterica SRR3173705</t>
  </si>
  <si>
    <t>Salmonella enterica SRR3180032</t>
  </si>
  <si>
    <t>Salmonella enterica SRR3180034</t>
  </si>
  <si>
    <t>Salmonella enterica SRR3180036</t>
  </si>
  <si>
    <t>Salmonella enterica SRR3180044</t>
  </si>
  <si>
    <t>Salmonella enterica SRR3180047</t>
  </si>
  <si>
    <t>Salmonella enterica SRR3180051</t>
  </si>
  <si>
    <t>Salmonella enterica SRR3180052</t>
  </si>
  <si>
    <t>Salmonella enterica SRR3182546</t>
  </si>
  <si>
    <t>Salmonella enterica SRR3182549</t>
  </si>
  <si>
    <t>Salmonella enterica SRR3182550</t>
  </si>
  <si>
    <t>Salmonella enterica SRR3182552</t>
  </si>
  <si>
    <t>Salmonella enterica SRR3182553</t>
  </si>
  <si>
    <t>Salmonella enterica SRR3182554</t>
  </si>
  <si>
    <t>Salmonella enterica SRR3184114</t>
  </si>
  <si>
    <t>Salmonella enterica SRR3184159</t>
  </si>
  <si>
    <t>Salmonella enterica SRR3184162</t>
  </si>
  <si>
    <t>Salmonella enterica SRR3184168</t>
  </si>
  <si>
    <t>Salmonella enterica SRR3184169</t>
  </si>
  <si>
    <t>Salmonella enterica SRR3184184</t>
  </si>
  <si>
    <t>Salmonella enterica SRR3184185</t>
  </si>
  <si>
    <t>Salmonella enterica SRR3184186</t>
  </si>
  <si>
    <t>Salmonella enterica SRR3184190</t>
  </si>
  <si>
    <t>Salmonella enterica SRR3184191</t>
  </si>
  <si>
    <t>Salmonella enterica SRR3184192</t>
  </si>
  <si>
    <t>Salmonella enterica SRR3184193</t>
  </si>
  <si>
    <t>Salmonella enterica SRR3184194</t>
  </si>
  <si>
    <t>Salmonella enterica SRR3185038</t>
  </si>
  <si>
    <t>Salmonella enterica SRR3185039</t>
  </si>
  <si>
    <t>Salmonella enterica SRR3185044</t>
  </si>
  <si>
    <t>Salmonella enterica SRR3185046</t>
  </si>
  <si>
    <t>Salmonella enterica SRR3185049</t>
  </si>
  <si>
    <t>Salmonella enterica SRR3185050</t>
  </si>
  <si>
    <t>Salmonella enterica SRR3185052</t>
  </si>
  <si>
    <t>Salmonella enterica SRR3185053</t>
  </si>
  <si>
    <t>Salmonella enterica SRR3185054</t>
  </si>
  <si>
    <t>Salmonella enterica SRR3185055</t>
  </si>
  <si>
    <t>Salmonella enterica SRR3188162</t>
  </si>
  <si>
    <t>Salmonella enterica SRR3188256</t>
  </si>
  <si>
    <t>Salmonella enterica SRR3188257</t>
  </si>
  <si>
    <t>Salmonella enterica SRR3188261</t>
  </si>
  <si>
    <t>Salmonella enterica SRR3191435</t>
  </si>
  <si>
    <t>Salmonella enterica SRR3191442</t>
  </si>
  <si>
    <t>Salmonella enterica SRR3194568</t>
  </si>
  <si>
    <t>Salmonella enterica SRR3194570</t>
  </si>
  <si>
    <t>Salmonella enterica SRR3198620</t>
  </si>
  <si>
    <t>Salmonella enterica SRR3198622</t>
  </si>
  <si>
    <t>Salmonella enterica SRR3198624</t>
  </si>
  <si>
    <t>Salmonella enterica SRR3198628</t>
  </si>
  <si>
    <t>Salmonella enterica SRR3198629</t>
  </si>
  <si>
    <t>Salmonella enterica SRR3198630</t>
  </si>
  <si>
    <t>Salmonella enterica SRR3198631</t>
  </si>
  <si>
    <t>Salmonella enterica SRR3198632</t>
  </si>
  <si>
    <t>Salmonella enterica SRR3199874</t>
  </si>
  <si>
    <t>Salmonella enterica SRR3199875</t>
  </si>
  <si>
    <t>Salmonella enterica SRR3199883</t>
  </si>
  <si>
    <t>Salmonella enterica SRR3199885</t>
  </si>
  <si>
    <t>Salmonella enterica SRR3203827</t>
  </si>
  <si>
    <t>Salmonella enterica SRR3203829</t>
  </si>
  <si>
    <t>Salmonella enterica SRR3203831</t>
  </si>
  <si>
    <t>Salmonella enterica SRR3210384</t>
  </si>
  <si>
    <t>Salmonella enterica SRR3210385</t>
  </si>
  <si>
    <t>Salmonella enterica SRR3210389</t>
  </si>
  <si>
    <t>Salmonella enterica SRR3210392</t>
  </si>
  <si>
    <t>Salmonella enterica SRR3210561</t>
  </si>
  <si>
    <t>Salmonella enterica SRR3210575</t>
  </si>
  <si>
    <t>Salmonella enterica SRR3210651</t>
  </si>
  <si>
    <t>Salmonella enterica SRR3210654</t>
  </si>
  <si>
    <t>Salmonella enterica SRR3210656</t>
  </si>
  <si>
    <t>Salmonella enterica SRR3210657</t>
  </si>
  <si>
    <t>Salmonella enterica SRR3210663</t>
  </si>
  <si>
    <t>Salmonella enterica SRR3210664</t>
  </si>
  <si>
    <t>Salmonella enterica SRR3214099</t>
  </si>
  <si>
    <t>Salmonella enterica SRR3214101</t>
  </si>
  <si>
    <t>Salmonella enterica SRR3214102</t>
  </si>
  <si>
    <t>Salmonella enterica SRR3214105</t>
  </si>
  <si>
    <t>Salmonella enterica SRR3214107</t>
  </si>
  <si>
    <t>Salmonella enterica SRR3214108</t>
  </si>
  <si>
    <t>Salmonella enterica SRR3214114</t>
  </si>
  <si>
    <t>Salmonella enterica SRR3214125</t>
  </si>
  <si>
    <t>Salmonella enterica SRR3215341</t>
  </si>
  <si>
    <t>Salmonella enterica SRR3215342</t>
  </si>
  <si>
    <t>Salmonella enterica SRR3217372</t>
  </si>
  <si>
    <t>Salmonella enterica SRR3217373</t>
  </si>
  <si>
    <t>Salmonella enterica SRR3219140</t>
  </si>
  <si>
    <t>Salmonella enterica SRR3219142</t>
  </si>
  <si>
    <t>Salmonella enterica SRR3219161</t>
  </si>
  <si>
    <t>Salmonella enterica SRR3219163</t>
  </si>
  <si>
    <t>Salmonella enterica SRR3219167</t>
  </si>
  <si>
    <t>Salmonella enterica SRR3219170</t>
  </si>
  <si>
    <t>Salmonella enterica SRR3219179</t>
  </si>
  <si>
    <t>Salmonella enterica SRR3219186</t>
  </si>
  <si>
    <t>Salmonella enterica SRR3223088</t>
  </si>
  <si>
    <t>Salmonella enterica SRR3223091</t>
  </si>
  <si>
    <t>Salmonella enterica SRR3223095</t>
  </si>
  <si>
    <t>Salmonella enterica SRR3223098</t>
  </si>
  <si>
    <t>Salmonella enterica SRR3223099</t>
  </si>
  <si>
    <t>Salmonella enterica SRR3223101</t>
  </si>
  <si>
    <t>Salmonella enterica SRR3223148</t>
  </si>
  <si>
    <t>Salmonella enterica SRR3223149</t>
  </si>
  <si>
    <t>Salmonella enterica SRR3223153</t>
  </si>
  <si>
    <t>Salmonella enterica SRR3223156</t>
  </si>
  <si>
    <t>Salmonella enterica SRR3223751</t>
  </si>
  <si>
    <t>Salmonella enterica SRR3224089</t>
  </si>
  <si>
    <t>Salmonella enterica SRR3224090</t>
  </si>
  <si>
    <t>Salmonella enterica SRR3224091</t>
  </si>
  <si>
    <t>Salmonella enterica SRR3224095</t>
  </si>
  <si>
    <t>Salmonella enterica SRR3224096</t>
  </si>
  <si>
    <t>Salmonella enterica SRR3225367</t>
  </si>
  <si>
    <t>Salmonella enterica SRR3225369</t>
  </si>
  <si>
    <t>Salmonella enterica SRR3225372</t>
  </si>
  <si>
    <t>Salmonella enterica SRR3242329</t>
  </si>
  <si>
    <t>Salmonella enterica SRR3242335</t>
  </si>
  <si>
    <t>Salmonella enterica SRR3242340</t>
  </si>
  <si>
    <t>Salmonella enterica SRR3242350</t>
  </si>
  <si>
    <t>Salmonella enterica SRR3242353</t>
  </si>
  <si>
    <t>Salmonella enterica SRR3242354</t>
  </si>
  <si>
    <t>Salmonella enterica SRR3242357</t>
  </si>
  <si>
    <t>Salmonella enterica SRR3242363</t>
  </si>
  <si>
    <t>Salmonella enterica SRR3271840</t>
  </si>
  <si>
    <t>Salmonella enterica SRR3271881</t>
  </si>
  <si>
    <t>Salmonella enterica SRR3271883</t>
  </si>
  <si>
    <t>Salmonella enterica SRR3271884</t>
  </si>
  <si>
    <t>Salmonella enterica SRR3271894</t>
  </si>
  <si>
    <t>Salmonella enterica SRR3289768</t>
  </si>
  <si>
    <t>Salmonella enterica SRR3289769</t>
  </si>
  <si>
    <t>Salmonella enterica SRR3289771</t>
  </si>
  <si>
    <t>Salmonella enterica SRR3289784</t>
  </si>
  <si>
    <t>Salmonella enterica SRR3289791</t>
  </si>
  <si>
    <t>Salmonella enterica SRR3289792</t>
  </si>
  <si>
    <t>Salmonella enterica SRR3289795</t>
  </si>
  <si>
    <t>Salmonella enterica SRR3289796</t>
  </si>
  <si>
    <t>Salmonella enterica SRR3289803</t>
  </si>
  <si>
    <t>Salmonella enterica SRR3289806</t>
  </si>
  <si>
    <t>Salmonella enterica SRR3289812</t>
  </si>
  <si>
    <t>Salmonella enterica SRR3289814</t>
  </si>
  <si>
    <t>Salmonella enterica SRR3294524</t>
  </si>
  <si>
    <t>Salmonella enterica SRR3294527</t>
  </si>
  <si>
    <t>Salmonella enterica SRR3294531</t>
  </si>
  <si>
    <t>Salmonella enterica SRR3294534</t>
  </si>
  <si>
    <t>Salmonella enterica SRR3294535</t>
  </si>
  <si>
    <t>Salmonella enterica SRR3294537</t>
  </si>
  <si>
    <t>Salmonella enterica SRR3295510</t>
  </si>
  <si>
    <t>Salmonella enterica SRR3295513</t>
  </si>
  <si>
    <t>Salmonella enterica SRR3295517</t>
  </si>
  <si>
    <t>Salmonella enterica SRR3295522</t>
  </si>
  <si>
    <t>Salmonella enterica SRR3295523</t>
  </si>
  <si>
    <t>Salmonella enterica SRR3295524</t>
  </si>
  <si>
    <t>Salmonella enterica SRR3295528</t>
  </si>
  <si>
    <t>Salmonella enterica SRR3295531</t>
  </si>
  <si>
    <t>Salmonella enterica SRR3295536</t>
  </si>
  <si>
    <t>Salmonella enterica SRR3295540</t>
  </si>
  <si>
    <t>Salmonella enterica SRR3295541</t>
  </si>
  <si>
    <t>Salmonella enterica SRR3295544</t>
  </si>
  <si>
    <t>Salmonella enterica SRR3295549</t>
  </si>
  <si>
    <t>Salmonella enterica SRR3295550</t>
  </si>
  <si>
    <t>Salmonella enterica SRR3295551</t>
  </si>
  <si>
    <t>Salmonella enterica SRR3295552</t>
  </si>
  <si>
    <t>Salmonella enterica SRR3295558</t>
  </si>
  <si>
    <t>Salmonella enterica SRR3295564</t>
  </si>
  <si>
    <t>Salmonella enterica SRR3295568</t>
  </si>
  <si>
    <t>Salmonella enterica SRR3295569</t>
  </si>
  <si>
    <t>Salmonella enterica SRR3295578</t>
  </si>
  <si>
    <t>Salmonella enterica SRR3295582</t>
  </si>
  <si>
    <t>Salmonella enterica SRR3295583</t>
  </si>
  <si>
    <t>Salmonella enterica SRR3295584</t>
  </si>
  <si>
    <t>Salmonella enterica SRR3295585</t>
  </si>
  <si>
    <t>Salmonella enterica SRR3295587</t>
  </si>
  <si>
    <t>Salmonella enterica SRR3295591</t>
  </si>
  <si>
    <t>Salmonella enterica SRR3295592</t>
  </si>
  <si>
    <t>Salmonella enterica SRR3295594</t>
  </si>
  <si>
    <t>Salmonella enterica SRR3295596</t>
  </si>
  <si>
    <t>Salmonella enterica SRR3295606</t>
  </si>
  <si>
    <t>Salmonella enterica SRR3295615</t>
  </si>
  <si>
    <t>Salmonella enterica SRR3295616</t>
  </si>
  <si>
    <t>Salmonella enterica SRR3295618</t>
  </si>
  <si>
    <t>Salmonella enterica SRR3295632</t>
  </si>
  <si>
    <t>Salmonella enterica SRR3295634</t>
  </si>
  <si>
    <t>Salmonella enterica SRR3295638</t>
  </si>
  <si>
    <t>Salmonella enterica SRR3295639</t>
  </si>
  <si>
    <t>Salmonella enterica SRR3295641</t>
  </si>
  <si>
    <t>Salmonella enterica SRR3295642</t>
  </si>
  <si>
    <t>Salmonella enterica SRR3295643</t>
  </si>
  <si>
    <t>Salmonella enterica SRR3295647</t>
  </si>
  <si>
    <t>Salmonella enterica SRR3295648</t>
  </si>
  <si>
    <t>Salmonella enterica SRR3295651</t>
  </si>
  <si>
    <t>Salmonella enterica SRR3295653</t>
  </si>
  <si>
    <t>Salmonella enterica SRR3295656</t>
  </si>
  <si>
    <t>Salmonella enterica SRR3295657</t>
  </si>
  <si>
    <t>Salmonella enterica SRR3295661</t>
  </si>
  <si>
    <t>Salmonella enterica SRR3295664</t>
  </si>
  <si>
    <t>Salmonella enterica SRR3295674</t>
  </si>
  <si>
    <t>Salmonella enterica SRR3295675</t>
  </si>
  <si>
    <t>Salmonella enterica SRR3295677</t>
  </si>
  <si>
    <t>Salmonella enterica SRR3295679</t>
  </si>
  <si>
    <t>Salmonella enterica SRR3295680</t>
  </si>
  <si>
    <t>Salmonella enterica SRR3295683</t>
  </si>
  <si>
    <t>Salmonella enterica SRR3295686</t>
  </si>
  <si>
    <t>Salmonella enterica SRR3295687</t>
  </si>
  <si>
    <t>Salmonella enterica SRR3295688</t>
  </si>
  <si>
    <t>Salmonella enterica SRR3295689</t>
  </si>
  <si>
    <t>Salmonella enterica SRR3295690</t>
  </si>
  <si>
    <t>Salmonella enterica SRR3295694</t>
  </si>
  <si>
    <t>Salmonella enterica SRR3295696</t>
  </si>
  <si>
    <t>Salmonella enterica SRR3295697</t>
  </si>
  <si>
    <t>Salmonella enterica SRR3295698</t>
  </si>
  <si>
    <t>Salmonella enterica SRR3295701</t>
  </si>
  <si>
    <t>Salmonella enterica SRR3295703</t>
  </si>
  <si>
    <t>Salmonella enterica SRR3295706</t>
  </si>
  <si>
    <t>Salmonella enterica SRR3295707</t>
  </si>
  <si>
    <t>Salmonella enterica SRR3295709</t>
  </si>
  <si>
    <t>Salmonella enterica SRR3295710</t>
  </si>
  <si>
    <t>Salmonella enterica SRR3295712</t>
  </si>
  <si>
    <t>Salmonella enterica SRR3295713</t>
  </si>
  <si>
    <t>Salmonella enterica SRR3295716</t>
  </si>
  <si>
    <t>Salmonella enterica SRR3295719</t>
  </si>
  <si>
    <t>Salmonella enterica SRR3295722</t>
  </si>
  <si>
    <t>Salmonella enterica SRR3295723</t>
  </si>
  <si>
    <t>Salmonella enterica SRR3295724</t>
  </si>
  <si>
    <t>Salmonella enterica SRR3295725</t>
  </si>
  <si>
    <t>Salmonella enterica SRR3295726</t>
  </si>
  <si>
    <t>Salmonella enterica SRR3295728</t>
  </si>
  <si>
    <t>Salmonella enterica SRR3295730</t>
  </si>
  <si>
    <t>Salmonella enterica SRR3295733</t>
  </si>
  <si>
    <t>Salmonella enterica SRR3295735</t>
  </si>
  <si>
    <t>Salmonella enterica SRR3295736</t>
  </si>
  <si>
    <t>Salmonella enterica SRR3295738</t>
  </si>
  <si>
    <t>Salmonella enterica SRR3295742</t>
  </si>
  <si>
    <t>Salmonella enterica SRR3295744</t>
  </si>
  <si>
    <t>Salmonella enterica SRR3295746</t>
  </si>
  <si>
    <t>Salmonella enterica SRR3295750</t>
  </si>
  <si>
    <t>Salmonella enterica SRR3295751</t>
  </si>
  <si>
    <t>Salmonella enterica SRR3295753</t>
  </si>
  <si>
    <t>Salmonella enterica SRR3295758</t>
  </si>
  <si>
    <t>Salmonella enterica SRR3295759</t>
  </si>
  <si>
    <t>Salmonella enterica SRR3295761</t>
  </si>
  <si>
    <t>Salmonella enterica SRR3295764</t>
  </si>
  <si>
    <t>Salmonella enterica SRR3295765</t>
  </si>
  <si>
    <t>Salmonella enterica SRR3295766</t>
  </si>
  <si>
    <t>Salmonella enterica SRR3295767</t>
  </si>
  <si>
    <t>Salmonella enterica SRR3295771</t>
  </si>
  <si>
    <t>Salmonella enterica SRR3295773</t>
  </si>
  <si>
    <t>Salmonella enterica SRR3295775</t>
  </si>
  <si>
    <t>Salmonella enterica SRR3295776</t>
  </si>
  <si>
    <t>Salmonella enterica SRR3295779</t>
  </si>
  <si>
    <t>Salmonella enterica SRR3295781</t>
  </si>
  <si>
    <t>Salmonella enterica SRR3295782</t>
  </si>
  <si>
    <t>Salmonella enterica SRR3295787</t>
  </si>
  <si>
    <t>Salmonella enterica SRR3295788</t>
  </si>
  <si>
    <t>Salmonella enterica SRR3295789</t>
  </si>
  <si>
    <t>Salmonella enterica SRR3295791</t>
  </si>
  <si>
    <t>Salmonella enterica SRR3295793</t>
  </si>
  <si>
    <t>Salmonella enterica SRR3295798</t>
  </si>
  <si>
    <t>Salmonella enterica SRR3295799</t>
  </si>
  <si>
    <t>Salmonella enterica SRR3295800</t>
  </si>
  <si>
    <t>Salmonella enterica SRR3295801</t>
  </si>
  <si>
    <t>Salmonella enterica SRR3295802</t>
  </si>
  <si>
    <t>Salmonella enterica SRR3295803</t>
  </si>
  <si>
    <t>Salmonella enterica SRR3295804</t>
  </si>
  <si>
    <t>Salmonella enterica SRR3295805</t>
  </si>
  <si>
    <t>Salmonella enterica SRR3295806</t>
  </si>
  <si>
    <t>Salmonella enterica SRR3295808</t>
  </si>
  <si>
    <t>Salmonella enterica SRR3295811</t>
  </si>
  <si>
    <t>Salmonella enterica SRR3295814</t>
  </si>
  <si>
    <t>Salmonella enterica SRR3295815</t>
  </si>
  <si>
    <t>Salmonella enterica SRR3295817</t>
  </si>
  <si>
    <t>Salmonella enterica SRR3295821</t>
  </si>
  <si>
    <t>Salmonella enterica SRR3295822</t>
  </si>
  <si>
    <t>Salmonella enterica SRR3295825</t>
  </si>
  <si>
    <t>Salmonella enterica SRR3295826</t>
  </si>
  <si>
    <t>Salmonella enterica SRR3295827</t>
  </si>
  <si>
    <t>Salmonella enterica SRR3295829</t>
  </si>
  <si>
    <t>Salmonella enterica SRR3295830</t>
  </si>
  <si>
    <t>Salmonella enterica SRR3295831</t>
  </si>
  <si>
    <t>Salmonella enterica SRR3295834</t>
  </si>
  <si>
    <t>Salmonella enterica SRR3295835</t>
  </si>
  <si>
    <t>Salmonella enterica SRR3295836</t>
  </si>
  <si>
    <t>Salmonella enterica SRR3295837</t>
  </si>
  <si>
    <t>Salmonella enterica SRR3295838</t>
  </si>
  <si>
    <t>Salmonella enterica SRR3295841</t>
  </si>
  <si>
    <t>Salmonella enterica SRR3295844</t>
  </si>
  <si>
    <t>Salmonella enterica SRR3295847</t>
  </si>
  <si>
    <t>Salmonella enterica SRR3295849</t>
  </si>
  <si>
    <t>Salmonella enterica SRR3295850</t>
  </si>
  <si>
    <t>Salmonella enterica SRR3295851</t>
  </si>
  <si>
    <t>Salmonella enterica SRR3295854</t>
  </si>
  <si>
    <t>Salmonella enterica SRR3295856</t>
  </si>
  <si>
    <t>Salmonella enterica SRR3295857</t>
  </si>
  <si>
    <t>Salmonella enterica SRR3295858</t>
  </si>
  <si>
    <t>Salmonella enterica SRR3295859</t>
  </si>
  <si>
    <t>Salmonella enterica SRR3295860</t>
  </si>
  <si>
    <t>Salmonella enterica SRR3295861</t>
  </si>
  <si>
    <t>Salmonella enterica SRR3295862</t>
  </si>
  <si>
    <t>Salmonella enterica SRR3295863</t>
  </si>
  <si>
    <t>Salmonella enterica SRR3295868</t>
  </si>
  <si>
    <t>Salmonella enterica SRR3295870</t>
  </si>
  <si>
    <t>Salmonella enterica SRR3295871</t>
  </si>
  <si>
    <t>Salmonella enterica SRR3295873</t>
  </si>
  <si>
    <t>Salmonella enterica SRR3295875</t>
  </si>
  <si>
    <t>Salmonella enterica SRR3295876</t>
  </si>
  <si>
    <t>Salmonella enterica SRR3295877</t>
  </si>
  <si>
    <t>Salmonella enterica SRR3295878</t>
  </si>
  <si>
    <t>Salmonella enterica SRR3295880</t>
  </si>
  <si>
    <t>Salmonella enterica SRR3295882</t>
  </si>
  <si>
    <t>Salmonella enterica SRR3295885</t>
  </si>
  <si>
    <t>Salmonella enterica SRR3295886</t>
  </si>
  <si>
    <t>Salmonella enterica SRR3295888</t>
  </si>
  <si>
    <t>Salmonella enterica SRR3295889</t>
  </si>
  <si>
    <t>Salmonella enterica SRR3295890</t>
  </si>
  <si>
    <t>Salmonella enterica SRR3295893</t>
  </si>
  <si>
    <t>Salmonella enterica SRR3295896</t>
  </si>
  <si>
    <t>Salmonella enterica SRR3295898</t>
  </si>
  <si>
    <t>Salmonella enterica SRR3295899</t>
  </si>
  <si>
    <t>Salmonella enterica SRR3295900</t>
  </si>
  <si>
    <t>Salmonella enterica SRR3295901</t>
  </si>
  <si>
    <t>Salmonella enterica SRR3295903</t>
  </si>
  <si>
    <t>Salmonella enterica SRR3295904</t>
  </si>
  <si>
    <t>Salmonella enterica SRR3295905</t>
  </si>
  <si>
    <t>Salmonella enterica SRR3295906</t>
  </si>
  <si>
    <t>Salmonella enterica SRR3295909</t>
  </si>
  <si>
    <t>Salmonella enterica SRR3295917</t>
  </si>
  <si>
    <t>Salmonella enterica SRR3295921</t>
  </si>
  <si>
    <t>Salmonella enterica SRR3295922</t>
  </si>
  <si>
    <t>Salmonella enterica SRR3295924</t>
  </si>
  <si>
    <t>Salmonella enterica SRR3295926</t>
  </si>
  <si>
    <t>Salmonella enterica SRR3295928</t>
  </si>
  <si>
    <t>Salmonella enterica SRR3295929</t>
  </si>
  <si>
    <t>Salmonella enterica SRR3295933</t>
  </si>
  <si>
    <t>Salmonella enterica SRR3295937</t>
  </si>
  <si>
    <t>Salmonella enterica SRR3295938</t>
  </si>
  <si>
    <t>Salmonella enterica SRR3295939</t>
  </si>
  <si>
    <t>Salmonella enterica SRR3295940</t>
  </si>
  <si>
    <t>Salmonella enterica SRR3295941</t>
  </si>
  <si>
    <t>Salmonella enterica SRR3295942</t>
  </si>
  <si>
    <t>Salmonella enterica SRR3295943</t>
  </si>
  <si>
    <t>Salmonella enterica SRR3295948</t>
  </si>
  <si>
    <t>Salmonella enterica SRR3295951</t>
  </si>
  <si>
    <t>Salmonella enterica SRR3295953</t>
  </si>
  <si>
    <t>Salmonella enterica SRR3295957</t>
  </si>
  <si>
    <t>Salmonella enterica SRR3295963</t>
  </si>
  <si>
    <t>Salmonella enterica SRR3295964</t>
  </si>
  <si>
    <t>Salmonella enterica SRR3306202</t>
  </si>
  <si>
    <t>Salmonella enterica SRR3306203</t>
  </si>
  <si>
    <t>Salmonella enterica SRR3306206</t>
  </si>
  <si>
    <t>Salmonella enterica SRR3306210</t>
  </si>
  <si>
    <t>Salmonella enterica SRR3306212</t>
  </si>
  <si>
    <t>Salmonella enterica SRR3306216</t>
  </si>
  <si>
    <t>Salmonella enterica SRR3306277</t>
  </si>
  <si>
    <t>Salmonella enterica SRR3306284</t>
  </si>
  <si>
    <t>Salmonella enterica SRR3306286</t>
  </si>
  <si>
    <t>Salmonella enterica SRR3306287</t>
  </si>
  <si>
    <t>Salmonella enterica SRR3330216</t>
  </si>
  <si>
    <t>Salmonella enterica SRR3330218</t>
  </si>
  <si>
    <t>Salmonella enterica SRR3330225</t>
  </si>
  <si>
    <t>Salmonella enterica SRR3330227</t>
  </si>
  <si>
    <t>Salmonella enterica SRR3330230</t>
  </si>
  <si>
    <t>Salmonella enterica SRR3330231</t>
  </si>
  <si>
    <t>Salmonella enterica SRR3330242</t>
  </si>
  <si>
    <t>Salmonella enterica SRR3330243</t>
  </si>
  <si>
    <t>Salmonella enterica SRR3330373</t>
  </si>
  <si>
    <t>Salmonella enterica SRR3330375</t>
  </si>
  <si>
    <t>Salmonella enterica SRR3330376</t>
  </si>
  <si>
    <t>Salmonella enterica SRR3330379</t>
  </si>
  <si>
    <t>Salmonella enterica SRR3330380</t>
  </si>
  <si>
    <t>Salmonella enterica SRR3330381</t>
  </si>
  <si>
    <t>Salmonella enterica SRR3330383</t>
  </si>
  <si>
    <t>Salmonella enterica SRR3330386</t>
  </si>
  <si>
    <t>Salmonella enterica SRR3330388</t>
  </si>
  <si>
    <t>Salmonella enterica SRR3330600</t>
  </si>
  <si>
    <t>Salmonella enterica SRR3344458</t>
  </si>
  <si>
    <t>Salmonella enterica SRR3344464</t>
  </si>
  <si>
    <t>Salmonella enterica SRR3344465</t>
  </si>
  <si>
    <t>Salmonella enterica SRR3344468</t>
  </si>
  <si>
    <t>Salmonella enterica SRR3344470</t>
  </si>
  <si>
    <t>Salmonella enterica SRR3399996</t>
  </si>
  <si>
    <t>Salmonella enterica SRR3399998</t>
  </si>
  <si>
    <t>Salmonella enterica SRR3418279</t>
  </si>
  <si>
    <t>Salmonella enterica SRR3418284</t>
  </si>
  <si>
    <t>Salmonella enterica SRR3418285</t>
  </si>
  <si>
    <t>Salmonella enterica SRR3418288</t>
  </si>
  <si>
    <t>Salmonella enterica SRR3418338</t>
  </si>
  <si>
    <t>Salmonella enterica SRR3452361</t>
  </si>
  <si>
    <t>Salmonella enterica SRR3490008</t>
  </si>
  <si>
    <t>Salmonella enterica SRR3490011</t>
  </si>
  <si>
    <t>Salmonella enterica SRR3509857</t>
  </si>
  <si>
    <t>Salmonella enterica SRR3509863</t>
  </si>
  <si>
    <t>Salmonella enterica SRR3509864</t>
  </si>
  <si>
    <t>Salmonella enterica SRR3509865</t>
  </si>
  <si>
    <t>Salmonella enterica SRR3509869</t>
  </si>
  <si>
    <t>Salmonella enterica SRR3509871</t>
  </si>
  <si>
    <t>Salmonella enterica SRR3509873</t>
  </si>
  <si>
    <t>Salmonella enterica SRR3509880</t>
  </si>
  <si>
    <t>Salmonella enterica SRR3509886</t>
  </si>
  <si>
    <t>Salmonella enterica SRR3509893</t>
  </si>
  <si>
    <t>Salmonella enterica SRR3606589</t>
  </si>
  <si>
    <t>Salmonella enterica SRR3663784</t>
  </si>
  <si>
    <t>Salmonella enterica SRR3663786</t>
  </si>
  <si>
    <t>Salmonella enterica SRR3663789</t>
  </si>
  <si>
    <t>Salmonella enterica SRR3663792</t>
  </si>
  <si>
    <t>Salmonella enterica SRR3663795</t>
  </si>
  <si>
    <t>Salmonella enterica SRR3664604</t>
  </si>
  <si>
    <t>Salmonella enterica SRR3664606</t>
  </si>
  <si>
    <t>Salmonella enterica SRR3664609</t>
  </si>
  <si>
    <t>Salmonella enterica SRR3664613</t>
  </si>
  <si>
    <t>Salmonella enterica SRR3664614</t>
  </si>
  <si>
    <t>Salmonella enterica SRR3664616</t>
  </si>
  <si>
    <t>Salmonella enterica SRR3664620</t>
  </si>
  <si>
    <t>Salmonella enterica SRR3664622</t>
  </si>
  <si>
    <t>Salmonella enterica SRR3664625</t>
  </si>
  <si>
    <t>Salmonella enterica SRR3664630</t>
  </si>
  <si>
    <t>Salmonella enterica SRR3664631</t>
  </si>
  <si>
    <t>Salmonella enterica SRR3664632</t>
  </si>
  <si>
    <t>Salmonella enterica SRR3664636</t>
  </si>
  <si>
    <t>Salmonella enterica SRR3664639</t>
  </si>
  <si>
    <t>Salmonella enterica SRR3664642</t>
  </si>
  <si>
    <t>Salmonella enterica SRR3664643</t>
  </si>
  <si>
    <t>Salmonella enterica SRR3664646</t>
  </si>
  <si>
    <t>Salmonella enterica SRR3664650</t>
  </si>
  <si>
    <t>Salmonella enterica SRR3664651</t>
  </si>
  <si>
    <t>Salmonella enterica SRR3664661</t>
  </si>
  <si>
    <t>Salmonella enterica SRR3664667</t>
  </si>
  <si>
    <t>Salmonella enterica SRR3664671</t>
  </si>
  <si>
    <t>Salmonella enterica SRR3664678</t>
  </si>
  <si>
    <t>Salmonella enterica SRR3664682</t>
  </si>
  <si>
    <t>Salmonella enterica SRR3664683</t>
  </si>
  <si>
    <t>Salmonella enterica SRR3664684</t>
  </si>
  <si>
    <t>Salmonella enterica SRR3664691</t>
  </si>
  <si>
    <t>Salmonella enterica SRR3664694</t>
  </si>
  <si>
    <t>Salmonella enterica SRR3664695</t>
  </si>
  <si>
    <t>Salmonella enterica SRR3664697</t>
  </si>
  <si>
    <t>Salmonella enterica SRR3664699</t>
  </si>
  <si>
    <t>Salmonella enterica SRR3664700</t>
  </si>
  <si>
    <t>Salmonella enterica SRR3664712</t>
  </si>
  <si>
    <t>Salmonella enterica SRR3664714</t>
  </si>
  <si>
    <t>Salmonella enterica SRR3664716</t>
  </si>
  <si>
    <t>Salmonella enterica SRR3664717</t>
  </si>
  <si>
    <t>Salmonella enterica SRR3664721</t>
  </si>
  <si>
    <t>Salmonella enterica SRR3664722</t>
  </si>
  <si>
    <t>Salmonella enterica SRR3664725</t>
  </si>
  <si>
    <t>Salmonella enterica SRR3664726</t>
  </si>
  <si>
    <t>Salmonella enterica SRR3664727</t>
  </si>
  <si>
    <t>Salmonella enterica SRR3664728</t>
  </si>
  <si>
    <t>Salmonella enterica SRR3664729</t>
  </si>
  <si>
    <t>Salmonella enterica SRR3664732</t>
  </si>
  <si>
    <t>Salmonella enterica SRR3664733</t>
  </si>
  <si>
    <t>Salmonella enterica SRR3664736</t>
  </si>
  <si>
    <t>Salmonella enterica SRR3664737</t>
  </si>
  <si>
    <t>Salmonella enterica SRR3664739</t>
  </si>
  <si>
    <t>Salmonella enterica SRR3664740</t>
  </si>
  <si>
    <t>Salmonella enterica SRR3664741</t>
  </si>
  <si>
    <t>Salmonella enterica SRR3664743</t>
  </si>
  <si>
    <t>Salmonella enterica SRR3664744</t>
  </si>
  <si>
    <t>Salmonella enterica SRR3664748</t>
  </si>
  <si>
    <t>Salmonella enterica SRR3664752</t>
  </si>
  <si>
    <t>Salmonella enterica SRR3664753</t>
  </si>
  <si>
    <t>Salmonella enterica SRR3664758</t>
  </si>
  <si>
    <t>Salmonella enterica SRR3664760</t>
  </si>
  <si>
    <t>Salmonella enterica SRR3664762</t>
  </si>
  <si>
    <t>Salmonella enterica SRR3664765</t>
  </si>
  <si>
    <t>Salmonella enterica SRR3664766</t>
  </si>
  <si>
    <t>Salmonella enterica SRR3664768</t>
  </si>
  <si>
    <t>Salmonella enterica SRR3664771</t>
  </si>
  <si>
    <t>Salmonella enterica SRR3664772</t>
  </si>
  <si>
    <t>Salmonella enterica SRR3664773</t>
  </si>
  <si>
    <t>Salmonella enterica SRR3664774</t>
  </si>
  <si>
    <t>Salmonella enterica SRR3664775</t>
  </si>
  <si>
    <t>Salmonella enterica SRR3664783</t>
  </si>
  <si>
    <t>Salmonella enterica SRR3664784</t>
  </si>
  <si>
    <t>Salmonella enterica SRR3664803</t>
  </si>
  <si>
    <t>Salmonella enterica SRR3664806</t>
  </si>
  <si>
    <t>Salmonella enterica SRR3664807</t>
  </si>
  <si>
    <t>Salmonella enterica SRR3664809</t>
  </si>
  <si>
    <t>Salmonella enterica SRR3664810</t>
  </si>
  <si>
    <t>Salmonella enterica SRR3664816</t>
  </si>
  <si>
    <t>Salmonella enterica SRR3664817</t>
  </si>
  <si>
    <t>Salmonella enterica SRR3664826</t>
  </si>
  <si>
    <t>Salmonella enterica SRR3664828</t>
  </si>
  <si>
    <t>Salmonella enterica SRR3664829</t>
  </si>
  <si>
    <t>Salmonella enterica SRR3664833</t>
  </si>
  <si>
    <t>Salmonella enterica SRR3664835</t>
  </si>
  <si>
    <t>Salmonella enterica SRR3664837</t>
  </si>
  <si>
    <t>Salmonella enterica SRR3664838</t>
  </si>
  <si>
    <t>Salmonella enterica SRR3664839</t>
  </si>
  <si>
    <t>Salmonella enterica SRR3664841</t>
  </si>
  <si>
    <t>Salmonella enterica SRR3664843</t>
  </si>
  <si>
    <t>Salmonella enterica SRR3664846</t>
  </si>
  <si>
    <t>Salmonella enterica SRR3664848</t>
  </si>
  <si>
    <t>Salmonella enterica SRR3664853</t>
  </si>
  <si>
    <t>Salmonella enterica SRR3664856</t>
  </si>
  <si>
    <t>Salmonella enterica SRR3664857</t>
  </si>
  <si>
    <t>Salmonella enterica SRR3664859</t>
  </si>
  <si>
    <t>Salmonella enterica SRR3664861</t>
  </si>
  <si>
    <t>Salmonella enterica SRR3664862</t>
  </si>
  <si>
    <t>Salmonella enterica SRR3664864</t>
  </si>
  <si>
    <t>Salmonella enterica SRR3664868</t>
  </si>
  <si>
    <t>Salmonella enterica SRR3664872</t>
  </si>
  <si>
    <t>Salmonella enterica SRR3664874</t>
  </si>
  <si>
    <t>Salmonella enterica SRR3664878</t>
  </si>
  <si>
    <t>Salmonella enterica SRR3664879</t>
  </si>
  <si>
    <t>Salmonella enterica SRR3664882</t>
  </si>
  <si>
    <t>Salmonella enterica SRR3664885</t>
  </si>
  <si>
    <t>Salmonella enterica SRR3664889</t>
  </si>
  <si>
    <t>Salmonella enterica SRR3664890</t>
  </si>
  <si>
    <t>Salmonella enterica SRR3664891</t>
  </si>
  <si>
    <t>Salmonella enterica SRR3664898</t>
  </si>
  <si>
    <t>Salmonella enterica SRR3664901</t>
  </si>
  <si>
    <t>Salmonella enterica SRR3664909</t>
  </si>
  <si>
    <t>Salmonella enterica SRR3664911</t>
  </si>
  <si>
    <t>Salmonella enterica SRR3664919</t>
  </si>
  <si>
    <t>Salmonella enterica SRR3664924</t>
  </si>
  <si>
    <t>Salmonella enterica SRR3664930</t>
  </si>
  <si>
    <t>Salmonella enterica SRR3664931</t>
  </si>
  <si>
    <t>Salmonella enterica SRR3664932</t>
  </si>
  <si>
    <t>Salmonella enterica SRR3664935</t>
  </si>
  <si>
    <t>Salmonella enterica SRR3664939</t>
  </si>
  <si>
    <t>Salmonella enterica SRR3664942</t>
  </si>
  <si>
    <t>Salmonella enterica SRR3664947</t>
  </si>
  <si>
    <t>Salmonella enterica SRR3664949</t>
  </si>
  <si>
    <t>Salmonella enterica SRR3664951</t>
  </si>
  <si>
    <t>Salmonella enterica SRR3664952</t>
  </si>
  <si>
    <t>Salmonella enterica SRR3664955</t>
  </si>
  <si>
    <t>Salmonella enterica SRR3664956</t>
  </si>
  <si>
    <t>Salmonella enterica SRR3664957</t>
  </si>
  <si>
    <t>Salmonella enterica SRR3664960</t>
  </si>
  <si>
    <t>Salmonella enterica SRR3664970</t>
  </si>
  <si>
    <t>Salmonella enterica SRR3664971</t>
  </si>
  <si>
    <t>Salmonella enterica SRR3664973</t>
  </si>
  <si>
    <t>Salmonella enterica SRR3664974</t>
  </si>
  <si>
    <t>Salmonella enterica SRR3664976</t>
  </si>
  <si>
    <t>Salmonella enterica SRR3664978</t>
  </si>
  <si>
    <t>Salmonella enterica SRR3664985</t>
  </si>
  <si>
    <t>Salmonella enterica SRR3664991</t>
  </si>
  <si>
    <t>Salmonella enterica SRR3664998</t>
  </si>
  <si>
    <t>Salmonella enterica SRR3665000</t>
  </si>
  <si>
    <t>Salmonella enterica SRR3665009</t>
  </si>
  <si>
    <t>Salmonella enterica SRR3665011</t>
  </si>
  <si>
    <t>Salmonella enterica SRR3665014</t>
  </si>
  <si>
    <t>Salmonella enterica SRR3665017</t>
  </si>
  <si>
    <t>Salmonella enterica SRR3665018</t>
  </si>
  <si>
    <t>Salmonella enterica SRR3665021</t>
  </si>
  <si>
    <t>Salmonella enterica SRR3665026</t>
  </si>
  <si>
    <t>Salmonella enterica SRR3665028</t>
  </si>
  <si>
    <t>Salmonella enterica SRR3665030</t>
  </si>
  <si>
    <t>Salmonella enterica SRR3665037</t>
  </si>
  <si>
    <t>Salmonella enterica SRR3665042</t>
  </si>
  <si>
    <t>Salmonella enterica SRR3665054</t>
  </si>
  <si>
    <t>Salmonella enterica SRR3665063</t>
  </si>
  <si>
    <t>Salmonella enterica SRR3665064</t>
  </si>
  <si>
    <t>Salmonella enterica SRR3665067</t>
  </si>
  <si>
    <t>Salmonella enterica SRR3665069</t>
  </si>
  <si>
    <t>Salmonella enterica SRR3665071</t>
  </si>
  <si>
    <t>Salmonella enterica SRR3665072</t>
  </si>
  <si>
    <t>Salmonella enterica SRR3665073</t>
  </si>
  <si>
    <t>Salmonella enterica SRR3665076</t>
  </si>
  <si>
    <t>Salmonella enterica SRR3665079</t>
  </si>
  <si>
    <t>Salmonella enterica SRR3665080</t>
  </si>
  <si>
    <t>Salmonella enterica SRR3665086</t>
  </si>
  <si>
    <t>Salmonella enterica SRR3665087</t>
  </si>
  <si>
    <t>Salmonella enterica SRR3665092</t>
  </si>
  <si>
    <t>Salmonella enterica SRR3665094</t>
  </si>
  <si>
    <t>Salmonella enterica SRR3665097</t>
  </si>
  <si>
    <t>Salmonella enterica SRR3665098</t>
  </si>
  <si>
    <t>Salmonella enterica SRR3665101</t>
  </si>
  <si>
    <t>Salmonella enterica SRR3665102</t>
  </si>
  <si>
    <t>Salmonella enterica SRR3665103</t>
  </si>
  <si>
    <t>Salmonella enterica SRR3665105</t>
  </si>
  <si>
    <t>Salmonella enterica SRR3665111</t>
  </si>
  <si>
    <t>Salmonella enterica SRR3665114</t>
  </si>
  <si>
    <t>Salmonella enterica SRR3665115</t>
  </si>
  <si>
    <t>Salmonella enterica SRR3665121</t>
  </si>
  <si>
    <t>Salmonella enterica SRR3665127</t>
  </si>
  <si>
    <t>Salmonella enterica SRR3665130</t>
  </si>
  <si>
    <t>Salmonella enterica SRR3665135</t>
  </si>
  <si>
    <t>Salmonella enterica SRR3665144</t>
  </si>
  <si>
    <t>Salmonella enterica SRR3665145</t>
  </si>
  <si>
    <t>Salmonella enterica SRR3665149</t>
  </si>
  <si>
    <t>Salmonella enterica SRR3665153</t>
  </si>
  <si>
    <t>Salmonella enterica SRR3665160</t>
  </si>
  <si>
    <t>Salmonella enterica SRR3665169</t>
  </si>
  <si>
    <t>Salmonella enterica SRR3665171</t>
  </si>
  <si>
    <t>Salmonella enterica SRR3665173</t>
  </si>
  <si>
    <t>Salmonella enterica SRR3665175</t>
  </si>
  <si>
    <t>Salmonella enterica SRR3665182</t>
  </si>
  <si>
    <t>Salmonella enterica SRR3665186</t>
  </si>
  <si>
    <t>Salmonella enterica SRR3665188</t>
  </si>
  <si>
    <t>Salmonella enterica SRR3665189</t>
  </si>
  <si>
    <t>Salmonella enterica SRR3665191</t>
  </si>
  <si>
    <t>Salmonella enterica SRR3665193</t>
  </si>
  <si>
    <t>Salmonella enterica SRR3665196</t>
  </si>
  <si>
    <t>Salmonella enterica SRR3665198</t>
  </si>
  <si>
    <t>Salmonella enterica SRR3665201</t>
  </si>
  <si>
    <t>Salmonella enterica SRR3665205</t>
  </si>
  <si>
    <t>Salmonella enterica SRR3665209</t>
  </si>
  <si>
    <t>Salmonella enterica SRR3665217</t>
  </si>
  <si>
    <t>Salmonella enterica SRR3665226</t>
  </si>
  <si>
    <t>Salmonella enterica SRR3665230</t>
  </si>
  <si>
    <t>Salmonella enterica SRR3665232</t>
  </si>
  <si>
    <t>Salmonella enterica SRR3665234</t>
  </si>
  <si>
    <t>Salmonella enterica SRR3665238</t>
  </si>
  <si>
    <t>Salmonella enterica SRR3665246</t>
  </si>
  <si>
    <t>Salmonella enterica SRR3665252</t>
  </si>
  <si>
    <t>Salmonella enterica SRR3665261</t>
  </si>
  <si>
    <t>Salmonella enterica SRR3665263</t>
  </si>
  <si>
    <t>Salmonella enterica SRR3665264</t>
  </si>
  <si>
    <t>Salmonella enterica SRR3665265</t>
  </si>
  <si>
    <t>Salmonella enterica SRR3665284</t>
  </si>
  <si>
    <t>Salmonella enterica SRR3665286</t>
  </si>
  <si>
    <t>Salmonella enterica SRR3665288</t>
  </si>
  <si>
    <t>Salmonella enterica SRR3665293</t>
  </si>
  <si>
    <t>Salmonella enterica SRR3665294</t>
  </si>
  <si>
    <t>Salmonella enterica SRR3665297</t>
  </si>
  <si>
    <t>Salmonella enterica SRR3665301</t>
  </si>
  <si>
    <t>Salmonella enterica SRR3665303</t>
  </si>
  <si>
    <t>Salmonella enterica SRR3665305</t>
  </si>
  <si>
    <t>Salmonella enterica SRR3665306</t>
  </si>
  <si>
    <t>Salmonella enterica SRR3670105</t>
  </si>
  <si>
    <t>Salmonella enterica SRR3740186</t>
  </si>
  <si>
    <t>Salmonella enterica SRR3740187</t>
  </si>
  <si>
    <t>Salmonella enterica SRR3740189</t>
  </si>
  <si>
    <t>Salmonella enterica SRR3740190</t>
  </si>
  <si>
    <t>Salmonella enterica SRR3740192</t>
  </si>
  <si>
    <t>Salmonella enterica SRR3740200</t>
  </si>
  <si>
    <t>Salmonella enterica SRR3745543</t>
  </si>
  <si>
    <t>Salmonella enterica SRR3745546</t>
  </si>
  <si>
    <t>Salmonella enterica SRR3764681</t>
  </si>
  <si>
    <t>Salmonella enterica SRR3764720</t>
  </si>
  <si>
    <t>Salmonella enterica SRR3765051</t>
  </si>
  <si>
    <t>Salmonella enterica SRR3765054</t>
  </si>
  <si>
    <t>Salmonella enterica SRR3765176</t>
  </si>
  <si>
    <t>Salmonella enterica SRR3925188</t>
  </si>
  <si>
    <t>Salmonella enterica SRR3932884</t>
  </si>
  <si>
    <t>Salmonella enterica SRR3932885</t>
  </si>
  <si>
    <t>Salmonella enterica SRR3932891</t>
  </si>
  <si>
    <t>Salmonella enterica SRR3932894</t>
  </si>
  <si>
    <t>Salmonella enterica SRR3932895</t>
  </si>
  <si>
    <t>Salmonella enterica SRR3932897</t>
  </si>
  <si>
    <t>Salmonella enterica SRR3932898</t>
  </si>
  <si>
    <t>Salmonella enterica SRR3932899</t>
  </si>
  <si>
    <t>Salmonella enterica SRR3932900</t>
  </si>
  <si>
    <t>Salmonella enterica SRR3932901</t>
  </si>
  <si>
    <t>Salmonella enterica SRR3932910</t>
  </si>
  <si>
    <t>Salmonella enterica SRR3932911</t>
  </si>
  <si>
    <t>Salmonella enterica SRR3932915</t>
  </si>
  <si>
    <t>Salmonella enterica SRR3932916</t>
  </si>
  <si>
    <t>Salmonella enterica SRR3932918</t>
  </si>
  <si>
    <t>Salmonella enterica SRR3932922</t>
  </si>
  <si>
    <t>Salmonella enterica SRR3932925</t>
  </si>
  <si>
    <t>Salmonella enterica SRR3932929</t>
  </si>
  <si>
    <t>Salmonella enterica SRR3932930</t>
  </si>
  <si>
    <t>Salmonella enterica SRR3932940</t>
  </si>
  <si>
    <t>Salmonella enterica SRR3932951</t>
  </si>
  <si>
    <t>Salmonella enterica SRR3932955</t>
  </si>
  <si>
    <t>Salmonella enterica SRR3932957</t>
  </si>
  <si>
    <t>Salmonella enterica SRR3932960</t>
  </si>
  <si>
    <t>Salmonella enterica SRR3932961</t>
  </si>
  <si>
    <t>Salmonella enterica SRR3932967</t>
  </si>
  <si>
    <t>Salmonella enterica SRR3932968</t>
  </si>
  <si>
    <t>Salmonella enterica SRR3932970</t>
  </si>
  <si>
    <t>Salmonella enterica SRR3932972</t>
  </si>
  <si>
    <t>Salmonella enterica SRR3932973</t>
  </si>
  <si>
    <t>Salmonella enterica SRR3932980</t>
  </si>
  <si>
    <t>Salmonella enterica SRR3932983</t>
  </si>
  <si>
    <t>Salmonella enterica SRR3932985</t>
  </si>
  <si>
    <t>Salmonella enterica SRR3932988</t>
  </si>
  <si>
    <t>Salmonella enterica SRR3932990</t>
  </si>
  <si>
    <t>Salmonella enterica SRR3932994</t>
  </si>
  <si>
    <t>Salmonella enterica SRR3932996</t>
  </si>
  <si>
    <t>Salmonella enterica SRR3932999</t>
  </si>
  <si>
    <t>Salmonella enterica SRR3933000</t>
  </si>
  <si>
    <t>Salmonella enterica SRR3933003</t>
  </si>
  <si>
    <t>Salmonella enterica SRR3933007</t>
  </si>
  <si>
    <t>Salmonella enterica SRR3933011</t>
  </si>
  <si>
    <t>Salmonella enterica SRR3933012</t>
  </si>
  <si>
    <t>Salmonella enterica SRR3933013</t>
  </si>
  <si>
    <t>Salmonella enterica SRR3933015</t>
  </si>
  <si>
    <t>Salmonella enterica SRR3933025</t>
  </si>
  <si>
    <t>Salmonella enterica SRR3933026</t>
  </si>
  <si>
    <t>Salmonella enterica SRR3933029</t>
  </si>
  <si>
    <t>Salmonella enterica SRR3933036</t>
  </si>
  <si>
    <t>Salmonella enterica SRR3933043</t>
  </si>
  <si>
    <t>Salmonella enterica SRR3933045</t>
  </si>
  <si>
    <t>Salmonella enterica SRR3933046</t>
  </si>
  <si>
    <t>Salmonella enterica SRR3933049</t>
  </si>
  <si>
    <t>Salmonella enterica SRR3933051</t>
  </si>
  <si>
    <t>Salmonella enterica SRR3933056</t>
  </si>
  <si>
    <t>Salmonella enterica SRR3933066</t>
  </si>
  <si>
    <t>Salmonella enterica SRR3933067</t>
  </si>
  <si>
    <t>Salmonella enterica SRR3933070</t>
  </si>
  <si>
    <t>Salmonella enterica SRR3933071</t>
  </si>
  <si>
    <t>Salmonella enterica SRR3933072</t>
  </si>
  <si>
    <t>Salmonella enterica SRR3933073</t>
  </si>
  <si>
    <t>Salmonella enterica SRR3933074</t>
  </si>
  <si>
    <t>Salmonella enterica SRR3933079</t>
  </si>
  <si>
    <t>Salmonella enterica SRR3933082</t>
  </si>
  <si>
    <t>Salmonella enterica SRR3993888</t>
  </si>
  <si>
    <t>Salmonella enterica SRR4019209</t>
  </si>
  <si>
    <t>Salmonella enterica SRR4019210</t>
  </si>
  <si>
    <t>Salmonella enterica SRR4019211</t>
  </si>
  <si>
    <t>Salmonella enterica SRR4019212</t>
  </si>
  <si>
    <t>Salmonella enterica SRR4019214</t>
  </si>
  <si>
    <t>Salmonella enterica SRR4019215</t>
  </si>
  <si>
    <t>Salmonella enterica SRR4019220</t>
  </si>
  <si>
    <t>Salmonella enterica SRR4019221</t>
  </si>
  <si>
    <t>Salmonella enterica SRR4238014</t>
  </si>
  <si>
    <t>Salmonella enterica SRR4280560</t>
  </si>
  <si>
    <t>Salmonella enterica SRR4280562</t>
  </si>
  <si>
    <t>Salmonella enterica SRR4280566</t>
  </si>
  <si>
    <t>Salmonella enterica SRR4280572</t>
  </si>
  <si>
    <t>Salmonella enterica SRR4280576</t>
  </si>
  <si>
    <t>Salmonella enterica SRR4280577</t>
  </si>
  <si>
    <t>Salmonella enterica SRR4280578</t>
  </si>
  <si>
    <t>Salmonella enterica SRR4280579</t>
  </si>
  <si>
    <t>Salmonella enterica SRR4280581</t>
  </si>
  <si>
    <t>Salmonella enterica SRR4280582</t>
  </si>
  <si>
    <t>Salmonella enterica SRR4280583</t>
  </si>
  <si>
    <t>Salmonella enterica SRR4280584</t>
  </si>
  <si>
    <t>Salmonella enterica SRR4280585</t>
  </si>
  <si>
    <t>Salmonella enterica SRR4280586</t>
  </si>
  <si>
    <t>Salmonella enterica SRR4280595</t>
  </si>
  <si>
    <t>Salmonella enterica SRR4280597</t>
  </si>
  <si>
    <t>Salmonella enterica SRR4280606</t>
  </si>
  <si>
    <t>Salmonella enterica SRR4280607</t>
  </si>
  <si>
    <t>Salmonella enterica SRR4280614</t>
  </si>
  <si>
    <t>Salmonella enterica SRR4280615</t>
  </si>
  <si>
    <t>Salmonella enterica SRR4280617</t>
  </si>
  <si>
    <t>Salmonella enterica SRR4280621</t>
  </si>
  <si>
    <t>Salmonella enterica SRR4280623</t>
  </si>
  <si>
    <t>Salmonella enterica SRR4280624</t>
  </si>
  <si>
    <t>Salmonella enterica SRR4280629</t>
  </si>
  <si>
    <t>Salmonella enterica SRR4280640</t>
  </si>
  <si>
    <t>Salmonella enterica SRR4280641</t>
  </si>
  <si>
    <t>Salmonella enterica SRR4280642</t>
  </si>
  <si>
    <t>Salmonella enterica SRR4280647</t>
  </si>
  <si>
    <t>590.13107</t>
  </si>
  <si>
    <t>590.13138</t>
  </si>
  <si>
    <t>590.17784</t>
  </si>
  <si>
    <t>590.13178</t>
  </si>
  <si>
    <t>590.13206</t>
  </si>
  <si>
    <t>590.13304</t>
  </si>
  <si>
    <t>590.13365</t>
  </si>
  <si>
    <t>590.13430</t>
  </si>
  <si>
    <t>590.13438</t>
  </si>
  <si>
    <t>590.13485</t>
  </si>
  <si>
    <t>590.13576</t>
  </si>
  <si>
    <t>590.13849</t>
  </si>
  <si>
    <t>590.13884</t>
  </si>
  <si>
    <t>590.13951</t>
  </si>
  <si>
    <t>590.13999</t>
  </si>
  <si>
    <t>590.14057</t>
  </si>
  <si>
    <t>590.14091</t>
  </si>
  <si>
    <t>590.14356</t>
  </si>
  <si>
    <t>590.14426</t>
  </si>
  <si>
    <t>590.14442</t>
  </si>
  <si>
    <t>590.14460</t>
  </si>
  <si>
    <t>590.14485</t>
  </si>
  <si>
    <t>590.14517</t>
  </si>
  <si>
    <t>590.14638</t>
  </si>
  <si>
    <t>590.14668</t>
  </si>
  <si>
    <t>590.14687</t>
  </si>
  <si>
    <t>590.14748</t>
  </si>
  <si>
    <t>590.14766</t>
  </si>
  <si>
    <t>590.14785</t>
  </si>
  <si>
    <t>590.14821</t>
  </si>
  <si>
    <t>590.14878</t>
  </si>
  <si>
    <t>590.14935</t>
  </si>
  <si>
    <t>590.14964</t>
  </si>
  <si>
    <t>590.14980</t>
  </si>
  <si>
    <t>590.15040</t>
  </si>
  <si>
    <t>590.15075</t>
  </si>
  <si>
    <t>590.15091</t>
  </si>
  <si>
    <t>590.15292</t>
  </si>
  <si>
    <t>590.15303</t>
  </si>
  <si>
    <t>590.15316</t>
  </si>
  <si>
    <t>590.15341</t>
  </si>
  <si>
    <t>590.15401</t>
  </si>
  <si>
    <t>590.15445</t>
  </si>
  <si>
    <t>590.17815</t>
  </si>
  <si>
    <t>590.15646</t>
  </si>
  <si>
    <t>590.15790</t>
  </si>
  <si>
    <t>590.15800</t>
  </si>
  <si>
    <t>590.15816</t>
  </si>
  <si>
    <t>590.15836</t>
  </si>
  <si>
    <t>590.15841</t>
  </si>
  <si>
    <t>590.15893</t>
  </si>
  <si>
    <t>590.16037</t>
  </si>
  <si>
    <t>590.16055</t>
  </si>
  <si>
    <t>590.16084</t>
  </si>
  <si>
    <t>590.16146</t>
  </si>
  <si>
    <t>590.16382</t>
  </si>
  <si>
    <t>590.16461</t>
  </si>
  <si>
    <t>590.16598</t>
  </si>
  <si>
    <t>590.16672</t>
  </si>
  <si>
    <t>590.16696</t>
  </si>
  <si>
    <t>590.16723</t>
  </si>
  <si>
    <t>590.16824</t>
  </si>
  <si>
    <t>590.16862</t>
  </si>
  <si>
    <t>590.17028</t>
  </si>
  <si>
    <t>590.17121</t>
  </si>
  <si>
    <t>590.17130</t>
  </si>
  <si>
    <t>590.17382</t>
  </si>
  <si>
    <t>590.17385</t>
  </si>
  <si>
    <t>590.17407</t>
  </si>
  <si>
    <t>590.17454</t>
  </si>
  <si>
    <t>590.17459</t>
  </si>
  <si>
    <t>590.17467</t>
  </si>
  <si>
    <t>590.17474</t>
  </si>
  <si>
    <t>590.17478</t>
  </si>
  <si>
    <t>590.17495</t>
  </si>
  <si>
    <t>590.17497</t>
  </si>
  <si>
    <t>590.17498</t>
  </si>
  <si>
    <t>590.17504</t>
  </si>
  <si>
    <t>590.17505</t>
  </si>
  <si>
    <t>590.17511</t>
  </si>
  <si>
    <t>590.17523</t>
  </si>
  <si>
    <t>590.17527</t>
  </si>
  <si>
    <t>590.17529</t>
  </si>
  <si>
    <t>590.17531</t>
  </si>
  <si>
    <t>590.17537</t>
  </si>
  <si>
    <t>590.12964</t>
  </si>
  <si>
    <t>590.13033</t>
  </si>
  <si>
    <t>590.13250</t>
  </si>
  <si>
    <t>590.13291</t>
  </si>
  <si>
    <t>590.13332</t>
  </si>
  <si>
    <t>590.13337</t>
  </si>
  <si>
    <t>590.13341</t>
  </si>
  <si>
    <t>590.13382</t>
  </si>
  <si>
    <t>590.13405</t>
  </si>
  <si>
    <t>590.13425</t>
  </si>
  <si>
    <t>590.13477</t>
  </si>
  <si>
    <t>590.13606</t>
  </si>
  <si>
    <t>590.13640</t>
  </si>
  <si>
    <t>590.13663</t>
  </si>
  <si>
    <t>590.13683</t>
  </si>
  <si>
    <t>590.13715</t>
  </si>
  <si>
    <t>590.13860</t>
  </si>
  <si>
    <t>590.13918</t>
  </si>
  <si>
    <t>590.13980</t>
  </si>
  <si>
    <t>590.14008</t>
  </si>
  <si>
    <t>590.14018</t>
  </si>
  <si>
    <t>590.14056</t>
  </si>
  <si>
    <t>590.17800</t>
  </si>
  <si>
    <t>590.14162</t>
  </si>
  <si>
    <t>590.14248</t>
  </si>
  <si>
    <t>590.14264</t>
  </si>
  <si>
    <t>590.14363</t>
  </si>
  <si>
    <t>590.14453</t>
  </si>
  <si>
    <t>590.14472</t>
  </si>
  <si>
    <t>590.14542</t>
  </si>
  <si>
    <t>590.14605</t>
  </si>
  <si>
    <t>590.14839</t>
  </si>
  <si>
    <t>590.14913</t>
  </si>
  <si>
    <t>590.14953</t>
  </si>
  <si>
    <t>590.14979</t>
  </si>
  <si>
    <t>590.15014</t>
  </si>
  <si>
    <t>590.15114</t>
  </si>
  <si>
    <t>590.15314</t>
  </si>
  <si>
    <t>590.15319</t>
  </si>
  <si>
    <t>590.15334</t>
  </si>
  <si>
    <t>590.15363</t>
  </si>
  <si>
    <t>590.15372</t>
  </si>
  <si>
    <t>590.15426</t>
  </si>
  <si>
    <t>590.15527</t>
  </si>
  <si>
    <t>590.15564</t>
  </si>
  <si>
    <t>590.15597</t>
  </si>
  <si>
    <t>590.15604</t>
  </si>
  <si>
    <t>590.15694</t>
  </si>
  <si>
    <t>590.15741</t>
  </si>
  <si>
    <t>590.15749</t>
  </si>
  <si>
    <t>590.15783</t>
  </si>
  <si>
    <t>590.15806</t>
  </si>
  <si>
    <t>590.15826</t>
  </si>
  <si>
    <t>590.15964</t>
  </si>
  <si>
    <t>590.15976</t>
  </si>
  <si>
    <t>590.15993</t>
  </si>
  <si>
    <t>590.16050</t>
  </si>
  <si>
    <t>590.16081</t>
  </si>
  <si>
    <t>590.16147</t>
  </si>
  <si>
    <t>590.16160</t>
  </si>
  <si>
    <t>590.16166</t>
  </si>
  <si>
    <t>590.16198</t>
  </si>
  <si>
    <t>590.16280</t>
  </si>
  <si>
    <t>590.16291</t>
  </si>
  <si>
    <t>590.16303</t>
  </si>
  <si>
    <t>590.16420</t>
  </si>
  <si>
    <t>590.16464</t>
  </si>
  <si>
    <t>590.16502</t>
  </si>
  <si>
    <t>590.16590</t>
  </si>
  <si>
    <t>590.16749</t>
  </si>
  <si>
    <t>590.16772</t>
  </si>
  <si>
    <t>590.16801</t>
  </si>
  <si>
    <t>590.16916</t>
  </si>
  <si>
    <t>590.16958</t>
  </si>
  <si>
    <t>590.16967</t>
  </si>
  <si>
    <t>590.17031</t>
  </si>
  <si>
    <t>590.17134</t>
  </si>
  <si>
    <t>590.17174</t>
  </si>
  <si>
    <t>590.17217</t>
  </si>
  <si>
    <t>590.17233</t>
  </si>
  <si>
    <t>590.17250</t>
  </si>
  <si>
    <t>590.17253</t>
  </si>
  <si>
    <t>590.17271</t>
  </si>
  <si>
    <t>590.17281</t>
  </si>
  <si>
    <t>590.17294</t>
  </si>
  <si>
    <t>590.17299</t>
  </si>
  <si>
    <t>590.17314</t>
  </si>
  <si>
    <t>590.17318</t>
  </si>
  <si>
    <t>590.17380</t>
  </si>
  <si>
    <t>590.17389</t>
  </si>
  <si>
    <t>590.17395</t>
  </si>
  <si>
    <t>590.17404</t>
  </si>
  <si>
    <t>590.17416</t>
  </si>
  <si>
    <t>590.17421</t>
  </si>
  <si>
    <t>590.17425</t>
  </si>
  <si>
    <t>590.17432</t>
  </si>
  <si>
    <t>590.17450</t>
  </si>
  <si>
    <t>590.17453</t>
  </si>
  <si>
    <t>590.17460</t>
  </si>
  <si>
    <t>590.12963</t>
  </si>
  <si>
    <t>590.13019</t>
  </si>
  <si>
    <t>590.13032</t>
  </si>
  <si>
    <t>590.13064</t>
  </si>
  <si>
    <t>590.13223</t>
  </si>
  <si>
    <t>590.13246</t>
  </si>
  <si>
    <t>590.13260</t>
  </si>
  <si>
    <t>590.13295</t>
  </si>
  <si>
    <t>590.13348</t>
  </si>
  <si>
    <t>590.13374</t>
  </si>
  <si>
    <t>590.13436</t>
  </si>
  <si>
    <t>590.13481</t>
  </si>
  <si>
    <t>590.13503</t>
  </si>
  <si>
    <t>590.13563</t>
  </si>
  <si>
    <t>590.13587</t>
  </si>
  <si>
    <t>590.13661</t>
  </si>
  <si>
    <t>590.13679</t>
  </si>
  <si>
    <t>590.13703</t>
  </si>
  <si>
    <t>590.13721</t>
  </si>
  <si>
    <t>590.13749</t>
  </si>
  <si>
    <t>590.13771</t>
  </si>
  <si>
    <t>590.13820</t>
  </si>
  <si>
    <t>590.13855</t>
  </si>
  <si>
    <t>590.13886</t>
  </si>
  <si>
    <t>590.13942</t>
  </si>
  <si>
    <t>590.13953</t>
  </si>
  <si>
    <t>590.13962</t>
  </si>
  <si>
    <t>590.13978</t>
  </si>
  <si>
    <t>590.14028</t>
  </si>
  <si>
    <t>590.14072</t>
  </si>
  <si>
    <t>590.14112</t>
  </si>
  <si>
    <t>590.14153</t>
  </si>
  <si>
    <t>590.14225</t>
  </si>
  <si>
    <t>590.14245</t>
  </si>
  <si>
    <t>590.14407</t>
  </si>
  <si>
    <t>590.14482</t>
  </si>
  <si>
    <t>590.14522</t>
  </si>
  <si>
    <t>590.14545</t>
  </si>
  <si>
    <t>590.14586</t>
  </si>
  <si>
    <t>590.14665</t>
  </si>
  <si>
    <t>590.14683</t>
  </si>
  <si>
    <t>590.14727</t>
  </si>
  <si>
    <t>590.14749</t>
  </si>
  <si>
    <t>590.14790</t>
  </si>
  <si>
    <t>590.14811</t>
  </si>
  <si>
    <t>590.14834</t>
  </si>
  <si>
    <t>590.14846</t>
  </si>
  <si>
    <t>590.14947</t>
  </si>
  <si>
    <t>590.14962</t>
  </si>
  <si>
    <t>590.14993</t>
  </si>
  <si>
    <t>590.15049</t>
  </si>
  <si>
    <t>590.15062</t>
  </si>
  <si>
    <t>590.15104</t>
  </si>
  <si>
    <t>590.15200</t>
  </si>
  <si>
    <t>590.15248</t>
  </si>
  <si>
    <t>590.15255</t>
  </si>
  <si>
    <t>590.15304</t>
  </si>
  <si>
    <t>590.15395</t>
  </si>
  <si>
    <t>590.15429</t>
  </si>
  <si>
    <t>590.15451</t>
  </si>
  <si>
    <t>590.15484</t>
  </si>
  <si>
    <t>590.15508</t>
  </si>
  <si>
    <t>590.15603</t>
  </si>
  <si>
    <t>590.15621</t>
  </si>
  <si>
    <t>590.17882</t>
  </si>
  <si>
    <t>590.15669</t>
  </si>
  <si>
    <t>590.15691</t>
  </si>
  <si>
    <t>590.15708</t>
  </si>
  <si>
    <t>590.15723</t>
  </si>
  <si>
    <t>590.15740</t>
  </si>
  <si>
    <t>590.15759</t>
  </si>
  <si>
    <t>590.15779</t>
  </si>
  <si>
    <t>590.15801</t>
  </si>
  <si>
    <t>590.15809</t>
  </si>
  <si>
    <t>590.15823</t>
  </si>
  <si>
    <t>590.15835</t>
  </si>
  <si>
    <t>590.17883</t>
  </si>
  <si>
    <t>590.15878</t>
  </si>
  <si>
    <t>590.15890</t>
  </si>
  <si>
    <t>590.15903</t>
  </si>
  <si>
    <t>590.15914</t>
  </si>
  <si>
    <t>590.15943</t>
  </si>
  <si>
    <t>590.15958</t>
  </si>
  <si>
    <t>590.15980</t>
  </si>
  <si>
    <t>590.15988</t>
  </si>
  <si>
    <t>590.16002</t>
  </si>
  <si>
    <t>590.16019</t>
  </si>
  <si>
    <t>590.16025</t>
  </si>
  <si>
    <t>590.16049</t>
  </si>
  <si>
    <t>590.16067</t>
  </si>
  <si>
    <t>590.16089</t>
  </si>
  <si>
    <t>590.16119</t>
  </si>
  <si>
    <t>590.16135</t>
  </si>
  <si>
    <t>590.16161</t>
  </si>
  <si>
    <t>590.16173</t>
  </si>
  <si>
    <t>590.16192</t>
  </si>
  <si>
    <t>590.16206</t>
  </si>
  <si>
    <t>590.16219</t>
  </si>
  <si>
    <t>590.16237</t>
  </si>
  <si>
    <t>590.16253</t>
  </si>
  <si>
    <t>590.16263</t>
  </si>
  <si>
    <t>590.16284</t>
  </si>
  <si>
    <t>590.16300</t>
  </si>
  <si>
    <t>590.16338</t>
  </si>
  <si>
    <t>590.16349</t>
  </si>
  <si>
    <t>590.16364</t>
  </si>
  <si>
    <t>590.16377</t>
  </si>
  <si>
    <t>590.16393</t>
  </si>
  <si>
    <t>590.16398</t>
  </si>
  <si>
    <t>590.16411</t>
  </si>
  <si>
    <t>590.16422</t>
  </si>
  <si>
    <t>590.16440</t>
  </si>
  <si>
    <t>590.16452</t>
  </si>
  <si>
    <t>590.16478</t>
  </si>
  <si>
    <t>590.16507</t>
  </si>
  <si>
    <t>590.16521</t>
  </si>
  <si>
    <t>590.16526</t>
  </si>
  <si>
    <t>590.16543</t>
  </si>
  <si>
    <t>590.16552</t>
  </si>
  <si>
    <t>590.16567</t>
  </si>
  <si>
    <t>590.16578</t>
  </si>
  <si>
    <t>590.16589</t>
  </si>
  <si>
    <t>590.16611</t>
  </si>
  <si>
    <t>590.16734</t>
  </si>
  <si>
    <t>590.16748</t>
  </si>
  <si>
    <t>590.16763</t>
  </si>
  <si>
    <t>590.16776</t>
  </si>
  <si>
    <t>590.16815</t>
  </si>
  <si>
    <t>590.16829</t>
  </si>
  <si>
    <t>590.16845</t>
  </si>
  <si>
    <t>590.16855</t>
  </si>
  <si>
    <t>590.16868</t>
  </si>
  <si>
    <t>590.16935</t>
  </si>
  <si>
    <t>590.16942</t>
  </si>
  <si>
    <t>590.16955</t>
  </si>
  <si>
    <t>590.16960</t>
  </si>
  <si>
    <t>590.16974</t>
  </si>
  <si>
    <t>590.16983</t>
  </si>
  <si>
    <t>590.17018</t>
  </si>
  <si>
    <t>590.17042</t>
  </si>
  <si>
    <t>590.17078</t>
  </si>
  <si>
    <t>590.17092</t>
  </si>
  <si>
    <t>590.17101</t>
  </si>
  <si>
    <t>590.17120</t>
  </si>
  <si>
    <t>590.17133</t>
  </si>
  <si>
    <t>590.17140</t>
  </si>
  <si>
    <t>590.17150</t>
  </si>
  <si>
    <t>590.17206</t>
  </si>
  <si>
    <t>590.17252</t>
  </si>
  <si>
    <t>590.17269</t>
  </si>
  <si>
    <t>590.17273</t>
  </si>
  <si>
    <t>590.17279</t>
  </si>
  <si>
    <t>590.17324</t>
  </si>
  <si>
    <t>590.17330</t>
  </si>
  <si>
    <t>590.17339</t>
  </si>
  <si>
    <t>590.17351</t>
  </si>
  <si>
    <t>590.12975</t>
  </si>
  <si>
    <t>590.13005</t>
  </si>
  <si>
    <t>590.13036</t>
  </si>
  <si>
    <t>590.13057</t>
  </si>
  <si>
    <t>590.13098</t>
  </si>
  <si>
    <t>590.13109</t>
  </si>
  <si>
    <t>590.13118</t>
  </si>
  <si>
    <t>590.13132</t>
  </si>
  <si>
    <t>590.13163</t>
  </si>
  <si>
    <t>590.13176</t>
  </si>
  <si>
    <t>590.13196</t>
  </si>
  <si>
    <t>590.13234</t>
  </si>
  <si>
    <t>590.13245</t>
  </si>
  <si>
    <t>590.13278</t>
  </si>
  <si>
    <t>590.13388</t>
  </si>
  <si>
    <t>590.13553</t>
  </si>
  <si>
    <t>590.13573</t>
  </si>
  <si>
    <t>590.13584</t>
  </si>
  <si>
    <t>590.13591</t>
  </si>
  <si>
    <t>590.13600</t>
  </si>
  <si>
    <t>590.13617</t>
  </si>
  <si>
    <t>590.17786</t>
  </si>
  <si>
    <t>590.13656</t>
  </si>
  <si>
    <t>590.13674</t>
  </si>
  <si>
    <t>590.13710</t>
  </si>
  <si>
    <t>590.13719</t>
  </si>
  <si>
    <t>590.17788</t>
  </si>
  <si>
    <t>590.13735</t>
  </si>
  <si>
    <t>590.13753</t>
  </si>
  <si>
    <t>590.13765</t>
  </si>
  <si>
    <t>590.13830</t>
  </si>
  <si>
    <t>590.13839</t>
  </si>
  <si>
    <t>590.13899</t>
  </si>
  <si>
    <t>590.14073</t>
  </si>
  <si>
    <t>590.14135</t>
  </si>
  <si>
    <t>590.14147</t>
  </si>
  <si>
    <t>590.14156</t>
  </si>
  <si>
    <t>590.14169</t>
  </si>
  <si>
    <t>590.14175</t>
  </si>
  <si>
    <t>590.14179</t>
  </si>
  <si>
    <t>590.14193</t>
  </si>
  <si>
    <t>590.14205</t>
  </si>
  <si>
    <t>590.14217</t>
  </si>
  <si>
    <t>590.14233</t>
  </si>
  <si>
    <t>590.14247</t>
  </si>
  <si>
    <t>590.14259</t>
  </si>
  <si>
    <t>590.14273</t>
  </si>
  <si>
    <t>590.14294</t>
  </si>
  <si>
    <t>590.14303</t>
  </si>
  <si>
    <t>590.14318</t>
  </si>
  <si>
    <t>590.14333</t>
  </si>
  <si>
    <t>590.14355</t>
  </si>
  <si>
    <t>590.14367</t>
  </si>
  <si>
    <t>590.14377</t>
  </si>
  <si>
    <t>590.14391</t>
  </si>
  <si>
    <t>590.14399</t>
  </si>
  <si>
    <t>590.14416</t>
  </si>
  <si>
    <t>590.14430</t>
  </si>
  <si>
    <t>590.14456</t>
  </si>
  <si>
    <t>590.14468</t>
  </si>
  <si>
    <t>590.14479</t>
  </si>
  <si>
    <t>590.14484</t>
  </si>
  <si>
    <t>590.14502</t>
  </si>
  <si>
    <t>590.14516</t>
  </si>
  <si>
    <t>590.14532</t>
  </si>
  <si>
    <t>590.14553</t>
  </si>
  <si>
    <t>590.14570</t>
  </si>
  <si>
    <t>590.14583</t>
  </si>
  <si>
    <t>590.14597</t>
  </si>
  <si>
    <t>590.14610</t>
  </si>
  <si>
    <t>590.14629</t>
  </si>
  <si>
    <t>590.14633</t>
  </si>
  <si>
    <t>590.14676</t>
  </si>
  <si>
    <t>590.14688</t>
  </si>
  <si>
    <t>590.14849</t>
  </si>
  <si>
    <t>590.15057</t>
  </si>
  <si>
    <t>590.15076</t>
  </si>
  <si>
    <t>590.15098</t>
  </si>
  <si>
    <t>590.15105</t>
  </si>
  <si>
    <t>590.15127</t>
  </si>
  <si>
    <t>590.15148</t>
  </si>
  <si>
    <t>590.15162</t>
  </si>
  <si>
    <t>590.15171</t>
  </si>
  <si>
    <t>590.15207</t>
  </si>
  <si>
    <t>590.15258</t>
  </si>
  <si>
    <t>590.15273</t>
  </si>
  <si>
    <t>590.15287</t>
  </si>
  <si>
    <t>590.15406</t>
  </si>
  <si>
    <t>590.15425</t>
  </si>
  <si>
    <t>590.15439</t>
  </si>
  <si>
    <t>590.15446</t>
  </si>
  <si>
    <t>590.15578</t>
  </si>
  <si>
    <t>590.15599</t>
  </si>
  <si>
    <t>590.15642</t>
  </si>
  <si>
    <t>590.15659</t>
  </si>
  <si>
    <t>590.15681</t>
  </si>
  <si>
    <t>590.15706</t>
  </si>
  <si>
    <t>590.15773</t>
  </si>
  <si>
    <t>590.15866</t>
  </si>
  <si>
    <t>590.15911</t>
  </si>
  <si>
    <t>590.15954</t>
  </si>
  <si>
    <t>590.17884</t>
  </si>
  <si>
    <t>590.16077</t>
  </si>
  <si>
    <t>590.16180</t>
  </si>
  <si>
    <t>590.16214</t>
  </si>
  <si>
    <t>590.16223</t>
  </si>
  <si>
    <t>590.16239</t>
  </si>
  <si>
    <t>590.16251</t>
  </si>
  <si>
    <t>590.16272</t>
  </si>
  <si>
    <t>590.16317</t>
  </si>
  <si>
    <t>590.16327</t>
  </si>
  <si>
    <t>590.16335</t>
  </si>
  <si>
    <t>590.16431</t>
  </si>
  <si>
    <t>590.17885</t>
  </si>
  <si>
    <t>590.16467</t>
  </si>
  <si>
    <t>590.16476</t>
  </si>
  <si>
    <t>590.16528</t>
  </si>
  <si>
    <t>590.16545</t>
  </si>
  <si>
    <t>590.16569</t>
  </si>
  <si>
    <t>590.16609</t>
  </si>
  <si>
    <t>590.16616</t>
  </si>
  <si>
    <t>590.16653</t>
  </si>
  <si>
    <t>590.16670</t>
  </si>
  <si>
    <t>590.16681</t>
  </si>
  <si>
    <t>590.16695</t>
  </si>
  <si>
    <t>590.16708</t>
  </si>
  <si>
    <t>590.16732</t>
  </si>
  <si>
    <t>590.16751</t>
  </si>
  <si>
    <t>590.16770</t>
  </si>
  <si>
    <t>590.16782</t>
  </si>
  <si>
    <t>590.16800</t>
  </si>
  <si>
    <t>590.16875</t>
  </si>
  <si>
    <t>590.16882</t>
  </si>
  <si>
    <t>590.16919</t>
  </si>
  <si>
    <t>590.16937</t>
  </si>
  <si>
    <t>590.16976</t>
  </si>
  <si>
    <t>590.16994</t>
  </si>
  <si>
    <t>590.17035</t>
  </si>
  <si>
    <t>590.17062</t>
  </si>
  <si>
    <t>590.17069</t>
  </si>
  <si>
    <t>590.17103</t>
  </si>
  <si>
    <t>590.17194</t>
  </si>
  <si>
    <t>590.17235</t>
  </si>
  <si>
    <t>590.17241</t>
  </si>
  <si>
    <t>590.17247</t>
  </si>
  <si>
    <t>590.12977</t>
  </si>
  <si>
    <t>590.12998</t>
  </si>
  <si>
    <t>590.13081</t>
  </si>
  <si>
    <t>590.13091</t>
  </si>
  <si>
    <t>590.13179</t>
  </si>
  <si>
    <t>590.13297</t>
  </si>
  <si>
    <t>590.13327</t>
  </si>
  <si>
    <t>590.17785</t>
  </si>
  <si>
    <t>590.13406</t>
  </si>
  <si>
    <t>590.13424</t>
  </si>
  <si>
    <t>590.13444</t>
  </si>
  <si>
    <t>590.13467</t>
  </si>
  <si>
    <t>590.13484</t>
  </si>
  <si>
    <t>590.13567</t>
  </si>
  <si>
    <t>590.13643</t>
  </si>
  <si>
    <t>590.13660</t>
  </si>
  <si>
    <t>590.13686</t>
  </si>
  <si>
    <t>590.13736</t>
  </si>
  <si>
    <t>590.13746</t>
  </si>
  <si>
    <t>590.13810</t>
  </si>
  <si>
    <t>590.13861</t>
  </si>
  <si>
    <t>590.13894</t>
  </si>
  <si>
    <t>590.17768</t>
  </si>
  <si>
    <t>590.14093</t>
  </si>
  <si>
    <t>590.17797</t>
  </si>
  <si>
    <t>590.14128</t>
  </si>
  <si>
    <t>590.14150</t>
  </si>
  <si>
    <t>590.14167</t>
  </si>
  <si>
    <t>590.17810</t>
  </si>
  <si>
    <t>590.14203</t>
  </si>
  <si>
    <t>590.14321</t>
  </si>
  <si>
    <t>590.14344</t>
  </si>
  <si>
    <t>590.14353</t>
  </si>
  <si>
    <t>590.14437</t>
  </si>
  <si>
    <t>590.14501</t>
  </si>
  <si>
    <t>590.14518</t>
  </si>
  <si>
    <t>590.14548</t>
  </si>
  <si>
    <t>590.14562</t>
  </si>
  <si>
    <t>590.14572</t>
  </si>
  <si>
    <t>590.14758</t>
  </si>
  <si>
    <t>590.14796</t>
  </si>
  <si>
    <t>590.14869</t>
  </si>
  <si>
    <t>590.14893</t>
  </si>
  <si>
    <t>590.14936</t>
  </si>
  <si>
    <t>590.14948</t>
  </si>
  <si>
    <t>590.15007</t>
  </si>
  <si>
    <t>590.15023</t>
  </si>
  <si>
    <t>590.15066</t>
  </si>
  <si>
    <t>590.15139</t>
  </si>
  <si>
    <t>590.15176</t>
  </si>
  <si>
    <t>590.15211</t>
  </si>
  <si>
    <t>590.15220</t>
  </si>
  <si>
    <t>590.15259</t>
  </si>
  <si>
    <t>590.15289</t>
  </si>
  <si>
    <t>590.15294</t>
  </si>
  <si>
    <t>590.15300</t>
  </si>
  <si>
    <t>590.15307</t>
  </si>
  <si>
    <t>590.12217</t>
  </si>
  <si>
    <t>590.12185</t>
  </si>
  <si>
    <t>590.12211</t>
  </si>
  <si>
    <t>590.12209</t>
  </si>
  <si>
    <t>590.12210</t>
  </si>
  <si>
    <t>590.12186</t>
  </si>
  <si>
    <t>590.12215</t>
  </si>
  <si>
    <t>590.12218</t>
  </si>
  <si>
    <t>590.12184</t>
  </si>
  <si>
    <t>590.12256</t>
  </si>
  <si>
    <t>590.12252</t>
  </si>
  <si>
    <t>590.12253</t>
  </si>
  <si>
    <t>590.12246</t>
  </si>
  <si>
    <t>590.12245</t>
  </si>
  <si>
    <t>590.12255</t>
  </si>
  <si>
    <t>590.12241</t>
  </si>
  <si>
    <t>590.12248</t>
  </si>
  <si>
    <t>590.12250</t>
  </si>
  <si>
    <t>590.12247</t>
  </si>
  <si>
    <t>590.12261</t>
  </si>
  <si>
    <t>590.12260</t>
  </si>
  <si>
    <t>590.12259</t>
  </si>
  <si>
    <t>590.12264</t>
  </si>
  <si>
    <t>590.12207</t>
  </si>
  <si>
    <t>590.12208</t>
  </si>
  <si>
    <t>590.12197</t>
  </si>
  <si>
    <t>590.12191</t>
  </si>
  <si>
    <t>590.12187</t>
  </si>
  <si>
    <t>590.12190</t>
  </si>
  <si>
    <t>590.12194</t>
  </si>
  <si>
    <t>590.12195</t>
  </si>
  <si>
    <t>590.12196</t>
  </si>
  <si>
    <t>590.12198</t>
  </si>
  <si>
    <t>590.12293</t>
  </si>
  <si>
    <t>590.15338</t>
  </si>
  <si>
    <t>590.15345</t>
  </si>
  <si>
    <t>590.15353</t>
  </si>
  <si>
    <t>590.15400</t>
  </si>
  <si>
    <t>590.15415</t>
  </si>
  <si>
    <t>590.15469</t>
  </si>
  <si>
    <t>590.15486</t>
  </si>
  <si>
    <t>590.15526</t>
  </si>
  <si>
    <t>590.15570</t>
  </si>
  <si>
    <t>590.15684</t>
  </si>
  <si>
    <t>590.15701</t>
  </si>
  <si>
    <t>590.15737</t>
  </si>
  <si>
    <t>590.15786</t>
  </si>
  <si>
    <t>590.15804</t>
  </si>
  <si>
    <t>590.17817</t>
  </si>
  <si>
    <t>590.15853</t>
  </si>
  <si>
    <t>590.15926</t>
  </si>
  <si>
    <t>590.15990</t>
  </si>
  <si>
    <t>590.16014</t>
  </si>
  <si>
    <t>590.16071</t>
  </si>
  <si>
    <t>590.16092</t>
  </si>
  <si>
    <t>590.16140</t>
  </si>
  <si>
    <t>590.16155</t>
  </si>
  <si>
    <t>590.16159</t>
  </si>
  <si>
    <t>590.16203</t>
  </si>
  <si>
    <t>590.16305</t>
  </si>
  <si>
    <t>590.16352</t>
  </si>
  <si>
    <t>590.16360</t>
  </si>
  <si>
    <t>590.16415</t>
  </si>
  <si>
    <t>590.16490</t>
  </si>
  <si>
    <t>590.16513</t>
  </si>
  <si>
    <t>590.16559</t>
  </si>
  <si>
    <t>590.16602</t>
  </si>
  <si>
    <t>590.16632</t>
  </si>
  <si>
    <t>590.16641</t>
  </si>
  <si>
    <t>590.16648</t>
  </si>
  <si>
    <t>590.16699</t>
  </si>
  <si>
    <t>590.16735</t>
  </si>
  <si>
    <t>590.16779</t>
  </si>
  <si>
    <t>590.16834</t>
  </si>
  <si>
    <t>590.16866</t>
  </si>
  <si>
    <t>590.16893</t>
  </si>
  <si>
    <t>590.16940</t>
  </si>
  <si>
    <t>590.16952</t>
  </si>
  <si>
    <t>590.17027</t>
  </si>
  <si>
    <t>590.17095</t>
  </si>
  <si>
    <t>590.17104</t>
  </si>
  <si>
    <t>590.17170</t>
  </si>
  <si>
    <t>590.17226</t>
  </si>
  <si>
    <t>590.12653</t>
  </si>
  <si>
    <t>590.13084</t>
  </si>
  <si>
    <t>590.13114</t>
  </si>
  <si>
    <t>590.13166</t>
  </si>
  <si>
    <t>590.13172</t>
  </si>
  <si>
    <t>590.13198</t>
  </si>
  <si>
    <t>590.13224</t>
  </si>
  <si>
    <t>590.13238</t>
  </si>
  <si>
    <t>590.13281</t>
  </si>
  <si>
    <t>590.13342</t>
  </si>
  <si>
    <t>590.13345</t>
  </si>
  <si>
    <t>590.13369</t>
  </si>
  <si>
    <t>590.13384</t>
  </si>
  <si>
    <t>590.13468</t>
  </si>
  <si>
    <t>590.13486</t>
  </si>
  <si>
    <t>590.13491</t>
  </si>
  <si>
    <t>590.13494</t>
  </si>
  <si>
    <t>590.13613</t>
  </si>
  <si>
    <t>590.13626</t>
  </si>
  <si>
    <t>590.13629</t>
  </si>
  <si>
    <t>590.13635</t>
  </si>
  <si>
    <t>590.13642</t>
  </si>
  <si>
    <t>590.13693</t>
  </si>
  <si>
    <t>590.17789</t>
  </si>
  <si>
    <t>590.13761</t>
  </si>
  <si>
    <t>590.13779</t>
  </si>
  <si>
    <t>590.13822</t>
  </si>
  <si>
    <t>590.13835</t>
  </si>
  <si>
    <t>590.13840</t>
  </si>
  <si>
    <t>590.13844</t>
  </si>
  <si>
    <t>590.13875</t>
  </si>
  <si>
    <t>590.13910</t>
  </si>
  <si>
    <t>590.12384</t>
  </si>
  <si>
    <t>590.14005</t>
  </si>
  <si>
    <t>590.14066</t>
  </si>
  <si>
    <t>590.17809</t>
  </si>
  <si>
    <t>590.14271</t>
  </si>
  <si>
    <t>590.14285</t>
  </si>
  <si>
    <t>590.14308</t>
  </si>
  <si>
    <t>590.14420</t>
  </si>
  <si>
    <t>590.14478</t>
  </si>
  <si>
    <t>590.14529</t>
  </si>
  <si>
    <t>590.14550</t>
  </si>
  <si>
    <t>590.14617</t>
  </si>
  <si>
    <t>590.14630</t>
  </si>
  <si>
    <t>590.14664</t>
  </si>
  <si>
    <t>590.14671</t>
  </si>
  <si>
    <t>590.14717</t>
  </si>
  <si>
    <t>590.14861</t>
  </si>
  <si>
    <t>590.14896</t>
  </si>
  <si>
    <t>590.14907</t>
  </si>
  <si>
    <t>590.14934</t>
  </si>
  <si>
    <t>590.14961</t>
  </si>
  <si>
    <t>590.14988</t>
  </si>
  <si>
    <t>590.15022</t>
  </si>
  <si>
    <t>590.15051</t>
  </si>
  <si>
    <t>590.15173</t>
  </si>
  <si>
    <t>590.15310</t>
  </si>
  <si>
    <t>590.15330</t>
  </si>
  <si>
    <t>590.15368</t>
  </si>
  <si>
    <t>590.15388</t>
  </si>
  <si>
    <t>590.15511</t>
  </si>
  <si>
    <t>590.15530</t>
  </si>
  <si>
    <t>590.15563</t>
  </si>
  <si>
    <t>590.15747</t>
  </si>
  <si>
    <t>590.15920</t>
  </si>
  <si>
    <t>590.15957</t>
  </si>
  <si>
    <t>590.15971</t>
  </si>
  <si>
    <t>590.15991</t>
  </si>
  <si>
    <t>590.16000</t>
  </si>
  <si>
    <t>590.16012</t>
  </si>
  <si>
    <t>590.16031</t>
  </si>
  <si>
    <t>590.16040</t>
  </si>
  <si>
    <t>590.16048</t>
  </si>
  <si>
    <t>590.16115</t>
  </si>
  <si>
    <t>590.16211</t>
  </si>
  <si>
    <t>590.16271</t>
  </si>
  <si>
    <t>590.16402</t>
  </si>
  <si>
    <t>590.16414</t>
  </si>
  <si>
    <t>590.16465</t>
  </si>
  <si>
    <t>590.16571</t>
  </si>
  <si>
    <t>590.16660</t>
  </si>
  <si>
    <t>590.16780</t>
  </si>
  <si>
    <t>590.16865</t>
  </si>
  <si>
    <t>590.16961</t>
  </si>
  <si>
    <t>590.16980</t>
  </si>
  <si>
    <t>590.16993</t>
  </si>
  <si>
    <t>590.17041</t>
  </si>
  <si>
    <t>590.17098</t>
  </si>
  <si>
    <t>590.17111</t>
  </si>
  <si>
    <t>590.17135</t>
  </si>
  <si>
    <t>590.17144</t>
  </si>
  <si>
    <t>590.17182</t>
  </si>
  <si>
    <t>590.17228</t>
  </si>
  <si>
    <t>590.17270</t>
  </si>
  <si>
    <t>590.17278</t>
  </si>
  <si>
    <t>590.13008</t>
  </si>
  <si>
    <t>590.13016</t>
  </si>
  <si>
    <t>590.13037</t>
  </si>
  <si>
    <t>590.13043</t>
  </si>
  <si>
    <t>590.13136</t>
  </si>
  <si>
    <t>590.13148</t>
  </si>
  <si>
    <t>590.17781</t>
  </si>
  <si>
    <t>590.13183</t>
  </si>
  <si>
    <t>590.13203</t>
  </si>
  <si>
    <t>590.13214</t>
  </si>
  <si>
    <t>590.13237</t>
  </si>
  <si>
    <t>590.13288</t>
  </si>
  <si>
    <t>590.13293</t>
  </si>
  <si>
    <t>590.13354</t>
  </si>
  <si>
    <t>590.13401</t>
  </si>
  <si>
    <t>590.13427</t>
  </si>
  <si>
    <t>590.13474</t>
  </si>
  <si>
    <t>590.13495</t>
  </si>
  <si>
    <t>590.13502</t>
  </si>
  <si>
    <t>590.13534</t>
  </si>
  <si>
    <t>590.13549</t>
  </si>
  <si>
    <t>590.13607</t>
  </si>
  <si>
    <t>590.13634</t>
  </si>
  <si>
    <t>590.13688</t>
  </si>
  <si>
    <t>590.13712</t>
  </si>
  <si>
    <t>590.13723</t>
  </si>
  <si>
    <t>590.13748</t>
  </si>
  <si>
    <t>590.13807</t>
  </si>
  <si>
    <t>590.13821</t>
  </si>
  <si>
    <t>590.13836</t>
  </si>
  <si>
    <t>590.13869</t>
  </si>
  <si>
    <t>590.13885</t>
  </si>
  <si>
    <t>590.14088</t>
  </si>
  <si>
    <t>590.17773</t>
  </si>
  <si>
    <t>590.17803</t>
  </si>
  <si>
    <t>590.14132</t>
  </si>
  <si>
    <t>590.14196</t>
  </si>
  <si>
    <t>590.14269</t>
  </si>
  <si>
    <t>590.14283</t>
  </si>
  <si>
    <t>590.14360</t>
  </si>
  <si>
    <t>590.14392</t>
  </si>
  <si>
    <t>590.14406</t>
  </si>
  <si>
    <t>590.14459</t>
  </si>
  <si>
    <t>590.14509</t>
  </si>
  <si>
    <t>590.14519</t>
  </si>
  <si>
    <t>590.14552</t>
  </si>
  <si>
    <t>590.14564</t>
  </si>
  <si>
    <t>590.14589</t>
  </si>
  <si>
    <t>590.14619</t>
  </si>
  <si>
    <t>590.14642</t>
  </si>
  <si>
    <t>590.14728</t>
  </si>
  <si>
    <t>590.14743</t>
  </si>
  <si>
    <t>590.14780</t>
  </si>
  <si>
    <t>590.14809</t>
  </si>
  <si>
    <t>590.14848</t>
  </si>
  <si>
    <t>590.14858</t>
  </si>
  <si>
    <t>590.14865</t>
  </si>
  <si>
    <t>590.14901</t>
  </si>
  <si>
    <t>590.14975</t>
  </si>
  <si>
    <t>590.15008</t>
  </si>
  <si>
    <t>590.15061</t>
  </si>
  <si>
    <t>590.15073</t>
  </si>
  <si>
    <t>590.15101</t>
  </si>
  <si>
    <t>590.15116</t>
  </si>
  <si>
    <t>590.15128</t>
  </si>
  <si>
    <t>590.15145</t>
  </si>
  <si>
    <t>590.15161</t>
  </si>
  <si>
    <t>590.15180</t>
  </si>
  <si>
    <t>590.15191</t>
  </si>
  <si>
    <t>590.15198</t>
  </si>
  <si>
    <t>590.15208</t>
  </si>
  <si>
    <t>590.15218</t>
  </si>
  <si>
    <t>590.15264</t>
  </si>
  <si>
    <t>590.15309</t>
  </si>
  <si>
    <t>590.15385</t>
  </si>
  <si>
    <t>590.15436</t>
  </si>
  <si>
    <t>590.15557</t>
  </si>
  <si>
    <t>590.15595</t>
  </si>
  <si>
    <t>590.15632</t>
  </si>
  <si>
    <t>590.15704</t>
  </si>
  <si>
    <t>590.15727</t>
  </si>
  <si>
    <t>590.15774</t>
  </si>
  <si>
    <t>590.15825</t>
  </si>
  <si>
    <t>590.15875</t>
  </si>
  <si>
    <t>590.15905</t>
  </si>
  <si>
    <t>590.16036</t>
  </si>
  <si>
    <t>590.16057</t>
  </si>
  <si>
    <t>590.16080</t>
  </si>
  <si>
    <t>590.16137</t>
  </si>
  <si>
    <t>590.16148</t>
  </si>
  <si>
    <t>590.16165</t>
  </si>
  <si>
    <t>590.16187</t>
  </si>
  <si>
    <t>590.16204</t>
  </si>
  <si>
    <t>590.16227</t>
  </si>
  <si>
    <t>590.16292</t>
  </si>
  <si>
    <t>590.16437</t>
  </si>
  <si>
    <t>590.16519</t>
  </si>
  <si>
    <t>590.16544</t>
  </si>
  <si>
    <t>590.16591</t>
  </si>
  <si>
    <t>590.16634</t>
  </si>
  <si>
    <t>590.16656</t>
  </si>
  <si>
    <t>590.16669</t>
  </si>
  <si>
    <t>590.16689</t>
  </si>
  <si>
    <t>590.16821</t>
  </si>
  <si>
    <t>590.16836</t>
  </si>
  <si>
    <t>590.16841</t>
  </si>
  <si>
    <t>590.16869</t>
  </si>
  <si>
    <t>590.16936</t>
  </si>
  <si>
    <t>590.16947</t>
  </si>
  <si>
    <t>590.16954</t>
  </si>
  <si>
    <t>590.17039</t>
  </si>
  <si>
    <t>590.17122</t>
  </si>
  <si>
    <t>590.17125</t>
  </si>
  <si>
    <t>590.17128</t>
  </si>
  <si>
    <t>590.17204</t>
  </si>
  <si>
    <t>590.17221</t>
  </si>
  <si>
    <t>590.12651</t>
  </si>
  <si>
    <t>590.12968</t>
  </si>
  <si>
    <t>590.13014</t>
  </si>
  <si>
    <t>590.13152</t>
  </si>
  <si>
    <t>590.13186</t>
  </si>
  <si>
    <t>590.13229</t>
  </si>
  <si>
    <t>590.13353</t>
  </si>
  <si>
    <t>590.13488</t>
  </si>
  <si>
    <t>590.13611</t>
  </si>
  <si>
    <t>590.13677</t>
  </si>
  <si>
    <t>590.13814</t>
  </si>
  <si>
    <t>590.13879</t>
  </si>
  <si>
    <t>590.12371</t>
  </si>
  <si>
    <t>590.12369</t>
  </si>
  <si>
    <t>590.12370</t>
  </si>
  <si>
    <t>590.12396</t>
  </si>
  <si>
    <t>590.12394</t>
  </si>
  <si>
    <t>590.12398</t>
  </si>
  <si>
    <t>590.12400</t>
  </si>
  <si>
    <t>590.12387</t>
  </si>
  <si>
    <t>590.17799</t>
  </si>
  <si>
    <t>590.12376</t>
  </si>
  <si>
    <t>590.12374</t>
  </si>
  <si>
    <t>590.12375</t>
  </si>
  <si>
    <t>590.12377</t>
  </si>
  <si>
    <t>590.12382</t>
  </si>
  <si>
    <t>590.12385</t>
  </si>
  <si>
    <t>590.12380</t>
  </si>
  <si>
    <t>590.12372</t>
  </si>
  <si>
    <t>590.12378</t>
  </si>
  <si>
    <t>590.14257</t>
  </si>
  <si>
    <t>590.14296</t>
  </si>
  <si>
    <t>590.14393</t>
  </si>
  <si>
    <t>590.14451</t>
  </si>
  <si>
    <t>590.14527</t>
  </si>
  <si>
    <t>590.14569</t>
  </si>
  <si>
    <t>590.14596</t>
  </si>
  <si>
    <t>590.14603</t>
  </si>
  <si>
    <t>590.14750</t>
  </si>
  <si>
    <t>590.14850</t>
  </si>
  <si>
    <t>590.14884</t>
  </si>
  <si>
    <t>590.14949</t>
  </si>
  <si>
    <t>590.15013</t>
  </si>
  <si>
    <t>590.15047</t>
  </si>
  <si>
    <t>590.15085</t>
  </si>
  <si>
    <t>590.15141</t>
  </si>
  <si>
    <t>590.15168</t>
  </si>
  <si>
    <t>590.12493</t>
  </si>
  <si>
    <t>590.12496</t>
  </si>
  <si>
    <t>590.12500</t>
  </si>
  <si>
    <t>590.12502</t>
  </si>
  <si>
    <t>590.12504</t>
  </si>
  <si>
    <t>590.12507</t>
  </si>
  <si>
    <t>590.12497</t>
  </si>
  <si>
    <t>590.12498</t>
  </si>
  <si>
    <t>590.12503</t>
  </si>
  <si>
    <t>590.15215</t>
  </si>
  <si>
    <t>590.15305</t>
  </si>
  <si>
    <t>590.15336</t>
  </si>
  <si>
    <t>590.15410</t>
  </si>
  <si>
    <t>590.15506</t>
  </si>
  <si>
    <t>590.15719</t>
  </si>
  <si>
    <t>590.15770</t>
  </si>
  <si>
    <t>590.15852</t>
  </si>
  <si>
    <t>590.15952</t>
  </si>
  <si>
    <t>590.16042</t>
  </si>
  <si>
    <t>590.16121</t>
  </si>
  <si>
    <t>590.16153</t>
  </si>
  <si>
    <t>590.16218</t>
  </si>
  <si>
    <t>590.16281</t>
  </si>
  <si>
    <t>590.16409</t>
  </si>
  <si>
    <t>590.16499</t>
  </si>
  <si>
    <t>590.12527</t>
  </si>
  <si>
    <t>590.12526</t>
  </si>
  <si>
    <t>590.12525</t>
  </si>
  <si>
    <t>590.12522</t>
  </si>
  <si>
    <t>590.12531</t>
  </si>
  <si>
    <t>590.12528</t>
  </si>
  <si>
    <t>590.12521</t>
  </si>
  <si>
    <t>590.12524</t>
  </si>
  <si>
    <t>590.12532</t>
  </si>
  <si>
    <t>590.16595</t>
  </si>
  <si>
    <t>590.16619</t>
  </si>
  <si>
    <t>590.16629</t>
  </si>
  <si>
    <t>590.16649</t>
  </si>
  <si>
    <t>590.16678</t>
  </si>
  <si>
    <t>590.16683</t>
  </si>
  <si>
    <t>590.12278</t>
  </si>
  <si>
    <t>590.12338</t>
  </si>
  <si>
    <t>590.16713</t>
  </si>
  <si>
    <t>590.16728</t>
  </si>
  <si>
    <t>590.16746</t>
  </si>
  <si>
    <t>590.16765</t>
  </si>
  <si>
    <t>590.16833</t>
  </si>
  <si>
    <t>590.16873</t>
  </si>
  <si>
    <t>590.16886</t>
  </si>
  <si>
    <t>590.16925</t>
  </si>
  <si>
    <t>590.16997</t>
  </si>
  <si>
    <t>590.17036</t>
  </si>
  <si>
    <t>590.17050</t>
  </si>
  <si>
    <t>590.17057</t>
  </si>
  <si>
    <t>590.17093</t>
  </si>
  <si>
    <t>590.17106</t>
  </si>
  <si>
    <t>590.17119</t>
  </si>
  <si>
    <t>590.12547</t>
  </si>
  <si>
    <t>590.12539</t>
  </si>
  <si>
    <t>590.12546</t>
  </si>
  <si>
    <t>590.12538</t>
  </si>
  <si>
    <t>590.12534</t>
  </si>
  <si>
    <t>590.12541</t>
  </si>
  <si>
    <t>590.12300</t>
  </si>
  <si>
    <t>590.12306</t>
  </si>
  <si>
    <t>590.12290</t>
  </si>
  <si>
    <t>590.12305</t>
  </si>
  <si>
    <t>590.12307</t>
  </si>
  <si>
    <t>590.12304</t>
  </si>
  <si>
    <t>590.12316</t>
  </si>
  <si>
    <t>590.12319</t>
  </si>
  <si>
    <t>590.12322</t>
  </si>
  <si>
    <t>590.12323</t>
  </si>
  <si>
    <t>590.12315</t>
  </si>
  <si>
    <t>590.12327</t>
  </si>
  <si>
    <t>590.12335</t>
  </si>
  <si>
    <t>590.12330</t>
  </si>
  <si>
    <t>590.12332</t>
  </si>
  <si>
    <t>590.12337</t>
  </si>
  <si>
    <t>590.12334</t>
  </si>
  <si>
    <t>590.17203</t>
  </si>
  <si>
    <t>590.17232</t>
  </si>
  <si>
    <t>590.17320</t>
  </si>
  <si>
    <t>590.12465</t>
  </si>
  <si>
    <t>590.12466</t>
  </si>
  <si>
    <t>590.12457</t>
  </si>
  <si>
    <t>590.12459</t>
  </si>
  <si>
    <t>590.12468</t>
  </si>
  <si>
    <t>590.12469</t>
  </si>
  <si>
    <t>590.12462</t>
  </si>
  <si>
    <t>590.12460</t>
  </si>
  <si>
    <t>590.12461</t>
  </si>
  <si>
    <t>590.17335</t>
  </si>
  <si>
    <t>590.17343</t>
  </si>
  <si>
    <t>590.17360</t>
  </si>
  <si>
    <t>590.17396</t>
  </si>
  <si>
    <t>590.17399</t>
  </si>
  <si>
    <t>590.17405</t>
  </si>
  <si>
    <t>590.12391</t>
  </si>
  <si>
    <t>590.12389</t>
  </si>
  <si>
    <t>590.12390</t>
  </si>
  <si>
    <t>590.12401</t>
  </si>
  <si>
    <t>590.12407</t>
  </si>
  <si>
    <t>590.12408</t>
  </si>
  <si>
    <t>590.12413</t>
  </si>
  <si>
    <t>590.12366</t>
  </si>
  <si>
    <t>590.12360</t>
  </si>
  <si>
    <t>590.12368</t>
  </si>
  <si>
    <t>590.12356</t>
  </si>
  <si>
    <t>590.12363</t>
  </si>
  <si>
    <t>590.12358</t>
  </si>
  <si>
    <t>590.12364</t>
  </si>
  <si>
    <t>590.17427</t>
  </si>
  <si>
    <t>590.17457</t>
  </si>
  <si>
    <t>590.17463</t>
  </si>
  <si>
    <t>590.17477</t>
  </si>
  <si>
    <t>590.17479</t>
  </si>
  <si>
    <t>590.17482</t>
  </si>
  <si>
    <t>590.17489</t>
  </si>
  <si>
    <t>590.17491</t>
  </si>
  <si>
    <t>590.12419</t>
  </si>
  <si>
    <t>590.12418</t>
  </si>
  <si>
    <t>590.12420</t>
  </si>
  <si>
    <t>590.12423</t>
  </si>
  <si>
    <t>590.12422</t>
  </si>
  <si>
    <t>590.12284</t>
  </si>
  <si>
    <t>590.12274</t>
  </si>
  <si>
    <t>590.12239</t>
  </si>
  <si>
    <t>590.12238</t>
  </si>
  <si>
    <t>590.12273</t>
  </si>
  <si>
    <t>590.12283</t>
  </si>
  <si>
    <t>590.12483</t>
  </si>
  <si>
    <t>590.12583</t>
  </si>
  <si>
    <t>590.12576</t>
  </si>
  <si>
    <t>590.12582</t>
  </si>
  <si>
    <t>590.12577</t>
  </si>
  <si>
    <t>590.12581</t>
  </si>
  <si>
    <t>590.12586</t>
  </si>
  <si>
    <t>590.12578</t>
  </si>
  <si>
    <t>590.12579</t>
  </si>
  <si>
    <t>590.17494</t>
  </si>
  <si>
    <t>590.17499</t>
  </si>
  <si>
    <t>590.17501</t>
  </si>
  <si>
    <t>590.17506</t>
  </si>
  <si>
    <t>590.17510</t>
  </si>
  <si>
    <t>590.17512</t>
  </si>
  <si>
    <t>590.12295</t>
  </si>
  <si>
    <t>590.12448</t>
  </si>
  <si>
    <t>590.12451</t>
  </si>
  <si>
    <t>590.12432</t>
  </si>
  <si>
    <t>590.12433</t>
  </si>
  <si>
    <t>590.12450</t>
  </si>
  <si>
    <t>590.12431</t>
  </si>
  <si>
    <t>590.12331</t>
  </si>
  <si>
    <t>590.12588</t>
  </si>
  <si>
    <t>590.12589</t>
  </si>
  <si>
    <t>590.12592</t>
  </si>
  <si>
    <t>590.12590</t>
  </si>
  <si>
    <t>590.12594</t>
  </si>
  <si>
    <t>590.12595</t>
  </si>
  <si>
    <t>590.12591</t>
  </si>
  <si>
    <t>590.12437</t>
  </si>
  <si>
    <t>590.12438</t>
  </si>
  <si>
    <t>590.12440</t>
  </si>
  <si>
    <t>590.12446</t>
  </si>
  <si>
    <t>590.12456</t>
  </si>
  <si>
    <t>590.12436</t>
  </si>
  <si>
    <t>590.12439</t>
  </si>
  <si>
    <t>590.12444</t>
  </si>
  <si>
    <t>590.12445</t>
  </si>
  <si>
    <t>590.12454</t>
  </si>
  <si>
    <t>590.17524</t>
  </si>
  <si>
    <t>590.17526</t>
  </si>
  <si>
    <t>590.17528</t>
  </si>
  <si>
    <t>590.17530</t>
  </si>
  <si>
    <t>590.17541</t>
  </si>
  <si>
    <t>590.17546</t>
  </si>
  <si>
    <t>590.17547</t>
  </si>
  <si>
    <t>590.17548</t>
  </si>
  <si>
    <t>590.17551</t>
  </si>
  <si>
    <t>590.17552</t>
  </si>
  <si>
    <t>590.17553</t>
  </si>
  <si>
    <t>590.17555</t>
  </si>
  <si>
    <t>590.17556</t>
  </si>
  <si>
    <t>590.17557</t>
  </si>
  <si>
    <t>590.12636</t>
  </si>
  <si>
    <t>590.13076</t>
  </si>
  <si>
    <t>590.13126</t>
  </si>
  <si>
    <t>590.12453</t>
  </si>
  <si>
    <t>590.12441</t>
  </si>
  <si>
    <t>590.12486</t>
  </si>
  <si>
    <t>590.12228</t>
  </si>
  <si>
    <t>590.12353</t>
  </si>
  <si>
    <t>590.12342</t>
  </si>
  <si>
    <t>590.12343</t>
  </si>
  <si>
    <t>590.12355</t>
  </si>
  <si>
    <t>590.12347</t>
  </si>
  <si>
    <t>590.12234</t>
  </si>
  <si>
    <t>590.12230</t>
  </si>
  <si>
    <t>590.12231</t>
  </si>
  <si>
    <t>590.12344</t>
  </si>
  <si>
    <t>590.12345</t>
  </si>
  <si>
    <t>590.12350</t>
  </si>
  <si>
    <t>590.12351</t>
  </si>
  <si>
    <t>590.13211</t>
  </si>
  <si>
    <t>590.13232</t>
  </si>
  <si>
    <t>590.13247</t>
  </si>
  <si>
    <t>590.13262</t>
  </si>
  <si>
    <t>590.13290</t>
  </si>
  <si>
    <t>590.13360</t>
  </si>
  <si>
    <t>590.12232</t>
  </si>
  <si>
    <t>590.12429</t>
  </si>
  <si>
    <t>590.12425</t>
  </si>
  <si>
    <t>590.12427</t>
  </si>
  <si>
    <t>590.12430</t>
  </si>
  <si>
    <t>590.12219</t>
  </si>
  <si>
    <t>590.12489</t>
  </si>
  <si>
    <t>590.12223</t>
  </si>
  <si>
    <t>590.12268</t>
  </si>
  <si>
    <t>590.12492</t>
  </si>
  <si>
    <t>590.12491</t>
  </si>
  <si>
    <t>590.12226</t>
  </si>
  <si>
    <t>590.12225</t>
  </si>
  <si>
    <t>590.12567</t>
  </si>
  <si>
    <t>590.12573</t>
  </si>
  <si>
    <t>590.12571</t>
  </si>
  <si>
    <t>590.12574</t>
  </si>
  <si>
    <t>590.12572</t>
  </si>
  <si>
    <t>590.12570</t>
  </si>
  <si>
    <t>590.12480</t>
  </si>
  <si>
    <t>590.12475</t>
  </si>
  <si>
    <t>590.12479</t>
  </si>
  <si>
    <t>590.12478</t>
  </si>
  <si>
    <t>590.13551</t>
  </si>
  <si>
    <t>590.13556</t>
  </si>
  <si>
    <t>590.13579</t>
  </si>
  <si>
    <t>590.13615</t>
  </si>
  <si>
    <t>590.13633</t>
  </si>
  <si>
    <t>590.13685</t>
  </si>
  <si>
    <t>590.13728</t>
  </si>
  <si>
    <t>590.13759</t>
  </si>
  <si>
    <t>590.13788</t>
  </si>
  <si>
    <t>590.13833</t>
  </si>
  <si>
    <t>590.13842</t>
  </si>
  <si>
    <t>590.13873</t>
  </si>
  <si>
    <t>590.13911</t>
  </si>
  <si>
    <t>590.13920</t>
  </si>
  <si>
    <t>590.13964</t>
  </si>
  <si>
    <t>590.14038</t>
  </si>
  <si>
    <t>590.14065</t>
  </si>
  <si>
    <t>590.14115</t>
  </si>
  <si>
    <t>590.14138</t>
  </si>
  <si>
    <t>590.14213</t>
  </si>
  <si>
    <t>590.14218</t>
  </si>
  <si>
    <t>590.14222</t>
  </si>
  <si>
    <t>590.14231</t>
  </si>
  <si>
    <t>590.14242</t>
  </si>
  <si>
    <t>590.14282</t>
  </si>
  <si>
    <t>590.14337</t>
  </si>
  <si>
    <t>590.14374</t>
  </si>
  <si>
    <t>590.14423</t>
  </si>
  <si>
    <t>590.14448</t>
  </si>
  <si>
    <t>590.14530</t>
  </si>
  <si>
    <t>590.14600</t>
  </si>
  <si>
    <t>590.14729</t>
  </si>
  <si>
    <t>590.14746</t>
  </si>
  <si>
    <t>590.14788</t>
  </si>
  <si>
    <t>590.12560</t>
  </si>
  <si>
    <t>590.12557</t>
  </si>
  <si>
    <t>590.12556</t>
  </si>
  <si>
    <t>590.12519</t>
  </si>
  <si>
    <t>590.12549</t>
  </si>
  <si>
    <t>590.12563</t>
  </si>
  <si>
    <t>590.12561</t>
  </si>
  <si>
    <t>590.12564</t>
  </si>
  <si>
    <t>590.12554</t>
  </si>
  <si>
    <t>590.12512</t>
  </si>
  <si>
    <t>590.12510</t>
  </si>
  <si>
    <t>590.12269</t>
  </si>
  <si>
    <t>590.12267</t>
  </si>
  <si>
    <t>590.12509</t>
  </si>
  <si>
    <t>590.12511</t>
  </si>
  <si>
    <t>590.14824</t>
  </si>
  <si>
    <t>590.14957</t>
  </si>
  <si>
    <t>590.15122</t>
  </si>
  <si>
    <t>590.15154</t>
  </si>
  <si>
    <t>590.15229</t>
  </si>
  <si>
    <t>590.15298</t>
  </si>
  <si>
    <t>590.15448</t>
  </si>
  <si>
    <t>590.15483</t>
  </si>
  <si>
    <t>590.15548</t>
  </si>
  <si>
    <t>590.15573</t>
  </si>
  <si>
    <t>590.15798</t>
  </si>
  <si>
    <t>590.15847</t>
  </si>
  <si>
    <t>590.15879</t>
  </si>
  <si>
    <t>590.15902</t>
  </si>
  <si>
    <t>590.16008</t>
  </si>
  <si>
    <t>590.16128</t>
  </si>
  <si>
    <t>590.16162</t>
  </si>
  <si>
    <t>590.16191</t>
  </si>
  <si>
    <t>590.16250</t>
  </si>
  <si>
    <t>590.16328</t>
  </si>
  <si>
    <t>590.16386</t>
  </si>
  <si>
    <t>590.16395</t>
  </si>
  <si>
    <t>590.16407</t>
  </si>
  <si>
    <t>590.16445</t>
  </si>
  <si>
    <t>590.16469</t>
  </si>
  <si>
    <t>590.16491</t>
  </si>
  <si>
    <t>590.16505</t>
  </si>
  <si>
    <t>590.16518</t>
  </si>
  <si>
    <t>590.16555</t>
  </si>
  <si>
    <t>590.16580</t>
  </si>
  <si>
    <t>590.16593</t>
  </si>
  <si>
    <t>590.16612</t>
  </si>
  <si>
    <t>590.16625</t>
  </si>
  <si>
    <t>590.16633</t>
  </si>
  <si>
    <t>590.12205</t>
  </si>
  <si>
    <t>590.12310</t>
  </si>
  <si>
    <t>590.12308</t>
  </si>
  <si>
    <t>590.12628</t>
  </si>
  <si>
    <t>590.16712</t>
  </si>
  <si>
    <t>590.16775</t>
  </si>
  <si>
    <t>590.16785</t>
  </si>
  <si>
    <t>590.16872</t>
  </si>
  <si>
    <t>590.17000</t>
  </si>
  <si>
    <t>590.17053</t>
  </si>
  <si>
    <t>590.17076</t>
  </si>
  <si>
    <t>590.17094</t>
  </si>
  <si>
    <t>590.17115</t>
  </si>
  <si>
    <t>590.17146</t>
  </si>
  <si>
    <t>590.17222</t>
  </si>
  <si>
    <t>590.12515</t>
  </si>
  <si>
    <t>590.12517</t>
  </si>
  <si>
    <t>590.17255</t>
  </si>
  <si>
    <t>590.17267</t>
  </si>
  <si>
    <t>590.17313</t>
  </si>
  <si>
    <t>590.12982</t>
  </si>
  <si>
    <t>590.13006</t>
  </si>
  <si>
    <t>590.13021</t>
  </si>
  <si>
    <t>590.13061</t>
  </si>
  <si>
    <t>590.13100</t>
  </si>
  <si>
    <t>590.13115</t>
  </si>
  <si>
    <t>590.13128</t>
  </si>
  <si>
    <t>590.13274</t>
  </si>
  <si>
    <t>590.13326</t>
  </si>
  <si>
    <t>590.13376</t>
  </si>
  <si>
    <t>590.13459</t>
  </si>
  <si>
    <t>590.12285</t>
  </si>
  <si>
    <t>590.12286</t>
  </si>
  <si>
    <t>590.12279</t>
  </si>
  <si>
    <t>590.12282</t>
  </si>
  <si>
    <t>590.12280</t>
  </si>
  <si>
    <t>590.13483</t>
  </si>
  <si>
    <t>590.13524</t>
  </si>
  <si>
    <t>590.13543</t>
  </si>
  <si>
    <t>590.13627</t>
  </si>
  <si>
    <t>590.13690</t>
  </si>
  <si>
    <t>590.13729</t>
  </si>
  <si>
    <t>590.13737</t>
  </si>
  <si>
    <t>590.12608</t>
  </si>
  <si>
    <t>590.12609</t>
  </si>
  <si>
    <t>590.12612</t>
  </si>
  <si>
    <t>590.12616</t>
  </si>
  <si>
    <t>590.12617</t>
  </si>
  <si>
    <t>590.12607</t>
  </si>
  <si>
    <t>590.12611</t>
  </si>
  <si>
    <t>590.12618</t>
  </si>
  <si>
    <t>590.13774</t>
  </si>
  <si>
    <t>590.13837</t>
  </si>
  <si>
    <t>590.13853</t>
  </si>
  <si>
    <t>590.13872</t>
  </si>
  <si>
    <t>590.14062</t>
  </si>
  <si>
    <t>590.17798</t>
  </si>
  <si>
    <t>590.14133</t>
  </si>
  <si>
    <t>590.14190</t>
  </si>
  <si>
    <t>590.14232</t>
  </si>
  <si>
    <t>590.14260</t>
  </si>
  <si>
    <t>590.14293</t>
  </si>
  <si>
    <t>590.14319</t>
  </si>
  <si>
    <t>590.14582</t>
  </si>
  <si>
    <t>590.14608</t>
  </si>
  <si>
    <t>590.12622</t>
  </si>
  <si>
    <t>590.12631</t>
  </si>
  <si>
    <t>590.12630</t>
  </si>
  <si>
    <t>590.12606</t>
  </si>
  <si>
    <t>590.12623</t>
  </si>
  <si>
    <t>590.12598</t>
  </si>
  <si>
    <t>590.12605</t>
  </si>
  <si>
    <t>590.14715</t>
  </si>
  <si>
    <t>590.14771</t>
  </si>
  <si>
    <t>590.14791</t>
  </si>
  <si>
    <t>590.14838</t>
  </si>
  <si>
    <t>590.14855</t>
  </si>
  <si>
    <t>590.14867</t>
  </si>
  <si>
    <t>590.12635</t>
  </si>
  <si>
    <t>590.15000</t>
  </si>
  <si>
    <t>590.15060</t>
  </si>
  <si>
    <t>590.15144</t>
  </si>
  <si>
    <t>590.15164</t>
  </si>
  <si>
    <t>590.15201</t>
  </si>
  <si>
    <t>590.15219</t>
  </si>
  <si>
    <t>590.15246</t>
  </si>
  <si>
    <t>590.15290</t>
  </si>
  <si>
    <t>590.15326</t>
  </si>
  <si>
    <t>590.15350</t>
  </si>
  <si>
    <t>590.15380</t>
  </si>
  <si>
    <t>590.15399</t>
  </si>
  <si>
    <t>590.15501</t>
  </si>
  <si>
    <t>590.15514</t>
  </si>
  <si>
    <t>590.15519</t>
  </si>
  <si>
    <t>590.15555</t>
  </si>
  <si>
    <t>590.15587</t>
  </si>
  <si>
    <t>590.15593</t>
  </si>
  <si>
    <t>590.15617</t>
  </si>
  <si>
    <t>590.15636</t>
  </si>
  <si>
    <t>590.15650</t>
  </si>
  <si>
    <t>590.15664</t>
  </si>
  <si>
    <t>590.15738</t>
  </si>
  <si>
    <t>590.15780</t>
  </si>
  <si>
    <t>590.15797</t>
  </si>
  <si>
    <t>590.15872</t>
  </si>
  <si>
    <t>590.15904</t>
  </si>
  <si>
    <t>590.15996</t>
  </si>
  <si>
    <t>590.16104</t>
  </si>
  <si>
    <t>590.16133</t>
  </si>
  <si>
    <t>590.16177</t>
  </si>
  <si>
    <t>590.16195</t>
  </si>
  <si>
    <t>590.16230</t>
  </si>
  <si>
    <t>590.16270</t>
  </si>
  <si>
    <t>590.16278</t>
  </si>
  <si>
    <t>590.16286</t>
  </si>
  <si>
    <t>590.16293</t>
  </si>
  <si>
    <t>590.16304</t>
  </si>
  <si>
    <t>590.16344</t>
  </si>
  <si>
    <t>590.16354</t>
  </si>
  <si>
    <t>590.16468</t>
  </si>
  <si>
    <t>590.16498</t>
  </si>
  <si>
    <t>590.12339</t>
  </si>
  <si>
    <t>590.12625</t>
  </si>
  <si>
    <t>590.12626</t>
  </si>
  <si>
    <t>590.16592</t>
  </si>
  <si>
    <t>590.16605</t>
  </si>
  <si>
    <t>590.16666</t>
  </si>
  <si>
    <t>590.16737</t>
  </si>
  <si>
    <t>590.16853</t>
  </si>
  <si>
    <t>590.17100</t>
  </si>
  <si>
    <t>590.17143</t>
  </si>
  <si>
    <t>590.17167</t>
  </si>
  <si>
    <t>590.17187</t>
  </si>
  <si>
    <t>590.17197</t>
  </si>
  <si>
    <t>590.17251</t>
  </si>
  <si>
    <t>590.17256</t>
  </si>
  <si>
    <t>590.17263</t>
  </si>
  <si>
    <t>590.17276</t>
  </si>
  <si>
    <t>590.17280</t>
  </si>
  <si>
    <t>590.17301</t>
  </si>
  <si>
    <t>590.17308</t>
  </si>
  <si>
    <t>590.17315</t>
  </si>
  <si>
    <t>590.17344</t>
  </si>
  <si>
    <t>590.17370</t>
  </si>
  <si>
    <t>590.17383</t>
  </si>
  <si>
    <t>590.17388</t>
  </si>
  <si>
    <t>590.17406</t>
  </si>
  <si>
    <t>590.17412</t>
  </si>
  <si>
    <t>590.17438</t>
  </si>
  <si>
    <t>590.17444</t>
  </si>
  <si>
    <t>590.17456</t>
  </si>
  <si>
    <t>590.17461</t>
  </si>
  <si>
    <t>590.12639</t>
  </si>
  <si>
    <t>590.12985</t>
  </si>
  <si>
    <t>590.13009</t>
  </si>
  <si>
    <t>590.13089</t>
  </si>
  <si>
    <t>590.13102</t>
  </si>
  <si>
    <t>590.13137</t>
  </si>
  <si>
    <t>590.13204</t>
  </si>
  <si>
    <t>590.13254</t>
  </si>
  <si>
    <t>590.13272</t>
  </si>
  <si>
    <t>590.13399</t>
  </si>
  <si>
    <t>590.13461</t>
  </si>
  <si>
    <t>590.13463</t>
  </si>
  <si>
    <t>590.13506</t>
  </si>
  <si>
    <t>590.13541</t>
  </si>
  <si>
    <t>590.13546</t>
  </si>
  <si>
    <t>590.17787</t>
  </si>
  <si>
    <t>590.13667</t>
  </si>
  <si>
    <t>590.13676</t>
  </si>
  <si>
    <t>590.13709</t>
  </si>
  <si>
    <t>590.13730</t>
  </si>
  <si>
    <t>590.13760</t>
  </si>
  <si>
    <t>590.13801</t>
  </si>
  <si>
    <t>590.13847</t>
  </si>
  <si>
    <t>590.14036</t>
  </si>
  <si>
    <t>590.14074</t>
  </si>
  <si>
    <t>590.14081</t>
  </si>
  <si>
    <t>590.14208</t>
  </si>
  <si>
    <t>590.14277</t>
  </si>
  <si>
    <t>590.14287</t>
  </si>
  <si>
    <t>590.14336</t>
  </si>
  <si>
    <t>590.14412</t>
  </si>
  <si>
    <t>590.14464</t>
  </si>
  <si>
    <t>590.14481</t>
  </si>
  <si>
    <t>590.14508</t>
  </si>
  <si>
    <t>590.14523</t>
  </si>
  <si>
    <t>590.14659</t>
  </si>
  <si>
    <t>590.14810</t>
  </si>
  <si>
    <t>590.14825</t>
  </si>
  <si>
    <t>590.14868</t>
  </si>
  <si>
    <t>590.14887</t>
  </si>
  <si>
    <t>590.14890</t>
  </si>
  <si>
    <t>590.14902</t>
  </si>
  <si>
    <t>590.14925</t>
  </si>
  <si>
    <t>590.14932</t>
  </si>
  <si>
    <t>590.14985</t>
  </si>
  <si>
    <t>590.15045</t>
  </si>
  <si>
    <t>590.15142</t>
  </si>
  <si>
    <t>590.15156</t>
  </si>
  <si>
    <t>590.15177</t>
  </si>
  <si>
    <t>590.15239</t>
  </si>
  <si>
    <t>590.15282</t>
  </si>
  <si>
    <t>590.15329</t>
  </si>
  <si>
    <t>590.15342</t>
  </si>
  <si>
    <t>590.15376</t>
  </si>
  <si>
    <t>590.15463</t>
  </si>
  <si>
    <t>590.15496</t>
  </si>
  <si>
    <t>590.15546</t>
  </si>
  <si>
    <t>590.15608</t>
  </si>
  <si>
    <t>590.15620</t>
  </si>
  <si>
    <t>590.15637</t>
  </si>
  <si>
    <t>590.15673</t>
  </si>
  <si>
    <t>590.15702</t>
  </si>
  <si>
    <t>590.15761</t>
  </si>
  <si>
    <t>590.15810</t>
  </si>
  <si>
    <t>590.15819</t>
  </si>
  <si>
    <t>590.17889</t>
  </si>
  <si>
    <t>590.15906</t>
  </si>
  <si>
    <t>590.15915</t>
  </si>
  <si>
    <t>590.15922</t>
  </si>
  <si>
    <t>590.15930</t>
  </si>
  <si>
    <t>590.15987</t>
  </si>
  <si>
    <t>590.16041</t>
  </si>
  <si>
    <t>590.16095</t>
  </si>
  <si>
    <t>590.16102</t>
  </si>
  <si>
    <t>590.16197</t>
  </si>
  <si>
    <t>590.16224</t>
  </si>
  <si>
    <t>590.16232</t>
  </si>
  <si>
    <t>590.16242</t>
  </si>
  <si>
    <t>590.16254</t>
  </si>
  <si>
    <t>590.16276</t>
  </si>
  <si>
    <t>590.16325</t>
  </si>
  <si>
    <t>590.16332</t>
  </si>
  <si>
    <t>590.16356</t>
  </si>
  <si>
    <t>590.16381</t>
  </si>
  <si>
    <t>590.16501</t>
  </si>
  <si>
    <t>590.16613</t>
  </si>
  <si>
    <t>590.16627</t>
  </si>
  <si>
    <t>590.16645</t>
  </si>
  <si>
    <t>590.16663</t>
  </si>
  <si>
    <t>590.16688</t>
  </si>
  <si>
    <t>590.16756</t>
  </si>
  <si>
    <t>590.16767</t>
  </si>
  <si>
    <t>590.16787</t>
  </si>
  <si>
    <t>590.16804</t>
  </si>
  <si>
    <t>590.16819</t>
  </si>
  <si>
    <t>590.16874</t>
  </si>
  <si>
    <t>590.16889</t>
  </si>
  <si>
    <t>590.16943</t>
  </si>
  <si>
    <t>590.16969</t>
  </si>
  <si>
    <t>590.17011</t>
  </si>
  <si>
    <t>590.17022</t>
  </si>
  <si>
    <t>590.17058</t>
  </si>
  <si>
    <t>590.17088</t>
  </si>
  <si>
    <t>590.17200</t>
  </si>
  <si>
    <t>590.12072</t>
  </si>
  <si>
    <t>590.11958</t>
  </si>
  <si>
    <t>590.11961</t>
  </si>
  <si>
    <t>590.11960</t>
  </si>
  <si>
    <t>590.12048</t>
  </si>
  <si>
    <t>590.12051</t>
  </si>
  <si>
    <t>590.12052</t>
  </si>
  <si>
    <t>590.12053</t>
  </si>
  <si>
    <t>590.12054</t>
  </si>
  <si>
    <t>590.12055</t>
  </si>
  <si>
    <t>590.12059</t>
  </si>
  <si>
    <t>590.12061</t>
  </si>
  <si>
    <t>590.12062</t>
  </si>
  <si>
    <t>590.12063</t>
  </si>
  <si>
    <t>590.12066</t>
  </si>
  <si>
    <t>590.12068</t>
  </si>
  <si>
    <t>590.12074</t>
  </si>
  <si>
    <t>590.12075</t>
  </si>
  <si>
    <t>590.12077</t>
  </si>
  <si>
    <t>590.12078</t>
  </si>
  <si>
    <t>590.12080</t>
  </si>
  <si>
    <t>590.13616</t>
  </si>
  <si>
    <t>590.13665</t>
  </si>
  <si>
    <t>590.13722</t>
  </si>
  <si>
    <t>590.13775</t>
  </si>
  <si>
    <t>590.13793</t>
  </si>
  <si>
    <t>590.13799</t>
  </si>
  <si>
    <t>590.13812</t>
  </si>
  <si>
    <t>590.13829</t>
  </si>
  <si>
    <t>590.13859</t>
  </si>
  <si>
    <t>590.13890</t>
  </si>
  <si>
    <t>590.13922</t>
  </si>
  <si>
    <t>590.13946</t>
  </si>
  <si>
    <t>590.13954</t>
  </si>
  <si>
    <t>590.13988</t>
  </si>
  <si>
    <t>590.14030</t>
  </si>
  <si>
    <t>590.14044</t>
  </si>
  <si>
    <t>590.14064</t>
  </si>
  <si>
    <t>590.14116</t>
  </si>
  <si>
    <t>590.17796</t>
  </si>
  <si>
    <t>590.14124</t>
  </si>
  <si>
    <t>590.14187</t>
  </si>
  <si>
    <t>590.14194</t>
  </si>
  <si>
    <t>590.14219</t>
  </si>
  <si>
    <t>590.14270</t>
  </si>
  <si>
    <t>590.14280</t>
  </si>
  <si>
    <t>590.14290</t>
  </si>
  <si>
    <t>590.14301</t>
  </si>
  <si>
    <t>590.14354</t>
  </si>
  <si>
    <t>590.14378</t>
  </si>
  <si>
    <t>590.14404</t>
  </si>
  <si>
    <t>590.14417</t>
  </si>
  <si>
    <t>590.14465</t>
  </si>
  <si>
    <t>590.14489</t>
  </si>
  <si>
    <t>590.14505</t>
  </si>
  <si>
    <t>590.14590</t>
  </si>
  <si>
    <t>590.14606</t>
  </si>
  <si>
    <t>590.14623</t>
  </si>
  <si>
    <t>590.14654</t>
  </si>
  <si>
    <t>590.14674</t>
  </si>
  <si>
    <t>590.14755</t>
  </si>
  <si>
    <t>590.14776</t>
  </si>
  <si>
    <t>590.14795</t>
  </si>
  <si>
    <t>590.14800</t>
  </si>
  <si>
    <t>590.14807</t>
  </si>
  <si>
    <t>590.14831</t>
  </si>
  <si>
    <t>590.14835</t>
  </si>
  <si>
    <t>590.14844</t>
  </si>
  <si>
    <t>590.14857</t>
  </si>
  <si>
    <t>590.14883</t>
  </si>
  <si>
    <t>590.14910</t>
  </si>
  <si>
    <t>590.14946</t>
  </si>
  <si>
    <t>590.14959</t>
  </si>
  <si>
    <t>590.14986</t>
  </si>
  <si>
    <t>590.15025</t>
  </si>
  <si>
    <t>590.15036</t>
  </si>
  <si>
    <t>590.15082</t>
  </si>
  <si>
    <t>590.15093</t>
  </si>
  <si>
    <t>590.15106</t>
  </si>
  <si>
    <t>590.15134</t>
  </si>
  <si>
    <t>590.15146</t>
  </si>
  <si>
    <t>590.15157</t>
  </si>
  <si>
    <t>590.15204</t>
  </si>
  <si>
    <t>590.15214</t>
  </si>
  <si>
    <t>590.15223</t>
  </si>
  <si>
    <t>590.15231</t>
  </si>
  <si>
    <t>590.15240</t>
  </si>
  <si>
    <t>590.15281</t>
  </si>
  <si>
    <t>590.15331</t>
  </si>
  <si>
    <t>590.15371</t>
  </si>
  <si>
    <t>590.15397</t>
  </si>
  <si>
    <t>590.15416</t>
  </si>
  <si>
    <t>590.15435</t>
  </si>
  <si>
    <t>590.15479</t>
  </si>
  <si>
    <t>590.15510</t>
  </si>
  <si>
    <t>590.15528</t>
  </si>
  <si>
    <t>590.15539</t>
  </si>
  <si>
    <t>590.15554</t>
  </si>
  <si>
    <t>590.15569</t>
  </si>
  <si>
    <t>590.15589</t>
  </si>
  <si>
    <t>590.15594</t>
  </si>
  <si>
    <t>590.15611</t>
  </si>
  <si>
    <t>590.15687</t>
  </si>
  <si>
    <t>590.15710</t>
  </si>
  <si>
    <t>590.15724</t>
  </si>
  <si>
    <t>590.15748</t>
  </si>
  <si>
    <t>590.15781</t>
  </si>
  <si>
    <t>590.15795</t>
  </si>
  <si>
    <t>590.15805</t>
  </si>
  <si>
    <t>590.15818</t>
  </si>
  <si>
    <t>590.15846</t>
  </si>
  <si>
    <t>590.15877</t>
  </si>
  <si>
    <t>590.15908</t>
  </si>
  <si>
    <t>590.15913</t>
  </si>
  <si>
    <t>590.15940</t>
  </si>
  <si>
    <t>590.15949</t>
  </si>
  <si>
    <t>590.15962</t>
  </si>
  <si>
    <t>590.15997</t>
  </si>
  <si>
    <t>590.16023</t>
  </si>
  <si>
    <t>590.16053</t>
  </si>
  <si>
    <t>590.17891</t>
  </si>
  <si>
    <t>590.16073</t>
  </si>
  <si>
    <t>590.16091</t>
  </si>
  <si>
    <t>590.16123</t>
  </si>
  <si>
    <t>590.16130</t>
  </si>
  <si>
    <t>590.16144</t>
  </si>
  <si>
    <t>590.16151</t>
  </si>
  <si>
    <t>590.16185</t>
  </si>
  <si>
    <t>590.16294</t>
  </si>
  <si>
    <t>590.16359</t>
  </si>
  <si>
    <t>590.16373</t>
  </si>
  <si>
    <t>590.16413</t>
  </si>
  <si>
    <t>590.16451</t>
  </si>
  <si>
    <t>590.16472</t>
  </si>
  <si>
    <t>590.16492</t>
  </si>
  <si>
    <t>590.16547</t>
  </si>
  <si>
    <t>590.16588</t>
  </si>
  <si>
    <t>590.16603</t>
  </si>
  <si>
    <t>590.16617</t>
  </si>
  <si>
    <t>590.16636</t>
  </si>
  <si>
    <t>590.16646</t>
  </si>
  <si>
    <t>590.16654</t>
  </si>
  <si>
    <t>590.16667</t>
  </si>
  <si>
    <t>590.16757</t>
  </si>
  <si>
    <t>590.16818</t>
  </si>
  <si>
    <t>590.16851</t>
  </si>
  <si>
    <t>590.16897</t>
  </si>
  <si>
    <t>590.16959</t>
  </si>
  <si>
    <t>590.16971</t>
  </si>
  <si>
    <t>590.17012</t>
  </si>
  <si>
    <t>590.17033</t>
  </si>
  <si>
    <t>590.17083</t>
  </si>
  <si>
    <t>590.17131</t>
  </si>
  <si>
    <t>590.17142</t>
  </si>
  <si>
    <t>590.17190</t>
  </si>
  <si>
    <t>590.17201</t>
  </si>
  <si>
    <t>590.17262</t>
  </si>
  <si>
    <t>590.12644</t>
  </si>
  <si>
    <t>590.12637</t>
  </si>
  <si>
    <t>590.12645</t>
  </si>
  <si>
    <t>590.12655</t>
  </si>
  <si>
    <t>590.12662</t>
  </si>
  <si>
    <t>590.12664</t>
  </si>
  <si>
    <t>590.12667</t>
  </si>
  <si>
    <t>590.12668</t>
  </si>
  <si>
    <t>590.12670</t>
  </si>
  <si>
    <t>590.12671</t>
  </si>
  <si>
    <t>590.12677</t>
  </si>
  <si>
    <t>590.12679</t>
  </si>
  <si>
    <t>590.12680</t>
  </si>
  <si>
    <t>590.12683</t>
  </si>
  <si>
    <t>590.12684</t>
  </si>
  <si>
    <t>590.12685</t>
  </si>
  <si>
    <t>590.12687</t>
  </si>
  <si>
    <t>590.12690</t>
  </si>
  <si>
    <t>590.12692</t>
  </si>
  <si>
    <t>590.12693</t>
  </si>
  <si>
    <t>590.12696</t>
  </si>
  <si>
    <t>590.12702</t>
  </si>
  <si>
    <t>590.12703</t>
  </si>
  <si>
    <t>590.12706</t>
  </si>
  <si>
    <t>590.12708</t>
  </si>
  <si>
    <t>590.12717</t>
  </si>
  <si>
    <t>590.12719</t>
  </si>
  <si>
    <t>590.12725</t>
  </si>
  <si>
    <t>590.12727</t>
  </si>
  <si>
    <t>590.12728</t>
  </si>
  <si>
    <t>590.12731</t>
  </si>
  <si>
    <t>590.12736</t>
  </si>
  <si>
    <t>590.12738</t>
  </si>
  <si>
    <t>590.12739</t>
  </si>
  <si>
    <t>590.12742</t>
  </si>
  <si>
    <t>590.12743</t>
  </si>
  <si>
    <t>590.12749</t>
  </si>
  <si>
    <t>590.12750</t>
  </si>
  <si>
    <t>590.12751</t>
  </si>
  <si>
    <t>590.12755</t>
  </si>
  <si>
    <t>590.12757</t>
  </si>
  <si>
    <t>590.12759</t>
  </si>
  <si>
    <t>590.12761</t>
  </si>
  <si>
    <t>590.12764</t>
  </si>
  <si>
    <t>590.12770</t>
  </si>
  <si>
    <t>590.12777</t>
  </si>
  <si>
    <t>590.12782</t>
  </si>
  <si>
    <t>590.17892</t>
  </si>
  <si>
    <t>590.17893</t>
  </si>
  <si>
    <t>590.12790</t>
  </si>
  <si>
    <t>590.12793</t>
  </si>
  <si>
    <t>590.12794</t>
  </si>
  <si>
    <t>590.12796</t>
  </si>
  <si>
    <t>590.12799</t>
  </si>
  <si>
    <t>590.12803</t>
  </si>
  <si>
    <t>590.12804</t>
  </si>
  <si>
    <t>590.12806</t>
  </si>
  <si>
    <t>590.12810</t>
  </si>
  <si>
    <t>590.12812</t>
  </si>
  <si>
    <t>590.12815</t>
  </si>
  <si>
    <t>590.12820</t>
  </si>
  <si>
    <t>590.12821</t>
  </si>
  <si>
    <t>590.12822</t>
  </si>
  <si>
    <t>590.12826</t>
  </si>
  <si>
    <t>590.12829</t>
  </si>
  <si>
    <t>590.12832</t>
  </si>
  <si>
    <t>590.12833</t>
  </si>
  <si>
    <t>590.12836</t>
  </si>
  <si>
    <t>590.12840</t>
  </si>
  <si>
    <t>590.12841</t>
  </si>
  <si>
    <t>590.12851</t>
  </si>
  <si>
    <t>590.12857</t>
  </si>
  <si>
    <t>590.12861</t>
  </si>
  <si>
    <t>590.12868</t>
  </si>
  <si>
    <t>590.12872</t>
  </si>
  <si>
    <t>590.12873</t>
  </si>
  <si>
    <t>590.12874</t>
  </si>
  <si>
    <t>590.12881</t>
  </si>
  <si>
    <t>590.12884</t>
  </si>
  <si>
    <t>590.12885</t>
  </si>
  <si>
    <t>590.12886</t>
  </si>
  <si>
    <t>590.12888</t>
  </si>
  <si>
    <t>590.12889</t>
  </si>
  <si>
    <t>590.12901</t>
  </si>
  <si>
    <t>590.12903</t>
  </si>
  <si>
    <t>590.12905</t>
  </si>
  <si>
    <t>590.12906</t>
  </si>
  <si>
    <t>590.12910</t>
  </si>
  <si>
    <t>590.12911</t>
  </si>
  <si>
    <t>590.12914</t>
  </si>
  <si>
    <t>590.12915</t>
  </si>
  <si>
    <t>590.12916</t>
  </si>
  <si>
    <t>590.12917</t>
  </si>
  <si>
    <t>590.12918</t>
  </si>
  <si>
    <t>590.12921</t>
  </si>
  <si>
    <t>590.12922</t>
  </si>
  <si>
    <t>590.12925</t>
  </si>
  <si>
    <t>590.12926</t>
  </si>
  <si>
    <t>590.12928</t>
  </si>
  <si>
    <t>590.12929</t>
  </si>
  <si>
    <t>590.12930</t>
  </si>
  <si>
    <t>590.12932</t>
  </si>
  <si>
    <t>590.12933</t>
  </si>
  <si>
    <t>590.12937</t>
  </si>
  <si>
    <t>590.12941</t>
  </si>
  <si>
    <t>590.12942</t>
  </si>
  <si>
    <t>590.12947</t>
  </si>
  <si>
    <t>590.12949</t>
  </si>
  <si>
    <t>590.12951</t>
  </si>
  <si>
    <t>590.12954</t>
  </si>
  <si>
    <t>590.12955</t>
  </si>
  <si>
    <t>590.12957</t>
  </si>
  <si>
    <t>590.12991</t>
  </si>
  <si>
    <t>590.13012</t>
  </si>
  <si>
    <t>590.13025</t>
  </si>
  <si>
    <t>590.13038</t>
  </si>
  <si>
    <t>590.13054</t>
  </si>
  <si>
    <t>590.13157</t>
  </si>
  <si>
    <t>590.13169</t>
  </si>
  <si>
    <t>590.13370</t>
  </si>
  <si>
    <t>590.13404</t>
  </si>
  <si>
    <t>590.13422</t>
  </si>
  <si>
    <t>590.13476</t>
  </si>
  <si>
    <t>590.13489</t>
  </si>
  <si>
    <t>590.13578</t>
  </si>
  <si>
    <t>590.13592</t>
  </si>
  <si>
    <t>590.13717</t>
  </si>
  <si>
    <t>590.13745</t>
  </si>
  <si>
    <t>590.13755</t>
  </si>
  <si>
    <t>590.13838</t>
  </si>
  <si>
    <t>590.13888</t>
  </si>
  <si>
    <t>590.13932</t>
  </si>
  <si>
    <t>590.13940</t>
  </si>
  <si>
    <t>590.13947</t>
  </si>
  <si>
    <t>590.13957</t>
  </si>
  <si>
    <t>590.13984</t>
  </si>
  <si>
    <t>590.14014</t>
  </si>
  <si>
    <t>590.14047</t>
  </si>
  <si>
    <t>590.14102</t>
  </si>
  <si>
    <t>590.17802</t>
  </si>
  <si>
    <t>590.17806</t>
  </si>
  <si>
    <t>590.17856</t>
  </si>
  <si>
    <t>590.14165</t>
  </si>
  <si>
    <t>590.14185</t>
  </si>
  <si>
    <t>590.14201</t>
  </si>
  <si>
    <t>590.14255</t>
  </si>
  <si>
    <t>590.14309</t>
  </si>
  <si>
    <t>590.14334</t>
  </si>
  <si>
    <t>590.14386</t>
  </si>
  <si>
    <t>590.14402</t>
  </si>
  <si>
    <t>590.14428</t>
  </si>
  <si>
    <t>590.14452</t>
  </si>
  <si>
    <t>590.14506</t>
  </si>
  <si>
    <t>590.14528</t>
  </si>
  <si>
    <t>590.14541</t>
  </si>
  <si>
    <t>590.14636</t>
  </si>
  <si>
    <t>590.14680</t>
  </si>
  <si>
    <t>590.14775</t>
  </si>
  <si>
    <t>590.14793</t>
  </si>
  <si>
    <t>590.14905</t>
  </si>
  <si>
    <t>590.14968</t>
  </si>
  <si>
    <t>590.15034</t>
  </si>
  <si>
    <t>590.15043</t>
  </si>
  <si>
    <t>590.15058</t>
  </si>
  <si>
    <t>590.15099</t>
  </si>
  <si>
    <t>590.15152</t>
  </si>
  <si>
    <t>590.15192</t>
  </si>
  <si>
    <t>590.15284</t>
  </si>
  <si>
    <t>590.15306</t>
  </si>
  <si>
    <t>590.15339</t>
  </si>
  <si>
    <t>590.15356</t>
  </si>
  <si>
    <t>590.15413</t>
  </si>
  <si>
    <t>590.15423</t>
  </si>
  <si>
    <t>590.15444</t>
  </si>
  <si>
    <t>590.15482</t>
  </si>
  <si>
    <t>590.15630</t>
  </si>
  <si>
    <t>590.15638</t>
  </si>
  <si>
    <t>590.15658</t>
  </si>
  <si>
    <t>590.15671</t>
  </si>
  <si>
    <t>590.15692</t>
  </si>
  <si>
    <t>590.15720</t>
  </si>
  <si>
    <t>590.15777</t>
  </si>
  <si>
    <t>590.15827</t>
  </si>
  <si>
    <t>590.15917</t>
  </si>
  <si>
    <t>590.15937</t>
  </si>
  <si>
    <t>590.16029</t>
  </si>
  <si>
    <t>590.16047</t>
  </si>
  <si>
    <t>590.16086</t>
  </si>
  <si>
    <t>590.16114</t>
  </si>
  <si>
    <t>590.16116</t>
  </si>
  <si>
    <t>590.16154</t>
  </si>
  <si>
    <t>590.16226</t>
  </si>
  <si>
    <t>590.16257</t>
  </si>
  <si>
    <t>590.16311</t>
  </si>
  <si>
    <t>590.16399</t>
  </si>
  <si>
    <t>590.16460</t>
  </si>
  <si>
    <t>590.16585</t>
  </si>
  <si>
    <t>590.16706</t>
  </si>
  <si>
    <t>590.16719</t>
  </si>
  <si>
    <t>590.16747</t>
  </si>
  <si>
    <t>590.16769</t>
  </si>
  <si>
    <t>590.16799</t>
  </si>
  <si>
    <t>590.16809</t>
  </si>
  <si>
    <t>590.16827</t>
  </si>
  <si>
    <t>590.16858</t>
  </si>
  <si>
    <t>590.16896</t>
  </si>
  <si>
    <t>590.16904</t>
  </si>
  <si>
    <t>590.13018</t>
  </si>
  <si>
    <t>590.13026</t>
  </si>
  <si>
    <t>590.13103</t>
  </si>
  <si>
    <t>590.13135</t>
  </si>
  <si>
    <t>590.13155</t>
  </si>
  <si>
    <t>590.13173</t>
  </si>
  <si>
    <t>590.13199</t>
  </si>
  <si>
    <t>590.13216</t>
  </si>
  <si>
    <t>590.13226</t>
  </si>
  <si>
    <t>590.13255</t>
  </si>
  <si>
    <t>590.13330</t>
  </si>
  <si>
    <t>590.13356</t>
  </si>
  <si>
    <t>590.13373</t>
  </si>
  <si>
    <t>590.13423</t>
  </si>
  <si>
    <t>590.13507</t>
  </si>
  <si>
    <t>590.13548</t>
  </si>
  <si>
    <t>590.13589</t>
  </si>
  <si>
    <t>590.13716</t>
  </si>
  <si>
    <t>590.13727</t>
  </si>
  <si>
    <t>590.13780</t>
  </si>
  <si>
    <t>590.13831</t>
  </si>
  <si>
    <t>590.13943</t>
  </si>
  <si>
    <t>590.14017</t>
  </si>
  <si>
    <t>590.14031</t>
  </si>
  <si>
    <t>590.14051</t>
  </si>
  <si>
    <t>590.14075</t>
  </si>
  <si>
    <t>590.14119</t>
  </si>
  <si>
    <t>590.14164</t>
  </si>
  <si>
    <t>590.14189</t>
  </si>
  <si>
    <t>590.14199</t>
  </si>
  <si>
    <t>590.14220</t>
  </si>
  <si>
    <t>590.14240</t>
  </si>
  <si>
    <t>590.14276</t>
  </si>
  <si>
    <t>590.14291</t>
  </si>
  <si>
    <t>590.14310</t>
  </si>
  <si>
    <t>590.14364</t>
  </si>
  <si>
    <t>590.14432</t>
  </si>
  <si>
    <t>590.14507</t>
  </si>
  <si>
    <t>590.14591</t>
  </si>
  <si>
    <t>590.14624</t>
  </si>
  <si>
    <t>590.14645</t>
  </si>
  <si>
    <t>590.14657</t>
  </si>
  <si>
    <t>590.14706</t>
  </si>
  <si>
    <t>590.14797</t>
  </si>
  <si>
    <t>590.14859</t>
  </si>
  <si>
    <t>590.14973</t>
  </si>
  <si>
    <t>590.14997</t>
  </si>
  <si>
    <t>590.15016</t>
  </si>
  <si>
    <t>590.15028</t>
  </si>
  <si>
    <t>590.15293</t>
  </si>
  <si>
    <t>590.15315</t>
  </si>
  <si>
    <t>590.15343</t>
  </si>
  <si>
    <t>590.15390</t>
  </si>
  <si>
    <t>590.15398</t>
  </si>
  <si>
    <t>590.15442</t>
  </si>
  <si>
    <t>590.15475</t>
  </si>
  <si>
    <t>590.15499</t>
  </si>
  <si>
    <t>590.15525</t>
  </si>
  <si>
    <t>590.15529</t>
  </si>
  <si>
    <t>590.12349</t>
  </si>
  <si>
    <t>590.16100</t>
  </si>
  <si>
    <t>590.16132</t>
  </si>
  <si>
    <t>590.16176</t>
  </si>
  <si>
    <t>590.16193</t>
  </si>
  <si>
    <t>590.16236</t>
  </si>
  <si>
    <t>590.16442</t>
  </si>
  <si>
    <t>590.16496</t>
  </si>
  <si>
    <t>590.16529</t>
  </si>
  <si>
    <t>590.16538</t>
  </si>
  <si>
    <t>590.16582</t>
  </si>
  <si>
    <t>590.16615</t>
  </si>
  <si>
    <t>590.16671</t>
  </si>
  <si>
    <t>590.16703</t>
  </si>
  <si>
    <t>590.12329</t>
  </si>
  <si>
    <t>590.16802</t>
  </si>
  <si>
    <t>590.16813</t>
  </si>
  <si>
    <t>590.16877</t>
  </si>
  <si>
    <t>590.16899</t>
  </si>
  <si>
    <t>590.16906</t>
  </si>
  <si>
    <t>590.16920</t>
  </si>
  <si>
    <t>590.16930</t>
  </si>
  <si>
    <t>590.16934</t>
  </si>
  <si>
    <t>590.16941</t>
  </si>
  <si>
    <t>590.16950</t>
  </si>
  <si>
    <t>590.12970</t>
  </si>
  <si>
    <t>590.12981</t>
  </si>
  <si>
    <t>590.13028</t>
  </si>
  <si>
    <t>590.13040</t>
  </si>
  <si>
    <t>590.13055</t>
  </si>
  <si>
    <t>590.17895</t>
  </si>
  <si>
    <t>590.13131</t>
  </si>
  <si>
    <t>590.13182</t>
  </si>
  <si>
    <t>590.13202</t>
  </si>
  <si>
    <t>590.13361</t>
  </si>
  <si>
    <t>590.13496</t>
  </si>
  <si>
    <t>590.13555</t>
  </si>
  <si>
    <t>590.13583</t>
  </si>
  <si>
    <t>590.13621</t>
  </si>
  <si>
    <t>590.13631</t>
  </si>
  <si>
    <t>590.13699</t>
  </si>
  <si>
    <t>590.13718</t>
  </si>
  <si>
    <t>590.13738</t>
  </si>
  <si>
    <t>590.13773</t>
  </si>
  <si>
    <t>590.13782</t>
  </si>
  <si>
    <t>590.13874</t>
  </si>
  <si>
    <t>590.13915</t>
  </si>
  <si>
    <t>590.13949</t>
  </si>
  <si>
    <t>590.13976</t>
  </si>
  <si>
    <t>590.13995</t>
  </si>
  <si>
    <t>590.14043</t>
  </si>
  <si>
    <t>590.14067</t>
  </si>
  <si>
    <t>590.14105</t>
  </si>
  <si>
    <t>590.17795</t>
  </si>
  <si>
    <t>590.14139</t>
  </si>
  <si>
    <t>590.14204</t>
  </si>
  <si>
    <t>590.14250</t>
  </si>
  <si>
    <t>590.14272</t>
  </si>
  <si>
    <t>590.14300</t>
  </si>
  <si>
    <t>590.14328</t>
  </si>
  <si>
    <t>590.14444</t>
  </si>
  <si>
    <t>590.14450</t>
  </si>
  <si>
    <t>590.14483</t>
  </si>
  <si>
    <t>590.14549</t>
  </si>
  <si>
    <t>590.14663</t>
  </si>
  <si>
    <t>590.14695</t>
  </si>
  <si>
    <t>590.14704</t>
  </si>
  <si>
    <t>590.14747</t>
  </si>
  <si>
    <t>590.14770</t>
  </si>
  <si>
    <t>590.14842</t>
  </si>
  <si>
    <t>590.15001</t>
  </si>
  <si>
    <t>590.15011</t>
  </si>
  <si>
    <t>590.15053</t>
  </si>
  <si>
    <t>590.15063</t>
  </si>
  <si>
    <t>590.15072</t>
  </si>
  <si>
    <t>590.15079</t>
  </si>
  <si>
    <t>590.15095</t>
  </si>
  <si>
    <t>590.17814</t>
  </si>
  <si>
    <t>590.15183</t>
  </si>
  <si>
    <t>590.15283</t>
  </si>
  <si>
    <t>590.15325</t>
  </si>
  <si>
    <t>590.15335</t>
  </si>
  <si>
    <t>590.15340</t>
  </si>
  <si>
    <t>590.15349</t>
  </si>
  <si>
    <t>590.15369</t>
  </si>
  <si>
    <t>590.15384</t>
  </si>
  <si>
    <t>590.15450</t>
  </si>
  <si>
    <t>590.15460</t>
  </si>
  <si>
    <t>590.15489</t>
  </si>
  <si>
    <t>590.15502</t>
  </si>
  <si>
    <t>590.15531</t>
  </si>
  <si>
    <t>590.15586</t>
  </si>
  <si>
    <t>590.15649</t>
  </si>
  <si>
    <t>590.15699</t>
  </si>
  <si>
    <t>590.15721</t>
  </si>
  <si>
    <t>590.15733</t>
  </si>
  <si>
    <t>590.15753</t>
  </si>
  <si>
    <t>590.15791</t>
  </si>
  <si>
    <t>590.15796</t>
  </si>
  <si>
    <t>590.15814</t>
  </si>
  <si>
    <t>590.15821</t>
  </si>
  <si>
    <t>590.15845</t>
  </si>
  <si>
    <t>590.15860</t>
  </si>
  <si>
    <t>590.15975</t>
  </si>
  <si>
    <t>590.15999</t>
  </si>
  <si>
    <t>590.16096</t>
  </si>
  <si>
    <t>590.16109</t>
  </si>
  <si>
    <t>590.16205</t>
  </si>
  <si>
    <t>590.16220</t>
  </si>
  <si>
    <t>590.16248</t>
  </si>
  <si>
    <t>590.16289</t>
  </si>
  <si>
    <t>590.16316</t>
  </si>
  <si>
    <t>590.16336</t>
  </si>
  <si>
    <t>590.16412</t>
  </si>
  <si>
    <t>590.16522</t>
  </si>
  <si>
    <t>590.16539</t>
  </si>
  <si>
    <t>590.16557</t>
  </si>
  <si>
    <t>590.16608</t>
  </si>
  <si>
    <t>Publication</t>
  </si>
  <si>
    <t>* Genome assembly was removed from PATRIC on or after  December 1, 2018 presumably due to low quality.</t>
  </si>
  <si>
    <t>SRR1577810,SRR1577835,SRR1577836</t>
  </si>
  <si>
    <t>-</t>
  </si>
  <si>
    <t>Mycobacterium tuberculosis strain MAL010075</t>
  </si>
  <si>
    <t>SRR1577821,SRR1577824,SRR1577829</t>
  </si>
  <si>
    <t>Mycobacterium tuberculosis strain MAL010077</t>
  </si>
  <si>
    <t>SRR1577808,SRR1577822,SRR1577832</t>
  </si>
  <si>
    <t>Mycobacterium tuberculosis strain MAL010119</t>
  </si>
  <si>
    <t>SRR1577811,SRR1577823,SRR1577825</t>
  </si>
  <si>
    <t>Mycobacterium tuberculosis strain MAL020139</t>
  </si>
  <si>
    <t>SRR1577809,SRR1577826,SRR1577827</t>
  </si>
  <si>
    <t>Mycobacterium tuberculosis strain MAL020151</t>
  </si>
  <si>
    <t>SRR1577806,SRR1577830</t>
  </si>
  <si>
    <t>Mycobacterium tuberculosis strain MAL020165</t>
  </si>
  <si>
    <t>ERR551223</t>
  </si>
  <si>
    <t>Mycobacterium tuberculosis 10054-10</t>
  </si>
  <si>
    <t>ERR552204</t>
  </si>
  <si>
    <t>Mycobacterium tuberculosis 10056-06</t>
  </si>
  <si>
    <t>ERR551085</t>
  </si>
  <si>
    <t>Mycobacterium tuberculosis 10016-05</t>
  </si>
  <si>
    <t>ERR551150</t>
  </si>
  <si>
    <t>Mycobacterium tuberculosis 10057-10</t>
  </si>
  <si>
    <t>ERR553349</t>
  </si>
  <si>
    <t>Mycobacterium tuberculosis 10058-10</t>
  </si>
  <si>
    <t>ERR552113</t>
  </si>
  <si>
    <t>Mycobacterium tuberculosis 10091-01</t>
  </si>
  <si>
    <t>ERR552505</t>
  </si>
  <si>
    <t>Mycobacterium tuberculosis 10093-08</t>
  </si>
  <si>
    <t>ERR552942</t>
  </si>
  <si>
    <t>Mycobacterium tuberculosis 10094-12</t>
  </si>
  <si>
    <t>ERR552440</t>
  </si>
  <si>
    <t>Mycobacterium tuberculosis 10098-05</t>
  </si>
  <si>
    <t>ERR550647</t>
  </si>
  <si>
    <t>Mycobacterium tuberculosis 10108-01</t>
  </si>
  <si>
    <t>ERR552659</t>
  </si>
  <si>
    <t>Mycobacterium tuberculosis 10108-11</t>
  </si>
  <si>
    <t>ERR551858</t>
  </si>
  <si>
    <t>Mycobacterium tuberculosis 1014-10</t>
  </si>
  <si>
    <t>ERR498374</t>
  </si>
  <si>
    <t>Mycobacterium tuberculosis 10118-05</t>
  </si>
  <si>
    <t>ERR552676</t>
  </si>
  <si>
    <t>Mycobacterium tuberculosis 1016-12</t>
  </si>
  <si>
    <t>ERR550975</t>
  </si>
  <si>
    <t>Mycobacterium tuberculosis 10155-09</t>
  </si>
  <si>
    <t>ERR551751</t>
  </si>
  <si>
    <t>Mycobacterium tuberculosis 10162-04</t>
  </si>
  <si>
    <t>ERR552249</t>
  </si>
  <si>
    <t>Mycobacterium tuberculosis 10168-06</t>
  </si>
  <si>
    <t>ERR552232</t>
  </si>
  <si>
    <t>Mycobacterium tuberculosis 10212-12</t>
  </si>
  <si>
    <t>ERR552845</t>
  </si>
  <si>
    <t>Mycobacterium tuberculosis 10213-12</t>
  </si>
  <si>
    <t>ERR552813</t>
  </si>
  <si>
    <t>Mycobacterium tuberculosis 10214-09</t>
  </si>
  <si>
    <t>ERR553054</t>
  </si>
  <si>
    <t>Mycobacterium tuberculosis 10214-12</t>
  </si>
  <si>
    <t>ERR551932</t>
  </si>
  <si>
    <t>Mycobacterium tuberculosis 10229-10</t>
  </si>
  <si>
    <t>ERR553379</t>
  </si>
  <si>
    <t>Mycobacterium tuberculosis 10238-08</t>
  </si>
  <si>
    <t>ERR553296</t>
  </si>
  <si>
    <t>Mycobacterium tuberculosis 10239-08</t>
  </si>
  <si>
    <t>ERR550955</t>
  </si>
  <si>
    <t>Mycobacterium tuberculosis 10243-09</t>
  </si>
  <si>
    <t>ERR551839</t>
  </si>
  <si>
    <t>Mycobacterium tuberculosis 10245-11</t>
  </si>
  <si>
    <t>ERR551652</t>
  </si>
  <si>
    <t>Mycobacterium tuberculosis 10311-11</t>
  </si>
  <si>
    <t>ERR552019</t>
  </si>
  <si>
    <t>Mycobacterium tuberculosis 10324-06</t>
  </si>
  <si>
    <t>ERR552984</t>
  </si>
  <si>
    <t>Mycobacterium tuberculosis 10256-10</t>
  </si>
  <si>
    <t>ERR551507</t>
  </si>
  <si>
    <t>Mycobacterium tuberculosis 10325-06</t>
  </si>
  <si>
    <t>ERR553140</t>
  </si>
  <si>
    <t>Mycobacterium tuberculosis 10353-09</t>
  </si>
  <si>
    <t>ERR552371</t>
  </si>
  <si>
    <t>Mycobacterium tuberculosis 1036-06</t>
  </si>
  <si>
    <t>ERR551276</t>
  </si>
  <si>
    <t>Mycobacterium tuberculosis 10362-05</t>
  </si>
  <si>
    <t>ERR551313</t>
  </si>
  <si>
    <t>Mycobacterium tuberculosis 10363-05</t>
  </si>
  <si>
    <t>ERR551836</t>
  </si>
  <si>
    <t>Mycobacterium tuberculosis 10396-11</t>
  </si>
  <si>
    <t>ERR551508</t>
  </si>
  <si>
    <t>Mycobacterium tuberculosis 10410-05</t>
  </si>
  <si>
    <t>ERR551803</t>
  </si>
  <si>
    <t>Mycobacterium tuberculosis 1042-05</t>
  </si>
  <si>
    <t>ERR550653</t>
  </si>
  <si>
    <t>Mycobacterium tuberculosis 1043-05</t>
  </si>
  <si>
    <t>ERR551257</t>
  </si>
  <si>
    <t>Mycobacterium tuberculosis 1043-09</t>
  </si>
  <si>
    <t>ERR552941</t>
  </si>
  <si>
    <t>Mycobacterium tuberculosis 10433-12</t>
  </si>
  <si>
    <t>ERR552502</t>
  </si>
  <si>
    <t>Mycobacterium tuberculosis 10461-10</t>
  </si>
  <si>
    <t>ERR553196</t>
  </si>
  <si>
    <t>Mycobacterium tuberculosis 10468-07</t>
  </si>
  <si>
    <t>ERR552220</t>
  </si>
  <si>
    <t>Mycobacterium tuberculosis 1047-07</t>
  </si>
  <si>
    <t>ERR552736</t>
  </si>
  <si>
    <t>Mycobacterium tuberculosis 10471-07</t>
  </si>
  <si>
    <t>ERR553076</t>
  </si>
  <si>
    <t>Mycobacterium tuberculosis 10480-10</t>
  </si>
  <si>
    <t>ERR550698</t>
  </si>
  <si>
    <t>Mycobacterium tuberculosis 10481-10</t>
  </si>
  <si>
    <t>ERR552240</t>
  </si>
  <si>
    <t>Mycobacterium tuberculosis 1049-02</t>
  </si>
  <si>
    <t>ERR551178</t>
  </si>
  <si>
    <t>Mycobacterium tuberculosis 10498-05</t>
  </si>
  <si>
    <t>ERR551716</t>
  </si>
  <si>
    <t>Mycobacterium tuberculosis 1050-08</t>
  </si>
  <si>
    <t>ERR551698</t>
  </si>
  <si>
    <t>Mycobacterium tuberculosis 10527-05</t>
  </si>
  <si>
    <t>ERR550886</t>
  </si>
  <si>
    <t>Mycobacterium tuberculosis 10529-05</t>
  </si>
  <si>
    <t>ERR552906</t>
  </si>
  <si>
    <t>Mycobacterium tuberculosis 10530-05</t>
  </si>
  <si>
    <t>ERR551138</t>
  </si>
  <si>
    <t>Mycobacterium tuberculosis 10531-05</t>
  </si>
  <si>
    <t>ERR552051</t>
  </si>
  <si>
    <t>Mycobacterium tuberculosis 10531-09</t>
  </si>
  <si>
    <t>ERR553217</t>
  </si>
  <si>
    <t>Mycobacterium tuberculosis 10533-05</t>
  </si>
  <si>
    <t>ERR550923</t>
  </si>
  <si>
    <t>Mycobacterium tuberculosis 10532-05</t>
  </si>
  <si>
    <t>ERR552200</t>
  </si>
  <si>
    <t>Mycobacterium tuberculosis 10536-05</t>
  </si>
  <si>
    <t>ERR551489</t>
  </si>
  <si>
    <t>Mycobacterium tuberculosis 10539-12</t>
  </si>
  <si>
    <t>ERR552377</t>
  </si>
  <si>
    <t>Mycobacterium tuberculosis 10539-05</t>
  </si>
  <si>
    <t>ERR552104</t>
  </si>
  <si>
    <t>Mycobacterium tuberculosis 10540-05</t>
  </si>
  <si>
    <t>ERR551095</t>
  </si>
  <si>
    <t>Mycobacterium tuberculosis 10546-12</t>
  </si>
  <si>
    <t>ERR552886</t>
  </si>
  <si>
    <t>Mycobacterium tuberculosis 10549-06</t>
  </si>
  <si>
    <t>ERR552898</t>
  </si>
  <si>
    <t>Mycobacterium tuberculosis 10562-08</t>
  </si>
  <si>
    <t>ERR552364</t>
  </si>
  <si>
    <t>Mycobacterium tuberculosis 10564-01</t>
  </si>
  <si>
    <t>ERR551846</t>
  </si>
  <si>
    <t>Mycobacterium tuberculosis 10567-10</t>
  </si>
  <si>
    <t>ERR552050</t>
  </si>
  <si>
    <t>Mycobacterium tuberculosis 10574-08</t>
  </si>
  <si>
    <t>ERR551269</t>
  </si>
  <si>
    <t>Mycobacterium tuberculosis 10574-09</t>
  </si>
  <si>
    <t>ERR552320</t>
  </si>
  <si>
    <t>Mycobacterium tuberculosis 10583-07</t>
  </si>
  <si>
    <t>ERR551538</t>
  </si>
  <si>
    <t>Mycobacterium tuberculosis 10584-09</t>
  </si>
  <si>
    <t>ERR552846</t>
  </si>
  <si>
    <t>Mycobacterium tuberculosis 10596-05</t>
  </si>
  <si>
    <t>ERR551469</t>
  </si>
  <si>
    <t>Mycobacterium tuberculosis 1062-02</t>
  </si>
  <si>
    <t>ERR553138</t>
  </si>
  <si>
    <t>Mycobacterium tuberculosis 10622-09</t>
  </si>
  <si>
    <t>ERR552317</t>
  </si>
  <si>
    <t>Mycobacterium tuberculosis 10641-08</t>
  </si>
  <si>
    <t>ERR551900</t>
  </si>
  <si>
    <t>Mycobacterium tuberculosis 10672-10</t>
  </si>
  <si>
    <t>ERR551462</t>
  </si>
  <si>
    <t>Mycobacterium tuberculosis 10701-08</t>
  </si>
  <si>
    <t>ERR553056</t>
  </si>
  <si>
    <t>Mycobacterium tuberculosis 10714-06</t>
  </si>
  <si>
    <t>ERR551294</t>
  </si>
  <si>
    <t>Mycobacterium tuberculosis 10718-09</t>
  </si>
  <si>
    <t>ERR553195</t>
  </si>
  <si>
    <t>Mycobacterium tuberculosis 10730-04</t>
  </si>
  <si>
    <t>ERR553153</t>
  </si>
  <si>
    <t>Mycobacterium tuberculosis 10732-04</t>
  </si>
  <si>
    <t>ERR553139</t>
  </si>
  <si>
    <t>Mycobacterium tuberculosis 10734-04</t>
  </si>
  <si>
    <t>ERR550650</t>
  </si>
  <si>
    <t>Mycobacterium tuberculosis 10734-09</t>
  </si>
  <si>
    <t>ERR551637</t>
  </si>
  <si>
    <t>Mycobacterium tuberculosis 10735-04</t>
  </si>
  <si>
    <t>ERR552586</t>
  </si>
  <si>
    <t>Mycobacterium tuberculosis 10736-04</t>
  </si>
  <si>
    <t>ERR552983</t>
  </si>
  <si>
    <t>Mycobacterium tuberculosis 10738-04</t>
  </si>
  <si>
    <t>ERR552090</t>
  </si>
  <si>
    <t>Mycobacterium tuberculosis 10836-09</t>
  </si>
  <si>
    <t>ERR551266</t>
  </si>
  <si>
    <t>Mycobacterium tuberculosis 10849-11</t>
  </si>
  <si>
    <t>ERR550997</t>
  </si>
  <si>
    <t>Mycobacterium tuberculosis 10864-08</t>
  </si>
  <si>
    <t>ERR552591</t>
  </si>
  <si>
    <t>Mycobacterium tuberculosis 10874-11</t>
  </si>
  <si>
    <t>ERR550876</t>
  </si>
  <si>
    <t>Mycobacterium tuberculosis 10932-10</t>
  </si>
  <si>
    <t>ERR551479</t>
  </si>
  <si>
    <t>Mycobacterium tuberculosis 10974-11</t>
  </si>
  <si>
    <t>ERR552030</t>
  </si>
  <si>
    <t>Mycobacterium tuberculosis 1103-06</t>
  </si>
  <si>
    <t>ERR551302</t>
  </si>
  <si>
    <t>Mycobacterium tuberculosis 11048-07</t>
  </si>
  <si>
    <t>ERR551856</t>
  </si>
  <si>
    <t>Mycobacterium tuberculosis 11056-12</t>
  </si>
  <si>
    <t>ERR551917</t>
  </si>
  <si>
    <t>Mycobacterium tuberculosis 1110-07</t>
  </si>
  <si>
    <t>ERR550689</t>
  </si>
  <si>
    <t>Mycobacterium tuberculosis 11135-07</t>
  </si>
  <si>
    <t>ERR550878</t>
  </si>
  <si>
    <t>Mycobacterium tuberculosis 11156-07</t>
  </si>
  <si>
    <t>ERR550820</t>
  </si>
  <si>
    <t>Mycobacterium tuberculosis 11198-11</t>
  </si>
  <si>
    <t>ERR553245</t>
  </si>
  <si>
    <t>Mycobacterium tuberculosis 11219-12</t>
  </si>
  <si>
    <t>ERR552608</t>
  </si>
  <si>
    <t>Mycobacterium tuberculosis 11233-10</t>
  </si>
  <si>
    <t>ERR553109</t>
  </si>
  <si>
    <t>Mycobacterium tuberculosis 11244-08</t>
  </si>
  <si>
    <t>ERR550877</t>
  </si>
  <si>
    <t>Mycobacterium tuberculosis 11306-09</t>
  </si>
  <si>
    <t>ERR551476</t>
  </si>
  <si>
    <t>Mycobacterium tuberculosis 1131-10</t>
  </si>
  <si>
    <t>ERR551703</t>
  </si>
  <si>
    <t>Mycobacterium tuberculosis 11331-06</t>
  </si>
  <si>
    <t>ERR551343</t>
  </si>
  <si>
    <t>Mycobacterium tuberculosis 11361-03</t>
  </si>
  <si>
    <t>ERR551131</t>
  </si>
  <si>
    <t>Mycobacterium tuberculosis 11362-03</t>
  </si>
  <si>
    <t>ERR550652</t>
  </si>
  <si>
    <t>Mycobacterium tuberculosis 11365-03</t>
  </si>
  <si>
    <t>ERR553169</t>
  </si>
  <si>
    <t>Mycobacterium tuberculosis 11366-03</t>
  </si>
  <si>
    <t>ERR550742</t>
  </si>
  <si>
    <t>Mycobacterium tuberculosis 11368-07</t>
  </si>
  <si>
    <t>ERR552852</t>
  </si>
  <si>
    <t>Mycobacterium tuberculosis 1137-10</t>
  </si>
  <si>
    <t>ERR553190</t>
  </si>
  <si>
    <t>Mycobacterium tuberculosis 11372-03</t>
  </si>
  <si>
    <t>ERR551691</t>
  </si>
  <si>
    <t>Mycobacterium tuberculosis 11404-09</t>
  </si>
  <si>
    <t>ERR551498</t>
  </si>
  <si>
    <t>Mycobacterium tuberculosis 11406-08</t>
  </si>
  <si>
    <t>ERR552292</t>
  </si>
  <si>
    <t>Mycobacterium tuberculosis 11429-10</t>
  </si>
  <si>
    <t>ERR552334</t>
  </si>
  <si>
    <t>Mycobacterium tuberculosis 11430-10</t>
  </si>
  <si>
    <t>ERR553341</t>
  </si>
  <si>
    <t>Mycobacterium tuberculosis 11467-12</t>
  </si>
  <si>
    <t>ERR550803</t>
  </si>
  <si>
    <t>Mycobacterium tuberculosis 11468-12</t>
  </si>
  <si>
    <t>ERR551355</t>
  </si>
  <si>
    <t>Mycobacterium tuberculosis 11493-10</t>
  </si>
  <si>
    <t>ERR553240</t>
  </si>
  <si>
    <t>Mycobacterium tuberculosis 11494-10</t>
  </si>
  <si>
    <t>ERR551001</t>
  </si>
  <si>
    <t>Mycobacterium tuberculosis 11535-12</t>
  </si>
  <si>
    <t>ERR551163</t>
  </si>
  <si>
    <t>Mycobacterium tuberculosis 11582-07</t>
  </si>
  <si>
    <t>ERR551323</t>
  </si>
  <si>
    <t>Mycobacterium tuberculosis 11583-07</t>
  </si>
  <si>
    <t>ERR553100</t>
  </si>
  <si>
    <t>Mycobacterium tuberculosis 11584-07</t>
  </si>
  <si>
    <t>ERR550702</t>
  </si>
  <si>
    <t>Mycobacterium tuberculosis 11586-07</t>
  </si>
  <si>
    <t>ERR551756</t>
  </si>
  <si>
    <t>Mycobacterium tuberculosis 1160-05</t>
  </si>
  <si>
    <t>ERR552874</t>
  </si>
  <si>
    <t>Mycobacterium tuberculosis 116-04</t>
  </si>
  <si>
    <t>ERR551473</t>
  </si>
  <si>
    <t>Mycobacterium tuberculosis 11612-12</t>
  </si>
  <si>
    <t>ERR553257</t>
  </si>
  <si>
    <t>Mycobacterium tuberculosis 11613-12</t>
  </si>
  <si>
    <t>ERR551402</t>
  </si>
  <si>
    <t>Mycobacterium tuberculosis 11620-08</t>
  </si>
  <si>
    <t>ERR553008</t>
  </si>
  <si>
    <t>Mycobacterium tuberculosis 11626-12</t>
  </si>
  <si>
    <t>ERR550954</t>
  </si>
  <si>
    <t>Mycobacterium tuberculosis 11629-12</t>
  </si>
  <si>
    <t>ERR551144</t>
  </si>
  <si>
    <t>Mycobacterium tuberculosis 1166-12</t>
  </si>
  <si>
    <t>ERR551669</t>
  </si>
  <si>
    <t>Mycobacterium tuberculosis 11665-11</t>
  </si>
  <si>
    <t>ERR550760</t>
  </si>
  <si>
    <t>Mycobacterium tuberculosis 11664-11</t>
  </si>
  <si>
    <t>ERR552571</t>
  </si>
  <si>
    <t>Mycobacterium tuberculosis 117-04</t>
  </si>
  <si>
    <t>ERR553331</t>
  </si>
  <si>
    <t>Mycobacterium tuberculosis 11753-11</t>
  </si>
  <si>
    <t>ERR552167</t>
  </si>
  <si>
    <t>Mycobacterium tuberculosis 11760-08</t>
  </si>
  <si>
    <t>ERR551593</t>
  </si>
  <si>
    <t>Mycobacterium tuberculosis 1180-10</t>
  </si>
  <si>
    <t>ERR552012</t>
  </si>
  <si>
    <t>Mycobacterium tuberculosis 118-04</t>
  </si>
  <si>
    <t>ERR552742</t>
  </si>
  <si>
    <t>Mycobacterium tuberculosis 1185-09</t>
  </si>
  <si>
    <t>ERR551002</t>
  </si>
  <si>
    <t>Mycobacterium tuberculosis 11857-07</t>
  </si>
  <si>
    <t>ERR551046</t>
  </si>
  <si>
    <t>Mycobacterium tuberculosis 11858-07</t>
  </si>
  <si>
    <t>ERR551656</t>
  </si>
  <si>
    <t>Mycobacterium tuberculosis 11859-07</t>
  </si>
  <si>
    <t>ERR552903</t>
  </si>
  <si>
    <t>Mycobacterium tuberculosis 1186-09</t>
  </si>
  <si>
    <t>ERR552338</t>
  </si>
  <si>
    <t>Mycobacterium tuberculosis 1186-11</t>
  </si>
  <si>
    <t>ERR552613</t>
  </si>
  <si>
    <t>Mycobacterium tuberculosis 1188-11</t>
  </si>
  <si>
    <t>ERR553208</t>
  </si>
  <si>
    <t>Mycobacterium tuberculosis 119-04</t>
  </si>
  <si>
    <t>ERR552438</t>
  </si>
  <si>
    <t>Mycobacterium tuberculosis 11931-10</t>
  </si>
  <si>
    <t>ERR550789</t>
  </si>
  <si>
    <t>Mycobacterium tuberculosis 11933-08</t>
  </si>
  <si>
    <t>ERR553307</t>
  </si>
  <si>
    <t>Mycobacterium tuberculosis 11935-08</t>
  </si>
  <si>
    <t>ERR552525</t>
  </si>
  <si>
    <t>Mycobacterium tuberculosis 1197-11</t>
  </si>
  <si>
    <t>ERR552114</t>
  </si>
  <si>
    <t>Mycobacterium tuberculosis 1199-08</t>
  </si>
  <si>
    <t>ERR553368</t>
  </si>
  <si>
    <t>Mycobacterium tuberculosis 12000-10</t>
  </si>
  <si>
    <t>ERR552384</t>
  </si>
  <si>
    <t>Mycobacterium tuberculosis 120-04</t>
  </si>
  <si>
    <t>ERR552061</t>
  </si>
  <si>
    <t>Mycobacterium tuberculosis 1203-08</t>
  </si>
  <si>
    <t>ERR553052</t>
  </si>
  <si>
    <t>Mycobacterium tuberculosis 1204-06</t>
  </si>
  <si>
    <t>ERR551660</t>
  </si>
  <si>
    <t>Mycobacterium tuberculosis 121-04</t>
  </si>
  <si>
    <t>ERR552795</t>
  </si>
  <si>
    <t>Mycobacterium tuberculosis 12114-12</t>
  </si>
  <si>
    <t>ERR550686</t>
  </si>
  <si>
    <t>Mycobacterium tuberculosis 1212-06</t>
  </si>
  <si>
    <t>ERR550925</t>
  </si>
  <si>
    <t>Mycobacterium tuberculosis 12137-12</t>
  </si>
  <si>
    <t>ERR551405</t>
  </si>
  <si>
    <t>Mycobacterium tuberculosis 1231-05</t>
  </si>
  <si>
    <t>ERR550793</t>
  </si>
  <si>
    <t>Mycobacterium tuberculosis 12355-12</t>
  </si>
  <si>
    <t>ERR551234</t>
  </si>
  <si>
    <t>Mycobacterium tuberculosis 1238-02</t>
  </si>
  <si>
    <t>ERR552694</t>
  </si>
  <si>
    <t>Mycobacterium tuberculosis 12397-12</t>
  </si>
  <si>
    <t>ERR552256</t>
  </si>
  <si>
    <t>Mycobacterium tuberculosis 1244-12</t>
  </si>
  <si>
    <t>ERR552266</t>
  </si>
  <si>
    <t>Mycobacterium tuberculosis 130-09</t>
  </si>
  <si>
    <t>ERR552501</t>
  </si>
  <si>
    <t>Mycobacterium tuberculosis 1301-05</t>
  </si>
  <si>
    <t>ERR551727</t>
  </si>
  <si>
    <t>Mycobacterium tuberculosis 1310-05</t>
  </si>
  <si>
    <t>ERR551923</t>
  </si>
  <si>
    <t>Mycobacterium tuberculosis 1311-05</t>
  </si>
  <si>
    <t>ERR551304</t>
  </si>
  <si>
    <t>Mycobacterium tuberculosis 1312-05</t>
  </si>
  <si>
    <t>ERR553163</t>
  </si>
  <si>
    <t>Mycobacterium tuberculosis 1313-05</t>
  </si>
  <si>
    <t>ERR552709</t>
  </si>
  <si>
    <t>Mycobacterium tuberculosis 1314-05</t>
  </si>
  <si>
    <t>ERR550736</t>
  </si>
  <si>
    <t>Mycobacterium tuberculosis 1315-05</t>
  </si>
  <si>
    <t>ERR551410</t>
  </si>
  <si>
    <t>Mycobacterium tuberculosis 1319-05</t>
  </si>
  <si>
    <t>ERR551268</t>
  </si>
  <si>
    <t>Mycobacterium tuberculosis 1323-08</t>
  </si>
  <si>
    <t>ERR551368</t>
  </si>
  <si>
    <t>Mycobacterium tuberculosis 1327-06</t>
  </si>
  <si>
    <t>ERR551934</t>
  </si>
  <si>
    <t>Mycobacterium tuberculosis 1339-07</t>
  </si>
  <si>
    <t>ERR552062</t>
  </si>
  <si>
    <t>Mycobacterium tuberculosis 134-06</t>
  </si>
  <si>
    <t>ERR552831</t>
  </si>
  <si>
    <t>Mycobacterium tuberculosis 1346-10</t>
  </si>
  <si>
    <t>ERR552459</t>
  </si>
  <si>
    <t>Mycobacterium tuberculosis 1346-11</t>
  </si>
  <si>
    <t>ERR551327</t>
  </si>
  <si>
    <t>Mycobacterium tuberculosis 1355-10</t>
  </si>
  <si>
    <t>ERR553238</t>
  </si>
  <si>
    <t>Mycobacterium tuberculosis 1373-06</t>
  </si>
  <si>
    <t>ERR551916</t>
  </si>
  <si>
    <t>Mycobacterium tuberculosis 1373-08</t>
  </si>
  <si>
    <t>ERR553065</t>
  </si>
  <si>
    <t>Mycobacterium tuberculosis 1380-07</t>
  </si>
  <si>
    <t>ERR552752</t>
  </si>
  <si>
    <t>Mycobacterium tuberculosis 1398-07</t>
  </si>
  <si>
    <t>ERR551664</t>
  </si>
  <si>
    <t>Mycobacterium tuberculosis 1440-08</t>
  </si>
  <si>
    <t>ERR552063</t>
  </si>
  <si>
    <t>Mycobacterium tuberculosis 1441-09</t>
  </si>
  <si>
    <t>ERR551008</t>
  </si>
  <si>
    <t>Mycobacterium tuberculosis 1447-05</t>
  </si>
  <si>
    <t>ERR550769</t>
  </si>
  <si>
    <t>Mycobacterium tuberculosis 1457-09</t>
  </si>
  <si>
    <t>ERR552773</t>
  </si>
  <si>
    <t>Mycobacterium tuberculosis 1465-07</t>
  </si>
  <si>
    <t>ERR551335</t>
  </si>
  <si>
    <t>Mycobacterium tuberculosis 1468-06</t>
  </si>
  <si>
    <t>ERR551876</t>
  </si>
  <si>
    <t>Mycobacterium tuberculosis 1470-06</t>
  </si>
  <si>
    <t>ERR550790</t>
  </si>
  <si>
    <t>Mycobacterium tuberculosis 1471-06</t>
  </si>
  <si>
    <t>ERR551270</t>
  </si>
  <si>
    <t>Mycobacterium tuberculosis 1476-08</t>
  </si>
  <si>
    <t>ERR551958</t>
  </si>
  <si>
    <t>Mycobacterium tuberculosis 1482-07</t>
  </si>
  <si>
    <t>ERR552092</t>
  </si>
  <si>
    <t>Mycobacterium tuberculosis 1519-10</t>
  </si>
  <si>
    <t>ERR550797</t>
  </si>
  <si>
    <t>Mycobacterium tuberculosis 1520-10</t>
  </si>
  <si>
    <t>ERR551271</t>
  </si>
  <si>
    <t>Mycobacterium tuberculosis 1537-06</t>
  </si>
  <si>
    <t>ERR553336</t>
  </si>
  <si>
    <t>Mycobacterium tuberculosis 1553-05</t>
  </si>
  <si>
    <t>ERR552975</t>
  </si>
  <si>
    <t>Mycobacterium tuberculosis 1560-09</t>
  </si>
  <si>
    <t>ERR551859</t>
  </si>
  <si>
    <t>Mycobacterium tuberculosis 1563-10</t>
  </si>
  <si>
    <t>ERR551394</t>
  </si>
  <si>
    <t>Mycobacterium tuberculosis 1565-10</t>
  </si>
  <si>
    <t>ERR551814</t>
  </si>
  <si>
    <t>Mycobacterium tuberculosis 1568-10</t>
  </si>
  <si>
    <t>ERR552626</t>
  </si>
  <si>
    <t>Mycobacterium tuberculosis 1600-06</t>
  </si>
  <si>
    <t>ERR551781</t>
  </si>
  <si>
    <t>Mycobacterium tuberculosis 1601-06</t>
  </si>
  <si>
    <t>ERR550787</t>
  </si>
  <si>
    <t>Mycobacterium tuberculosis 1602-06</t>
  </si>
  <si>
    <t>ERR551645</t>
  </si>
  <si>
    <t>Mycobacterium tuberculosis 1603-06</t>
  </si>
  <si>
    <t>ERR552214</t>
  </si>
  <si>
    <t>Mycobacterium tuberculosis 1616-09</t>
  </si>
  <si>
    <t>ERR552601</t>
  </si>
  <si>
    <t>Mycobacterium tuberculosis 1616-12</t>
  </si>
  <si>
    <t>ERR553043</t>
  </si>
  <si>
    <t>Mycobacterium tuberculosis 1618-09</t>
  </si>
  <si>
    <t>ERR550986</t>
  </si>
  <si>
    <t>Mycobacterium tuberculosis 164-10</t>
  </si>
  <si>
    <t>ERR552175</t>
  </si>
  <si>
    <t>Mycobacterium tuberculosis 1654-11</t>
  </si>
  <si>
    <t>ERR553075</t>
  </si>
  <si>
    <t>Mycobacterium tuberculosis 1732-05</t>
  </si>
  <si>
    <t>ERR550710</t>
  </si>
  <si>
    <t>Mycobacterium tuberculosis 1733-05</t>
  </si>
  <si>
    <t>ERR551349</t>
  </si>
  <si>
    <t>Mycobacterium tuberculosis 1764-05</t>
  </si>
  <si>
    <t>ERR553324</t>
  </si>
  <si>
    <t>Mycobacterium tuberculosis 4276-09</t>
  </si>
  <si>
    <t>ERR552268</t>
  </si>
  <si>
    <t>Mycobacterium tuberculosis 1771-06</t>
  </si>
  <si>
    <t>ERR552233</t>
  </si>
  <si>
    <t>Mycobacterium tuberculosis 1831-10</t>
  </si>
  <si>
    <t>ERR552054</t>
  </si>
  <si>
    <t>Mycobacterium tuberculosis 1833-10</t>
  </si>
  <si>
    <t>ERR551783</t>
  </si>
  <si>
    <t>Mycobacterium tuberculosis 184-09</t>
  </si>
  <si>
    <t>ERR550617</t>
  </si>
  <si>
    <t>Mycobacterium tuberculosis 1847-09</t>
  </si>
  <si>
    <t>ERR551238</t>
  </si>
  <si>
    <t>Mycobacterium tuberculosis 1877-06</t>
  </si>
  <si>
    <t>ERR552027</t>
  </si>
  <si>
    <t>Mycobacterium tuberculosis 1880-09</t>
  </si>
  <si>
    <t>ERR551837</t>
  </si>
  <si>
    <t>Mycobacterium tuberculosis 1907-10</t>
  </si>
  <si>
    <t>ERR550948</t>
  </si>
  <si>
    <t>Mycobacterium tuberculosis 1927-10</t>
  </si>
  <si>
    <t>ERR552948</t>
  </si>
  <si>
    <t>Mycobacterium tuberculosis 1942-10</t>
  </si>
  <si>
    <t>ERR553312,ERR553313</t>
  </si>
  <si>
    <t>Mycobacterium tuberculosis 10507-09</t>
  </si>
  <si>
    <t>ERR551632</t>
  </si>
  <si>
    <t>Mycobacterium tuberculosis 1956-05</t>
  </si>
  <si>
    <t>ERR553219</t>
  </si>
  <si>
    <t>Mycobacterium tuberculosis 1962-11</t>
  </si>
  <si>
    <t>ERR551732</t>
  </si>
  <si>
    <t>Mycobacterium tuberculosis 1966-10</t>
  </si>
  <si>
    <t>ERR551243</t>
  </si>
  <si>
    <t>Mycobacterium tuberculosis 1973-10</t>
  </si>
  <si>
    <t>ERR552183</t>
  </si>
  <si>
    <t>Mycobacterium tuberculosis 1979-07</t>
  </si>
  <si>
    <t>ERR550840</t>
  </si>
  <si>
    <t>Mycobacterium tuberculosis 1998-10</t>
  </si>
  <si>
    <t>ERR553346</t>
  </si>
  <si>
    <t>Mycobacterium tuberculosis 1999-05</t>
  </si>
  <si>
    <t>ERR551598</t>
  </si>
  <si>
    <t>Mycobacterium tuberculosis 2009-07</t>
  </si>
  <si>
    <t>ERR553160</t>
  </si>
  <si>
    <t>Mycobacterium tuberculosis 2032-05</t>
  </si>
  <si>
    <t>ERR552904</t>
  </si>
  <si>
    <t>Mycobacterium tuberculosis 2036-05</t>
  </si>
  <si>
    <t>ERR553303,ERR553304</t>
  </si>
  <si>
    <t>Mycobacterium tuberculosis 8073-07</t>
  </si>
  <si>
    <t>ERR551050</t>
  </si>
  <si>
    <t>Mycobacterium tuberculosis 2043-09</t>
  </si>
  <si>
    <t>ERR553235</t>
  </si>
  <si>
    <t>Mycobacterium tuberculosis 2044-09</t>
  </si>
  <si>
    <t>ERR553255</t>
  </si>
  <si>
    <t>Mycobacterium tuberculosis 2063-06</t>
  </si>
  <si>
    <t>ERR551533</t>
  </si>
  <si>
    <t>Mycobacterium tuberculosis 2072-07</t>
  </si>
  <si>
    <t>ERR551631</t>
  </si>
  <si>
    <t>Mycobacterium tuberculosis 2078-12</t>
  </si>
  <si>
    <t>ERR552581</t>
  </si>
  <si>
    <t>Mycobacterium tuberculosis 2087-09</t>
  </si>
  <si>
    <t>ERR552665</t>
  </si>
  <si>
    <t>Mycobacterium tuberculosis 2088-09</t>
  </si>
  <si>
    <t>ERR551426</t>
  </si>
  <si>
    <t>Mycobacterium tuberculosis 2093-08</t>
  </si>
  <si>
    <t>ERR551483</t>
  </si>
  <si>
    <t>Mycobacterium tuberculosis 2098-12</t>
  </si>
  <si>
    <t>ERR552499</t>
  </si>
  <si>
    <t>Mycobacterium tuberculosis 2106-06</t>
  </si>
  <si>
    <t>ERR553291</t>
  </si>
  <si>
    <t>Mycobacterium tuberculosis 1314-04</t>
  </si>
  <si>
    <t>ERR551714</t>
  </si>
  <si>
    <t>Mycobacterium tuberculosis 2108-10</t>
  </si>
  <si>
    <t>ERR551420</t>
  </si>
  <si>
    <t>Mycobacterium tuberculosis 2110-07</t>
  </si>
  <si>
    <t>ERR551867</t>
  </si>
  <si>
    <t>Mycobacterium tuberculosis 2111-07</t>
  </si>
  <si>
    <t>ERR551795</t>
  </si>
  <si>
    <t>Mycobacterium tuberculosis 2117-06</t>
  </si>
  <si>
    <t>ERR550908</t>
  </si>
  <si>
    <t>Mycobacterium tuberculosis 2120-06</t>
  </si>
  <si>
    <t>ERR551501</t>
  </si>
  <si>
    <t>Mycobacterium tuberculosis 2123-06</t>
  </si>
  <si>
    <t>ERR552165</t>
  </si>
  <si>
    <t>Mycobacterium tuberculosis 2126-06</t>
  </si>
  <si>
    <t>ERR552712</t>
  </si>
  <si>
    <t>Mycobacterium tuberculosis 2129-06</t>
  </si>
  <si>
    <t>ERR550926</t>
  </si>
  <si>
    <t>Mycobacterium tuberculosis 2132-08</t>
  </si>
  <si>
    <t>ERR551741</t>
  </si>
  <si>
    <t>Mycobacterium tuberculosis 2134-10</t>
  </si>
  <si>
    <t>ERR553277</t>
  </si>
  <si>
    <t>Mycobacterium tuberculosis 4203-01</t>
  </si>
  <si>
    <t>ERR551912</t>
  </si>
  <si>
    <t>Mycobacterium tuberculosis 2148-08</t>
  </si>
  <si>
    <t>ERR551357</t>
  </si>
  <si>
    <t>Mycobacterium tuberculosis 2149-05</t>
  </si>
  <si>
    <t>ERR552535</t>
  </si>
  <si>
    <t>Mycobacterium tuberculosis 216-12</t>
  </si>
  <si>
    <t>ERR551779</t>
  </si>
  <si>
    <t>Mycobacterium tuberculosis 2174-08</t>
  </si>
  <si>
    <t>ERR551633</t>
  </si>
  <si>
    <t>Mycobacterium tuberculosis 2180-05</t>
  </si>
  <si>
    <t>ERR551552</t>
  </si>
  <si>
    <t>Mycobacterium tuberculosis 2210-05</t>
  </si>
  <si>
    <t>ERR551580</t>
  </si>
  <si>
    <t>Mycobacterium tuberculosis 2211-05</t>
  </si>
  <si>
    <t>ERR553301</t>
  </si>
  <si>
    <t>Mycobacterium tuberculosis 2250-11</t>
  </si>
  <si>
    <t>ERR552465</t>
  </si>
  <si>
    <t>Mycobacterium tuberculosis 2274-11</t>
  </si>
  <si>
    <t>ERR550875</t>
  </si>
  <si>
    <t>Mycobacterium tuberculosis 2279-07</t>
  </si>
  <si>
    <t>ERR552130</t>
  </si>
  <si>
    <t>Mycobacterium tuberculosis 2280-07</t>
  </si>
  <si>
    <t>ERR552186</t>
  </si>
  <si>
    <t>Mycobacterium tuberculosis 2291-11</t>
  </si>
  <si>
    <t>ERR552897</t>
  </si>
  <si>
    <t>Mycobacterium tuberculosis 2295-04</t>
  </si>
  <si>
    <t>ERR552099</t>
  </si>
  <si>
    <t>Mycobacterium tuberculosis 2296-04</t>
  </si>
  <si>
    <t>ERR551435</t>
  </si>
  <si>
    <t>Mycobacterium tuberculosis 2298-09</t>
  </si>
  <si>
    <t>ERR552144</t>
  </si>
  <si>
    <t>Mycobacterium tuberculosis 2299-04</t>
  </si>
  <si>
    <t>ERR551381</t>
  </si>
  <si>
    <t>Mycobacterium tuberculosis 2300-04</t>
  </si>
  <si>
    <t>ERR551296</t>
  </si>
  <si>
    <t>Mycobacterium tuberculosis 2303-04</t>
  </si>
  <si>
    <t>ERR551244</t>
  </si>
  <si>
    <t>Mycobacterium tuberculosis 2308-08</t>
  </si>
  <si>
    <t>ERR551690</t>
  </si>
  <si>
    <t>Mycobacterium tuberculosis 2316-08</t>
  </si>
  <si>
    <t>ERR553251,ERR553252</t>
  </si>
  <si>
    <t>Mycobacterium tuberculosis 9686-04</t>
  </si>
  <si>
    <t>ERR552449</t>
  </si>
  <si>
    <t>Mycobacterium tuberculosis 2318-12</t>
  </si>
  <si>
    <t>ERR552881</t>
  </si>
  <si>
    <t>Mycobacterium tuberculosis 2320-12</t>
  </si>
  <si>
    <t>ERR552697</t>
  </si>
  <si>
    <t>Mycobacterium tuberculosis 2323-08</t>
  </si>
  <si>
    <t>ERR551562</t>
  </si>
  <si>
    <t>Mycobacterium tuberculosis 2325-10</t>
  </si>
  <si>
    <t>ERR552920</t>
  </si>
  <si>
    <t>Mycobacterium tuberculosis 2367-10</t>
  </si>
  <si>
    <t>ERR553340</t>
  </si>
  <si>
    <t>Mycobacterium tuberculosis 2380-07</t>
  </si>
  <si>
    <t>ERR551811</t>
  </si>
  <si>
    <t>Mycobacterium tuberculosis 238-02</t>
  </si>
  <si>
    <t>ERR552816</t>
  </si>
  <si>
    <t>Mycobacterium tuberculosis 2381-05</t>
  </si>
  <si>
    <t>ERR552106</t>
  </si>
  <si>
    <t>Mycobacterium tuberculosis 2383-05</t>
  </si>
  <si>
    <t>ERR552609</t>
  </si>
  <si>
    <t>Mycobacterium tuberculosis 2383-12</t>
  </si>
  <si>
    <t>ERR553237</t>
  </si>
  <si>
    <t>Mycobacterium tuberculosis 474-05</t>
  </si>
  <si>
    <t>ERR552971</t>
  </si>
  <si>
    <t>Mycobacterium tuberculosis 2384-05</t>
  </si>
  <si>
    <t>ERR551926</t>
  </si>
  <si>
    <t>Mycobacterium tuberculosis 2386-05</t>
  </si>
  <si>
    <t>ERR553137</t>
  </si>
  <si>
    <t>Mycobacterium tuberculosis 2388-11</t>
  </si>
  <si>
    <t>ERR551106</t>
  </si>
  <si>
    <t>Mycobacterium tuberculosis 2388-12</t>
  </si>
  <si>
    <t>ERR551558</t>
  </si>
  <si>
    <t>Mycobacterium tuberculosis 2389-05</t>
  </si>
  <si>
    <t>ERR552447</t>
  </si>
  <si>
    <t>Mycobacterium tuberculosis 2391-05</t>
  </si>
  <si>
    <t>ERR552607</t>
  </si>
  <si>
    <t>Mycobacterium tuberculosis 2391-06</t>
  </si>
  <si>
    <t>ERR551878</t>
  </si>
  <si>
    <t>Mycobacterium tuberculosis 2392-05</t>
  </si>
  <si>
    <t>ERR552951</t>
  </si>
  <si>
    <t>Mycobacterium tuberculosis 2393-05</t>
  </si>
  <si>
    <t>ERR552217</t>
  </si>
  <si>
    <t>Mycobacterium tuberculosis 2394-06</t>
  </si>
  <si>
    <t>ERR553170,ERR553171</t>
  </si>
  <si>
    <t>Mycobacterium tuberculosis 7194-05</t>
  </si>
  <si>
    <t>ERR552123</t>
  </si>
  <si>
    <t>Mycobacterium tuberculosis 2396-05</t>
  </si>
  <si>
    <t>ERR551987</t>
  </si>
  <si>
    <t>Mycobacterium tuberculosis 2397-06</t>
  </si>
  <si>
    <t>ERR552347</t>
  </si>
  <si>
    <t>Mycobacterium tuberculosis 2398-06</t>
  </si>
  <si>
    <t>ERR551429</t>
  </si>
  <si>
    <t>Mycobacterium tuberculosis 2399-06</t>
  </si>
  <si>
    <t>ERR551768</t>
  </si>
  <si>
    <t>Mycobacterium tuberculosis 2402-06</t>
  </si>
  <si>
    <t>ERR550642</t>
  </si>
  <si>
    <t>Mycobacterium tuberculosis 2412-06</t>
  </si>
  <si>
    <t>ERR551884</t>
  </si>
  <si>
    <t>Mycobacterium tuberculosis 2439-10</t>
  </si>
  <si>
    <t>ERR552985</t>
  </si>
  <si>
    <t>Mycobacterium tuberculosis 2441-10</t>
  </si>
  <si>
    <t>ERR552511</t>
  </si>
  <si>
    <t>Mycobacterium tuberculosis 2463-07</t>
  </si>
  <si>
    <t>ERR553112</t>
  </si>
  <si>
    <t>Mycobacterium tuberculosis 2464-07</t>
  </si>
  <si>
    <t>ERR553156,ERR553157</t>
  </si>
  <si>
    <t>Mycobacterium tuberculosis 5569-09</t>
  </si>
  <si>
    <t>ERR551486</t>
  </si>
  <si>
    <t>Mycobacterium tuberculosis 2466-07</t>
  </si>
  <si>
    <t>ERR553079</t>
  </si>
  <si>
    <t>Mycobacterium tuberculosis 2475-06</t>
  </si>
  <si>
    <t>ERR552567</t>
  </si>
  <si>
    <t>Mycobacterium tuberculosis 2491-08</t>
  </si>
  <si>
    <t>ERR551433</t>
  </si>
  <si>
    <t>Mycobacterium tuberculosis 2499-12</t>
  </si>
  <si>
    <t>ERR552059</t>
  </si>
  <si>
    <t>Mycobacterium tuberculosis 2501-08</t>
  </si>
  <si>
    <t>ERR552280</t>
  </si>
  <si>
    <t>Mycobacterium tuberculosis 2535-11</t>
  </si>
  <si>
    <t>ERR552715</t>
  </si>
  <si>
    <t>Mycobacterium tuberculosis 256-05</t>
  </si>
  <si>
    <t>ERR551072</t>
  </si>
  <si>
    <t>Mycobacterium tuberculosis 2564-08</t>
  </si>
  <si>
    <t>ERR552976</t>
  </si>
  <si>
    <t>Mycobacterium tuberculosis 2566-11</t>
  </si>
  <si>
    <t>ERR551742</t>
  </si>
  <si>
    <t>Mycobacterium tuberculosis 2590-06</t>
  </si>
  <si>
    <t>ERR551778</t>
  </si>
  <si>
    <t>Mycobacterium tuberculosis 2592-06</t>
  </si>
  <si>
    <t>ERR552884</t>
  </si>
  <si>
    <t>Mycobacterium tuberculosis 2594-06</t>
  </si>
  <si>
    <t>ERR552630</t>
  </si>
  <si>
    <t>Mycobacterium tuberculosis 2602-12</t>
  </si>
  <si>
    <t>ERR552863</t>
  </si>
  <si>
    <t>Mycobacterium tuberculosis 2620-09</t>
  </si>
  <si>
    <t>ERR551149</t>
  </si>
  <si>
    <t>Mycobacterium tuberculosis 262-11</t>
  </si>
  <si>
    <t>ERR552353</t>
  </si>
  <si>
    <t>Mycobacterium tuberculosis 2637-09</t>
  </si>
  <si>
    <t>ERR553174</t>
  </si>
  <si>
    <t>Mycobacterium tuberculosis 2644-10</t>
  </si>
  <si>
    <t>ERR551116</t>
  </si>
  <si>
    <t>Mycobacterium tuberculosis 2645-10</t>
  </si>
  <si>
    <t>ERR550871</t>
  </si>
  <si>
    <t>Mycobacterium tuberculosis 2649-09</t>
  </si>
  <si>
    <t>ERR498391</t>
  </si>
  <si>
    <t>Mycobacterium tuberculosis 2651-10</t>
  </si>
  <si>
    <t>ERR553116,ERR553117,ERR553118</t>
  </si>
  <si>
    <t>Mycobacterium tuberculosis 8304-09</t>
  </si>
  <si>
    <t>ERR551022</t>
  </si>
  <si>
    <t>Mycobacterium tuberculosis 2698-08</t>
  </si>
  <si>
    <t>ERR552578</t>
  </si>
  <si>
    <t>Mycobacterium tuberculosis 2707-10</t>
  </si>
  <si>
    <t>ERR551350</t>
  </si>
  <si>
    <t>Mycobacterium tuberculosis 2741-05</t>
  </si>
  <si>
    <t>ERR550835</t>
  </si>
  <si>
    <t>Mycobacterium tuberculosis 2758-11</t>
  </si>
  <si>
    <t>ERR553359</t>
  </si>
  <si>
    <t>Mycobacterium tuberculosis 277-12</t>
  </si>
  <si>
    <t>ERR553062</t>
  </si>
  <si>
    <t>Mycobacterium tuberculosis 2772-12</t>
  </si>
  <si>
    <t>ERR551358</t>
  </si>
  <si>
    <t>Mycobacterium tuberculosis 2793-05</t>
  </si>
  <si>
    <t>ERR551080</t>
  </si>
  <si>
    <t>Mycobacterium tuberculosis 2794-09</t>
  </si>
  <si>
    <t>ERR552326</t>
  </si>
  <si>
    <t>Mycobacterium tuberculosis 2839-11</t>
  </si>
  <si>
    <t>ERR550974</t>
  </si>
  <si>
    <t>Mycobacterium tuberculosis 2865-11</t>
  </si>
  <si>
    <t>ERR553107</t>
  </si>
  <si>
    <t>Mycobacterium tuberculosis 7424-07</t>
  </si>
  <si>
    <t>ERR552315</t>
  </si>
  <si>
    <t>Mycobacterium tuberculosis 2867-11</t>
  </si>
  <si>
    <t>ERR552582</t>
  </si>
  <si>
    <t>Mycobacterium tuberculosis 2882-11</t>
  </si>
  <si>
    <t>ERR552960</t>
  </si>
  <si>
    <t>Mycobacterium tuberculosis 2898-12</t>
  </si>
  <si>
    <t>ERR551695</t>
  </si>
  <si>
    <t>Mycobacterium tuberculosis 2906-11</t>
  </si>
  <si>
    <t>ERR551911</t>
  </si>
  <si>
    <t>Mycobacterium tuberculosis 2926-11</t>
  </si>
  <si>
    <t>ERR552006</t>
  </si>
  <si>
    <t>Mycobacterium tuberculosis 2928-12</t>
  </si>
  <si>
    <t>ERR551662</t>
  </si>
  <si>
    <t>Mycobacterium tuberculosis 2942-12</t>
  </si>
  <si>
    <t>ERR552372</t>
  </si>
  <si>
    <t>Mycobacterium tuberculosis 2943-12</t>
  </si>
  <si>
    <t>ERR551389</t>
  </si>
  <si>
    <t>Mycobacterium tuberculosis 2951-08</t>
  </si>
  <si>
    <t>ERR552686</t>
  </si>
  <si>
    <t>Mycobacterium tuberculosis 2976-12</t>
  </si>
  <si>
    <t>ERR553096,ERR553097,ERR553098</t>
  </si>
  <si>
    <t>Mycobacterium tuberculosis 4546-04</t>
  </si>
  <si>
    <t>ERR553016</t>
  </si>
  <si>
    <t>Mycobacterium tuberculosis 2982-11</t>
  </si>
  <si>
    <t>ERR551406</t>
  </si>
  <si>
    <t>Mycobacterium tuberculosis 2987-09</t>
  </si>
  <si>
    <t>ERR551738</t>
  </si>
  <si>
    <t>Mycobacterium tuberculosis 2989-06</t>
  </si>
  <si>
    <t>ERR552413</t>
  </si>
  <si>
    <t>Mycobacterium tuberculosis 2991-06</t>
  </si>
  <si>
    <t>ERR551736</t>
  </si>
  <si>
    <t>Mycobacterium tuberculosis 2994-06</t>
  </si>
  <si>
    <t>ERR553179</t>
  </si>
  <si>
    <t>Mycobacterium tuberculosis 2997-06</t>
  </si>
  <si>
    <t>ERR551285</t>
  </si>
  <si>
    <t>Mycobacterium tuberculosis 3003-06</t>
  </si>
  <si>
    <t>ERR551952</t>
  </si>
  <si>
    <t>Mycobacterium tuberculosis 3004-06</t>
  </si>
  <si>
    <t>ERR552302</t>
  </si>
  <si>
    <t>Mycobacterium tuberculosis 3009-04</t>
  </si>
  <si>
    <t>ERR551467</t>
  </si>
  <si>
    <t>Mycobacterium tuberculosis 3014-04</t>
  </si>
  <si>
    <t>ERR553085,ERR553086</t>
  </si>
  <si>
    <t>Mycobacterium tuberculosis 8654-06</t>
  </si>
  <si>
    <t>ERR552918</t>
  </si>
  <si>
    <t>Mycobacterium tuberculosis 3014-08</t>
  </si>
  <si>
    <t>ERR551990</t>
  </si>
  <si>
    <t>Mycobacterium tuberculosis 3015-05</t>
  </si>
  <si>
    <t>ERR550704</t>
  </si>
  <si>
    <t>Mycobacterium tuberculosis 3015-08</t>
  </si>
  <si>
    <t>ERR552066</t>
  </si>
  <si>
    <t>Mycobacterium tuberculosis 3032-06</t>
  </si>
  <si>
    <t>ERR553225</t>
  </si>
  <si>
    <t>Mycobacterium tuberculosis 3055-05</t>
  </si>
  <si>
    <t>ERR552722</t>
  </si>
  <si>
    <t>Mycobacterium tuberculosis 3064-07</t>
  </si>
  <si>
    <t>ERR551862</t>
  </si>
  <si>
    <t>Mycobacterium tuberculosis 3082-05</t>
  </si>
  <si>
    <t>ERR550830</t>
  </si>
  <si>
    <t>Mycobacterium tuberculosis 3083-05</t>
  </si>
  <si>
    <t>ERR552546</t>
  </si>
  <si>
    <t>Mycobacterium tuberculosis 3084-05</t>
  </si>
  <si>
    <t>ERR550838</t>
  </si>
  <si>
    <t>Mycobacterium tuberculosis 3086-05</t>
  </si>
  <si>
    <t>ERR553081,ERR553082</t>
  </si>
  <si>
    <t>Mycobacterium tuberculosis 1500-03</t>
  </si>
  <si>
    <t>ERR552399</t>
  </si>
  <si>
    <t>Mycobacterium tuberculosis 3087-05</t>
  </si>
  <si>
    <t>ERR551787</t>
  </si>
  <si>
    <t>Mycobacterium tuberculosis 3087-07</t>
  </si>
  <si>
    <t>ERR552602</t>
  </si>
  <si>
    <t>Mycobacterium tuberculosis 3088-06</t>
  </si>
  <si>
    <t>ERR552008</t>
  </si>
  <si>
    <t>Mycobacterium tuberculosis 3089-05</t>
  </si>
  <si>
    <t>ERR552269</t>
  </si>
  <si>
    <t>Mycobacterium tuberculosis 3109-11</t>
  </si>
  <si>
    <t>ERR551375</t>
  </si>
  <si>
    <t>Mycobacterium tuberculosis 3151-09</t>
  </si>
  <si>
    <t>ERR553084</t>
  </si>
  <si>
    <t>Mycobacterium tuberculosis 3176-05</t>
  </si>
  <si>
    <t>ERR551236</t>
  </si>
  <si>
    <t>Mycobacterium tuberculosis 3176-10</t>
  </si>
  <si>
    <t>ERR553136</t>
  </si>
  <si>
    <t>Mycobacterium tuberculosis 3222-06</t>
  </si>
  <si>
    <t>ERR550936</t>
  </si>
  <si>
    <t>Mycobacterium tuberculosis 3223-06</t>
  </si>
  <si>
    <t>ERR553067,ERR553068</t>
  </si>
  <si>
    <t>Mycobacterium tuberculosis 683-05</t>
  </si>
  <si>
    <t>ERR550709</t>
  </si>
  <si>
    <t>Mycobacterium tuberculosis 3230-06</t>
  </si>
  <si>
    <t>ERR552827</t>
  </si>
  <si>
    <t>Mycobacterium tuberculosis 3251-10</t>
  </si>
  <si>
    <t>ERR551902</t>
  </si>
  <si>
    <t>Mycobacterium tuberculosis 3258-07</t>
  </si>
  <si>
    <t>ERR552155</t>
  </si>
  <si>
    <t>Mycobacterium tuberculosis 3269-06</t>
  </si>
  <si>
    <t>ERR551041</t>
  </si>
  <si>
    <t>Mycobacterium tuberculosis 3270-10</t>
  </si>
  <si>
    <t>ERR552639</t>
  </si>
  <si>
    <t>Mycobacterium tuberculosis 3271-10</t>
  </si>
  <si>
    <t>ERR552402</t>
  </si>
  <si>
    <t>Mycobacterium tuberculosis 3274-11</t>
  </si>
  <si>
    <t>ERR551989</t>
  </si>
  <si>
    <t>Mycobacterium tuberculosis 329-09</t>
  </si>
  <si>
    <t>ERR551282</t>
  </si>
  <si>
    <t>Mycobacterium tuberculosis 329-10</t>
  </si>
  <si>
    <t>ERR551117</t>
  </si>
  <si>
    <t>Mycobacterium tuberculosis 3302-10</t>
  </si>
  <si>
    <t>ERR552954</t>
  </si>
  <si>
    <t>Mycobacterium tuberculosis 8038-95</t>
  </si>
  <si>
    <t>ERR551065</t>
  </si>
  <si>
    <t>Mycobacterium tuberculosis 3304-10</t>
  </si>
  <si>
    <t>ERR551110</t>
  </si>
  <si>
    <t>Mycobacterium tuberculosis 3305-05</t>
  </si>
  <si>
    <t>ERR552528</t>
  </si>
  <si>
    <t>Mycobacterium tuberculosis 3306-05</t>
  </si>
  <si>
    <t>ERR552871</t>
  </si>
  <si>
    <t>Mycobacterium tuberculosis 3316-05</t>
  </si>
  <si>
    <t>ERR552207</t>
  </si>
  <si>
    <t>Mycobacterium tuberculosis 3323-10</t>
  </si>
  <si>
    <t>ERR553280</t>
  </si>
  <si>
    <t>Mycobacterium tuberculosis 333-08</t>
  </si>
  <si>
    <t>ERR553287</t>
  </si>
  <si>
    <t>Mycobacterium tuberculosis 335-10</t>
  </si>
  <si>
    <t>ERR552691</t>
  </si>
  <si>
    <t>Mycobacterium tuberculosis 3361-08</t>
  </si>
  <si>
    <t>ERR551893</t>
  </si>
  <si>
    <t>Mycobacterium tuberculosis 3362-12</t>
  </si>
  <si>
    <t>ERR552759</t>
  </si>
  <si>
    <t>Mycobacterium tuberculosis 3363-05</t>
  </si>
  <si>
    <t>ERR552949</t>
  </si>
  <si>
    <t>Mycobacterium tuberculosis 11458-02</t>
  </si>
  <si>
    <t>ERR552657</t>
  </si>
  <si>
    <t>Mycobacterium tuberculosis 3364-09</t>
  </si>
  <si>
    <t>ERR552804</t>
  </si>
  <si>
    <t>Mycobacterium tuberculosis 3373-06</t>
  </si>
  <si>
    <t>ERR551663</t>
  </si>
  <si>
    <t>Mycobacterium tuberculosis 340-08</t>
  </si>
  <si>
    <t>ERR552835</t>
  </si>
  <si>
    <t>Mycobacterium tuberculosis 3417-10</t>
  </si>
  <si>
    <t>ERR551267</t>
  </si>
  <si>
    <t>Mycobacterium tuberculosis 3422-09</t>
  </si>
  <si>
    <t>ERR553159</t>
  </si>
  <si>
    <t>Mycobacterium tuberculosis 3431-07</t>
  </si>
  <si>
    <t>ERR553048</t>
  </si>
  <si>
    <t>Mycobacterium tuberculosis 3434-07</t>
  </si>
  <si>
    <t>ERR551225</t>
  </si>
  <si>
    <t>Mycobacterium tuberculosis 3435-06</t>
  </si>
  <si>
    <t>ERR552290</t>
  </si>
  <si>
    <t>Mycobacterium tuberculosis 3437-06</t>
  </si>
  <si>
    <t>ERR552178</t>
  </si>
  <si>
    <t>Mycobacterium tuberculosis 3443-08</t>
  </si>
  <si>
    <t>ERR552939,ERR552940</t>
  </si>
  <si>
    <t>Mycobacterium tuberculosis 685-05</t>
  </si>
  <si>
    <t>ERR550957</t>
  </si>
  <si>
    <t>Mycobacterium tuberculosis 3454-10</t>
  </si>
  <si>
    <t>ERR551657</t>
  </si>
  <si>
    <t>Mycobacterium tuberculosis 3468-05</t>
  </si>
  <si>
    <t>ERR550700</t>
  </si>
  <si>
    <t>Mycobacterium tuberculosis 3484-07</t>
  </si>
  <si>
    <t>ERR551763</t>
  </si>
  <si>
    <t>Mycobacterium tuberculosis 3493-07</t>
  </si>
  <si>
    <t>ERR552564</t>
  </si>
  <si>
    <t>Mycobacterium tuberculosis 3496-10</t>
  </si>
  <si>
    <t>ERR551868</t>
  </si>
  <si>
    <t>Mycobacterium tuberculosis 3498-11</t>
  </si>
  <si>
    <t>ERR552680</t>
  </si>
  <si>
    <t>Mycobacterium tuberculosis 3501-05</t>
  </si>
  <si>
    <t>ERR550678</t>
  </si>
  <si>
    <t>Mycobacterium tuberculosis 3502-11</t>
  </si>
  <si>
    <t>ERR552856</t>
  </si>
  <si>
    <t>Mycobacterium tuberculosis 3523-11</t>
  </si>
  <si>
    <t>ERR551761</t>
  </si>
  <si>
    <t>Mycobacterium tuberculosis 3529-10</t>
  </si>
  <si>
    <t>ERR552912,ERR552913</t>
  </si>
  <si>
    <t>Mycobacterium tuberculosis 5331-05</t>
  </si>
  <si>
    <t>ERR552866</t>
  </si>
  <si>
    <t>Mycobacterium tuberculosis 353-09</t>
  </si>
  <si>
    <t>ERR552757</t>
  </si>
  <si>
    <t>Mycobacterium tuberculosis 3536-10</t>
  </si>
  <si>
    <t>ERR553271</t>
  </si>
  <si>
    <t>Mycobacterium tuberculosis 3543-05</t>
  </si>
  <si>
    <t>ERR551505</t>
  </si>
  <si>
    <t>Mycobacterium tuberculosis 3555-09</t>
  </si>
  <si>
    <t>ERR552335</t>
  </si>
  <si>
    <t>Mycobacterium tuberculosis 3561-07</t>
  </si>
  <si>
    <t>ERR550938</t>
  </si>
  <si>
    <t>Mycobacterium tuberculosis 3599-08</t>
  </si>
  <si>
    <t>ERR553055</t>
  </si>
  <si>
    <t>Mycobacterium tuberculosis 3603-10</t>
  </si>
  <si>
    <t>ERR550924</t>
  </si>
  <si>
    <t>Mycobacterium tuberculosis 3604-07</t>
  </si>
  <si>
    <t>ERR551273</t>
  </si>
  <si>
    <t>Mycobacterium tuberculosis 3604-10</t>
  </si>
  <si>
    <t>ERR552126</t>
  </si>
  <si>
    <t>Mycobacterium tuberculosis 3606-11</t>
  </si>
  <si>
    <t>ERR552910,ERR552911</t>
  </si>
  <si>
    <t>Mycobacterium tuberculosis 9827-01</t>
  </si>
  <si>
    <t>ERR551933</t>
  </si>
  <si>
    <t>Mycobacterium tuberculosis 3615-12</t>
  </si>
  <si>
    <t>ERR551374</t>
  </si>
  <si>
    <t>Mycobacterium tuberculosis 3625-11</t>
  </si>
  <si>
    <t>ERR552058</t>
  </si>
  <si>
    <t>Mycobacterium tuberculosis 3630-05</t>
  </si>
  <si>
    <t>ERR553202</t>
  </si>
  <si>
    <t>Mycobacterium tuberculosis 3652-06</t>
  </si>
  <si>
    <t>ERR552761</t>
  </si>
  <si>
    <t>Mycobacterium tuberculosis 3657-05</t>
  </si>
  <si>
    <t>ERR552085</t>
  </si>
  <si>
    <t>Mycobacterium tuberculosis 3662-10</t>
  </si>
  <si>
    <t>ERR551602</t>
  </si>
  <si>
    <t>Mycobacterium tuberculosis 3665-10</t>
  </si>
  <si>
    <t>ERR550773</t>
  </si>
  <si>
    <t>Mycobacterium tuberculosis 3670-04</t>
  </si>
  <si>
    <t>ERR552978</t>
  </si>
  <si>
    <t>Mycobacterium tuberculosis 3671-04</t>
  </si>
  <si>
    <t>ERR552932</t>
  </si>
  <si>
    <t>Mycobacterium tuberculosis 3672-04</t>
  </si>
  <si>
    <t>ERR552905,ERR552906,ERR552907,ERR552908,ERR552909</t>
  </si>
  <si>
    <t>ERR551528</t>
  </si>
  <si>
    <t>Mycobacterium tuberculosis 3675-04</t>
  </si>
  <si>
    <t>ERR552974</t>
  </si>
  <si>
    <t>Mycobacterium tuberculosis 3676-04</t>
  </si>
  <si>
    <t>ERR552245</t>
  </si>
  <si>
    <t>Mycobacterium tuberculosis 3677-04</t>
  </si>
  <si>
    <t>ERR551016</t>
  </si>
  <si>
    <t>Mycobacterium tuberculosis 3678-04</t>
  </si>
  <si>
    <t>ERR551087</t>
  </si>
  <si>
    <t>Mycobacterium tuberculosis 3691-08</t>
  </si>
  <si>
    <t>ERR551413</t>
  </si>
  <si>
    <t>Mycobacterium tuberculosis 3692-05</t>
  </si>
  <si>
    <t>ERR550630</t>
  </si>
  <si>
    <t>Mycobacterium tuberculosis 3692-08</t>
  </si>
  <si>
    <t>ERR550714</t>
  </si>
  <si>
    <t>Mycobacterium tuberculosis 3694-05</t>
  </si>
  <si>
    <t>ERR552820</t>
  </si>
  <si>
    <t>Mycobacterium tuberculosis 3695-10</t>
  </si>
  <si>
    <t>ERR551993</t>
  </si>
  <si>
    <t>Mycobacterium tuberculosis 3696-10</t>
  </si>
  <si>
    <t>ERR551840</t>
  </si>
  <si>
    <t>Mycobacterium tuberculosis 3699-10</t>
  </si>
  <si>
    <t>ERR553199</t>
  </si>
  <si>
    <t>Mycobacterium tuberculosis 37-06</t>
  </si>
  <si>
    <t>ERR551013</t>
  </si>
  <si>
    <t>Mycobacterium tuberculosis 3709-08</t>
  </si>
  <si>
    <t>ERR551188</t>
  </si>
  <si>
    <t>Mycobacterium tuberculosis 3717-07</t>
  </si>
  <si>
    <t>ERR550755</t>
  </si>
  <si>
    <t>Mycobacterium tuberculosis 3766-11</t>
  </si>
  <si>
    <t>ERR551434</t>
  </si>
  <si>
    <t>Mycobacterium tuberculosis 377-09</t>
  </si>
  <si>
    <t>ERR551849</t>
  </si>
  <si>
    <t>Mycobacterium tuberculosis 3796-11</t>
  </si>
  <si>
    <t>ERR551463</t>
  </si>
  <si>
    <t>Mycobacterium tuberculosis 3798-11</t>
  </si>
  <si>
    <t>ERR551974</t>
  </si>
  <si>
    <t>Mycobacterium tuberculosis 3800-05</t>
  </si>
  <si>
    <t>ERR552322</t>
  </si>
  <si>
    <t>Mycobacterium tuberculosis 3806-05</t>
  </si>
  <si>
    <t>ERR552838</t>
  </si>
  <si>
    <t>Mycobacterium tuberculosis 7253-02</t>
  </si>
  <si>
    <t>ERR551362</t>
  </si>
  <si>
    <t>Mycobacterium tuberculosis 3811-05</t>
  </si>
  <si>
    <t>ERR550745</t>
  </si>
  <si>
    <t>Mycobacterium tuberculosis 38-12</t>
  </si>
  <si>
    <t>ERR552683</t>
  </si>
  <si>
    <t>Mycobacterium tuberculosis 3826-09</t>
  </si>
  <si>
    <t>ERR551351</t>
  </si>
  <si>
    <t>Mycobacterium tuberculosis 3827-09</t>
  </si>
  <si>
    <t>ERR551301</t>
  </si>
  <si>
    <t>Mycobacterium tuberculosis 3846-10</t>
  </si>
  <si>
    <t>ERR550811</t>
  </si>
  <si>
    <t>Mycobacterium tuberculosis 3862-09</t>
  </si>
  <si>
    <t>ERR551490</t>
  </si>
  <si>
    <t>Mycobacterium tuberculosis 3866-09</t>
  </si>
  <si>
    <t>ERR550865</t>
  </si>
  <si>
    <t>Mycobacterium tuberculosis 3901-05</t>
  </si>
  <si>
    <t>ERR552168</t>
  </si>
  <si>
    <t>Mycobacterium tuberculosis 3903-09</t>
  </si>
  <si>
    <t>ERR552212</t>
  </si>
  <si>
    <t>Mycobacterium tuberculosis 3929-10</t>
  </si>
  <si>
    <t>ERR552830</t>
  </si>
  <si>
    <t>Mycobacterium tuberculosis R06-0174</t>
  </si>
  <si>
    <t>ERR551388</t>
  </si>
  <si>
    <t>Mycobacterium tuberculosis 3941-08</t>
  </si>
  <si>
    <t>ERR552177</t>
  </si>
  <si>
    <t>Mycobacterium tuberculosis 3944-06</t>
  </si>
  <si>
    <t>ERR552391</t>
  </si>
  <si>
    <t>Mycobacterium tuberculosis 3974-05</t>
  </si>
  <si>
    <t>ERR553119</t>
  </si>
  <si>
    <t>Mycobacterium tuberculosis 3980-06</t>
  </si>
  <si>
    <t>ERR551077</t>
  </si>
  <si>
    <t>Mycobacterium tuberculosis 3986-07</t>
  </si>
  <si>
    <t>ERR550846</t>
  </si>
  <si>
    <t>Mycobacterium tuberculosis 3987-07</t>
  </si>
  <si>
    <t>ERR551277</t>
  </si>
  <si>
    <t>Mycobacterium tuberculosis 4003-05</t>
  </si>
  <si>
    <t>ERR551415</t>
  </si>
  <si>
    <t>Mycobacterium tuberculosis 4003-11</t>
  </si>
  <si>
    <t>ERR551078</t>
  </si>
  <si>
    <t>Mycobacterium tuberculosis 4004-05</t>
  </si>
  <si>
    <t>ERR552355</t>
  </si>
  <si>
    <t>Mycobacterium tuberculosis 4004-11</t>
  </si>
  <si>
    <t>ERR551097</t>
  </si>
  <si>
    <t>Mycobacterium tuberculosis 4005-05</t>
  </si>
  <si>
    <t>ERR552272</t>
  </si>
  <si>
    <t>Mycobacterium tuberculosis 4063-09</t>
  </si>
  <si>
    <t>ERR551458</t>
  </si>
  <si>
    <t>Mycobacterium tuberculosis 4080-07</t>
  </si>
  <si>
    <t>ERR552385</t>
  </si>
  <si>
    <t>Mycobacterium tuberculosis 4117-12</t>
  </si>
  <si>
    <t>ERR550628</t>
  </si>
  <si>
    <t>Mycobacterium tuberculosis 4122-12</t>
  </si>
  <si>
    <t>ERR552943</t>
  </si>
  <si>
    <t>Mycobacterium tuberculosis 4132-07</t>
  </si>
  <si>
    <t>ERR550791</t>
  </si>
  <si>
    <t>Mycobacterium tuberculosis 4147-10</t>
  </si>
  <si>
    <t>ERR553374</t>
  </si>
  <si>
    <t>Mycobacterium tuberculosis 4157-06</t>
  </si>
  <si>
    <t>ERR553158</t>
  </si>
  <si>
    <t>Mycobacterium tuberculosis 418-08</t>
  </si>
  <si>
    <t>ERR551441</t>
  </si>
  <si>
    <t>Mycobacterium tuberculosis 4203-06</t>
  </si>
  <si>
    <t>ERR552760</t>
  </si>
  <si>
    <t>Mycobacterium tuberculosis 57-02</t>
  </si>
  <si>
    <t>ERR553239</t>
  </si>
  <si>
    <t>Mycobacterium tuberculosis 4215-06</t>
  </si>
  <si>
    <t>ERR550921</t>
  </si>
  <si>
    <t>Mycobacterium tuberculosis 4220-07</t>
  </si>
  <si>
    <t>ERR552727</t>
  </si>
  <si>
    <t>Mycobacterium tuberculosis 425-06</t>
  </si>
  <si>
    <t>ERR551627</t>
  </si>
  <si>
    <t>Mycobacterium tuberculosis 4312-12</t>
  </si>
  <si>
    <t>ERR550660</t>
  </si>
  <si>
    <t>Mycobacterium tuberculosis 4342-06</t>
  </si>
  <si>
    <t>ERR552013</t>
  </si>
  <si>
    <t>Mycobacterium tuberculosis 4345-06</t>
  </si>
  <si>
    <t>ERR551608</t>
  </si>
  <si>
    <t>Mycobacterium tuberculosis 4347-06</t>
  </si>
  <si>
    <t>ERR551025</t>
  </si>
  <si>
    <t>Mycobacterium tuberculosis 4353-06</t>
  </si>
  <si>
    <t>ERR551229</t>
  </si>
  <si>
    <t>Mycobacterium tuberculosis 4355-06</t>
  </si>
  <si>
    <t>ERR551170</t>
  </si>
  <si>
    <t>Mycobacterium tuberculosis 4373-05</t>
  </si>
  <si>
    <t>ERR552755</t>
  </si>
  <si>
    <t>Mycobacterium tuberculosis 1691-01</t>
  </si>
  <si>
    <t>ERR551018</t>
  </si>
  <si>
    <t>Mycobacterium tuberculosis 4375-05</t>
  </si>
  <si>
    <t>ERR551196</t>
  </si>
  <si>
    <t>Mycobacterium tuberculosis 4381-10</t>
  </si>
  <si>
    <t>ERR551612</t>
  </si>
  <si>
    <t>Mycobacterium tuberculosis 4382-05</t>
  </si>
  <si>
    <t>ERR550969</t>
  </si>
  <si>
    <t>Mycobacterium tuberculosis 4385-10</t>
  </si>
  <si>
    <t>ERR552379</t>
  </si>
  <si>
    <t>Mycobacterium tuberculosis 4386-12</t>
  </si>
  <si>
    <t>ERR551029</t>
  </si>
  <si>
    <t>Mycobacterium tuberculosis 4388-11</t>
  </si>
  <si>
    <t>ERR550947</t>
  </si>
  <si>
    <t>Mycobacterium tuberculosis 4403-05</t>
  </si>
  <si>
    <t>ERR552271</t>
  </si>
  <si>
    <t>Mycobacterium tuberculosis 4427-05</t>
  </si>
  <si>
    <t>ERR552477</t>
  </si>
  <si>
    <t>Mycobacterium tuberculosis 444-09</t>
  </si>
  <si>
    <t>ERR552828</t>
  </si>
  <si>
    <t>Mycobacterium tuberculosis 4456-05</t>
  </si>
  <si>
    <t>ERR552743</t>
  </si>
  <si>
    <t>Mycobacterium tuberculosis 6265-09</t>
  </si>
  <si>
    <t>ERR552706</t>
  </si>
  <si>
    <t>Mycobacterium tuberculosis 4458-11</t>
  </si>
  <si>
    <t>ERR552583</t>
  </si>
  <si>
    <t>Mycobacterium tuberculosis 448-07</t>
  </si>
  <si>
    <t>ERR551520</t>
  </si>
  <si>
    <t>Mycobacterium tuberculosis 4484-07</t>
  </si>
  <si>
    <t>ERR552883</t>
  </si>
  <si>
    <t>Mycobacterium tuberculosis 4491-05</t>
  </si>
  <si>
    <t>ERR551091</t>
  </si>
  <si>
    <t>Mycobacterium tuberculosis 4524-06</t>
  </si>
  <si>
    <t>ERR553332</t>
  </si>
  <si>
    <t>Mycobacterium tuberculosis 4524-07</t>
  </si>
  <si>
    <t>ERR552832</t>
  </si>
  <si>
    <t>Mycobacterium tuberculosis 4526-07</t>
  </si>
  <si>
    <t>ERR551105</t>
  </si>
  <si>
    <t>Mycobacterium tuberculosis 4534-04</t>
  </si>
  <si>
    <t>ERR551063</t>
  </si>
  <si>
    <t>Mycobacterium tuberculosis 4536-04</t>
  </si>
  <si>
    <t>ERR550895</t>
  </si>
  <si>
    <t>Mycobacterium tuberculosis 4538-04</t>
  </si>
  <si>
    <t>ERR552689,ERR552690</t>
  </si>
  <si>
    <t>Mycobacterium tuberculosis 178-03</t>
  </si>
  <si>
    <t>ERR552226</t>
  </si>
  <si>
    <t>Mycobacterium tuberculosis 4539-04</t>
  </si>
  <si>
    <t>ERR550981</t>
  </si>
  <si>
    <t>Mycobacterium tuberculosis 4542-04</t>
  </si>
  <si>
    <t>ERR551582</t>
  </si>
  <si>
    <t>Mycobacterium tuberculosis 4543-04</t>
  </si>
  <si>
    <t>ERR550713</t>
  </si>
  <si>
    <t>Mycobacterium tuberculosis 4543-07</t>
  </si>
  <si>
    <t>ERR550785</t>
  </si>
  <si>
    <t>Mycobacterium tuberculosis 4544-04</t>
  </si>
  <si>
    <t>ERR551232</t>
  </si>
  <si>
    <t>Mycobacterium tuberculosis 4545-12</t>
  </si>
  <si>
    <t>ERR553097</t>
  </si>
  <si>
    <t>ERR551910</t>
  </si>
  <si>
    <t>Mycobacterium tuberculosis 4549-04</t>
  </si>
  <si>
    <t>ERR552638</t>
  </si>
  <si>
    <t>Mycobacterium tuberculosis 4555-09</t>
  </si>
  <si>
    <t>ERR550761</t>
  </si>
  <si>
    <t>Mycobacterium tuberculosis 4591-10</t>
  </si>
  <si>
    <t>ERR552666,ERR552667,ERR552668,ERR552669,ERR552670,ERR552671</t>
  </si>
  <si>
    <t>Mycobacterium tuberculosis 12448-03</t>
  </si>
  <si>
    <t>ERR551908</t>
  </si>
  <si>
    <t>Mycobacterium tuberculosis 4615-05</t>
  </si>
  <si>
    <t>ERR550796</t>
  </si>
  <si>
    <t>Mycobacterium tuberculosis 4617-05</t>
  </si>
  <si>
    <t>ERR552137</t>
  </si>
  <si>
    <t>Mycobacterium tuberculosis 4628-09</t>
  </si>
  <si>
    <t>ERR552957</t>
  </si>
  <si>
    <t>Mycobacterium tuberculosis 4632-06</t>
  </si>
  <si>
    <t>ERR551252</t>
  </si>
  <si>
    <t>Mycobacterium tuberculosis 4632-09</t>
  </si>
  <si>
    <t>ERR550699</t>
  </si>
  <si>
    <t>Mycobacterium tuberculosis 4652-05</t>
  </si>
  <si>
    <t>ERR552227</t>
  </si>
  <si>
    <t>Mycobacterium tuberculosis 4660-09</t>
  </si>
  <si>
    <t>ERR552436</t>
  </si>
  <si>
    <t>Mycobacterium tuberculosis 4665-11</t>
  </si>
  <si>
    <t>ERR552145</t>
  </si>
  <si>
    <t>Mycobacterium tuberculosis 4682-08</t>
  </si>
  <si>
    <t>ERR550746</t>
  </si>
  <si>
    <t>Mycobacterium tuberculosis 4682-11</t>
  </si>
  <si>
    <t>ERR552580</t>
  </si>
  <si>
    <t>Mycobacterium tuberculosis 9700-04</t>
  </si>
  <si>
    <t>ERR551344</t>
  </si>
  <si>
    <t>Mycobacterium tuberculosis 4686-05</t>
  </si>
  <si>
    <t>ERR552811</t>
  </si>
  <si>
    <t>Mycobacterium tuberculosis 4690-10</t>
  </si>
  <si>
    <t>ERR553387</t>
  </si>
  <si>
    <t>Mycobacterium tuberculosis 4702-11</t>
  </si>
  <si>
    <t>ERR551733</t>
  </si>
  <si>
    <t>Mycobacterium tuberculosis 4720-06</t>
  </si>
  <si>
    <t>ERR551988</t>
  </si>
  <si>
    <t>Mycobacterium tuberculosis 4725-08</t>
  </si>
  <si>
    <t>ERR551825</t>
  </si>
  <si>
    <t>Mycobacterium tuberculosis 4733-10</t>
  </si>
  <si>
    <t>ERR551594</t>
  </si>
  <si>
    <t>Mycobacterium tuberculosis 4740-11</t>
  </si>
  <si>
    <t>ERR552464</t>
  </si>
  <si>
    <t>Mycobacterium tuberculosis 475-09</t>
  </si>
  <si>
    <t>ERR551030</t>
  </si>
  <si>
    <t>Mycobacterium tuberculosis 4751-12</t>
  </si>
  <si>
    <t>ERR551968</t>
  </si>
  <si>
    <t>Mycobacterium tuberculosis 4757-09</t>
  </si>
  <si>
    <t>ERR552555</t>
  </si>
  <si>
    <t>Mycobacterium tuberculosis 8372-95</t>
  </si>
  <si>
    <t>ERR550747</t>
  </si>
  <si>
    <t>Mycobacterium tuberculosis 4766-08</t>
  </si>
  <si>
    <t>ERR552861</t>
  </si>
  <si>
    <t>Mycobacterium tuberculosis 4790-09</t>
  </si>
  <si>
    <t>ERR550935</t>
  </si>
  <si>
    <t>Mycobacterium tuberculosis 4794-07</t>
  </si>
  <si>
    <t>ERR552892</t>
  </si>
  <si>
    <t>Mycobacterium tuberculosis 4825-07</t>
  </si>
  <si>
    <t>ERR552758</t>
  </si>
  <si>
    <t>Mycobacterium tuberculosis 4833-12</t>
  </si>
  <si>
    <t>ERR552945</t>
  </si>
  <si>
    <t>Mycobacterium tuberculosis 4842-09</t>
  </si>
  <si>
    <t>ERR552378</t>
  </si>
  <si>
    <t>Mycobacterium tuberculosis 4851-12</t>
  </si>
  <si>
    <t>ERR552263</t>
  </si>
  <si>
    <t>Mycobacterium tuberculosis 4856-08</t>
  </si>
  <si>
    <t>ERR551784</t>
  </si>
  <si>
    <t>Mycobacterium tuberculosis 4858-08</t>
  </si>
  <si>
    <t>ERR553088</t>
  </si>
  <si>
    <t>Mycobacterium tuberculosis 4859-08</t>
  </si>
  <si>
    <t>ERR552923</t>
  </si>
  <si>
    <t>Mycobacterium tuberculosis 4863-08</t>
  </si>
  <si>
    <t>ERR552880</t>
  </si>
  <si>
    <t>Mycobacterium tuberculosis 4871-11</t>
  </si>
  <si>
    <t>ERR553150</t>
  </si>
  <si>
    <t>Mycobacterium tuberculosis 4872-11</t>
  </si>
  <si>
    <t>ERR552264</t>
  </si>
  <si>
    <t>Mycobacterium tuberculosis 4890-09</t>
  </si>
  <si>
    <t>ERR553120</t>
  </si>
  <si>
    <t>Mycobacterium tuberculosis 4898-12</t>
  </si>
  <si>
    <t>ERR552055</t>
  </si>
  <si>
    <t>Mycobacterium tuberculosis 4903-07</t>
  </si>
  <si>
    <t>ERR552988</t>
  </si>
  <si>
    <t>Mycobacterium tuberculosis 4904-07</t>
  </si>
  <si>
    <t>ERR551275</t>
  </si>
  <si>
    <t>Mycobacterium tuberculosis 4911-10</t>
  </si>
  <si>
    <t>ERR551886</t>
  </si>
  <si>
    <t>Mycobacterium tuberculosis 4932-05</t>
  </si>
  <si>
    <t>ERR552543</t>
  </si>
  <si>
    <t>Mycobacterium tuberculosis 4949-06</t>
  </si>
  <si>
    <t>ERR552493,ERR552494</t>
  </si>
  <si>
    <t>Mycobacterium tuberculosis 8888-01</t>
  </si>
  <si>
    <t>ERR552382</t>
  </si>
  <si>
    <t>Mycobacterium tuberculosis 4951-06</t>
  </si>
  <si>
    <t>ERR552703</t>
  </si>
  <si>
    <t>Mycobacterium tuberculosis 4986-11</t>
  </si>
  <si>
    <t>ERR550839</t>
  </si>
  <si>
    <t>Mycobacterium tuberculosis 4989-09</t>
  </si>
  <si>
    <t>ERR553077</t>
  </si>
  <si>
    <t>Mycobacterium tuberculosis 4995-12</t>
  </si>
  <si>
    <t>ERR553227</t>
  </si>
  <si>
    <t>Mycobacterium tuberculosis 4997-12</t>
  </si>
  <si>
    <t>ERR551661</t>
  </si>
  <si>
    <t>Mycobacterium tuberculosis 5016-05</t>
  </si>
  <si>
    <t>ERR553203</t>
  </si>
  <si>
    <t>Mycobacterium tuberculosis 5017-10</t>
  </si>
  <si>
    <t>ERR552146</t>
  </si>
  <si>
    <t>Mycobacterium tuberculosis 5028-08</t>
  </si>
  <si>
    <t>ERR552128</t>
  </si>
  <si>
    <t>Mycobacterium tuberculosis 503-09</t>
  </si>
  <si>
    <t>ERR551286</t>
  </si>
  <si>
    <t>Mycobacterium tuberculosis 5052-11</t>
  </si>
  <si>
    <t>ERR552480,ERR552481,ERR552482</t>
  </si>
  <si>
    <t>Mycobacterium tuberculosis 10721-03</t>
  </si>
  <si>
    <t>ERR553003</t>
  </si>
  <si>
    <t>Mycobacterium tuberculosis 5054-08</t>
  </si>
  <si>
    <t>ERR553033</t>
  </si>
  <si>
    <t>Mycobacterium tuberculosis 5055-05</t>
  </si>
  <si>
    <t>ERR553310</t>
  </si>
  <si>
    <t>Mycobacterium tuberculosis 5064-05</t>
  </si>
  <si>
    <t>ERR551774</t>
  </si>
  <si>
    <t>Mycobacterium tuberculosis 5065-05</t>
  </si>
  <si>
    <t>ERR553005</t>
  </si>
  <si>
    <t>Mycobacterium tuberculosis 5072-05</t>
  </si>
  <si>
    <t>ERR552394</t>
  </si>
  <si>
    <t>Mycobacterium tuberculosis 5073-05</t>
  </si>
  <si>
    <t>ERR551614</t>
  </si>
  <si>
    <t>Mycobacterium tuberculosis 5078-08</t>
  </si>
  <si>
    <t>ERR550632</t>
  </si>
  <si>
    <t>Mycobacterium tuberculosis 5141-06</t>
  </si>
  <si>
    <t>ERR552316</t>
  </si>
  <si>
    <t>Mycobacterium tuberculosis 5178-12</t>
  </si>
  <si>
    <t>ERR552278</t>
  </si>
  <si>
    <t>Mycobacterium tuberculosis 52-05</t>
  </si>
  <si>
    <t>ERR552478,ERR552479</t>
  </si>
  <si>
    <t>Mycobacterium tuberculosis 4419-02</t>
  </si>
  <si>
    <t>ERR552547</t>
  </si>
  <si>
    <t>Mycobacterium tuberculosis 5217-09</t>
  </si>
  <si>
    <t>ERR551395</t>
  </si>
  <si>
    <t>Mycobacterium tuberculosis 5218-09</t>
  </si>
  <si>
    <t>ERR552862</t>
  </si>
  <si>
    <t>Mycobacterium tuberculosis 5233-09</t>
  </si>
  <si>
    <t>ERR551679</t>
  </si>
  <si>
    <t>Mycobacterium tuberculosis 5247-12</t>
  </si>
  <si>
    <t>ERR552512</t>
  </si>
  <si>
    <t>Mycobacterium tuberculosis 5249-07</t>
  </si>
  <si>
    <t>ERR551160</t>
  </si>
  <si>
    <t>Mycobacterium tuberculosis 5250-12</t>
  </si>
  <si>
    <t>ERR551120</t>
  </si>
  <si>
    <t>Mycobacterium tuberculosis 5252-12</t>
  </si>
  <si>
    <t>ERR551382</t>
  </si>
  <si>
    <t>Mycobacterium tuberculosis 5276-11</t>
  </si>
  <si>
    <t>ERR552381</t>
  </si>
  <si>
    <t>Mycobacterium tuberculosis 5277-08</t>
  </si>
  <si>
    <t>ERR550629</t>
  </si>
  <si>
    <t>Mycobacterium tuberculosis 5281-08</t>
  </si>
  <si>
    <t>ERR552857</t>
  </si>
  <si>
    <t>Mycobacterium tuberculosis 5291-06</t>
  </si>
  <si>
    <t>ERR553283</t>
  </si>
  <si>
    <t>Mycobacterium tuberculosis 5310-05</t>
  </si>
  <si>
    <t>ERR552721</t>
  </si>
  <si>
    <t>Mycobacterium tuberculosis 5310-11</t>
  </si>
  <si>
    <t>ERR550661</t>
  </si>
  <si>
    <t>Mycobacterium tuberculosis 5311-05</t>
  </si>
  <si>
    <t>ERR552749</t>
  </si>
  <si>
    <t>Mycobacterium tuberculosis 5313-05</t>
  </si>
  <si>
    <t>ERR551607</t>
  </si>
  <si>
    <t>Mycobacterium tuberculosis 5318-09</t>
  </si>
  <si>
    <t>ERR552235</t>
  </si>
  <si>
    <t>Mycobacterium tuberculosis 5325-09</t>
  </si>
  <si>
    <t>ERR552912</t>
  </si>
  <si>
    <t>ERR551459</t>
  </si>
  <si>
    <t>Mycobacterium tuberculosis 5332-05</t>
  </si>
  <si>
    <t>ERR553069</t>
  </si>
  <si>
    <t>Mycobacterium tuberculosis 5357-07</t>
  </si>
  <si>
    <t>ERR552429,ERR552430</t>
  </si>
  <si>
    <t>Mycobacterium tuberculosis 3684-08</t>
  </si>
  <si>
    <t>ERR551497</t>
  </si>
  <si>
    <t>Mycobacterium tuberculosis 538-10</t>
  </si>
  <si>
    <t>ERR551718</t>
  </si>
  <si>
    <t>Mycobacterium tuberculosis 5381-12</t>
  </si>
  <si>
    <t>ERR551026</t>
  </si>
  <si>
    <t>Mycobacterium tuberculosis 539-10</t>
  </si>
  <si>
    <t>ERR551606</t>
  </si>
  <si>
    <t>Mycobacterium tuberculosis 5396-06</t>
  </si>
  <si>
    <t>ERR551777</t>
  </si>
  <si>
    <t>Mycobacterium tuberculosis 54-02</t>
  </si>
  <si>
    <t>ERR551646</t>
  </si>
  <si>
    <t>Mycobacterium tuberculosis 5414-12</t>
  </si>
  <si>
    <t>ERR553089</t>
  </si>
  <si>
    <t>Mycobacterium tuberculosis 5426-09</t>
  </si>
  <si>
    <t>ERR552460</t>
  </si>
  <si>
    <t>Mycobacterium tuberculosis 5489-06</t>
  </si>
  <si>
    <t>ERR552096</t>
  </si>
  <si>
    <t>Mycobacterium tuberculosis 5494-07</t>
  </si>
  <si>
    <t>ERR553155</t>
  </si>
  <si>
    <t>Mycobacterium tuberculosis 5496-11</t>
  </si>
  <si>
    <t>ERR552358</t>
  </si>
  <si>
    <t>Mycobacterium tuberculosis 9048-05</t>
  </si>
  <si>
    <t>ERR551125</t>
  </si>
  <si>
    <t>Mycobacterium tuberculosis 5514-05</t>
  </si>
  <si>
    <t>ERR551183</t>
  </si>
  <si>
    <t>Mycobacterium tuberculosis 5530-11</t>
  </si>
  <si>
    <t>ERR552624</t>
  </si>
  <si>
    <t>Mycobacterium tuberculosis 5536-05</t>
  </si>
  <si>
    <t>ERR553294</t>
  </si>
  <si>
    <t>Mycobacterium tuberculosis 5568-12</t>
  </si>
  <si>
    <t>ERR551829</t>
  </si>
  <si>
    <t>Mycobacterium tuberculosis 5573-01</t>
  </si>
  <si>
    <t>ERR551750</t>
  </si>
  <si>
    <t>Mycobacterium tuberculosis 5574-01</t>
  </si>
  <si>
    <t>ERR551670</t>
  </si>
  <si>
    <t>Mycobacterium tuberculosis 5599-07</t>
  </si>
  <si>
    <t>ERR553039</t>
  </si>
  <si>
    <t>Mycobacterium tuberculosis 5602-05</t>
  </si>
  <si>
    <t>ERR552020</t>
  </si>
  <si>
    <t>Mycobacterium tuberculosis 5603-05</t>
  </si>
  <si>
    <t>ERR552717</t>
  </si>
  <si>
    <t>Mycobacterium tuberculosis 5607-06</t>
  </si>
  <si>
    <t>ERR553090</t>
  </si>
  <si>
    <t>Mycobacterium tuberculosis 5608-06</t>
  </si>
  <si>
    <t>ERR551573</t>
  </si>
  <si>
    <t>Mycobacterium tuberculosis 5608-12</t>
  </si>
  <si>
    <t>ERR553254</t>
  </si>
  <si>
    <t>Mycobacterium tuberculosis 5620-06</t>
  </si>
  <si>
    <t>ERR550795</t>
  </si>
  <si>
    <t>Mycobacterium tuberculosis 564-08</t>
  </si>
  <si>
    <t>ERR552025</t>
  </si>
  <si>
    <t>Mycobacterium tuberculosis 5647-09</t>
  </si>
  <si>
    <t>ERR551752</t>
  </si>
  <si>
    <t>Mycobacterium tuberculosis 5661-08</t>
  </si>
  <si>
    <t>ERR552646</t>
  </si>
  <si>
    <t>Mycobacterium tuberculosis 5696-05</t>
  </si>
  <si>
    <t>ERR550978</t>
  </si>
  <si>
    <t>Mycobacterium tuberculosis 5713-06</t>
  </si>
  <si>
    <t>ERR553373</t>
  </si>
  <si>
    <t>Mycobacterium tuberculosis 5720-09</t>
  </si>
  <si>
    <t>ERR550711</t>
  </si>
  <si>
    <t>Mycobacterium tuberculosis 5741-08</t>
  </si>
  <si>
    <t>ERR552219</t>
  </si>
  <si>
    <t>Mycobacterium tuberculosis 10812-03</t>
  </si>
  <si>
    <t>ERR552688</t>
  </si>
  <si>
    <t>Mycobacterium tuberculosis 5746-05</t>
  </si>
  <si>
    <t>ERR552914</t>
  </si>
  <si>
    <t>Mycobacterium tuberculosis 5751-05</t>
  </si>
  <si>
    <t>ERR552057</t>
  </si>
  <si>
    <t>Mycobacterium tuberculosis 5768-06</t>
  </si>
  <si>
    <t>ERR550774</t>
  </si>
  <si>
    <t>Mycobacterium tuberculosis 5806-05</t>
  </si>
  <si>
    <t>ERR552018</t>
  </si>
  <si>
    <t>Mycobacterium tuberculosis 5812-10</t>
  </si>
  <si>
    <t>ERR552461</t>
  </si>
  <si>
    <t>Mycobacterium tuberculosis 5828-05</t>
  </si>
  <si>
    <t>ERR551481</t>
  </si>
  <si>
    <t>Mycobacterium tuberculosis 5829-05</t>
  </si>
  <si>
    <t>ERR551672</t>
  </si>
  <si>
    <t>Mycobacterium tuberculosis 5865-11</t>
  </si>
  <si>
    <t>ERR550944</t>
  </si>
  <si>
    <t>Mycobacterium tuberculosis 5888-06</t>
  </si>
  <si>
    <t>ERR552359</t>
  </si>
  <si>
    <t>Mycobacterium tuberculosis 5917-06</t>
  </si>
  <si>
    <t>ERR552194</t>
  </si>
  <si>
    <t>Mycobacterium tuberculosis 7454-06</t>
  </si>
  <si>
    <t>ERR551274</t>
  </si>
  <si>
    <t>Mycobacterium tuberculosis 5918-09</t>
  </si>
  <si>
    <t>ERR552788</t>
  </si>
  <si>
    <t>Mycobacterium tuberculosis 5927-06</t>
  </si>
  <si>
    <t>ERR552154</t>
  </si>
  <si>
    <t>Mycobacterium tuberculosis 593-06</t>
  </si>
  <si>
    <t>ERR553256</t>
  </si>
  <si>
    <t>Mycobacterium tuberculosis 596-09</t>
  </si>
  <si>
    <t>ERR553078</t>
  </si>
  <si>
    <t>Mycobacterium tuberculosis 5976-05</t>
  </si>
  <si>
    <t>ERR553223</t>
  </si>
  <si>
    <t>Mycobacterium tuberculosis 5977-05</t>
  </si>
  <si>
    <t>ERR551396</t>
  </si>
  <si>
    <t>Mycobacterium tuberculosis 5978-05</t>
  </si>
  <si>
    <t>ERR551098</t>
  </si>
  <si>
    <t>Mycobacterium tuberculosis 5982-12</t>
  </si>
  <si>
    <t>ERR551487</t>
  </si>
  <si>
    <t>Mycobacterium tuberculosis 5984-05</t>
  </si>
  <si>
    <t>ERR551712</t>
  </si>
  <si>
    <t>Mycobacterium tuberculosis 6010-12</t>
  </si>
  <si>
    <t>ERR552190,ERR552191</t>
  </si>
  <si>
    <t>Mycobacterium tuberculosis 8662-05</t>
  </si>
  <si>
    <t>ERR553266</t>
  </si>
  <si>
    <t>Mycobacterium tuberculosis 6028-10</t>
  </si>
  <si>
    <t>ERR551813</t>
  </si>
  <si>
    <t>Mycobacterium tuberculosis 6029-10</t>
  </si>
  <si>
    <t>ERR551720</t>
  </si>
  <si>
    <t>Mycobacterium tuberculosis 6055-10</t>
  </si>
  <si>
    <t>ERR551272</t>
  </si>
  <si>
    <t>Mycobacterium tuberculosis 6060-11</t>
  </si>
  <si>
    <t>ERR552544</t>
  </si>
  <si>
    <t>Mycobacterium tuberculosis 6085-06</t>
  </si>
  <si>
    <t>ERR551322</t>
  </si>
  <si>
    <t>Mycobacterium tuberculosis 6103-11</t>
  </si>
  <si>
    <t>ERR551096</t>
  </si>
  <si>
    <t>Mycobacterium tuberculosis 6128-11</t>
  </si>
  <si>
    <t>ERR551157</t>
  </si>
  <si>
    <t>Mycobacterium tuberculosis 6140-05</t>
  </si>
  <si>
    <t>ERR552587</t>
  </si>
  <si>
    <t>Mycobacterium tuberculosis 6170-08</t>
  </si>
  <si>
    <t>ERR550696</t>
  </si>
  <si>
    <t>Mycobacterium tuberculosis 62-10</t>
  </si>
  <si>
    <t>Mycobacterium tuberculosis UT205</t>
  </si>
  <si>
    <t>ERR552850</t>
  </si>
  <si>
    <t>Mycobacterium tuberculosis 6213-09</t>
  </si>
  <si>
    <t>ERR553392</t>
  </si>
  <si>
    <t>Mycobacterium tuberculosis 6213-12</t>
  </si>
  <si>
    <t>ERR551754</t>
  </si>
  <si>
    <t>Mycobacterium tuberculosis 6225-11</t>
  </si>
  <si>
    <t>ERR551960</t>
  </si>
  <si>
    <t>Mycobacterium tuberculosis 6232-04</t>
  </si>
  <si>
    <t>ERR551949</t>
  </si>
  <si>
    <t>Mycobacterium tuberculosis 6236-04</t>
  </si>
  <si>
    <t>ERR552704</t>
  </si>
  <si>
    <t>Mycobacterium tuberculosis 6243-06</t>
  </si>
  <si>
    <t>ERR552294</t>
  </si>
  <si>
    <t>Mycobacterium tuberculosis 6243-12</t>
  </si>
  <si>
    <t>ERR552730</t>
  </si>
  <si>
    <t>Mycobacterium tuberculosis 6244-06</t>
  </si>
  <si>
    <t>ERR551579</t>
  </si>
  <si>
    <t>Mycobacterium tuberculosis 6249-11</t>
  </si>
  <si>
    <t>ERR551390</t>
  </si>
  <si>
    <t>Mycobacterium tuberculosis 6273-09</t>
  </si>
  <si>
    <t>ERR552141</t>
  </si>
  <si>
    <t>Mycobacterium tuberculosis 966-95</t>
  </si>
  <si>
    <t>ERR551901</t>
  </si>
  <si>
    <t>Mycobacterium tuberculosis 6282-06</t>
  </si>
  <si>
    <t>ERR551655</t>
  </si>
  <si>
    <t>Mycobacterium tuberculosis 629-09</t>
  </si>
  <si>
    <t>ERR552980</t>
  </si>
  <si>
    <t>Mycobacterium tuberculosis 629-12</t>
  </si>
  <si>
    <t>ERR551496</t>
  </si>
  <si>
    <t>Mycobacterium tuberculosis 6321-01</t>
  </si>
  <si>
    <t>ERR552042</t>
  </si>
  <si>
    <t>Mycobacterium tuberculosis 6323-01</t>
  </si>
  <si>
    <t>ERR553051</t>
  </si>
  <si>
    <t>Mycobacterium tuberculosis 6335-05</t>
  </si>
  <si>
    <t>ERR552791</t>
  </si>
  <si>
    <t>Mycobacterium tuberculosis 6337-05</t>
  </si>
  <si>
    <t>ERR551121</t>
  </si>
  <si>
    <t>Mycobacterium tuberculosis 6339-05</t>
  </si>
  <si>
    <t>ERR552300</t>
  </si>
  <si>
    <t>Mycobacterium tuberculosis 6355-05</t>
  </si>
  <si>
    <t>ERR551084</t>
  </si>
  <si>
    <t>Mycobacterium tuberculosis 6356-05</t>
  </si>
  <si>
    <t>ERR552136</t>
  </si>
  <si>
    <t>Mycobacterium tuberculosis 12615-95</t>
  </si>
  <si>
    <t>ERR551303</t>
  </si>
  <si>
    <t>Mycobacterium tuberculosis 636-06</t>
  </si>
  <si>
    <t>ERR552043</t>
  </si>
  <si>
    <t>Mycobacterium tuberculosis 6372-05</t>
  </si>
  <si>
    <t>ERR552737</t>
  </si>
  <si>
    <t>Mycobacterium tuberculosis 6385-11</t>
  </si>
  <si>
    <t>ERR551883</t>
  </si>
  <si>
    <t>Mycobacterium tuberculosis 640-11</t>
  </si>
  <si>
    <t>ERR551574</t>
  </si>
  <si>
    <t>Mycobacterium tuberculosis 6424-10</t>
  </si>
  <si>
    <t>ERR553362</t>
  </si>
  <si>
    <t>Mycobacterium tuberculosis 6440-05</t>
  </si>
  <si>
    <t>ERR551186</t>
  </si>
  <si>
    <t>Mycobacterium tuberculosis 6451-10</t>
  </si>
  <si>
    <t>ERR552858</t>
  </si>
  <si>
    <t>Mycobacterium tuberculosis 6456-07</t>
  </si>
  <si>
    <t>ERR551541</t>
  </si>
  <si>
    <t>Mycobacterium tuberculosis 6458-10</t>
  </si>
  <si>
    <t>ERR550825</t>
  </si>
  <si>
    <t>Mycobacterium tuberculosis 646-10</t>
  </si>
  <si>
    <t>ERR552130,ERR552131</t>
  </si>
  <si>
    <t>ERR552060</t>
  </si>
  <si>
    <t>Mycobacterium tuberculosis 6483-11</t>
  </si>
  <si>
    <t>ERR551346</t>
  </si>
  <si>
    <t>Mycobacterium tuberculosis 6509-10</t>
  </si>
  <si>
    <t>ERR551753</t>
  </si>
  <si>
    <t>Mycobacterium tuberculosis 6511-08</t>
  </si>
  <si>
    <t>ERR550893</t>
  </si>
  <si>
    <t>Mycobacterium tuberculosis 6516-01</t>
  </si>
  <si>
    <t>ERR552611</t>
  </si>
  <si>
    <t>Mycobacterium tuberculosis 6519-01</t>
  </si>
  <si>
    <t>ERR550730</t>
  </si>
  <si>
    <t>Mycobacterium tuberculosis 6545-12</t>
  </si>
  <si>
    <t>ERR552490</t>
  </si>
  <si>
    <t>Mycobacterium tuberculosis 6550-09</t>
  </si>
  <si>
    <t>ERR552375</t>
  </si>
  <si>
    <t>Mycobacterium tuberculosis 6557-11</t>
  </si>
  <si>
    <t>ERR551356</t>
  </si>
  <si>
    <t>Mycobacterium tuberculosis 6570-05</t>
  </si>
  <si>
    <t>ERR552577</t>
  </si>
  <si>
    <t>Mycobacterium tuberculosis 6577-07</t>
  </si>
  <si>
    <t>ERR552086,ERR552087,ERR552088,ERR552089,ERR552090</t>
  </si>
  <si>
    <t>ERR552812</t>
  </si>
  <si>
    <t>Mycobacterium tuberculosis 6578-10</t>
  </si>
  <si>
    <t>ERR553023</t>
  </si>
  <si>
    <t>Mycobacterium tuberculosis 6581-05</t>
  </si>
  <si>
    <t>ERR550633</t>
  </si>
  <si>
    <t>Mycobacterium tuberculosis 6581-06</t>
  </si>
  <si>
    <t>ERR551540</t>
  </si>
  <si>
    <t>Mycobacterium tuberculosis 6586-05</t>
  </si>
  <si>
    <t>ERR551719</t>
  </si>
  <si>
    <t>Mycobacterium tuberculosis 659-08</t>
  </si>
  <si>
    <t>ERR553036</t>
  </si>
  <si>
    <t>Mycobacterium tuberculosis 6597-12</t>
  </si>
  <si>
    <t>ERR552345</t>
  </si>
  <si>
    <t>Mycobacterium tuberculosis 6629-07</t>
  </si>
  <si>
    <t>ERR552276</t>
  </si>
  <si>
    <t>Mycobacterium tuberculosis 6656-07</t>
  </si>
  <si>
    <t>ERR552597</t>
  </si>
  <si>
    <t>Mycobacterium tuberculosis 6663-11</t>
  </si>
  <si>
    <t>ERR551012</t>
  </si>
  <si>
    <t>Mycobacterium tuberculosis 6667-07</t>
  </si>
  <si>
    <t>ERR551990,ERR551991</t>
  </si>
  <si>
    <t>ERR550767</t>
  </si>
  <si>
    <t>Mycobacterium tuberculosis 6668-07</t>
  </si>
  <si>
    <t>ERR550685</t>
  </si>
  <si>
    <t>Mycobacterium tuberculosis 6688-04</t>
  </si>
  <si>
    <t>ERR550849</t>
  </si>
  <si>
    <t>Mycobacterium tuberculosis 6689-04</t>
  </si>
  <si>
    <t>ERR551715</t>
  </si>
  <si>
    <t>Mycobacterium tuberculosis 6689-07</t>
  </si>
  <si>
    <t>ERR551461</t>
  </si>
  <si>
    <t>Mycobacterium tuberculosis 6690-04</t>
  </si>
  <si>
    <t>ERR552458</t>
  </si>
  <si>
    <t>Mycobacterium tuberculosis 6691-04</t>
  </si>
  <si>
    <t>ERR550915</t>
  </si>
  <si>
    <t>Mycobacterium tuberculosis 6693-04</t>
  </si>
  <si>
    <t>ERR552510</t>
  </si>
  <si>
    <t>Mycobacterium tuberculosis 6694-04</t>
  </si>
  <si>
    <t>ERR551478</t>
  </si>
  <si>
    <t>Mycobacterium tuberculosis 6695-04</t>
  </si>
  <si>
    <t>ERR552248</t>
  </si>
  <si>
    <t>Mycobacterium tuberculosis 6699-07</t>
  </si>
  <si>
    <t>ERR551979,ERR551980,ERR551981,ERR551982,ERR551983</t>
  </si>
  <si>
    <t>Mycobacterium tuberculosis 7187-09</t>
  </si>
  <si>
    <t>ERR552724</t>
  </si>
  <si>
    <t>Mycobacterium tuberculosis 6708-09</t>
  </si>
  <si>
    <t>ERR550891</t>
  </si>
  <si>
    <t>Mycobacterium tuberculosis 673-04</t>
  </si>
  <si>
    <t>ERR552047</t>
  </si>
  <si>
    <t>Mycobacterium tuberculosis 674-04</t>
  </si>
  <si>
    <t>ERR551802</t>
  </si>
  <si>
    <t>Mycobacterium tuberculosis 6753-07</t>
  </si>
  <si>
    <t>ERR552367</t>
  </si>
  <si>
    <t>Mycobacterium tuberculosis 6754-06</t>
  </si>
  <si>
    <t>ERR498375</t>
  </si>
  <si>
    <t>Mycobacterium tuberculosis 6755-05</t>
  </si>
  <si>
    <t>ERR550807</t>
  </si>
  <si>
    <t>Mycobacterium tuberculosis 676-04</t>
  </si>
  <si>
    <t>ERR552080</t>
  </si>
  <si>
    <t>Mycobacterium tuberculosis 677-04</t>
  </si>
  <si>
    <t>ERR552410</t>
  </si>
  <si>
    <t>Mycobacterium tuberculosis 678-04</t>
  </si>
  <si>
    <t>ERR551684</t>
  </si>
  <si>
    <t>Mycobacterium tuberculosis 6790-05</t>
  </si>
  <si>
    <t>ERR551977,ERR551978</t>
  </si>
  <si>
    <t>Mycobacterium tuberculosis 1934-03</t>
  </si>
  <si>
    <t>ERR550828</t>
  </si>
  <si>
    <t>Mycobacterium tuberculosis 6790-09</t>
  </si>
  <si>
    <t>ERR551159</t>
  </si>
  <si>
    <t>Mycobacterium tuberculosis 679-04</t>
  </si>
  <si>
    <t>ERR550802</t>
  </si>
  <si>
    <t>Mycobacterium tuberculosis 6791-05</t>
  </si>
  <si>
    <t>ERR551874</t>
  </si>
  <si>
    <t>Mycobacterium tuberculosis 6791-09</t>
  </si>
  <si>
    <t>ERR550983</t>
  </si>
  <si>
    <t>Mycobacterium tuberculosis 6792-05</t>
  </si>
  <si>
    <t>ERR551114</t>
  </si>
  <si>
    <t>Mycobacterium tuberculosis 6792-09</t>
  </si>
  <si>
    <t>ERR552076</t>
  </si>
  <si>
    <t>Mycobacterium tuberculosis 6792-11</t>
  </si>
  <si>
    <t>ERR551064</t>
  </si>
  <si>
    <t>Mycobacterium tuberculosis 6793-09</t>
  </si>
  <si>
    <t>ERR551345</t>
  </si>
  <si>
    <t>Mycobacterium tuberculosis 6795-11</t>
  </si>
  <si>
    <t>ERR552091</t>
  </si>
  <si>
    <t>Mycobacterium tuberculosis 6810-06</t>
  </si>
  <si>
    <t>ERR551955,ERR551956,ERR551957</t>
  </si>
  <si>
    <t>Mycobacterium tuberculosis 6844-06</t>
  </si>
  <si>
    <t>ERR550818</t>
  </si>
  <si>
    <t>Mycobacterium tuberculosis 6810-08</t>
  </si>
  <si>
    <t>ERR552568</t>
  </si>
  <si>
    <t>Mycobacterium tuberculosis 6811-05</t>
  </si>
  <si>
    <t>ERR553068</t>
  </si>
  <si>
    <t>ERR552561</t>
  </si>
  <si>
    <t>Mycobacterium tuberculosis 684-06</t>
  </si>
  <si>
    <t>ERR551957</t>
  </si>
  <si>
    <t>ERR552940</t>
  </si>
  <si>
    <t>ERR551895</t>
  </si>
  <si>
    <t>Mycobacterium tuberculosis 687-05</t>
  </si>
  <si>
    <t>ERR552065</t>
  </si>
  <si>
    <t>Mycobacterium tuberculosis 687-06</t>
  </si>
  <si>
    <t>ERR550929</t>
  </si>
  <si>
    <t>Mycobacterium tuberculosis 688-05</t>
  </si>
  <si>
    <t>ERR552927</t>
  </si>
  <si>
    <t>Mycobacterium tuberculosis 688-06</t>
  </si>
  <si>
    <t>ERR551943,ERR551944,ERR551945</t>
  </si>
  <si>
    <t>Mycobacterium tuberculosis 9052-05</t>
  </si>
  <si>
    <t>ERR550880</t>
  </si>
  <si>
    <t>Mycobacterium tuberculosis 6894-10</t>
  </si>
  <si>
    <t>ERR551586</t>
  </si>
  <si>
    <t>Mycobacterium tuberculosis 6894-12</t>
  </si>
  <si>
    <t>ERR552693</t>
  </si>
  <si>
    <t>Mycobacterium tuberculosis 6900-07</t>
  </si>
  <si>
    <t>ERR552653</t>
  </si>
  <si>
    <t>Mycobacterium tuberculosis 690-05</t>
  </si>
  <si>
    <t>ERR551827</t>
  </si>
  <si>
    <t>Mycobacterium tuberculosis 691-05</t>
  </si>
  <si>
    <t>ERR552520</t>
  </si>
  <si>
    <t>Mycobacterium tuberculosis 692-05</t>
  </si>
  <si>
    <t>ERR551964</t>
  </si>
  <si>
    <t>Mycobacterium tuberculosis 6922-05</t>
  </si>
  <si>
    <t>ERR552924</t>
  </si>
  <si>
    <t>Mycobacterium tuberculosis 6929-11</t>
  </si>
  <si>
    <t>ERR552504</t>
  </si>
  <si>
    <t>Mycobacterium tuberculosis 693-06</t>
  </si>
  <si>
    <t>ERR552687</t>
  </si>
  <si>
    <t>Mycobacterium tuberculosis 6942-07</t>
  </si>
  <si>
    <t>ERR551934,ERR551935</t>
  </si>
  <si>
    <t>ERR551000</t>
  </si>
  <si>
    <t>Mycobacterium tuberculosis 695-06</t>
  </si>
  <si>
    <t>ERR551397</t>
  </si>
  <si>
    <t>Mycobacterium tuberculosis 695-12</t>
  </si>
  <si>
    <t>ERR553019</t>
  </si>
  <si>
    <t>Mycobacterium tuberculosis 6952-05</t>
  </si>
  <si>
    <t>ERR550821</t>
  </si>
  <si>
    <t>Mycobacterium tuberculosis 6956-11</t>
  </si>
  <si>
    <t>ERR553181</t>
  </si>
  <si>
    <t>Mycobacterium tuberculosis 696-05</t>
  </si>
  <si>
    <t>ERR552293</t>
  </si>
  <si>
    <t>Mycobacterium tuberculosis 6967-09</t>
  </si>
  <si>
    <t>ERR552274</t>
  </si>
  <si>
    <t>Mycobacterium tuberculosis 6975-01</t>
  </si>
  <si>
    <t>ERR550961</t>
  </si>
  <si>
    <t>Mycobacterium tuberculosis 6977-01</t>
  </si>
  <si>
    <t>ERR551947</t>
  </si>
  <si>
    <t>Mycobacterium tuberculosis 698-05</t>
  </si>
  <si>
    <t>ERR552682</t>
  </si>
  <si>
    <t>Mycobacterium tuberculosis 6981-01</t>
  </si>
  <si>
    <t>ERR552966</t>
  </si>
  <si>
    <t>Mycobacterium tuberculosis 700-10</t>
  </si>
  <si>
    <t>ERR551251</t>
  </si>
  <si>
    <t>Mycobacterium tuberculosis 701-05</t>
  </si>
  <si>
    <t>ERR551816</t>
  </si>
  <si>
    <t>Mycobacterium tuberculosis 702-05</t>
  </si>
  <si>
    <t>ERR552834</t>
  </si>
  <si>
    <t>Mycobacterium tuberculosis 702-06</t>
  </si>
  <si>
    <t>ERR552628</t>
  </si>
  <si>
    <t>Mycobacterium tuberculosis 7035-08</t>
  </si>
  <si>
    <t>ERR552014</t>
  </si>
  <si>
    <t>Mycobacterium tuberculosis 7036-08</t>
  </si>
  <si>
    <t>ERR552953</t>
  </si>
  <si>
    <t>Mycobacterium tuberculosis 7037-08</t>
  </si>
  <si>
    <t>ERR551455</t>
  </si>
  <si>
    <t>Mycobacterium tuberculosis 7038-08</t>
  </si>
  <si>
    <t>ERR551596</t>
  </si>
  <si>
    <t>Mycobacterium tuberculosis 704-05</t>
  </si>
  <si>
    <t>ERR553038</t>
  </si>
  <si>
    <t>Mycobacterium tuberculosis 7043-06</t>
  </si>
  <si>
    <t>ERR551927,ERR551928</t>
  </si>
  <si>
    <t>Mycobacterium tuberculosis 10737-02</t>
  </si>
  <si>
    <t>ERR551723</t>
  </si>
  <si>
    <t>Mycobacterium tuberculosis 7043-08</t>
  </si>
  <si>
    <t>ERR552028</t>
  </si>
  <si>
    <t>Mycobacterium tuberculosis 7045-06</t>
  </si>
  <si>
    <t>ERR551616</t>
  </si>
  <si>
    <t>Mycobacterium tuberculosis 7056-06</t>
  </si>
  <si>
    <t>ERR551771</t>
  </si>
  <si>
    <t>Mycobacterium tuberculosis 706-05</t>
  </si>
  <si>
    <t>ERR551841</t>
  </si>
  <si>
    <t>Mycobacterium tuberculosis 7068-05</t>
  </si>
  <si>
    <t>ERR551279</t>
  </si>
  <si>
    <t>Mycobacterium tuberculosis 7093-09</t>
  </si>
  <si>
    <t>ERR552868</t>
  </si>
  <si>
    <t>Mycobacterium tuberculosis 7093-11</t>
  </si>
  <si>
    <t>ERR551504</t>
  </si>
  <si>
    <t>Mycobacterium tuberculosis 7106-08</t>
  </si>
  <si>
    <t>ERR552428</t>
  </si>
  <si>
    <t>Mycobacterium tuberculosis 71-09</t>
  </si>
  <si>
    <t>ERR551822</t>
  </si>
  <si>
    <t>Mycobacterium tuberculosis 711-05</t>
  </si>
  <si>
    <t>ERR551879</t>
  </si>
  <si>
    <t>Mycobacterium tuberculosis 1232-02</t>
  </si>
  <si>
    <t>ERR552781</t>
  </si>
  <si>
    <t>Mycobacterium tuberculosis 7113-11</t>
  </si>
  <si>
    <t>ERR552418</t>
  </si>
  <si>
    <t>Mycobacterium tuberculosis 712-05</t>
  </si>
  <si>
    <t>ERR550620</t>
  </si>
  <si>
    <t>Mycobacterium tuberculosis 7126-08</t>
  </si>
  <si>
    <t>ERR552819</t>
  </si>
  <si>
    <t>Mycobacterium tuberculosis 713-05</t>
  </si>
  <si>
    <t>ERR552770</t>
  </si>
  <si>
    <t>Mycobacterium tuberculosis 7132-05</t>
  </si>
  <si>
    <t>ERR550950</t>
  </si>
  <si>
    <t>Mycobacterium tuberculosis 7137-01</t>
  </si>
  <si>
    <t>ERR551259</t>
  </si>
  <si>
    <t>Mycobacterium tuberculosis 714-05</t>
  </si>
  <si>
    <t>ERR551526</t>
  </si>
  <si>
    <t>Mycobacterium tuberculosis 715-10</t>
  </si>
  <si>
    <t>ERR551245</t>
  </si>
  <si>
    <t>Mycobacterium tuberculosis 718-10</t>
  </si>
  <si>
    <t>ERR553171</t>
  </si>
  <si>
    <t>ERR551854,ERR551855</t>
  </si>
  <si>
    <t>Mycobacterium tuberculosis 4296-09</t>
  </si>
  <si>
    <t>ERR553066</t>
  </si>
  <si>
    <t>Mycobacterium tuberculosis 7195-05</t>
  </si>
  <si>
    <t>ERR553049</t>
  </si>
  <si>
    <t>Mycobacterium tuberculosis 7204-12</t>
  </si>
  <si>
    <t>ERR551340</t>
  </si>
  <si>
    <t>Mycobacterium tuberculosis 7205-12</t>
  </si>
  <si>
    <t>ERR550618</t>
  </si>
  <si>
    <t>Mycobacterium tuberculosis 7206-12</t>
  </si>
  <si>
    <t>ERR551103</t>
  </si>
  <si>
    <t>Mycobacterium tuberculosis 7207-12</t>
  </si>
  <si>
    <t>ERR551898</t>
  </si>
  <si>
    <t>Mycobacterium tuberculosis 724-11</t>
  </si>
  <si>
    <t>ERR551931</t>
  </si>
  <si>
    <t>Mycobacterium tuberculosis 7258-06</t>
  </si>
  <si>
    <t>ERR552656</t>
  </si>
  <si>
    <t>Mycobacterium tuberculosis 7297-05</t>
  </si>
  <si>
    <t>ERR553276</t>
  </si>
  <si>
    <t>Mycobacterium tuberculosis 7301-08</t>
  </si>
  <si>
    <t>ERR552508</t>
  </si>
  <si>
    <t>Mycobacterium tuberculosis 733-10</t>
  </si>
  <si>
    <t>ERR551821,ERR551822</t>
  </si>
  <si>
    <t>ERR552705</t>
  </si>
  <si>
    <t>Mycobacterium tuberculosis 7333-07</t>
  </si>
  <si>
    <t>ERR551143</t>
  </si>
  <si>
    <t>Mycobacterium tuberculosis 7334-07</t>
  </si>
  <si>
    <t>ERR550768</t>
  </si>
  <si>
    <t>Mycobacterium tuberculosis 7342-12</t>
  </si>
  <si>
    <t>ERR552514</t>
  </si>
  <si>
    <t>Mycobacterium tuberculosis 7349-05</t>
  </si>
  <si>
    <t>ERR553381</t>
  </si>
  <si>
    <t>Mycobacterium tuberculosis 7350-09</t>
  </si>
  <si>
    <t>ERR553262</t>
  </si>
  <si>
    <t>Mycobacterium tuberculosis 735-10</t>
  </si>
  <si>
    <t>ERR551442</t>
  </si>
  <si>
    <t>Mycobacterium tuberculosis 7369-06</t>
  </si>
  <si>
    <t>ERR551522</t>
  </si>
  <si>
    <t>Mycobacterium tuberculosis 7376-09</t>
  </si>
  <si>
    <t>ERR550856</t>
  </si>
  <si>
    <t>Mycobacterium tuberculosis 7387-09</t>
  </si>
  <si>
    <t>ERR551300</t>
  </si>
  <si>
    <t>Mycobacterium tuberculosis 7417-12</t>
  </si>
  <si>
    <t>ERR551804,ERR551805,ERR551806</t>
  </si>
  <si>
    <t>Mycobacterium tuberculosis 7942-05</t>
  </si>
  <si>
    <t>ERR552374</t>
  </si>
  <si>
    <t>Mycobacterium tuberculosis 7426-01</t>
  </si>
  <si>
    <t>ERR552299</t>
  </si>
  <si>
    <t>Mycobacterium tuberculosis 7438-11</t>
  </si>
  <si>
    <t>ERR550805</t>
  </si>
  <si>
    <t>Mycobacterium tuberculosis 7440-08</t>
  </si>
  <si>
    <t>ERR550759</t>
  </si>
  <si>
    <t>Mycobacterium tuberculosis 7440-11</t>
  </si>
  <si>
    <t>ERR551518</t>
  </si>
  <si>
    <t>Mycobacterium tuberculosis 7445-09</t>
  </si>
  <si>
    <t>ERR550676</t>
  </si>
  <si>
    <t>Mycobacterium tuberculosis 7467-01</t>
  </si>
  <si>
    <t>ERR551100</t>
  </si>
  <si>
    <t>Mycobacterium tuberculosis 7468-01</t>
  </si>
  <si>
    <t>ERR552805</t>
  </si>
  <si>
    <t>Mycobacterium tuberculosis 7507-05</t>
  </si>
  <si>
    <t>ERR552663</t>
  </si>
  <si>
    <t>Mycobacterium tuberculosis 7542-12</t>
  </si>
  <si>
    <t>ERR553149</t>
  </si>
  <si>
    <t>Mycobacterium tuberculosis 7570-05</t>
  </si>
  <si>
    <t>ERR551772,ERR551773</t>
  </si>
  <si>
    <t>Mycobacterium tuberculosis 4461-02</t>
  </si>
  <si>
    <t>ERR550951</t>
  </si>
  <si>
    <t>Mycobacterium tuberculosis 7573-10</t>
  </si>
  <si>
    <t>ERR552166</t>
  </si>
  <si>
    <t>Mycobacterium tuberculosis 7586-11</t>
  </si>
  <si>
    <t>ERR552218</t>
  </si>
  <si>
    <t>Mycobacterium tuberculosis 7594-10</t>
  </si>
  <si>
    <t>ERR552350</t>
  </si>
  <si>
    <t>Mycobacterium tuberculosis 7595-10</t>
  </si>
  <si>
    <t>ERR551291</t>
  </si>
  <si>
    <t>Mycobacterium tuberculosis 760-06</t>
  </si>
  <si>
    <t>ERR551213</t>
  </si>
  <si>
    <t>Mycobacterium tuberculosis 7624-05</t>
  </si>
  <si>
    <t>ERR550695</t>
  </si>
  <si>
    <t>Mycobacterium tuberculosis 763-08</t>
  </si>
  <si>
    <t>ERR551936</t>
  </si>
  <si>
    <t>Mycobacterium tuberculosis 7660-06</t>
  </si>
  <si>
    <t>ERR550731</t>
  </si>
  <si>
    <t>Mycobacterium tuberculosis 7661-06</t>
  </si>
  <si>
    <t>ERR550733</t>
  </si>
  <si>
    <t>Mycobacterium tuberculosis 7695-01</t>
  </si>
  <si>
    <t>ERR551693,ERR551694</t>
  </si>
  <si>
    <t>Mycobacterium tuberculosis 1511-02</t>
  </si>
  <si>
    <t>ERR551418</t>
  </si>
  <si>
    <t>Mycobacterium tuberculosis 7698-01</t>
  </si>
  <si>
    <t>ERR551834</t>
  </si>
  <si>
    <t>Mycobacterium tuberculosis 7701-08</t>
  </si>
  <si>
    <t>ERR552009</t>
  </si>
  <si>
    <t>Mycobacterium tuberculosis 770-10</t>
  </si>
  <si>
    <t>ERR551940</t>
  </si>
  <si>
    <t>Mycobacterium tuberculosis 7768-06</t>
  </si>
  <si>
    <t>ERR552100</t>
  </si>
  <si>
    <t>Mycobacterium tuberculosis 7769-06</t>
  </si>
  <si>
    <t>ERR552944</t>
  </si>
  <si>
    <t>Mycobacterium tuberculosis 7803-05</t>
  </si>
  <si>
    <t>ERR551696</t>
  </si>
  <si>
    <t>Mycobacterium tuberculosis 7816-09</t>
  </si>
  <si>
    <t>ERR550776</t>
  </si>
  <si>
    <t>Mycobacterium tuberculosis 7820-05</t>
  </si>
  <si>
    <t>ERR551260</t>
  </si>
  <si>
    <t>Mycobacterium tuberculosis 7826-10</t>
  </si>
  <si>
    <t>ERR550621</t>
  </si>
  <si>
    <t>Mycobacterium tuberculosis 7828-07</t>
  </si>
  <si>
    <t>ERR552969</t>
  </si>
  <si>
    <t>Mycobacterium tuberculosis 7834-10</t>
  </si>
  <si>
    <t>ERR552443</t>
  </si>
  <si>
    <t>Mycobacterium tuberculosis 784-02</t>
  </si>
  <si>
    <t>ERR552600</t>
  </si>
  <si>
    <t>Mycobacterium tuberculosis 7898-09</t>
  </si>
  <si>
    <t>ERR551094</t>
  </si>
  <si>
    <t>Mycobacterium tuberculosis 791-05</t>
  </si>
  <si>
    <t>ERR551806</t>
  </si>
  <si>
    <t>ERR551510</t>
  </si>
  <si>
    <t>Mycobacterium tuberculosis 7949-05</t>
  </si>
  <si>
    <t>ERR550897</t>
  </si>
  <si>
    <t>Mycobacterium tuberculosis 7950-05</t>
  </si>
  <si>
    <t>ERR552354</t>
  </si>
  <si>
    <t>Mycobacterium tuberculosis 7950-10</t>
  </si>
  <si>
    <t>ERR552734</t>
  </si>
  <si>
    <t>Mycobacterium tuberculosis 795-02</t>
  </si>
  <si>
    <t>ERR553394</t>
  </si>
  <si>
    <t>Mycobacterium tuberculosis 7952-05</t>
  </si>
  <si>
    <t>ERR551824</t>
  </si>
  <si>
    <t>Mycobacterium tuberculosis 7952-07</t>
  </si>
  <si>
    <t>ERR551133</t>
  </si>
  <si>
    <t>Mycobacterium tuberculosis 7953-05</t>
  </si>
  <si>
    <t>ERR551624</t>
  </si>
  <si>
    <t>Mycobacterium tuberculosis 7954-05</t>
  </si>
  <si>
    <t>ERR552839</t>
  </si>
  <si>
    <t>Mycobacterium tuberculosis 7956-11</t>
  </si>
  <si>
    <t>ERR552209</t>
  </si>
  <si>
    <t>Mycobacterium tuberculosis 7963-11</t>
  </si>
  <si>
    <t>ERR550737</t>
  </si>
  <si>
    <t>Mycobacterium tuberculosis 7969-07</t>
  </si>
  <si>
    <t>ERR551747</t>
  </si>
  <si>
    <t>Mycobacterium tuberculosis 7992-08</t>
  </si>
  <si>
    <t>ERR551158</t>
  </si>
  <si>
    <t>Mycobacterium tuberculosis 8023-12</t>
  </si>
  <si>
    <t>ERR552291</t>
  </si>
  <si>
    <t>Mycobacterium tuberculosis 8035-06</t>
  </si>
  <si>
    <t>ERR550862</t>
  </si>
  <si>
    <t>Mycobacterium tuberculosis 8038-07</t>
  </si>
  <si>
    <t>ERR551637,ERR551638,ERR551639,ERR551640,ERR551641</t>
  </si>
  <si>
    <t>ERR550845</t>
  </si>
  <si>
    <t>Mycobacterium tuberculosis 8039-07</t>
  </si>
  <si>
    <t>ERR553265</t>
  </si>
  <si>
    <t>Mycobacterium tuberculosis 8053-05</t>
  </si>
  <si>
    <t>ERR552615</t>
  </si>
  <si>
    <t>Mycobacterium tuberculosis 8071-05</t>
  </si>
  <si>
    <t>ERR552287</t>
  </si>
  <si>
    <t>Mycobacterium tuberculosis 8088-01</t>
  </si>
  <si>
    <t>ERR551962</t>
  </si>
  <si>
    <t>Mycobacterium tuberculosis 8088-07</t>
  </si>
  <si>
    <t>ERR551985</t>
  </si>
  <si>
    <t>Mycobacterium tuberculosis 8092-01</t>
  </si>
  <si>
    <t>ERR552642</t>
  </si>
  <si>
    <t>Mycobacterium tuberculosis 8096-05</t>
  </si>
  <si>
    <t>ERR552538</t>
  </si>
  <si>
    <t>Mycobacterium tuberculosis 8116-09</t>
  </si>
  <si>
    <t>ERR553061</t>
  </si>
  <si>
    <t>Mycobacterium tuberculosis 8117-09</t>
  </si>
  <si>
    <t>ERR552772</t>
  </si>
  <si>
    <t>Mycobacterium tuberculosis 8119-04</t>
  </si>
  <si>
    <t>ERR551636</t>
  </si>
  <si>
    <t>Mycobacterium tuberculosis 7750-01</t>
  </si>
  <si>
    <t>ERR552604</t>
  </si>
  <si>
    <t>Mycobacterium tuberculosis 8121-04</t>
  </si>
  <si>
    <t>ERR551888</t>
  </si>
  <si>
    <t>Mycobacterium tuberculosis 8122-04</t>
  </si>
  <si>
    <t>ERR551919</t>
  </si>
  <si>
    <t>Mycobacterium tuberculosis 8123-04</t>
  </si>
  <si>
    <t>ERR551600</t>
  </si>
  <si>
    <t>Mycobacterium tuberculosis 8124-04</t>
  </si>
  <si>
    <t>ERR552434</t>
  </si>
  <si>
    <t>Mycobacterium tuberculosis 8125-04</t>
  </si>
  <si>
    <t>ERR552719</t>
  </si>
  <si>
    <t>Mycobacterium tuberculosis 8127-04</t>
  </si>
  <si>
    <t>ERR551668</t>
  </si>
  <si>
    <t>Mycobacterium tuberculosis 8128-04</t>
  </si>
  <si>
    <t>ERR551643</t>
  </si>
  <si>
    <t>Mycobacterium tuberculosis 8129-04</t>
  </si>
  <si>
    <t>ERR551731</t>
  </si>
  <si>
    <t>Mycobacterium tuberculosis 8130-04</t>
  </si>
  <si>
    <t>ERR552677</t>
  </si>
  <si>
    <t>Mycobacterium tuberculosis 8131-04</t>
  </si>
  <si>
    <t>ERR552148</t>
  </si>
  <si>
    <t>Mycobacterium tuberculosis 8132-04</t>
  </si>
  <si>
    <t>ERR551845</t>
  </si>
  <si>
    <t>Mycobacterium tuberculosis 8133-04</t>
  </si>
  <si>
    <t>ERR550656</t>
  </si>
  <si>
    <t>Mycobacterium tuberculosis 8143-05</t>
  </si>
  <si>
    <t>ERR550692</t>
  </si>
  <si>
    <t>Mycobacterium tuberculosis 8160-09</t>
  </si>
  <si>
    <t>ERR551546</t>
  </si>
  <si>
    <t>Mycobacterium tuberculosis 8182-10</t>
  </si>
  <si>
    <t>ERR551007</t>
  </si>
  <si>
    <t>Mycobacterium tuberculosis 8195-08</t>
  </si>
  <si>
    <t>ERR552107</t>
  </si>
  <si>
    <t>Mycobacterium tuberculosis 8196-08</t>
  </si>
  <si>
    <t>ERR551326</t>
  </si>
  <si>
    <t>Mycobacterium tuberculosis 8199-08</t>
  </si>
  <si>
    <t>ERR551152</t>
  </si>
  <si>
    <t>Mycobacterium tuberculosis 820-10</t>
  </si>
  <si>
    <t>ERR551576</t>
  </si>
  <si>
    <t>Mycobacterium tuberculosis 8210-12</t>
  </si>
  <si>
    <t>ERR551572</t>
  </si>
  <si>
    <t>Mycobacterium tuberculosis 3936-02</t>
  </si>
  <si>
    <t>ERR552324</t>
  </si>
  <si>
    <t>Mycobacterium tuberculosis 8215-09</t>
  </si>
  <si>
    <t>ERR895346</t>
  </si>
  <si>
    <t>Mycobacterium tuberculosis 8224-07</t>
  </si>
  <si>
    <t>ERR550995</t>
  </si>
  <si>
    <t>Mycobacterium tuberculosis 8230-07</t>
  </si>
  <si>
    <t>ERR551373</t>
  </si>
  <si>
    <t>Mycobacterium tuberculosis 8262-01</t>
  </si>
  <si>
    <t>ERR550688</t>
  </si>
  <si>
    <t>Mycobacterium tuberculosis 8267-06</t>
  </si>
  <si>
    <t>ERR553143</t>
  </si>
  <si>
    <t>Mycobacterium tuberculosis 8306-06</t>
  </si>
  <si>
    <t>ERR552336</t>
  </si>
  <si>
    <t>Mycobacterium tuberculosis 8307-06</t>
  </si>
  <si>
    <t>ERR551999</t>
  </si>
  <si>
    <t>Mycobacterium tuberculosis 8308-06</t>
  </si>
  <si>
    <t>ERR551115</t>
  </si>
  <si>
    <t>Mycobacterium tuberculosis 8313-08</t>
  </si>
  <si>
    <t>ERR553232</t>
  </si>
  <si>
    <t>Mycobacterium tuberculosis 8332-09</t>
  </si>
  <si>
    <t>ERR551556,ERR551557,ERR551558</t>
  </si>
  <si>
    <t>ERR551564</t>
  </si>
  <si>
    <t>Mycobacterium tuberculosis 8360-08</t>
  </si>
  <si>
    <t>ERR553299</t>
  </si>
  <si>
    <t>Mycobacterium tuberculosis 8366-05</t>
  </si>
  <si>
    <t>ERR552661</t>
  </si>
  <si>
    <t>Mycobacterium tuberculosis 8404-01</t>
  </si>
  <si>
    <t>ERR551191</t>
  </si>
  <si>
    <t>Mycobacterium tuberculosis 8404-08</t>
  </si>
  <si>
    <t>ERR552699</t>
  </si>
  <si>
    <t>Mycobacterium tuberculosis 84-06</t>
  </si>
  <si>
    <t>ERR552794</t>
  </si>
  <si>
    <t>Mycobacterium tuberculosis 8435-05</t>
  </si>
  <si>
    <t>ERR552342</t>
  </si>
  <si>
    <t>Mycobacterium tuberculosis 8407-01</t>
  </si>
  <si>
    <t>ERR551321</t>
  </si>
  <si>
    <t>Mycobacterium tuberculosis 8439-05</t>
  </si>
  <si>
    <t>ERR550744</t>
  </si>
  <si>
    <t>Mycobacterium tuberculosis 8440-05</t>
  </si>
  <si>
    <t>ERR550669</t>
  </si>
  <si>
    <t>Mycobacterium tuberculosis 8446-05</t>
  </si>
  <si>
    <t>ERR551554</t>
  </si>
  <si>
    <t>Mycobacterium tuberculosis 4769-05</t>
  </si>
  <si>
    <t>ERR551211</t>
  </si>
  <si>
    <t>Mycobacterium tuberculosis 8447-05</t>
  </si>
  <si>
    <t>ERR550779</t>
  </si>
  <si>
    <t>Mycobacterium tuberculosis 8455-05</t>
  </si>
  <si>
    <t>ERR550990</t>
  </si>
  <si>
    <t>Mycobacterium tuberculosis 8456-05</t>
  </si>
  <si>
    <t>ERR552532</t>
  </si>
  <si>
    <t>Mycobacterium tuberculosis 8457-05</t>
  </si>
  <si>
    <t>ERR551971</t>
  </si>
  <si>
    <t>Mycobacterium tuberculosis 8465-12</t>
  </si>
  <si>
    <t>ERR550635</t>
  </si>
  <si>
    <t>Mycobacterium tuberculosis 8480-07</t>
  </si>
  <si>
    <t>ERR552946</t>
  </si>
  <si>
    <t>Mycobacterium tuberculosis 8487-05</t>
  </si>
  <si>
    <t>ERR550853</t>
  </si>
  <si>
    <t>Mycobacterium tuberculosis 8506-06</t>
  </si>
  <si>
    <t>ERR553175</t>
  </si>
  <si>
    <t>Mycobacterium tuberculosis 8515-12</t>
  </si>
  <si>
    <t>ERR550817</t>
  </si>
  <si>
    <t>Mycobacterium tuberculosis 8516-12</t>
  </si>
  <si>
    <t>ERR551548,ERR551549</t>
  </si>
  <si>
    <t>Mycobacterium tuberculosis 5250-07</t>
  </si>
  <si>
    <t>ERR551312</t>
  </si>
  <si>
    <t>Mycobacterium tuberculosis 852-07</t>
  </si>
  <si>
    <t>ERR551119</t>
  </si>
  <si>
    <t>Mycobacterium tuberculosis 853-06</t>
  </si>
  <si>
    <t>ERR550708</t>
  </si>
  <si>
    <t>Mycobacterium tuberculosis 8586-05</t>
  </si>
  <si>
    <t>ERR551873</t>
  </si>
  <si>
    <t>Mycobacterium tuberculosis 8591-06</t>
  </si>
  <si>
    <t>ERR551871</t>
  </si>
  <si>
    <t>Mycobacterium tuberculosis 8634-08</t>
  </si>
  <si>
    <t>ERR552851</t>
  </si>
  <si>
    <t>Mycobacterium tuberculosis 8635-08</t>
  </si>
  <si>
    <t>ERR551798</t>
  </si>
  <si>
    <t>Mycobacterium tuberculosis 8644-04</t>
  </si>
  <si>
    <t>ERR550749</t>
  </si>
  <si>
    <t>Mycobacterium tuberculosis 8645-04</t>
  </si>
  <si>
    <t>ERR550842</t>
  </si>
  <si>
    <t>Mycobacterium tuberculosis 8647-01</t>
  </si>
  <si>
    <t>ERR551437</t>
  </si>
  <si>
    <t>Mycobacterium tuberculosis 8647-04</t>
  </si>
  <si>
    <t>ERR551519,ERR551520</t>
  </si>
  <si>
    <t>ERR551378</t>
  </si>
  <si>
    <t>Mycobacterium tuberculosis 8648-04</t>
  </si>
  <si>
    <t>ERR550649</t>
  </si>
  <si>
    <t>Mycobacterium tuberculosis 8649-04</t>
  </si>
  <si>
    <t>ERR553192</t>
  </si>
  <si>
    <t>Mycobacterium tuberculosis 8650-04</t>
  </si>
  <si>
    <t>ERR551532</t>
  </si>
  <si>
    <t>Mycobacterium tuberculosis 8650-11</t>
  </si>
  <si>
    <t>ERR551649</t>
  </si>
  <si>
    <t>Mycobacterium tuberculosis 8651-04</t>
  </si>
  <si>
    <t>ERR552632</t>
  </si>
  <si>
    <t>Mycobacterium tuberculosis 8652-04</t>
  </si>
  <si>
    <t>ERR553086</t>
  </si>
  <si>
    <t>ERR552033</t>
  </si>
  <si>
    <t>Mycobacterium tuberculosis 8655-04</t>
  </si>
  <si>
    <t>ERR553184</t>
  </si>
  <si>
    <t>Mycobacterium tuberculosis 8658-01</t>
  </si>
  <si>
    <t>ERR551996</t>
  </si>
  <si>
    <t>Mycobacterium tuberculosis 8658-04</t>
  </si>
  <si>
    <t>ERR551494</t>
  </si>
  <si>
    <t>Mycobacterium tuberculosis 2488-02</t>
  </si>
  <si>
    <t>ERR550707</t>
  </si>
  <si>
    <t>Mycobacterium tuberculosis 8659-01</t>
  </si>
  <si>
    <t>ERR551432</t>
  </si>
  <si>
    <t>Mycobacterium tuberculosis 8659-04</t>
  </si>
  <si>
    <t>ERR551109</t>
  </si>
  <si>
    <t>Mycobacterium tuberculosis 8660-04</t>
  </si>
  <si>
    <t>ERR551745</t>
  </si>
  <si>
    <t>Mycobacterium tuberculosis 8661-04</t>
  </si>
  <si>
    <t>ERR552068</t>
  </si>
  <si>
    <t>Mycobacterium tuberculosis 8662-04</t>
  </si>
  <si>
    <t>ERR552190</t>
  </si>
  <si>
    <t>ERR551385</t>
  </si>
  <si>
    <t>Mycobacterium tuberculosis 8664-04</t>
  </si>
  <si>
    <t>ERR551020</t>
  </si>
  <si>
    <t>Mycobacterium tuberculosis 8666-04</t>
  </si>
  <si>
    <t>ERR551465</t>
  </si>
  <si>
    <t>Mycobacterium tuberculosis 8668-04</t>
  </si>
  <si>
    <t>ERR552842</t>
  </si>
  <si>
    <t>Mycobacterium tuberculosis 8669-04</t>
  </si>
  <si>
    <t>ERR551411,ERR551412</t>
  </si>
  <si>
    <t>Mycobacterium tuberculosis 4730-03</t>
  </si>
  <si>
    <t>ERR550771</t>
  </si>
  <si>
    <t>Mycobacterium tuberculosis 8671-04</t>
  </si>
  <si>
    <t>ERR552595</t>
  </si>
  <si>
    <t>Mycobacterium tuberculosis 8681-07</t>
  </si>
  <si>
    <t>ERR551198</t>
  </si>
  <si>
    <t>Mycobacterium tuberculosis 8688-09</t>
  </si>
  <si>
    <t>ERR551061</t>
  </si>
  <si>
    <t>Mycobacterium tuberculosis 8745-06</t>
  </si>
  <si>
    <t>ERR551009</t>
  </si>
  <si>
    <t>Mycobacterium tuberculosis 8767-06</t>
  </si>
  <si>
    <t>ERR551058</t>
  </si>
  <si>
    <t>Mycobacterium tuberculosis 8768-06</t>
  </si>
  <si>
    <t>ERR551796</t>
  </si>
  <si>
    <t>Mycobacterium tuberculosis 8769-11</t>
  </si>
  <si>
    <t>ERR552153</t>
  </si>
  <si>
    <t>Mycobacterium tuberculosis 8779-06</t>
  </si>
  <si>
    <t>ERR550943</t>
  </si>
  <si>
    <t>Mycobacterium tuberculosis 8844-10</t>
  </si>
  <si>
    <t>ERR552156</t>
  </si>
  <si>
    <t>Mycobacterium tuberculosis 8846-11</t>
  </si>
  <si>
    <t>ERR551369,ERR551370</t>
  </si>
  <si>
    <t>Mycobacterium tuberculosis R04-0039</t>
  </si>
  <si>
    <t>ERR553327</t>
  </si>
  <si>
    <t>Mycobacterium tuberculosis 8847-11</t>
  </si>
  <si>
    <t>ERR551708</t>
  </si>
  <si>
    <t>Mycobacterium tuberculosis 8869-01</t>
  </si>
  <si>
    <t>ERR551129</t>
  </si>
  <si>
    <t>Mycobacterium tuberculosis 8871-01</t>
  </si>
  <si>
    <t>ERR551052</t>
  </si>
  <si>
    <t>Mycobacterium tuberculosis 8874-01</t>
  </si>
  <si>
    <t>ERR552750</t>
  </si>
  <si>
    <t>Mycobacterium tuberculosis 8896-11</t>
  </si>
  <si>
    <t>ERR552674</t>
  </si>
  <si>
    <t>Mycobacterium tuberculosis 8912-09</t>
  </si>
  <si>
    <t>ERR552229</t>
  </si>
  <si>
    <t>Mycobacterium tuberculosis 8917-07</t>
  </si>
  <si>
    <t>ERR551165</t>
  </si>
  <si>
    <t>Mycobacterium tuberculosis 8918-07</t>
  </si>
  <si>
    <t>ERR553167</t>
  </si>
  <si>
    <t>Mycobacterium tuberculosis 8919-07</t>
  </si>
  <si>
    <t>ERR553034</t>
  </si>
  <si>
    <t>Mycobacterium tuberculosis 8926-05</t>
  </si>
  <si>
    <t>ERR551360,ERR551361,ERR551362</t>
  </si>
  <si>
    <t>ERR550801</t>
  </si>
  <si>
    <t>Mycobacterium tuberculosis 8927-06</t>
  </si>
  <si>
    <t>ERR551860</t>
  </si>
  <si>
    <t>Mycobacterium tuberculosis 8941-07</t>
  </si>
  <si>
    <t>ERR551348</t>
  </si>
  <si>
    <t>Mycobacterium tuberculosis 8961-05</t>
  </si>
  <si>
    <t>ERR553309</t>
  </si>
  <si>
    <t>Mycobacterium tuberculosis 8962-06</t>
  </si>
  <si>
    <t>ERR552826</t>
  </si>
  <si>
    <t>Mycobacterium tuberculosis 8998-11</t>
  </si>
  <si>
    <t>ERR552072</t>
  </si>
  <si>
    <t>Mycobacterium tuberculosis 9000-10</t>
  </si>
  <si>
    <t>ERR550672</t>
  </si>
  <si>
    <t>Mycobacterium tuberculosis 9002-06</t>
  </si>
  <si>
    <t>ERR552999</t>
  </si>
  <si>
    <t>Mycobacterium tuberculosis 9003-06</t>
  </si>
  <si>
    <t>ERR552401</t>
  </si>
  <si>
    <t>Mycobacterium tuberculosis 9045-05</t>
  </si>
  <si>
    <t>ERR551311</t>
  </si>
  <si>
    <t>Mycobacterium tuberculosis 5712-95</t>
  </si>
  <si>
    <t>ERR550664</t>
  </si>
  <si>
    <t>Mycobacterium tuberculosis 9050-05</t>
  </si>
  <si>
    <t>ERR551945</t>
  </si>
  <si>
    <t>ERR550683</t>
  </si>
  <si>
    <t>Mycobacterium tuberculosis 9053-05</t>
  </si>
  <si>
    <t>ERR552739</t>
  </si>
  <si>
    <t>Mycobacterium tuberculosis 9054-05</t>
  </si>
  <si>
    <t>ERR551353</t>
  </si>
  <si>
    <t>Mycobacterium tuberculosis 9059-05</t>
  </si>
  <si>
    <t>ERR550722</t>
  </si>
  <si>
    <t>Mycobacterium tuberculosis 9059-12</t>
  </si>
  <si>
    <t>ERR552258</t>
  </si>
  <si>
    <t>Mycobacterium tuberculosis 9060-05</t>
  </si>
  <si>
    <t>ERR553198</t>
  </si>
  <si>
    <t>Mycobacterium tuberculosis 9064-05</t>
  </si>
  <si>
    <t>ERR550763</t>
  </si>
  <si>
    <t>Mycobacterium tuberculosis 9096-01</t>
  </si>
  <si>
    <t>ERR551447</t>
  </si>
  <si>
    <t>Mycobacterium tuberculosis 9097-09</t>
  </si>
  <si>
    <t>ERR551304,ERR551305,ERR551306,ERR551307,ERR551308</t>
  </si>
  <si>
    <t>ERR553135</t>
  </si>
  <si>
    <t>Mycobacterium tuberculosis 9133-09</t>
  </si>
  <si>
    <t>ERR552644</t>
  </si>
  <si>
    <t>Mycobacterium tuberculosis 9148-11</t>
  </si>
  <si>
    <t>ERR552756</t>
  </si>
  <si>
    <t>Mycobacterium tuberculosis 9150-05</t>
  </si>
  <si>
    <t>ERR551366</t>
  </si>
  <si>
    <t>Mycobacterium tuberculosis 9165-12</t>
  </si>
  <si>
    <t>ERR552649</t>
  </si>
  <si>
    <t>Mycobacterium tuberculosis 9167-12</t>
  </si>
  <si>
    <t>ERR553267</t>
  </si>
  <si>
    <t>Mycobacterium tuberculosis 9171-08</t>
  </si>
  <si>
    <t>ERR551762</t>
  </si>
  <si>
    <t>Mycobacterium tuberculosis 9179-05</t>
  </si>
  <si>
    <t>ERR552713</t>
  </si>
  <si>
    <t>Mycobacterium tuberculosis 9211-06</t>
  </si>
  <si>
    <t>ERR552539</t>
  </si>
  <si>
    <t>Mycobacterium tuberculosis 925-08</t>
  </si>
  <si>
    <t>ERR552180</t>
  </si>
  <si>
    <t>Mycobacterium tuberculosis 9254-06</t>
  </si>
  <si>
    <t>ERR551292,ERR551293</t>
  </si>
  <si>
    <t>Mycobacterium tuberculosis 9829-08</t>
  </si>
  <si>
    <t>ERR551864</t>
  </si>
  <si>
    <t>Mycobacterium tuberculosis 9265-08</t>
  </si>
  <si>
    <t>ERR553259</t>
  </si>
  <si>
    <t>Mycobacterium tuberculosis 9293-07</t>
  </si>
  <si>
    <t>ERR552744</t>
  </si>
  <si>
    <t>Mycobacterium tuberculosis 9293-11</t>
  </si>
  <si>
    <t>ERR553390</t>
  </si>
  <si>
    <t>Mycobacterium tuberculosis 9294-11</t>
  </si>
  <si>
    <t>ERR550673</t>
  </si>
  <si>
    <t>Mycobacterium tuberculosis 9295-12</t>
  </si>
  <si>
    <t>ERR551503</t>
  </si>
  <si>
    <t>Mycobacterium tuberculosis 9296-06</t>
  </si>
  <si>
    <t>ERR552716</t>
  </si>
  <si>
    <t>Mycobacterium tuberculosis 9296-07</t>
  </si>
  <si>
    <t>ERR551658</t>
  </si>
  <si>
    <t>Mycobacterium tuberculosis 9296-10</t>
  </si>
  <si>
    <t>ERR550810</t>
  </si>
  <si>
    <t>Mycobacterium tuberculosis 9297-07</t>
  </si>
  <si>
    <t>ERR552762</t>
  </si>
  <si>
    <t>Mycobacterium tuberculosis 9300-07</t>
  </si>
  <si>
    <t>ERR551225,ERR551226,ERR551227,ERR551228</t>
  </si>
  <si>
    <t>ERR550844</t>
  </si>
  <si>
    <t>Mycobacterium tuberculosis 9322-08</t>
  </si>
  <si>
    <t>ERR550662</t>
  </si>
  <si>
    <t>Mycobacterium tuberculosis 9337-09</t>
  </si>
  <si>
    <t>ERR550965</t>
  </si>
  <si>
    <t>Mycobacterium tuberculosis 9342-11</t>
  </si>
  <si>
    <t>ERR552837</t>
  </si>
  <si>
    <t>Mycobacterium tuberculosis 936-05</t>
  </si>
  <si>
    <t>ERR550991</t>
  </si>
  <si>
    <t>Mycobacterium tuberculosis 9368-08</t>
  </si>
  <si>
    <t>ERR552541</t>
  </si>
  <si>
    <t>Mycobacterium tuberculosis 9382-07</t>
  </si>
  <si>
    <t>ERR551482</t>
  </si>
  <si>
    <t>Mycobacterium tuberculosis 9385-08</t>
  </si>
  <si>
    <t>ERR553091</t>
  </si>
  <si>
    <t>Mycobacterium tuberculosis 9385-12</t>
  </si>
  <si>
    <t>ERR551818</t>
  </si>
  <si>
    <t>Mycobacterium tuberculosis 9407-10</t>
  </si>
  <si>
    <t>ERR552205</t>
  </si>
  <si>
    <t>Mycobacterium tuberculosis 9424-08</t>
  </si>
  <si>
    <t>ERR551297</t>
  </si>
  <si>
    <t>Mycobacterium tuberculosis 9426-11</t>
  </si>
  <si>
    <t>ERR551565</t>
  </si>
  <si>
    <t>Mycobacterium tuberculosis 9489-08</t>
  </si>
  <si>
    <t>ERR552803</t>
  </si>
  <si>
    <t>Mycobacterium tuberculosis 9504-10</t>
  </si>
  <si>
    <t>ERR551872</t>
  </si>
  <si>
    <t>Mycobacterium tuberculosis 9524-07</t>
  </si>
  <si>
    <t>ERR552476</t>
  </si>
  <si>
    <t>Mycobacterium tuberculosis 9528-08</t>
  </si>
  <si>
    <t>ERR553102</t>
  </si>
  <si>
    <t>Mycobacterium tuberculosis 9538-11</t>
  </si>
  <si>
    <t>ERR552298</t>
  </si>
  <si>
    <t>Mycobacterium tuberculosis 9546-01</t>
  </si>
  <si>
    <t>ERR552741</t>
  </si>
  <si>
    <t>Mycobacterium tuberculosis 9549-01</t>
  </si>
  <si>
    <t>ERR552112</t>
  </si>
  <si>
    <t>Mycobacterium tuberculosis 9553-01</t>
  </si>
  <si>
    <t>ERR551992</t>
  </si>
  <si>
    <t>Mycobacterium tuberculosis 9556-08</t>
  </si>
  <si>
    <t>ERR551212</t>
  </si>
  <si>
    <t>Mycobacterium tuberculosis 9847-95</t>
  </si>
  <si>
    <t>ERR552390</t>
  </si>
  <si>
    <t>Mycobacterium tuberculosis 9559-01</t>
  </si>
  <si>
    <t>ERR552956</t>
  </si>
  <si>
    <t>Mycobacterium tuberculosis 9560-01</t>
  </si>
  <si>
    <t>ERR553311</t>
  </si>
  <si>
    <t>Mycobacterium tuberculosis 9580-10</t>
  </si>
  <si>
    <t>ERR550910</t>
  </si>
  <si>
    <t>Mycobacterium tuberculosis 9589-07</t>
  </si>
  <si>
    <t>ERR552203</t>
  </si>
  <si>
    <t>Mycobacterium tuberculosis 9598-07</t>
  </si>
  <si>
    <t>ERR552524</t>
  </si>
  <si>
    <t>Mycobacterium tuberculosis 9604-08</t>
  </si>
  <si>
    <t>ERR552995</t>
  </si>
  <si>
    <t>Mycobacterium tuberculosis 961-07</t>
  </si>
  <si>
    <t>ERR551042</t>
  </si>
  <si>
    <t>Mycobacterium tuberculosis 9670-11</t>
  </si>
  <si>
    <t>ERR553193</t>
  </si>
  <si>
    <t>Mycobacterium tuberculosis 9677-10</t>
  </si>
  <si>
    <t>ERR552270</t>
  </si>
  <si>
    <t>Mycobacterium tuberculosis 9681-11</t>
  </si>
  <si>
    <t>ERR551201,ERR551202,ERR551203</t>
  </si>
  <si>
    <t>Mycobacterium tuberculosis 49-02</t>
  </si>
  <si>
    <t>ERR551221</t>
  </si>
  <si>
    <t>Mycobacterium tuberculosis 9688-04</t>
  </si>
  <si>
    <t>ERR553247</t>
  </si>
  <si>
    <t>Mycobacterium tuberculosis 9689-04</t>
  </si>
  <si>
    <t>ERR551142</t>
  </si>
  <si>
    <t>Mycobacterium tuberculosis 9690-04</t>
  </si>
  <si>
    <t>ERR551592</t>
  </si>
  <si>
    <t>Mycobacterium tuberculosis 9691-04</t>
  </si>
  <si>
    <t>ERR551516</t>
  </si>
  <si>
    <t>Mycobacterium tuberculosis 9694-04</t>
  </si>
  <si>
    <t>ERR550809</t>
  </si>
  <si>
    <t>Mycobacterium tuberculosis 9702-04</t>
  </si>
  <si>
    <t>ERR551635</t>
  </si>
  <si>
    <t>Mycobacterium tuberculosis 9703-04</t>
  </si>
  <si>
    <t>ERR550956</t>
  </si>
  <si>
    <t>Mycobacterium tuberculosis 9707-12</t>
  </si>
  <si>
    <t>ERR552810</t>
  </si>
  <si>
    <t>Mycobacterium tuberculosis 9708-05</t>
  </si>
  <si>
    <t>ERR551559</t>
  </si>
  <si>
    <t>Mycobacterium tuberculosis 9716-11</t>
  </si>
  <si>
    <t>ERR551127</t>
  </si>
  <si>
    <t>Mycobacterium tuberculosis 9750-07</t>
  </si>
  <si>
    <t>ERR550717</t>
  </si>
  <si>
    <t>Mycobacterium tuberculosis 9755-11</t>
  </si>
  <si>
    <t>ERR552860</t>
  </si>
  <si>
    <t>Mycobacterium tuberculosis 9798-07</t>
  </si>
  <si>
    <t>ERR551604</t>
  </si>
  <si>
    <t>Mycobacterium tuberculosis 9825-01</t>
  </si>
  <si>
    <t>ERR551365</t>
  </si>
  <si>
    <t>Mycobacterium tuberculosis 9827-08</t>
  </si>
  <si>
    <t>ERR552102</t>
  </si>
  <si>
    <t>Mycobacterium tuberculosis 9828-01</t>
  </si>
  <si>
    <t>ERR551293</t>
  </si>
  <si>
    <t>ERR551889</t>
  </si>
  <si>
    <t>Mycobacterium tuberculosis 9840-06</t>
  </si>
  <si>
    <t>ERR553308</t>
  </si>
  <si>
    <t>Mycobacterium tuberculosis 984-08</t>
  </si>
  <si>
    <t>ERR551167,ERR551168</t>
  </si>
  <si>
    <t>Mycobacterium tuberculosis 8886-01</t>
  </si>
  <si>
    <t>ERR553339</t>
  </si>
  <si>
    <t>Mycobacterium tuberculosis 9870-09</t>
  </si>
  <si>
    <t>ERR553113</t>
  </si>
  <si>
    <t>Mycobacterium tuberculosis 987-07</t>
  </si>
  <si>
    <t>ERR552584</t>
  </si>
  <si>
    <t>Mycobacterium tuberculosis 987-08</t>
  </si>
  <si>
    <t>ERR551954</t>
  </si>
  <si>
    <t>Mycobacterium tuberculosis 9893-07</t>
  </si>
  <si>
    <t>ERR551224</t>
  </si>
  <si>
    <t>Mycobacterium tuberculosis 9894-10</t>
  </si>
  <si>
    <t>ERR553388</t>
  </si>
  <si>
    <t>Mycobacterium tuberculosis 9921-09</t>
  </si>
  <si>
    <t>ERR553249</t>
  </si>
  <si>
    <t>Mycobacterium tuberculosis 9921-12</t>
  </si>
  <si>
    <t>ERR552202</t>
  </si>
  <si>
    <t>Mycobacterium tuberculosis 9952-07</t>
  </si>
  <si>
    <t>ERR552110</t>
  </si>
  <si>
    <t>Mycobacterium tuberculosis 9965-07</t>
  </si>
  <si>
    <t>ERR551290</t>
  </si>
  <si>
    <t>Mycobacterium tuberculosis 9966-05</t>
  </si>
  <si>
    <t>ERR552419</t>
  </si>
  <si>
    <t>Mycobacterium tuberculosis 997-10</t>
  </si>
  <si>
    <t>ERR552441</t>
  </si>
  <si>
    <t>Mycobacterium tuberculosis 9972-05</t>
  </si>
  <si>
    <t>ERR550812</t>
  </si>
  <si>
    <t>Mycobacterium tuberculosis 9973-05</t>
  </si>
  <si>
    <t>ERR551701</t>
  </si>
  <si>
    <t>Mycobacterium tuberculosis 9974-05</t>
  </si>
  <si>
    <t>ERR552933</t>
  </si>
  <si>
    <t>Mycobacterium tuberculosis 9975-05</t>
  </si>
  <si>
    <t>ERR552937</t>
  </si>
  <si>
    <t>Mycobacterium tuberculosis 9976-05</t>
  </si>
  <si>
    <t>ERR552517</t>
  </si>
  <si>
    <t>Mycobacterium tuberculosis 9977-05</t>
  </si>
  <si>
    <t>ERR551611</t>
  </si>
  <si>
    <t>Mycobacterium tuberculosis 9978-05</t>
  </si>
  <si>
    <t>ERR552774</t>
  </si>
  <si>
    <t>Mycobacterium tuberculosis 9979-05</t>
  </si>
  <si>
    <t>ERR551145</t>
  </si>
  <si>
    <t>Mycobacterium tuberculosis 9980-05</t>
  </si>
  <si>
    <t>ERR551430</t>
  </si>
  <si>
    <t>Mycobacterium tuberculosis 9982-05</t>
  </si>
  <si>
    <t>ERR552483</t>
  </si>
  <si>
    <t>Mycobacterium tuberculosis 999-12</t>
  </si>
  <si>
    <t>ERR038254</t>
  </si>
  <si>
    <t>Mycobacterium tuberculosis C00003746</t>
  </si>
  <si>
    <t>ERR038255</t>
  </si>
  <si>
    <t>Mycobacterium tuberculosis C00003747</t>
  </si>
  <si>
    <t>ERR038256</t>
  </si>
  <si>
    <t>Mycobacterium tuberculosis C00003748</t>
  </si>
  <si>
    <t>ERR038257</t>
  </si>
  <si>
    <t>Mycobacterium tuberculosis C00003749</t>
  </si>
  <si>
    <t>ERR038258</t>
  </si>
  <si>
    <t>Mycobacterium tuberculosis C00003750</t>
  </si>
  <si>
    <t>ERR038259</t>
  </si>
  <si>
    <t>Mycobacterium tuberculosis C00003751</t>
  </si>
  <si>
    <t>ERR038260</t>
  </si>
  <si>
    <t>Mycobacterium tuberculosis C00003752</t>
  </si>
  <si>
    <t>ERR038261</t>
  </si>
  <si>
    <t>Mycobacterium tuberculosis C00003753</t>
  </si>
  <si>
    <t>ERR551090</t>
  </si>
  <si>
    <t>Mycobacterium tuberculosis 3297-06</t>
  </si>
  <si>
    <t>ERR038262</t>
  </si>
  <si>
    <t>Mycobacterium tuberculosis C00003754</t>
  </si>
  <si>
    <t>ERR038263</t>
  </si>
  <si>
    <t>Mycobacterium tuberculosis C00003755</t>
  </si>
  <si>
    <t>ERR038264</t>
  </si>
  <si>
    <t>Mycobacterium tuberculosis C00003756</t>
  </si>
  <si>
    <t>ERR038265</t>
  </si>
  <si>
    <t>Mycobacterium tuberculosis C00003757</t>
  </si>
  <si>
    <t>ERR038266</t>
  </si>
  <si>
    <t>Mycobacterium tuberculosis C00003758</t>
  </si>
  <si>
    <t>SRR2100066</t>
  </si>
  <si>
    <t>Mycobacterium tuberculosis C00003759</t>
  </si>
  <si>
    <t>ERR038269</t>
  </si>
  <si>
    <t>Mycobacterium tuberculosis C00003761</t>
  </si>
  <si>
    <t>ERR038270</t>
  </si>
  <si>
    <t>Mycobacterium tuberculosis C00003762</t>
  </si>
  <si>
    <t>ERR038271</t>
  </si>
  <si>
    <t>Mycobacterium tuberculosis C00003763</t>
  </si>
  <si>
    <t>ERR038272</t>
  </si>
  <si>
    <t>Mycobacterium tuberculosis C00003764</t>
  </si>
  <si>
    <t>ERR551086</t>
  </si>
  <si>
    <t>Mycobacterium tuberculosis 575-03</t>
  </si>
  <si>
    <t>ERR038273</t>
  </si>
  <si>
    <t>Mycobacterium tuberculosis C00003765</t>
  </si>
  <si>
    <t>ERR038274</t>
  </si>
  <si>
    <t>Mycobacterium tuberculosis C00003766</t>
  </si>
  <si>
    <t>ERR038275</t>
  </si>
  <si>
    <t>Mycobacterium tuberculosis C00003767</t>
  </si>
  <si>
    <t>ERR038276</t>
  </si>
  <si>
    <t>Mycobacterium tuberculosis C00003768</t>
  </si>
  <si>
    <t>ERR038277</t>
  </si>
  <si>
    <t>Mycobacterium tuberculosis C00003769</t>
  </si>
  <si>
    <t>ERR038278</t>
  </si>
  <si>
    <t>Mycobacterium tuberculosis C00003770</t>
  </si>
  <si>
    <t>ERR038279</t>
  </si>
  <si>
    <t>Mycobacterium tuberculosis C00003771</t>
  </si>
  <si>
    <t>ERR038280</t>
  </si>
  <si>
    <t>Mycobacterium tuberculosis C00003772</t>
  </si>
  <si>
    <t>ERR038281</t>
  </si>
  <si>
    <t>Mycobacterium tuberculosis C00003773</t>
  </si>
  <si>
    <t>ERR038282</t>
  </si>
  <si>
    <t>Mycobacterium tuberculosis C00003774</t>
  </si>
  <si>
    <t>ERR551079</t>
  </si>
  <si>
    <t>Mycobacterium tuberculosis 4688-09</t>
  </si>
  <si>
    <t>ERR038283</t>
  </si>
  <si>
    <t>Mycobacterium tuberculosis C00003775</t>
  </si>
  <si>
    <t>ERR038284</t>
  </si>
  <si>
    <t>Mycobacterium tuberculosis C00003776</t>
  </si>
  <si>
    <t>ERR038285</t>
  </si>
  <si>
    <t>Mycobacterium tuberculosis C00003777</t>
  </si>
  <si>
    <t>ERR038286</t>
  </si>
  <si>
    <t>Mycobacterium tuberculosis C00003778</t>
  </si>
  <si>
    <t>ERR038287</t>
  </si>
  <si>
    <t>Mycobacterium tuberculosis C00003779</t>
  </si>
  <si>
    <t>ERR038288</t>
  </si>
  <si>
    <t>Mycobacterium tuberculosis C00003780</t>
  </si>
  <si>
    <t>ERR038290</t>
  </si>
  <si>
    <t>Mycobacterium tuberculosis C00003782</t>
  </si>
  <si>
    <t>ERR038291</t>
  </si>
  <si>
    <t>Mycobacterium tuberculosis C00003783</t>
  </si>
  <si>
    <t>ERR038292</t>
  </si>
  <si>
    <t>Mycobacterium tuberculosis C00003784</t>
  </si>
  <si>
    <t>ERR038293</t>
  </si>
  <si>
    <t>Mycobacterium tuberculosis C00003785</t>
  </si>
  <si>
    <t>ERR551071</t>
  </si>
  <si>
    <t>Mycobacterium tuberculosis 4703-09</t>
  </si>
  <si>
    <t>ERR038294</t>
  </si>
  <si>
    <t>Mycobacterium tuberculosis C00003786</t>
  </si>
  <si>
    <t>ERR038295</t>
  </si>
  <si>
    <t>Mycobacterium tuberculosis C00003787</t>
  </si>
  <si>
    <t>ERR038296</t>
  </si>
  <si>
    <t>Mycobacterium tuberculosis C00003788</t>
  </si>
  <si>
    <t>ERR038298</t>
  </si>
  <si>
    <t>Mycobacterium tuberculosis C00003790</t>
  </si>
  <si>
    <t>ERR038299</t>
  </si>
  <si>
    <t>Mycobacterium tuberculosis C00003791</t>
  </si>
  <si>
    <t>ERR038300</t>
  </si>
  <si>
    <t>Mycobacterium tuberculosis C00003792</t>
  </si>
  <si>
    <t>ERR039323</t>
  </si>
  <si>
    <t>Mycobacterium tuberculosis C00003793</t>
  </si>
  <si>
    <t>ERR039324</t>
  </si>
  <si>
    <t>Mycobacterium tuberculosis C00003794</t>
  </si>
  <si>
    <t>ERR039325</t>
  </si>
  <si>
    <t>Mycobacterium tuberculosis C00003795</t>
  </si>
  <si>
    <t>ERR039326</t>
  </si>
  <si>
    <t>Mycobacterium tuberculosis C00003796</t>
  </si>
  <si>
    <t>ERR551006,ERR551007</t>
  </si>
  <si>
    <t>ERR039327</t>
  </si>
  <si>
    <t>Mycobacterium tuberculosis C00003797</t>
  </si>
  <si>
    <t>ERR039328</t>
  </si>
  <si>
    <t>Mycobacterium tuberculosis C00003798</t>
  </si>
  <si>
    <t>ERR039329</t>
  </si>
  <si>
    <t>Mycobacterium tuberculosis C00003799</t>
  </si>
  <si>
    <t>ERR039330</t>
  </si>
  <si>
    <t>Mycobacterium tuberculosis C00003800</t>
  </si>
  <si>
    <t>ERR039331</t>
  </si>
  <si>
    <t>Mycobacterium tuberculosis C00003801</t>
  </si>
  <si>
    <t>ERR039332</t>
  </si>
  <si>
    <t>Mycobacterium tuberculosis C00003802</t>
  </si>
  <si>
    <t>ERR039333</t>
  </si>
  <si>
    <t>Mycobacterium tuberculosis C00003803</t>
  </si>
  <si>
    <t>ERR039334</t>
  </si>
  <si>
    <t>Mycobacterium tuberculosis C00003804</t>
  </si>
  <si>
    <t>ERR039335</t>
  </si>
  <si>
    <t>Mycobacterium tuberculosis C00003805</t>
  </si>
  <si>
    <t>ERR039336</t>
  </si>
  <si>
    <t>Mycobacterium tuberculosis C00003806</t>
  </si>
  <si>
    <t>ERR550984</t>
  </si>
  <si>
    <t>Mycobacterium tuberculosis 8889-01</t>
  </si>
  <si>
    <t>ERR039337</t>
  </si>
  <si>
    <t>Mycobacterium tuberculosis C00003807</t>
  </si>
  <si>
    <t>ERR039338</t>
  </si>
  <si>
    <t>Mycobacterium tuberculosis C00003808</t>
  </si>
  <si>
    <t>ERR039339</t>
  </si>
  <si>
    <t>Mycobacterium tuberculosis C00003809</t>
  </si>
  <si>
    <t>ERR039340</t>
  </si>
  <si>
    <t>Mycobacterium tuberculosis C00003810</t>
  </si>
  <si>
    <t>ERR039341</t>
  </si>
  <si>
    <t>Mycobacterium tuberculosis C00003811</t>
  </si>
  <si>
    <t>ERR039342</t>
  </si>
  <si>
    <t>Mycobacterium tuberculosis C00003812</t>
  </si>
  <si>
    <t>ERR039343</t>
  </si>
  <si>
    <t>Mycobacterium tuberculosis C00003813</t>
  </si>
  <si>
    <t>ERR039344</t>
  </si>
  <si>
    <t>Mycobacterium tuberculosis C00003814</t>
  </si>
  <si>
    <t>ERR039345</t>
  </si>
  <si>
    <t>Mycobacterium tuberculosis C00003815</t>
  </si>
  <si>
    <t>ERR039346</t>
  </si>
  <si>
    <t>Mycobacterium tuberculosis C00003816</t>
  </si>
  <si>
    <t>ERR550957,ERR550958</t>
  </si>
  <si>
    <t>ERR040086</t>
  </si>
  <si>
    <t>Mycobacterium tuberculosis C00003817</t>
  </si>
  <si>
    <t>ERR040087</t>
  </si>
  <si>
    <t>Mycobacterium tuberculosis C00003818</t>
  </si>
  <si>
    <t>ERR040088</t>
  </si>
  <si>
    <t>Mycobacterium tuberculosis C00003819</t>
  </si>
  <si>
    <t>ERR040089</t>
  </si>
  <si>
    <t>Mycobacterium tuberculosis C00003820</t>
  </si>
  <si>
    <t>ERR040090</t>
  </si>
  <si>
    <t>Mycobacterium tuberculosis C00003821</t>
  </si>
  <si>
    <t>ERR040091</t>
  </si>
  <si>
    <t>Mycobacterium tuberculosis C00003822</t>
  </si>
  <si>
    <t>SRR2100068</t>
  </si>
  <si>
    <t>Mycobacterium tuberculosis C00003823</t>
  </si>
  <si>
    <t>ERR040093</t>
  </si>
  <si>
    <t>Mycobacterium tuberculosis C00003824</t>
  </si>
  <si>
    <t>ERR040094</t>
  </si>
  <si>
    <t>Mycobacterium tuberculosis C00003825</t>
  </si>
  <si>
    <t>ERR040095</t>
  </si>
  <si>
    <t>Mycobacterium tuberculosis C00003826</t>
  </si>
  <si>
    <t>ERR550945,ERR550946,ERR550947</t>
  </si>
  <si>
    <t>ERR040096</t>
  </si>
  <si>
    <t>Mycobacterium tuberculosis C00003827</t>
  </si>
  <si>
    <t>ERR040097</t>
  </si>
  <si>
    <t>Mycobacterium tuberculosis C00003828</t>
  </si>
  <si>
    <t>ERR040098</t>
  </si>
  <si>
    <t>Mycobacterium tuberculosis C00003829</t>
  </si>
  <si>
    <t>ERR040099</t>
  </si>
  <si>
    <t>Mycobacterium tuberculosis C00003830</t>
  </si>
  <si>
    <t>ERR040100</t>
  </si>
  <si>
    <t>Mycobacterium tuberculosis C00003831</t>
  </si>
  <si>
    <t>ERR040101</t>
  </si>
  <si>
    <t>Mycobacterium tuberculosis C00003832</t>
  </si>
  <si>
    <t>ERR040102</t>
  </si>
  <si>
    <t>Mycobacterium tuberculosis C00003833</t>
  </si>
  <si>
    <t>ERR040103</t>
  </si>
  <si>
    <t>Mycobacterium tuberculosis C00003834</t>
  </si>
  <si>
    <t>ERR040104</t>
  </si>
  <si>
    <t>Mycobacterium tuberculosis C00003835</t>
  </si>
  <si>
    <t>ERR040105</t>
  </si>
  <si>
    <t>Mycobacterium tuberculosis C00003836</t>
  </si>
  <si>
    <t>ERR040106</t>
  </si>
  <si>
    <t>Mycobacterium tuberculosis C00003837</t>
  </si>
  <si>
    <t>ERR040107</t>
  </si>
  <si>
    <t>Mycobacterium tuberculosis C00003838</t>
  </si>
  <si>
    <t>ERR040108</t>
  </si>
  <si>
    <t>Mycobacterium tuberculosis C00003839</t>
  </si>
  <si>
    <t>ERR040109</t>
  </si>
  <si>
    <t>Mycobacterium tuberculosis C00003840</t>
  </si>
  <si>
    <t>ERR046729</t>
  </si>
  <si>
    <t>Mycobacterium tuberculosis C00005264</t>
  </si>
  <si>
    <t>ERR046730</t>
  </si>
  <si>
    <t>Mycobacterium tuberculosis C00005265</t>
  </si>
  <si>
    <t>SRR2100069</t>
  </si>
  <si>
    <t>Mycobacterium tuberculosis C00005266</t>
  </si>
  <si>
    <t>ERR046732</t>
  </si>
  <si>
    <t>Mycobacterium tuberculosis C00005267</t>
  </si>
  <si>
    <t>ERR046733</t>
  </si>
  <si>
    <t>Mycobacterium tuberculosis C00005268</t>
  </si>
  <si>
    <t>ERR046734</t>
  </si>
  <si>
    <t>Mycobacterium tuberculosis C00005269</t>
  </si>
  <si>
    <t>ERR550927</t>
  </si>
  <si>
    <t>Mycobacterium tuberculosis 4950-04</t>
  </si>
  <si>
    <t>ERR046735</t>
  </si>
  <si>
    <t>Mycobacterium tuberculosis C00005270</t>
  </si>
  <si>
    <t>ERR046736</t>
  </si>
  <si>
    <t>Mycobacterium tuberculosis C00005271</t>
  </si>
  <si>
    <t>ERR046737</t>
  </si>
  <si>
    <t>Mycobacterium tuberculosis C00005272</t>
  </si>
  <si>
    <t>ERR046738</t>
  </si>
  <si>
    <t>Mycobacterium tuberculosis C00005273</t>
  </si>
  <si>
    <t>ERR046739</t>
  </si>
  <si>
    <t>Mycobacterium tuberculosis C00005274</t>
  </si>
  <si>
    <t>SRR2100070</t>
  </si>
  <si>
    <t>Mycobacterium tuberculosis C00005275</t>
  </si>
  <si>
    <t>ERR046741</t>
  </si>
  <si>
    <t>Mycobacterium tuberculosis C00005276</t>
  </si>
  <si>
    <t>SRR2100071</t>
  </si>
  <si>
    <t>Mycobacterium tuberculosis C00005277</t>
  </si>
  <si>
    <t>ERR046743</t>
  </si>
  <si>
    <t>Mycobacterium tuberculosis C00005278</t>
  </si>
  <si>
    <t>ERR046744</t>
  </si>
  <si>
    <t>Mycobacterium tuberculosis C00005279</t>
  </si>
  <si>
    <t>ERR550909,ERR550910</t>
  </si>
  <si>
    <t>ERR046745</t>
  </si>
  <si>
    <t>Mycobacterium tuberculosis C00005280</t>
  </si>
  <si>
    <t>ERR046746</t>
  </si>
  <si>
    <t>Mycobacterium tuberculosis C00005281</t>
  </si>
  <si>
    <t>ERR046751</t>
  </si>
  <si>
    <t>Mycobacterium tuberculosis C00005286</t>
  </si>
  <si>
    <t>ERR046752</t>
  </si>
  <si>
    <t>Mycobacterium tuberculosis C00005287</t>
  </si>
  <si>
    <t>ERR046753</t>
  </si>
  <si>
    <t>Mycobacterium tuberculosis C00005288</t>
  </si>
  <si>
    <t>ERR046754</t>
  </si>
  <si>
    <t>Mycobacterium tuberculosis C00005289</t>
  </si>
  <si>
    <t>ERR046755</t>
  </si>
  <si>
    <t>Mycobacterium tuberculosis C00005290</t>
  </si>
  <si>
    <t>ERR046756</t>
  </si>
  <si>
    <t>Mycobacterium tuberculosis C00005291</t>
  </si>
  <si>
    <t>SRR2100073</t>
  </si>
  <si>
    <t>Mycobacterium tuberculosis C00005292</t>
  </si>
  <si>
    <t>ERR046758</t>
  </si>
  <si>
    <t>Mycobacterium tuberculosis C00005293</t>
  </si>
  <si>
    <t>ERS456944</t>
  </si>
  <si>
    <t>ERR046759</t>
  </si>
  <si>
    <t>Mycobacterium tuberculosis C00005294</t>
  </si>
  <si>
    <t>ERR046760</t>
  </si>
  <si>
    <t>Mycobacterium tuberculosis C00005295</t>
  </si>
  <si>
    <t>ERR046761</t>
  </si>
  <si>
    <t>Mycobacterium tuberculosis C00005296</t>
  </si>
  <si>
    <t>ERR046762</t>
  </si>
  <si>
    <t>Mycobacterium tuberculosis C00005297</t>
  </si>
  <si>
    <t>ERR046763</t>
  </si>
  <si>
    <t>Mycobacterium tuberculosis C00005298</t>
  </si>
  <si>
    <t>ERR046764</t>
  </si>
  <si>
    <t>Mycobacterium tuberculosis C00005299</t>
  </si>
  <si>
    <t>ERR046765</t>
  </si>
  <si>
    <t>Mycobacterium tuberculosis C00005300</t>
  </si>
  <si>
    <t>ERR046766</t>
  </si>
  <si>
    <t>Mycobacterium tuberculosis C00005301</t>
  </si>
  <si>
    <t>ERR046767</t>
  </si>
  <si>
    <t>Mycobacterium tuberculosis C00005302</t>
  </si>
  <si>
    <t>ERR046768</t>
  </si>
  <si>
    <t>Mycobacterium tuberculosis C00005303</t>
  </si>
  <si>
    <t>ERR550782,ERR550783</t>
  </si>
  <si>
    <t>Mycobacterium tuberculosis 10107-01</t>
  </si>
  <si>
    <t>ERR046769</t>
  </si>
  <si>
    <t>Mycobacterium tuberculosis C00005304</t>
  </si>
  <si>
    <t>ERR046770</t>
  </si>
  <si>
    <t>Mycobacterium tuberculosis C00005305</t>
  </si>
  <si>
    <t>ERR046771</t>
  </si>
  <si>
    <t>Mycobacterium tuberculosis C00005306</t>
  </si>
  <si>
    <t>ERR046772</t>
  </si>
  <si>
    <t>Mycobacterium tuberculosis C00005307</t>
  </si>
  <si>
    <t>ERR046773</t>
  </si>
  <si>
    <t>Mycobacterium tuberculosis C00005308</t>
  </si>
  <si>
    <t>ERR046775</t>
  </si>
  <si>
    <t>Mycobacterium tuberculosis C00005310</t>
  </si>
  <si>
    <t>ERR046776</t>
  </si>
  <si>
    <t>Mycobacterium tuberculosis C00005311</t>
  </si>
  <si>
    <t>ERR046777</t>
  </si>
  <si>
    <t>Mycobacterium tuberculosis C00005312</t>
  </si>
  <si>
    <t>ERR046778</t>
  </si>
  <si>
    <t>Mycobacterium tuberculosis C00005313</t>
  </si>
  <si>
    <t>ERR046779</t>
  </si>
  <si>
    <t>Mycobacterium tuberculosis C00005314</t>
  </si>
  <si>
    <t>ERR550777,ERR550778,ERR550779</t>
  </si>
  <si>
    <t>ERR046780</t>
  </si>
  <si>
    <t>Mycobacterium tuberculosis C00005315</t>
  </si>
  <si>
    <t>ERR046781</t>
  </si>
  <si>
    <t>Mycobacterium tuberculosis C00005316</t>
  </si>
  <si>
    <t>ERR046782</t>
  </si>
  <si>
    <t>Mycobacterium tuberculosis C00005317</t>
  </si>
  <si>
    <t>ERR046783</t>
  </si>
  <si>
    <t>Mycobacterium tuberculosis C00005318</t>
  </si>
  <si>
    <t>ERR046784</t>
  </si>
  <si>
    <t>Mycobacterium tuberculosis C00005319</t>
  </si>
  <si>
    <t>ERR046785</t>
  </si>
  <si>
    <t>Mycobacterium tuberculosis C00005320</t>
  </si>
  <si>
    <t>ERR046786</t>
  </si>
  <si>
    <t>Mycobacterium tuberculosis C00005321</t>
  </si>
  <si>
    <t>ERR046788</t>
  </si>
  <si>
    <t>Mycobacterium tuberculosis C00005323</t>
  </si>
  <si>
    <t>ERR046789</t>
  </si>
  <si>
    <t>Mycobacterium tuberculosis C00005324</t>
  </si>
  <si>
    <t>ERR046791</t>
  </si>
  <si>
    <t>Mycobacterium tuberculosis C00005326</t>
  </si>
  <si>
    <t>ERR550739</t>
  </si>
  <si>
    <t>Mycobacterium tuberculosis 5790-04</t>
  </si>
  <si>
    <t>ERR046792</t>
  </si>
  <si>
    <t>Mycobacterium tuberculosis C00005327</t>
  </si>
  <si>
    <t>ERR046794</t>
  </si>
  <si>
    <t>Mycobacterium tuberculosis C00005329</t>
  </si>
  <si>
    <t>ERR046795</t>
  </si>
  <si>
    <t>Mycobacterium tuberculosis C00005330</t>
  </si>
  <si>
    <t>ERR046796</t>
  </si>
  <si>
    <t>Mycobacterium tuberculosis C00005331</t>
  </si>
  <si>
    <t>ERR046797</t>
  </si>
  <si>
    <t>Mycobacterium tuberculosis C00005332</t>
  </si>
  <si>
    <t>ERR046798</t>
  </si>
  <si>
    <t>Mycobacterium tuberculosis C00005333</t>
  </si>
  <si>
    <t>ERR046799</t>
  </si>
  <si>
    <t>Mycobacterium tuberculosis C00005334</t>
  </si>
  <si>
    <t>ERR046800</t>
  </si>
  <si>
    <t>Mycobacterium tuberculosis C00005335</t>
  </si>
  <si>
    <t>SRR2100075</t>
  </si>
  <si>
    <t>Mycobacterium tuberculosis C00005336</t>
  </si>
  <si>
    <t>SRR2100076</t>
  </si>
  <si>
    <t>Mycobacterium tuberculosis C00005337</t>
  </si>
  <si>
    <t>ERR550738</t>
  </si>
  <si>
    <t>Mycobacterium tuberculosis R10-0225</t>
  </si>
  <si>
    <t>SRR2100077</t>
  </si>
  <si>
    <t>Mycobacterium tuberculosis C00005338</t>
  </si>
  <si>
    <t>SRR2100078</t>
  </si>
  <si>
    <t>Mycobacterium tuberculosis C00005339</t>
  </si>
  <si>
    <t>SRR2100079</t>
  </si>
  <si>
    <t>Mycobacterium tuberculosis C00005340</t>
  </si>
  <si>
    <t>SRR2467265</t>
  </si>
  <si>
    <t>Mycobacterium tuberculosis C00005342</t>
  </si>
  <si>
    <t>SRR2100080</t>
  </si>
  <si>
    <t>Mycobacterium tuberculosis C00005345</t>
  </si>
  <si>
    <t>SRR2100081</t>
  </si>
  <si>
    <t>Mycobacterium tuberculosis C00005346</t>
  </si>
  <si>
    <t>SRR2100082</t>
  </si>
  <si>
    <t>Mycobacterium tuberculosis C00005347</t>
  </si>
  <si>
    <t>SRR2100083</t>
  </si>
  <si>
    <t>Mycobacterium tuberculosis C00005348</t>
  </si>
  <si>
    <t>SRR2100085</t>
  </si>
  <si>
    <t>Mycobacterium tuberculosis C00005350</t>
  </si>
  <si>
    <t>SRR2100084</t>
  </si>
  <si>
    <t>Mycobacterium tuberculosis C00005349</t>
  </si>
  <si>
    <t>ERR550724,ERR550725</t>
  </si>
  <si>
    <t>Mycobacterium tuberculosis 694-05</t>
  </si>
  <si>
    <t>SRR2100086</t>
  </si>
  <si>
    <t>Mycobacterium tuberculosis C00005351</t>
  </si>
  <si>
    <t>SRR2100087</t>
  </si>
  <si>
    <t>Mycobacterium tuberculosis C00005353</t>
  </si>
  <si>
    <t>ERR046819</t>
  </si>
  <si>
    <t>Mycobacterium tuberculosis C00005354</t>
  </si>
  <si>
    <t>ERR046820</t>
  </si>
  <si>
    <t>Mycobacterium tuberculosis C00005355</t>
  </si>
  <si>
    <t>ERR046821</t>
  </si>
  <si>
    <t>Mycobacterium tuberculosis C00005356</t>
  </si>
  <si>
    <t>ERR046822</t>
  </si>
  <si>
    <t>Mycobacterium tuberculosis C00005357</t>
  </si>
  <si>
    <t>ERR046823</t>
  </si>
  <si>
    <t>Mycobacterium tuberculosis C00005358</t>
  </si>
  <si>
    <t>ERR046824</t>
  </si>
  <si>
    <t>Mycobacterium tuberculosis C00005359</t>
  </si>
  <si>
    <t>ERR046825</t>
  </si>
  <si>
    <t>Mycobacterium tuberculosis C00005360</t>
  </si>
  <si>
    <t>SRR2100088</t>
  </si>
  <si>
    <t>Mycobacterium tuberculosis C00005361</t>
  </si>
  <si>
    <t>ERR550670</t>
  </si>
  <si>
    <t>Mycobacterium tuberculosis 9406-05</t>
  </si>
  <si>
    <t>SRR2100090</t>
  </si>
  <si>
    <t>Mycobacterium tuberculosis C00005363</t>
  </si>
  <si>
    <t>SRR2100091</t>
  </si>
  <si>
    <t>Mycobacterium tuberculosis C00005364</t>
  </si>
  <si>
    <t>ERR046831</t>
  </si>
  <si>
    <t>Mycobacterium tuberculosis C00005366</t>
  </si>
  <si>
    <t>ERR046832</t>
  </si>
  <si>
    <t>Mycobacterium tuberculosis C00005367</t>
  </si>
  <si>
    <t>ERR046834</t>
  </si>
  <si>
    <t>Mycobacterium tuberculosis C00005369</t>
  </si>
  <si>
    <t>ERR046837</t>
  </si>
  <si>
    <t>Mycobacterium tuberculosis C00005372</t>
  </si>
  <si>
    <t>ERR046838</t>
  </si>
  <si>
    <t>Mycobacterium tuberculosis C00005373</t>
  </si>
  <si>
    <t>ERR046839</t>
  </si>
  <si>
    <t>Mycobacterium tuberculosis C00005374</t>
  </si>
  <si>
    <t>ERR046840</t>
  </si>
  <si>
    <t>Mycobacterium tuberculosis C00005375</t>
  </si>
  <si>
    <t>ERR046841</t>
  </si>
  <si>
    <t>Mycobacterium tuberculosis C00005376</t>
  </si>
  <si>
    <t>ERR550658,ERR550659</t>
  </si>
  <si>
    <t>Mycobacterium tuberculosis 709-05</t>
  </si>
  <si>
    <t>ERR046842</t>
  </si>
  <si>
    <t>Mycobacterium tuberculosis C00005377</t>
  </si>
  <si>
    <t>ERR046843</t>
  </si>
  <si>
    <t>Mycobacterium tuberculosis C00005378</t>
  </si>
  <si>
    <t>ERR046844</t>
  </si>
  <si>
    <t>Mycobacterium tuberculosis C00005379</t>
  </si>
  <si>
    <t>ERR046845</t>
  </si>
  <si>
    <t>Mycobacterium tuberculosis C00005380</t>
  </si>
  <si>
    <t>ERR046846</t>
  </si>
  <si>
    <t>Mycobacterium tuberculosis C00005381</t>
  </si>
  <si>
    <t>ERR046847</t>
  </si>
  <si>
    <t>Mycobacterium tuberculosis C00005382</t>
  </si>
  <si>
    <t>ERR046849</t>
  </si>
  <si>
    <t>Mycobacterium tuberculosis C00005384</t>
  </si>
  <si>
    <t>ERR046850</t>
  </si>
  <si>
    <t>Mycobacterium tuberculosis C00005385</t>
  </si>
  <si>
    <t>ERR046851</t>
  </si>
  <si>
    <t>Mycobacterium tuberculosis C00005386</t>
  </si>
  <si>
    <t>ERR046852</t>
  </si>
  <si>
    <t>Mycobacterium tuberculosis C00005387</t>
  </si>
  <si>
    <t>ERR046853</t>
  </si>
  <si>
    <t>Mycobacterium tuberculosis C00005388</t>
  </si>
  <si>
    <t>ERR046854</t>
  </si>
  <si>
    <t>Mycobacterium tuberculosis C00005389</t>
  </si>
  <si>
    <t>ERR046855</t>
  </si>
  <si>
    <t>Mycobacterium tuberculosis C00005390</t>
  </si>
  <si>
    <t>ERR046857</t>
  </si>
  <si>
    <t>Mycobacterium tuberculosis C00005392</t>
  </si>
  <si>
    <t>ERR046858</t>
  </si>
  <si>
    <t>Mycobacterium tuberculosis C00005393</t>
  </si>
  <si>
    <t>ERR046859</t>
  </si>
  <si>
    <t>Mycobacterium tuberculosis C00005394</t>
  </si>
  <si>
    <t>ERR046860</t>
  </si>
  <si>
    <t>Mycobacterium tuberculosis C00005395</t>
  </si>
  <si>
    <t>ERR046861</t>
  </si>
  <si>
    <t>Mycobacterium tuberculosis C00005396</t>
  </si>
  <si>
    <t>ERR046862</t>
  </si>
  <si>
    <t>Mycobacterium tuberculosis C00005397</t>
  </si>
  <si>
    <t>ERR046863</t>
  </si>
  <si>
    <t>Mycobacterium tuberculosis C00005398</t>
  </si>
  <si>
    <t>ERR046864</t>
  </si>
  <si>
    <t>Mycobacterium tuberculosis C00005399</t>
  </si>
  <si>
    <t>ERR046865</t>
  </si>
  <si>
    <t>Mycobacterium tuberculosis C00005400</t>
  </si>
  <si>
    <t>ERR046866</t>
  </si>
  <si>
    <t>Mycobacterium tuberculosis C00005401</t>
  </si>
  <si>
    <t>ERR046867</t>
  </si>
  <si>
    <t>Mycobacterium tuberculosis C00005402</t>
  </si>
  <si>
    <t>ERR046869</t>
  </si>
  <si>
    <t>Mycobacterium tuberculosis C00005404</t>
  </si>
  <si>
    <t>ERR046871</t>
  </si>
  <si>
    <t>Mycobacterium tuberculosis C00005406</t>
  </si>
  <si>
    <t>ERR046872</t>
  </si>
  <si>
    <t>Mycobacterium tuberculosis C00005407</t>
  </si>
  <si>
    <t>ERR046873</t>
  </si>
  <si>
    <t>Mycobacterium tuberculosis C00005408</t>
  </si>
  <si>
    <t>ERR046874</t>
  </si>
  <si>
    <t>Mycobacterium tuberculosis C00005409</t>
  </si>
  <si>
    <t>ERR046875</t>
  </si>
  <si>
    <t>Mycobacterium tuberculosis C00005410</t>
  </si>
  <si>
    <t>ERR046876</t>
  </si>
  <si>
    <t>Mycobacterium tuberculosis C00005411</t>
  </si>
  <si>
    <t>ERR046877</t>
  </si>
  <si>
    <t>Mycobacterium tuberculosis C00005412</t>
  </si>
  <si>
    <t>ERR046878</t>
  </si>
  <si>
    <t>Mycobacterium tuberculosis C00005413</t>
  </si>
  <si>
    <t>ERR046879</t>
  </si>
  <si>
    <t>Mycobacterium tuberculosis C00005414</t>
  </si>
  <si>
    <t>ERR046880</t>
  </si>
  <si>
    <t>Mycobacterium tuberculosis C00005415</t>
  </si>
  <si>
    <t>ERR046881</t>
  </si>
  <si>
    <t>Mycobacterium tuberculosis C00005416</t>
  </si>
  <si>
    <t>ERR046882</t>
  </si>
  <si>
    <t>Mycobacterium tuberculosis C00005417</t>
  </si>
  <si>
    <t>ERR046883</t>
  </si>
  <si>
    <t>Mycobacterium tuberculosis C00005418</t>
  </si>
  <si>
    <t>ERR046884</t>
  </si>
  <si>
    <t>Mycobacterium tuberculosis C00005419</t>
  </si>
  <si>
    <t>ERR046885</t>
  </si>
  <si>
    <t>Mycobacterium tuberculosis C00005420</t>
  </si>
  <si>
    <t>ERR046898</t>
  </si>
  <si>
    <t>Mycobacterium tuberculosis C00005421</t>
  </si>
  <si>
    <t>ERR046887</t>
  </si>
  <si>
    <t>Mycobacterium tuberculosis C00005422</t>
  </si>
  <si>
    <t>ERR046888</t>
  </si>
  <si>
    <t>Mycobacterium tuberculosis C00005423</t>
  </si>
  <si>
    <t>ERR046890</t>
  </si>
  <si>
    <t>Mycobacterium tuberculosis C00005425</t>
  </si>
  <si>
    <t>ERR046891</t>
  </si>
  <si>
    <t>Mycobacterium tuberculosis C00005426</t>
  </si>
  <si>
    <t>ERR046893</t>
  </si>
  <si>
    <t>Mycobacterium tuberculosis C00005428</t>
  </si>
  <si>
    <t>ERR046894</t>
  </si>
  <si>
    <t>Mycobacterium tuberculosis C00005429</t>
  </si>
  <si>
    <t>ERR046897</t>
  </si>
  <si>
    <t>Mycobacterium tuberculosis C00005432</t>
  </si>
  <si>
    <t>ERR046895</t>
  </si>
  <si>
    <t>Mycobacterium tuberculosis C00005430</t>
  </si>
  <si>
    <t>SRR2100092</t>
  </si>
  <si>
    <t>Mycobacterium tuberculosis C00005435</t>
  </si>
  <si>
    <t>ERR046903</t>
  </si>
  <si>
    <t>Mycobacterium tuberculosis C00005438</t>
  </si>
  <si>
    <t>ERR046904</t>
  </si>
  <si>
    <t>Mycobacterium tuberculosis C00005439</t>
  </si>
  <si>
    <t>ERR046905</t>
  </si>
  <si>
    <t>Mycobacterium tuberculosis C00005440</t>
  </si>
  <si>
    <t>ERR046907</t>
  </si>
  <si>
    <t>Mycobacterium tuberculosis C00005442</t>
  </si>
  <si>
    <t>ERR046908</t>
  </si>
  <si>
    <t>Mycobacterium tuberculosis C00005443</t>
  </si>
  <si>
    <t>ERR046910</t>
  </si>
  <si>
    <t>Mycobacterium tuberculosis C00005445</t>
  </si>
  <si>
    <t>ERR046911</t>
  </si>
  <si>
    <t>Mycobacterium tuberculosis C00005446</t>
  </si>
  <si>
    <t>ERR046913</t>
  </si>
  <si>
    <t>Mycobacterium tuberculosis C00005448</t>
  </si>
  <si>
    <t>ERR046914</t>
  </si>
  <si>
    <t>Mycobacterium tuberculosis C00005449</t>
  </si>
  <si>
    <t>ERR046915</t>
  </si>
  <si>
    <t>Mycobacterium tuberculosis C00005450</t>
  </si>
  <si>
    <t>ERR046916</t>
  </si>
  <si>
    <t>Mycobacterium tuberculosis C00005451</t>
  </si>
  <si>
    <t>ERR046917</t>
  </si>
  <si>
    <t>Mycobacterium tuberculosis C00005452</t>
  </si>
  <si>
    <t>ERR046918</t>
  </si>
  <si>
    <t>Mycobacterium tuberculosis C00005453</t>
  </si>
  <si>
    <t>ERR046919</t>
  </si>
  <si>
    <t>Mycobacterium tuberculosis C00005454</t>
  </si>
  <si>
    <t>ERR046920</t>
  </si>
  <si>
    <t>Mycobacterium tuberculosis C00005455</t>
  </si>
  <si>
    <t>ERR046921</t>
  </si>
  <si>
    <t>Mycobacterium tuberculosis C00005456</t>
  </si>
  <si>
    <t>ERR046922</t>
  </si>
  <si>
    <t>Mycobacterium tuberculosis C00005457</t>
  </si>
  <si>
    <t>ERR046923</t>
  </si>
  <si>
    <t>Mycobacterium tuberculosis C00005458</t>
  </si>
  <si>
    <t>ERR046924</t>
  </si>
  <si>
    <t>Mycobacterium tuberculosis C00005459</t>
  </si>
  <si>
    <t>ERR046925</t>
  </si>
  <si>
    <t>Mycobacterium tuberculosis C00005460</t>
  </si>
  <si>
    <t>ERR046926</t>
  </si>
  <si>
    <t>Mycobacterium tuberculosis C00005461</t>
  </si>
  <si>
    <t>SRR2100104</t>
  </si>
  <si>
    <t>Mycobacterium tuberculosis C00005462</t>
  </si>
  <si>
    <t>ERR046928</t>
  </si>
  <si>
    <t>Mycobacterium tuberculosis C00005463</t>
  </si>
  <si>
    <t>ERR046929</t>
  </si>
  <si>
    <t>Mycobacterium tuberculosis C00005464</t>
  </si>
  <si>
    <t>ERR046930</t>
  </si>
  <si>
    <t>Mycobacterium tuberculosis C00005465</t>
  </si>
  <si>
    <t>SRR2100093</t>
  </si>
  <si>
    <t>Mycobacterium tuberculosis C00005466</t>
  </si>
  <si>
    <t>ERR046932</t>
  </si>
  <si>
    <t>Mycobacterium tuberculosis C00005467</t>
  </si>
  <si>
    <t>SRR2467264</t>
  </si>
  <si>
    <t>Mycobacterium tuberculosis C00005470</t>
  </si>
  <si>
    <t>ERR046936</t>
  </si>
  <si>
    <t>Mycobacterium tuberculosis C00005471</t>
  </si>
  <si>
    <t>ERR046937</t>
  </si>
  <si>
    <t>Mycobacterium tuberculosis C00005472</t>
  </si>
  <si>
    <t>ERR046938</t>
  </si>
  <si>
    <t>Mycobacterium tuberculosis C00005473</t>
  </si>
  <si>
    <t>ERR046939</t>
  </si>
  <si>
    <t>Mycobacterium tuberculosis C00005474</t>
  </si>
  <si>
    <t>ERR046940</t>
  </si>
  <si>
    <t>Mycobacterium tuberculosis C00005475</t>
  </si>
  <si>
    <t>ERR046941</t>
  </si>
  <si>
    <t>Mycobacterium tuberculosis C00005476</t>
  </si>
  <si>
    <t>ERR046942</t>
  </si>
  <si>
    <t>Mycobacterium tuberculosis C00005477</t>
  </si>
  <si>
    <t>ERR046943</t>
  </si>
  <si>
    <t>Mycobacterium tuberculosis C00005478</t>
  </si>
  <si>
    <t>ERR046945</t>
  </si>
  <si>
    <t>Mycobacterium tuberculosis C00005480</t>
  </si>
  <si>
    <t>ERR046946</t>
  </si>
  <si>
    <t>Mycobacterium tuberculosis C00005481</t>
  </si>
  <si>
    <t>ERR046947</t>
  </si>
  <si>
    <t>Mycobacterium tuberculosis C00005482</t>
  </si>
  <si>
    <t>ERR046948</t>
  </si>
  <si>
    <t>Mycobacterium tuberculosis C00005483</t>
  </si>
  <si>
    <t>ERR046949</t>
  </si>
  <si>
    <t>Mycobacterium tuberculosis C00005484</t>
  </si>
  <si>
    <t>ERR046950</t>
  </si>
  <si>
    <t>Mycobacterium tuberculosis C00005485</t>
  </si>
  <si>
    <t>ERR046951</t>
  </si>
  <si>
    <t>Mycobacterium tuberculosis C00005486</t>
  </si>
  <si>
    <t>ERR046952</t>
  </si>
  <si>
    <t>Mycobacterium tuberculosis C00005487</t>
  </si>
  <si>
    <t>ERR046953</t>
  </si>
  <si>
    <t>Mycobacterium tuberculosis C00005488</t>
  </si>
  <si>
    <t>SRR2100094</t>
  </si>
  <si>
    <t>Mycobacterium tuberculosis C00005490</t>
  </si>
  <si>
    <t>ERR046957</t>
  </si>
  <si>
    <t>Mycobacterium tuberculosis C00005492</t>
  </si>
  <si>
    <t>ERR046958</t>
  </si>
  <si>
    <t>Mycobacterium tuberculosis C00005493</t>
  </si>
  <si>
    <t>ERR046959</t>
  </si>
  <si>
    <t>Mycobacterium tuberculosis C00005494</t>
  </si>
  <si>
    <t>ERR046960</t>
  </si>
  <si>
    <t>Mycobacterium tuberculosis C00005495</t>
  </si>
  <si>
    <t>ERR046963</t>
  </si>
  <si>
    <t>Mycobacterium tuberculosis C00005498</t>
  </si>
  <si>
    <t>ERR046964</t>
  </si>
  <si>
    <t>Mycobacterium tuberculosis C00005499</t>
  </si>
  <si>
    <t>ERR046965</t>
  </si>
  <si>
    <t>Mycobacterium tuberculosis C00005500</t>
  </si>
  <si>
    <t>ERR046966</t>
  </si>
  <si>
    <t>Mycobacterium tuberculosis C00005501</t>
  </si>
  <si>
    <t>ERR046967</t>
  </si>
  <si>
    <t>Mycobacterium tuberculosis C00005502</t>
  </si>
  <si>
    <t>ERR046968</t>
  </si>
  <si>
    <t>Mycobacterium tuberculosis C00005503</t>
  </si>
  <si>
    <t>ERR046969</t>
  </si>
  <si>
    <t>Mycobacterium tuberculosis C00005504</t>
  </si>
  <si>
    <t>ERR046970</t>
  </si>
  <si>
    <t>Mycobacterium tuberculosis C00005505</t>
  </si>
  <si>
    <t>ERR046971</t>
  </si>
  <si>
    <t>Mycobacterium tuberculosis C00005506</t>
  </si>
  <si>
    <t>ERR046972</t>
  </si>
  <si>
    <t>Mycobacterium tuberculosis C00005507</t>
  </si>
  <si>
    <t>SRR2100095</t>
  </si>
  <si>
    <t>Mycobacterium tuberculosis C00005508</t>
  </si>
  <si>
    <t>ERR046974</t>
  </si>
  <si>
    <t>Mycobacterium tuberculosis C00005509</t>
  </si>
  <si>
    <t>ERR046975</t>
  </si>
  <si>
    <t>Mycobacterium tuberculosis C00005510</t>
  </si>
  <si>
    <t>SRR2100096</t>
  </si>
  <si>
    <t>Mycobacterium tuberculosis C00005511</t>
  </si>
  <si>
    <t>SRR2100097</t>
  </si>
  <si>
    <t>Mycobacterium tuberculosis C00005512</t>
  </si>
  <si>
    <t>SRR2100098</t>
  </si>
  <si>
    <t>Mycobacterium tuberculosis C00005513</t>
  </si>
  <si>
    <t>SRR2100099</t>
  </si>
  <si>
    <t>Mycobacterium tuberculosis C00005514</t>
  </si>
  <si>
    <t>ERR046980</t>
  </si>
  <si>
    <t>Mycobacterium tuberculosis C00005515</t>
  </si>
  <si>
    <t>ERR046981</t>
  </si>
  <si>
    <t>Mycobacterium tuberculosis C00005516</t>
  </si>
  <si>
    <t>ERR046982</t>
  </si>
  <si>
    <t>Mycobacterium tuberculosis C00005517</t>
  </si>
  <si>
    <t>ERR046983</t>
  </si>
  <si>
    <t>Mycobacterium tuberculosis C00005518</t>
  </si>
  <si>
    <t>SRR2100100</t>
  </si>
  <si>
    <t>Mycobacterium tuberculosis C00005519</t>
  </si>
  <si>
    <t>SRR2100101</t>
  </si>
  <si>
    <t>Mycobacterium tuberculosis C00005520</t>
  </si>
  <si>
    <t>SRR2100102</t>
  </si>
  <si>
    <t>Mycobacterium tuberculosis C00005522</t>
  </si>
  <si>
    <t>ERR046988</t>
  </si>
  <si>
    <t>Mycobacterium tuberculosis C00005523</t>
  </si>
  <si>
    <t>ERR046990</t>
  </si>
  <si>
    <t>Mycobacterium tuberculosis C00005525</t>
  </si>
  <si>
    <t>ERR046991</t>
  </si>
  <si>
    <t>Mycobacterium tuberculosis C00005526</t>
  </si>
  <si>
    <t>ERR046992</t>
  </si>
  <si>
    <t>Mycobacterium tuberculosis C00005527</t>
  </si>
  <si>
    <t>ERR046993</t>
  </si>
  <si>
    <t>Mycobacterium tuberculosis C00005528</t>
  </si>
  <si>
    <t>ERR046994</t>
  </si>
  <si>
    <t>Mycobacterium tuberculosis C00005529</t>
  </si>
  <si>
    <t>ERR046995</t>
  </si>
  <si>
    <t>Mycobacterium tuberculosis C00005530</t>
  </si>
  <si>
    <t>ERR046996</t>
  </si>
  <si>
    <t>Mycobacterium tuberculosis C00005531</t>
  </si>
  <si>
    <t>ERR046997</t>
  </si>
  <si>
    <t>Mycobacterium tuberculosis C00005532</t>
  </si>
  <si>
    <t>ERR046998</t>
  </si>
  <si>
    <t>Mycobacterium tuberculosis C00005533</t>
  </si>
  <si>
    <t>ERR046999</t>
  </si>
  <si>
    <t>Mycobacterium tuberculosis C00005534</t>
  </si>
  <si>
    <t>ERR047000</t>
  </si>
  <si>
    <t>Mycobacterium tuberculosis C00005535</t>
  </si>
  <si>
    <t>ERR047002</t>
  </si>
  <si>
    <t>Mycobacterium tuberculosis C00005537</t>
  </si>
  <si>
    <t>ERR047003</t>
  </si>
  <si>
    <t>Mycobacterium tuberculosis C00005538</t>
  </si>
  <si>
    <t>ERR047004</t>
  </si>
  <si>
    <t>Mycobacterium tuberculosis C00005539</t>
  </si>
  <si>
    <t>ERR047005</t>
  </si>
  <si>
    <t>Mycobacterium tuberculosis C00005540</t>
  </si>
  <si>
    <t>ERR047006</t>
  </si>
  <si>
    <t>Mycobacterium tuberculosis C00005541</t>
  </si>
  <si>
    <t>ERR047007</t>
  </si>
  <si>
    <t>Mycobacterium tuberculosis C00005542</t>
  </si>
  <si>
    <t>ERR047008</t>
  </si>
  <si>
    <t>Mycobacterium tuberculosis C00005543</t>
  </si>
  <si>
    <t>ERR047009</t>
  </si>
  <si>
    <t>Mycobacterium tuberculosis C00005544</t>
  </si>
  <si>
    <t>ERR047010</t>
  </si>
  <si>
    <t>Mycobacterium tuberculosis C00005545</t>
  </si>
  <si>
    <t>ERR047011</t>
  </si>
  <si>
    <t>Mycobacterium tuberculosis C00005546</t>
  </si>
  <si>
    <t>ERR047012</t>
  </si>
  <si>
    <t>Mycobacterium tuberculosis C00005547</t>
  </si>
  <si>
    <t>ERR047013</t>
  </si>
  <si>
    <t>Mycobacterium tuberculosis C00005548</t>
  </si>
  <si>
    <t>ERR047014</t>
  </si>
  <si>
    <t>Mycobacterium tuberculosis C00005549</t>
  </si>
  <si>
    <t>SRR2100103</t>
  </si>
  <si>
    <t>Mycobacterium tuberculosis C00005550</t>
  </si>
  <si>
    <t>ERR047016</t>
  </si>
  <si>
    <t>Mycobacterium tuberculosis C00005551</t>
  </si>
  <si>
    <t>ERR072089</t>
  </si>
  <si>
    <t>Mycobacterium tuberculosis C00007129</t>
  </si>
  <si>
    <t>SRR2467266</t>
  </si>
  <si>
    <t>Mycobacterium tuberculosis C00007141</t>
  </si>
  <si>
    <t>ERR072019</t>
  </si>
  <si>
    <t>Mycobacterium tuberculosis C00007267</t>
  </si>
  <si>
    <t>ERR072020</t>
  </si>
  <si>
    <t>Mycobacterium tuberculosis C00007268</t>
  </si>
  <si>
    <t>ERR072021</t>
  </si>
  <si>
    <t>Mycobacterium tuberculosis C00007269</t>
  </si>
  <si>
    <t>ERR072022</t>
  </si>
  <si>
    <t>Mycobacterium tuberculosis C00007270</t>
  </si>
  <si>
    <t>ERR072023</t>
  </si>
  <si>
    <t>Mycobacterium tuberculosis C00007271</t>
  </si>
  <si>
    <t>ERR072024</t>
  </si>
  <si>
    <t>Mycobacterium tuberculosis C00007272</t>
  </si>
  <si>
    <t>ERR072025</t>
  </si>
  <si>
    <t>Mycobacterium tuberculosis C00007273</t>
  </si>
  <si>
    <t>ERR072026</t>
  </si>
  <si>
    <t>Mycobacterium tuberculosis C00007274</t>
  </si>
  <si>
    <t>ERR072027</t>
  </si>
  <si>
    <t>Mycobacterium tuberculosis C00007275</t>
  </si>
  <si>
    <t>ERR072028</t>
  </si>
  <si>
    <t>Mycobacterium tuberculosis C00007276</t>
  </si>
  <si>
    <t>ERR072029</t>
  </si>
  <si>
    <t>Mycobacterium tuberculosis C00007277</t>
  </si>
  <si>
    <t>ERR072030</t>
  </si>
  <si>
    <t>Mycobacterium tuberculosis C00007278</t>
  </si>
  <si>
    <t>ERR072031</t>
  </si>
  <si>
    <t>Mycobacterium tuberculosis C00007279</t>
  </si>
  <si>
    <t>ERR072032</t>
  </si>
  <si>
    <t>Mycobacterium tuberculosis C00007280</t>
  </si>
  <si>
    <t>ERR072034</t>
  </si>
  <si>
    <t>Mycobacterium tuberculosis C00007282</t>
  </si>
  <si>
    <t>ERR072035</t>
  </si>
  <si>
    <t>Mycobacterium tuberculosis C00007283</t>
  </si>
  <si>
    <t>ERR072036</t>
  </si>
  <si>
    <t>Mycobacterium tuberculosis C00007284</t>
  </si>
  <si>
    <t>ERR072037</t>
  </si>
  <si>
    <t>Mycobacterium tuberculosis C00007285</t>
  </si>
  <si>
    <t>ERR072038</t>
  </si>
  <si>
    <t>Mycobacterium tuberculosis C00007286</t>
  </si>
  <si>
    <t>ERR072039</t>
  </si>
  <si>
    <t>Mycobacterium tuberculosis C00007287</t>
  </si>
  <si>
    <t>ERR072040</t>
  </si>
  <si>
    <t>Mycobacterium tuberculosis C00007288</t>
  </si>
  <si>
    <t>ERR072041</t>
  </si>
  <si>
    <t>Mycobacterium tuberculosis C00007289</t>
  </si>
  <si>
    <t>ERR072042</t>
  </si>
  <si>
    <t>Mycobacterium tuberculosis C00007290</t>
  </si>
  <si>
    <t>SRR2100106</t>
  </si>
  <si>
    <t>Mycobacterium tuberculosis C00007291</t>
  </si>
  <si>
    <t>ERR072044</t>
  </si>
  <si>
    <t>Mycobacterium tuberculosis C00007292</t>
  </si>
  <si>
    <t>ERR072045</t>
  </si>
  <si>
    <t>Mycobacterium tuberculosis C00007293</t>
  </si>
  <si>
    <t>ERR072046</t>
  </si>
  <si>
    <t>Mycobacterium tuberculosis C00007294</t>
  </si>
  <si>
    <t>ERR072047</t>
  </si>
  <si>
    <t>Mycobacterium tuberculosis C00007295</t>
  </si>
  <si>
    <t>ERR072048</t>
  </si>
  <si>
    <t>Mycobacterium tuberculosis C00007296</t>
  </si>
  <si>
    <t>SRR2100107</t>
  </si>
  <si>
    <t>Mycobacterium tuberculosis C00007297</t>
  </si>
  <si>
    <t>ERR072050</t>
  </si>
  <si>
    <t>Mycobacterium tuberculosis C00007298</t>
  </si>
  <si>
    <t>ERR072051</t>
  </si>
  <si>
    <t>Mycobacterium tuberculosis C00007299</t>
  </si>
  <si>
    <t>SRR2100108</t>
  </si>
  <si>
    <t>Mycobacterium tuberculosis C00007300</t>
  </si>
  <si>
    <t>SRR2100109</t>
  </si>
  <si>
    <t>Mycobacterium tuberculosis C00007301</t>
  </si>
  <si>
    <t>SRR2100141</t>
  </si>
  <si>
    <t>Mycobacterium tuberculosis C00007302</t>
  </si>
  <si>
    <t>SRR2100110</t>
  </si>
  <si>
    <t>Mycobacterium tuberculosis C00007303</t>
  </si>
  <si>
    <t>SRR2100111</t>
  </si>
  <si>
    <t>Mycobacterium tuberculosis C00007304</t>
  </si>
  <si>
    <t>SRR2100112</t>
  </si>
  <si>
    <t>Mycobacterium tuberculosis C00007306</t>
  </si>
  <si>
    <t>SRR2100113</t>
  </si>
  <si>
    <t>Mycobacterium tuberculosis C00007307</t>
  </si>
  <si>
    <t>SRR2100114</t>
  </si>
  <si>
    <t>Mycobacterium tuberculosis C00007308</t>
  </si>
  <si>
    <t>SRR2100116</t>
  </si>
  <si>
    <t>Mycobacterium tuberculosis C00007310</t>
  </si>
  <si>
    <t>SRR2100115</t>
  </si>
  <si>
    <t>Mycobacterium tuberculosis C00007309</t>
  </si>
  <si>
    <t>SRR2100117</t>
  </si>
  <si>
    <t>Mycobacterium tuberculosis C00007311</t>
  </si>
  <si>
    <t>ERR072065</t>
  </si>
  <si>
    <t>Mycobacterium tuberculosis C00007312</t>
  </si>
  <si>
    <t>SRR2100118</t>
  </si>
  <si>
    <t>Mycobacterium tuberculosis C00007313</t>
  </si>
  <si>
    <t>SRR2100119</t>
  </si>
  <si>
    <t>Mycobacterium tuberculosis C00007314</t>
  </si>
  <si>
    <t>SRR2100121</t>
  </si>
  <si>
    <t>Mycobacterium tuberculosis C00007316</t>
  </si>
  <si>
    <t>SRR2100122</t>
  </si>
  <si>
    <t>Mycobacterium tuberculosis C00007318</t>
  </si>
  <si>
    <t>SRR2100123</t>
  </si>
  <si>
    <t>Mycobacterium tuberculosis C00007319</t>
  </si>
  <si>
    <t>ERR072072</t>
  </si>
  <si>
    <t>Mycobacterium tuberculosis C00007320</t>
  </si>
  <si>
    <t>SRR2100125</t>
  </si>
  <si>
    <t>Mycobacterium tuberculosis C00007322</t>
  </si>
  <si>
    <t>SRR2100126</t>
  </si>
  <si>
    <t>Mycobacterium tuberculosis C00007323</t>
  </si>
  <si>
    <t>SRR2100128</t>
  </si>
  <si>
    <t>Mycobacterium tuberculosis C00007326</t>
  </si>
  <si>
    <t>ERR072077</t>
  </si>
  <si>
    <t>Mycobacterium tuberculosis C00007325</t>
  </si>
  <si>
    <t>SRR2100130</t>
  </si>
  <si>
    <t>Mycobacterium tuberculosis C00007329</t>
  </si>
  <si>
    <t>SRR2100131</t>
  </si>
  <si>
    <t>Mycobacterium tuberculosis C00007330</t>
  </si>
  <si>
    <t>SRR2100132</t>
  </si>
  <si>
    <t>Mycobacterium tuberculosis C00007331</t>
  </si>
  <si>
    <t>SRR2100133</t>
  </si>
  <si>
    <t>Mycobacterium tuberculosis C00007333</t>
  </si>
  <si>
    <t>SRR2100134</t>
  </si>
  <si>
    <t>Mycobacterium tuberculosis C00007334</t>
  </si>
  <si>
    <t>ERR072087</t>
  </si>
  <si>
    <t>Mycobacterium tuberculosis C00007335</t>
  </si>
  <si>
    <t>SRR2100136</t>
  </si>
  <si>
    <t>Mycobacterium tuberculosis C00007339</t>
  </si>
  <si>
    <t>SRR2100137</t>
  </si>
  <si>
    <t>Mycobacterium tuberculosis C00007340</t>
  </si>
  <si>
    <t>SRR2100138</t>
  </si>
  <si>
    <t>Mycobacterium tuberculosis C00007341</t>
  </si>
  <si>
    <t>ERR072094</t>
  </si>
  <si>
    <t>Mycobacterium tuberculosis C00007342</t>
  </si>
  <si>
    <t>ERR072095</t>
  </si>
  <si>
    <t>Mycobacterium tuberculosis C00007343</t>
  </si>
  <si>
    <t>ERR072096</t>
  </si>
  <si>
    <t>Mycobacterium tuberculosis C00007344</t>
  </si>
  <si>
    <t>SRR2100139</t>
  </si>
  <si>
    <t>Mycobacterium tuberculosis C00007345</t>
  </si>
  <si>
    <t>SRR2100140</t>
  </si>
  <si>
    <t>Mycobacterium tuberculosis C00007346</t>
  </si>
  <si>
    <t>SRR2100143</t>
  </si>
  <si>
    <t>Mycobacterium tuberculosis C00007355</t>
  </si>
  <si>
    <t>SRR2100144</t>
  </si>
  <si>
    <t>Mycobacterium tuberculosis C00007356</t>
  </si>
  <si>
    <t>SRR2100145</t>
  </si>
  <si>
    <t>Mycobacterium tuberculosis C00007566</t>
  </si>
  <si>
    <t>SRR2100146</t>
  </si>
  <si>
    <t>Mycobacterium tuberculosis C00007569</t>
  </si>
  <si>
    <t>SRR2100147</t>
  </si>
  <si>
    <t>Mycobacterium tuberculosis C00007570</t>
  </si>
  <si>
    <t>SRR2100148</t>
  </si>
  <si>
    <t>Mycobacterium tuberculosis C00008671</t>
  </si>
  <si>
    <t>SRR2100149</t>
  </si>
  <si>
    <t>Mycobacterium tuberculosis C00008672</t>
  </si>
  <si>
    <t>SRR2100150</t>
  </si>
  <si>
    <t>Mycobacterium tuberculosis C00008675</t>
  </si>
  <si>
    <t>SRR2100151</t>
  </si>
  <si>
    <t>Mycobacterium tuberculosis C00008676</t>
  </si>
  <si>
    <t>SRR2100152</t>
  </si>
  <si>
    <t>Mycobacterium tuberculosis C00008677</t>
  </si>
  <si>
    <t>SRR2100153</t>
  </si>
  <si>
    <t>Mycobacterium tuberculosis C00008678</t>
  </si>
  <si>
    <t>SRR2100154</t>
  </si>
  <si>
    <t>Mycobacterium tuberculosis C00008679</t>
  </si>
  <si>
    <t>SRR2100155</t>
  </si>
  <si>
    <t>Mycobacterium tuberculosis C00008680</t>
  </si>
  <si>
    <t>SRR2100156</t>
  </si>
  <si>
    <t>Mycobacterium tuberculosis C00008681</t>
  </si>
  <si>
    <t>SRR2100157</t>
  </si>
  <si>
    <t>Mycobacterium tuberculosis C00008682</t>
  </si>
  <si>
    <t>SRR2100158</t>
  </si>
  <si>
    <t>Mycobacterium tuberculosis C00008683</t>
  </si>
  <si>
    <t>SRR2100159</t>
  </si>
  <si>
    <t>Mycobacterium tuberculosis C00008684</t>
  </si>
  <si>
    <t>SRR2100160</t>
  </si>
  <si>
    <t>Mycobacterium tuberculosis C00008687</t>
  </si>
  <si>
    <t>SRR2100161</t>
  </si>
  <si>
    <t>Mycobacterium tuberculosis C00008688</t>
  </si>
  <si>
    <t>SRR2100162</t>
  </si>
  <si>
    <t>Mycobacterium tuberculosis C00008689</t>
  </si>
  <si>
    <t>SRR2100163</t>
  </si>
  <si>
    <t>Mycobacterium tuberculosis C00008690</t>
  </si>
  <si>
    <t>SRR2100164</t>
  </si>
  <si>
    <t>Mycobacterium tuberculosis C00008691</t>
  </si>
  <si>
    <t>SRR2100165</t>
  </si>
  <si>
    <t>Mycobacterium tuberculosis C00008692</t>
  </si>
  <si>
    <t>SRR2100166</t>
  </si>
  <si>
    <t>Mycobacterium tuberculosis C00008694</t>
  </si>
  <si>
    <t>SRR2100167</t>
  </si>
  <si>
    <t>Mycobacterium tuberculosis C00008695</t>
  </si>
  <si>
    <t>SRR2100168</t>
  </si>
  <si>
    <t>Mycobacterium tuberculosis C00008696</t>
  </si>
  <si>
    <t>SRR2100169</t>
  </si>
  <si>
    <t>Mycobacterium tuberculosis C00008699</t>
  </si>
  <si>
    <t>SRR2100170</t>
  </si>
  <si>
    <t>Mycobacterium tuberculosis C00008700</t>
  </si>
  <si>
    <t>SRR2100171</t>
  </si>
  <si>
    <t>Mycobacterium tuberculosis C00008701</t>
  </si>
  <si>
    <t>SRR2100172</t>
  </si>
  <si>
    <t>Mycobacterium tuberculosis C00008702</t>
  </si>
  <si>
    <t>SRR2100173</t>
  </si>
  <si>
    <t>Mycobacterium tuberculosis C00008703</t>
  </si>
  <si>
    <t>SRR2100174</t>
  </si>
  <si>
    <t>Mycobacterium tuberculosis C00008704</t>
  </si>
  <si>
    <t>SRR2100175</t>
  </si>
  <si>
    <t>Mycobacterium tuberculosis C00008705</t>
  </si>
  <si>
    <t>SRR2100176</t>
  </si>
  <si>
    <t>Mycobacterium tuberculosis C00008706</t>
  </si>
  <si>
    <t>SRR2100177</t>
  </si>
  <si>
    <t>Mycobacterium tuberculosis C00008707</t>
  </si>
  <si>
    <t>SRR2100178</t>
  </si>
  <si>
    <t>Mycobacterium tuberculosis C00008708</t>
  </si>
  <si>
    <t>SRR2100179</t>
  </si>
  <si>
    <t>Mycobacterium tuberculosis C00008709</t>
  </si>
  <si>
    <t>SRR2100180</t>
  </si>
  <si>
    <t>Mycobacterium tuberculosis C00008711</t>
  </si>
  <si>
    <t>SRR2100181</t>
  </si>
  <si>
    <t>Mycobacterium tuberculosis C00008712</t>
  </si>
  <si>
    <t>SRR2100182</t>
  </si>
  <si>
    <t>Mycobacterium tuberculosis C00008713</t>
  </si>
  <si>
    <t>SRR2100184</t>
  </si>
  <si>
    <t>Mycobacterium tuberculosis C00008716</t>
  </si>
  <si>
    <t>SRR2100185</t>
  </si>
  <si>
    <t>Mycobacterium tuberculosis C00008717</t>
  </si>
  <si>
    <t>SRR2100186</t>
  </si>
  <si>
    <t>Mycobacterium tuberculosis C00008718</t>
  </si>
  <si>
    <t>SRR2100187</t>
  </si>
  <si>
    <t>Mycobacterium tuberculosis C00008719</t>
  </si>
  <si>
    <t>SRR2100188</t>
  </si>
  <si>
    <t>Mycobacterium tuberculosis C00008720</t>
  </si>
  <si>
    <t>SRR2100189</t>
  </si>
  <si>
    <t>Mycobacterium tuberculosis C00008721</t>
  </si>
  <si>
    <t>SRR2099928</t>
  </si>
  <si>
    <t>Mycobacterium tuberculosis C00008722</t>
  </si>
  <si>
    <t>SRR2100190</t>
  </si>
  <si>
    <t>Mycobacterium tuberculosis C00008723</t>
  </si>
  <si>
    <t>SRR2100191</t>
  </si>
  <si>
    <t>Mycobacterium tuberculosis C00008725</t>
  </si>
  <si>
    <t>SRR2100192</t>
  </si>
  <si>
    <t>Mycobacterium tuberculosis C00008726</t>
  </si>
  <si>
    <t>SRR2100193</t>
  </si>
  <si>
    <t>Mycobacterium tuberculosis C00008727</t>
  </si>
  <si>
    <t>SRR2100194</t>
  </si>
  <si>
    <t>Mycobacterium tuberculosis C00008728</t>
  </si>
  <si>
    <t>SRR2100195</t>
  </si>
  <si>
    <t>Mycobacterium tuberculosis C00008729</t>
  </si>
  <si>
    <t>SRR2100196</t>
  </si>
  <si>
    <t>Mycobacterium tuberculosis C00008731</t>
  </si>
  <si>
    <t>SRR2100197</t>
  </si>
  <si>
    <t>Mycobacterium tuberculosis C00008732</t>
  </si>
  <si>
    <t>SRR2100198</t>
  </si>
  <si>
    <t>Mycobacterium tuberculosis C00008733</t>
  </si>
  <si>
    <t>SRR2100199</t>
  </si>
  <si>
    <t>Mycobacterium tuberculosis C00008734</t>
  </si>
  <si>
    <t>SRR2100200</t>
  </si>
  <si>
    <t>Mycobacterium tuberculosis C00008735</t>
  </si>
  <si>
    <t>SRR2100201</t>
  </si>
  <si>
    <t>Mycobacterium tuberculosis C00008736</t>
  </si>
  <si>
    <t>SRR2100202</t>
  </si>
  <si>
    <t>Mycobacterium tuberculosis C00008737</t>
  </si>
  <si>
    <t>SRR2100203</t>
  </si>
  <si>
    <t>Mycobacterium tuberculosis C00008738</t>
  </si>
  <si>
    <t>SRR2100204</t>
  </si>
  <si>
    <t>Mycobacterium tuberculosis C00008739</t>
  </si>
  <si>
    <t>SRR2467267</t>
  </si>
  <si>
    <t>Mycobacterium tuberculosis C00008740</t>
  </si>
  <si>
    <t>SRR2100205</t>
  </si>
  <si>
    <t>Mycobacterium tuberculosis C00008741</t>
  </si>
  <si>
    <t>SRR2100206</t>
  </si>
  <si>
    <t>Mycobacterium tuberculosis C00008742</t>
  </si>
  <si>
    <t>SRR2100207</t>
  </si>
  <si>
    <t>Mycobacterium tuberculosis C00008743</t>
  </si>
  <si>
    <t>SRR2100208</t>
  </si>
  <si>
    <t>Mycobacterium tuberculosis C00008744</t>
  </si>
  <si>
    <t>SRR2100209</t>
  </si>
  <si>
    <t>Mycobacterium tuberculosis C00008745</t>
  </si>
  <si>
    <t>SRR2100210</t>
  </si>
  <si>
    <t>Mycobacterium tuberculosis C00008746</t>
  </si>
  <si>
    <t>SRR2100211</t>
  </si>
  <si>
    <t>Mycobacterium tuberculosis C00008747</t>
  </si>
  <si>
    <t>SRR2100212</t>
  </si>
  <si>
    <t>Mycobacterium tuberculosis C00008748</t>
  </si>
  <si>
    <t>SRR2100213</t>
  </si>
  <si>
    <t>Mycobacterium tuberculosis C00008749</t>
  </si>
  <si>
    <t>SRR2467268</t>
  </si>
  <si>
    <t>Mycobacterium tuberculosis C00008750</t>
  </si>
  <si>
    <t>SRR2100214</t>
  </si>
  <si>
    <t>Mycobacterium tuberculosis C00008751</t>
  </si>
  <si>
    <t>SRR2100215</t>
  </si>
  <si>
    <t>Mycobacterium tuberculosis C00008752</t>
  </si>
  <si>
    <t>SRR2100216</t>
  </si>
  <si>
    <t>Mycobacterium tuberculosis C00008753</t>
  </si>
  <si>
    <t>SRR2100217</t>
  </si>
  <si>
    <t>Mycobacterium tuberculosis C00008754</t>
  </si>
  <si>
    <t>SRR2100218</t>
  </si>
  <si>
    <t>Mycobacterium tuberculosis C00008755</t>
  </si>
  <si>
    <t>SRR2100219</t>
  </si>
  <si>
    <t>Mycobacterium tuberculosis C00008756</t>
  </si>
  <si>
    <t>SRR2100220</t>
  </si>
  <si>
    <t>Mycobacterium tuberculosis C00008757</t>
  </si>
  <si>
    <t>SRR2100221</t>
  </si>
  <si>
    <t>Mycobacterium tuberculosis C00008758</t>
  </si>
  <si>
    <t>SRR2100222</t>
  </si>
  <si>
    <t>Mycobacterium tuberculosis C00008759</t>
  </si>
  <si>
    <t>SRR2100223</t>
  </si>
  <si>
    <t>Mycobacterium tuberculosis C00008760</t>
  </si>
  <si>
    <t>SRR2100224</t>
  </si>
  <si>
    <t>Mycobacterium tuberculosis C00008762</t>
  </si>
  <si>
    <t>SRR2100225</t>
  </si>
  <si>
    <t>Mycobacterium tuberculosis C00008765</t>
  </si>
  <si>
    <t>SRR2100226</t>
  </si>
  <si>
    <t>Mycobacterium tuberculosis C00008766</t>
  </si>
  <si>
    <t>SRR2100227</t>
  </si>
  <si>
    <t>Mycobacterium tuberculosis C00008767</t>
  </si>
  <si>
    <t>SRR2100228</t>
  </si>
  <si>
    <t>Mycobacterium tuberculosis C00008768</t>
  </si>
  <si>
    <t>SRR2100229</t>
  </si>
  <si>
    <t>Mycobacterium tuberculosis C00008769</t>
  </si>
  <si>
    <t>SRR2100230</t>
  </si>
  <si>
    <t>Mycobacterium tuberculosis C00008770</t>
  </si>
  <si>
    <t>SRR2100231</t>
  </si>
  <si>
    <t>Mycobacterium tuberculosis C00008771</t>
  </si>
  <si>
    <t>SRR2100232</t>
  </si>
  <si>
    <t>Mycobacterium tuberculosis C00008772</t>
  </si>
  <si>
    <t>SRR2100233</t>
  </si>
  <si>
    <t>Mycobacterium tuberculosis C00008773</t>
  </si>
  <si>
    <t>SRR2100234</t>
  </si>
  <si>
    <t>Mycobacterium tuberculosis C00008774</t>
  </si>
  <si>
    <t>SRR2100235</t>
  </si>
  <si>
    <t>Mycobacterium tuberculosis C00008776</t>
  </si>
  <si>
    <t>SRR2100236</t>
  </si>
  <si>
    <t>Mycobacterium tuberculosis C00008777</t>
  </si>
  <si>
    <t>SRR2100237</t>
  </si>
  <si>
    <t>Mycobacterium tuberculosis C00008778</t>
  </si>
  <si>
    <t>SRR2100238</t>
  </si>
  <si>
    <t>Mycobacterium tuberculosis C00008779</t>
  </si>
  <si>
    <t>SRR2100240</t>
  </si>
  <si>
    <t>Mycobacterium tuberculosis C00008781</t>
  </si>
  <si>
    <t>SRR2100241</t>
  </si>
  <si>
    <t>Mycobacterium tuberculosis C00008782</t>
  </si>
  <si>
    <t>SRR2100242</t>
  </si>
  <si>
    <t>Mycobacterium tuberculosis C00008783</t>
  </si>
  <si>
    <t>SRR2100243</t>
  </si>
  <si>
    <t>Mycobacterium tuberculosis C00008784</t>
  </si>
  <si>
    <t>SRR2100244</t>
  </si>
  <si>
    <t>Mycobacterium tuberculosis C00008785</t>
  </si>
  <si>
    <t>SRR2100245</t>
  </si>
  <si>
    <t>Mycobacterium tuberculosis C00008786</t>
  </si>
  <si>
    <t>SRR2100246</t>
  </si>
  <si>
    <t>Mycobacterium tuberculosis C00008787</t>
  </si>
  <si>
    <t>SRR2100247</t>
  </si>
  <si>
    <t>Mycobacterium tuberculosis C00008788</t>
  </si>
  <si>
    <t>SRR2100248</t>
  </si>
  <si>
    <t>Mycobacterium tuberculosis C00008789</t>
  </si>
  <si>
    <t>SRR2100249</t>
  </si>
  <si>
    <t>Mycobacterium tuberculosis C00008790</t>
  </si>
  <si>
    <t>SRR2100250</t>
  </si>
  <si>
    <t>Mycobacterium tuberculosis C00008791</t>
  </si>
  <si>
    <t>SRR2100251</t>
  </si>
  <si>
    <t>Mycobacterium tuberculosis C00008793</t>
  </si>
  <si>
    <t>SRR2100252</t>
  </si>
  <si>
    <t>Mycobacterium tuberculosis C00008794</t>
  </si>
  <si>
    <t>SRR2100253</t>
  </si>
  <si>
    <t>Mycobacterium tuberculosis C00008795</t>
  </si>
  <si>
    <t>SRR2100254</t>
  </si>
  <si>
    <t>Mycobacterium tuberculosis C00008796</t>
  </si>
  <si>
    <t>SRR2100255</t>
  </si>
  <si>
    <t>Mycobacterium tuberculosis C00008797</t>
  </si>
  <si>
    <t>SRR2100256</t>
  </si>
  <si>
    <t>Mycobacterium tuberculosis C00008798</t>
  </si>
  <si>
    <t>SRR2100257</t>
  </si>
  <si>
    <t>Mycobacterium tuberculosis C00008799</t>
  </si>
  <si>
    <t>SRR2100258</t>
  </si>
  <si>
    <t>Mycobacterium tuberculosis C00008800</t>
  </si>
  <si>
    <t>SRR2100259</t>
  </si>
  <si>
    <t>Mycobacterium tuberculosis C00008801</t>
  </si>
  <si>
    <t>SRR2100260</t>
  </si>
  <si>
    <t>Mycobacterium tuberculosis C00008804</t>
  </si>
  <si>
    <t>SRR2100261</t>
  </si>
  <si>
    <t>Mycobacterium tuberculosis C00008805</t>
  </si>
  <si>
    <t>SRR2100262</t>
  </si>
  <si>
    <t>Mycobacterium tuberculosis C00008806</t>
  </si>
  <si>
    <t>SRR2100263</t>
  </si>
  <si>
    <t>Mycobacterium tuberculosis C00008807</t>
  </si>
  <si>
    <t>SRR2100264</t>
  </si>
  <si>
    <t>Mycobacterium tuberculosis C00008808</t>
  </si>
  <si>
    <t>SRR2100265</t>
  </si>
  <si>
    <t>Mycobacterium tuberculosis C00008809</t>
  </si>
  <si>
    <t>SRR2100266</t>
  </si>
  <si>
    <t>Mycobacterium tuberculosis C00008810</t>
  </si>
  <si>
    <t>SRR2100267</t>
  </si>
  <si>
    <t>Mycobacterium tuberculosis C00008811</t>
  </si>
  <si>
    <t>SRR2100268</t>
  </si>
  <si>
    <t>Mycobacterium tuberculosis C00008812</t>
  </si>
  <si>
    <t>SRR2100269</t>
  </si>
  <si>
    <t>Mycobacterium tuberculosis C00008813</t>
  </si>
  <si>
    <t>SRR2100271</t>
  </si>
  <si>
    <t>Mycobacterium tuberculosis C00008816</t>
  </si>
  <si>
    <t>SRR2100272</t>
  </si>
  <si>
    <t>Mycobacterium tuberculosis C00008817</t>
  </si>
  <si>
    <t>SRR2100273</t>
  </si>
  <si>
    <t>Mycobacterium tuberculosis C00008818</t>
  </si>
  <si>
    <t>SRR2100274</t>
  </si>
  <si>
    <t>Mycobacterium tuberculosis C00008819</t>
  </si>
  <si>
    <t>SRR2100275</t>
  </si>
  <si>
    <t>Mycobacterium tuberculosis C00008820</t>
  </si>
  <si>
    <t>SRR2100276</t>
  </si>
  <si>
    <t>Mycobacterium tuberculosis C00008821</t>
  </si>
  <si>
    <t>SRR2100277</t>
  </si>
  <si>
    <t>Mycobacterium tuberculosis C00008822</t>
  </si>
  <si>
    <t>SRR2100278</t>
  </si>
  <si>
    <t>Mycobacterium tuberculosis C00008823</t>
  </si>
  <si>
    <t>SRR2100279</t>
  </si>
  <si>
    <t>Mycobacterium tuberculosis C00008824</t>
  </si>
  <si>
    <t>SRR2100280</t>
  </si>
  <si>
    <t>Mycobacterium tuberculosis C00008825</t>
  </si>
  <si>
    <t>SRR2100281</t>
  </si>
  <si>
    <t>Mycobacterium tuberculosis C00008826</t>
  </si>
  <si>
    <t>SRR2100282</t>
  </si>
  <si>
    <t>Mycobacterium tuberculosis C00008827</t>
  </si>
  <si>
    <t>SRR2100283</t>
  </si>
  <si>
    <t>Mycobacterium tuberculosis C00008828</t>
  </si>
  <si>
    <t>SRR2100284</t>
  </si>
  <si>
    <t>Mycobacterium tuberculosis C00008829</t>
  </si>
  <si>
    <t>SRR2100285</t>
  </si>
  <si>
    <t>Mycobacterium tuberculosis C00008830</t>
  </si>
  <si>
    <t>SRR2100286</t>
  </si>
  <si>
    <t>Mycobacterium tuberculosis C00008831</t>
  </si>
  <si>
    <t>SRR2100287</t>
  </si>
  <si>
    <t>Mycobacterium tuberculosis C00008832</t>
  </si>
  <si>
    <t>SRR2100288</t>
  </si>
  <si>
    <t>Mycobacterium tuberculosis C00008833</t>
  </si>
  <si>
    <t>SRR2100289</t>
  </si>
  <si>
    <t>Mycobacterium tuberculosis C00008834</t>
  </si>
  <si>
    <t>SRR2100290</t>
  </si>
  <si>
    <t>Mycobacterium tuberculosis C00008835</t>
  </si>
  <si>
    <t>SRR2100291</t>
  </si>
  <si>
    <t>Mycobacterium tuberculosis C00008836</t>
  </si>
  <si>
    <t>SRR2100292</t>
  </si>
  <si>
    <t>Mycobacterium tuberculosis C00008837</t>
  </si>
  <si>
    <t>SRR2100293</t>
  </si>
  <si>
    <t>Mycobacterium tuberculosis C00008838</t>
  </si>
  <si>
    <t>SRR2100294</t>
  </si>
  <si>
    <t>Mycobacterium tuberculosis C00008839</t>
  </si>
  <si>
    <t>SRR2100295</t>
  </si>
  <si>
    <t>Mycobacterium tuberculosis C00008840</t>
  </si>
  <si>
    <t>SRR2100296</t>
  </si>
  <si>
    <t>Mycobacterium tuberculosis C00008841</t>
  </si>
  <si>
    <t>SRR2100297</t>
  </si>
  <si>
    <t>Mycobacterium tuberculosis C00008842</t>
  </si>
  <si>
    <t>SRR2100298</t>
  </si>
  <si>
    <t>Mycobacterium tuberculosis C00008843</t>
  </si>
  <si>
    <t>SRR2100299</t>
  </si>
  <si>
    <t>Mycobacterium tuberculosis C00008844</t>
  </si>
  <si>
    <t>SRR2100300</t>
  </si>
  <si>
    <t>Mycobacterium tuberculosis C00008845</t>
  </si>
  <si>
    <t>SRR2100301</t>
  </si>
  <si>
    <t>Mycobacterium tuberculosis C00008846</t>
  </si>
  <si>
    <t>SRR2100302</t>
  </si>
  <si>
    <t>Mycobacterium tuberculosis C00008847</t>
  </si>
  <si>
    <t>SRR2100303</t>
  </si>
  <si>
    <t>Mycobacterium tuberculosis C00008848</t>
  </si>
  <si>
    <t>SRR2100304</t>
  </si>
  <si>
    <t>Mycobacterium tuberculosis C00008849</t>
  </si>
  <si>
    <t>SRR2100305</t>
  </si>
  <si>
    <t>Mycobacterium tuberculosis C00008850</t>
  </si>
  <si>
    <t>SRR2100306</t>
  </si>
  <si>
    <t>Mycobacterium tuberculosis C00008851</t>
  </si>
  <si>
    <t>SRR2100307</t>
  </si>
  <si>
    <t>Mycobacterium tuberculosis C00008852</t>
  </si>
  <si>
    <t>SRR2100308</t>
  </si>
  <si>
    <t>Mycobacterium tuberculosis C00008853</t>
  </si>
  <si>
    <t>SRR2100309</t>
  </si>
  <si>
    <t>Mycobacterium tuberculosis C00008854</t>
  </si>
  <si>
    <t>SRR2100310</t>
  </si>
  <si>
    <t>Mycobacterium tuberculosis C00008855</t>
  </si>
  <si>
    <t>SRR2100311</t>
  </si>
  <si>
    <t>Mycobacterium tuberculosis C00008856</t>
  </si>
  <si>
    <t>SRR2100313</t>
  </si>
  <si>
    <t>Mycobacterium tuberculosis C00008858</t>
  </si>
  <si>
    <t>SRR2100314</t>
  </si>
  <si>
    <t>Mycobacterium tuberculosis C00008860</t>
  </si>
  <si>
    <t>SRR2100315</t>
  </si>
  <si>
    <t>Mycobacterium tuberculosis C00008861</t>
  </si>
  <si>
    <t>SRR2100316</t>
  </si>
  <si>
    <t>Mycobacterium tuberculosis C00008862</t>
  </si>
  <si>
    <t>SRR2100317</t>
  </si>
  <si>
    <t>Mycobacterium tuberculosis C00008863</t>
  </si>
  <si>
    <t>SRR2100318</t>
  </si>
  <si>
    <t>Mycobacterium tuberculosis C00008864</t>
  </si>
  <si>
    <t>SRR2100319</t>
  </si>
  <si>
    <t>Mycobacterium tuberculosis C00008865</t>
  </si>
  <si>
    <t>SRR2100320</t>
  </si>
  <si>
    <t>Mycobacterium tuberculosis C00008866</t>
  </si>
  <si>
    <t>SRR2100321</t>
  </si>
  <si>
    <t>Mycobacterium tuberculosis C00008867</t>
  </si>
  <si>
    <t>SRR2100322</t>
  </si>
  <si>
    <t>Mycobacterium tuberculosis C00008868</t>
  </si>
  <si>
    <t>SRR2100323</t>
  </si>
  <si>
    <t>Mycobacterium tuberculosis C00008869</t>
  </si>
  <si>
    <t>SRR2100324</t>
  </si>
  <si>
    <t>Mycobacterium tuberculosis C00008870</t>
  </si>
  <si>
    <t>SRR2100325</t>
  </si>
  <si>
    <t>Mycobacterium tuberculosis C00008871</t>
  </si>
  <si>
    <t>SRR2100326</t>
  </si>
  <si>
    <t>Mycobacterium tuberculosis C00008872</t>
  </si>
  <si>
    <t>SRR2100327</t>
  </si>
  <si>
    <t>Mycobacterium tuberculosis C00008873</t>
  </si>
  <si>
    <t>SRR2100328</t>
  </si>
  <si>
    <t>Mycobacterium tuberculosis C00008874</t>
  </si>
  <si>
    <t>SRR2100329</t>
  </si>
  <si>
    <t>Mycobacterium tuberculosis C00008875</t>
  </si>
  <si>
    <t>SRR2100330</t>
  </si>
  <si>
    <t>Mycobacterium tuberculosis C00008876</t>
  </si>
  <si>
    <t>SRR2100331</t>
  </si>
  <si>
    <t>Mycobacterium tuberculosis C00008877</t>
  </si>
  <si>
    <t>SRR2100332</t>
  </si>
  <si>
    <t>Mycobacterium tuberculosis C00008878</t>
  </si>
  <si>
    <t>SRR2100333</t>
  </si>
  <si>
    <t>Mycobacterium tuberculosis C00008879</t>
  </si>
  <si>
    <t>SRR2100334</t>
  </si>
  <si>
    <t>Mycobacterium tuberculosis C00008881</t>
  </si>
  <si>
    <t>SRR2100336</t>
  </si>
  <si>
    <t>Mycobacterium tuberculosis C00008883</t>
  </si>
  <si>
    <t>SRR2100337</t>
  </si>
  <si>
    <t>Mycobacterium tuberculosis C00008884</t>
  </si>
  <si>
    <t>SRR2100338</t>
  </si>
  <si>
    <t>Mycobacterium tuberculosis C00008885</t>
  </si>
  <si>
    <t>SRR2100339</t>
  </si>
  <si>
    <t>Mycobacterium tuberculosis C00008886</t>
  </si>
  <si>
    <t>SRR2100340</t>
  </si>
  <si>
    <t>Mycobacterium tuberculosis C00008887</t>
  </si>
  <si>
    <t>SRR2100341</t>
  </si>
  <si>
    <t>Mycobacterium tuberculosis C00008888</t>
  </si>
  <si>
    <t>SRR2100342</t>
  </si>
  <si>
    <t>Mycobacterium tuberculosis C00008889</t>
  </si>
  <si>
    <t>SRR2100343</t>
  </si>
  <si>
    <t>Mycobacterium tuberculosis C00008890</t>
  </si>
  <si>
    <t>SRR2100344</t>
  </si>
  <si>
    <t>Mycobacterium tuberculosis C00008891</t>
  </si>
  <si>
    <t>SRR2100345</t>
  </si>
  <si>
    <t>Mycobacterium tuberculosis C00008892</t>
  </si>
  <si>
    <t>SRR2100346</t>
  </si>
  <si>
    <t>Mycobacterium tuberculosis C00008893</t>
  </si>
  <si>
    <t>SRR2100347</t>
  </si>
  <si>
    <t>Mycobacterium tuberculosis C00008894</t>
  </si>
  <si>
    <t>SRR2100348</t>
  </si>
  <si>
    <t>Mycobacterium tuberculosis C00008895</t>
  </si>
  <si>
    <t>SRR2100349</t>
  </si>
  <si>
    <t>Mycobacterium tuberculosis C00008896</t>
  </si>
  <si>
    <t>SRR2100350</t>
  </si>
  <si>
    <t>Mycobacterium tuberculosis C00008897</t>
  </si>
  <si>
    <t>SRR2100351</t>
  </si>
  <si>
    <t>Mycobacterium tuberculosis C00008898</t>
  </si>
  <si>
    <t>SRR2100352</t>
  </si>
  <si>
    <t>Mycobacterium tuberculosis C00008899</t>
  </si>
  <si>
    <t>SRR2100353</t>
  </si>
  <si>
    <t>Mycobacterium tuberculosis C00008900</t>
  </si>
  <si>
    <t>SRR2100354</t>
  </si>
  <si>
    <t>Mycobacterium tuberculosis C00008901</t>
  </si>
  <si>
    <t>SRR2100355</t>
  </si>
  <si>
    <t>Mycobacterium tuberculosis C00008902</t>
  </si>
  <si>
    <t>SRR2100356</t>
  </si>
  <si>
    <t>Mycobacterium tuberculosis C00008903</t>
  </si>
  <si>
    <t>SRR2100357</t>
  </si>
  <si>
    <t>Mycobacterium tuberculosis C00008904</t>
  </si>
  <si>
    <t>SRR2100358</t>
  </si>
  <si>
    <t>Mycobacterium tuberculosis C00008905</t>
  </si>
  <si>
    <t>SRR2100360</t>
  </si>
  <si>
    <t>Mycobacterium tuberculosis C00008907</t>
  </si>
  <si>
    <t>SRR2100361</t>
  </si>
  <si>
    <t>Mycobacterium tuberculosis C00008909</t>
  </si>
  <si>
    <t>SRR2100362</t>
  </si>
  <si>
    <t>Mycobacterium tuberculosis C00008910</t>
  </si>
  <si>
    <t>SRR2100363</t>
  </si>
  <si>
    <t>Mycobacterium tuberculosis C00008911</t>
  </si>
  <si>
    <t>SRR2100364</t>
  </si>
  <si>
    <t>Mycobacterium tuberculosis C00008912</t>
  </si>
  <si>
    <t>SRR2100365</t>
  </si>
  <si>
    <t>Mycobacterium tuberculosis C00008913</t>
  </si>
  <si>
    <t>SRR2467269</t>
  </si>
  <si>
    <t>Mycobacterium tuberculosis C00008914</t>
  </si>
  <si>
    <t>SRR2100366</t>
  </si>
  <si>
    <t>Mycobacterium tuberculosis C00008915</t>
  </si>
  <si>
    <t>SRR2100367</t>
  </si>
  <si>
    <t>Mycobacterium tuberculosis C00008916</t>
  </si>
  <si>
    <t>SRR2100368</t>
  </si>
  <si>
    <t>Mycobacterium tuberculosis C00008917</t>
  </si>
  <si>
    <t>SRR2100369</t>
  </si>
  <si>
    <t>Mycobacterium tuberculosis C00008918</t>
  </si>
  <si>
    <t>SRR2100370</t>
  </si>
  <si>
    <t>Mycobacterium tuberculosis C00008919</t>
  </si>
  <si>
    <t>SRR2100371</t>
  </si>
  <si>
    <t>Mycobacterium tuberculosis C00008920</t>
  </si>
  <si>
    <t>SRR2100372</t>
  </si>
  <si>
    <t>Mycobacterium tuberculosis C00008921</t>
  </si>
  <si>
    <t>SRR2100373</t>
  </si>
  <si>
    <t>Mycobacterium tuberculosis C00008922</t>
  </si>
  <si>
    <t>SRR2100374</t>
  </si>
  <si>
    <t>Mycobacterium tuberculosis C00008923</t>
  </si>
  <si>
    <t>SRR2100375</t>
  </si>
  <si>
    <t>Mycobacterium tuberculosis C00008924</t>
  </si>
  <si>
    <t>SRR2100376</t>
  </si>
  <si>
    <t>Mycobacterium tuberculosis C00008925</t>
  </si>
  <si>
    <t>SRR2100377</t>
  </si>
  <si>
    <t>Mycobacterium tuberculosis C00008926</t>
  </si>
  <si>
    <t>SRR2100378</t>
  </si>
  <si>
    <t>Mycobacterium tuberculosis C00008927</t>
  </si>
  <si>
    <t>SRR2100379</t>
  </si>
  <si>
    <t>Mycobacterium tuberculosis C00008928</t>
  </si>
  <si>
    <t>SRR2100380</t>
  </si>
  <si>
    <t>Mycobacterium tuberculosis C00008929</t>
  </si>
  <si>
    <t>SRR2100381</t>
  </si>
  <si>
    <t>Mycobacterium tuberculosis C00008930</t>
  </si>
  <si>
    <t>SRR2100382</t>
  </si>
  <si>
    <t>Mycobacterium tuberculosis C00008931</t>
  </si>
  <si>
    <t>SRR2100383</t>
  </si>
  <si>
    <t>Mycobacterium tuberculosis C00008932</t>
  </si>
  <si>
    <t>SRR2100384</t>
  </si>
  <si>
    <t>Mycobacterium tuberculosis C00008933</t>
  </si>
  <si>
    <t>SRR2100385</t>
  </si>
  <si>
    <t>Mycobacterium tuberculosis C00008934</t>
  </si>
  <si>
    <t>SRR2100386</t>
  </si>
  <si>
    <t>Mycobacterium tuberculosis C00008936</t>
  </si>
  <si>
    <t>SRR2100387</t>
  </si>
  <si>
    <t>Mycobacterium tuberculosis C00008937</t>
  </si>
  <si>
    <t>SRR2100239</t>
  </si>
  <si>
    <t>Mycobacterium tuberculosis C00009037</t>
  </si>
  <si>
    <t>SRR2100390</t>
  </si>
  <si>
    <t>Mycobacterium tuberculosis C00009055</t>
  </si>
  <si>
    <t>SRR2100391</t>
  </si>
  <si>
    <t>Mycobacterium tuberculosis C00009070</t>
  </si>
  <si>
    <t>SRR2100392</t>
  </si>
  <si>
    <t>Mycobacterium tuberculosis C00009072</t>
  </si>
  <si>
    <t>SRR2100393</t>
  </si>
  <si>
    <t>Mycobacterium tuberculosis C00009079</t>
  </si>
  <si>
    <t>SRR2100335</t>
  </si>
  <si>
    <t>Mycobacterium tuberculosis C00009080</t>
  </si>
  <si>
    <t>SRR2100270</t>
  </si>
  <si>
    <t>Mycobacterium tuberculosis C00009088</t>
  </si>
  <si>
    <t>SRR2100394</t>
  </si>
  <si>
    <t>Mycobacterium tuberculosis C00009094</t>
  </si>
  <si>
    <t>SRR2100395</t>
  </si>
  <si>
    <t>Mycobacterium tuberculosis C00009095</t>
  </si>
  <si>
    <t>SRR2100396</t>
  </si>
  <si>
    <t>Mycobacterium tuberculosis C00009104</t>
  </si>
  <si>
    <t>SRR2100312</t>
  </si>
  <si>
    <t>Mycobacterium tuberculosis C00009110</t>
  </si>
  <si>
    <t>SRR2467270</t>
  </si>
  <si>
    <t>Mycobacterium tuberculosis C00009113</t>
  </si>
  <si>
    <t>SRR2100397</t>
  </si>
  <si>
    <t>Mycobacterium tuberculosis C00009116</t>
  </si>
  <si>
    <t>SRR2100398</t>
  </si>
  <si>
    <t>Mycobacterium tuberculosis C00009122</t>
  </si>
  <si>
    <t>SRR2100399</t>
  </si>
  <si>
    <t>Mycobacterium tuberculosis C00009128</t>
  </si>
  <si>
    <t>SRR2100400</t>
  </si>
  <si>
    <t>Mycobacterium tuberculosis C00010177</t>
  </si>
  <si>
    <t>SRR2100401</t>
  </si>
  <si>
    <t>Mycobacterium tuberculosis C00010180</t>
  </si>
  <si>
    <t>SRR2100402</t>
  </si>
  <si>
    <t>Mycobacterium tuberculosis C00010187</t>
  </si>
  <si>
    <t>SRR2100403</t>
  </si>
  <si>
    <t>Mycobacterium tuberculosis C00010188</t>
  </si>
  <si>
    <t>SRR2100404</t>
  </si>
  <si>
    <t>Mycobacterium tuberculosis C00010190</t>
  </si>
  <si>
    <t>SRR2100405</t>
  </si>
  <si>
    <t>Mycobacterium tuberculosis C00010210</t>
  </si>
  <si>
    <t>SRR2100406</t>
  </si>
  <si>
    <t>Mycobacterium tuberculosis C00010215</t>
  </si>
  <si>
    <t>SRR2100407</t>
  </si>
  <si>
    <t>Mycobacterium tuberculosis C00010218</t>
  </si>
  <si>
    <t>SRR2100408</t>
  </si>
  <si>
    <t>Mycobacterium tuberculosis C00010224</t>
  </si>
  <si>
    <t>SRR2100409</t>
  </si>
  <si>
    <t>Mycobacterium tuberculosis C00010227</t>
  </si>
  <si>
    <t>SRR2100410</t>
  </si>
  <si>
    <t>Mycobacterium tuberculosis C00010233</t>
  </si>
  <si>
    <t>SRR2100411</t>
  </si>
  <si>
    <t>Mycobacterium tuberculosis C00010237</t>
  </si>
  <si>
    <t>SRR2100412</t>
  </si>
  <si>
    <t>Mycobacterium tuberculosis C00010245</t>
  </si>
  <si>
    <t>SRR2100413</t>
  </si>
  <si>
    <t>Mycobacterium tuberculosis C00010249</t>
  </si>
  <si>
    <t>SRR2100414</t>
  </si>
  <si>
    <t>Mycobacterium tuberculosis C00010251</t>
  </si>
  <si>
    <t>SRR2100415</t>
  </si>
  <si>
    <t>Mycobacterium tuberculosis C00010259</t>
  </si>
  <si>
    <t>SRR2100416</t>
  </si>
  <si>
    <t>Mycobacterium tuberculosis C00010260</t>
  </si>
  <si>
    <t>SRR2100417</t>
  </si>
  <si>
    <t>Mycobacterium tuberculosis C00010262</t>
  </si>
  <si>
    <t>SRR2100418</t>
  </si>
  <si>
    <t>Mycobacterium tuberculosis C00010267</t>
  </si>
  <si>
    <t>SRR2100419</t>
  </si>
  <si>
    <t>Mycobacterium tuberculosis C00010270</t>
  </si>
  <si>
    <t>SRR2100420</t>
  </si>
  <si>
    <t>Mycobacterium tuberculosis C00010271</t>
  </si>
  <si>
    <t>SRR2100421</t>
  </si>
  <si>
    <t>Mycobacterium tuberculosis C00010272</t>
  </si>
  <si>
    <t>SRR2100422</t>
  </si>
  <si>
    <t>Mycobacterium tuberculosis C00010465</t>
  </si>
  <si>
    <t>SRR2100423</t>
  </si>
  <si>
    <t>Mycobacterium tuberculosis C00010466</t>
  </si>
  <si>
    <t>SRR2100424</t>
  </si>
  <si>
    <t>Mycobacterium tuberculosis C00010472</t>
  </si>
  <si>
    <t>SRR2100425</t>
  </si>
  <si>
    <t>Mycobacterium tuberculosis C00010473</t>
  </si>
  <si>
    <t>SRR2100426</t>
  </si>
  <si>
    <t>Mycobacterium tuberculosis C00010475</t>
  </si>
  <si>
    <t>SRR2100427</t>
  </si>
  <si>
    <t>Mycobacterium tuberculosis C00010484</t>
  </si>
  <si>
    <t>SRR2100428</t>
  </si>
  <si>
    <t>Mycobacterium tuberculosis C00010486</t>
  </si>
  <si>
    <t>SRR2100429</t>
  </si>
  <si>
    <t>Mycobacterium tuberculosis C00010491</t>
  </si>
  <si>
    <t>SRR2100430</t>
  </si>
  <si>
    <t>Mycobacterium tuberculosis C00010492</t>
  </si>
  <si>
    <t>SRR2100431</t>
  </si>
  <si>
    <t>Mycobacterium tuberculosis C00010496</t>
  </si>
  <si>
    <t>SRR2100432</t>
  </si>
  <si>
    <t>Mycobacterium tuberculosis C00010499</t>
  </si>
  <si>
    <t>SRR2100433</t>
  </si>
  <si>
    <t>Mycobacterium tuberculosis C00010506</t>
  </si>
  <si>
    <t>SRR2100434</t>
  </si>
  <si>
    <t>Mycobacterium tuberculosis C00010509</t>
  </si>
  <si>
    <t>SRR2100435</t>
  </si>
  <si>
    <t>Mycobacterium tuberculosis C00010514</t>
  </si>
  <si>
    <t>SRR2100436</t>
  </si>
  <si>
    <t>Mycobacterium tuberculosis C00010515</t>
  </si>
  <si>
    <t>SRR2100437</t>
  </si>
  <si>
    <t>Mycobacterium tuberculosis C00010518</t>
  </si>
  <si>
    <t>SRR2100438</t>
  </si>
  <si>
    <t>Mycobacterium tuberculosis C00010519</t>
  </si>
  <si>
    <t>SRR2100439</t>
  </si>
  <si>
    <t>Mycobacterium tuberculosis C00010521</t>
  </si>
  <si>
    <t>SRR2100440</t>
  </si>
  <si>
    <t>Mycobacterium tuberculosis C00010523</t>
  </si>
  <si>
    <t>SRR2100441</t>
  </si>
  <si>
    <t>Mycobacterium tuberculosis C00010525</t>
  </si>
  <si>
    <t>SRR2100442</t>
  </si>
  <si>
    <t>Mycobacterium tuberculosis C00010526</t>
  </si>
  <si>
    <t>SRR2100443</t>
  </si>
  <si>
    <t>Mycobacterium tuberculosis C00010534</t>
  </si>
  <si>
    <t>SRR2100444</t>
  </si>
  <si>
    <t>Mycobacterium tuberculosis C00010535</t>
  </si>
  <si>
    <t>SRR2100445</t>
  </si>
  <si>
    <t>Mycobacterium tuberculosis C00010537</t>
  </si>
  <si>
    <t>SRR2100446</t>
  </si>
  <si>
    <t>Mycobacterium tuberculosis C00010539</t>
  </si>
  <si>
    <t>SRR2100447</t>
  </si>
  <si>
    <t>Mycobacterium tuberculosis C00010541</t>
  </si>
  <si>
    <t>SRR2100448</t>
  </si>
  <si>
    <t>Mycobacterium tuberculosis C00010544</t>
  </si>
  <si>
    <t>SRR2100449</t>
  </si>
  <si>
    <t>Mycobacterium tuberculosis C00010547</t>
  </si>
  <si>
    <t>SRR2100450</t>
  </si>
  <si>
    <t>Mycobacterium tuberculosis C00010550</t>
  </si>
  <si>
    <t>SRR2100451</t>
  </si>
  <si>
    <t>Mycobacterium tuberculosis C00010559</t>
  </si>
  <si>
    <t>SRR2100452</t>
  </si>
  <si>
    <t>Mycobacterium tuberculosis C00011381</t>
  </si>
  <si>
    <t>SRR2100453</t>
  </si>
  <si>
    <t>Mycobacterium tuberculosis C00011384</t>
  </si>
  <si>
    <t>SRR2100454</t>
  </si>
  <si>
    <t>Mycobacterium tuberculosis C00011391</t>
  </si>
  <si>
    <t>SRR2100455</t>
  </si>
  <si>
    <t>Mycobacterium tuberculosis C00011396</t>
  </si>
  <si>
    <t>SRR2100456</t>
  </si>
  <si>
    <t>Mycobacterium tuberculosis C00011405</t>
  </si>
  <si>
    <t>SRR2100457</t>
  </si>
  <si>
    <t>Mycobacterium tuberculosis C00011418</t>
  </si>
  <si>
    <t>SRR2100458</t>
  </si>
  <si>
    <t>Mycobacterium tuberculosis C00011423</t>
  </si>
  <si>
    <t>SRR2100459</t>
  </si>
  <si>
    <t>Mycobacterium tuberculosis C00011427</t>
  </si>
  <si>
    <t>SRR2100460</t>
  </si>
  <si>
    <t>Mycobacterium tuberculosis C00011431</t>
  </si>
  <si>
    <t>SRR2100461</t>
  </si>
  <si>
    <t>Mycobacterium tuberculosis C00011432</t>
  </si>
  <si>
    <t>SRR2100462</t>
  </si>
  <si>
    <t>Mycobacterium tuberculosis C00011435</t>
  </si>
  <si>
    <t>SRR2100463</t>
  </si>
  <si>
    <t>Mycobacterium tuberculosis C00011436</t>
  </si>
  <si>
    <t>SRR2100464</t>
  </si>
  <si>
    <t>Mycobacterium tuberculosis C00011438</t>
  </si>
  <si>
    <t>SRR2100465</t>
  </si>
  <si>
    <t>Mycobacterium tuberculosis C00011445</t>
  </si>
  <si>
    <t>SRR2100466</t>
  </si>
  <si>
    <t>Mycobacterium tuberculosis C00011458</t>
  </si>
  <si>
    <t>SRR2100467</t>
  </si>
  <si>
    <t>Mycobacterium tuberculosis C00012868</t>
  </si>
  <si>
    <t>SRR2100468</t>
  </si>
  <si>
    <t>Mycobacterium tuberculosis C00012869</t>
  </si>
  <si>
    <t>SRR2100469</t>
  </si>
  <si>
    <t>Mycobacterium tuberculosis C00012870</t>
  </si>
  <si>
    <t>SRR2100470</t>
  </si>
  <si>
    <t>Mycobacterium tuberculosis C00012871</t>
  </si>
  <si>
    <t>SRR2100471</t>
  </si>
  <si>
    <t>Mycobacterium tuberculosis C00012872</t>
  </si>
  <si>
    <t>SRR2100472</t>
  </si>
  <si>
    <t>Mycobacterium tuberculosis C00012873</t>
  </si>
  <si>
    <t>SRR2100473</t>
  </si>
  <si>
    <t>Mycobacterium tuberculosis C00012874</t>
  </si>
  <si>
    <t>SRR2100474</t>
  </si>
  <si>
    <t>Mycobacterium tuberculosis C00012875</t>
  </si>
  <si>
    <t>SRR2100475</t>
  </si>
  <si>
    <t>Mycobacterium tuberculosis C00012876</t>
  </si>
  <si>
    <t>SRR2100476</t>
  </si>
  <si>
    <t>Mycobacterium tuberculosis C00012877</t>
  </si>
  <si>
    <t>SRR2100477</t>
  </si>
  <si>
    <t>Mycobacterium tuberculosis C00012878</t>
  </si>
  <si>
    <t>SRR2100478</t>
  </si>
  <si>
    <t>Mycobacterium tuberculosis C00012879</t>
  </si>
  <si>
    <t>SRR2100479</t>
  </si>
  <si>
    <t>Mycobacterium tuberculosis C00012881</t>
  </si>
  <si>
    <t>SRR2100480</t>
  </si>
  <si>
    <t>Mycobacterium tuberculosis C00012882</t>
  </si>
  <si>
    <t>SRR2100481</t>
  </si>
  <si>
    <t>Mycobacterium tuberculosis C00012884</t>
  </si>
  <si>
    <t>SRR2100482</t>
  </si>
  <si>
    <t>Mycobacterium tuberculosis C00012885</t>
  </si>
  <si>
    <t>SRR2100483</t>
  </si>
  <si>
    <t>Mycobacterium tuberculosis C00012886</t>
  </si>
  <si>
    <t>SRR2100484</t>
  </si>
  <si>
    <t>Mycobacterium tuberculosis C00012887</t>
  </si>
  <si>
    <t>SRR2100485</t>
  </si>
  <si>
    <t>Mycobacterium tuberculosis C00012888</t>
  </si>
  <si>
    <t>SRR2100486</t>
  </si>
  <si>
    <t>Mycobacterium tuberculosis C00012889</t>
  </si>
  <si>
    <t>SRR2100487</t>
  </si>
  <si>
    <t>Mycobacterium tuberculosis C00012890</t>
  </si>
  <si>
    <t>SRR2100488</t>
  </si>
  <si>
    <t>Mycobacterium tuberculosis C00012891</t>
  </si>
  <si>
    <t>SRR2100489</t>
  </si>
  <si>
    <t>Mycobacterium tuberculosis C00012892</t>
  </si>
  <si>
    <t>SRR2100490</t>
  </si>
  <si>
    <t>Mycobacterium tuberculosis C00012893</t>
  </si>
  <si>
    <t>SRR2100491</t>
  </si>
  <si>
    <t>Mycobacterium tuberculosis C00012894</t>
  </si>
  <si>
    <t>SRR2100492</t>
  </si>
  <si>
    <t>Mycobacterium tuberculosis C00012895</t>
  </si>
  <si>
    <t>SRR2100493</t>
  </si>
  <si>
    <t>Mycobacterium tuberculosis C00012896</t>
  </si>
  <si>
    <t>SRR2100494</t>
  </si>
  <si>
    <t>Mycobacterium tuberculosis C00012897</t>
  </si>
  <si>
    <t>SRR2100495</t>
  </si>
  <si>
    <t>Mycobacterium tuberculosis C00012899</t>
  </si>
  <si>
    <t>SRR2100496</t>
  </si>
  <si>
    <t>Mycobacterium tuberculosis C00012900</t>
  </si>
  <si>
    <t>SRR2100497</t>
  </si>
  <si>
    <t>Mycobacterium tuberculosis C00012901</t>
  </si>
  <si>
    <t>SRR2100498</t>
  </si>
  <si>
    <t>Mycobacterium tuberculosis C00012902</t>
  </si>
  <si>
    <t>SRR2100499</t>
  </si>
  <si>
    <t>Mycobacterium tuberculosis C00012903</t>
  </si>
  <si>
    <t>SRR2100500</t>
  </si>
  <si>
    <t>Mycobacterium tuberculosis C00012904</t>
  </si>
  <si>
    <t>SRR2467271</t>
  </si>
  <si>
    <t>Mycobacterium tuberculosis C00012905</t>
  </si>
  <si>
    <t>SRR2100501</t>
  </si>
  <si>
    <t>Mycobacterium tuberculosis C00012906</t>
  </si>
  <si>
    <t>SRR2100502</t>
  </si>
  <si>
    <t>Mycobacterium tuberculosis C00012907</t>
  </si>
  <si>
    <t>SRR2100503</t>
  </si>
  <si>
    <t>Mycobacterium tuberculosis C00012908</t>
  </si>
  <si>
    <t>SRR2100504</t>
  </si>
  <si>
    <t>Mycobacterium tuberculosis C00012909</t>
  </si>
  <si>
    <t>SRR2100505</t>
  </si>
  <si>
    <t>Mycobacterium tuberculosis C00012910</t>
  </si>
  <si>
    <t>SRR2100506</t>
  </si>
  <si>
    <t>Mycobacterium tuberculosis C00012912</t>
  </si>
  <si>
    <t>SRR2100507</t>
  </si>
  <si>
    <t>Mycobacterium tuberculosis C00012913</t>
  </si>
  <si>
    <t>SRR2100508</t>
  </si>
  <si>
    <t>Mycobacterium tuberculosis C00012915</t>
  </si>
  <si>
    <t>SRR2100509</t>
  </si>
  <si>
    <t>Mycobacterium tuberculosis C00012916</t>
  </si>
  <si>
    <t>SRR2100510</t>
  </si>
  <si>
    <t>Mycobacterium tuberculosis C00012917</t>
  </si>
  <si>
    <t>SRR2100511</t>
  </si>
  <si>
    <t>Mycobacterium tuberculosis C00012918</t>
  </si>
  <si>
    <t>SRR2100512</t>
  </si>
  <si>
    <t>Mycobacterium tuberculosis C00012919</t>
  </si>
  <si>
    <t>SRR2100513</t>
  </si>
  <si>
    <t>Mycobacterium tuberculosis C00012920</t>
  </si>
  <si>
    <t>SRR2100514</t>
  </si>
  <si>
    <t>Mycobacterium tuberculosis C00012921</t>
  </si>
  <si>
    <t>SRR2100515</t>
  </si>
  <si>
    <t>Mycobacterium tuberculosis C00012922</t>
  </si>
  <si>
    <t>SRR2100516</t>
  </si>
  <si>
    <t>Mycobacterium tuberculosis C00012923</t>
  </si>
  <si>
    <t>SRR2100517</t>
  </si>
  <si>
    <t>Mycobacterium tuberculosis C00012924</t>
  </si>
  <si>
    <t>SRR2100518</t>
  </si>
  <si>
    <t>Mycobacterium tuberculosis C00012925</t>
  </si>
  <si>
    <t>SRR2100519</t>
  </si>
  <si>
    <t>Mycobacterium tuberculosis C00012927</t>
  </si>
  <si>
    <t>SRR2100520</t>
  </si>
  <si>
    <t>Mycobacterium tuberculosis C00012928</t>
  </si>
  <si>
    <t>SRR2100521</t>
  </si>
  <si>
    <t>Mycobacterium tuberculosis C00012929</t>
  </si>
  <si>
    <t>SRR2100522</t>
  </si>
  <si>
    <t>Mycobacterium tuberculosis C00012930</t>
  </si>
  <si>
    <t>SRR2100523</t>
  </si>
  <si>
    <t>Mycobacterium tuberculosis C00012931</t>
  </si>
  <si>
    <t>SRR2100524</t>
  </si>
  <si>
    <t>Mycobacterium tuberculosis C00012933</t>
  </si>
  <si>
    <t>SRR2100525</t>
  </si>
  <si>
    <t>Mycobacterium tuberculosis C00012934</t>
  </si>
  <si>
    <t>SRR2100526</t>
  </si>
  <si>
    <t>Mycobacterium tuberculosis C00012935</t>
  </si>
  <si>
    <t>SRR2100527</t>
  </si>
  <si>
    <t>Mycobacterium tuberculosis C00012936</t>
  </si>
  <si>
    <t>SRR2100528</t>
  </si>
  <si>
    <t>Mycobacterium tuberculosis C00012937</t>
  </si>
  <si>
    <t>SRR2100529</t>
  </si>
  <si>
    <t>Mycobacterium tuberculosis C00012938</t>
  </si>
  <si>
    <t>SRR2100530</t>
  </si>
  <si>
    <t>Mycobacterium tuberculosis C00012939</t>
  </si>
  <si>
    <t>SRR2100531</t>
  </si>
  <si>
    <t>Mycobacterium tuberculosis C00012940</t>
  </si>
  <si>
    <t>SRR2100533</t>
  </si>
  <si>
    <t>Mycobacterium tuberculosis C00012942</t>
  </si>
  <si>
    <t>SRR2100534</t>
  </si>
  <si>
    <t>Mycobacterium tuberculosis C00012943</t>
  </si>
  <si>
    <t>SRR2100535</t>
  </si>
  <si>
    <t>Mycobacterium tuberculosis C00012944</t>
  </si>
  <si>
    <t>SRR2100536</t>
  </si>
  <si>
    <t>Mycobacterium tuberculosis C00012945</t>
  </si>
  <si>
    <t>SRR2100537</t>
  </si>
  <si>
    <t>Mycobacterium tuberculosis C00012946</t>
  </si>
  <si>
    <t>SRR2100538</t>
  </si>
  <si>
    <t>Mycobacterium tuberculosis C00012947</t>
  </si>
  <si>
    <t>SRR2100540</t>
  </si>
  <si>
    <t>Mycobacterium tuberculosis C00012949</t>
  </si>
  <si>
    <t>SRR2100541</t>
  </si>
  <si>
    <t>Mycobacterium tuberculosis C00012950</t>
  </si>
  <si>
    <t>SRR2100542</t>
  </si>
  <si>
    <t>Mycobacterium tuberculosis C00012951</t>
  </si>
  <si>
    <t>SRR2100543</t>
  </si>
  <si>
    <t>Mycobacterium tuberculosis C00012952</t>
  </si>
  <si>
    <t>SRR2100544</t>
  </si>
  <si>
    <t>Mycobacterium tuberculosis C00012953</t>
  </si>
  <si>
    <t>SRR2100545</t>
  </si>
  <si>
    <t>Mycobacterium tuberculosis C00012954</t>
  </si>
  <si>
    <t>SRR2100546</t>
  </si>
  <si>
    <t>Mycobacterium tuberculosis C00012955</t>
  </si>
  <si>
    <t>SRR2100547</t>
  </si>
  <si>
    <t>Mycobacterium tuberculosis C00012956</t>
  </si>
  <si>
    <t>SRR2100548</t>
  </si>
  <si>
    <t>Mycobacterium tuberculosis C00012957</t>
  </si>
  <si>
    <t>SRR2100549</t>
  </si>
  <si>
    <t>Mycobacterium tuberculosis C00012958</t>
  </si>
  <si>
    <t>SRR2100550</t>
  </si>
  <si>
    <t>Mycobacterium tuberculosis C00012959</t>
  </si>
  <si>
    <t>SRR2100551</t>
  </si>
  <si>
    <t>Mycobacterium tuberculosis C00012960</t>
  </si>
  <si>
    <t>SRR2100552</t>
  </si>
  <si>
    <t>Mycobacterium tuberculosis C00012961</t>
  </si>
  <si>
    <t>SRR2100553</t>
  </si>
  <si>
    <t>Mycobacterium tuberculosis C00012962</t>
  </si>
  <si>
    <t>SRR2100554</t>
  </si>
  <si>
    <t>Mycobacterium tuberculosis C00012963</t>
  </si>
  <si>
    <t>SRR2100555</t>
  </si>
  <si>
    <t>Mycobacterium tuberculosis C00012964</t>
  </si>
  <si>
    <t>SRR2100556</t>
  </si>
  <si>
    <t>Mycobacterium tuberculosis C00012965</t>
  </si>
  <si>
    <t>SRR2100557</t>
  </si>
  <si>
    <t>Mycobacterium tuberculosis C00012966</t>
  </si>
  <si>
    <t>SRR2100558</t>
  </si>
  <si>
    <t>Mycobacterium tuberculosis C00012967</t>
  </si>
  <si>
    <t>SRR2100559</t>
  </si>
  <si>
    <t>Mycobacterium tuberculosis C00012968</t>
  </si>
  <si>
    <t>SRR2100561</t>
  </si>
  <si>
    <t>Mycobacterium tuberculosis C00012970</t>
  </si>
  <si>
    <t>SRR2100560</t>
  </si>
  <si>
    <t>Mycobacterium tuberculosis C00012969</t>
  </si>
  <si>
    <t>SRR2100562</t>
  </si>
  <si>
    <t>Mycobacterium tuberculosis C00012971</t>
  </si>
  <si>
    <t>SRR2100563</t>
  </si>
  <si>
    <t>Mycobacterium tuberculosis C00012972</t>
  </si>
  <si>
    <t>SRR2100564</t>
  </si>
  <si>
    <t>Mycobacterium tuberculosis C00012973</t>
  </si>
  <si>
    <t>SRR2100565</t>
  </si>
  <si>
    <t>Mycobacterium tuberculosis C00012974</t>
  </si>
  <si>
    <t>SRR2100566</t>
  </si>
  <si>
    <t>Mycobacterium tuberculosis C00012975</t>
  </si>
  <si>
    <t>SRR2100567</t>
  </si>
  <si>
    <t>Mycobacterium tuberculosis C00012977</t>
  </si>
  <si>
    <t>SRR2100568</t>
  </si>
  <si>
    <t>Mycobacterium tuberculosis C00012980</t>
  </si>
  <si>
    <t>SRR2100569</t>
  </si>
  <si>
    <t>Mycobacterium tuberculosis C00012981</t>
  </si>
  <si>
    <t>SRR2100570</t>
  </si>
  <si>
    <t>Mycobacterium tuberculosis C00012982</t>
  </si>
  <si>
    <t>SRR2100571</t>
  </si>
  <si>
    <t>Mycobacterium tuberculosis C00012983</t>
  </si>
  <si>
    <t>SRR2100572</t>
  </si>
  <si>
    <t>Mycobacterium tuberculosis C00012984</t>
  </si>
  <si>
    <t>SRR2100573</t>
  </si>
  <si>
    <t>Mycobacterium tuberculosis C00012985</t>
  </si>
  <si>
    <t>SRR2100574</t>
  </si>
  <si>
    <t>Mycobacterium tuberculosis C00012986</t>
  </si>
  <si>
    <t>SRR2100575</t>
  </si>
  <si>
    <t>Mycobacterium tuberculosis C00012987</t>
  </si>
  <si>
    <t>SRR2100576</t>
  </si>
  <si>
    <t>Mycobacterium tuberculosis C00012988</t>
  </si>
  <si>
    <t>SRR2100578</t>
  </si>
  <si>
    <t>Mycobacterium tuberculosis C00012990</t>
  </si>
  <si>
    <t>SRR2100579</t>
  </si>
  <si>
    <t>Mycobacterium tuberculosis C00012991</t>
  </si>
  <si>
    <t>SRR2100580</t>
  </si>
  <si>
    <t>Mycobacterium tuberculosis C00012992</t>
  </si>
  <si>
    <t>SRR2100581</t>
  </si>
  <si>
    <t>Mycobacterium tuberculosis C00012993</t>
  </si>
  <si>
    <t>SRR2100582</t>
  </si>
  <si>
    <t>Mycobacterium tuberculosis C00012994</t>
  </si>
  <si>
    <t>SRR2100583</t>
  </si>
  <si>
    <t>Mycobacterium tuberculosis C00012995</t>
  </si>
  <si>
    <t>SRR2100584</t>
  </si>
  <si>
    <t>Mycobacterium tuberculosis C00012996</t>
  </si>
  <si>
    <t>SRR2100585</t>
  </si>
  <si>
    <t>Mycobacterium tuberculosis C00012997</t>
  </si>
  <si>
    <t>SRR2100586</t>
  </si>
  <si>
    <t>Mycobacterium tuberculosis C00012998</t>
  </si>
  <si>
    <t>SRR2100587</t>
  </si>
  <si>
    <t>Mycobacterium tuberculosis C00012999</t>
  </si>
  <si>
    <t>SRR2100588</t>
  </si>
  <si>
    <t>Mycobacterium tuberculosis C00013000</t>
  </si>
  <si>
    <t>SRR2100589</t>
  </si>
  <si>
    <t>Mycobacterium tuberculosis C00013001</t>
  </si>
  <si>
    <t>SRR2100590</t>
  </si>
  <si>
    <t>Mycobacterium tuberculosis C00013002</t>
  </si>
  <si>
    <t>SRR2100591</t>
  </si>
  <si>
    <t>Mycobacterium tuberculosis C00013003</t>
  </si>
  <si>
    <t>SRR2100592</t>
  </si>
  <si>
    <t>Mycobacterium tuberculosis C00013004</t>
  </si>
  <si>
    <t>SRR2100593</t>
  </si>
  <si>
    <t>Mycobacterium tuberculosis C00013005</t>
  </si>
  <si>
    <t>SRR2100594</t>
  </si>
  <si>
    <t>Mycobacterium tuberculosis C00013006</t>
  </si>
  <si>
    <t>SRR2100595</t>
  </si>
  <si>
    <t>Mycobacterium tuberculosis C00013007</t>
  </si>
  <si>
    <t>SRR2100596</t>
  </si>
  <si>
    <t>Mycobacterium tuberculosis C00013008</t>
  </si>
  <si>
    <t>SRR2100598</t>
  </si>
  <si>
    <t>Mycobacterium tuberculosis C00013010</t>
  </si>
  <si>
    <t>SRR2100597</t>
  </si>
  <si>
    <t>Mycobacterium tuberculosis C00013009</t>
  </si>
  <si>
    <t>SRR2100599</t>
  </si>
  <si>
    <t>Mycobacterium tuberculosis C00013011</t>
  </si>
  <si>
    <t>SRR2100600</t>
  </si>
  <si>
    <t>Mycobacterium tuberculosis C00013012</t>
  </si>
  <si>
    <t>SRR2100601</t>
  </si>
  <si>
    <t>Mycobacterium tuberculosis C00013013</t>
  </si>
  <si>
    <t>SRR2100602</t>
  </si>
  <si>
    <t>Mycobacterium tuberculosis C00013014</t>
  </si>
  <si>
    <t>SRR2100603</t>
  </si>
  <si>
    <t>Mycobacterium tuberculosis C00013015</t>
  </si>
  <si>
    <t>SRR2100604</t>
  </si>
  <si>
    <t>Mycobacterium tuberculosis C00013016</t>
  </si>
  <si>
    <t>SRR2100605</t>
  </si>
  <si>
    <t>Mycobacterium tuberculosis C00013017</t>
  </si>
  <si>
    <t>SRR2100606</t>
  </si>
  <si>
    <t>Mycobacterium tuberculosis C00013018</t>
  </si>
  <si>
    <t>SRR2100607</t>
  </si>
  <si>
    <t>Mycobacterium tuberculosis C00013019</t>
  </si>
  <si>
    <t>SRR2100608</t>
  </si>
  <si>
    <t>Mycobacterium tuberculosis C00013020</t>
  </si>
  <si>
    <t>SRR2100609</t>
  </si>
  <si>
    <t>Mycobacterium tuberculosis C00013021</t>
  </si>
  <si>
    <t>SRR2100610</t>
  </si>
  <si>
    <t>Mycobacterium tuberculosis C00013022</t>
  </si>
  <si>
    <t>SRR2100611</t>
  </si>
  <si>
    <t>Mycobacterium tuberculosis C00013023</t>
  </si>
  <si>
    <t>SRR2100612</t>
  </si>
  <si>
    <t>Mycobacterium tuberculosis C00013024</t>
  </si>
  <si>
    <t>SRR2100613</t>
  </si>
  <si>
    <t>Mycobacterium tuberculosis C00013025</t>
  </si>
  <si>
    <t>SRR2100614</t>
  </si>
  <si>
    <t>Mycobacterium tuberculosis C00013026</t>
  </si>
  <si>
    <t>SRR2100615</t>
  </si>
  <si>
    <t>Mycobacterium tuberculosis C00013027</t>
  </si>
  <si>
    <t>SRR2100616</t>
  </si>
  <si>
    <t>Mycobacterium tuberculosis C00013028</t>
  </si>
  <si>
    <t>SRR2100617</t>
  </si>
  <si>
    <t>Mycobacterium tuberculosis C00013029</t>
  </si>
  <si>
    <t>SRR2100618</t>
  </si>
  <si>
    <t>Mycobacterium tuberculosis C00013030</t>
  </si>
  <si>
    <t>SRR2100619</t>
  </si>
  <si>
    <t>Mycobacterium tuberculosis C00013031</t>
  </si>
  <si>
    <t>SRR2100620</t>
  </si>
  <si>
    <t>Mycobacterium tuberculosis C00013032</t>
  </si>
  <si>
    <t>SRR2100621</t>
  </si>
  <si>
    <t>Mycobacterium tuberculosis C00013033</t>
  </si>
  <si>
    <t>SRR2100622</t>
  </si>
  <si>
    <t>Mycobacterium tuberculosis C00013034</t>
  </si>
  <si>
    <t>SRR2100623</t>
  </si>
  <si>
    <t>Mycobacterium tuberculosis C00013035</t>
  </si>
  <si>
    <t>SRR2100624</t>
  </si>
  <si>
    <t>Mycobacterium tuberculosis C00013036</t>
  </si>
  <si>
    <t>SRR2100625</t>
  </si>
  <si>
    <t>Mycobacterium tuberculosis C00013037</t>
  </si>
  <si>
    <t>SRR2100626</t>
  </si>
  <si>
    <t>Mycobacterium tuberculosis C00013038</t>
  </si>
  <si>
    <t>SRR2100627</t>
  </si>
  <si>
    <t>Mycobacterium tuberculosis C00013039</t>
  </si>
  <si>
    <t>SRR2100628</t>
  </si>
  <si>
    <t>Mycobacterium tuberculosis C00013040</t>
  </si>
  <si>
    <t>SRR2100629</t>
  </si>
  <si>
    <t>Mycobacterium tuberculosis C00013041</t>
  </si>
  <si>
    <t>SRR2100630</t>
  </si>
  <si>
    <t>Mycobacterium tuberculosis C00013042</t>
  </si>
  <si>
    <t>SRR2100631</t>
  </si>
  <si>
    <t>Mycobacterium tuberculosis C00013044</t>
  </si>
  <si>
    <t>SRR2100632</t>
  </si>
  <si>
    <t>Mycobacterium tuberculosis C00013045</t>
  </si>
  <si>
    <t>SRR2100633</t>
  </si>
  <si>
    <t>Mycobacterium tuberculosis C00013046</t>
  </si>
  <si>
    <t>SRR2100634</t>
  </si>
  <si>
    <t>Mycobacterium tuberculosis C00013047</t>
  </si>
  <si>
    <t>SRR2100635</t>
  </si>
  <si>
    <t>Mycobacterium tuberculosis C00013048</t>
  </si>
  <si>
    <t>SRR2100636</t>
  </si>
  <si>
    <t>Mycobacterium tuberculosis C00013049</t>
  </si>
  <si>
    <t>SRR2100637</t>
  </si>
  <si>
    <t>Mycobacterium tuberculosis C00013050</t>
  </si>
  <si>
    <t>SRR2100638</t>
  </si>
  <si>
    <t>Mycobacterium tuberculosis C00013052</t>
  </si>
  <si>
    <t>SRR2100639</t>
  </si>
  <si>
    <t>Mycobacterium tuberculosis C00013053</t>
  </si>
  <si>
    <t>SRR2100640</t>
  </si>
  <si>
    <t>Mycobacterium tuberculosis C00013054</t>
  </si>
  <si>
    <t>SRR2100641</t>
  </si>
  <si>
    <t>Mycobacterium tuberculosis C00013055</t>
  </si>
  <si>
    <t>SRR2100642</t>
  </si>
  <si>
    <t>Mycobacterium tuberculosis C00013056</t>
  </si>
  <si>
    <t>SRR2100643</t>
  </si>
  <si>
    <t>Mycobacterium tuberculosis C00013057</t>
  </si>
  <si>
    <t>SRR2100644</t>
  </si>
  <si>
    <t>Mycobacterium tuberculosis C00013058</t>
  </si>
  <si>
    <t>SRR2100645</t>
  </si>
  <si>
    <t>Mycobacterium tuberculosis C00013059</t>
  </si>
  <si>
    <t>SRR2100646</t>
  </si>
  <si>
    <t>Mycobacterium tuberculosis C00013060</t>
  </si>
  <si>
    <t>SRR2100647</t>
  </si>
  <si>
    <t>Mycobacterium tuberculosis C00013061</t>
  </si>
  <si>
    <t>SRR2100648</t>
  </si>
  <si>
    <t>Mycobacterium tuberculosis C00013062</t>
  </si>
  <si>
    <t>SRR2100649</t>
  </si>
  <si>
    <t>Mycobacterium tuberculosis C00013063</t>
  </si>
  <si>
    <t>SRR2100650</t>
  </si>
  <si>
    <t>Mycobacterium tuberculosis C00013064</t>
  </si>
  <si>
    <t>SRR2100651</t>
  </si>
  <si>
    <t>Mycobacterium tuberculosis C00013065</t>
  </si>
  <si>
    <t>SRR2100652</t>
  </si>
  <si>
    <t>Mycobacterium tuberculosis C00013066</t>
  </si>
  <si>
    <t>SRR2100653</t>
  </si>
  <si>
    <t>Mycobacterium tuberculosis C00013067</t>
  </si>
  <si>
    <t>SRR2100654</t>
  </si>
  <si>
    <t>Mycobacterium tuberculosis C00013068</t>
  </si>
  <si>
    <t>SRR2100655</t>
  </si>
  <si>
    <t>Mycobacterium tuberculosis C00013069</t>
  </si>
  <si>
    <t>SRR2100656</t>
  </si>
  <si>
    <t>Mycobacterium tuberculosis C00013070</t>
  </si>
  <si>
    <t>SRR2100657</t>
  </si>
  <si>
    <t>Mycobacterium tuberculosis C00013071</t>
  </si>
  <si>
    <t>SRR2100658</t>
  </si>
  <si>
    <t>Mycobacterium tuberculosis C00013073</t>
  </si>
  <si>
    <t>SRR2100659</t>
  </si>
  <si>
    <t>Mycobacterium tuberculosis C00013074</t>
  </si>
  <si>
    <t>SRR2100660</t>
  </si>
  <si>
    <t>Mycobacterium tuberculosis C00013076</t>
  </si>
  <si>
    <t>SRR2100661</t>
  </si>
  <si>
    <t>Mycobacterium tuberculosis C00013077</t>
  </si>
  <si>
    <t>SRR2100662</t>
  </si>
  <si>
    <t>Mycobacterium tuberculosis C00013078</t>
  </si>
  <si>
    <t>SRR2100663</t>
  </si>
  <si>
    <t>Mycobacterium tuberculosis C00013079</t>
  </si>
  <si>
    <t>SRR2100664</t>
  </si>
  <si>
    <t>Mycobacterium tuberculosis C00013080</t>
  </si>
  <si>
    <t>SRR2100665</t>
  </si>
  <si>
    <t>Mycobacterium tuberculosis C00013081</t>
  </si>
  <si>
    <t>SRR2100666</t>
  </si>
  <si>
    <t>Mycobacterium tuberculosis C00013082</t>
  </si>
  <si>
    <t>SRR2100667</t>
  </si>
  <si>
    <t>Mycobacterium tuberculosis C00013083</t>
  </si>
  <si>
    <t>SRR2100668</t>
  </si>
  <si>
    <t>Mycobacterium tuberculosis C00013084</t>
  </si>
  <si>
    <t>SRR2100669</t>
  </si>
  <si>
    <t>Mycobacterium tuberculosis C00013085</t>
  </si>
  <si>
    <t>SRR2100670</t>
  </si>
  <si>
    <t>Mycobacterium tuberculosis C00013087</t>
  </si>
  <si>
    <t>SRR2100671</t>
  </si>
  <si>
    <t>Mycobacterium tuberculosis C00013088</t>
  </si>
  <si>
    <t>SRR2100672</t>
  </si>
  <si>
    <t>Mycobacterium tuberculosis C00013089</t>
  </si>
  <si>
    <t>SRR2100673</t>
  </si>
  <si>
    <t>Mycobacterium tuberculosis C00013090</t>
  </si>
  <si>
    <t>SRR2100674</t>
  </si>
  <si>
    <t>Mycobacterium tuberculosis C00013091</t>
  </si>
  <si>
    <t>SRR2100675</t>
  </si>
  <si>
    <t>Mycobacterium tuberculosis C00013092</t>
  </si>
  <si>
    <t>SRR2100676</t>
  </si>
  <si>
    <t>Mycobacterium tuberculosis C00013093</t>
  </si>
  <si>
    <t>SRR2100677</t>
  </si>
  <si>
    <t>Mycobacterium tuberculosis C00013094</t>
  </si>
  <si>
    <t>SRR2100678</t>
  </si>
  <si>
    <t>Mycobacterium tuberculosis C00013095</t>
  </si>
  <si>
    <t>SRR2100679</t>
  </si>
  <si>
    <t>Mycobacterium tuberculosis C00013096</t>
  </si>
  <si>
    <t>SRR2100680</t>
  </si>
  <si>
    <t>Mycobacterium tuberculosis C00013097</t>
  </si>
  <si>
    <t>SRR2100681</t>
  </si>
  <si>
    <t>Mycobacterium tuberculosis C00013098</t>
  </si>
  <si>
    <t>SRR2100682</t>
  </si>
  <si>
    <t>Mycobacterium tuberculosis C00013099</t>
  </si>
  <si>
    <t>SRR2100683</t>
  </si>
  <si>
    <t>Mycobacterium tuberculosis C00013100</t>
  </si>
  <si>
    <t>SRR2100684</t>
  </si>
  <si>
    <t>Mycobacterium tuberculosis C00013101</t>
  </si>
  <si>
    <t>SRR2100685</t>
  </si>
  <si>
    <t>Mycobacterium tuberculosis C00013102</t>
  </si>
  <si>
    <t>SRR2100686</t>
  </si>
  <si>
    <t>Mycobacterium tuberculosis C00013103</t>
  </si>
  <si>
    <t>SRR2100687</t>
  </si>
  <si>
    <t>Mycobacterium tuberculosis C00013104</t>
  </si>
  <si>
    <t>SRR2100688</t>
  </si>
  <si>
    <t>Mycobacterium tuberculosis C00013105</t>
  </si>
  <si>
    <t>SRR2100689</t>
  </si>
  <si>
    <t>Mycobacterium tuberculosis C00013106</t>
  </si>
  <si>
    <t>SRR2100690</t>
  </si>
  <si>
    <t>Mycobacterium tuberculosis C00013107</t>
  </si>
  <si>
    <t>SRR2100692</t>
  </si>
  <si>
    <t>Mycobacterium tuberculosis C00013109</t>
  </si>
  <si>
    <t>SRR2100691</t>
  </si>
  <si>
    <t>Mycobacterium tuberculosis C00013108</t>
  </si>
  <si>
    <t>SRR2100693</t>
  </si>
  <si>
    <t>Mycobacterium tuberculosis C00013110</t>
  </si>
  <si>
    <t>SRR2100694</t>
  </si>
  <si>
    <t>Mycobacterium tuberculosis C00013111</t>
  </si>
  <si>
    <t>SRR2100695</t>
  </si>
  <si>
    <t>Mycobacterium tuberculosis C00013112</t>
  </si>
  <si>
    <t>SRR2100696</t>
  </si>
  <si>
    <t>Mycobacterium tuberculosis C00013113</t>
  </si>
  <si>
    <t>SRR2100697</t>
  </si>
  <si>
    <t>Mycobacterium tuberculosis C00013114</t>
  </si>
  <si>
    <t>SRR2100698</t>
  </si>
  <si>
    <t>Mycobacterium tuberculosis C00013115</t>
  </si>
  <si>
    <t>SRR2100699</t>
  </si>
  <si>
    <t>Mycobacterium tuberculosis C00013116</t>
  </si>
  <si>
    <t>SRR2100700</t>
  </si>
  <si>
    <t>Mycobacterium tuberculosis C00013117</t>
  </si>
  <si>
    <t>SRR2100701</t>
  </si>
  <si>
    <t>Mycobacterium tuberculosis C00013118</t>
  </si>
  <si>
    <t>SRR2100702</t>
  </si>
  <si>
    <t>Mycobacterium tuberculosis C00013119</t>
  </si>
  <si>
    <t>SRR2100703</t>
  </si>
  <si>
    <t>Mycobacterium tuberculosis C00013120</t>
  </si>
  <si>
    <t>SRR2100704</t>
  </si>
  <si>
    <t>Mycobacterium tuberculosis C00013121</t>
  </si>
  <si>
    <t>SRR2100705</t>
  </si>
  <si>
    <t>Mycobacterium tuberculosis C00013122</t>
  </si>
  <si>
    <t>SRR2100706</t>
  </si>
  <si>
    <t>Mycobacterium tuberculosis C00013123</t>
  </si>
  <si>
    <t>SRR2100707</t>
  </si>
  <si>
    <t>Mycobacterium tuberculosis C00013124</t>
  </si>
  <si>
    <t>SRR2100708</t>
  </si>
  <si>
    <t>Mycobacterium tuberculosis C00013125</t>
  </si>
  <si>
    <t>SRR2100709</t>
  </si>
  <si>
    <t>Mycobacterium tuberculosis C00013126</t>
  </si>
  <si>
    <t>SRR2100710</t>
  </si>
  <si>
    <t>Mycobacterium tuberculosis C00013127</t>
  </si>
  <si>
    <t>SRR2100711</t>
  </si>
  <si>
    <t>Mycobacterium tuberculosis C00013128</t>
  </si>
  <si>
    <t>SRR2100712</t>
  </si>
  <si>
    <t>Mycobacterium tuberculosis C00013130</t>
  </si>
  <si>
    <t>SRR2100714</t>
  </si>
  <si>
    <t>Mycobacterium tuberculosis C00013132</t>
  </si>
  <si>
    <t>SRR2100715</t>
  </si>
  <si>
    <t>Mycobacterium tuberculosis C00013133</t>
  </si>
  <si>
    <t>SRR2100716</t>
  </si>
  <si>
    <t>Mycobacterium tuberculosis C00013134</t>
  </si>
  <si>
    <t>SRR2100717</t>
  </si>
  <si>
    <t>Mycobacterium tuberculosis C00013135</t>
  </si>
  <si>
    <t>SRR2100718</t>
  </si>
  <si>
    <t>Mycobacterium tuberculosis C00013136</t>
  </si>
  <si>
    <t>SRR2100719</t>
  </si>
  <si>
    <t>Mycobacterium tuberculosis C00013137</t>
  </si>
  <si>
    <t>SRR2100720</t>
  </si>
  <si>
    <t>Mycobacterium tuberculosis C00013138</t>
  </si>
  <si>
    <t>SRR2100721</t>
  </si>
  <si>
    <t>Mycobacterium tuberculosis C00013139</t>
  </si>
  <si>
    <t>SRR2100722</t>
  </si>
  <si>
    <t>Mycobacterium tuberculosis C00013140</t>
  </si>
  <si>
    <t>SRR2100723</t>
  </si>
  <si>
    <t>Mycobacterium tuberculosis C00013141</t>
  </si>
  <si>
    <t>SRR2100724</t>
  </si>
  <si>
    <t>Mycobacterium tuberculosis C00013142</t>
  </si>
  <si>
    <t>SRR2100725</t>
  </si>
  <si>
    <t>Mycobacterium tuberculosis C00013143</t>
  </si>
  <si>
    <t>SRR2100726</t>
  </si>
  <si>
    <t>Mycobacterium tuberculosis C00013144</t>
  </si>
  <si>
    <t>SRR2100727</t>
  </si>
  <si>
    <t>Mycobacterium tuberculosis C00013145</t>
  </si>
  <si>
    <t>SRR2100728</t>
  </si>
  <si>
    <t>Mycobacterium tuberculosis C00013146</t>
  </si>
  <si>
    <t>SRR2100729</t>
  </si>
  <si>
    <t>Mycobacterium tuberculosis C00013147</t>
  </si>
  <si>
    <t>SRR2100730</t>
  </si>
  <si>
    <t>Mycobacterium tuberculosis C00013148</t>
  </si>
  <si>
    <t>SRR2100731</t>
  </si>
  <si>
    <t>Mycobacterium tuberculosis C00013149</t>
  </si>
  <si>
    <t>SRR2100732</t>
  </si>
  <si>
    <t>Mycobacterium tuberculosis C00013150</t>
  </si>
  <si>
    <t>SRR2100733</t>
  </si>
  <si>
    <t>Mycobacterium tuberculosis C00013151</t>
  </si>
  <si>
    <t>SRR2100734</t>
  </si>
  <si>
    <t>Mycobacterium tuberculosis C00013152</t>
  </si>
  <si>
    <t>SRR2100735</t>
  </si>
  <si>
    <t>Mycobacterium tuberculosis C00013153</t>
  </si>
  <si>
    <t>SRR2100736</t>
  </si>
  <si>
    <t>Mycobacterium tuberculosis C00013154</t>
  </si>
  <si>
    <t>SRR2100737</t>
  </si>
  <si>
    <t>Mycobacterium tuberculosis C00013155</t>
  </si>
  <si>
    <t>SRR2100738</t>
  </si>
  <si>
    <t>Mycobacterium tuberculosis C00014537</t>
  </si>
  <si>
    <t>SRR2100740</t>
  </si>
  <si>
    <t>Mycobacterium tuberculosis C00014539</t>
  </si>
  <si>
    <t>SRR2100741</t>
  </si>
  <si>
    <t>Mycobacterium tuberculosis C00014540</t>
  </si>
  <si>
    <t>SRR2100742</t>
  </si>
  <si>
    <t>Mycobacterium tuberculosis C00014541</t>
  </si>
  <si>
    <t>SRR2100744</t>
  </si>
  <si>
    <t>Mycobacterium tuberculosis C00014543</t>
  </si>
  <si>
    <t>SRR2100745</t>
  </si>
  <si>
    <t>Mycobacterium tuberculosis C00014544</t>
  </si>
  <si>
    <t>SRR2100746</t>
  </si>
  <si>
    <t>Mycobacterium tuberculosis C00014545</t>
  </si>
  <si>
    <t>SRR2100747</t>
  </si>
  <si>
    <t>Mycobacterium tuberculosis C00014546</t>
  </si>
  <si>
    <t>SRR2100748</t>
  </si>
  <si>
    <t>Mycobacterium tuberculosis C00014547</t>
  </si>
  <si>
    <t>SRR2100749</t>
  </si>
  <si>
    <t>Mycobacterium tuberculosis C00014548</t>
  </si>
  <si>
    <t>SRR2100751</t>
  </si>
  <si>
    <t>Mycobacterium tuberculosis C00014550</t>
  </si>
  <si>
    <t>SRR2100753</t>
  </si>
  <si>
    <t>Mycobacterium tuberculosis C00014552</t>
  </si>
  <si>
    <t>SRR2100752</t>
  </si>
  <si>
    <t>Mycobacterium tuberculosis C00014551</t>
  </si>
  <si>
    <t>SRR2100754</t>
  </si>
  <si>
    <t>Mycobacterium tuberculosis C00014553</t>
  </si>
  <si>
    <t>SRR2100755</t>
  </si>
  <si>
    <t>Mycobacterium tuberculosis C00014554</t>
  </si>
  <si>
    <t>SRR2100756</t>
  </si>
  <si>
    <t>Mycobacterium tuberculosis C00014555</t>
  </si>
  <si>
    <t>SRR2100757</t>
  </si>
  <si>
    <t>Mycobacterium tuberculosis C00014557</t>
  </si>
  <si>
    <t>SRR2100758</t>
  </si>
  <si>
    <t>Mycobacterium tuberculosis C00014558</t>
  </si>
  <si>
    <t>SRR2100759</t>
  </si>
  <si>
    <t>Mycobacterium tuberculosis C00014559</t>
  </si>
  <si>
    <t>SRR2100760</t>
  </si>
  <si>
    <t>Mycobacterium tuberculosis C00014561</t>
  </si>
  <si>
    <t>SRR2100761</t>
  </si>
  <si>
    <t>Mycobacterium tuberculosis C00014562</t>
  </si>
  <si>
    <t>SRR2100762</t>
  </si>
  <si>
    <t>Mycobacterium tuberculosis C00014563</t>
  </si>
  <si>
    <t>SRR2100764</t>
  </si>
  <si>
    <t>Mycobacterium tuberculosis C00014565</t>
  </si>
  <si>
    <t>SRR2100765</t>
  </si>
  <si>
    <t>Mycobacterium tuberculosis C00014566</t>
  </si>
  <si>
    <t>SRR2100766</t>
  </si>
  <si>
    <t>Mycobacterium tuberculosis C00014567</t>
  </si>
  <si>
    <t>SRR2100767</t>
  </si>
  <si>
    <t>Mycobacterium tuberculosis C00014569</t>
  </si>
  <si>
    <t>SRR2100769</t>
  </si>
  <si>
    <t>Mycobacterium tuberculosis C00014571</t>
  </si>
  <si>
    <t>SRR2100770</t>
  </si>
  <si>
    <t>Mycobacterium tuberculosis C00014572</t>
  </si>
  <si>
    <t>SRR2100771</t>
  </si>
  <si>
    <t>Mycobacterium tuberculosis C00014573</t>
  </si>
  <si>
    <t>SRR2100772</t>
  </si>
  <si>
    <t>Mycobacterium tuberculosis C00014574</t>
  </si>
  <si>
    <t>SRR2100773</t>
  </si>
  <si>
    <t>Mycobacterium tuberculosis C00014577</t>
  </si>
  <si>
    <t>SRR2100774</t>
  </si>
  <si>
    <t>Mycobacterium tuberculosis C00014579</t>
  </si>
  <si>
    <t>SRR2100775</t>
  </si>
  <si>
    <t>Mycobacterium tuberculosis C00014581</t>
  </si>
  <si>
    <t>SRR2100776</t>
  </si>
  <si>
    <t>Mycobacterium tuberculosis C00014582</t>
  </si>
  <si>
    <t>SRR2100777</t>
  </si>
  <si>
    <t>Mycobacterium tuberculosis C00014583</t>
  </si>
  <si>
    <t>SRR2100778</t>
  </si>
  <si>
    <t>Mycobacterium tuberculosis C00014584</t>
  </si>
  <si>
    <t>SRR2100779</t>
  </si>
  <si>
    <t>Mycobacterium tuberculosis C00014585</t>
  </si>
  <si>
    <t>SRR2100780</t>
  </si>
  <si>
    <t>Mycobacterium tuberculosis C00014586</t>
  </si>
  <si>
    <t>SRR2100781</t>
  </si>
  <si>
    <t>Mycobacterium tuberculosis C00014587</t>
  </si>
  <si>
    <t>SRR2100783</t>
  </si>
  <si>
    <t>Mycobacterium tuberculosis C00014589</t>
  </si>
  <si>
    <t>SRR2100784</t>
  </si>
  <si>
    <t>Mycobacterium tuberculosis C00014590</t>
  </si>
  <si>
    <t>SRR2100785</t>
  </si>
  <si>
    <t>Mycobacterium tuberculosis C00014592</t>
  </si>
  <si>
    <t>SRR2100786</t>
  </si>
  <si>
    <t>Mycobacterium tuberculosis C00014593</t>
  </si>
  <si>
    <t>SRR2100787</t>
  </si>
  <si>
    <t>Mycobacterium tuberculosis C00014594</t>
  </si>
  <si>
    <t>SRR2100788</t>
  </si>
  <si>
    <t>Mycobacterium tuberculosis C00014596</t>
  </si>
  <si>
    <t>SRR2100789</t>
  </si>
  <si>
    <t>Mycobacterium tuberculosis C00014597</t>
  </si>
  <si>
    <t>SRR2100790</t>
  </si>
  <si>
    <t>Mycobacterium tuberculosis C00014598</t>
  </si>
  <si>
    <t>SRR2100791</t>
  </si>
  <si>
    <t>Mycobacterium tuberculosis C00014599</t>
  </si>
  <si>
    <t>SRR2100792</t>
  </si>
  <si>
    <t>Mycobacterium tuberculosis C00014600</t>
  </si>
  <si>
    <t>SRR2100793</t>
  </si>
  <si>
    <t>Mycobacterium tuberculosis C00014601</t>
  </si>
  <si>
    <t>SRR2100794</t>
  </si>
  <si>
    <t>Mycobacterium tuberculosis C00014602</t>
  </si>
  <si>
    <t>SRR2100795</t>
  </si>
  <si>
    <t>Mycobacterium tuberculosis C00014603</t>
  </si>
  <si>
    <t>SRR2100796</t>
  </si>
  <si>
    <t>Mycobacterium tuberculosis C00014604</t>
  </si>
  <si>
    <t>SRR2100797</t>
  </si>
  <si>
    <t>Mycobacterium tuberculosis C00014605</t>
  </si>
  <si>
    <t>SRR2100798</t>
  </si>
  <si>
    <t>Mycobacterium tuberculosis C00014606</t>
  </si>
  <si>
    <t>SRR2100799</t>
  </si>
  <si>
    <t>Mycobacterium tuberculosis C00014607</t>
  </si>
  <si>
    <t>SRR2100800</t>
  </si>
  <si>
    <t>Mycobacterium tuberculosis C00014608</t>
  </si>
  <si>
    <t>SRR2100801</t>
  </si>
  <si>
    <t>Mycobacterium tuberculosis C00014609</t>
  </si>
  <si>
    <t>SRR2100802</t>
  </si>
  <si>
    <t>Mycobacterium tuberculosis C00014610</t>
  </si>
  <si>
    <t>SRR2100804</t>
  </si>
  <si>
    <t>Mycobacterium tuberculosis C00014612</t>
  </si>
  <si>
    <t>SRR2100805</t>
  </si>
  <si>
    <t>Mycobacterium tuberculosis C00014614</t>
  </si>
  <si>
    <t>SRR2100806</t>
  </si>
  <si>
    <t>Mycobacterium tuberculosis C00014616</t>
  </si>
  <si>
    <t>SRR2100807</t>
  </si>
  <si>
    <t>Mycobacterium tuberculosis C00014617</t>
  </si>
  <si>
    <t>SRR2100808</t>
  </si>
  <si>
    <t>Mycobacterium tuberculosis C00014618</t>
  </si>
  <si>
    <t>SRR2100809</t>
  </si>
  <si>
    <t>Mycobacterium tuberculosis C00014619</t>
  </si>
  <si>
    <t>SRR2100810</t>
  </si>
  <si>
    <t>Mycobacterium tuberculosis C00014620</t>
  </si>
  <si>
    <t>SRR2100811</t>
  </si>
  <si>
    <t>Mycobacterium tuberculosis C00014621</t>
  </si>
  <si>
    <t>SRR2100812</t>
  </si>
  <si>
    <t>Mycobacterium tuberculosis C00014622</t>
  </si>
  <si>
    <t>SRR2100813</t>
  </si>
  <si>
    <t>Mycobacterium tuberculosis C00014623</t>
  </si>
  <si>
    <t>SRR2100814</t>
  </si>
  <si>
    <t>Mycobacterium tuberculosis C00014624</t>
  </si>
  <si>
    <t>SRR2100815</t>
  </si>
  <si>
    <t>Mycobacterium tuberculosis C00014627</t>
  </si>
  <si>
    <t>SRR2100816</t>
  </si>
  <si>
    <t>Mycobacterium tuberculosis C00014628</t>
  </si>
  <si>
    <t>SRR2100817</t>
  </si>
  <si>
    <t>Mycobacterium tuberculosis C00014629</t>
  </si>
  <si>
    <t>SRR2100818</t>
  </si>
  <si>
    <t>Mycobacterium tuberculosis C00014630</t>
  </si>
  <si>
    <t>SRR2100819</t>
  </si>
  <si>
    <t>Mycobacterium tuberculosis C00014631</t>
  </si>
  <si>
    <t>SRR2100820</t>
  </si>
  <si>
    <t>Mycobacterium tuberculosis C00014729</t>
  </si>
  <si>
    <t>SRR2100821</t>
  </si>
  <si>
    <t>Mycobacterium tuberculosis C00014730</t>
  </si>
  <si>
    <t>SRR2100822</t>
  </si>
  <si>
    <t>Mycobacterium tuberculosis C00014731</t>
  </si>
  <si>
    <t>SRR2100823</t>
  </si>
  <si>
    <t>Mycobacterium tuberculosis C00014732</t>
  </si>
  <si>
    <t>SRR2100824</t>
  </si>
  <si>
    <t>Mycobacterium tuberculosis C00014733</t>
  </si>
  <si>
    <t>SRR2100825</t>
  </si>
  <si>
    <t>Mycobacterium tuberculosis C00014734</t>
  </si>
  <si>
    <t>SRR2100826</t>
  </si>
  <si>
    <t>Mycobacterium tuberculosis C00014735</t>
  </si>
  <si>
    <t>SRR2100827</t>
  </si>
  <si>
    <t>Mycobacterium tuberculosis C00014736</t>
  </si>
  <si>
    <t>SRR2100828</t>
  </si>
  <si>
    <t>Mycobacterium tuberculosis C00014737</t>
  </si>
  <si>
    <t>SRR2100830</t>
  </si>
  <si>
    <t>Mycobacterium tuberculosis C00014739</t>
  </si>
  <si>
    <t>SRR2100831</t>
  </si>
  <si>
    <t>Mycobacterium tuberculosis C00014740</t>
  </si>
  <si>
    <t>SRR2100832</t>
  </si>
  <si>
    <t>Mycobacterium tuberculosis C00014741</t>
  </si>
  <si>
    <t>SRR2100833</t>
  </si>
  <si>
    <t>Mycobacterium tuberculosis C00014742</t>
  </si>
  <si>
    <t>SRR2100834</t>
  </si>
  <si>
    <t>Mycobacterium tuberculosis C00014743</t>
  </si>
  <si>
    <t>SRR2100835</t>
  </si>
  <si>
    <t>Mycobacterium tuberculosis C00014744</t>
  </si>
  <si>
    <t>SRR2100836</t>
  </si>
  <si>
    <t>Mycobacterium tuberculosis C00014745</t>
  </si>
  <si>
    <t>SRR2100837</t>
  </si>
  <si>
    <t>Mycobacterium tuberculosis C00014748</t>
  </si>
  <si>
    <t>SRR2100838</t>
  </si>
  <si>
    <t>Mycobacterium tuberculosis C00014749</t>
  </si>
  <si>
    <t>SRR2100839</t>
  </si>
  <si>
    <t>Mycobacterium tuberculosis C00014750</t>
  </si>
  <si>
    <t>SRR2100840</t>
  </si>
  <si>
    <t>Mycobacterium tuberculosis C00014751</t>
  </si>
  <si>
    <t>SRR2100841</t>
  </si>
  <si>
    <t>Mycobacterium tuberculosis C00014752</t>
  </si>
  <si>
    <t>SRR2100842</t>
  </si>
  <si>
    <t>Mycobacterium tuberculosis C00014753</t>
  </si>
  <si>
    <t>SRR2100843</t>
  </si>
  <si>
    <t>Mycobacterium tuberculosis C00014754</t>
  </si>
  <si>
    <t>SRR2100844</t>
  </si>
  <si>
    <t>Mycobacterium tuberculosis C00014759</t>
  </si>
  <si>
    <t>SRR2100845</t>
  </si>
  <si>
    <t>Mycobacterium tuberculosis C00014760</t>
  </si>
  <si>
    <t>SRR2100846</t>
  </si>
  <si>
    <t>Mycobacterium tuberculosis C00014762</t>
  </si>
  <si>
    <t>SRR2100847</t>
  </si>
  <si>
    <t>Mycobacterium tuberculosis C00014763</t>
  </si>
  <si>
    <t>SRR2100848</t>
  </si>
  <si>
    <t>Mycobacterium tuberculosis C00014765</t>
  </si>
  <si>
    <t>SRR2100849</t>
  </si>
  <si>
    <t>Mycobacterium tuberculosis C00014766</t>
  </si>
  <si>
    <t>SRR2100850</t>
  </si>
  <si>
    <t>Mycobacterium tuberculosis C00014767</t>
  </si>
  <si>
    <t>SRR2100851</t>
  </si>
  <si>
    <t>Mycobacterium tuberculosis C00014768</t>
  </si>
  <si>
    <t>SRR2100852</t>
  </si>
  <si>
    <t>Mycobacterium tuberculosis C00014769</t>
  </si>
  <si>
    <t>SRR2100853</t>
  </si>
  <si>
    <t>Mycobacterium tuberculosis C00014770</t>
  </si>
  <si>
    <t>SRR2100854</t>
  </si>
  <si>
    <t>Mycobacterium tuberculosis C00014771</t>
  </si>
  <si>
    <t>SRR2100855</t>
  </si>
  <si>
    <t>Mycobacterium tuberculosis C00014772</t>
  </si>
  <si>
    <t>SRR2100856</t>
  </si>
  <si>
    <t>Mycobacterium tuberculosis C00014773</t>
  </si>
  <si>
    <t>SRR2100857</t>
  </si>
  <si>
    <t>Mycobacterium tuberculosis C00014774</t>
  </si>
  <si>
    <t>SRR2100858</t>
  </si>
  <si>
    <t>Mycobacterium tuberculosis C00014775</t>
  </si>
  <si>
    <t>SRR2100859</t>
  </si>
  <si>
    <t>Mycobacterium tuberculosis C00014776</t>
  </si>
  <si>
    <t>SRR2100860</t>
  </si>
  <si>
    <t>Mycobacterium tuberculosis C00014777</t>
  </si>
  <si>
    <t>SRR2100861</t>
  </si>
  <si>
    <t>Mycobacterium tuberculosis C00014778</t>
  </si>
  <si>
    <t>SRR2100862</t>
  </si>
  <si>
    <t>Mycobacterium tuberculosis C00014779</t>
  </si>
  <si>
    <t>SRR2100863</t>
  </si>
  <si>
    <t>Mycobacterium tuberculosis C00014780</t>
  </si>
  <si>
    <t>SRR2100864</t>
  </si>
  <si>
    <t>Mycobacterium tuberculosis C00014781</t>
  </si>
  <si>
    <t>SRR2100865</t>
  </si>
  <si>
    <t>Mycobacterium tuberculosis C00014782</t>
  </si>
  <si>
    <t>SRR2100866</t>
  </si>
  <si>
    <t>Mycobacterium tuberculosis C00014784</t>
  </si>
  <si>
    <t>SRR2100867</t>
  </si>
  <si>
    <t>Mycobacterium tuberculosis C00014785</t>
  </si>
  <si>
    <t>SRR2100868</t>
  </si>
  <si>
    <t>Mycobacterium tuberculosis C00014786</t>
  </si>
  <si>
    <t>SRR2100869</t>
  </si>
  <si>
    <t>Mycobacterium tuberculosis C00014787</t>
  </si>
  <si>
    <t>SRR2100870</t>
  </si>
  <si>
    <t>Mycobacterium tuberculosis C00014788</t>
  </si>
  <si>
    <t>SRR2100871</t>
  </si>
  <si>
    <t>Mycobacterium tuberculosis C00014789</t>
  </si>
  <si>
    <t>SRR2100872</t>
  </si>
  <si>
    <t>Mycobacterium tuberculosis C00014791</t>
  </si>
  <si>
    <t>SRR2100873</t>
  </si>
  <si>
    <t>Mycobacterium tuberculosis C00014792</t>
  </si>
  <si>
    <t>SRR2100874</t>
  </si>
  <si>
    <t>Mycobacterium tuberculosis C00014793</t>
  </si>
  <si>
    <t>SRR2100875</t>
  </si>
  <si>
    <t>Mycobacterium tuberculosis C00014794</t>
  </si>
  <si>
    <t>SRR2100876</t>
  </si>
  <si>
    <t>Mycobacterium tuberculosis C00014795</t>
  </si>
  <si>
    <t>SRR2100879</t>
  </si>
  <si>
    <t>Mycobacterium tuberculosis C00014798</t>
  </si>
  <si>
    <t>SRR2100880</t>
  </si>
  <si>
    <t>Mycobacterium tuberculosis C00014799</t>
  </si>
  <si>
    <t>SRR2100881</t>
  </si>
  <si>
    <t>Mycobacterium tuberculosis C00014800</t>
  </si>
  <si>
    <t>SRR2100882</t>
  </si>
  <si>
    <t>Mycobacterium tuberculosis C00014801</t>
  </si>
  <si>
    <t>SRR2100883</t>
  </si>
  <si>
    <t>Mycobacterium tuberculosis C00014802</t>
  </si>
  <si>
    <t>SRR2100884</t>
  </si>
  <si>
    <t>Mycobacterium tuberculosis C00014803</t>
  </si>
  <si>
    <t>SRR2100885</t>
  </si>
  <si>
    <t>Mycobacterium tuberculosis C00014804</t>
  </si>
  <si>
    <t>SRR2100886</t>
  </si>
  <si>
    <t>Mycobacterium tuberculosis C00014805</t>
  </si>
  <si>
    <t>SRR2100887</t>
  </si>
  <si>
    <t>Mycobacterium tuberculosis C00014806</t>
  </si>
  <si>
    <t>SRR2100888</t>
  </si>
  <si>
    <t>Mycobacterium tuberculosis C00014807</t>
  </si>
  <si>
    <t>SRR2100889</t>
  </si>
  <si>
    <t>Mycobacterium tuberculosis C00014808</t>
  </si>
  <si>
    <t>SRR2100890</t>
  </si>
  <si>
    <t>Mycobacterium tuberculosis C00014809</t>
  </si>
  <si>
    <t>SRR2100891</t>
  </si>
  <si>
    <t>Mycobacterium tuberculosis C00014810</t>
  </si>
  <si>
    <t>SRR2100892</t>
  </si>
  <si>
    <t>Mycobacterium tuberculosis C00014811</t>
  </si>
  <si>
    <t>SRR2100893</t>
  </si>
  <si>
    <t>Mycobacterium tuberculosis C00014813</t>
  </si>
  <si>
    <t>SRR2100894</t>
  </si>
  <si>
    <t>Mycobacterium tuberculosis C00014814</t>
  </si>
  <si>
    <t>SRR2100895</t>
  </si>
  <si>
    <t>Mycobacterium tuberculosis C00014816</t>
  </si>
  <si>
    <t>SRR2100896</t>
  </si>
  <si>
    <t>Mycobacterium tuberculosis C00014818</t>
  </si>
  <si>
    <t>SRR2100897</t>
  </si>
  <si>
    <t>Mycobacterium tuberculosis C00014819</t>
  </si>
  <si>
    <t>SRR2100898</t>
  </si>
  <si>
    <t>Mycobacterium tuberculosis C00014820</t>
  </si>
  <si>
    <t>SRR2100899</t>
  </si>
  <si>
    <t>Mycobacterium tuberculosis C00014821</t>
  </si>
  <si>
    <t>SRR2100900</t>
  </si>
  <si>
    <t>Mycobacterium tuberculosis C00014822</t>
  </si>
  <si>
    <t>SRR2100901</t>
  </si>
  <si>
    <t>Mycobacterium tuberculosis C00014823</t>
  </si>
  <si>
    <t>SRR2100902</t>
  </si>
  <si>
    <t>Mycobacterium tuberculosis C00014824</t>
  </si>
  <si>
    <t>SRR2100903</t>
  </si>
  <si>
    <t>Mycobacterium tuberculosis C00014837</t>
  </si>
  <si>
    <t>SRR2100904</t>
  </si>
  <si>
    <t>Mycobacterium tuberculosis C00014838</t>
  </si>
  <si>
    <t>SRR2100905</t>
  </si>
  <si>
    <t>Mycobacterium tuberculosis C00014839</t>
  </si>
  <si>
    <t>SRR2100906</t>
  </si>
  <si>
    <t>Mycobacterium tuberculosis C00014840</t>
  </si>
  <si>
    <t>SRR2100908</t>
  </si>
  <si>
    <t>Mycobacterium tuberculosis C00014843</t>
  </si>
  <si>
    <t>SRR2100909</t>
  </si>
  <si>
    <t>Mycobacterium tuberculosis C00014844</t>
  </si>
  <si>
    <t>SRR2100910</t>
  </si>
  <si>
    <t>Mycobacterium tuberculosis C00014845</t>
  </si>
  <si>
    <t>SRR2100911</t>
  </si>
  <si>
    <t>Mycobacterium tuberculosis C00014846</t>
  </si>
  <si>
    <t>SRR2100912</t>
  </si>
  <si>
    <t>Mycobacterium tuberculosis C00014847</t>
  </si>
  <si>
    <t>SRR2100913</t>
  </si>
  <si>
    <t>Mycobacterium tuberculosis C00014848</t>
  </si>
  <si>
    <t>SRR2100914</t>
  </si>
  <si>
    <t>Mycobacterium tuberculosis C00014849</t>
  </si>
  <si>
    <t>SRR2100915</t>
  </si>
  <si>
    <t>Mycobacterium tuberculosis C00014850</t>
  </si>
  <si>
    <t>SRR2100916</t>
  </si>
  <si>
    <t>Mycobacterium tuberculosis C00014851</t>
  </si>
  <si>
    <t>SRR2100917</t>
  </si>
  <si>
    <t>Mycobacterium tuberculosis C00014852</t>
  </si>
  <si>
    <t>SRR2100918</t>
  </si>
  <si>
    <t>Mycobacterium tuberculosis C00014853</t>
  </si>
  <si>
    <t>SRR2100919</t>
  </si>
  <si>
    <t>Mycobacterium tuberculosis C00014854</t>
  </si>
  <si>
    <t>SRR2100920</t>
  </si>
  <si>
    <t>Mycobacterium tuberculosis C00014855</t>
  </si>
  <si>
    <t>SRR2100921</t>
  </si>
  <si>
    <t>Mycobacterium tuberculosis C00014856</t>
  </si>
  <si>
    <t>SRR2100924</t>
  </si>
  <si>
    <t>Mycobacterium tuberculosis C00014859</t>
  </si>
  <si>
    <t>SRR2100925</t>
  </si>
  <si>
    <t>Mycobacterium tuberculosis C00014860</t>
  </si>
  <si>
    <t>SRR2100926</t>
  </si>
  <si>
    <t>Mycobacterium tuberculosis C00014861</t>
  </si>
  <si>
    <t>SRR2100927</t>
  </si>
  <si>
    <t>Mycobacterium tuberculosis C00014862</t>
  </si>
  <si>
    <t>SRR2100928</t>
  </si>
  <si>
    <t>Mycobacterium tuberculosis C00014863</t>
  </si>
  <si>
    <t>SRR2100929</t>
  </si>
  <si>
    <t>Mycobacterium tuberculosis C00014864</t>
  </si>
  <si>
    <t>SRR2100930</t>
  </si>
  <si>
    <t>Mycobacterium tuberculosis C00014865</t>
  </si>
  <si>
    <t>SRR2100931</t>
  </si>
  <si>
    <t>Mycobacterium tuberculosis C00014866</t>
  </si>
  <si>
    <t>SRR2100932</t>
  </si>
  <si>
    <t>Mycobacterium tuberculosis C00014867</t>
  </si>
  <si>
    <t>SRR2100933</t>
  </si>
  <si>
    <t>Mycobacterium tuberculosis C00014868</t>
  </si>
  <si>
    <t>SRR2100934</t>
  </si>
  <si>
    <t>Mycobacterium tuberculosis C00014869</t>
  </si>
  <si>
    <t>SRR2100935</t>
  </si>
  <si>
    <t>Mycobacterium tuberculosis C00014870</t>
  </si>
  <si>
    <t>SRR2100936</t>
  </si>
  <si>
    <t>Mycobacterium tuberculosis C00014871</t>
  </si>
  <si>
    <t>SRR2100937</t>
  </si>
  <si>
    <t>Mycobacterium tuberculosis C00014872</t>
  </si>
  <si>
    <t>SRR2100938</t>
  </si>
  <si>
    <t>Mycobacterium tuberculosis C00014873</t>
  </si>
  <si>
    <t>SRR2100939</t>
  </si>
  <si>
    <t>Mycobacterium tuberculosis C00014874</t>
  </si>
  <si>
    <t>SRR2100940</t>
  </si>
  <si>
    <t>Mycobacterium tuberculosis C00014875</t>
  </si>
  <si>
    <t>SRR2100941</t>
  </si>
  <si>
    <t>Mycobacterium tuberculosis C00014876</t>
  </si>
  <si>
    <t>SRR2100942</t>
  </si>
  <si>
    <t>Mycobacterium tuberculosis C00014877</t>
  </si>
  <si>
    <t>SRR2100943</t>
  </si>
  <si>
    <t>Mycobacterium tuberculosis C00014879</t>
  </si>
  <si>
    <t>SRR2100944</t>
  </si>
  <si>
    <t>Mycobacterium tuberculosis C00014880</t>
  </si>
  <si>
    <t>SRR2100945</t>
  </si>
  <si>
    <t>Mycobacterium tuberculosis C00014883</t>
  </si>
  <si>
    <t>SRR2100946</t>
  </si>
  <si>
    <t>Mycobacterium tuberculosis C00014885</t>
  </si>
  <si>
    <t>SRR2100947</t>
  </si>
  <si>
    <t>Mycobacterium tuberculosis C00014888</t>
  </si>
  <si>
    <t>SRR2100948</t>
  </si>
  <si>
    <t>Mycobacterium tuberculosis C00014889</t>
  </si>
  <si>
    <t>SRR2100949</t>
  </si>
  <si>
    <t>Mycobacterium tuberculosis C00014890</t>
  </si>
  <si>
    <t>SRR2100950</t>
  </si>
  <si>
    <t>Mycobacterium tuberculosis C00014891</t>
  </si>
  <si>
    <t>SRR2100951</t>
  </si>
  <si>
    <t>Mycobacterium tuberculosis C00014892</t>
  </si>
  <si>
    <t>SRR2100952</t>
  </si>
  <si>
    <t>Mycobacterium tuberculosis C00014893</t>
  </si>
  <si>
    <t>SRR2100953</t>
  </si>
  <si>
    <t>Mycobacterium tuberculosis C00014894</t>
  </si>
  <si>
    <t>SRR2100954</t>
  </si>
  <si>
    <t>Mycobacterium tuberculosis C00014895</t>
  </si>
  <si>
    <t>SRR2100955</t>
  </si>
  <si>
    <t>Mycobacterium tuberculosis C00014896</t>
  </si>
  <si>
    <t>SRR2100956</t>
  </si>
  <si>
    <t>Mycobacterium tuberculosis C00014897</t>
  </si>
  <si>
    <t>SRR2100957</t>
  </si>
  <si>
    <t>Mycobacterium tuberculosis C00014898</t>
  </si>
  <si>
    <t>SRR2100958</t>
  </si>
  <si>
    <t>Mycobacterium tuberculosis C00014899</t>
  </si>
  <si>
    <t>SRR2100959</t>
  </si>
  <si>
    <t>Mycobacterium tuberculosis C00014900</t>
  </si>
  <si>
    <t>SRR2100960</t>
  </si>
  <si>
    <t>Mycobacterium tuberculosis C00014901</t>
  </si>
  <si>
    <t>SRR2100961</t>
  </si>
  <si>
    <t>Mycobacterium tuberculosis C00014902</t>
  </si>
  <si>
    <t>SRR2100962</t>
  </si>
  <si>
    <t>Mycobacterium tuberculosis C00014905</t>
  </si>
  <si>
    <t>SRR2100963</t>
  </si>
  <si>
    <t>Mycobacterium tuberculosis C00014908</t>
  </si>
  <si>
    <t>SRR2100964</t>
  </si>
  <si>
    <t>Mycobacterium tuberculosis C00014913</t>
  </si>
  <si>
    <t>SRR2100965</t>
  </si>
  <si>
    <t>Mycobacterium tuberculosis C00014914</t>
  </si>
  <si>
    <t>SRR2100966</t>
  </si>
  <si>
    <t>Mycobacterium tuberculosis C00014917</t>
  </si>
  <si>
    <t>SRR2100967</t>
  </si>
  <si>
    <t>Mycobacterium tuberculosis C00014918</t>
  </si>
  <si>
    <t>SRR2100968</t>
  </si>
  <si>
    <t>Mycobacterium tuberculosis C00014919</t>
  </si>
  <si>
    <t>SRR2100969</t>
  </si>
  <si>
    <t>Mycobacterium tuberculosis C00014920</t>
  </si>
  <si>
    <t>SRR2100970</t>
  </si>
  <si>
    <t>Mycobacterium tuberculosis C00014921</t>
  </si>
  <si>
    <t>SRR2100971</t>
  </si>
  <si>
    <t>Mycobacterium tuberculosis C00014922</t>
  </si>
  <si>
    <t>SRR2100972</t>
  </si>
  <si>
    <t>Mycobacterium tuberculosis C00014923</t>
  </si>
  <si>
    <t>SRR2100973</t>
  </si>
  <si>
    <t>Mycobacterium tuberculosis C00014924</t>
  </si>
  <si>
    <t>SRR2100974</t>
  </si>
  <si>
    <t>Mycobacterium tuberculosis C00014925</t>
  </si>
  <si>
    <t>SRR2100975</t>
  </si>
  <si>
    <t>Mycobacterium tuberculosis C00014926</t>
  </si>
  <si>
    <t>SRR2100976</t>
  </si>
  <si>
    <t>Mycobacterium tuberculosis C00014927</t>
  </si>
  <si>
    <t>SRR2100977</t>
  </si>
  <si>
    <t>Mycobacterium tuberculosis C00014928</t>
  </si>
  <si>
    <t>SRR2100978</t>
  </si>
  <si>
    <t>Mycobacterium tuberculosis C00014929</t>
  </si>
  <si>
    <t>SRR2100979</t>
  </si>
  <si>
    <t>Mycobacterium tuberculosis C00014930</t>
  </si>
  <si>
    <t>SRR2100980</t>
  </si>
  <si>
    <t>Mycobacterium tuberculosis C00014931</t>
  </si>
  <si>
    <t>SRR2100981</t>
  </si>
  <si>
    <t>Mycobacterium tuberculosis C00014932</t>
  </si>
  <si>
    <t>SRR2100982</t>
  </si>
  <si>
    <t>Mycobacterium tuberculosis C00014933</t>
  </si>
  <si>
    <t>SRR2100983</t>
  </si>
  <si>
    <t>Mycobacterium tuberculosis C00014934</t>
  </si>
  <si>
    <t>SRR2100984</t>
  </si>
  <si>
    <t>Mycobacterium tuberculosis C00014935</t>
  </si>
  <si>
    <t>SRR2100985</t>
  </si>
  <si>
    <t>Mycobacterium tuberculosis C00014936</t>
  </si>
  <si>
    <t>SRR2100986</t>
  </si>
  <si>
    <t>Mycobacterium tuberculosis C00014937</t>
  </si>
  <si>
    <t>SRR2100987</t>
  </si>
  <si>
    <t>Mycobacterium tuberculosis C00014938</t>
  </si>
  <si>
    <t>SRR2100988</t>
  </si>
  <si>
    <t>Mycobacterium tuberculosis C00014939</t>
  </si>
  <si>
    <t>SRR2100989</t>
  </si>
  <si>
    <t>Mycobacterium tuberculosis C00014940</t>
  </si>
  <si>
    <t>SRR2100991</t>
  </si>
  <si>
    <t>Mycobacterium tuberculosis C00014942</t>
  </si>
  <si>
    <t>SRR2100992</t>
  </si>
  <si>
    <t>Mycobacterium tuberculosis C00014943</t>
  </si>
  <si>
    <t>SRR2100993</t>
  </si>
  <si>
    <t>Mycobacterium tuberculosis C00014944</t>
  </si>
  <si>
    <t>SRR2100994</t>
  </si>
  <si>
    <t>Mycobacterium tuberculosis C00014945</t>
  </si>
  <si>
    <t>SRR2100995</t>
  </si>
  <si>
    <t>Mycobacterium tuberculosis C00014946</t>
  </si>
  <si>
    <t>SRR2100996</t>
  </si>
  <si>
    <t>Mycobacterium tuberculosis C00014947</t>
  </si>
  <si>
    <t>SRR2100997</t>
  </si>
  <si>
    <t>Mycobacterium tuberculosis C00014948</t>
  </si>
  <si>
    <t>SRR2100999</t>
  </si>
  <si>
    <t>Mycobacterium tuberculosis C00014950</t>
  </si>
  <si>
    <t>SRR2101000</t>
  </si>
  <si>
    <t>Mycobacterium tuberculosis C00014951</t>
  </si>
  <si>
    <t>SRR2101001</t>
  </si>
  <si>
    <t>Mycobacterium tuberculosis C00014953</t>
  </si>
  <si>
    <t>SRR2101002</t>
  </si>
  <si>
    <t>Mycobacterium tuberculosis C00014954</t>
  </si>
  <si>
    <t>SRR2101003</t>
  </si>
  <si>
    <t>Mycobacterium tuberculosis C00014955</t>
  </si>
  <si>
    <t>SRR2101004</t>
  </si>
  <si>
    <t>Mycobacterium tuberculosis C00014956</t>
  </si>
  <si>
    <t>SRR2101005</t>
  </si>
  <si>
    <t>Mycobacterium tuberculosis C00014957</t>
  </si>
  <si>
    <t>SRR2101006</t>
  </si>
  <si>
    <t>Mycobacterium tuberculosis C00014958</t>
  </si>
  <si>
    <t>SRR2101007</t>
  </si>
  <si>
    <t>Mycobacterium tuberculosis C00014959</t>
  </si>
  <si>
    <t>SRR2101008</t>
  </si>
  <si>
    <t>Mycobacterium tuberculosis C00014960</t>
  </si>
  <si>
    <t>SRR2101009</t>
  </si>
  <si>
    <t>Mycobacterium tuberculosis C00014961</t>
  </si>
  <si>
    <t>SRR2101010</t>
  </si>
  <si>
    <t>Mycobacterium tuberculosis C00014962</t>
  </si>
  <si>
    <t>SRR2101011</t>
  </si>
  <si>
    <t>Mycobacterium tuberculosis C00014963</t>
  </si>
  <si>
    <t>SRR2101012</t>
  </si>
  <si>
    <t>Mycobacterium tuberculosis C00014964</t>
  </si>
  <si>
    <t>SRR2101013</t>
  </si>
  <si>
    <t>Mycobacterium tuberculosis C00014965</t>
  </si>
  <si>
    <t>SRR2101014</t>
  </si>
  <si>
    <t>Mycobacterium tuberculosis C00014966</t>
  </si>
  <si>
    <t>SRR2101015</t>
  </si>
  <si>
    <t>Mycobacterium tuberculosis C00014967</t>
  </si>
  <si>
    <t>SRR2101016</t>
  </si>
  <si>
    <t>Mycobacterium tuberculosis C00014968</t>
  </si>
  <si>
    <t>SRR2101017</t>
  </si>
  <si>
    <t>Mycobacterium tuberculosis C00014969</t>
  </si>
  <si>
    <t>SRR2101018</t>
  </si>
  <si>
    <t>Mycobacterium tuberculosis C00014970</t>
  </si>
  <si>
    <t>SRR2101019</t>
  </si>
  <si>
    <t>Mycobacterium tuberculosis C00014971</t>
  </si>
  <si>
    <t>SRR2101021</t>
  </si>
  <si>
    <t>Mycobacterium tuberculosis C00014974</t>
  </si>
  <si>
    <t>SRR2101020</t>
  </si>
  <si>
    <t>Mycobacterium tuberculosis C00014973</t>
  </si>
  <si>
    <t>SRR2101022</t>
  </si>
  <si>
    <t>Mycobacterium tuberculosis C00014976</t>
  </si>
  <si>
    <t>SRR2101023</t>
  </si>
  <si>
    <t>Mycobacterium tuberculosis C00014977</t>
  </si>
  <si>
    <t>SRR2101024</t>
  </si>
  <si>
    <t>Mycobacterium tuberculosis C00014980</t>
  </si>
  <si>
    <t>SRR2101025</t>
  </si>
  <si>
    <t>Mycobacterium tuberculosis C00014982</t>
  </si>
  <si>
    <t>SRR2101026</t>
  </si>
  <si>
    <t>Mycobacterium tuberculosis C00014983</t>
  </si>
  <si>
    <t>SRR2101027</t>
  </si>
  <si>
    <t>Mycobacterium tuberculosis C00014984</t>
  </si>
  <si>
    <t>SRR2101028</t>
  </si>
  <si>
    <t>Mycobacterium tuberculosis C00014985</t>
  </si>
  <si>
    <t>SRR2101029</t>
  </si>
  <si>
    <t>Mycobacterium tuberculosis C00014987</t>
  </si>
  <si>
    <t>SRR2101030</t>
  </si>
  <si>
    <t>Mycobacterium tuberculosis C00014988</t>
  </si>
  <si>
    <t>SRR2101031</t>
  </si>
  <si>
    <t>Mycobacterium tuberculosis C00014989</t>
  </si>
  <si>
    <t>SRR2101032</t>
  </si>
  <si>
    <t>Mycobacterium tuberculosis C00014990</t>
  </si>
  <si>
    <t>SRR2101033</t>
  </si>
  <si>
    <t>Mycobacterium tuberculosis C00014991</t>
  </si>
  <si>
    <t>SRR2101034</t>
  </si>
  <si>
    <t>Mycobacterium tuberculosis C00014992</t>
  </si>
  <si>
    <t>SRR2101035</t>
  </si>
  <si>
    <t>Mycobacterium tuberculosis C00014993</t>
  </si>
  <si>
    <t>SRR2101037</t>
  </si>
  <si>
    <t>Mycobacterium tuberculosis C00014999</t>
  </si>
  <si>
    <t>SRR2101038</t>
  </si>
  <si>
    <t>Mycobacterium tuberculosis C00015000</t>
  </si>
  <si>
    <t>SRR2101039</t>
  </si>
  <si>
    <t>Mycobacterium tuberculosis C00015001</t>
  </si>
  <si>
    <t>SRR2101040</t>
  </si>
  <si>
    <t>Mycobacterium tuberculosis C00015003</t>
  </si>
  <si>
    <t>SRR2101041</t>
  </si>
  <si>
    <t>Mycobacterium tuberculosis C00015005</t>
  </si>
  <si>
    <t>SRR2101042</t>
  </si>
  <si>
    <t>Mycobacterium tuberculosis C00015006</t>
  </si>
  <si>
    <t>SRR2101043</t>
  </si>
  <si>
    <t>Mycobacterium tuberculosis C00015007</t>
  </si>
  <si>
    <t>SRR2101044</t>
  </si>
  <si>
    <t>Mycobacterium tuberculosis C00015008</t>
  </si>
  <si>
    <t>SRR2101045</t>
  </si>
  <si>
    <t>Mycobacterium tuberculosis C00015009</t>
  </si>
  <si>
    <t>SRR2101046</t>
  </si>
  <si>
    <t>Mycobacterium tuberculosis C00015010</t>
  </si>
  <si>
    <t>SRR2101047</t>
  </si>
  <si>
    <t>Mycobacterium tuberculosis C00015011</t>
  </si>
  <si>
    <t>SRR2101048</t>
  </si>
  <si>
    <t>Mycobacterium tuberculosis C00015012</t>
  </si>
  <si>
    <t>SRR2101049</t>
  </si>
  <si>
    <t>Mycobacterium tuberculosis C00015013</t>
  </si>
  <si>
    <t>SRR2101050</t>
  </si>
  <si>
    <t>Mycobacterium tuberculosis C00015014</t>
  </si>
  <si>
    <t>SRR2101051</t>
  </si>
  <si>
    <t>Mycobacterium tuberculosis C00015015</t>
  </si>
  <si>
    <t>SRR2101052</t>
  </si>
  <si>
    <t>Mycobacterium tuberculosis C00015016</t>
  </si>
  <si>
    <t>SRR2101053</t>
  </si>
  <si>
    <t>Mycobacterium tuberculosis C00015017</t>
  </si>
  <si>
    <t>SRR2101054</t>
  </si>
  <si>
    <t>Mycobacterium tuberculosis C00015018</t>
  </si>
  <si>
    <t>SRR2101055</t>
  </si>
  <si>
    <t>Mycobacterium tuberculosis C00015021</t>
  </si>
  <si>
    <t>SRR2101056</t>
  </si>
  <si>
    <t>Mycobacterium tuberculosis C00015022</t>
  </si>
  <si>
    <t>SRR2101057</t>
  </si>
  <si>
    <t>Mycobacterium tuberculosis C00015023</t>
  </si>
  <si>
    <t>SRR2101058</t>
  </si>
  <si>
    <t>Mycobacterium tuberculosis C00015024</t>
  </si>
  <si>
    <t>SRR2101059</t>
  </si>
  <si>
    <t>Mycobacterium tuberculosis C00015025</t>
  </si>
  <si>
    <t>SRR2101060</t>
  </si>
  <si>
    <t>Mycobacterium tuberculosis C00015026</t>
  </si>
  <si>
    <t>SRR2101062</t>
  </si>
  <si>
    <t>Mycobacterium tuberculosis C00015221</t>
  </si>
  <si>
    <t>SRR2101061</t>
  </si>
  <si>
    <t>Mycobacterium tuberculosis C00015027</t>
  </si>
  <si>
    <t>SRR2101063</t>
  </si>
  <si>
    <t>Mycobacterium tuberculosis C00016497</t>
  </si>
  <si>
    <t>SRR2101064</t>
  </si>
  <si>
    <t>Mycobacterium tuberculosis C00016509</t>
  </si>
  <si>
    <t>SRR2101065</t>
  </si>
  <si>
    <t>Mycobacterium tuberculosis C00016517</t>
  </si>
  <si>
    <t>SRR2101066</t>
  </si>
  <si>
    <t>Mycobacterium tuberculosis C00016527</t>
  </si>
  <si>
    <t>SRR2101067</t>
  </si>
  <si>
    <t>Mycobacterium tuberculosis C00016535</t>
  </si>
  <si>
    <t>SRR2101068</t>
  </si>
  <si>
    <t>Mycobacterium tuberculosis C00016548</t>
  </si>
  <si>
    <t>SRR2101069</t>
  </si>
  <si>
    <t>Mycobacterium tuberculosis C00016550</t>
  </si>
  <si>
    <t>SRR2101070</t>
  </si>
  <si>
    <t>Mycobacterium tuberculosis C00016551</t>
  </si>
  <si>
    <t>SRR2101071</t>
  </si>
  <si>
    <t>Mycobacterium tuberculosis C00016552</t>
  </si>
  <si>
    <t>SRR2101072</t>
  </si>
  <si>
    <t>Mycobacterium tuberculosis C00016553</t>
  </si>
  <si>
    <t>SRR2101073</t>
  </si>
  <si>
    <t>Mycobacterium tuberculosis C00016554</t>
  </si>
  <si>
    <t>SRR2101074</t>
  </si>
  <si>
    <t>Mycobacterium tuberculosis C00016555</t>
  </si>
  <si>
    <t>SRR2101075</t>
  </si>
  <si>
    <t>Mycobacterium tuberculosis C00016557</t>
  </si>
  <si>
    <t>SRR2101076</t>
  </si>
  <si>
    <t>Mycobacterium tuberculosis C00016558</t>
  </si>
  <si>
    <t>SRR2101077</t>
  </si>
  <si>
    <t>Mycobacterium tuberculosis C00016559</t>
  </si>
  <si>
    <t>SRR2101078</t>
  </si>
  <si>
    <t>Mycobacterium tuberculosis C00016560</t>
  </si>
  <si>
    <t>SRR2101079</t>
  </si>
  <si>
    <t>Mycobacterium tuberculosis C00016561</t>
  </si>
  <si>
    <t>SRR2101080</t>
  </si>
  <si>
    <t>Mycobacterium tuberculosis C00016562</t>
  </si>
  <si>
    <t>SRR2101081</t>
  </si>
  <si>
    <t>Mycobacterium tuberculosis C00016564</t>
  </si>
  <si>
    <t>SRR2101082</t>
  </si>
  <si>
    <t>Mycobacterium tuberculosis C00016567</t>
  </si>
  <si>
    <t>SRR2101083</t>
  </si>
  <si>
    <t>Mycobacterium tuberculosis C00016568</t>
  </si>
  <si>
    <t>SRR2101084</t>
  </si>
  <si>
    <t>Mycobacterium tuberculosis C00016569</t>
  </si>
  <si>
    <t>SRR2101085</t>
  </si>
  <si>
    <t>Mycobacterium tuberculosis C00016593</t>
  </si>
  <si>
    <t>SRR2101086</t>
  </si>
  <si>
    <t>Mycobacterium tuberculosis C00016603</t>
  </si>
  <si>
    <t>SRR2101088</t>
  </si>
  <si>
    <t>Mycobacterium tuberculosis C00016849</t>
  </si>
  <si>
    <t>SRR2101089</t>
  </si>
  <si>
    <t>Mycobacterium tuberculosis C00016850</t>
  </si>
  <si>
    <t>SRR2101090</t>
  </si>
  <si>
    <t>Mycobacterium tuberculosis C00016851</t>
  </si>
  <si>
    <t>SRR2101091</t>
  </si>
  <si>
    <t>Mycobacterium tuberculosis C00016852</t>
  </si>
  <si>
    <t>SRR2101092</t>
  </si>
  <si>
    <t>Mycobacterium tuberculosis C00016853</t>
  </si>
  <si>
    <t>SRR2101093</t>
  </si>
  <si>
    <t>Mycobacterium tuberculosis C00016854</t>
  </si>
  <si>
    <t>SRR2101094</t>
  </si>
  <si>
    <t>Mycobacterium tuberculosis C00016855</t>
  </si>
  <si>
    <t>SRR2101095</t>
  </si>
  <si>
    <t>Mycobacterium tuberculosis C00016856</t>
  </si>
  <si>
    <t>SRR2101096</t>
  </si>
  <si>
    <t>Mycobacterium tuberculosis C00016857</t>
  </si>
  <si>
    <t>SRR2101097</t>
  </si>
  <si>
    <t>Mycobacterium tuberculosis C00016858</t>
  </si>
  <si>
    <t>SRR2101099</t>
  </si>
  <si>
    <t>Mycobacterium tuberculosis C00016860</t>
  </si>
  <si>
    <t>SRR2101100</t>
  </si>
  <si>
    <t>Mycobacterium tuberculosis C00016861</t>
  </si>
  <si>
    <t>SRR2101101</t>
  </si>
  <si>
    <t>Mycobacterium tuberculosis C00016862</t>
  </si>
  <si>
    <t>SRR2101102</t>
  </si>
  <si>
    <t>Mycobacterium tuberculosis C00016863</t>
  </si>
  <si>
    <t>SRR2101103</t>
  </si>
  <si>
    <t>Mycobacterium tuberculosis C00016864</t>
  </si>
  <si>
    <t>SRR2101104</t>
  </si>
  <si>
    <t>Mycobacterium tuberculosis C00016865</t>
  </si>
  <si>
    <t>SRR2101105</t>
  </si>
  <si>
    <t>Mycobacterium tuberculosis C00016866</t>
  </si>
  <si>
    <t>SRR2101106</t>
  </si>
  <si>
    <t>Mycobacterium tuberculosis C00016867</t>
  </si>
  <si>
    <t>SRR2101107</t>
  </si>
  <si>
    <t>Mycobacterium tuberculosis C00016868</t>
  </si>
  <si>
    <t>SRR2101108</t>
  </si>
  <si>
    <t>Mycobacterium tuberculosis C00016869</t>
  </si>
  <si>
    <t>SRR2101109</t>
  </si>
  <si>
    <t>Mycobacterium tuberculosis C00016870</t>
  </si>
  <si>
    <t>SRR2101110</t>
  </si>
  <si>
    <t>Mycobacterium tuberculosis C00016871</t>
  </si>
  <si>
    <t>SRR2101112</t>
  </si>
  <si>
    <t>Mycobacterium tuberculosis C00016873</t>
  </si>
  <si>
    <t>SRR2101113</t>
  </si>
  <si>
    <t>Mycobacterium tuberculosis C00016874</t>
  </si>
  <si>
    <t>SRR2101114</t>
  </si>
  <si>
    <t>Mycobacterium tuberculosis C00016875</t>
  </si>
  <si>
    <t>SRR2101116</t>
  </si>
  <si>
    <t>Mycobacterium tuberculosis C00016877</t>
  </si>
  <si>
    <t>SRR2101117</t>
  </si>
  <si>
    <t>Mycobacterium tuberculosis C00016878</t>
  </si>
  <si>
    <t>SRR2101120</t>
  </si>
  <si>
    <t>Mycobacterium tuberculosis C00016881</t>
  </si>
  <si>
    <t>SRR2101121</t>
  </si>
  <si>
    <t>Mycobacterium tuberculosis C00016882</t>
  </si>
  <si>
    <t>SRR2101122</t>
  </si>
  <si>
    <t>Mycobacterium tuberculosis C00016883</t>
  </si>
  <si>
    <t>SRR2101123</t>
  </si>
  <si>
    <t>Mycobacterium tuberculosis C00016884</t>
  </si>
  <si>
    <t>SRR2101124</t>
  </si>
  <si>
    <t>Mycobacterium tuberculosis C00016885</t>
  </si>
  <si>
    <t>SRR2101125</t>
  </si>
  <si>
    <t>Mycobacterium tuberculosis C00016886</t>
  </si>
  <si>
    <t>SRR2101126</t>
  </si>
  <si>
    <t>Mycobacterium tuberculosis C00016887</t>
  </si>
  <si>
    <t>SRR2101127</t>
  </si>
  <si>
    <t>Mycobacterium tuberculosis C00016888</t>
  </si>
  <si>
    <t>SRR2101128</t>
  </si>
  <si>
    <t>Mycobacterium tuberculosis C00016889</t>
  </si>
  <si>
    <t>SRR2101129</t>
  </si>
  <si>
    <t>Mycobacterium tuberculosis C00016890</t>
  </si>
  <si>
    <t>SRR2101130</t>
  </si>
  <si>
    <t>Mycobacterium tuberculosis C00016891</t>
  </si>
  <si>
    <t>SRR2101131</t>
  </si>
  <si>
    <t>Mycobacterium tuberculosis C00016892</t>
  </si>
  <si>
    <t>SRR2101133</t>
  </si>
  <si>
    <t>Mycobacterium tuberculosis C00016894</t>
  </si>
  <si>
    <t>SRR2101134</t>
  </si>
  <si>
    <t>Mycobacterium tuberculosis C00016895</t>
  </si>
  <si>
    <t>SRR2101135</t>
  </si>
  <si>
    <t>Mycobacterium tuberculosis C00016896</t>
  </si>
  <si>
    <t>SRR2101136</t>
  </si>
  <si>
    <t>Mycobacterium tuberculosis C00016897</t>
  </si>
  <si>
    <t>SRR2101137</t>
  </si>
  <si>
    <t>Mycobacterium tuberculosis C00016898</t>
  </si>
  <si>
    <t>SRR2101138</t>
  </si>
  <si>
    <t>Mycobacterium tuberculosis C00016899</t>
  </si>
  <si>
    <t>SRR2101139</t>
  </si>
  <si>
    <t>Mycobacterium tuberculosis C00016900</t>
  </si>
  <si>
    <t>SRR2101140</t>
  </si>
  <si>
    <t>Mycobacterium tuberculosis C00016901</t>
  </si>
  <si>
    <t>SRR2101141</t>
  </si>
  <si>
    <t>Mycobacterium tuberculosis C00016902</t>
  </si>
  <si>
    <t>SRR2101142</t>
  </si>
  <si>
    <t>Mycobacterium tuberculosis C00016903</t>
  </si>
  <si>
    <t>SRR2101143</t>
  </si>
  <si>
    <t>Mycobacterium tuberculosis C00016904</t>
  </si>
  <si>
    <t>SRR2101144</t>
  </si>
  <si>
    <t>Mycobacterium tuberculosis C00016905</t>
  </si>
  <si>
    <t>SRR2101145</t>
  </si>
  <si>
    <t>Mycobacterium tuberculosis C00016906</t>
  </si>
  <si>
    <t>SRR2101146</t>
  </si>
  <si>
    <t>Mycobacterium tuberculosis C00016907</t>
  </si>
  <si>
    <t>SRR2101147</t>
  </si>
  <si>
    <t>Mycobacterium tuberculosis C00016908</t>
  </si>
  <si>
    <t>SRR2101148</t>
  </si>
  <si>
    <t>Mycobacterium tuberculosis C00016909</t>
  </si>
  <si>
    <t>SRR2101149</t>
  </si>
  <si>
    <t>Mycobacterium tuberculosis C00016910</t>
  </si>
  <si>
    <t>SRR2101150</t>
  </si>
  <si>
    <t>Mycobacterium tuberculosis C00016911</t>
  </si>
  <si>
    <t>SRR2101151</t>
  </si>
  <si>
    <t>Mycobacterium tuberculosis C00016912</t>
  </si>
  <si>
    <t>SRR2101152</t>
  </si>
  <si>
    <t>Mycobacterium tuberculosis C00016913</t>
  </si>
  <si>
    <t>SRR2101153</t>
  </si>
  <si>
    <t>Mycobacterium tuberculosis C00016914</t>
  </si>
  <si>
    <t>SRR2101154</t>
  </si>
  <si>
    <t>Mycobacterium tuberculosis C00016915</t>
  </si>
  <si>
    <t>SRR2101155</t>
  </si>
  <si>
    <t>Mycobacterium tuberculosis C00016916</t>
  </si>
  <si>
    <t>SRR2101156</t>
  </si>
  <si>
    <t>Mycobacterium tuberculosis C00016917</t>
  </si>
  <si>
    <t>SRR2101157</t>
  </si>
  <si>
    <t>Mycobacterium tuberculosis C00016918</t>
  </si>
  <si>
    <t>SRR2101158</t>
  </si>
  <si>
    <t>Mycobacterium tuberculosis C00016919</t>
  </si>
  <si>
    <t>SRR2101160</t>
  </si>
  <si>
    <t>Mycobacterium tuberculosis C00016921</t>
  </si>
  <si>
    <t>SRR2101162</t>
  </si>
  <si>
    <t>Mycobacterium tuberculosis C00016923</t>
  </si>
  <si>
    <t>SRR2101163</t>
  </si>
  <si>
    <t>Mycobacterium tuberculosis C00016924</t>
  </si>
  <si>
    <t>SRR2101164</t>
  </si>
  <si>
    <t>Mycobacterium tuberculosis C00016925</t>
  </si>
  <si>
    <t>SRR2101166</t>
  </si>
  <si>
    <t>Mycobacterium tuberculosis C00016927</t>
  </si>
  <si>
    <t>SRR2101167</t>
  </si>
  <si>
    <t>Mycobacterium tuberculosis C00016928</t>
  </si>
  <si>
    <t>SRR2101170</t>
  </si>
  <si>
    <t>Mycobacterium tuberculosis C00016931</t>
  </si>
  <si>
    <t>SRR2101171</t>
  </si>
  <si>
    <t>Mycobacterium tuberculosis C00016932</t>
  </si>
  <si>
    <t>SRR2101172</t>
  </si>
  <si>
    <t>Mycobacterium tuberculosis C00016933</t>
  </si>
  <si>
    <t>SRR2101173</t>
  </si>
  <si>
    <t>Mycobacterium tuberculosis C00016934</t>
  </si>
  <si>
    <t>SRR2101175</t>
  </si>
  <si>
    <t>Mycobacterium tuberculosis C00016936</t>
  </si>
  <si>
    <t>SRR2101174</t>
  </si>
  <si>
    <t>Mycobacterium tuberculosis C00016935</t>
  </si>
  <si>
    <t>SRR2101176</t>
  </si>
  <si>
    <t>Mycobacterium tuberculosis C00016937</t>
  </si>
  <si>
    <t>SRR2101177</t>
  </si>
  <si>
    <t>Mycobacterium tuberculosis C00016938</t>
  </si>
  <si>
    <t>SRR2101178</t>
  </si>
  <si>
    <t>Mycobacterium tuberculosis C00016939</t>
  </si>
  <si>
    <t>SRR2101179</t>
  </si>
  <si>
    <t>Mycobacterium tuberculosis C00016940</t>
  </si>
  <si>
    <t>SRR2101180</t>
  </si>
  <si>
    <t>Mycobacterium tuberculosis C00016941</t>
  </si>
  <si>
    <t>SRR2101181</t>
  </si>
  <si>
    <t>Mycobacterium tuberculosis C00016942</t>
  </si>
  <si>
    <t>SRR2101182</t>
  </si>
  <si>
    <t>Mycobacterium tuberculosis C00016943</t>
  </si>
  <si>
    <t>SRR2101183</t>
  </si>
  <si>
    <t>Mycobacterium tuberculosis C00016944</t>
  </si>
  <si>
    <t>SRR2101184</t>
  </si>
  <si>
    <t>Mycobacterium tuberculosis C00017917</t>
  </si>
  <si>
    <t>SRR2101187</t>
  </si>
  <si>
    <t>Mycobacterium tuberculosis C00017921</t>
  </si>
  <si>
    <t>SRR2101190</t>
  </si>
  <si>
    <t>Mycobacterium tuberculosis C00017924</t>
  </si>
  <si>
    <t>SRR2101192</t>
  </si>
  <si>
    <t>Mycobacterium tuberculosis C00017926</t>
  </si>
  <si>
    <t>SRR2101196</t>
  </si>
  <si>
    <t>Mycobacterium tuberculosis C00017930</t>
  </si>
  <si>
    <t>SRR2101199</t>
  </si>
  <si>
    <t>Mycobacterium tuberculosis C00017933</t>
  </si>
  <si>
    <t>SRR2101201</t>
  </si>
  <si>
    <t>Mycobacterium tuberculosis C00017935</t>
  </si>
  <si>
    <t>SRR2101205</t>
  </si>
  <si>
    <t>Mycobacterium tuberculosis C00017939</t>
  </si>
  <si>
    <t>SRR2101206</t>
  </si>
  <si>
    <t>Mycobacterium tuberculosis C00017940</t>
  </si>
  <si>
    <t>SRR2101210</t>
  </si>
  <si>
    <t>Mycobacterium tuberculosis C00017944</t>
  </si>
  <si>
    <t>SRR2101215</t>
  </si>
  <si>
    <t>Mycobacterium tuberculosis C00017949</t>
  </si>
  <si>
    <t>SRR2101216</t>
  </si>
  <si>
    <t>Mycobacterium tuberculosis C00017950</t>
  </si>
  <si>
    <t>SRR2101217</t>
  </si>
  <si>
    <t>Mycobacterium tuberculosis C00017951</t>
  </si>
  <si>
    <t>SRR2101219</t>
  </si>
  <si>
    <t>Mycobacterium tuberculosis C00017953</t>
  </si>
  <si>
    <t>SRR2101228</t>
  </si>
  <si>
    <t>Mycobacterium tuberculosis C00017962</t>
  </si>
  <si>
    <t>SRR2101230</t>
  </si>
  <si>
    <t>Mycobacterium tuberculosis C00017964</t>
  </si>
  <si>
    <t>SRR2101231</t>
  </si>
  <si>
    <t>Mycobacterium tuberculosis C00017965</t>
  </si>
  <si>
    <t>SRR2101233</t>
  </si>
  <si>
    <t>Mycobacterium tuberculosis C00017967</t>
  </si>
  <si>
    <t>SRR2101237</t>
  </si>
  <si>
    <t>Mycobacterium tuberculosis C00017971</t>
  </si>
  <si>
    <t>SRR2101239</t>
  </si>
  <si>
    <t>Mycobacterium tuberculosis C00017974</t>
  </si>
  <si>
    <t>SRR2101242</t>
  </si>
  <si>
    <t>Mycobacterium tuberculosis C00017977</t>
  </si>
  <si>
    <t>SRR2101243</t>
  </si>
  <si>
    <t>Mycobacterium tuberculosis C00017978</t>
  </si>
  <si>
    <t>SRR2101244</t>
  </si>
  <si>
    <t>Mycobacterium tuberculosis C00017979</t>
  </si>
  <si>
    <t>SRR2101251</t>
  </si>
  <si>
    <t>Mycobacterium tuberculosis C00017986</t>
  </si>
  <si>
    <t>SRR2101254</t>
  </si>
  <si>
    <t>Mycobacterium tuberculosis C00017989</t>
  </si>
  <si>
    <t>SRR2101255</t>
  </si>
  <si>
    <t>Mycobacterium tuberculosis C00017990</t>
  </si>
  <si>
    <t>SRR2101256</t>
  </si>
  <si>
    <t>Mycobacterium tuberculosis C00017991</t>
  </si>
  <si>
    <t>SRR2101257</t>
  </si>
  <si>
    <t>Mycobacterium tuberculosis C00017992</t>
  </si>
  <si>
    <t>SRR2101261</t>
  </si>
  <si>
    <t>Mycobacterium tuberculosis C00017996</t>
  </si>
  <si>
    <t>SRR2101262</t>
  </si>
  <si>
    <t>Mycobacterium tuberculosis C00017997</t>
  </si>
  <si>
    <t>SRR2101265</t>
  </si>
  <si>
    <t>Mycobacterium tuberculosis C00018000</t>
  </si>
  <si>
    <t>SRR2101267</t>
  </si>
  <si>
    <t>Mycobacterium tuberculosis C00018002</t>
  </si>
  <si>
    <t>SRR2101268</t>
  </si>
  <si>
    <t>Mycobacterium tuberculosis C00018003</t>
  </si>
  <si>
    <t>SRR2101272</t>
  </si>
  <si>
    <t>Mycobacterium tuberculosis C00018007</t>
  </si>
  <si>
    <t>SRR2101276</t>
  </si>
  <si>
    <t>Mycobacterium tuberculosis C00018011</t>
  </si>
  <si>
    <t>SRR2101277</t>
  </si>
  <si>
    <t>Mycobacterium tuberculosis C00018012</t>
  </si>
  <si>
    <t>SRR2101278</t>
  </si>
  <si>
    <t>Mycobacterium tuberculosis C00018800</t>
  </si>
  <si>
    <t>SRR2101279</t>
  </si>
  <si>
    <t>Mycobacterium tuberculosis EI00643414-S8</t>
  </si>
  <si>
    <t>SRR2101300</t>
  </si>
  <si>
    <t>Mycobacterium tuberculosis IF00020880-S26</t>
  </si>
  <si>
    <t>SRR2101301</t>
  </si>
  <si>
    <t>Mycobacterium tuberculosis IF00020969-S32</t>
  </si>
  <si>
    <t>SRR2101303</t>
  </si>
  <si>
    <t>Mycobacterium tuberculosis IF00079383-S27</t>
  </si>
  <si>
    <t>SRR2101304</t>
  </si>
  <si>
    <t>Mycobacterium tuberculosis IF00079388-S23</t>
  </si>
  <si>
    <t>SRR2101305</t>
  </si>
  <si>
    <t>Mycobacterium tuberculosis IF00091665-S7</t>
  </si>
  <si>
    <t>SRR2101306</t>
  </si>
  <si>
    <t>Mycobacterium tuberculosis IF00091750-S10</t>
  </si>
  <si>
    <t>SRR2101307</t>
  </si>
  <si>
    <t>Mycobacterium tuberculosis IF00091761-S29</t>
  </si>
  <si>
    <t>SRR2101308</t>
  </si>
  <si>
    <t>Mycobacterium tuberculosis IF00112193-S1</t>
  </si>
  <si>
    <t>SRR2101309</t>
  </si>
  <si>
    <t>Mycobacterium tuberculosis IF00129143-S32</t>
  </si>
  <si>
    <t>SRR2101310</t>
  </si>
  <si>
    <t>Mycobacterium tuberculosis IF00133942-S34</t>
  </si>
  <si>
    <t>SRR2101311</t>
  </si>
  <si>
    <t>Mycobacterium tuberculosis IF00133966-S10</t>
  </si>
  <si>
    <t>SRR2101313</t>
  </si>
  <si>
    <t>Mycobacterium tuberculosis IK00109200-S24</t>
  </si>
  <si>
    <t>SRR2101314</t>
  </si>
  <si>
    <t>Mycobacterium tuberculosis IK00109221-S12</t>
  </si>
  <si>
    <t>SRR2101315</t>
  </si>
  <si>
    <t>Mycobacterium tuberculosis IK00117937-S5</t>
  </si>
  <si>
    <t>SRR2101316</t>
  </si>
  <si>
    <t>Mycobacterium tuberculosis IK00170295-S8</t>
  </si>
  <si>
    <t>SRR2101317</t>
  </si>
  <si>
    <t>Mycobacterium tuberculosis JC00167711-S2</t>
  </si>
  <si>
    <t>SRR2101318</t>
  </si>
  <si>
    <t>Mycobacterium tuberculosis JC00167713-S9</t>
  </si>
  <si>
    <t>SRR2101319</t>
  </si>
  <si>
    <t>Mycobacterium tuberculosis JC00167714-S1</t>
  </si>
  <si>
    <t>SRR2101322</t>
  </si>
  <si>
    <t>Mycobacterium tuberculosis LA00001073-S2</t>
  </si>
  <si>
    <t>SRR2101330</t>
  </si>
  <si>
    <t>Mycobacterium tuberculosis MG00235575-S17</t>
  </si>
  <si>
    <t>SRR2101331</t>
  </si>
  <si>
    <t>Mycobacterium tuberculosis MG00255827-S9</t>
  </si>
  <si>
    <t>SRR2101332</t>
  </si>
  <si>
    <t>Mycobacterium tuberculosis MG00279768-S21</t>
  </si>
  <si>
    <t>SRR2101333</t>
  </si>
  <si>
    <t>Mycobacterium tuberculosis MG00304956-S25</t>
  </si>
  <si>
    <t>SRR2101334</t>
  </si>
  <si>
    <t>Mycobacterium tuberculosis OR00050580-S5</t>
  </si>
  <si>
    <t>SRR2101335</t>
  </si>
  <si>
    <t>Mycobacterium tuberculosis PK00487346-S13</t>
  </si>
  <si>
    <t>SRR2101336</t>
  </si>
  <si>
    <t>Mycobacterium tuberculosis PK00499135-S21</t>
  </si>
  <si>
    <t>SRR2101337</t>
  </si>
  <si>
    <t>Mycobacterium tuberculosis PS00227738-S22</t>
  </si>
  <si>
    <t>SRR2101338</t>
  </si>
  <si>
    <t>Mycobacterium tuberculosis PS00229629-S23</t>
  </si>
  <si>
    <t>SRR2101339</t>
  </si>
  <si>
    <t>Mycobacterium tuberculosis PS00245642-S10</t>
  </si>
  <si>
    <t>SRR2101340</t>
  </si>
  <si>
    <t>Mycobacterium tuberculosis RG00148290-S22</t>
  </si>
  <si>
    <t>SRR2101341</t>
  </si>
  <si>
    <t>Mycobacterium tuberculosis RG00149801-S4</t>
  </si>
  <si>
    <t>SRR2101342</t>
  </si>
  <si>
    <t>Mycobacterium tuberculosis RG00151067-S2</t>
  </si>
  <si>
    <t>SRR2101343</t>
  </si>
  <si>
    <t>Mycobacterium tuberculosis RG00152541-S19</t>
  </si>
  <si>
    <t>SRR2101344</t>
  </si>
  <si>
    <t>Mycobacterium tuberculosis RG00153143-S11</t>
  </si>
  <si>
    <t>SRR2101352</t>
  </si>
  <si>
    <t>Mycobacterium tuberculosis TRL0015859-S14</t>
  </si>
  <si>
    <t>SRR2101353</t>
  </si>
  <si>
    <t>Mycobacterium tuberculosis TRL0015867-S26</t>
  </si>
  <si>
    <t>SRR2101354</t>
  </si>
  <si>
    <t>Mycobacterium tuberculosis TRL0015869-S1</t>
  </si>
  <si>
    <t>SRR2101355</t>
  </si>
  <si>
    <t>Mycobacterium tuberculosis TRL0015960</t>
  </si>
  <si>
    <t>SRR2101356</t>
  </si>
  <si>
    <t>Mycobacterium tuberculosis TRL0016066-S14</t>
  </si>
  <si>
    <t>SRR2101357</t>
  </si>
  <si>
    <t>Mycobacterium tuberculosis TRL0016080-S31</t>
  </si>
  <si>
    <t>SRR2101358</t>
  </si>
  <si>
    <t>Mycobacterium tuberculosis TRL0016087-S13</t>
  </si>
  <si>
    <t>SRR2101359</t>
  </si>
  <si>
    <t>Mycobacterium tuberculosis TRL0016098-S12</t>
  </si>
  <si>
    <t>SRR2101360</t>
  </si>
  <si>
    <t>Mycobacterium tuberculosis TRL0016123</t>
  </si>
  <si>
    <t>SRR2101361</t>
  </si>
  <si>
    <t>Mycobacterium tuberculosis TRL0016130-S22</t>
  </si>
  <si>
    <t>SRR2101362</t>
  </si>
  <si>
    <t>Mycobacterium tuberculosis TRL0016174-S10</t>
  </si>
  <si>
    <t>SRR2101364</t>
  </si>
  <si>
    <t>Mycobacterium tuberculosis TRL0016199-S3</t>
  </si>
  <si>
    <t>SRR2101365</t>
  </si>
  <si>
    <t>Mycobacterium tuberculosis TRL0016214-S1</t>
  </si>
  <si>
    <t>SRR2101366</t>
  </si>
  <si>
    <t>Mycobacterium tuberculosis TRL0016219-S20</t>
  </si>
  <si>
    <t>SRR2101367</t>
  </si>
  <si>
    <t>Mycobacterium tuberculosis TRL0016252-S12</t>
  </si>
  <si>
    <t>SRR2101368</t>
  </si>
  <si>
    <t>Mycobacterium tuberculosis TRL0016256-S4</t>
  </si>
  <si>
    <t>SRR2101369</t>
  </si>
  <si>
    <t>Mycobacterium tuberculosis TRL0016271-S12</t>
  </si>
  <si>
    <t>SRR2101370</t>
  </si>
  <si>
    <t>Mycobacterium tuberculosis TRL0016301-S13</t>
  </si>
  <si>
    <t>SRR2101371</t>
  </si>
  <si>
    <t>Mycobacterium tuberculosis TRL0016312-S1</t>
  </si>
  <si>
    <t>SRR2101372</t>
  </si>
  <si>
    <t>Mycobacterium tuberculosis TRL0016321-S19</t>
  </si>
  <si>
    <t>SRR2101373</t>
  </si>
  <si>
    <t>Mycobacterium tuberculosis TRL0016331-S16</t>
  </si>
  <si>
    <t>SRR2101374</t>
  </si>
  <si>
    <t>Mycobacterium tuberculosis TRL0016341-S13</t>
  </si>
  <si>
    <t>SRR2101375</t>
  </si>
  <si>
    <t>Mycobacterium tuberculosis TRL0016353-S19</t>
  </si>
  <si>
    <t>SRR2101376</t>
  </si>
  <si>
    <t>Mycobacterium tuberculosis TRL0016408</t>
  </si>
  <si>
    <t>SRR2101377</t>
  </si>
  <si>
    <t>Mycobacterium tuberculosis TRL0016409-S27</t>
  </si>
  <si>
    <t>SRR2101378</t>
  </si>
  <si>
    <t>Mycobacterium tuberculosis TRL0016449</t>
  </si>
  <si>
    <t>SRR2101379</t>
  </si>
  <si>
    <t>Mycobacterium tuberculosis TRL0016474</t>
  </si>
  <si>
    <t>SRR2101380</t>
  </si>
  <si>
    <t>Mycobacterium tuberculosis TRL0016497-S2</t>
  </si>
  <si>
    <t>SRR2101381</t>
  </si>
  <si>
    <t>Mycobacterium tuberculosis TRL0016503-S2</t>
  </si>
  <si>
    <t>SRR2101382</t>
  </si>
  <si>
    <t>Mycobacterium tuberculosis TRL0016512-S10</t>
  </si>
  <si>
    <t>SRR2101383</t>
  </si>
  <si>
    <t>Mycobacterium tuberculosis TRL0016521</t>
  </si>
  <si>
    <t>SRR2101384</t>
  </si>
  <si>
    <t>Mycobacterium tuberculosis TRL0016541</t>
  </si>
  <si>
    <t>SRR2101385</t>
  </si>
  <si>
    <t>Mycobacterium tuberculosis TRL0016549-S15</t>
  </si>
  <si>
    <t>SRR2101386</t>
  </si>
  <si>
    <t>Mycobacterium tuberculosis TRL0016580</t>
  </si>
  <si>
    <t>SRR2101387</t>
  </si>
  <si>
    <t>Mycobacterium tuberculosis TRL0016616-S26</t>
  </si>
  <si>
    <t>SRR2101388</t>
  </si>
  <si>
    <t>Mycobacterium tuberculosis TRL0016622-S29</t>
  </si>
  <si>
    <t>SRR2101389</t>
  </si>
  <si>
    <t>Mycobacterium tuberculosis TRL0016629</t>
  </si>
  <si>
    <t>SRR2101390</t>
  </si>
  <si>
    <t>Mycobacterium tuberculosis TRL0016694</t>
  </si>
  <si>
    <t>SRR2101391</t>
  </si>
  <si>
    <t>Mycobacterium tuberculosis TRL0016704-S3</t>
  </si>
  <si>
    <t>SRR2101392</t>
  </si>
  <si>
    <t>Mycobacterium tuberculosis TRL0016724-S3</t>
  </si>
  <si>
    <t>SRR2101393</t>
  </si>
  <si>
    <t>Mycobacterium tuberculosis TRL0016742-S47</t>
  </si>
  <si>
    <t>SRR2101394</t>
  </si>
  <si>
    <t>Mycobacterium tuberculosis TRL0016761-S17</t>
  </si>
  <si>
    <t>SRR2101395</t>
  </si>
  <si>
    <t>Mycobacterium tuberculosis TRL0016762</t>
  </si>
  <si>
    <t>SRR2101396</t>
  </si>
  <si>
    <t>Mycobacterium tuberculosis TRL0016801-S20</t>
  </si>
  <si>
    <t>SRR2101397</t>
  </si>
  <si>
    <t>Mycobacterium tuberculosis TRL0016813-S17</t>
  </si>
  <si>
    <t>SRR2101398</t>
  </si>
  <si>
    <t>Mycobacterium tuberculosis TRL0016814-S44</t>
  </si>
  <si>
    <t>SRR2101399</t>
  </si>
  <si>
    <t>Mycobacterium tuberculosis TRL0016882-S9</t>
  </si>
  <si>
    <t>SRR2101400</t>
  </si>
  <si>
    <t>Mycobacterium tuberculosis TRL0017022-S1</t>
  </si>
  <si>
    <t>SRR2101401</t>
  </si>
  <si>
    <t>Mycobacterium tuberculosis TRL0017025-S11</t>
  </si>
  <si>
    <t>SRR2101402</t>
  </si>
  <si>
    <t>Mycobacterium tuberculosis TRL0017134-S11</t>
  </si>
  <si>
    <t>SRR2101404</t>
  </si>
  <si>
    <t>Mycobacterium tuberculosis TRL0017228-S7</t>
  </si>
  <si>
    <t>SRR2101405</t>
  </si>
  <si>
    <t>Mycobacterium tuberculosis TRL0017298</t>
  </si>
  <si>
    <t>SRR2101406</t>
  </si>
  <si>
    <t>Mycobacterium tuberculosis TRL0017317-S4</t>
  </si>
  <si>
    <t>SRR2101407</t>
  </si>
  <si>
    <t>Mycobacterium tuberculosis TRL0017365</t>
  </si>
  <si>
    <t>SRR2101408</t>
  </si>
  <si>
    <t>Mycobacterium tuberculosis TRL0017519-S6</t>
  </si>
  <si>
    <t>SRR2101409</t>
  </si>
  <si>
    <t>Mycobacterium tuberculosis TRL0017575</t>
  </si>
  <si>
    <t>SRR2101410</t>
  </si>
  <si>
    <t>Mycobacterium tuberculosis TRL0017697-S18</t>
  </si>
  <si>
    <t>SRR2101411</t>
  </si>
  <si>
    <t>Mycobacterium tuberculosis TRL0017721</t>
  </si>
  <si>
    <t>SRR2101412</t>
  </si>
  <si>
    <t>Mycobacterium tuberculosis TRL0017740</t>
  </si>
  <si>
    <t>SRR2101413</t>
  </si>
  <si>
    <t>Mycobacterium tuberculosis TRL0017757</t>
  </si>
  <si>
    <t>SRR2101414</t>
  </si>
  <si>
    <t>Mycobacterium tuberculosis TRL0017766-S27</t>
  </si>
  <si>
    <t>SRR2101415</t>
  </si>
  <si>
    <t>Mycobacterium tuberculosis TRL0017768-S8</t>
  </si>
  <si>
    <t>SRR2101416</t>
  </si>
  <si>
    <t>Mycobacterium tuberculosis TRL0017809</t>
  </si>
  <si>
    <t>SRR2101417</t>
  </si>
  <si>
    <t>Mycobacterium tuberculosis TRL0018039</t>
  </si>
  <si>
    <t>SRR2101418</t>
  </si>
  <si>
    <t>Mycobacterium tuberculosis TRL0018072-S18</t>
  </si>
  <si>
    <t>SRR2101419</t>
  </si>
  <si>
    <t>Mycobacterium tuberculosis TRL0018089-S9</t>
  </si>
  <si>
    <t>SRR2101420</t>
  </si>
  <si>
    <t>Mycobacterium tuberculosis TRL0018169</t>
  </si>
  <si>
    <t>SRR2101421</t>
  </si>
  <si>
    <t>Mycobacterium tuberculosis TRL0018178-S9</t>
  </si>
  <si>
    <t>SRR2101422</t>
  </si>
  <si>
    <t>Mycobacterium tuberculosis TRL0018220-S2</t>
  </si>
  <si>
    <t>SRR2101423</t>
  </si>
  <si>
    <t>Mycobacterium tuberculosis TRL0018266-S19</t>
  </si>
  <si>
    <t>SRR2101424</t>
  </si>
  <si>
    <t>Mycobacterium tuberculosis TRL0018311</t>
  </si>
  <si>
    <t>SRR2101425</t>
  </si>
  <si>
    <t>Mycobacterium tuberculosis TRL0018352-S3</t>
  </si>
  <si>
    <t>SRR2101426</t>
  </si>
  <si>
    <t>Mycobacterium tuberculosis TRL0018360</t>
  </si>
  <si>
    <t>SRR2101427</t>
  </si>
  <si>
    <t>Mycobacterium tuberculosis TRL0018368-S11</t>
  </si>
  <si>
    <t>SRR2101428</t>
  </si>
  <si>
    <t>Mycobacterium tuberculosis TRL0018403-S8</t>
  </si>
  <si>
    <t>SRR2101429</t>
  </si>
  <si>
    <t>Mycobacterium tuberculosis TRL0018441-S3</t>
  </si>
  <si>
    <t>SRR2101430</t>
  </si>
  <si>
    <t>Mycobacterium tuberculosis TRL0018445</t>
  </si>
  <si>
    <t>SRR2101431</t>
  </si>
  <si>
    <t>Mycobacterium tuberculosis TRL0018485-S17</t>
  </si>
  <si>
    <t>SRR2101432</t>
  </si>
  <si>
    <t>Mycobacterium tuberculosis TRL0018488-S5</t>
  </si>
  <si>
    <t>SRR2101433</t>
  </si>
  <si>
    <t>Mycobacterium tuberculosis TRL0018583-S31</t>
  </si>
  <si>
    <t>SRR2101434</t>
  </si>
  <si>
    <t>Mycobacterium tuberculosis TRL0018632-S1</t>
  </si>
  <si>
    <t>SRR2101435</t>
  </si>
  <si>
    <t>Mycobacterium tuberculosis TRL0018664-S13</t>
  </si>
  <si>
    <t>SRR2101436</t>
  </si>
  <si>
    <t>Mycobacterium tuberculosis TRL0018722-S6</t>
  </si>
  <si>
    <t>SRR2101437</t>
  </si>
  <si>
    <t>Mycobacterium tuberculosis TRL0018733-S5</t>
  </si>
  <si>
    <t>SRR2101438</t>
  </si>
  <si>
    <t>Mycobacterium tuberculosis TRL0018790</t>
  </si>
  <si>
    <t>SRR2101439</t>
  </si>
  <si>
    <t>Mycobacterium tuberculosis TRL0018800-S4</t>
  </si>
  <si>
    <t>SRR2101440</t>
  </si>
  <si>
    <t>Mycobacterium tuberculosis TRL0018811</t>
  </si>
  <si>
    <t>SRR2101441</t>
  </si>
  <si>
    <t>Mycobacterium tuberculosis TRL0018813-S15</t>
  </si>
  <si>
    <t>SRR2101443</t>
  </si>
  <si>
    <t>Mycobacterium tuberculosis TRL0018937</t>
  </si>
  <si>
    <t>SRR2101444</t>
  </si>
  <si>
    <t>Mycobacterium tuberculosis TRL0018958-S9</t>
  </si>
  <si>
    <t>SRR2101445</t>
  </si>
  <si>
    <t>Mycobacterium tuberculosis TRL0019058-S6</t>
  </si>
  <si>
    <t>SRR2101446</t>
  </si>
  <si>
    <t>Mycobacterium tuberculosis TRL0019063-S15</t>
  </si>
  <si>
    <t>SRR2101447</t>
  </si>
  <si>
    <t>Mycobacterium tuberculosis TRL0019074-S4</t>
  </si>
  <si>
    <t>SRR2101448</t>
  </si>
  <si>
    <t>Mycobacterium tuberculosis TRL0019143-S29</t>
  </si>
  <si>
    <t>SRR2101449</t>
  </si>
  <si>
    <t>Mycobacterium tuberculosis TRL0019195-S16</t>
  </si>
  <si>
    <t>SRR2101450</t>
  </si>
  <si>
    <t>Mycobacterium tuberculosis TRL0019282-S7</t>
  </si>
  <si>
    <t>SRR2101451</t>
  </si>
  <si>
    <t>Mycobacterium tuberculosis TRL0019284</t>
  </si>
  <si>
    <t>SRR2101452</t>
  </si>
  <si>
    <t>Mycobacterium tuberculosis TRL0019292</t>
  </si>
  <si>
    <t>SRR2101453</t>
  </si>
  <si>
    <t>Mycobacterium tuberculosis TRL0019680-S8</t>
  </si>
  <si>
    <t>SRR2101454</t>
  </si>
  <si>
    <t>Mycobacterium tuberculosis TRL0019899</t>
  </si>
  <si>
    <t>SRR2101455</t>
  </si>
  <si>
    <t>Mycobacterium tuberculosis TRL0019955-S17</t>
  </si>
  <si>
    <t>SRR2101456</t>
  </si>
  <si>
    <t>Mycobacterium tuberculosis TRL0019973-S18</t>
  </si>
  <si>
    <t>SRR2101457</t>
  </si>
  <si>
    <t>Mycobacterium tuberculosis TRL0020341-S24</t>
  </si>
  <si>
    <t>SRR2101458</t>
  </si>
  <si>
    <t>Mycobacterium tuberculosis TRL0020344-S21</t>
  </si>
  <si>
    <t>SRR2101459</t>
  </si>
  <si>
    <t>Mycobacterium tuberculosis TRL0020517</t>
  </si>
  <si>
    <t>SRR2101460</t>
  </si>
  <si>
    <t>Mycobacterium tuberculosis TRL0020863-S23</t>
  </si>
  <si>
    <t>SRR2101461</t>
  </si>
  <si>
    <t>Mycobacterium tuberculosis TRL0020966-S27</t>
  </si>
  <si>
    <t>SRR2101462</t>
  </si>
  <si>
    <t>Mycobacterium tuberculosis TRL0020986</t>
  </si>
  <si>
    <t>SRR2101463</t>
  </si>
  <si>
    <t>Mycobacterium tuberculosis TRL0021012-S4</t>
  </si>
  <si>
    <t>SRR2101464</t>
  </si>
  <si>
    <t>Mycobacterium tuberculosis TRL0021250-S11</t>
  </si>
  <si>
    <t>SRR2101465</t>
  </si>
  <si>
    <t>Mycobacterium tuberculosis TRL0021300-S41</t>
  </si>
  <si>
    <t>SRR2101466</t>
  </si>
  <si>
    <t>Mycobacterium tuberculosis TRL0021378-S12</t>
  </si>
  <si>
    <t>SRR2101467</t>
  </si>
  <si>
    <t>Mycobacterium tuberculosis TRL0021395-S24</t>
  </si>
  <si>
    <t>SRR2101468</t>
  </si>
  <si>
    <t>Mycobacterium tuberculosis TRL0021417-S36</t>
  </si>
  <si>
    <t>SRR2101469</t>
  </si>
  <si>
    <t>Mycobacterium tuberculosis TRL0021420-S12</t>
  </si>
  <si>
    <t>SRR2101470</t>
  </si>
  <si>
    <t>Mycobacterium tuberculosis TRL0021714</t>
  </si>
  <si>
    <t>SRR2101472</t>
  </si>
  <si>
    <t>Mycobacterium tuberculosis TRL0021821-S7</t>
  </si>
  <si>
    <t>SRR2101473</t>
  </si>
  <si>
    <t>Mycobacterium tuberculosis TRL0021881</t>
  </si>
  <si>
    <t>SRR2101474</t>
  </si>
  <si>
    <t>Mycobacterium tuberculosis TRL0021931-S27</t>
  </si>
  <si>
    <t>SRR2101475</t>
  </si>
  <si>
    <t>Mycobacterium tuberculosis TRL0022004-S8</t>
  </si>
  <si>
    <t>SRR2101476</t>
  </si>
  <si>
    <t>Mycobacterium tuberculosis TRL0022006-S1</t>
  </si>
  <si>
    <t>SRR2101477</t>
  </si>
  <si>
    <t>Mycobacterium tuberculosis TRL0022009-S37</t>
  </si>
  <si>
    <t>SRR2101478</t>
  </si>
  <si>
    <t>Mycobacterium tuberculosis TRL0022047-S10</t>
  </si>
  <si>
    <t>SRR2101480</t>
  </si>
  <si>
    <t>Mycobacterium tuberculosis TRL0022536-S28</t>
  </si>
  <si>
    <t>SRR2101479</t>
  </si>
  <si>
    <t>Mycobacterium tuberculosis TRL0022053-S14</t>
  </si>
  <si>
    <t>SRR2101481</t>
  </si>
  <si>
    <t>Mycobacterium tuberculosis TRL0022661-S9</t>
  </si>
  <si>
    <t>SRR2101482</t>
  </si>
  <si>
    <t>Mycobacterium tuberculosis TRL0022753-S10</t>
  </si>
  <si>
    <t>SRR2101483</t>
  </si>
  <si>
    <t>Mycobacterium tuberculosis TRL0023175-S6</t>
  </si>
  <si>
    <t>SRR2101484</t>
  </si>
  <si>
    <t>Mycobacterium tuberculosis TRL0023419-S3</t>
  </si>
  <si>
    <t>SRR2101486</t>
  </si>
  <si>
    <t>Mycobacterium tuberculosis TRL0023615-S4</t>
  </si>
  <si>
    <t>SRR2101487</t>
  </si>
  <si>
    <t>Mycobacterium tuberculosis TRL0023638-S6</t>
  </si>
  <si>
    <t>SRR2101488</t>
  </si>
  <si>
    <t>Mycobacterium tuberculosis TRL0024083-S12</t>
  </si>
  <si>
    <t>SRR2101489</t>
  </si>
  <si>
    <t>Mycobacterium tuberculosis TRL0024177-S29</t>
  </si>
  <si>
    <t>SRR2101490</t>
  </si>
  <si>
    <t>Mycobacterium tuberculosis TRL0024182-S13</t>
  </si>
  <si>
    <t>SRR2101491</t>
  </si>
  <si>
    <t>Mycobacterium tuberculosis TRL0024245-S21</t>
  </si>
  <si>
    <t>SRR2101492</t>
  </si>
  <si>
    <t>Mycobacterium tuberculosis TRL0024281</t>
  </si>
  <si>
    <t>SRR2101493</t>
  </si>
  <si>
    <t>Mycobacterium tuberculosis TRL0024361-S18</t>
  </si>
  <si>
    <t>SRR2101494</t>
  </si>
  <si>
    <t>Mycobacterium tuberculosis TRL0024390-S24</t>
  </si>
  <si>
    <t>SRR2101495</t>
  </si>
  <si>
    <t>Mycobacterium tuberculosis TRL0024410-S8</t>
  </si>
  <si>
    <t>SRR2101496</t>
  </si>
  <si>
    <t>Mycobacterium tuberculosis TRL0024506-S9</t>
  </si>
  <si>
    <t>SRR2101497</t>
  </si>
  <si>
    <t>Mycobacterium tuberculosis TRL0024745-S19</t>
  </si>
  <si>
    <t>SRR2101498</t>
  </si>
  <si>
    <t>Mycobacterium tuberculosis TRL0024874-S16</t>
  </si>
  <si>
    <t>SRR2101499</t>
  </si>
  <si>
    <t>Mycobacterium tuberculosis TRL0024875</t>
  </si>
  <si>
    <t>SRR2101500</t>
  </si>
  <si>
    <t>Mycobacterium tuberculosis TRL0025007-S5</t>
  </si>
  <si>
    <t>SRR2101501</t>
  </si>
  <si>
    <t>Mycobacterium tuberculosis TRL0025285-S11</t>
  </si>
  <si>
    <t>SRR2101502</t>
  </si>
  <si>
    <t>Mycobacterium tuberculosis TRL0025403-S30</t>
  </si>
  <si>
    <t>SRR2101503</t>
  </si>
  <si>
    <t>Mycobacterium tuberculosis TRL0025475-S12</t>
  </si>
  <si>
    <t>SRR2101504</t>
  </si>
  <si>
    <t>Mycobacterium tuberculosis TRL0025476-S16</t>
  </si>
  <si>
    <t>SRR2101506</t>
  </si>
  <si>
    <t>Mycobacterium tuberculosis TRL0025762</t>
  </si>
  <si>
    <t>SRR2101507</t>
  </si>
  <si>
    <t>Mycobacterium tuberculosis TRL0025873-S14</t>
  </si>
  <si>
    <t>SRR2101508</t>
  </si>
  <si>
    <t>Mycobacterium tuberculosis TRL0025996-S9</t>
  </si>
  <si>
    <t>SRR2101509</t>
  </si>
  <si>
    <t>Mycobacterium tuberculosis TRL0026167-S15</t>
  </si>
  <si>
    <t>SRR2101510</t>
  </si>
  <si>
    <t>Mycobacterium tuberculosis TRL0026204-S13</t>
  </si>
  <si>
    <t>SRR2101511</t>
  </si>
  <si>
    <t>Mycobacterium tuberculosis TRL0026310-S4</t>
  </si>
  <si>
    <t>SRR2101512</t>
  </si>
  <si>
    <t>Mycobacterium tuberculosis TRL0026425-S47</t>
  </si>
  <si>
    <t>SRR2101513</t>
  </si>
  <si>
    <t>Mycobacterium tuberculosis TRL0026428-S16</t>
  </si>
  <si>
    <t>SRR2101514</t>
  </si>
  <si>
    <t>Mycobacterium tuberculosis TRL0026435</t>
  </si>
  <si>
    <t>SRR2101515</t>
  </si>
  <si>
    <t>Mycobacterium tuberculosis TRL0026608-S23</t>
  </si>
  <si>
    <t>SRR2101516</t>
  </si>
  <si>
    <t>Mycobacterium tuberculosis TRL0026655-S14</t>
  </si>
  <si>
    <t>SRR2101517</t>
  </si>
  <si>
    <t>Mycobacterium tuberculosis TRL0026860-S24</t>
  </si>
  <si>
    <t>SRR2101518</t>
  </si>
  <si>
    <t>Mycobacterium tuberculosis TRL0027342-S8</t>
  </si>
  <si>
    <t>SRR2101519</t>
  </si>
  <si>
    <t>Mycobacterium tuberculosis TRL0027390-S21</t>
  </si>
  <si>
    <t>SRR2101520</t>
  </si>
  <si>
    <t>Mycobacterium tuberculosis TRL0027392-S5</t>
  </si>
  <si>
    <t>SRR2101522</t>
  </si>
  <si>
    <t>Mycobacterium tuberculosis TRL0027505-S18</t>
  </si>
  <si>
    <t>SRR2101523</t>
  </si>
  <si>
    <t>Mycobacterium tuberculosis TRL0027509-S21</t>
  </si>
  <si>
    <t>SRR2101524</t>
  </si>
  <si>
    <t>Mycobacterium tuberculosis TRL0027521-S18</t>
  </si>
  <si>
    <t>SRR2101525</t>
  </si>
  <si>
    <t>Mycobacterium tuberculosis TRL0028246-S7</t>
  </si>
  <si>
    <t>SRR2101526</t>
  </si>
  <si>
    <t>Mycobacterium tuberculosis TRL0028320-S45</t>
  </si>
  <si>
    <t>SRR2101527</t>
  </si>
  <si>
    <t>Mycobacterium tuberculosis TRL0028391-S16</t>
  </si>
  <si>
    <t>SRR2101528</t>
  </si>
  <si>
    <t>Mycobacterium tuberculosis TRL0028744-S13</t>
  </si>
  <si>
    <t>SRR2101530</t>
  </si>
  <si>
    <t>Mycobacterium tuberculosis TRL0028961-S18</t>
  </si>
  <si>
    <t>SRR2101531</t>
  </si>
  <si>
    <t>Mycobacterium tuberculosis TRL0029067-S40</t>
  </si>
  <si>
    <t>SRR2101533</t>
  </si>
  <si>
    <t>Mycobacterium tuberculosis TRL0029147-S19</t>
  </si>
  <si>
    <t>SRR2101534</t>
  </si>
  <si>
    <t>Mycobacterium tuberculosis TRL0029432-S45</t>
  </si>
  <si>
    <t>SRR2101535</t>
  </si>
  <si>
    <t>Mycobacterium tuberculosis TRL0029435</t>
  </si>
  <si>
    <t>SRR2101536</t>
  </si>
  <si>
    <t>Mycobacterium tuberculosis TRL0029765</t>
  </si>
  <si>
    <t>SRR2101537</t>
  </si>
  <si>
    <t>Mycobacterium tuberculosis TRL0029777-S19</t>
  </si>
  <si>
    <t>SRR2101538</t>
  </si>
  <si>
    <t>Mycobacterium tuberculosis TRL0029793-S20</t>
  </si>
  <si>
    <t>SRR2101539</t>
  </si>
  <si>
    <t>Mycobacterium tuberculosis TRL0029796-S8</t>
  </si>
  <si>
    <t>SRR2101541</t>
  </si>
  <si>
    <t>Mycobacterium tuberculosis TRL0029924-S17</t>
  </si>
  <si>
    <t>SRR2101542</t>
  </si>
  <si>
    <t>Mycobacterium tuberculosis TRL0029926-S2</t>
  </si>
  <si>
    <t>SRR2101543</t>
  </si>
  <si>
    <t>Mycobacterium tuberculosis TRL0029962</t>
  </si>
  <si>
    <t>SRR2101544</t>
  </si>
  <si>
    <t>Mycobacterium tuberculosis TRL0030368-S15</t>
  </si>
  <si>
    <t>SRR2101545</t>
  </si>
  <si>
    <t>Mycobacterium tuberculosis TRL0030380-S14</t>
  </si>
  <si>
    <t>SRR2101546</t>
  </si>
  <si>
    <t>Mycobacterium tuberculosis TRL0030420</t>
  </si>
  <si>
    <t>SRR2101547</t>
  </si>
  <si>
    <t>Mycobacterium tuberculosis TRL0030430-S9</t>
  </si>
  <si>
    <t>SRR2101548</t>
  </si>
  <si>
    <t>Mycobacterium tuberculosis TRL0030872-S11</t>
  </si>
  <si>
    <t>SRR2101549</t>
  </si>
  <si>
    <t>Mycobacterium tuberculosis TRL0030890</t>
  </si>
  <si>
    <t>SRR2101550</t>
  </si>
  <si>
    <t>Mycobacterium tuberculosis TRL0030958-S27</t>
  </si>
  <si>
    <t>SRR2101551</t>
  </si>
  <si>
    <t>Mycobacterium tuberculosis TRL0030963</t>
  </si>
  <si>
    <t>SRR2101552</t>
  </si>
  <si>
    <t>Mycobacterium tuberculosis TRL0030979-S43</t>
  </si>
  <si>
    <t>SRR2101553</t>
  </si>
  <si>
    <t>Mycobacterium tuberculosis TRL0030988-S20</t>
  </si>
  <si>
    <t>SRR2101554</t>
  </si>
  <si>
    <t>Mycobacterium tuberculosis TRL0030991-S7</t>
  </si>
  <si>
    <t>SRR2101555</t>
  </si>
  <si>
    <t>Mycobacterium tuberculosis TRL0031029-S19</t>
  </si>
  <si>
    <t>SRR2101556</t>
  </si>
  <si>
    <t>Mycobacterium tuberculosis TRL0031114-S17</t>
  </si>
  <si>
    <t>SRR2101557</t>
  </si>
  <si>
    <t>Mycobacterium tuberculosis TRL0031240-S32</t>
  </si>
  <si>
    <t>SRR2101558</t>
  </si>
  <si>
    <t>Mycobacterium tuberculosis TRL0031430</t>
  </si>
  <si>
    <t>SRR2101559</t>
  </si>
  <si>
    <t>Mycobacterium tuberculosis TRL0031434-S22</t>
  </si>
  <si>
    <t>SRR2101560</t>
  </si>
  <si>
    <t>Mycobacterium tuberculosis TRL0031475-S9</t>
  </si>
  <si>
    <t>SRR2101561</t>
  </si>
  <si>
    <t>Mycobacterium tuberculosis TRL0031487-S32</t>
  </si>
  <si>
    <t>SRR2101562</t>
  </si>
  <si>
    <t>Mycobacterium tuberculosis TRL0031813-S6</t>
  </si>
  <si>
    <t>SRR2101563</t>
  </si>
  <si>
    <t>Mycobacterium tuberculosis TRL0033281</t>
  </si>
  <si>
    <t>SRR2101564</t>
  </si>
  <si>
    <t>Mycobacterium tuberculosis TRL0034386</t>
  </si>
  <si>
    <t>SRR2101565</t>
  </si>
  <si>
    <t>Mycobacterium tuberculosis TRL0035150-S17</t>
  </si>
  <si>
    <t>SRR2101566</t>
  </si>
  <si>
    <t>Mycobacterium tuberculosis TRL0035581</t>
  </si>
  <si>
    <t>SRR2101567</t>
  </si>
  <si>
    <t>Mycobacterium tuberculosis TRL0035583-S28</t>
  </si>
  <si>
    <t>SRR2101568</t>
  </si>
  <si>
    <t>Mycobacterium tuberculosis TRL0035631-S15</t>
  </si>
  <si>
    <t>SRR2101569</t>
  </si>
  <si>
    <t>Mycobacterium tuberculosis TRL0035890-S42</t>
  </si>
  <si>
    <t>SRR2101570</t>
  </si>
  <si>
    <t>Mycobacterium tuberculosis TRL0035923-S9</t>
  </si>
  <si>
    <t>SRR2101571</t>
  </si>
  <si>
    <t>Mycobacterium tuberculosis TRL0036335-S14</t>
  </si>
  <si>
    <t>SRR2101572</t>
  </si>
  <si>
    <t>Mycobacterium tuberculosis TRL0036568-S5</t>
  </si>
  <si>
    <t>SRR2101573</t>
  </si>
  <si>
    <t>Mycobacterium tuberculosis TRL0036751</t>
  </si>
  <si>
    <t>SRR2101574</t>
  </si>
  <si>
    <t>Mycobacterium tuberculosis TRL0036775-S15</t>
  </si>
  <si>
    <t>SRR2101575</t>
  </si>
  <si>
    <t>Mycobacterium tuberculosis TRL0036776-S20</t>
  </si>
  <si>
    <t>SRR2101576</t>
  </si>
  <si>
    <t>Mycobacterium tuberculosis TRL0036924-S16</t>
  </si>
  <si>
    <t>SRR2101577</t>
  </si>
  <si>
    <t>Mycobacterium tuberculosis TRL0036926-S26</t>
  </si>
  <si>
    <t>SRR2101578</t>
  </si>
  <si>
    <t>Mycobacterium tuberculosis TRL0036930-S8</t>
  </si>
  <si>
    <t>SRR2101579</t>
  </si>
  <si>
    <t>Mycobacterium tuberculosis TRL0036942-S24</t>
  </si>
  <si>
    <t>SRR2101580</t>
  </si>
  <si>
    <t>Mycobacterium tuberculosis TRL0037067</t>
  </si>
  <si>
    <t>SRR2101581</t>
  </si>
  <si>
    <t>Mycobacterium tuberculosis TRL0037193-S22</t>
  </si>
  <si>
    <t>SRR2101582</t>
  </si>
  <si>
    <t>Mycobacterium tuberculosis TRL0037206</t>
  </si>
  <si>
    <t>SRR2101583</t>
  </si>
  <si>
    <t>Mycobacterium tuberculosis TRL0037347-S24</t>
  </si>
  <si>
    <t>SRR2101584</t>
  </si>
  <si>
    <t>Mycobacterium tuberculosis TRL0037386-S2</t>
  </si>
  <si>
    <t>SRR2101585</t>
  </si>
  <si>
    <t>Mycobacterium tuberculosis TRL0037387-S20</t>
  </si>
  <si>
    <t>SRR2101586</t>
  </si>
  <si>
    <t>Mycobacterium tuberculosis TRL0037467</t>
  </si>
  <si>
    <t>SRR2101587</t>
  </si>
  <si>
    <t>Mycobacterium tuberculosis TRL0037564</t>
  </si>
  <si>
    <t>SRR2101588</t>
  </si>
  <si>
    <t>Mycobacterium tuberculosis TRL0037652-S18</t>
  </si>
  <si>
    <t>SRR2101589</t>
  </si>
  <si>
    <t>Mycobacterium tuberculosis TRL0037981</t>
  </si>
  <si>
    <t>SRR2101591</t>
  </si>
  <si>
    <t>Mycobacterium tuberculosis TRL0038310-S24</t>
  </si>
  <si>
    <t>SRR2101592</t>
  </si>
  <si>
    <t>Mycobacterium tuberculosis TRL0038707-S30</t>
  </si>
  <si>
    <t>SRR2101593</t>
  </si>
  <si>
    <t>Mycobacterium tuberculosis TRL0038862-S25</t>
  </si>
  <si>
    <t>SRR2101594</t>
  </si>
  <si>
    <t>Mycobacterium tuberculosis TRL0039158-S21</t>
  </si>
  <si>
    <t>SRR2101596</t>
  </si>
  <si>
    <t>Mycobacterium tuberculosis TRL0039430-S3</t>
  </si>
  <si>
    <t>SRR2101597</t>
  </si>
  <si>
    <t>Mycobacterium tuberculosis TRL0039576-S17</t>
  </si>
  <si>
    <t>SRR2101598</t>
  </si>
  <si>
    <t>Mycobacterium tuberculosis TRL0039671-S15</t>
  </si>
  <si>
    <t>SRR2101599</t>
  </si>
  <si>
    <t>Mycobacterium tuberculosis TRL0040311-S22</t>
  </si>
  <si>
    <t>SRR2101600</t>
  </si>
  <si>
    <t>Mycobacterium tuberculosis TRL0040326-S29</t>
  </si>
  <si>
    <t>SRR2101601</t>
  </si>
  <si>
    <t>Mycobacterium tuberculosis TRL0040331-S7</t>
  </si>
  <si>
    <t>SRR2101602</t>
  </si>
  <si>
    <t>Mycobacterium tuberculosis TRL0040360-S9</t>
  </si>
  <si>
    <t>SRR2101603</t>
  </si>
  <si>
    <t>Mycobacterium tuberculosis TRL0040496-S23</t>
  </si>
  <si>
    <t>SRR2101604</t>
  </si>
  <si>
    <t>Mycobacterium tuberculosis TRL0040499-S24</t>
  </si>
  <si>
    <t>SRR2101605</t>
  </si>
  <si>
    <t>Mycobacterium tuberculosis TRL0040652-S21</t>
  </si>
  <si>
    <t>SRR2101606</t>
  </si>
  <si>
    <t>Mycobacterium tuberculosis TRL0040865-S1</t>
  </si>
  <si>
    <t>SRR2101607</t>
  </si>
  <si>
    <t>Mycobacterium tuberculosis TRL0040920</t>
  </si>
  <si>
    <t>SRR2101608</t>
  </si>
  <si>
    <t>Mycobacterium tuberculosis TRL0040969-S27</t>
  </si>
  <si>
    <t>SRR2101609</t>
  </si>
  <si>
    <t>Mycobacterium tuberculosis TRL0041171-S25</t>
  </si>
  <si>
    <t>SRR2101610</t>
  </si>
  <si>
    <t>Mycobacterium tuberculosis TRL0041346-S20</t>
  </si>
  <si>
    <t>SRR2101611</t>
  </si>
  <si>
    <t>Mycobacterium tuberculosis TRL0041397-S11</t>
  </si>
  <si>
    <t>SRR2101612</t>
  </si>
  <si>
    <t>Mycobacterium tuberculosis TRL0042827-S3</t>
  </si>
  <si>
    <t>SRR2101613</t>
  </si>
  <si>
    <t>Mycobacterium tuberculosis TRL0043120-S7</t>
  </si>
  <si>
    <t>SRR2101614</t>
  </si>
  <si>
    <t>Mycobacterium tuberculosis TRL0043243-S18</t>
  </si>
  <si>
    <t>SRR2101615</t>
  </si>
  <si>
    <t>Mycobacterium tuberculosis TRL0043301-S22</t>
  </si>
  <si>
    <t>SRR2101616</t>
  </si>
  <si>
    <t>Mycobacterium tuberculosis TRL0043322-S7</t>
  </si>
  <si>
    <t>SRR2101618</t>
  </si>
  <si>
    <t>Mycobacterium tuberculosis TRL0043527-S1</t>
  </si>
  <si>
    <t>SRR2101619</t>
  </si>
  <si>
    <t>Mycobacterium tuberculosis TRL0043666-S11</t>
  </si>
  <si>
    <t>SRR2101620</t>
  </si>
  <si>
    <t>Mycobacterium tuberculosis TRL0043753-S29</t>
  </si>
  <si>
    <t>SRR2101621</t>
  </si>
  <si>
    <t>Mycobacterium tuberculosis TRL0044622-S3</t>
  </si>
  <si>
    <t>SRR2101622</t>
  </si>
  <si>
    <t>Mycobacterium tuberculosis TRL0045077-S11</t>
  </si>
  <si>
    <t>SRR2101623</t>
  </si>
  <si>
    <t>Mycobacterium tuberculosis TRL0045387-S12</t>
  </si>
  <si>
    <t>SRR2101624</t>
  </si>
  <si>
    <t>Mycobacterium tuberculosis TRL0045639-S8</t>
  </si>
  <si>
    <t>SRR2101626</t>
  </si>
  <si>
    <t>Mycobacterium tuberculosis TRL0045822-S7</t>
  </si>
  <si>
    <t>SRR2101627</t>
  </si>
  <si>
    <t>Mycobacterium tuberculosis TRL0045830-S16</t>
  </si>
  <si>
    <t>SRR2101628</t>
  </si>
  <si>
    <t>Mycobacterium tuberculosis TRL0046086-S18</t>
  </si>
  <si>
    <t>SRR2101629</t>
  </si>
  <si>
    <t>Mycobacterium tuberculosis TRL0046151-S4</t>
  </si>
  <si>
    <t>SRR2101630</t>
  </si>
  <si>
    <t>Mycobacterium tuberculosis TRL0046340-S3</t>
  </si>
  <si>
    <t>SRR2101632</t>
  </si>
  <si>
    <t>Mycobacterium tuberculosis TRL0047754-S26</t>
  </si>
  <si>
    <t>SRR2101633</t>
  </si>
  <si>
    <t>Mycobacterium tuberculosis TRL0049135-S3</t>
  </si>
  <si>
    <t>SRR2101634</t>
  </si>
  <si>
    <t>Mycobacterium tuberculosis TRL0049162-S14</t>
  </si>
  <si>
    <t>SRR2101635</t>
  </si>
  <si>
    <t>Mycobacterium tuberculosis TRL0049838-S24</t>
  </si>
  <si>
    <t>SRR2101638</t>
  </si>
  <si>
    <t>Mycobacterium tuberculosis TRL0051642-S16</t>
  </si>
  <si>
    <t>SRR2101639</t>
  </si>
  <si>
    <t>Mycobacterium tuberculosis TRL0051961-S35</t>
  </si>
  <si>
    <t>SRR2101640</t>
  </si>
  <si>
    <t>Mycobacterium tuberculosis TRL0052654-S12</t>
  </si>
  <si>
    <t>SRR2101641</t>
  </si>
  <si>
    <t>Mycobacterium tuberculosis TRL0053150-S11</t>
  </si>
  <si>
    <t>SRR2101642</t>
  </si>
  <si>
    <t>Mycobacterium tuberculosis TRL0053182-S12</t>
  </si>
  <si>
    <t>SRR2101643</t>
  </si>
  <si>
    <t>Mycobacterium tuberculosis TRL0053298-S15</t>
  </si>
  <si>
    <t>SRR2101644</t>
  </si>
  <si>
    <t>Mycobacterium tuberculosis TRL0054630-S6</t>
  </si>
  <si>
    <t>SRR2101645</t>
  </si>
  <si>
    <t>Mycobacterium tuberculosis TRL0054676-S6</t>
  </si>
  <si>
    <t>SRR2101646</t>
  </si>
  <si>
    <t>Mycobacterium tuberculosis TRL0054899-S1</t>
  </si>
  <si>
    <t>SRR2101647</t>
  </si>
  <si>
    <t>Mycobacterium tuberculosis TRL0055792-S4</t>
  </si>
  <si>
    <t>SRR2101648</t>
  </si>
  <si>
    <t>Mycobacterium tuberculosis TRL0056108-S28</t>
  </si>
  <si>
    <t>SRR2101649</t>
  </si>
  <si>
    <t>Mycobacterium tuberculosis TRL0056156-S14</t>
  </si>
  <si>
    <t>SRR2101650</t>
  </si>
  <si>
    <t>Mycobacterium tuberculosis TRL0056983-S31</t>
  </si>
  <si>
    <t>SRR2101651</t>
  </si>
  <si>
    <t>Mycobacterium tuberculosis TRL0057006-S8</t>
  </si>
  <si>
    <t>SRR2101652</t>
  </si>
  <si>
    <t>Mycobacterium tuberculosis TRL0057616-S8</t>
  </si>
  <si>
    <t>SRR2101653</t>
  </si>
  <si>
    <t>Mycobacterium tuberculosis TRL0057674-S4</t>
  </si>
  <si>
    <t>SRR2101654</t>
  </si>
  <si>
    <t>Mycobacterium tuberculosis TRL0057764-S21</t>
  </si>
  <si>
    <t>SRR2101655</t>
  </si>
  <si>
    <t>Mycobacterium tuberculosis TRL0058691-S3</t>
  </si>
  <si>
    <t>SRR2101656</t>
  </si>
  <si>
    <t>Mycobacterium tuberculosis TRL0058892-S16</t>
  </si>
  <si>
    <t>SRR2101657</t>
  </si>
  <si>
    <t>Mycobacterium tuberculosis TRL0058914-S7</t>
  </si>
  <si>
    <t>SRR2101658</t>
  </si>
  <si>
    <t>Mycobacterium tuberculosis TRL0059001-S5</t>
  </si>
  <si>
    <t>SRR2101660</t>
  </si>
  <si>
    <t>Mycobacterium tuberculosis TRL0059183-S11</t>
  </si>
  <si>
    <t>SRR2101661</t>
  </si>
  <si>
    <t>Mycobacterium tuberculosis TRL0059197-S10</t>
  </si>
  <si>
    <t>SRR2101662</t>
  </si>
  <si>
    <t>Mycobacterium tuberculosis TRL0059489-S28</t>
  </si>
  <si>
    <t>SRR2101664</t>
  </si>
  <si>
    <t>Mycobacterium tuberculosis TRL0060199-S17</t>
  </si>
  <si>
    <t>SRR2101665</t>
  </si>
  <si>
    <t>Mycobacterium tuberculosis TRL0060342-S24</t>
  </si>
  <si>
    <t>SRR2101667</t>
  </si>
  <si>
    <t>Mycobacterium tuberculosis TRL0061033-S18</t>
  </si>
  <si>
    <t>SRR2101668</t>
  </si>
  <si>
    <t>Mycobacterium tuberculosis TRL0061447-S19</t>
  </si>
  <si>
    <t>SRR2101669</t>
  </si>
  <si>
    <t>Mycobacterium tuberculosis TRL0062100</t>
  </si>
  <si>
    <t>SRR2101670</t>
  </si>
  <si>
    <t>Mycobacterium tuberculosis TRL0062143-S18</t>
  </si>
  <si>
    <t>SRR2101671</t>
  </si>
  <si>
    <t>Mycobacterium tuberculosis TRL0062170-S16</t>
  </si>
  <si>
    <t>SRR2101672</t>
  </si>
  <si>
    <t>Mycobacterium tuberculosis TRL0063032-S21</t>
  </si>
  <si>
    <t>SRR2101673</t>
  </si>
  <si>
    <t>Mycobacterium tuberculosis TRL0063055-S29</t>
  </si>
  <si>
    <t>SRR2101674</t>
  </si>
  <si>
    <t>Mycobacterium tuberculosis TRL0063456-S10</t>
  </si>
  <si>
    <t>SRR2101675</t>
  </si>
  <si>
    <t>Mycobacterium tuberculosis TRL0063481-S2</t>
  </si>
  <si>
    <t>SRR2101676</t>
  </si>
  <si>
    <t>Mycobacterium tuberculosis TRL0063555-S31</t>
  </si>
  <si>
    <t>SRR2101677</t>
  </si>
  <si>
    <t>Mycobacterium tuberculosis TRL0063724</t>
  </si>
  <si>
    <t>SRR2101679</t>
  </si>
  <si>
    <t>Mycobacterium tuberculosis TRL0063896-S4</t>
  </si>
  <si>
    <t>SRR2101680</t>
  </si>
  <si>
    <t>Mycobacterium tuberculosis TRL0063914-S16</t>
  </si>
  <si>
    <t>SRR2101682</t>
  </si>
  <si>
    <t>Mycobacterium tuberculosis TRL0064051</t>
  </si>
  <si>
    <t>SRR2101683</t>
  </si>
  <si>
    <t>Mycobacterium tuberculosis TRL0064106</t>
  </si>
  <si>
    <t>SRR2101686</t>
  </si>
  <si>
    <t>Mycobacterium tuberculosis TRL0065110</t>
  </si>
  <si>
    <t>SRR2101687</t>
  </si>
  <si>
    <t>Mycobacterium tuberculosis TRL0065252-S30</t>
  </si>
  <si>
    <t>SRR2101688</t>
  </si>
  <si>
    <t>Mycobacterium tuberculosis TRL0065783-S36</t>
  </si>
  <si>
    <t>SRR2101690</t>
  </si>
  <si>
    <t>Mycobacterium tuberculosis TRL0066835-S21</t>
  </si>
  <si>
    <t>SRR2101691</t>
  </si>
  <si>
    <t>Mycobacterium tuberculosis TRL0066916-S30</t>
  </si>
  <si>
    <t>SRR2101692</t>
  </si>
  <si>
    <t>Mycobacterium tuberculosis TRL0067004-S31</t>
  </si>
  <si>
    <t>SRR2101694</t>
  </si>
  <si>
    <t>Mycobacterium tuberculosis TRL0067425-S8</t>
  </si>
  <si>
    <t>SRR2101695</t>
  </si>
  <si>
    <t>Mycobacterium tuberculosis TRL0067769-S10</t>
  </si>
  <si>
    <t>SRR2101696</t>
  </si>
  <si>
    <t>Mycobacterium tuberculosis TRL0067882-S44</t>
  </si>
  <si>
    <t>SRR2101697</t>
  </si>
  <si>
    <t>Mycobacterium tuberculosis TRL0067893-S5</t>
  </si>
  <si>
    <t>SRR2101698</t>
  </si>
  <si>
    <t>Mycobacterium tuberculosis TRL0070076-S27</t>
  </si>
  <si>
    <t>SRR2101699</t>
  </si>
  <si>
    <t>Mycobacterium tuberculosis TRL0070793-S28</t>
  </si>
  <si>
    <t>SRR2101700</t>
  </si>
  <si>
    <t>Mycobacterium tuberculosis TRL0070824-S29</t>
  </si>
  <si>
    <t>SRR2101701</t>
  </si>
  <si>
    <t>Mycobacterium tuberculosis TRL0070946-S21</t>
  </si>
  <si>
    <t>SRR2101702</t>
  </si>
  <si>
    <t>Mycobacterium tuberculosis TRL0071256-S14</t>
  </si>
  <si>
    <t>SRR2101703</t>
  </si>
  <si>
    <t>Mycobacterium tuberculosis TRL0071347-S18</t>
  </si>
  <si>
    <t>SRR2101704</t>
  </si>
  <si>
    <t>Mycobacterium tuberculosis TRL0071867-S21</t>
  </si>
  <si>
    <t>SRR2101705</t>
  </si>
  <si>
    <t>Mycobacterium tuberculosis TRL0072239-S14</t>
  </si>
  <si>
    <t>SRR2101706</t>
  </si>
  <si>
    <t>Mycobacterium tuberculosis TRL0072266-S6</t>
  </si>
  <si>
    <t>SRR2101707</t>
  </si>
  <si>
    <t>Mycobacterium tuberculosis TRL0072301-S14</t>
  </si>
  <si>
    <t>SRR2101708</t>
  </si>
  <si>
    <t>Mycobacterium tuberculosis TRL0072847-S34</t>
  </si>
  <si>
    <t>SRR2101710</t>
  </si>
  <si>
    <t>Mycobacterium tuberculosis TRL0073356-S35</t>
  </si>
  <si>
    <t>SRR2101712</t>
  </si>
  <si>
    <t>Mycobacterium tuberculosis TRL0073593-S1</t>
  </si>
  <si>
    <t>SRR2101713</t>
  </si>
  <si>
    <t>Mycobacterium tuberculosis TRL0073901-S17</t>
  </si>
  <si>
    <t>SRR2101714</t>
  </si>
  <si>
    <t>Mycobacterium tuberculosis TRL0074012-S30</t>
  </si>
  <si>
    <t>SRR2101715</t>
  </si>
  <si>
    <t>Mycobacterium tuberculosis TRL0074630-S3</t>
  </si>
  <si>
    <t>SRR2101716</t>
  </si>
  <si>
    <t>Mycobacterium tuberculosis TRL0074676-S5</t>
  </si>
  <si>
    <t>SRR2101717</t>
  </si>
  <si>
    <t>Mycobacterium tuberculosis TRL0074770-S22</t>
  </si>
  <si>
    <t>SRR2101718</t>
  </si>
  <si>
    <t>Mycobacterium tuberculosis TRL0075111-S5</t>
  </si>
  <si>
    <t>SRR2101719</t>
  </si>
  <si>
    <t>Mycobacterium tuberculosis TRL0075296-S24</t>
  </si>
  <si>
    <t>SRR2101720</t>
  </si>
  <si>
    <t>Mycobacterium tuberculosis TRL0075316-S18</t>
  </si>
  <si>
    <t>SRR2101721</t>
  </si>
  <si>
    <t>Mycobacterium tuberculosis TRL0075618-S48</t>
  </si>
  <si>
    <t>SRR2101722</t>
  </si>
  <si>
    <t>Mycobacterium tuberculosis TRL0075945-S5</t>
  </si>
  <si>
    <t>SRR2101723</t>
  </si>
  <si>
    <t>Mycobacterium tuberculosis TRL0076956-S28</t>
  </si>
  <si>
    <t>SRR2101724</t>
  </si>
  <si>
    <t>Mycobacterium tuberculosis TRL0077249-S15</t>
  </si>
  <si>
    <t>SRR2101725</t>
  </si>
  <si>
    <t>Mycobacterium tuberculosis TRL0077719-S14</t>
  </si>
  <si>
    <t>SRR2101726</t>
  </si>
  <si>
    <t>Mycobacterium tuberculosis TRL0077722-S13</t>
  </si>
  <si>
    <t>SRR2101727</t>
  </si>
  <si>
    <t>Mycobacterium tuberculosis TRL0077954-S26</t>
  </si>
  <si>
    <t>SRR2101728</t>
  </si>
  <si>
    <t>Mycobacterium tuberculosis TRL0078551-S40</t>
  </si>
  <si>
    <t>SRR2101729</t>
  </si>
  <si>
    <t>Mycobacterium tuberculosis TRL0078595-S27</t>
  </si>
  <si>
    <t>SRR2101730</t>
  </si>
  <si>
    <t>Mycobacterium tuberculosis TRL0078651-S39</t>
  </si>
  <si>
    <t>SRR2101731</t>
  </si>
  <si>
    <t>Mycobacterium tuberculosis TRL0078704-S32</t>
  </si>
  <si>
    <t>SRR2101732</t>
  </si>
  <si>
    <t>Mycobacterium tuberculosis TRL0078721-S40</t>
  </si>
  <si>
    <t>SRR2101733</t>
  </si>
  <si>
    <t>Mycobacterium tuberculosis TRL0078962-S28</t>
  </si>
  <si>
    <t>SRR2101734</t>
  </si>
  <si>
    <t>Mycobacterium tuberculosis TRL0078971-S30</t>
  </si>
  <si>
    <t>SRR2101735</t>
  </si>
  <si>
    <t>Mycobacterium tuberculosis TRL0078973-S11</t>
  </si>
  <si>
    <t>SRR2101736</t>
  </si>
  <si>
    <t>Mycobacterium tuberculosis TRL0079131-S27</t>
  </si>
  <si>
    <t>SRR2101737</t>
  </si>
  <si>
    <t>Mycobacterium tuberculosis TRL0079452-S12</t>
  </si>
  <si>
    <t>SRR2101738</t>
  </si>
  <si>
    <t>Mycobacterium tuberculosis TRL0079551-S12</t>
  </si>
  <si>
    <t>SRR2101739</t>
  </si>
  <si>
    <t>Mycobacterium tuberculosis TRL0079834-S3</t>
  </si>
  <si>
    <t>SRR2101740</t>
  </si>
  <si>
    <t>Mycobacterium tuberculosis TRL0079878-S33</t>
  </si>
  <si>
    <t>SRR2101741</t>
  </si>
  <si>
    <t>Mycobacterium tuberculosis TRL0080005-S15</t>
  </si>
  <si>
    <t>SRR2101742</t>
  </si>
  <si>
    <t>Mycobacterium tuberculosis TRL0080018-S12</t>
  </si>
  <si>
    <t>SRR2101743</t>
  </si>
  <si>
    <t>Mycobacterium tuberculosis TRL0080038-S9</t>
  </si>
  <si>
    <t>SRR2101744</t>
  </si>
  <si>
    <t>Mycobacterium tuberculosis TRL0080041-S19</t>
  </si>
  <si>
    <t>SRR2101745</t>
  </si>
  <si>
    <t>Mycobacterium tuberculosis TRL0080043-S24</t>
  </si>
  <si>
    <t>SRR2101746</t>
  </si>
  <si>
    <t>Mycobacterium tuberculosis TRL0080058-S10</t>
  </si>
  <si>
    <t>SRR2101747</t>
  </si>
  <si>
    <t>Mycobacterium tuberculosis TRL0080213-S17</t>
  </si>
  <si>
    <t>SRR2101748</t>
  </si>
  <si>
    <t>Mycobacterium tuberculosis TRL0080353-S32</t>
  </si>
  <si>
    <t>SRR2101749</t>
  </si>
  <si>
    <t>Mycobacterium tuberculosis TRL0080404-S40</t>
  </si>
  <si>
    <t>SRR2101750</t>
  </si>
  <si>
    <t>Mycobacterium tuberculosis TRL0080516-S28</t>
  </si>
  <si>
    <t>SRR2101751</t>
  </si>
  <si>
    <t>Mycobacterium tuberculosis TRL0080532-S39</t>
  </si>
  <si>
    <t>SRR2101752</t>
  </si>
  <si>
    <t>Mycobacterium tuberculosis TRL0080546-S41</t>
  </si>
  <si>
    <t>SRR2101753</t>
  </si>
  <si>
    <t>Mycobacterium tuberculosis TRL0080687-S31</t>
  </si>
  <si>
    <t>SRR2101754</t>
  </si>
  <si>
    <t>Mycobacterium tuberculosis TRL0080690</t>
  </si>
  <si>
    <t>SRR2101755</t>
  </si>
  <si>
    <t>Mycobacterium tuberculosis TRL0080718-S23</t>
  </si>
  <si>
    <t>SRR2101756</t>
  </si>
  <si>
    <t>Mycobacterium tuberculosis TRL0080723-S21</t>
  </si>
  <si>
    <t>SRR2101757</t>
  </si>
  <si>
    <t>Mycobacterium tuberculosis TRL0080727-S37</t>
  </si>
  <si>
    <t>SRR2101758</t>
  </si>
  <si>
    <t>Mycobacterium tuberculosis TRL0080752-S4</t>
  </si>
  <si>
    <t>SRR2101759</t>
  </si>
  <si>
    <t>Mycobacterium tuberculosis TRL0080755-S38</t>
  </si>
  <si>
    <t>SRR2101760</t>
  </si>
  <si>
    <t>Mycobacterium tuberculosis TRL0080776-S28</t>
  </si>
  <si>
    <t>SRR2101761</t>
  </si>
  <si>
    <t>Mycobacterium tuberculosis TRL0080777-S13</t>
  </si>
  <si>
    <t>SRR2101762</t>
  </si>
  <si>
    <t>Mycobacterium tuberculosis TRL0080785-S12</t>
  </si>
  <si>
    <t>SRR2101763</t>
  </si>
  <si>
    <t>Mycobacterium tuberculosis TRL0080791-S14</t>
  </si>
  <si>
    <t>SRR2101764</t>
  </si>
  <si>
    <t>Mycobacterium tuberculosis TRL0080801-S15</t>
  </si>
  <si>
    <t>SRR2101765</t>
  </si>
  <si>
    <t>Mycobacterium tuberculosis TRL0080882-S14</t>
  </si>
  <si>
    <t>SRR2101766</t>
  </si>
  <si>
    <t>Mycobacterium tuberculosis TRL0080884-S1</t>
  </si>
  <si>
    <t>SRR2101767</t>
  </si>
  <si>
    <t>Mycobacterium tuberculosis TRL0080892-S44</t>
  </si>
  <si>
    <t>SRR2101768</t>
  </si>
  <si>
    <t>Mycobacterium tuberculosis TRL0080930-S14</t>
  </si>
  <si>
    <t>SRR2101769</t>
  </si>
  <si>
    <t>Mycobacterium tuberculosis TRL0080932-S20</t>
  </si>
  <si>
    <t>SRR2101770</t>
  </si>
  <si>
    <t>Mycobacterium tuberculosis TRL0081243-S3</t>
  </si>
  <si>
    <t>SRR2101771</t>
  </si>
  <si>
    <t>Mycobacterium tuberculosis TRL0081253-S25</t>
  </si>
  <si>
    <t>SRR2101772</t>
  </si>
  <si>
    <t>Mycobacterium tuberculosis TRL0081266-S48</t>
  </si>
  <si>
    <t>SRR2101775</t>
  </si>
  <si>
    <t>Mycobacterium tuberculosis TRL0081319-S9</t>
  </si>
  <si>
    <t>SRR2101776</t>
  </si>
  <si>
    <t>Mycobacterium tuberculosis TRL0081326-S20</t>
  </si>
  <si>
    <t>SRR2101777</t>
  </si>
  <si>
    <t>Mycobacterium tuberculosis TRL0081349-S2</t>
  </si>
  <si>
    <t>SRR2101778</t>
  </si>
  <si>
    <t>Mycobacterium tuberculosis TRL0081367-S19</t>
  </si>
  <si>
    <t>SRR2101779</t>
  </si>
  <si>
    <t>Mycobacterium tuberculosis TRL0081395-S8</t>
  </si>
  <si>
    <t>SRR2101780</t>
  </si>
  <si>
    <t>Mycobacterium tuberculosis TRL0081682-S42</t>
  </si>
  <si>
    <t>SRR2101781</t>
  </si>
  <si>
    <t>Mycobacterium tuberculosis TRL0081746-S3</t>
  </si>
  <si>
    <t>SRR2101782</t>
  </si>
  <si>
    <t>Mycobacterium tuberculosis TRL0081761-S26</t>
  </si>
  <si>
    <t>SRR2101783</t>
  </si>
  <si>
    <t>Mycobacterium tuberculosis TRL0081942-S6</t>
  </si>
  <si>
    <t>SRR2101784</t>
  </si>
  <si>
    <t>Mycobacterium tuberculosis TRL0081955-S11</t>
  </si>
  <si>
    <t>SRR2101785</t>
  </si>
  <si>
    <t>Mycobacterium tuberculosis TRL0082067-S3</t>
  </si>
  <si>
    <t>SRR2101787</t>
  </si>
  <si>
    <t>Mycobacterium tuberculosis TRL0082136-S24</t>
  </si>
  <si>
    <t>SRR2101788</t>
  </si>
  <si>
    <t>Mycobacterium tuberculosis TRL0082159-S26</t>
  </si>
  <si>
    <t>SRR2101789</t>
  </si>
  <si>
    <t>Mycobacterium tuberculosis TRL0082388-S37</t>
  </si>
  <si>
    <t>SRR2101790</t>
  </si>
  <si>
    <t>Mycobacterium tuberculosis TRL0082601-S45</t>
  </si>
  <si>
    <t>SRR2101791</t>
  </si>
  <si>
    <t>Mycobacterium tuberculosis TRL0082605-S22</t>
  </si>
  <si>
    <t>SRR2101792</t>
  </si>
  <si>
    <t>Mycobacterium tuberculosis TRL0082637-S41</t>
  </si>
  <si>
    <t>SRR2101793</t>
  </si>
  <si>
    <t>Mycobacterium tuberculosis TRL0082691-S24</t>
  </si>
  <si>
    <t>SRR2101794</t>
  </si>
  <si>
    <t>Mycobacterium tuberculosis TRL0082771-S31</t>
  </si>
  <si>
    <t>SRR2101795</t>
  </si>
  <si>
    <t>Mycobacterium tuberculosis TRL0083264-S4</t>
  </si>
  <si>
    <t>SRR2101796</t>
  </si>
  <si>
    <t>Mycobacterium tuberculosis TRL0083275-S29</t>
  </si>
  <si>
    <t>SRR2101797</t>
  </si>
  <si>
    <t>Mycobacterium tuberculosis TRL0083278-S8</t>
  </si>
  <si>
    <t>SRR2101798</t>
  </si>
  <si>
    <t>Mycobacterium tuberculosis TRL0083314-S30</t>
  </si>
  <si>
    <t>SRR2101799</t>
  </si>
  <si>
    <t>Mycobacterium tuberculosis TRL0083371-S6</t>
  </si>
  <si>
    <t>SRR2101800</t>
  </si>
  <si>
    <t>Mycobacterium tuberculosis TRL0083454-S15</t>
  </si>
  <si>
    <t>SRR2101801</t>
  </si>
  <si>
    <t>Mycobacterium tuberculosis TRL0083460-S16</t>
  </si>
  <si>
    <t>SRR2101804</t>
  </si>
  <si>
    <t>Mycobacterium tuberculosis TRL0083549-S20</t>
  </si>
  <si>
    <t>SRR2101805</t>
  </si>
  <si>
    <t>Mycobacterium tuberculosis TRL0083568-S31</t>
  </si>
  <si>
    <t>SRR2101806</t>
  </si>
  <si>
    <t>Mycobacterium tuberculosis TRL0083637-S3</t>
  </si>
  <si>
    <t>SRR2101807</t>
  </si>
  <si>
    <t>Mycobacterium tuberculosis TRL0083756-S15</t>
  </si>
  <si>
    <t>SRR2101808</t>
  </si>
  <si>
    <t>Mycobacterium tuberculosis TRL0083821-S16</t>
  </si>
  <si>
    <t>SRR2101809</t>
  </si>
  <si>
    <t>Mycobacterium tuberculosis TRL0084031-S28</t>
  </si>
  <si>
    <t>SRR2101810</t>
  </si>
  <si>
    <t>Mycobacterium tuberculosis TRL0084076-S21</t>
  </si>
  <si>
    <t>SRR2101811</t>
  </si>
  <si>
    <t>Mycobacterium tuberculosis TRL0084152-S40</t>
  </si>
  <si>
    <t>SRR2101812</t>
  </si>
  <si>
    <t>Mycobacterium tuberculosis TRL0085498-S23</t>
  </si>
  <si>
    <t>SRR2101813</t>
  </si>
  <si>
    <t>Mycobacterium tuberculosis TRL0085644-S26</t>
  </si>
  <si>
    <t>SRR2101814</t>
  </si>
  <si>
    <t>Mycobacterium tuberculosis TRL0090037-S18</t>
  </si>
  <si>
    <t>SRR2101815</t>
  </si>
  <si>
    <t>Mycobacterium tuberculosis TRL0091482-S35</t>
  </si>
  <si>
    <t>SRR2101828</t>
  </si>
  <si>
    <t>Mycobacterium tuberculosis YA00000468-S9</t>
  </si>
  <si>
    <t>ERR552605</t>
  </si>
  <si>
    <t>Mycobacterium tuberculosis 10010-03</t>
  </si>
  <si>
    <t>ERR552260</t>
  </si>
  <si>
    <t>Mycobacterium tuberculosis 10011-03</t>
  </si>
  <si>
    <t>ERR552132</t>
  </si>
  <si>
    <t>Mycobacterium tuberculosis 10012-03</t>
  </si>
  <si>
    <t>ERR552310</t>
  </si>
  <si>
    <t>Mycobacterium tuberculosis 10205-03</t>
  </si>
  <si>
    <t>ERR551399</t>
  </si>
  <si>
    <t>Mycobacterium tuberculosis 10206-03</t>
  </si>
  <si>
    <t>ERR552853</t>
  </si>
  <si>
    <t>Mycobacterium tuberculosis 10207-03</t>
  </si>
  <si>
    <t>ERR551513</t>
  </si>
  <si>
    <t>Mycobacterium tuberculosis 10348-03</t>
  </si>
  <si>
    <t>ERR551069</t>
  </si>
  <si>
    <t>Mycobacterium tuberculosis 10349-03</t>
  </si>
  <si>
    <t>ERR553212</t>
  </si>
  <si>
    <t>Mycobacterium tuberculosis 10517-03</t>
  </si>
  <si>
    <t>ERR553314</t>
  </si>
  <si>
    <t>Mycobacterium tuberculosis 11096-03</t>
  </si>
  <si>
    <t>ERR552879</t>
  </si>
  <si>
    <t>Mycobacterium tuberculosis 11097-03</t>
  </si>
  <si>
    <t>ERR551255</t>
  </si>
  <si>
    <t>Mycobacterium tuberculosis 11818-03</t>
  </si>
  <si>
    <t>ERR551336</t>
  </si>
  <si>
    <t>Mycobacterium tuberculosis 11821-03</t>
  </si>
  <si>
    <t>ERR552707</t>
  </si>
  <si>
    <t>Mycobacterium tuberculosis 11822-03</t>
  </si>
  <si>
    <t>ERR553226</t>
  </si>
  <si>
    <t>Mycobacterium tuberculosis 12657-03</t>
  </si>
  <si>
    <t>ERR553131</t>
  </si>
  <si>
    <t>Mycobacterium tuberculosis 1322-04</t>
  </si>
  <si>
    <t>ERR552662</t>
  </si>
  <si>
    <t>Mycobacterium tuberculosis 1324-04</t>
  </si>
  <si>
    <t>ERR553286</t>
  </si>
  <si>
    <t>Mycobacterium tuberculosis 1327-04</t>
  </si>
  <si>
    <t>ERR552455</t>
  </si>
  <si>
    <t>Mycobacterium tuberculosis 1597-04</t>
  </si>
  <si>
    <t>ERR550665</t>
  </si>
  <si>
    <t>Mycobacterium tuberculosis 1599-04</t>
  </si>
  <si>
    <t>ERR553009</t>
  </si>
  <si>
    <t>Mycobacterium tuberculosis 1779-04</t>
  </si>
  <si>
    <t>ERR551551</t>
  </si>
  <si>
    <t>Mycobacterium tuberculosis 1780-04</t>
  </si>
  <si>
    <t>ERR552117</t>
  </si>
  <si>
    <t>Mycobacterium tuberculosis 1783-04</t>
  </si>
  <si>
    <t>ERR552729</t>
  </si>
  <si>
    <t>Mycobacterium tuberculosis 3154-04</t>
  </si>
  <si>
    <t>ERR553047</t>
  </si>
  <si>
    <t>Mycobacterium tuberculosis 3156-04</t>
  </si>
  <si>
    <t>ERR552553</t>
  </si>
  <si>
    <t>Mycobacterium tuberculosis 3158-04</t>
  </si>
  <si>
    <t>ERR552267</t>
  </si>
  <si>
    <t>Mycobacterium tuberculosis 3160-04</t>
  </si>
  <si>
    <t>ERR552800</t>
  </si>
  <si>
    <t>Mycobacterium tuberculosis 3491-04</t>
  </si>
  <si>
    <t>ERR551566</t>
  </si>
  <si>
    <t>Mycobacterium tuberculosis 3494-04</t>
  </si>
  <si>
    <t>ERR552836</t>
  </si>
  <si>
    <t>Mycobacterium tuberculosis 3496-04</t>
  </si>
  <si>
    <t>ERR552523</t>
  </si>
  <si>
    <t>Mycobacterium tuberculosis 3497-04</t>
  </si>
  <si>
    <t>ERR553371</t>
  </si>
  <si>
    <t>Mycobacterium tuberculosis 3734-04</t>
  </si>
  <si>
    <t>ERR551569</t>
  </si>
  <si>
    <t>Mycobacterium tuberculosis 3736-04</t>
  </si>
  <si>
    <t>ERR551193</t>
  </si>
  <si>
    <t>Mycobacterium tuberculosis 3859-03</t>
  </si>
  <si>
    <t>ERR551848</t>
  </si>
  <si>
    <t>Mycobacterium tuberculosis 3861-03</t>
  </si>
  <si>
    <t>ERR551197</t>
  </si>
  <si>
    <t>Mycobacterium tuberculosis 3865-03</t>
  </si>
  <si>
    <t>ERR551070</t>
  </si>
  <si>
    <t>Mycobacterium tuberculosis 4139-04</t>
  </si>
  <si>
    <t>ERR552082</t>
  </si>
  <si>
    <t>Mycobacterium tuberculosis 4145-04</t>
  </si>
  <si>
    <t>ERR551126</t>
  </si>
  <si>
    <t>Mycobacterium tuberculosis 4148-04</t>
  </si>
  <si>
    <t>ERR550729</t>
  </si>
  <si>
    <t>Mycobacterium tuberculosis 420-04</t>
  </si>
  <si>
    <t>ERR552247</t>
  </si>
  <si>
    <t>Mycobacterium tuberculosis 421-04</t>
  </si>
  <si>
    <t>ERR553166</t>
  </si>
  <si>
    <t>Mycobacterium tuberculosis 4514-03</t>
  </si>
  <si>
    <t>ERR551725</t>
  </si>
  <si>
    <t>Mycobacterium tuberculosis 4516-03</t>
  </si>
  <si>
    <t>ERR551620</t>
  </si>
  <si>
    <t>Mycobacterium tuberculosis 4518-03</t>
  </si>
  <si>
    <t>ERR551924</t>
  </si>
  <si>
    <t>Mycobacterium tuberculosis 4523-03</t>
  </si>
  <si>
    <t>ERR551089</t>
  </si>
  <si>
    <t>Mycobacterium tuberculosis 4712-04</t>
  </si>
  <si>
    <t>ERR553258</t>
  </si>
  <si>
    <t>Mycobacterium tuberculosis 4717-04</t>
  </si>
  <si>
    <t>ERR551412</t>
  </si>
  <si>
    <t>ERR552922</t>
  </si>
  <si>
    <t>Mycobacterium tuberculosis 4779-04</t>
  </si>
  <si>
    <t>ERR551038</t>
  </si>
  <si>
    <t>Mycobacterium tuberculosis 4781-04</t>
  </si>
  <si>
    <t>ERR550964</t>
  </si>
  <si>
    <t>Mycobacterium tuberculosis 4783-04</t>
  </si>
  <si>
    <t>ERR552095</t>
  </si>
  <si>
    <t>Mycobacterium tuberculosis 4785-04</t>
  </si>
  <si>
    <t>ERR551998</t>
  </si>
  <si>
    <t>Mycobacterium tuberculosis 5248-04</t>
  </si>
  <si>
    <t>ERR551857</t>
  </si>
  <si>
    <t>Mycobacterium tuberculosis 5253-04</t>
  </si>
  <si>
    <t>ERR550832</t>
  </si>
  <si>
    <t>Mycobacterium tuberculosis 5468-03</t>
  </si>
  <si>
    <t>ERR553386</t>
  </si>
  <si>
    <t>Mycobacterium tuberculosis 5472-03</t>
  </si>
  <si>
    <t>ERR552935</t>
  </si>
  <si>
    <t>Mycobacterium tuberculosis 5685-04</t>
  </si>
  <si>
    <t>ERR552728</t>
  </si>
  <si>
    <t>Mycobacterium tuberculosis 5687-04</t>
  </si>
  <si>
    <t>ERR551440</t>
  </si>
  <si>
    <t>Mycobacterium tuberculosis 5870-03</t>
  </si>
  <si>
    <t>ERR551102</t>
  </si>
  <si>
    <t>Mycobacterium tuberculosis 5872-03</t>
  </si>
  <si>
    <t>ERR552160</t>
  </si>
  <si>
    <t>Mycobacterium tuberculosis 6429-03</t>
  </si>
  <si>
    <t>ERR551419</t>
  </si>
  <si>
    <t>Mycobacterium tuberculosis 6435-03</t>
  </si>
  <si>
    <t>ERR550902</t>
  </si>
  <si>
    <t>Mycobacterium tuberculosis 6463-04</t>
  </si>
  <si>
    <t>ERR552094</t>
  </si>
  <si>
    <t>Mycobacterium tuberculosis 6637-04</t>
  </si>
  <si>
    <t>ERR552979</t>
  </si>
  <si>
    <t>Mycobacterium tuberculosis 6639-04</t>
  </si>
  <si>
    <t>ERR552647</t>
  </si>
  <si>
    <t>Mycobacterium tuberculosis 6640-04</t>
  </si>
  <si>
    <t>ERR550942</t>
  </si>
  <si>
    <t>Mycobacterium tuberculosis 6769-04</t>
  </si>
  <si>
    <t>ERR550712</t>
  </si>
  <si>
    <t>Mycobacterium tuberculosis 6775-04</t>
  </si>
  <si>
    <t>ERR551915</t>
  </si>
  <si>
    <t>Mycobacterium tuberculosis 6892-04</t>
  </si>
  <si>
    <t>ERR552261</t>
  </si>
  <si>
    <t>Mycobacterium tuberculosis 6897-04</t>
  </si>
  <si>
    <t>ERR553032</t>
  </si>
  <si>
    <t>Mycobacterium tuberculosis 7000-03</t>
  </si>
  <si>
    <t>ERR553037</t>
  </si>
  <si>
    <t>Mycobacterium tuberculosis 7135-04</t>
  </si>
  <si>
    <t>ERR551176</t>
  </si>
  <si>
    <t>Mycobacterium tuberculosis 7516-04</t>
  </si>
  <si>
    <t>ERR552411</t>
  </si>
  <si>
    <t>Mycobacterium tuberculosis 7517-04</t>
  </si>
  <si>
    <t>ERR552282</t>
  </si>
  <si>
    <t>Mycobacterium tuberculosis 7538-03</t>
  </si>
  <si>
    <t>ERR553347</t>
  </si>
  <si>
    <t>Mycobacterium tuberculosis 8082-03</t>
  </si>
  <si>
    <t>ERR553000</t>
  </si>
  <si>
    <t>Mycobacterium tuberculosis 8864-03</t>
  </si>
  <si>
    <t>ERR551118</t>
  </si>
  <si>
    <t>Mycobacterium tuberculosis 8867-03</t>
  </si>
  <si>
    <t>ERR552427</t>
  </si>
  <si>
    <t>Mycobacterium tuberculosis 8868-03</t>
  </si>
  <si>
    <t>ERR400382</t>
  </si>
  <si>
    <t>Mycobacterium tuberculosis C00007560</t>
  </si>
  <si>
    <t>ERR400383</t>
  </si>
  <si>
    <t>Mycobacterium tuberculosis C00007565</t>
  </si>
  <si>
    <t>ERR400386</t>
  </si>
  <si>
    <t>Mycobacterium tuberculosis C00010178</t>
  </si>
  <si>
    <t>ERR400387</t>
  </si>
  <si>
    <t>Mycobacterium tuberculosis C00010179</t>
  </si>
  <si>
    <t>ERR400389</t>
  </si>
  <si>
    <t>Mycobacterium tuberculosis C00010182</t>
  </si>
  <si>
    <t>ERR400390</t>
  </si>
  <si>
    <t>Mycobacterium tuberculosis C00010185</t>
  </si>
  <si>
    <t>ERR400391</t>
  </si>
  <si>
    <t>Mycobacterium tuberculosis C00010186</t>
  </si>
  <si>
    <t>ERR400392</t>
  </si>
  <si>
    <t>Mycobacterium tuberculosis C00010189</t>
  </si>
  <si>
    <t>ERR400393</t>
  </si>
  <si>
    <t>Mycobacterium tuberculosis C00010191</t>
  </si>
  <si>
    <t>ERR400394</t>
  </si>
  <si>
    <t>Mycobacterium tuberculosis C00010192</t>
  </si>
  <si>
    <t>ERR400395</t>
  </si>
  <si>
    <t>Mycobacterium tuberculosis C00010193</t>
  </si>
  <si>
    <t>ERR400396</t>
  </si>
  <si>
    <t>Mycobacterium tuberculosis C00010194</t>
  </si>
  <si>
    <t>ERR400397</t>
  </si>
  <si>
    <t>Mycobacterium tuberculosis C00010195</t>
  </si>
  <si>
    <t>ERR400398</t>
  </si>
  <si>
    <t>Mycobacterium tuberculosis C00010196</t>
  </si>
  <si>
    <t>ERR400399</t>
  </si>
  <si>
    <t>Mycobacterium tuberculosis C00010197</t>
  </si>
  <si>
    <t>ERR400400</t>
  </si>
  <si>
    <t>Mycobacterium tuberculosis C00010199</t>
  </si>
  <si>
    <t>ERR400401</t>
  </si>
  <si>
    <t>Mycobacterium tuberculosis C00010200</t>
  </si>
  <si>
    <t>ERR400402</t>
  </si>
  <si>
    <t>Mycobacterium tuberculosis C00010201</t>
  </si>
  <si>
    <t>ERR400403</t>
  </si>
  <si>
    <t>Mycobacterium tuberculosis C00010202</t>
  </si>
  <si>
    <t>ERR400404</t>
  </si>
  <si>
    <t>Mycobacterium tuberculosis C00010203</t>
  </si>
  <si>
    <t>ERR400405</t>
  </si>
  <si>
    <t>Mycobacterium tuberculosis C00010204</t>
  </si>
  <si>
    <t>ERR400406</t>
  </si>
  <si>
    <t>Mycobacterium tuberculosis C00010205</t>
  </si>
  <si>
    <t>ERR400407</t>
  </si>
  <si>
    <t>Mycobacterium tuberculosis C00010206</t>
  </si>
  <si>
    <t>ERR400408</t>
  </si>
  <si>
    <t>Mycobacterium tuberculosis C00010208</t>
  </si>
  <si>
    <t>ERR400409</t>
  </si>
  <si>
    <t>Mycobacterium tuberculosis C00010209</t>
  </si>
  <si>
    <t>ERR400411</t>
  </si>
  <si>
    <t>Mycobacterium tuberculosis C00010212</t>
  </si>
  <si>
    <t>ERR400413</t>
  </si>
  <si>
    <t>Mycobacterium tuberculosis C00010216</t>
  </si>
  <si>
    <t>ERR400414</t>
  </si>
  <si>
    <t>Mycobacterium tuberculosis C00010217</t>
  </si>
  <si>
    <t>ERR400416</t>
  </si>
  <si>
    <t>Mycobacterium tuberculosis C00010220</t>
  </si>
  <si>
    <t>ERR400415</t>
  </si>
  <si>
    <t>Mycobacterium tuberculosis C00010219</t>
  </si>
  <si>
    <t>ERR400417</t>
  </si>
  <si>
    <t>Mycobacterium tuberculosis C00010222</t>
  </si>
  <si>
    <t>ERR400418</t>
  </si>
  <si>
    <t>Mycobacterium tuberculosis C00010223</t>
  </si>
  <si>
    <t>ERR400419</t>
  </si>
  <si>
    <t>Mycobacterium tuberculosis C00010225</t>
  </si>
  <si>
    <t>ERR400421</t>
  </si>
  <si>
    <t>Mycobacterium tuberculosis C00010228</t>
  </si>
  <si>
    <t>ERR400422</t>
  </si>
  <si>
    <t>Mycobacterium tuberculosis C00010229</t>
  </si>
  <si>
    <t>ERR400423</t>
  </si>
  <si>
    <t>Mycobacterium tuberculosis C00010230</t>
  </si>
  <si>
    <t>ERR400424</t>
  </si>
  <si>
    <t>Mycobacterium tuberculosis C00010231</t>
  </si>
  <si>
    <t>ERR400425</t>
  </si>
  <si>
    <t>Mycobacterium tuberculosis C00010232</t>
  </si>
  <si>
    <t>ERR400426</t>
  </si>
  <si>
    <t>Mycobacterium tuberculosis C00010234</t>
  </si>
  <si>
    <t>ERR400427</t>
  </si>
  <si>
    <t>Mycobacterium tuberculosis C00010235</t>
  </si>
  <si>
    <t>ERR400429</t>
  </si>
  <si>
    <t>Mycobacterium tuberculosis C00010238</t>
  </si>
  <si>
    <t>ERR400430</t>
  </si>
  <si>
    <t>Mycobacterium tuberculosis C00010239</t>
  </si>
  <si>
    <t>ERR400431</t>
  </si>
  <si>
    <t>Mycobacterium tuberculosis C00010240</t>
  </si>
  <si>
    <t>ERR400432</t>
  </si>
  <si>
    <t>Mycobacterium tuberculosis C00010241</t>
  </si>
  <si>
    <t>ERR400433</t>
  </si>
  <si>
    <t>Mycobacterium tuberculosis C00010242</t>
  </si>
  <si>
    <t>ERR400434</t>
  </si>
  <si>
    <t>Mycobacterium tuberculosis C00010243</t>
  </si>
  <si>
    <t>ERR400435</t>
  </si>
  <si>
    <t>Mycobacterium tuberculosis C00010244</t>
  </si>
  <si>
    <t>ERR400436</t>
  </si>
  <si>
    <t>Mycobacterium tuberculosis C00010248</t>
  </si>
  <si>
    <t>ERR400437</t>
  </si>
  <si>
    <t>Mycobacterium tuberculosis C00010250</t>
  </si>
  <si>
    <t>ERR400439</t>
  </si>
  <si>
    <t>Mycobacterium tuberculosis C00010253</t>
  </si>
  <si>
    <t>ERR400440</t>
  </si>
  <si>
    <t>Mycobacterium tuberculosis C00010254</t>
  </si>
  <si>
    <t>ERR400441</t>
  </si>
  <si>
    <t>Mycobacterium tuberculosis C00010255</t>
  </si>
  <si>
    <t>ERR400442</t>
  </si>
  <si>
    <t>Mycobacterium tuberculosis C00010256</t>
  </si>
  <si>
    <t>ERR400444</t>
  </si>
  <si>
    <t>Mycobacterium tuberculosis C00010258</t>
  </si>
  <si>
    <t>ERR400445</t>
  </si>
  <si>
    <t>Mycobacterium tuberculosis C00010261</t>
  </si>
  <si>
    <t>ERR400446</t>
  </si>
  <si>
    <t>Mycobacterium tuberculosis C00010263</t>
  </si>
  <si>
    <t>ERR400447</t>
  </si>
  <si>
    <t>Mycobacterium tuberculosis C00010264</t>
  </si>
  <si>
    <t>ERR400448</t>
  </si>
  <si>
    <t>Mycobacterium tuberculosis C00010265</t>
  </si>
  <si>
    <t>ERR400449</t>
  </si>
  <si>
    <t>Mycobacterium tuberculosis C00010266</t>
  </si>
  <si>
    <t>ERR400450</t>
  </si>
  <si>
    <t>Mycobacterium tuberculosis C00010269</t>
  </si>
  <si>
    <t>ERR400451</t>
  </si>
  <si>
    <t>Mycobacterium tuberculosis C00010467</t>
  </si>
  <si>
    <t>ERR400452</t>
  </si>
  <si>
    <t>Mycobacterium tuberculosis C00010469</t>
  </si>
  <si>
    <t>ERR400453</t>
  </si>
  <si>
    <t>Mycobacterium tuberculosis C00010470</t>
  </si>
  <si>
    <t>ERR400454</t>
  </si>
  <si>
    <t>Mycobacterium tuberculosis C00010471</t>
  </si>
  <si>
    <t>ERR400455</t>
  </si>
  <si>
    <t>Mycobacterium tuberculosis C00010474</t>
  </si>
  <si>
    <t>ERR400457</t>
  </si>
  <si>
    <t>Mycobacterium tuberculosis C00010477</t>
  </si>
  <si>
    <t>ERR400458</t>
  </si>
  <si>
    <t>Mycobacterium tuberculosis C00010479</t>
  </si>
  <si>
    <t>ERR400459</t>
  </si>
  <si>
    <t>Mycobacterium tuberculosis C00010480</t>
  </si>
  <si>
    <t>ERR400460</t>
  </si>
  <si>
    <t>Mycobacterium tuberculosis C00010481</t>
  </si>
  <si>
    <t>ERR400461</t>
  </si>
  <si>
    <t>Mycobacterium tuberculosis C00010482</t>
  </si>
  <si>
    <t>ERR400462</t>
  </si>
  <si>
    <t>Mycobacterium tuberculosis C00010483</t>
  </si>
  <si>
    <t>ERR400463</t>
  </si>
  <si>
    <t>Mycobacterium tuberculosis C00010485</t>
  </si>
  <si>
    <t>ERR400464</t>
  </si>
  <si>
    <t>Mycobacterium tuberculosis C00010487</t>
  </si>
  <si>
    <t>ERR400465</t>
  </si>
  <si>
    <t>Mycobacterium tuberculosis C00010488</t>
  </si>
  <si>
    <t>ERR400466</t>
  </si>
  <si>
    <t>Mycobacterium tuberculosis C00010489</t>
  </si>
  <si>
    <t>ERR400467</t>
  </si>
  <si>
    <t>Mycobacterium tuberculosis C00010490</t>
  </si>
  <si>
    <t>ERR400468</t>
  </si>
  <si>
    <t>Mycobacterium tuberculosis C00010494</t>
  </si>
  <si>
    <t>ERR400469</t>
  </si>
  <si>
    <t>Mycobacterium tuberculosis C00010497</t>
  </si>
  <si>
    <t>ERR400470</t>
  </si>
  <si>
    <t>Mycobacterium tuberculosis C00010498</t>
  </si>
  <si>
    <t>ERR400471</t>
  </si>
  <si>
    <t>Mycobacterium tuberculosis C00010500</t>
  </si>
  <si>
    <t>ERR400472</t>
  </si>
  <si>
    <t>Mycobacterium tuberculosis C00010501</t>
  </si>
  <si>
    <t>ERR400473</t>
  </si>
  <si>
    <t>Mycobacterium tuberculosis C00010502</t>
  </si>
  <si>
    <t>ERR400474</t>
  </si>
  <si>
    <t>Mycobacterium tuberculosis C00010503</t>
  </si>
  <si>
    <t>ERR400475</t>
  </si>
  <si>
    <t>Mycobacterium tuberculosis C00010504</t>
  </si>
  <si>
    <t>ERR400476</t>
  </si>
  <si>
    <t>Mycobacterium tuberculosis C00010505</t>
  </si>
  <si>
    <t>ERR400477</t>
  </si>
  <si>
    <t>Mycobacterium tuberculosis C00010507</t>
  </si>
  <si>
    <t>ERR400478</t>
  </si>
  <si>
    <t>Mycobacterium tuberculosis C00010508</t>
  </si>
  <si>
    <t>ERR400479</t>
  </si>
  <si>
    <t>Mycobacterium tuberculosis C00010510</t>
  </si>
  <si>
    <t>ERR400480</t>
  </si>
  <si>
    <t>Mycobacterium tuberculosis C00010511</t>
  </si>
  <si>
    <t>ERR400481</t>
  </si>
  <si>
    <t>Mycobacterium tuberculosis C00010516</t>
  </si>
  <si>
    <t>ERR400483</t>
  </si>
  <si>
    <t>Mycobacterium tuberculosis C00010522</t>
  </si>
  <si>
    <t>ERR400487</t>
  </si>
  <si>
    <t>Mycobacterium tuberculosis C00010530</t>
  </si>
  <si>
    <t>ERR400489</t>
  </si>
  <si>
    <t>Mycobacterium tuberculosis C00010532</t>
  </si>
  <si>
    <t>ERR400490</t>
  </si>
  <si>
    <t>Mycobacterium tuberculosis C00010533</t>
  </si>
  <si>
    <t>ERR400491</t>
  </si>
  <si>
    <t>Mycobacterium tuberculosis C00010536</t>
  </si>
  <si>
    <t>ERR400492</t>
  </si>
  <si>
    <t>Mycobacterium tuberculosis C00010540</t>
  </si>
  <si>
    <t>ERR400493</t>
  </si>
  <si>
    <t>Mycobacterium tuberculosis C00010542</t>
  </si>
  <si>
    <t>ERR400494</t>
  </si>
  <si>
    <t>Mycobacterium tuberculosis C00010543</t>
  </si>
  <si>
    <t>ERR400497</t>
  </si>
  <si>
    <t>Mycobacterium tuberculosis C00010548</t>
  </si>
  <si>
    <t>ERR400498</t>
  </si>
  <si>
    <t>Mycobacterium tuberculosis C00010549</t>
  </si>
  <si>
    <t>ERR400500</t>
  </si>
  <si>
    <t>Mycobacterium tuberculosis C00010553</t>
  </si>
  <si>
    <t>ERR400504</t>
  </si>
  <si>
    <t>Mycobacterium tuberculosis C00010557</t>
  </si>
  <si>
    <t>ERR400505</t>
  </si>
  <si>
    <t>Mycobacterium tuberculosis C00010558</t>
  </si>
  <si>
    <t>ERR400506</t>
  </si>
  <si>
    <t>Mycobacterium tuberculosis C00010560</t>
  </si>
  <si>
    <t>ERR400507</t>
  </si>
  <si>
    <t>Mycobacterium tuberculosis C00011366</t>
  </si>
  <si>
    <t>ERR400509</t>
  </si>
  <si>
    <t>Mycobacterium tuberculosis C00011374</t>
  </si>
  <si>
    <t>ERR400510</t>
  </si>
  <si>
    <t>Mycobacterium tuberculosis C00011375</t>
  </si>
  <si>
    <t>ERR400511</t>
  </si>
  <si>
    <t>Mycobacterium tuberculosis C00011385</t>
  </si>
  <si>
    <t>ERR400512</t>
  </si>
  <si>
    <t>Mycobacterium tuberculosis C00011389</t>
  </si>
  <si>
    <t>ERR400513</t>
  </si>
  <si>
    <t>Mycobacterium tuberculosis C00011394</t>
  </si>
  <si>
    <t>ERR400514</t>
  </si>
  <si>
    <t>Mycobacterium tuberculosis C00011401</t>
  </si>
  <si>
    <t>ERR400515</t>
  </si>
  <si>
    <t>Mycobacterium tuberculosis C00011403</t>
  </si>
  <si>
    <t>ERR400516</t>
  </si>
  <si>
    <t>Mycobacterium tuberculosis C00011404</t>
  </si>
  <si>
    <t>ERR400517</t>
  </si>
  <si>
    <t>Mycobacterium tuberculosis C00011407</t>
  </si>
  <si>
    <t>ERR400518</t>
  </si>
  <si>
    <t>Mycobacterium tuberculosis C00011408</t>
  </si>
  <si>
    <t>ERR400519</t>
  </si>
  <si>
    <t>Mycobacterium tuberculosis C00011409</t>
  </si>
  <si>
    <t>ERR400520</t>
  </si>
  <si>
    <t>Mycobacterium tuberculosis C00011410</t>
  </si>
  <si>
    <t>ERR400521</t>
  </si>
  <si>
    <t>Mycobacterium tuberculosis C00011411</t>
  </si>
  <si>
    <t>ERR400523</t>
  </si>
  <si>
    <t>Mycobacterium tuberculosis C00011414</t>
  </si>
  <si>
    <t>ERR400524</t>
  </si>
  <si>
    <t>Mycobacterium tuberculosis C00011415</t>
  </si>
  <si>
    <t>ERR400525</t>
  </si>
  <si>
    <t>Mycobacterium tuberculosis C00011416</t>
  </si>
  <si>
    <t>ERR400526</t>
  </si>
  <si>
    <t>Mycobacterium tuberculosis C00011419</t>
  </si>
  <si>
    <t>ERR400527</t>
  </si>
  <si>
    <t>Mycobacterium tuberculosis C00011420</t>
  </si>
  <si>
    <t>ERR400528</t>
  </si>
  <si>
    <t>Mycobacterium tuberculosis C00011421</t>
  </si>
  <si>
    <t>ERR400530</t>
  </si>
  <si>
    <t>Mycobacterium tuberculosis C00011424</t>
  </si>
  <si>
    <t>ERR400531</t>
  </si>
  <si>
    <t>Mycobacterium tuberculosis C00011425</t>
  </si>
  <si>
    <t>ERR400532</t>
  </si>
  <si>
    <t>Mycobacterium tuberculosis C00011426</t>
  </si>
  <si>
    <t>ERR400533</t>
  </si>
  <si>
    <t>Mycobacterium tuberculosis C00011428</t>
  </si>
  <si>
    <t>ERR400534</t>
  </si>
  <si>
    <t>Mycobacterium tuberculosis C00011429</t>
  </si>
  <si>
    <t>ERR400535</t>
  </si>
  <si>
    <t>Mycobacterium tuberculosis C00011430</t>
  </si>
  <si>
    <t>ERR400536</t>
  </si>
  <si>
    <t>Mycobacterium tuberculosis C00011433</t>
  </si>
  <si>
    <t>ERR400537</t>
  </si>
  <si>
    <t>Mycobacterium tuberculosis C00011434</t>
  </si>
  <si>
    <t>ERR400540</t>
  </si>
  <si>
    <t>Mycobacterium tuberculosis C00011441</t>
  </si>
  <si>
    <t>ERR400541</t>
  </si>
  <si>
    <t>Mycobacterium tuberculosis C00011442</t>
  </si>
  <si>
    <t>ERR400542</t>
  </si>
  <si>
    <t>Mycobacterium tuberculosis C00011443</t>
  </si>
  <si>
    <t>ERR400543</t>
  </si>
  <si>
    <t>Mycobacterium tuberculosis C00011444</t>
  </si>
  <si>
    <t>ERR400545</t>
  </si>
  <si>
    <t>Mycobacterium tuberculosis C00011447</t>
  </si>
  <si>
    <t>ERR400546</t>
  </si>
  <si>
    <t>Mycobacterium tuberculosis C00011448</t>
  </si>
  <si>
    <t>ERR400547</t>
  </si>
  <si>
    <t>Mycobacterium tuberculosis C00011449</t>
  </si>
  <si>
    <t>ERR400549</t>
  </si>
  <si>
    <t>Mycobacterium tuberculosis C00011451</t>
  </si>
  <si>
    <t>ERR400550</t>
  </si>
  <si>
    <t>Mycobacterium tuberculosis C00011452</t>
  </si>
  <si>
    <t>ERR400551</t>
  </si>
  <si>
    <t>Mycobacterium tuberculosis C00011453</t>
  </si>
  <si>
    <t>ERR400552</t>
  </si>
  <si>
    <t>Mycobacterium tuberculosis C00011454</t>
  </si>
  <si>
    <t>ERR400553</t>
  </si>
  <si>
    <t>Mycobacterium tuberculosis C00011455</t>
  </si>
  <si>
    <t>ERR400554</t>
  </si>
  <si>
    <t>Mycobacterium tuberculosis C00011456</t>
  </si>
  <si>
    <t>ERR400555</t>
  </si>
  <si>
    <t>Mycobacterium tuberculosis C00011457</t>
  </si>
  <si>
    <t>ERR400556</t>
  </si>
  <si>
    <t>Mycobacterium tuberculosis C00011459</t>
  </si>
  <si>
    <t>ERR400557</t>
  </si>
  <si>
    <t>Mycobacterium tuberculosis C00012637</t>
  </si>
  <si>
    <t>ERR400558</t>
  </si>
  <si>
    <t>Mycobacterium tuberculosis C00012638</t>
  </si>
  <si>
    <t>ERR400307</t>
  </si>
  <si>
    <t>Mycobacterium tuberculosis C00016493</t>
  </si>
  <si>
    <t>ERR400308</t>
  </si>
  <si>
    <t>Mycobacterium tuberculosis C00016494</t>
  </si>
  <si>
    <t>ERR400309</t>
  </si>
  <si>
    <t>Mycobacterium tuberculosis C00016496</t>
  </si>
  <si>
    <t>ERR400311</t>
  </si>
  <si>
    <t>Mycobacterium tuberculosis C00016499</t>
  </si>
  <si>
    <t>ERR400312</t>
  </si>
  <si>
    <t>Mycobacterium tuberculosis C00016500</t>
  </si>
  <si>
    <t>ERR400313</t>
  </si>
  <si>
    <t>Mycobacterium tuberculosis C00016501</t>
  </si>
  <si>
    <t>ERR400314</t>
  </si>
  <si>
    <t>Mycobacterium tuberculosis C00016502</t>
  </si>
  <si>
    <t>ERR400316</t>
  </si>
  <si>
    <t>Mycobacterium tuberculosis C00016504</t>
  </si>
  <si>
    <t>ERR400317</t>
  </si>
  <si>
    <t>Mycobacterium tuberculosis C00016505</t>
  </si>
  <si>
    <t>ERR400318</t>
  </si>
  <si>
    <t>Mycobacterium tuberculosis C00016507</t>
  </si>
  <si>
    <t>ERR400324</t>
  </si>
  <si>
    <t>Mycobacterium tuberculosis C00016523</t>
  </si>
  <si>
    <t>ERR400325</t>
  </si>
  <si>
    <t>Mycobacterium tuberculosis C00016524</t>
  </si>
  <si>
    <t>ERR400327</t>
  </si>
  <si>
    <t>Mycobacterium tuberculosis C00016526</t>
  </si>
  <si>
    <t>ERR400328</t>
  </si>
  <si>
    <t>Mycobacterium tuberculosis C00016528</t>
  </si>
  <si>
    <t>ERR400329</t>
  </si>
  <si>
    <t>Mycobacterium tuberculosis C00016529</t>
  </si>
  <si>
    <t>ERR400330</t>
  </si>
  <si>
    <t>Mycobacterium tuberculosis C00016530</t>
  </si>
  <si>
    <t>ERR400331</t>
  </si>
  <si>
    <t>Mycobacterium tuberculosis C00016532</t>
  </si>
  <si>
    <t>ERR400332</t>
  </si>
  <si>
    <t>Mycobacterium tuberculosis C00016533</t>
  </si>
  <si>
    <t>ERR400333</t>
  </si>
  <si>
    <t>Mycobacterium tuberculosis C00016534</t>
  </si>
  <si>
    <t>ERR400334</t>
  </si>
  <si>
    <t>Mycobacterium tuberculosis C00016536</t>
  </si>
  <si>
    <t>ERR400337</t>
  </si>
  <si>
    <t>Mycobacterium tuberculosis C00016539</t>
  </si>
  <si>
    <t>ERR400338</t>
  </si>
  <si>
    <t>Mycobacterium tuberculosis C00016540</t>
  </si>
  <si>
    <t>ERR400339</t>
  </si>
  <si>
    <t>Mycobacterium tuberculosis C00016541</t>
  </si>
  <si>
    <t>ERR400340</t>
  </si>
  <si>
    <t>Mycobacterium tuberculosis C00016542</t>
  </si>
  <si>
    <t>ERR400341</t>
  </si>
  <si>
    <t>Mycobacterium tuberculosis C00016543</t>
  </si>
  <si>
    <t>ERR400342</t>
  </si>
  <si>
    <t>Mycobacterium tuberculosis C00016544</t>
  </si>
  <si>
    <t>ERR400343</t>
  </si>
  <si>
    <t>Mycobacterium tuberculosis C00016545</t>
  </si>
  <si>
    <t>ERR400347</t>
  </si>
  <si>
    <t>Mycobacterium tuberculosis C00016574</t>
  </si>
  <si>
    <t>ERR400348</t>
  </si>
  <si>
    <t>Mycobacterium tuberculosis C00016576</t>
  </si>
  <si>
    <t>ERR400351</t>
  </si>
  <si>
    <t>Mycobacterium tuberculosis C00016580</t>
  </si>
  <si>
    <t>ERR400352</t>
  </si>
  <si>
    <t>Mycobacterium tuberculosis C00016581</t>
  </si>
  <si>
    <t>ERR400353</t>
  </si>
  <si>
    <t>Mycobacterium tuberculosis C00016582</t>
  </si>
  <si>
    <t>ERR400354</t>
  </si>
  <si>
    <t>Mycobacterium tuberculosis C00016583</t>
  </si>
  <si>
    <t>ERR400357</t>
  </si>
  <si>
    <t>Mycobacterium tuberculosis C00016586</t>
  </si>
  <si>
    <t>ERR400358</t>
  </si>
  <si>
    <t>Mycobacterium tuberculosis C00016587</t>
  </si>
  <si>
    <t>ERR400364</t>
  </si>
  <si>
    <t>Mycobacterium tuberculosis C00016595</t>
  </si>
  <si>
    <t>ERR400368</t>
  </si>
  <si>
    <t>Mycobacterium tuberculosis C00016599</t>
  </si>
  <si>
    <t>ERR400369</t>
  </si>
  <si>
    <t>Mycobacterium tuberculosis C00016600</t>
  </si>
  <si>
    <t>ERR400370</t>
  </si>
  <si>
    <t>Mycobacterium tuberculosis C00016601</t>
  </si>
  <si>
    <t>ERR400375</t>
  </si>
  <si>
    <t>Mycobacterium tuberculosis C00018799</t>
  </si>
  <si>
    <t>ERR400376</t>
  </si>
  <si>
    <t>Mycobacterium tuberculosis C00018802</t>
  </si>
  <si>
    <t>ERR400377</t>
  </si>
  <si>
    <t>Mycobacterium tuberculosis C00018803</t>
  </si>
  <si>
    <t>ERR400378</t>
  </si>
  <si>
    <t>Mycobacterium tuberculosis C00018804</t>
  </si>
  <si>
    <t>ERR400379</t>
  </si>
  <si>
    <t>Mycobacterium tuberculosis C00018805</t>
  </si>
  <si>
    <t>ERR400380</t>
  </si>
  <si>
    <t>Mycobacterium tuberculosis C00018807</t>
  </si>
  <si>
    <t>ERR400381</t>
  </si>
  <si>
    <t>Mycobacterium tuberculosis C00018808</t>
  </si>
  <si>
    <t>SRR2099924</t>
  </si>
  <si>
    <t>Mycobacterium tuberculosis SRS991920</t>
  </si>
  <si>
    <t>SRR2099925</t>
  </si>
  <si>
    <t>Mycobacterium tuberculosis SRS991918</t>
  </si>
  <si>
    <t>SRR2099926</t>
  </si>
  <si>
    <t>Mycobacterium tuberculosis SRS991917</t>
  </si>
  <si>
    <t>SRR2099927</t>
  </si>
  <si>
    <t>Mycobacterium tuberculosis SRS991919</t>
  </si>
  <si>
    <t>SRR2099929</t>
  </si>
  <si>
    <t>Mycobacterium tuberculosis SRS991915</t>
  </si>
  <si>
    <t>SRR2099930</t>
  </si>
  <si>
    <t>Mycobacterium tuberculosis SRS991914</t>
  </si>
  <si>
    <t>SRR2099931</t>
  </si>
  <si>
    <t>Mycobacterium tuberculosis SRS991913</t>
  </si>
  <si>
    <t>SRR2099932</t>
  </si>
  <si>
    <t>Mycobacterium tuberculosis SRS991912</t>
  </si>
  <si>
    <t>SRR2099933</t>
  </si>
  <si>
    <t>Mycobacterium tuberculosis SRS991911</t>
  </si>
  <si>
    <t>SRR2099934</t>
  </si>
  <si>
    <t>Mycobacterium tuberculosis SRS991910</t>
  </si>
  <si>
    <t>SRR2099935</t>
  </si>
  <si>
    <t>Mycobacterium tuberculosis SRS991908</t>
  </si>
  <si>
    <t>SRR2099936</t>
  </si>
  <si>
    <t>Mycobacterium tuberculosis SRS991909</t>
  </si>
  <si>
    <t>SRR2099937</t>
  </si>
  <si>
    <t>Mycobacterium tuberculosis SRS991907</t>
  </si>
  <si>
    <t>SRR2099938</t>
  </si>
  <si>
    <t>Mycobacterium tuberculosis SRS991906</t>
  </si>
  <si>
    <t>SRR2099939</t>
  </si>
  <si>
    <t>Mycobacterium tuberculosis SRS991905</t>
  </si>
  <si>
    <t>SRR2099940</t>
  </si>
  <si>
    <t>Mycobacterium tuberculosis SRS991904</t>
  </si>
  <si>
    <t>SRR2099941</t>
  </si>
  <si>
    <t>Mycobacterium tuberculosis SRS991903</t>
  </si>
  <si>
    <t>SRR2099942</t>
  </si>
  <si>
    <t>Mycobacterium tuberculosis SRS991902</t>
  </si>
  <si>
    <t>SRR2099943</t>
  </si>
  <si>
    <t>Mycobacterium tuberculosis SRS991901</t>
  </si>
  <si>
    <t>SRR2099944</t>
  </si>
  <si>
    <t>Mycobacterium tuberculosis SRS991899</t>
  </si>
  <si>
    <t>SRR2099945</t>
  </si>
  <si>
    <t>Mycobacterium tuberculosis SRS991900</t>
  </si>
  <si>
    <t>SRR2099946</t>
  </si>
  <si>
    <t>Mycobacterium tuberculosis SRS991897</t>
  </si>
  <si>
    <t>SRR2099947</t>
  </si>
  <si>
    <t>Mycobacterium tuberculosis SRS991898</t>
  </si>
  <si>
    <t>SRR2099948</t>
  </si>
  <si>
    <t>Mycobacterium tuberculosis SRS991896</t>
  </si>
  <si>
    <t>SRR2099949</t>
  </si>
  <si>
    <t>Mycobacterium tuberculosis SRS991895</t>
  </si>
  <si>
    <t>SRR2099950</t>
  </si>
  <si>
    <t>Mycobacterium tuberculosis SRS991894</t>
  </si>
  <si>
    <t>SRR2099951</t>
  </si>
  <si>
    <t>Mycobacterium tuberculosis SRS991893</t>
  </si>
  <si>
    <t>SRR2099953</t>
  </si>
  <si>
    <t>Mycobacterium tuberculosis SRS991891</t>
  </si>
  <si>
    <t>SRR2099954</t>
  </si>
  <si>
    <t>Mycobacterium tuberculosis SRS991890</t>
  </si>
  <si>
    <t>SRR2099955</t>
  </si>
  <si>
    <t>Mycobacterium tuberculosis SRS991889</t>
  </si>
  <si>
    <t>SRR2099956</t>
  </si>
  <si>
    <t>Mycobacterium tuberculosis SRS991888</t>
  </si>
  <si>
    <t>SRR2099957</t>
  </si>
  <si>
    <t>Mycobacterium tuberculosis SRS991887</t>
  </si>
  <si>
    <t>SRR2099958</t>
  </si>
  <si>
    <t>Mycobacterium tuberculosis SRS991886</t>
  </si>
  <si>
    <t>SRR2099959</t>
  </si>
  <si>
    <t>Mycobacterium tuberculosis SRS991885</t>
  </si>
  <si>
    <t>SRR2099960</t>
  </si>
  <si>
    <t>Mycobacterium tuberculosis SRS991884</t>
  </si>
  <si>
    <t>SRR2099961</t>
  </si>
  <si>
    <t>Mycobacterium tuberculosis SRS991883</t>
  </si>
  <si>
    <t>SRR2099962</t>
  </si>
  <si>
    <t>Mycobacterium tuberculosis SRS991881</t>
  </si>
  <si>
    <t>SRR2099963</t>
  </si>
  <si>
    <t>Mycobacterium tuberculosis SRS991882</t>
  </si>
  <si>
    <t>SRR2099964</t>
  </si>
  <si>
    <t>Mycobacterium tuberculosis SRS991880</t>
  </si>
  <si>
    <t>SRR2099965</t>
  </si>
  <si>
    <t>Mycobacterium tuberculosis SRS991879</t>
  </si>
  <si>
    <t>SRR2099966</t>
  </si>
  <si>
    <t>Mycobacterium tuberculosis SRS991878</t>
  </si>
  <si>
    <t>SRR2099967</t>
  </si>
  <si>
    <t>Mycobacterium tuberculosis SRS991877</t>
  </si>
  <si>
    <t>SRR2099968</t>
  </si>
  <si>
    <t>Mycobacterium tuberculosis SRS991876</t>
  </si>
  <si>
    <t>SRR2099969</t>
  </si>
  <si>
    <t>Mycobacterium tuberculosis SRS991875</t>
  </si>
  <si>
    <t>SRR2099970</t>
  </si>
  <si>
    <t>Mycobacterium tuberculosis SRS991874</t>
  </si>
  <si>
    <t>SRR2099971</t>
  </si>
  <si>
    <t>Mycobacterium tuberculosis SRS991872</t>
  </si>
  <si>
    <t>SRR2099972</t>
  </si>
  <si>
    <t>Mycobacterium tuberculosis SRS991873</t>
  </si>
  <si>
    <t>SRR2099973</t>
  </si>
  <si>
    <t>Mycobacterium tuberculosis SRS991871</t>
  </si>
  <si>
    <t>SRR2099974</t>
  </si>
  <si>
    <t>Mycobacterium tuberculosis SRS991870</t>
  </si>
  <si>
    <t>SRR2099975</t>
  </si>
  <si>
    <t>Mycobacterium tuberculosis SRS991869</t>
  </si>
  <si>
    <t>SRR2099976</t>
  </si>
  <si>
    <t>Mycobacterium tuberculosis SRS991868</t>
  </si>
  <si>
    <t>SRR2099977</t>
  </si>
  <si>
    <t>Mycobacterium tuberculosis SRS990014</t>
  </si>
  <si>
    <t>SRR2099978</t>
  </si>
  <si>
    <t>Mycobacterium tuberculosis SRS991867</t>
  </si>
  <si>
    <t>SRR2099979</t>
  </si>
  <si>
    <t>Mycobacterium tuberculosis SRS991866</t>
  </si>
  <si>
    <t>SRR2099980</t>
  </si>
  <si>
    <t>Mycobacterium tuberculosis SRS991865</t>
  </si>
  <si>
    <t>SRR2099981</t>
  </si>
  <si>
    <t>Mycobacterium tuberculosis SRS991864</t>
  </si>
  <si>
    <t>SRR2099982</t>
  </si>
  <si>
    <t>Mycobacterium tuberculosis SRS991863</t>
  </si>
  <si>
    <t>SRR2099983</t>
  </si>
  <si>
    <t>Mycobacterium tuberculosis SRS991862</t>
  </si>
  <si>
    <t>SRR2099984</t>
  </si>
  <si>
    <t>Mycobacterium tuberculosis SRS990015</t>
  </si>
  <si>
    <t>SRR2099985</t>
  </si>
  <si>
    <t>Mycobacterium tuberculosis SRS991861</t>
  </si>
  <si>
    <t>SRR2099986</t>
  </si>
  <si>
    <t>Mycobacterium tuberculosis SRS991860</t>
  </si>
  <si>
    <t>SRR2099987</t>
  </si>
  <si>
    <t>Mycobacterium tuberculosis SRS991859</t>
  </si>
  <si>
    <t>SRR2099988</t>
  </si>
  <si>
    <t>Mycobacterium tuberculosis SRS991858</t>
  </si>
  <si>
    <t>SRR2099989</t>
  </si>
  <si>
    <t>Mycobacterium tuberculosis SRS991856</t>
  </si>
  <si>
    <t>SRR2099990</t>
  </si>
  <si>
    <t>Mycobacterium tuberculosis SRS991857</t>
  </si>
  <si>
    <t>SRR2099991</t>
  </si>
  <si>
    <t>Mycobacterium tuberculosis SRS991855</t>
  </si>
  <si>
    <t>SRR2099992</t>
  </si>
  <si>
    <t>Mycobacterium tuberculosis SRS991854</t>
  </si>
  <si>
    <t>SRR2099993</t>
  </si>
  <si>
    <t>Mycobacterium tuberculosis SRS991853</t>
  </si>
  <si>
    <t>SRR2099994</t>
  </si>
  <si>
    <t>Mycobacterium tuberculosis SRS991852</t>
  </si>
  <si>
    <t>SRR2099995</t>
  </si>
  <si>
    <t>Mycobacterium tuberculosis SRS991851</t>
  </si>
  <si>
    <t>SRR2099996</t>
  </si>
  <si>
    <t>Mycobacterium tuberculosis SRS991849</t>
  </si>
  <si>
    <t>SRR2099997</t>
  </si>
  <si>
    <t>Mycobacterium tuberculosis SRS991850</t>
  </si>
  <si>
    <t>SRR2099998</t>
  </si>
  <si>
    <t>Mycobacterium tuberculosis SRS991848</t>
  </si>
  <si>
    <t>SRR2099999</t>
  </si>
  <si>
    <t>Mycobacterium tuberculosis SRS991847</t>
  </si>
  <si>
    <t>SRR2100000</t>
  </si>
  <si>
    <t>Mycobacterium tuberculosis SRS991846</t>
  </si>
  <si>
    <t>SRR2100001</t>
  </si>
  <si>
    <t>Mycobacterium tuberculosis SRS991845</t>
  </si>
  <si>
    <t>SRR2100002</t>
  </si>
  <si>
    <t>Mycobacterium tuberculosis SRS991843</t>
  </si>
  <si>
    <t>SRR2100003</t>
  </si>
  <si>
    <t>Mycobacterium tuberculosis SRS991844</t>
  </si>
  <si>
    <t>SRR2100004</t>
  </si>
  <si>
    <t>Mycobacterium tuberculosis SRS991842</t>
  </si>
  <si>
    <t>SRR2100005</t>
  </si>
  <si>
    <t>Mycobacterium tuberculosis SRS991841</t>
  </si>
  <si>
    <t>SRR2100006</t>
  </si>
  <si>
    <t>Mycobacterium tuberculosis SRS991840</t>
  </si>
  <si>
    <t>SRR2100007</t>
  </si>
  <si>
    <t>Mycobacterium tuberculosis SRS991838</t>
  </si>
  <si>
    <t>SRR2100008</t>
  </si>
  <si>
    <t>Mycobacterium tuberculosis SRS991839</t>
  </si>
  <si>
    <t>SRR2100009</t>
  </si>
  <si>
    <t>Mycobacterium tuberculosis SRS991837</t>
  </si>
  <si>
    <t>SRR2100010</t>
  </si>
  <si>
    <t>Mycobacterium tuberculosis SRS991836</t>
  </si>
  <si>
    <t>SRR2100011</t>
  </si>
  <si>
    <t>Mycobacterium tuberculosis SRS991835</t>
  </si>
  <si>
    <t>SRR2100012</t>
  </si>
  <si>
    <t>Mycobacterium tuberculosis SRS991834</t>
  </si>
  <si>
    <t>SRR2100013</t>
  </si>
  <si>
    <t>Mycobacterium tuberculosis SRS991833</t>
  </si>
  <si>
    <t>SRR2100014</t>
  </si>
  <si>
    <t>Mycobacterium tuberculosis SRS991832</t>
  </si>
  <si>
    <t>SRR2100015</t>
  </si>
  <si>
    <t>Mycobacterium tuberculosis SRS991831</t>
  </si>
  <si>
    <t>SRR2100016</t>
  </si>
  <si>
    <t>Mycobacterium tuberculosis SRS991828</t>
  </si>
  <si>
    <t>SRR2100017</t>
  </si>
  <si>
    <t>Mycobacterium tuberculosis SRS990018</t>
  </si>
  <si>
    <t>SRR2100018</t>
  </si>
  <si>
    <t>Mycobacterium tuberculosis SRS991825</t>
  </si>
  <si>
    <t>SRR2100019</t>
  </si>
  <si>
    <t>Mycobacterium tuberculosis SRS991826</t>
  </si>
  <si>
    <t>SRR2100020</t>
  </si>
  <si>
    <t>Mycobacterium tuberculosis SRS991824</t>
  </si>
  <si>
    <t>SRR2100021</t>
  </si>
  <si>
    <t>Mycobacterium tuberculosis SRS991827</t>
  </si>
  <si>
    <t>SRR2100022</t>
  </si>
  <si>
    <t>Mycobacterium tuberculosis SRS991830</t>
  </si>
  <si>
    <t>SRR2100023</t>
  </si>
  <si>
    <t>Mycobacterium tuberculosis SRS991829</t>
  </si>
  <si>
    <t>SRR2100024</t>
  </si>
  <si>
    <t>Mycobacterium tuberculosis SRS991822</t>
  </si>
  <si>
    <t>SRR2100025</t>
  </si>
  <si>
    <t>Mycobacterium tuberculosis SRS991823</t>
  </si>
  <si>
    <t>SRR2100026</t>
  </si>
  <si>
    <t>Mycobacterium tuberculosis SRS991820</t>
  </si>
  <si>
    <t>SRR2100027</t>
  </si>
  <si>
    <t>Mycobacterium tuberculosis SRS991821</t>
  </si>
  <si>
    <t>SRR2100028</t>
  </si>
  <si>
    <t>Mycobacterium tuberculosis SRS991819</t>
  </si>
  <si>
    <t>SRR2100029</t>
  </si>
  <si>
    <t>Mycobacterium tuberculosis SRS991818</t>
  </si>
  <si>
    <t>SRR2100030</t>
  </si>
  <si>
    <t>Mycobacterium tuberculosis SRS991817</t>
  </si>
  <si>
    <t>SRR2100031</t>
  </si>
  <si>
    <t>Mycobacterium tuberculosis SRS991816</t>
  </si>
  <si>
    <t>SRR2100032</t>
  </si>
  <si>
    <t>Mycobacterium tuberculosis SRS991815</t>
  </si>
  <si>
    <t>SRR2100033</t>
  </si>
  <si>
    <t>Mycobacterium tuberculosis SRS991813</t>
  </si>
  <si>
    <t>SRR2100034</t>
  </si>
  <si>
    <t>Mycobacterium tuberculosis SRS991814</t>
  </si>
  <si>
    <t>SRR2100035</t>
  </si>
  <si>
    <t>Mycobacterium tuberculosis SRS991812</t>
  </si>
  <si>
    <t>SRR2100036</t>
  </si>
  <si>
    <t>Mycobacterium tuberculosis SRS991811</t>
  </si>
  <si>
    <t>SRR2100037</t>
  </si>
  <si>
    <t>Mycobacterium tuberculosis SRS991810</t>
  </si>
  <si>
    <t>SRR2100038</t>
  </si>
  <si>
    <t>Mycobacterium tuberculosis SRS991809</t>
  </si>
  <si>
    <t>SRR2100039</t>
  </si>
  <si>
    <t>Mycobacterium tuberculosis SRS991808</t>
  </si>
  <si>
    <t>SRR2100040</t>
  </si>
  <si>
    <t>Mycobacterium tuberculosis SRS991807</t>
  </si>
  <si>
    <t>SRR2100041</t>
  </si>
  <si>
    <t>Mycobacterium tuberculosis SRS991806</t>
  </si>
  <si>
    <t>SRR2100042</t>
  </si>
  <si>
    <t>Mycobacterium tuberculosis SRS991805</t>
  </si>
  <si>
    <t>SRR2100043</t>
  </si>
  <si>
    <t>Mycobacterium tuberculosis SRS991804</t>
  </si>
  <si>
    <t>SRR2100044</t>
  </si>
  <si>
    <t>Mycobacterium tuberculosis SRS991803</t>
  </si>
  <si>
    <t>SRR2100045</t>
  </si>
  <si>
    <t>Mycobacterium tuberculosis SRS991802</t>
  </si>
  <si>
    <t>SRR2100046</t>
  </si>
  <si>
    <t>Mycobacterium tuberculosis SRS991801</t>
  </si>
  <si>
    <t>SRR2100047</t>
  </si>
  <si>
    <t>Mycobacterium tuberculosis SRS991800</t>
  </si>
  <si>
    <t>SRR2100048</t>
  </si>
  <si>
    <t>Mycobacterium tuberculosis SRS991799</t>
  </si>
  <si>
    <t>SRR2100049</t>
  </si>
  <si>
    <t>Mycobacterium tuberculosis SRS991798</t>
  </si>
  <si>
    <t>SRR2100050</t>
  </si>
  <si>
    <t>Mycobacterium tuberculosis SRS991796</t>
  </si>
  <si>
    <t>SRR2100051</t>
  </si>
  <si>
    <t>Mycobacterium tuberculosis SRS991797</t>
  </si>
  <si>
    <t>SRR2100052</t>
  </si>
  <si>
    <t>Mycobacterium tuberculosis SRS991795</t>
  </si>
  <si>
    <t>SRR2100053</t>
  </si>
  <si>
    <t>Mycobacterium tuberculosis SRS991794</t>
  </si>
  <si>
    <t>SRR2100054</t>
  </si>
  <si>
    <t>Mycobacterium tuberculosis SRS991792</t>
  </si>
  <si>
    <t>SRR2100055</t>
  </si>
  <si>
    <t>Mycobacterium tuberculosis SRS991793</t>
  </si>
  <si>
    <t>SRR2100056</t>
  </si>
  <si>
    <t>Mycobacterium tuberculosis SRS991791</t>
  </si>
  <si>
    <t>SRR2100057</t>
  </si>
  <si>
    <t>Mycobacterium tuberculosis SRS990016</t>
  </si>
  <si>
    <t>SRR2100058</t>
  </si>
  <si>
    <t>Mycobacterium tuberculosis SRS991790</t>
  </si>
  <si>
    <t>SRR2100059</t>
  </si>
  <si>
    <t>Mycobacterium tuberculosis SRS991789</t>
  </si>
  <si>
    <t>SRR2100060</t>
  </si>
  <si>
    <t>Mycobacterium tuberculosis SRS991788</t>
  </si>
  <si>
    <t>SRR2100061</t>
  </si>
  <si>
    <t>Mycobacterium tuberculosis SRS991787</t>
  </si>
  <si>
    <t>SRR2100062</t>
  </si>
  <si>
    <t>Mycobacterium tuberculosis SRS991786</t>
  </si>
  <si>
    <t>SRR2100063</t>
  </si>
  <si>
    <t>Mycobacterium tuberculosis SRS991785</t>
  </si>
  <si>
    <t>SRR2100064</t>
  </si>
  <si>
    <t>Mycobacterium tuberculosis SRS991784</t>
  </si>
  <si>
    <t>SRR2100065</t>
  </si>
  <si>
    <t>Mycobacterium tuberculosis SRS991781</t>
  </si>
  <si>
    <t>ERR046889</t>
  </si>
  <si>
    <t>Mycobacterium tuberculosis ERS031538</t>
  </si>
  <si>
    <t>ERR046833</t>
  </si>
  <si>
    <t>Mycobacterium tuberculosis ERS031482</t>
  </si>
  <si>
    <t>ERR046901</t>
  </si>
  <si>
    <t>Mycobacterium tuberculosis ERS031550</t>
  </si>
  <si>
    <t>ERR046912</t>
  </si>
  <si>
    <t>Mycobacterium tuberculosis ERS031561</t>
  </si>
  <si>
    <t>ERR046986</t>
  </si>
  <si>
    <t>Mycobacterium tuberculosis ERS035781</t>
  </si>
  <si>
    <t>SRR2100105</t>
  </si>
  <si>
    <t>Mycobacterium tuberculosis SRS990020</t>
  </si>
  <si>
    <t>SRR2100389</t>
  </si>
  <si>
    <t>Mycobacterium tuberculosis SRS990408</t>
  </si>
  <si>
    <t>SRR2100739</t>
  </si>
  <si>
    <t>Mycobacterium tuberculosis SRS990086</t>
  </si>
  <si>
    <t>SRR2100763</t>
  </si>
  <si>
    <t>Mycobacterium tuberculosis SRS991569</t>
  </si>
  <si>
    <t>SRR2100803</t>
  </si>
  <si>
    <t>Mycobacterium tuberculosis SRS991540</t>
  </si>
  <si>
    <t>SRR2101280</t>
  </si>
  <si>
    <t>Mycobacterium tuberculosis SRS991180</t>
  </si>
  <si>
    <t>SRR2101281</t>
  </si>
  <si>
    <t>Mycobacterium tuberculosis SRS991179</t>
  </si>
  <si>
    <t>SRR2101282</t>
  </si>
  <si>
    <t>Mycobacterium tuberculosis SRS991177</t>
  </si>
  <si>
    <t>SRR2101283</t>
  </si>
  <si>
    <t>Mycobacterium tuberculosis SRS991178</t>
  </si>
  <si>
    <t>SRR2101284</t>
  </si>
  <si>
    <t>Mycobacterium tuberculosis SRS991176</t>
  </si>
  <si>
    <t>SRR2101285</t>
  </si>
  <si>
    <t>Mycobacterium tuberculosis SRS991175</t>
  </si>
  <si>
    <t>SRR2101286</t>
  </si>
  <si>
    <t>Mycobacterium tuberculosis SRS990630</t>
  </si>
  <si>
    <t>SRR2101287</t>
  </si>
  <si>
    <t>Mycobacterium tuberculosis SRS991174</t>
  </si>
  <si>
    <t>SRR2101288</t>
  </si>
  <si>
    <t>Mycobacterium tuberculosis SRS991173</t>
  </si>
  <si>
    <t>SRR2101289</t>
  </si>
  <si>
    <t>Mycobacterium tuberculosis SRS990631</t>
  </si>
  <si>
    <t>SRR2101290</t>
  </si>
  <si>
    <t>Mycobacterium tuberculosis SRS991172</t>
  </si>
  <si>
    <t>SRR2101291</t>
  </si>
  <si>
    <t>Mycobacterium tuberculosis SRS991171</t>
  </si>
  <si>
    <t>SRR2101292</t>
  </si>
  <si>
    <t>Mycobacterium tuberculosis SRS991170</t>
  </si>
  <si>
    <t>SRR2101293</t>
  </si>
  <si>
    <t>Mycobacterium tuberculosis SRS991169</t>
  </si>
  <si>
    <t>SRR2101294</t>
  </si>
  <si>
    <t>Mycobacterium tuberculosis SRS991168</t>
  </si>
  <si>
    <t>SRR2101295</t>
  </si>
  <si>
    <t>Mycobacterium tuberculosis SRS991167</t>
  </si>
  <si>
    <t>SRR2101296</t>
  </si>
  <si>
    <t>Mycobacterium tuberculosis SRS991166</t>
  </si>
  <si>
    <t>SRR2101297</t>
  </si>
  <si>
    <t>Mycobacterium tuberculosis SRS991164</t>
  </si>
  <si>
    <t>SRR2101298</t>
  </si>
  <si>
    <t>Mycobacterium tuberculosis SRS991165</t>
  </si>
  <si>
    <t>SRR2101320</t>
  </si>
  <si>
    <t>Mycobacterium tuberculosis SRS991150</t>
  </si>
  <si>
    <t>SRR2101299</t>
  </si>
  <si>
    <t>Mycobacterium tuberculosis SRS991162</t>
  </si>
  <si>
    <t>SRR2101321</t>
  </si>
  <si>
    <t>Mycobacterium tuberculosis SRS991149</t>
  </si>
  <si>
    <t>SRR2101323</t>
  </si>
  <si>
    <t>Mycobacterium tuberculosis SRS991147</t>
  </si>
  <si>
    <t>SRR2101324</t>
  </si>
  <si>
    <t>Mycobacterium tuberculosis SRS991148</t>
  </si>
  <si>
    <t>SRR2101325</t>
  </si>
  <si>
    <t>Mycobacterium tuberculosis SRS991145</t>
  </si>
  <si>
    <t>SRR2101326</t>
  </si>
  <si>
    <t>Mycobacterium tuberculosis SRS991144</t>
  </si>
  <si>
    <t>SRR2101327</t>
  </si>
  <si>
    <t>Mycobacterium tuberculosis SRS991143</t>
  </si>
  <si>
    <t>SRR2101328</t>
  </si>
  <si>
    <t>Mycobacterium tuberculosis SRS991142</t>
  </si>
  <si>
    <t>SRR2101329</t>
  </si>
  <si>
    <t>Mycobacterium tuberculosis SRS991141</t>
  </si>
  <si>
    <t>SRR2101345</t>
  </si>
  <si>
    <t>Mycobacterium tuberculosis SRS990644</t>
  </si>
  <si>
    <t>SRR2101346</t>
  </si>
  <si>
    <t>Mycobacterium tuberculosis SRS991129</t>
  </si>
  <si>
    <t>SRR2101347</t>
  </si>
  <si>
    <t>Mycobacterium tuberculosis SRS990645</t>
  </si>
  <si>
    <t>SRR2101348</t>
  </si>
  <si>
    <t>Mycobacterium tuberculosis SRS991128</t>
  </si>
  <si>
    <t>SRR2101349</t>
  </si>
  <si>
    <t>Mycobacterium tuberculosis SRS991127</t>
  </si>
  <si>
    <t>SRR2101350</t>
  </si>
  <si>
    <t>Mycobacterium tuberculosis SRS990646</t>
  </si>
  <si>
    <t>SRR2101351</t>
  </si>
  <si>
    <t>Mycobacterium tuberculosis SRS991126</t>
  </si>
  <si>
    <t>SRR2101403</t>
  </si>
  <si>
    <t>Mycobacterium tuberculosis SRS991090</t>
  </si>
  <si>
    <t>SRR2101817</t>
  </si>
  <si>
    <t>Mycobacterium tuberculosis SRS990845</t>
  </si>
  <si>
    <t>SRR2101818</t>
  </si>
  <si>
    <t>Mycobacterium tuberculosis SRS990859</t>
  </si>
  <si>
    <t>SRR2101819</t>
  </si>
  <si>
    <t>Mycobacterium tuberculosis SRS990858</t>
  </si>
  <si>
    <t>SRR2101820</t>
  </si>
  <si>
    <t>Mycobacterium tuberculosis SRS990857</t>
  </si>
  <si>
    <t>SRR2101821</t>
  </si>
  <si>
    <t>Mycobacterium tuberculosis SRS990855</t>
  </si>
  <si>
    <t>SRR2101822</t>
  </si>
  <si>
    <t>Mycobacterium tuberculosis SRS990854</t>
  </si>
  <si>
    <t>SRR2101823</t>
  </si>
  <si>
    <t>Mycobacterium tuberculosis SRS990848</t>
  </si>
  <si>
    <t>SRR2101824</t>
  </si>
  <si>
    <t>Mycobacterium tuberculosis SRS990853</t>
  </si>
  <si>
    <t>SRR2101825</t>
  </si>
  <si>
    <t>Mycobacterium tuberculosis SRS990852</t>
  </si>
  <si>
    <t>SRR2101826</t>
  </si>
  <si>
    <t>Mycobacterium tuberculosis SRS990851</t>
  </si>
  <si>
    <t>SRR2101631</t>
  </si>
  <si>
    <t>Mycobacterium tuberculosis SRS990801</t>
  </si>
  <si>
    <t>SRR2100782</t>
  </si>
  <si>
    <t>Mycobacterium tuberculosis C00014588</t>
  </si>
  <si>
    <t>SRR2101363</t>
  </si>
  <si>
    <t>Mycobacterium tuberculosis TRL0016178-S14</t>
  </si>
  <si>
    <t>SRR2101485</t>
  </si>
  <si>
    <t>Mycobacterium tuberculosis TRL0023423-S10</t>
  </si>
  <si>
    <t>26686880,26116186</t>
  </si>
  <si>
    <t>25599400</t>
  </si>
  <si>
    <t>22404577</t>
  </si>
  <si>
    <t>1773.333*</t>
  </si>
  <si>
    <t>1773.347*</t>
  </si>
  <si>
    <t>1773.31*</t>
  </si>
  <si>
    <t>Mycobacterium tuberculosis 967-02</t>
  </si>
  <si>
    <t>ERR551214</t>
  </si>
  <si>
    <t>ERR551575</t>
  </si>
  <si>
    <t>Mycobacterium tuberculosis 3075-05</t>
  </si>
  <si>
    <t>ERR419131</t>
  </si>
  <si>
    <t>26686880</t>
  </si>
  <si>
    <t>Staphylococcus aureus C00013237</t>
  </si>
  <si>
    <t>ERR419132</t>
  </si>
  <si>
    <t>Staphylococcus aureus C00013238</t>
  </si>
  <si>
    <t>ERR419135</t>
  </si>
  <si>
    <t>Staphylococcus aureus C00013241</t>
  </si>
  <si>
    <t>ERR419136</t>
  </si>
  <si>
    <t>Staphylococcus aureus C00013242</t>
  </si>
  <si>
    <t>ERR419138</t>
  </si>
  <si>
    <t>Staphylococcus aureus C00013244</t>
  </si>
  <si>
    <t>ERR419139</t>
  </si>
  <si>
    <t>Staphylococcus aureus C00013245</t>
  </si>
  <si>
    <t>ERR419140</t>
  </si>
  <si>
    <t>Staphylococcus aureus C00013246</t>
  </si>
  <si>
    <t>ERR419141</t>
  </si>
  <si>
    <t>Staphylococcus aureus C00013247</t>
  </si>
  <si>
    <t>ERR419145</t>
  </si>
  <si>
    <t>Staphylococcus aureus C00013251</t>
  </si>
  <si>
    <t>ERR419146</t>
  </si>
  <si>
    <t>Staphylococcus aureus C00013313</t>
  </si>
  <si>
    <t>ERR419155</t>
  </si>
  <si>
    <t>Staphylococcus aureus C00013322</t>
  </si>
  <si>
    <t>ERR419154</t>
  </si>
  <si>
    <t>Staphylococcus aureus C00013321</t>
  </si>
  <si>
    <t>ERR419156</t>
  </si>
  <si>
    <t>Staphylococcus aureus C00013323</t>
  </si>
  <si>
    <t>ERR419160</t>
  </si>
  <si>
    <t>Staphylococcus aureus C00013327</t>
  </si>
  <si>
    <t>ERR419161</t>
  </si>
  <si>
    <t>Staphylococcus aureus C00013328</t>
  </si>
  <si>
    <t>ERR419162</t>
  </si>
  <si>
    <t>Staphylococcus aureus C00013329</t>
  </si>
  <si>
    <t>ERR419165</t>
  </si>
  <si>
    <t>Staphylococcus aureus C00013332</t>
  </si>
  <si>
    <t>ERR419166</t>
  </si>
  <si>
    <t>Staphylococcus aureus C00013333</t>
  </si>
  <si>
    <t>ERR419167</t>
  </si>
  <si>
    <t>Staphylococcus aureus C00013334</t>
  </si>
  <si>
    <t>ERR419168</t>
  </si>
  <si>
    <t>Staphylococcus aureus C00013335</t>
  </si>
  <si>
    <t>ERR419172</t>
  </si>
  <si>
    <t>Staphylococcus aureus C00013339</t>
  </si>
  <si>
    <t>ERR419175</t>
  </si>
  <si>
    <t>Staphylococcus aureus C00013342</t>
  </si>
  <si>
    <t>ERR419176</t>
  </si>
  <si>
    <t>Staphylococcus aureus C00013343</t>
  </si>
  <si>
    <t>ERR419180</t>
  </si>
  <si>
    <t>Staphylococcus aureus C00013347</t>
  </si>
  <si>
    <t>ERR419183</t>
  </si>
  <si>
    <t>Staphylococcus aureus C00013350</t>
  </si>
  <si>
    <t>ERR419184</t>
  </si>
  <si>
    <t>Staphylococcus aureus C00013351</t>
  </si>
  <si>
    <t>ERR419190</t>
  </si>
  <si>
    <t>Staphylococcus aureus C00013357</t>
  </si>
  <si>
    <t>ERR419191</t>
  </si>
  <si>
    <t>Staphylococcus aureus C00013358</t>
  </si>
  <si>
    <t>ERR419192</t>
  </si>
  <si>
    <t>Staphylococcus aureus C00013359</t>
  </si>
  <si>
    <t>ERR419196</t>
  </si>
  <si>
    <t>Staphylococcus aureus C00013363</t>
  </si>
  <si>
    <t>ERR419200</t>
  </si>
  <si>
    <t>Staphylococcus aureus C00013367</t>
  </si>
  <si>
    <t>ERR419197</t>
  </si>
  <si>
    <t>Staphylococcus aureus C00013364</t>
  </si>
  <si>
    <t>ERR419204</t>
  </si>
  <si>
    <t>Staphylococcus aureus C00013371</t>
  </si>
  <si>
    <t>ERR419206</t>
  </si>
  <si>
    <t>Staphylococcus aureus C00013373</t>
  </si>
  <si>
    <t>ERR419207</t>
  </si>
  <si>
    <t>Staphylococcus aureus C00013374</t>
  </si>
  <si>
    <t>ERR419209</t>
  </si>
  <si>
    <t>Staphylococcus aureus C00013376</t>
  </si>
  <si>
    <t>ERR419210</t>
  </si>
  <si>
    <t>Staphylococcus aureus C00013377</t>
  </si>
  <si>
    <t>ERR419215</t>
  </si>
  <si>
    <t>Staphylococcus aureus C00013382</t>
  </si>
  <si>
    <t>ERR419217</t>
  </si>
  <si>
    <t>Staphylococcus aureus C00013384</t>
  </si>
  <si>
    <t>ERR419221</t>
  </si>
  <si>
    <t>Staphylococcus aureus C00013388</t>
  </si>
  <si>
    <t>ERR419223</t>
  </si>
  <si>
    <t>Staphylococcus aureus C00013390</t>
  </si>
  <si>
    <t>ERR419224</t>
  </si>
  <si>
    <t>Staphylococcus aureus C00013391</t>
  </si>
  <si>
    <t>ERR419226</t>
  </si>
  <si>
    <t>Staphylococcus aureus C00013393</t>
  </si>
  <si>
    <t>ERR419227</t>
  </si>
  <si>
    <t>Staphylococcus aureus C00013394</t>
  </si>
  <si>
    <t>ERR419228</t>
  </si>
  <si>
    <t>Staphylococcus aureus C00013395</t>
  </si>
  <si>
    <t>ERR419229</t>
  </si>
  <si>
    <t>Staphylococcus aureus C00013396</t>
  </si>
  <si>
    <t>ERR419235</t>
  </si>
  <si>
    <t>Staphylococcus aureus C00013402</t>
  </si>
  <si>
    <t>ERR419237</t>
  </si>
  <si>
    <t>Staphylococcus aureus C00013404</t>
  </si>
  <si>
    <t>ERR419239</t>
  </si>
  <si>
    <t>Staphylococcus aureus C00013406</t>
  </si>
  <si>
    <t>ERR419241</t>
  </si>
  <si>
    <t>Staphylococcus aureus C00013408</t>
  </si>
  <si>
    <t>26806258</t>
  </si>
  <si>
    <t>Staphylococcus aureus strain 3688STDY6124971</t>
  </si>
  <si>
    <t>Staphylococcus aureus strain 3688STDY6124848</t>
  </si>
  <si>
    <t>Staphylococcus aureus strain 3688STDY6124900</t>
  </si>
  <si>
    <t>Staphylococcus aureus strain 3688STDY6124922</t>
  </si>
  <si>
    <t>Staphylococcus aureus strain 3688STDY6124923</t>
  </si>
  <si>
    <t>Staphylococcus aureus strain 3688STDY6124926</t>
  </si>
  <si>
    <t>Staphylococcus aureus strain 3688STDY6124927</t>
  </si>
  <si>
    <t>Staphylococcus aureus strain 3688STDY6124929</t>
  </si>
  <si>
    <t>Staphylococcus aureus strain 3688STDY6124930</t>
  </si>
  <si>
    <t>Staphylococcus aureus strain 3688STDY6124931</t>
  </si>
  <si>
    <t>Staphylococcus aureus strain 3688STDY6124933</t>
  </si>
  <si>
    <t>Staphylococcus aureus strain 3688STDY6124934</t>
  </si>
  <si>
    <t>Staphylococcus aureus strain 3688STDY6124935</t>
  </si>
  <si>
    <t>Staphylococcus aureus strain 3688STDY6124936</t>
  </si>
  <si>
    <t>Staphylococcus aureus strain 3688STDY6124937</t>
  </si>
  <si>
    <t>Staphylococcus aureus strain 3688STDY6124878</t>
  </si>
  <si>
    <t>Staphylococcus aureus strain 3688STDY6124939</t>
  </si>
  <si>
    <t>Staphylococcus aureus strain 3688STDY6124949</t>
  </si>
  <si>
    <t>Staphylococcus aureus strain 3688STDY6124879</t>
  </si>
  <si>
    <t>Staphylococcus aureus strain 3688STDY6124957</t>
  </si>
  <si>
    <t>Staphylococcus aureus strain 3688STDY6124966</t>
  </si>
  <si>
    <t>Staphylococcus aureus strain 3688STDY6125057</t>
  </si>
  <si>
    <t>Staphylococcus aureus strain 3688STDY6125107</t>
  </si>
  <si>
    <t>Staphylococcus aureus strain 3688STDY6125053</t>
  </si>
  <si>
    <t>Staphylococcus aureus strain 3688STDY6125103</t>
  </si>
  <si>
    <t>Staphylococcus aureus strain 3688STDY6125102</t>
  </si>
  <si>
    <t>Staphylococcus aureus strain 3688STDY6125058</t>
  </si>
  <si>
    <t>Staphylococcus aureus strain 3688STDY6124951</t>
  </si>
  <si>
    <t>Staphylococcus aureus strain 3688STDY6124950</t>
  </si>
  <si>
    <t>Staphylococcus aureus strain 3688STDY6124948</t>
  </si>
  <si>
    <t>Staphylococcus aureus strain 3688STDY6124940</t>
  </si>
  <si>
    <t>Staphylococcus aureus strain 3688STDY6124928</t>
  </si>
  <si>
    <t>Staphylococcus aureus strain 3688STDY6124876</t>
  </si>
  <si>
    <t>Staphylococcus aureus strain 3688STDY6124918</t>
  </si>
  <si>
    <t>Staphylococcus aureus strain 3688STDY6124909</t>
  </si>
  <si>
    <t>Staphylococcus aureus strain 3688STDY6124896</t>
  </si>
  <si>
    <t>Staphylococcus aureus strain 3688STDY6124894</t>
  </si>
  <si>
    <t>Staphylococcus aureus strain 3688STDY6124893</t>
  </si>
  <si>
    <t>Staphylococcus aureus strain 3688STDY6124892</t>
  </si>
  <si>
    <t>Staphylococcus aureus strain 3688STDY6124891</t>
  </si>
  <si>
    <t>Staphylococcus aureus strain 3688STDY6124882</t>
  </si>
  <si>
    <t>Staphylococcus aureus strain 3688STDY6124883</t>
  </si>
  <si>
    <t>Staphylococcus aureus strain 3688STDY6124881</t>
  </si>
  <si>
    <t>Staphylococcus aureus strain 3688STDY6124871</t>
  </si>
  <si>
    <t>Staphylococcus aureus strain 3688STDY6124867</t>
  </si>
  <si>
    <t>Staphylococcus aureus strain 3688STDY6124853</t>
  </si>
  <si>
    <t>Staphylococcus aureus strain 3688STDY6124856</t>
  </si>
  <si>
    <t>Staphylococcus aureus strain 3688STDY6124851</t>
  </si>
  <si>
    <t>Staphylococcus aureus strain 3688STDY6124846</t>
  </si>
  <si>
    <t>Staphylococcus aureus strain 3688STDY6124842</t>
  </si>
  <si>
    <t>Staphylococcus aureus strain 3688STDY6124828</t>
  </si>
  <si>
    <t>Staphylococcus aureus strain 3688STDY6124839</t>
  </si>
  <si>
    <t>Staphylococcus aureus strain 3688STDY6124822</t>
  </si>
  <si>
    <t>Staphylococcus aureus strain 3688STDY6124816</t>
  </si>
  <si>
    <t>Staphylococcus aureus strain 3688STDY6124813</t>
  </si>
  <si>
    <t>Staphylococcus aureus strain 3688STDY6125044</t>
  </si>
  <si>
    <t>Staphylococcus aureus strain 3688STDY6125040</t>
  </si>
  <si>
    <t>Staphylococcus aureus strain 3688STDY6125030</t>
  </si>
  <si>
    <t>Staphylococcus aureus strain 3688STDY6125028</t>
  </si>
  <si>
    <t>Staphylococcus aureus strain 3688STDY6125021</t>
  </si>
  <si>
    <t>Staphylococcus aureus strain 3688STDY6125017</t>
  </si>
  <si>
    <t>Staphylococcus aureus strain 3688STDY6125002</t>
  </si>
  <si>
    <t>Staphylococcus aureus strain 3688STDY6124994</t>
  </si>
  <si>
    <t>Staphylococcus aureus strain 3688STDY6124991</t>
  </si>
  <si>
    <t>Staphylococcus aureus strain 3688STDY6124985</t>
  </si>
  <si>
    <t>Staphylococcus aureus strain 3688STDY6124987</t>
  </si>
  <si>
    <t>Staphylococcus aureus strain 3688STDY6124972</t>
  </si>
  <si>
    <t>Staphylococcus aureus strain 3688STDY6124969</t>
  </si>
  <si>
    <t>Staphylococcus aureus strain 3688STDY6124960</t>
  </si>
  <si>
    <t>Staphylococcus aureus strain 3688STDY6125142</t>
  </si>
  <si>
    <t>Staphylococcus aureus strain 3688STDY6125056</t>
  </si>
  <si>
    <t>Staphylococcus aureus strain 3688STDY6125055</t>
  </si>
  <si>
    <t>Staphylococcus aureus strain 3688STDY6125054</t>
  </si>
  <si>
    <t>Staphylococcus aureus strain 3688STDY6125104</t>
  </si>
  <si>
    <t>Staphylococcus aureus strain 3688STDY6125101</t>
  </si>
  <si>
    <t>Staphylococcus aureus strain 3688STDY6125052</t>
  </si>
  <si>
    <t>Staphylococcus aureus strain 3688STDY6125051</t>
  </si>
  <si>
    <t>Staphylococcus aureus strain 3688STDY6125050</t>
  </si>
  <si>
    <t>Staphylococcus aureus strain 3688STDY6125060</t>
  </si>
  <si>
    <t>Staphylococcus aureus strain 3688STDY6125049</t>
  </si>
  <si>
    <t>Staphylococcus aureus strain 3688STDY6125059</t>
  </si>
  <si>
    <t>Staphylococcus aureus strain 3688STDY6124880</t>
  </si>
  <si>
    <t>Staphylococcus aureus strain 3688STDY6124958</t>
  </si>
  <si>
    <t>Staphylococcus aureus strain 3688STDY6124956</t>
  </si>
  <si>
    <t>Staphylococcus aureus strain 3688STDY6124955</t>
  </si>
  <si>
    <t>Staphylococcus aureus strain 3688STDY6124952</t>
  </si>
  <si>
    <t>Staphylococcus aureus strain 3688STDY6124947</t>
  </si>
  <si>
    <t>Staphylococcus aureus strain 3688STDY6124946</t>
  </si>
  <si>
    <t>Staphylococcus aureus strain 3688STDY6124945</t>
  </si>
  <si>
    <t>Staphylococcus aureus strain 3688STDY6124944</t>
  </si>
  <si>
    <t>Staphylococcus aureus strain 3688STDY6124943</t>
  </si>
  <si>
    <t>Staphylococcus aureus strain 3688STDY6124942</t>
  </si>
  <si>
    <t>Staphylococcus aureus strain 3688STDY6124938</t>
  </si>
  <si>
    <t>Staphylococcus aureus strain 3688STDY6124932</t>
  </si>
  <si>
    <t>Staphylococcus aureus strain 3688STDY6124877</t>
  </si>
  <si>
    <t>Staphylococcus aureus strain 3688STDY6124925</t>
  </si>
  <si>
    <t>Staphylococcus aureus strain 3688STDY6124921</t>
  </si>
  <si>
    <t>Staphylococcus aureus strain 3688STDY6124920</t>
  </si>
  <si>
    <t>Staphylococcus aureus strain 3688STDY6124916</t>
  </si>
  <si>
    <t>Staphylococcus aureus strain 3688STDY6124912</t>
  </si>
  <si>
    <t>Staphylococcus aureus strain 3688STDY6124875</t>
  </si>
  <si>
    <t>Staphylococcus aureus strain 3688STDY6124911</t>
  </si>
  <si>
    <t>Staphylococcus aureus strain 3688STDY6124910</t>
  </si>
  <si>
    <t>Staphylococcus aureus strain 3688STDY6124906</t>
  </si>
  <si>
    <t>Staphylococcus aureus strain 3688STDY6124905</t>
  </si>
  <si>
    <t>Staphylococcus aureus strain 3688STDY6124904</t>
  </si>
  <si>
    <t>Staphylococcus aureus strain 3688STDY6124903</t>
  </si>
  <si>
    <t>Staphylococcus aureus strain 3688STDY6124901</t>
  </si>
  <si>
    <t>Staphylococcus aureus strain 3688STDY6124874</t>
  </si>
  <si>
    <t>Staphylococcus aureus strain 3688STDY6124899</t>
  </si>
  <si>
    <t>Staphylococcus aureus strain 3688STDY6124897</t>
  </si>
  <si>
    <t>Staphylococcus aureus strain 3688STDY6124895</t>
  </si>
  <si>
    <t>Staphylococcus aureus strain 3688STDY6124873</t>
  </si>
  <si>
    <t>Staphylococcus aureus strain 3688STDY6124889</t>
  </si>
  <si>
    <t>Staphylococcus aureus strain 3688STDY6124888</t>
  </si>
  <si>
    <t>Staphylococcus aureus strain 3688STDY6124886</t>
  </si>
  <si>
    <t>Staphylococcus aureus strain 3688STDY6124885</t>
  </si>
  <si>
    <t>Staphylococcus aureus strain 3688STDY6124884</t>
  </si>
  <si>
    <t>Staphylococcus aureus strain 3688STDY6124870</t>
  </si>
  <si>
    <t>Staphylococcus aureus strain 3688STDY6124869</t>
  </si>
  <si>
    <t>Staphylococcus aureus strain 3688STDY6124868</t>
  </si>
  <si>
    <t>Staphylococcus aureus strain 3688STDY6124866</t>
  </si>
  <si>
    <t>Staphylococcus aureus strain 3688STDY6124865</t>
  </si>
  <si>
    <t>Staphylococcus aureus strain 3688STDY6124863</t>
  </si>
  <si>
    <t>Staphylococcus aureus strain 3688STDY6124861</t>
  </si>
  <si>
    <t>Staphylococcus aureus strain 3688STDY6124862</t>
  </si>
  <si>
    <t>Staphylococcus aureus strain 3688STDY6124860</t>
  </si>
  <si>
    <t>Staphylococcus aureus strain 3688STDY6124859</t>
  </si>
  <si>
    <t>Staphylococcus aureus strain 3688STDY6124858</t>
  </si>
  <si>
    <t>Staphylococcus aureus strain 3688STDY6124855</t>
  </si>
  <si>
    <t>Staphylococcus aureus strain 3688STDY6124854</t>
  </si>
  <si>
    <t>Staphylococcus aureus strain 3688STDY6124852</t>
  </si>
  <si>
    <t>Staphylococcus aureus strain 3688STDY6124850</t>
  </si>
  <si>
    <t>Staphylococcus aureus strain 3688STDY6124845</t>
  </si>
  <si>
    <t>Staphylococcus aureus strain 3688STDY6124849</t>
  </si>
  <si>
    <t>Staphylococcus aureus strain 3688STDY6124844</t>
  </si>
  <si>
    <t>Staphylococcus aureus strain 3688STDY6124847</t>
  </si>
  <si>
    <t>Staphylococcus aureus strain 3688STDY6124843</t>
  </si>
  <si>
    <t>Staphylococcus aureus strain 3688STDY6124841</t>
  </si>
  <si>
    <t>Staphylococcus aureus strain 3688STDY6124840</t>
  </si>
  <si>
    <t>Staphylococcus aureus strain 3688STDY6124838</t>
  </si>
  <si>
    <t>Staphylococcus aureus strain 3688STDY6124837</t>
  </si>
  <si>
    <t>Staphylococcus aureus strain 3688STDY6124835</t>
  </si>
  <si>
    <t>Staphylococcus aureus strain 3688STDY6124836</t>
  </si>
  <si>
    <t>Staphylococcus aureus strain 3688STDY6124833</t>
  </si>
  <si>
    <t>Staphylococcus aureus strain 3688STDY6124832</t>
  </si>
  <si>
    <t>Staphylococcus aureus strain 3688STDY6124834</t>
  </si>
  <si>
    <t>Staphylococcus aureus strain 3688STDY6124831</t>
  </si>
  <si>
    <t>Staphylococcus aureus strain 3688STDY6124829</t>
  </si>
  <si>
    <t>Staphylococcus aureus strain 3688STDY6124826</t>
  </si>
  <si>
    <t>Staphylococcus aureus strain 3688STDY6124825</t>
  </si>
  <si>
    <t>Staphylococcus aureus strain 3688STDY6124824</t>
  </si>
  <si>
    <t>Staphylococcus aureus strain 3688STDY6124820</t>
  </si>
  <si>
    <t>Staphylococcus aureus strain 3688STDY6124819</t>
  </si>
  <si>
    <t>Staphylococcus aureus strain 3688STDY6124818</t>
  </si>
  <si>
    <t>Staphylococcus aureus strain 3688STDY6124817</t>
  </si>
  <si>
    <t>Staphylococcus aureus strain 3688STDY6124815</t>
  </si>
  <si>
    <t>Staphylococcus aureus strain 3688STDY6124814</t>
  </si>
  <si>
    <t>Staphylococcus aureus strain 3688STDY6124812</t>
  </si>
  <si>
    <t>Staphylococcus aureus strain 3688STDY6124968</t>
  </si>
  <si>
    <t>Staphylococcus aureus strain 3688STDY6125048</t>
  </si>
  <si>
    <t>Staphylococcus aureus strain 3688STDY6125047</t>
  </si>
  <si>
    <t>Staphylococcus aureus strain 3688STDY6125046</t>
  </si>
  <si>
    <t>Staphylococcus aureus strain 3688STDY6125045</t>
  </si>
  <si>
    <t>Staphylococcus aureus strain 3688STDY6125043</t>
  </si>
  <si>
    <t>Staphylococcus aureus strain 3688STDY6125042</t>
  </si>
  <si>
    <t>Staphylococcus aureus strain 3688STDY6125041</t>
  </si>
  <si>
    <t>Staphylococcus aureus strain 3688STDY6124967</t>
  </si>
  <si>
    <t>Staphylococcus aureus strain 3688STDY6125039</t>
  </si>
  <si>
    <t>Staphylococcus aureus strain 3688STDY6125038</t>
  </si>
  <si>
    <t>Staphylococcus aureus strain 3688STDY6125037</t>
  </si>
  <si>
    <t>Staphylococcus aureus strain 3688STDY6125035</t>
  </si>
  <si>
    <t>Staphylococcus aureus strain 3688STDY6125034</t>
  </si>
  <si>
    <t>Staphylococcus aureus strain 3688STDY6125033</t>
  </si>
  <si>
    <t>Staphylococcus aureus strain 3688STDY6125032</t>
  </si>
  <si>
    <t>Staphylococcus aureus strain 3688STDY6125031</t>
  </si>
  <si>
    <t>Staphylococcus aureus strain 3688STDY6125027</t>
  </si>
  <si>
    <t>Staphylococcus aureus strain 3688STDY6125029</t>
  </si>
  <si>
    <t>Staphylococcus aureus strain 3688STDY6125025</t>
  </si>
  <si>
    <t>Staphylococcus aureus strain 3688STDY6125026</t>
  </si>
  <si>
    <t>Staphylococcus aureus strain 3688STDY6125024</t>
  </si>
  <si>
    <t>Staphylococcus aureus strain 3688STDY6125023</t>
  </si>
  <si>
    <t>Staphylococcus aureus strain 3688STDY6124965</t>
  </si>
  <si>
    <t>Staphylococcus aureus strain 3688STDY6125019</t>
  </si>
  <si>
    <t>Staphylococcus aureus strain 3688STDY6125020</t>
  </si>
  <si>
    <t>Staphylococcus aureus strain 3688STDY6125018</t>
  </si>
  <si>
    <t>Staphylococcus aureus strain 3688STDY6125016</t>
  </si>
  <si>
    <t>Staphylococcus aureus strain 3688STDY6125015</t>
  </si>
  <si>
    <t>Staphylococcus aureus strain 3688STDY6125014</t>
  </si>
  <si>
    <t>Staphylococcus aureus strain 3688STDY6125013</t>
  </si>
  <si>
    <t>Staphylococcus aureus strain 3688STDY6125012</t>
  </si>
  <si>
    <t>Staphylococcus aureus strain 3688STDY6124964</t>
  </si>
  <si>
    <t>Staphylococcus aureus strain 3688STDY6125011</t>
  </si>
  <si>
    <t>Staphylococcus aureus strain 3688STDY6125010</t>
  </si>
  <si>
    <t>Staphylococcus aureus strain 3688STDY6125009</t>
  </si>
  <si>
    <t>Staphylococcus aureus strain 3688STDY6125008</t>
  </si>
  <si>
    <t>Staphylococcus aureus strain 3688STDY6125007</t>
  </si>
  <si>
    <t>Staphylococcus aureus strain 3688STDY6125006</t>
  </si>
  <si>
    <t>Staphylococcus aureus strain 3688STDY6125005</t>
  </si>
  <si>
    <t>Staphylococcus aureus strain 3688STDY6125001</t>
  </si>
  <si>
    <t>Staphylococcus aureus strain 3688STDY6125000</t>
  </si>
  <si>
    <t>Staphylococcus aureus strain 3688STDY6124999</t>
  </si>
  <si>
    <t>Staphylococcus aureus strain 3688STDY6124963</t>
  </si>
  <si>
    <t>Staphylococcus aureus strain 3688STDY6124997</t>
  </si>
  <si>
    <t>Staphylococcus aureus strain 3688STDY6124996</t>
  </si>
  <si>
    <t>Staphylococcus aureus strain 3688STDY6124995</t>
  </si>
  <si>
    <t>Staphylococcus aureus strain 3688STDY6124992</t>
  </si>
  <si>
    <t>Staphylococcus aureus strain 3688STDY6124989</t>
  </si>
  <si>
    <t>Staphylococcus aureus strain 3688STDY6124962</t>
  </si>
  <si>
    <t>Staphylococcus aureus strain 3688STDY6124988</t>
  </si>
  <si>
    <t>Staphylococcus aureus strain 3688STDY6124986</t>
  </si>
  <si>
    <t>Staphylococcus aureus strain 3688STDY6124984</t>
  </si>
  <si>
    <t>Staphylococcus aureus strain 3688STDY6124983</t>
  </si>
  <si>
    <t>Staphylococcus aureus strain 3688STDY6124982</t>
  </si>
  <si>
    <t>Staphylococcus aureus strain 3688STDY6124981</t>
  </si>
  <si>
    <t>Staphylococcus aureus strain 3688STDY6124980</t>
  </si>
  <si>
    <t>Staphylococcus aureus strain 3688STDY6124979</t>
  </si>
  <si>
    <t>Staphylococcus aureus strain 3688STDY6124961</t>
  </si>
  <si>
    <t>Staphylococcus aureus strain 3688STDY6124977</t>
  </si>
  <si>
    <t>Staphylococcus aureus strain 3688STDY6124976</t>
  </si>
  <si>
    <t>Staphylococcus aureus strain 3688STDY6124974</t>
  </si>
  <si>
    <t>Staphylococcus aureus strain 3688STDY6124970</t>
  </si>
  <si>
    <t>Staphylococcus aureus strain 3688STDY6124973</t>
  </si>
  <si>
    <t>Staphylococcus aureus strain 3688STDY6124975</t>
  </si>
  <si>
    <t>Staphylococcus aureus strain 3688STDY6124990</t>
  </si>
  <si>
    <t>Staphylococcus aureus strain 3688STDY6125022</t>
  </si>
  <si>
    <t>Staphylococcus aureus strain 3688STDY6125036</t>
  </si>
  <si>
    <t>Staphylococcus aureus strain 3688STDY6124823</t>
  </si>
  <si>
    <t>Staphylococcus aureus strain 3688STDY6124827</t>
  </si>
  <si>
    <t>Staphylococcus aureus strain 3688STDY6124857</t>
  </si>
  <si>
    <t>Staphylococcus aureus strain 3688STDY6124864</t>
  </si>
  <si>
    <t>Staphylococcus aureus strain 3688STDY6124872</t>
  </si>
  <si>
    <t>Staphylococcus aureus strain 3688STDY6124890</t>
  </si>
  <si>
    <t>Staphylococcus aureus strain 3688STDY6124898</t>
  </si>
  <si>
    <t>Staphylococcus aureus strain 3688STDY6124902</t>
  </si>
  <si>
    <t>Staphylococcus aureus strain 3688STDY6124908</t>
  </si>
  <si>
    <t>Staphylococcus aureus strain 3688STDY6124913</t>
  </si>
  <si>
    <t>Staphylococcus aureus strain 3688STDY6124914</t>
  </si>
  <si>
    <t>Staphylococcus aureus strain 3688STDY6124915</t>
  </si>
  <si>
    <t>Staphylococcus aureus strain 3688STDY6124919</t>
  </si>
  <si>
    <t>Staphylococcus aureus strain 3688STDY6124924</t>
  </si>
  <si>
    <t>Staphylococcus aureus strain 3688STDY6124953</t>
  </si>
  <si>
    <t>Staphylococcus aureus strain 3688STDY6124954</t>
  </si>
  <si>
    <t>Staphylococcus aureus strain 3688STDY6125141</t>
  </si>
  <si>
    <t>Staphylococcus aureus strain 3688STDY6124993</t>
  </si>
  <si>
    <t>Staphylococcus aureus strain 3688STDY6124830</t>
  </si>
  <si>
    <t>Staphylococcus aureus strain 3688STDY6124887</t>
  </si>
  <si>
    <t>Staphylococcus aureus strain 3688STDY6124941</t>
  </si>
  <si>
    <t>Staphylococcus aureus strain 3688STDY6124959</t>
  </si>
  <si>
    <t>Staphylococcus aureus strain 3688STDY6125061</t>
  </si>
  <si>
    <t>Staphylococcus aureus strain 13C</t>
  </si>
  <si>
    <t>Staphylococcus aureus strain LAC</t>
  </si>
  <si>
    <t>Staphylococcus aureus strain 0780-1302-2015</t>
  </si>
  <si>
    <t>Staphylococcus aureus strain 0345-2701-2015</t>
  </si>
  <si>
    <t>Staphylococcus aureus strain 1014-2602-2015</t>
  </si>
  <si>
    <t>Staphylococcus aureus strain 0908-2002-2015</t>
  </si>
  <si>
    <t>Staphylococcus aureus strain AR466</t>
  </si>
  <si>
    <t>Staphylococcus aureus strain AR462</t>
  </si>
  <si>
    <t>Staphylococcus aureus strain AR464</t>
  </si>
  <si>
    <t>Staphylococcus aureus strain AR461</t>
  </si>
  <si>
    <t>Staphylococcus aureus strain AR465</t>
  </si>
  <si>
    <t>Staphylococcus aureus strain 0257-2201-2015</t>
  </si>
  <si>
    <t>Staphylococcus aureus strain AR_0472</t>
  </si>
  <si>
    <t>Staphylococcus aureus strain AR_0223</t>
  </si>
  <si>
    <t>Staphylococcus aureus strain AR_0219</t>
  </si>
  <si>
    <t>Staphylococcus aureus strain AR_0216</t>
  </si>
  <si>
    <t>Staphylococcus aureus strain AR_0470</t>
  </si>
  <si>
    <t>Staphylococcus aureus strain AR_0471</t>
  </si>
  <si>
    <t>Staphylococcus aureus strain AR_0473</t>
  </si>
  <si>
    <t>Staphylococcus aureus strain AR_0467</t>
  </si>
  <si>
    <t>Staphylococcus aureus strain AR_0225</t>
  </si>
  <si>
    <t>Staphylococcus aureus strain AR_0469</t>
  </si>
  <si>
    <t>Staphylococcus aureus strain AR_0215</t>
  </si>
  <si>
    <t>Staphylococcus aureus strain AR_0226</t>
  </si>
  <si>
    <t>Staphylococcus aureus strain AR_0468</t>
  </si>
  <si>
    <t>Staphylococcus aureus strain AR_0228</t>
  </si>
  <si>
    <t>Staphylococcus aureus strain AR_0222</t>
  </si>
  <si>
    <t>Staphylococcus aureus strain AR_0220</t>
  </si>
  <si>
    <t>Staphylococcus aureus strain AR_0227</t>
  </si>
  <si>
    <t>Staphylococcus aureus strain AR_0224</t>
  </si>
  <si>
    <t>Staphylococcus aureus strain AR_0221</t>
  </si>
  <si>
    <t>Staphylococcus aureus strain AR_0218</t>
  </si>
  <si>
    <t>Staphylococcus aureus strain 0943-1505-2016</t>
  </si>
  <si>
    <t>Staphylococcus aureus strain AR_475</t>
  </si>
  <si>
    <t>Staphylococcus aureus strain AR_0476</t>
  </si>
  <si>
    <t>Staphylococcus aureus strain AR_474</t>
  </si>
  <si>
    <t>SRR1206476,SRR1206477,SRR1206478</t>
  </si>
  <si>
    <t>Staphylococcus aureus strain NRS100</t>
  </si>
  <si>
    <t>ERR418327</t>
  </si>
  <si>
    <t>Staphylococcus aureus C00000799</t>
  </si>
  <si>
    <t>ERR418516</t>
  </si>
  <si>
    <t>Staphylococcus aureus C00003200</t>
  </si>
  <si>
    <t>ERR418522</t>
  </si>
  <si>
    <t>Staphylococcus aureus C00003206</t>
  </si>
  <si>
    <t>ERR418666</t>
  </si>
  <si>
    <t>Staphylococcus aureus C00003361</t>
  </si>
  <si>
    <t>ERR418525</t>
  </si>
  <si>
    <t>Staphylococcus aureus C00003209</t>
  </si>
  <si>
    <t>ERR418777</t>
  </si>
  <si>
    <t>Staphylococcus aureus C00007112</t>
  </si>
  <si>
    <t>ERR418673</t>
  </si>
  <si>
    <t>Staphylococcus aureus C00003368</t>
  </si>
  <si>
    <t>ERR418674</t>
  </si>
  <si>
    <t>Staphylococcus aureus C00003369</t>
  </si>
  <si>
    <t>ERR418395</t>
  </si>
  <si>
    <t>Staphylococcus aureus C00001452</t>
  </si>
  <si>
    <t>ERR418396</t>
  </si>
  <si>
    <t>Staphylococcus aureus C00001453</t>
  </si>
  <si>
    <t>ERR418671</t>
  </si>
  <si>
    <t>Staphylococcus aureus C00003366</t>
  </si>
  <si>
    <t>ERR418394</t>
  </si>
  <si>
    <t>Staphylococcus aureus C00001451</t>
  </si>
  <si>
    <t>ERR418328</t>
  </si>
  <si>
    <t>Staphylococcus aureus C00000800</t>
  </si>
  <si>
    <t>ERR418330</t>
  </si>
  <si>
    <t>Staphylococcus aureus C00000806</t>
  </si>
  <si>
    <t>ERR418331</t>
  </si>
  <si>
    <t>Staphylococcus aureus C00000808</t>
  </si>
  <si>
    <t>ERR418618</t>
  </si>
  <si>
    <t>Staphylococcus aureus C00003309</t>
  </si>
  <si>
    <t>ERR418613</t>
  </si>
  <si>
    <t>Staphylococcus aureus C00003304</t>
  </si>
  <si>
    <t>ERR418614</t>
  </si>
  <si>
    <t>Staphylococcus aureus C00003305</t>
  </si>
  <si>
    <t>ERR418610</t>
  </si>
  <si>
    <t>Staphylococcus aureus C00003301</t>
  </si>
  <si>
    <t>ERR418611</t>
  </si>
  <si>
    <t>Staphylococcus aureus C00003302</t>
  </si>
  <si>
    <t>ERR418489</t>
  </si>
  <si>
    <t>Staphylococcus aureus C00003173</t>
  </si>
  <si>
    <t>ERR418490</t>
  </si>
  <si>
    <t>Staphylococcus aureus C00003174</t>
  </si>
  <si>
    <t>ERR418601</t>
  </si>
  <si>
    <t>Staphylococcus aureus C00003289</t>
  </si>
  <si>
    <t>ERR418596</t>
  </si>
  <si>
    <t>Staphylococcus aureus C00003284</t>
  </si>
  <si>
    <t>ERR418599</t>
  </si>
  <si>
    <t>Staphylococcus aureus C00003287</t>
  </si>
  <si>
    <t>ERR418593</t>
  </si>
  <si>
    <t>Staphylococcus aureus C00003281</t>
  </si>
  <si>
    <t>ERR418592</t>
  </si>
  <si>
    <t>Staphylococcus aureus C00003280</t>
  </si>
  <si>
    <t>ERR418594</t>
  </si>
  <si>
    <t>Staphylococcus aureus C00003282</t>
  </si>
  <si>
    <t>ERR418740</t>
  </si>
  <si>
    <t>Staphylococcus aureus C00007072</t>
  </si>
  <si>
    <t>ERR418741</t>
  </si>
  <si>
    <t>Staphylococcus aureus C00007073</t>
  </si>
  <si>
    <t>ERR418739</t>
  </si>
  <si>
    <t>Staphylococcus aureus C00007071</t>
  </si>
  <si>
    <t>ERR418744</t>
  </si>
  <si>
    <t>Staphylococcus aureus C00007076</t>
  </si>
  <si>
    <t>ERR418745</t>
  </si>
  <si>
    <t>Staphylococcus aureus C00007077</t>
  </si>
  <si>
    <t>ERR418742</t>
  </si>
  <si>
    <t>Staphylococcus aureus C00007074</t>
  </si>
  <si>
    <t>ERR418743</t>
  </si>
  <si>
    <t>Staphylococcus aureus C00007075</t>
  </si>
  <si>
    <t>ERR418746</t>
  </si>
  <si>
    <t>Staphylococcus aureus C00007078</t>
  </si>
  <si>
    <t>ERR418662</t>
  </si>
  <si>
    <t>Staphylococcus aureus C00003357</t>
  </si>
  <si>
    <t>ERR410065</t>
  </si>
  <si>
    <t>Staphylococcus aureus C00001106</t>
  </si>
  <si>
    <t>ERR410069</t>
  </si>
  <si>
    <t>Staphylococcus aureus C00001110</t>
  </si>
  <si>
    <t>ERR410070</t>
  </si>
  <si>
    <t>Staphylococcus aureus C00001111</t>
  </si>
  <si>
    <t>ERR410071</t>
  </si>
  <si>
    <t>Staphylococcus aureus C00001112</t>
  </si>
  <si>
    <t>ERR410072</t>
  </si>
  <si>
    <t>Staphylococcus aureus C00001113</t>
  </si>
  <si>
    <t>ERR410073</t>
  </si>
  <si>
    <t>Staphylococcus aureus C00001114</t>
  </si>
  <si>
    <t>ERR410075</t>
  </si>
  <si>
    <t>Staphylococcus aureus C00001116</t>
  </si>
  <si>
    <t>ERR410078</t>
  </si>
  <si>
    <t>Staphylococcus aureus C00001119</t>
  </si>
  <si>
    <t>ERR410080</t>
  </si>
  <si>
    <t>Staphylococcus aureus C00001121</t>
  </si>
  <si>
    <t>ERR410081</t>
  </si>
  <si>
    <t>Staphylococcus aureus C00001122</t>
  </si>
  <si>
    <t>ERR410085</t>
  </si>
  <si>
    <t>Staphylococcus aureus C00001126</t>
  </si>
  <si>
    <t>ERR410088</t>
  </si>
  <si>
    <t>Staphylococcus aureus C00001129</t>
  </si>
  <si>
    <t>ERR410089</t>
  </si>
  <si>
    <t>Staphylococcus aureus C00001130</t>
  </si>
  <si>
    <t>ERR410090</t>
  </si>
  <si>
    <t>Staphylococcus aureus C00001131</t>
  </si>
  <si>
    <t>ERR410093</t>
  </si>
  <si>
    <t>Staphylococcus aureus C00001134</t>
  </si>
  <si>
    <t>ERR410095</t>
  </si>
  <si>
    <t>Staphylococcus aureus C00001136</t>
  </si>
  <si>
    <t>ERR410097</t>
  </si>
  <si>
    <t>Staphylococcus aureus C00001138</t>
  </si>
  <si>
    <t>ERR410098</t>
  </si>
  <si>
    <t>Staphylococcus aureus C00001139</t>
  </si>
  <si>
    <t>ERR410099</t>
  </si>
  <si>
    <t>Staphylococcus aureus C00001140</t>
  </si>
  <si>
    <t>ERR410102</t>
  </si>
  <si>
    <t>Staphylococcus aureus C00001143</t>
  </si>
  <si>
    <t>ERR410101</t>
  </si>
  <si>
    <t>Staphylococcus aureus C00001142</t>
  </si>
  <si>
    <t>ERR410104</t>
  </si>
  <si>
    <t>Staphylococcus aureus C00001145</t>
  </si>
  <si>
    <t>ERR410107</t>
  </si>
  <si>
    <t>Staphylococcus aureus C00001148</t>
  </si>
  <si>
    <t>ERR410109</t>
  </si>
  <si>
    <t>Staphylococcus aureus C00001150</t>
  </si>
  <si>
    <t>ERR410110</t>
  </si>
  <si>
    <t>Staphylococcus aureus C00001151</t>
  </si>
  <si>
    <t>ERR410111</t>
  </si>
  <si>
    <t>Staphylococcus aureus C00001152</t>
  </si>
  <si>
    <t>ERR410112</t>
  </si>
  <si>
    <t>Staphylococcus aureus C00001153</t>
  </si>
  <si>
    <t>ERR410114</t>
  </si>
  <si>
    <t>Staphylococcus aureus C00001155</t>
  </si>
  <si>
    <t>ERR410118</t>
  </si>
  <si>
    <t>Staphylococcus aureus C00001159</t>
  </si>
  <si>
    <t>ERR410120</t>
  </si>
  <si>
    <t>Staphylococcus aureus C00001161</t>
  </si>
  <si>
    <t>ERR410122</t>
  </si>
  <si>
    <t>Staphylococcus aureus C00001163</t>
  </si>
  <si>
    <t>ERR410123</t>
  </si>
  <si>
    <t>Staphylococcus aureus C00001164</t>
  </si>
  <si>
    <t>ERR410124</t>
  </si>
  <si>
    <t>Staphylococcus aureus C00001165</t>
  </si>
  <si>
    <t>ERR418850</t>
  </si>
  <si>
    <t>Staphylococcus aureus C00001179</t>
  </si>
  <si>
    <t>ERR418851</t>
  </si>
  <si>
    <t>Staphylococcus aureus C00001180</t>
  </si>
  <si>
    <t>ERR418852</t>
  </si>
  <si>
    <t>Staphylococcus aureus C00001181</t>
  </si>
  <si>
    <t>ERR418854</t>
  </si>
  <si>
    <t>Staphylococcus aureus C00001183</t>
  </si>
  <si>
    <t>ERR418855</t>
  </si>
  <si>
    <t>Staphylococcus aureus C00001184</t>
  </si>
  <si>
    <t>ERR418856</t>
  </si>
  <si>
    <t>Staphylococcus aureus C00001185</t>
  </si>
  <si>
    <t>ERR418859</t>
  </si>
  <si>
    <t>Staphylococcus aureus C00001188</t>
  </si>
  <si>
    <t>ERR418864</t>
  </si>
  <si>
    <t>Staphylococcus aureus C00001193</t>
  </si>
  <si>
    <t>ERR418867</t>
  </si>
  <si>
    <t>Staphylococcus aureus C00001196</t>
  </si>
  <si>
    <t>ERR418866</t>
  </si>
  <si>
    <t>Staphylococcus aureus C00001195</t>
  </si>
  <si>
    <t>ERR418870</t>
  </si>
  <si>
    <t>Staphylococcus aureus C00001199</t>
  </si>
  <si>
    <t>ERR418872</t>
  </si>
  <si>
    <t>Staphylococcus aureus C00001201</t>
  </si>
  <si>
    <t>ERR418873</t>
  </si>
  <si>
    <t>Staphylococcus aureus C00001202</t>
  </si>
  <si>
    <t>ERR418874</t>
  </si>
  <si>
    <t>Staphylococcus aureus C00001203</t>
  </si>
  <si>
    <t>ERR418877</t>
  </si>
  <si>
    <t>Staphylococcus aureus C00001206</t>
  </si>
  <si>
    <t>ERR418878</t>
  </si>
  <si>
    <t>Staphylococcus aureus C00001207</t>
  </si>
  <si>
    <t>ERR418879</t>
  </si>
  <si>
    <t>Staphylococcus aureus C00001208</t>
  </si>
  <si>
    <t>ERR418882</t>
  </si>
  <si>
    <t>Staphylococcus aureus C00001211</t>
  </si>
  <si>
    <t>ERR418881</t>
  </si>
  <si>
    <t>Staphylococcus aureus C00001210</t>
  </si>
  <si>
    <t>ERR418885</t>
  </si>
  <si>
    <t>Staphylococcus aureus C00001214</t>
  </si>
  <si>
    <t>ERR418889</t>
  </si>
  <si>
    <t>Staphylococcus aureus C00001218</t>
  </si>
  <si>
    <t>ERR418892</t>
  </si>
  <si>
    <t>Staphylococcus aureus C00001221</t>
  </si>
  <si>
    <t>ERR418897</t>
  </si>
  <si>
    <t>Staphylococcus aureus C00001226</t>
  </si>
  <si>
    <t>ERR418906</t>
  </si>
  <si>
    <t>Staphylococcus aureus C00001235</t>
  </si>
  <si>
    <t>ERR418923</t>
  </si>
  <si>
    <t>Staphylococcus aureus C00001252</t>
  </si>
  <si>
    <t>ERR418925</t>
  </si>
  <si>
    <t>Staphylococcus aureus C00001254</t>
  </si>
  <si>
    <t>ERR418928</t>
  </si>
  <si>
    <t>Staphylococcus aureus C00001257</t>
  </si>
  <si>
    <t>ERR418931</t>
  </si>
  <si>
    <t>Staphylococcus aureus C00001260</t>
  </si>
  <si>
    <t>ERR418932</t>
  </si>
  <si>
    <t>Staphylococcus aureus C00001262</t>
  </si>
  <si>
    <t>ERR418934</t>
  </si>
  <si>
    <t>Staphylococcus aureus C00001264</t>
  </si>
  <si>
    <t>ERR418935</t>
  </si>
  <si>
    <t>Staphylococcus aureus C00001265</t>
  </si>
  <si>
    <t>ERR418936</t>
  </si>
  <si>
    <t>Staphylococcus aureus C00001266</t>
  </si>
  <si>
    <t>ERR418938</t>
  </si>
  <si>
    <t>Staphylococcus aureus C00001268</t>
  </si>
  <si>
    <t>ERR418939</t>
  </si>
  <si>
    <t>Staphylococcus aureus C00001269</t>
  </si>
  <si>
    <t>ERR410126</t>
  </si>
  <si>
    <t>Staphylococcus aureus C00001274</t>
  </si>
  <si>
    <t>ERR410127</t>
  </si>
  <si>
    <t>Staphylococcus aureus C00001275</t>
  </si>
  <si>
    <t>ERR410129</t>
  </si>
  <si>
    <t>Staphylococcus aureus C00001277</t>
  </si>
  <si>
    <t>ERR410130</t>
  </si>
  <si>
    <t>Staphylococcus aureus C00001278</t>
  </si>
  <si>
    <t>ERR410131</t>
  </si>
  <si>
    <t>Staphylococcus aureus C00001279</t>
  </si>
  <si>
    <t>ERR410132</t>
  </si>
  <si>
    <t>Staphylococcus aureus C00001280</t>
  </si>
  <si>
    <t>ERR410135</t>
  </si>
  <si>
    <t>Staphylococcus aureus C00001283</t>
  </si>
  <si>
    <t>ERR410136</t>
  </si>
  <si>
    <t>Staphylococcus aureus C00001284</t>
  </si>
  <si>
    <t>ERR418945</t>
  </si>
  <si>
    <t>Staphylococcus aureus C00002621</t>
  </si>
  <si>
    <t>ERR418948</t>
  </si>
  <si>
    <t>Staphylococcus aureus C00002624</t>
  </si>
  <si>
    <t>ERR418949</t>
  </si>
  <si>
    <t>Staphylococcus aureus C00002625</t>
  </si>
  <si>
    <t>ERR418952</t>
  </si>
  <si>
    <t>Staphylococcus aureus C00012737</t>
  </si>
  <si>
    <t>ERR418954</t>
  </si>
  <si>
    <t>Staphylococcus aureus C00012739</t>
  </si>
  <si>
    <t>ERR418955</t>
  </si>
  <si>
    <t>Staphylococcus aureus C00012740</t>
  </si>
  <si>
    <t>ERR418957</t>
  </si>
  <si>
    <t>Staphylococcus aureus C00012742</t>
  </si>
  <si>
    <t>ERR418958</t>
  </si>
  <si>
    <t>Staphylococcus aureus C00012743</t>
  </si>
  <si>
    <t>ERR418959</t>
  </si>
  <si>
    <t>Staphylococcus aureus C00012744</t>
  </si>
  <si>
    <t>ERR418964</t>
  </si>
  <si>
    <t>Staphylococcus aureus C00012749</t>
  </si>
  <si>
    <t>ERR418967</t>
  </si>
  <si>
    <t>Staphylococcus aureus C00012752</t>
  </si>
  <si>
    <t>ERR418970</t>
  </si>
  <si>
    <t>Staphylococcus aureus C00012755</t>
  </si>
  <si>
    <t>ERR418971</t>
  </si>
  <si>
    <t>Staphylococcus aureus C00012756</t>
  </si>
  <si>
    <t>ERR418973</t>
  </si>
  <si>
    <t>Staphylococcus aureus C00012758</t>
  </si>
  <si>
    <t>ERR418974</t>
  </si>
  <si>
    <t>Staphylococcus aureus C00012759</t>
  </si>
  <si>
    <t>ERR418977</t>
  </si>
  <si>
    <t>Staphylococcus aureus C00012762</t>
  </si>
  <si>
    <t>ERR418978</t>
  </si>
  <si>
    <t>Staphylococcus aureus C00012763</t>
  </si>
  <si>
    <t>ERR418980</t>
  </si>
  <si>
    <t>Staphylococcus aureus C00012765</t>
  </si>
  <si>
    <t>ERR418981</t>
  </si>
  <si>
    <t>Staphylococcus aureus C00012766</t>
  </si>
  <si>
    <t>ERR418982</t>
  </si>
  <si>
    <t>Staphylococcus aureus C00012767</t>
  </si>
  <si>
    <t>ERR418983</t>
  </si>
  <si>
    <t>Staphylococcus aureus C00012768</t>
  </si>
  <si>
    <t>ERR418984</t>
  </si>
  <si>
    <t>Staphylococcus aureus C00012769</t>
  </si>
  <si>
    <t>ERR418985</t>
  </si>
  <si>
    <t>Staphylococcus aureus C00012770</t>
  </si>
  <si>
    <t>ERR418987</t>
  </si>
  <si>
    <t>Staphylococcus aureus C00012772</t>
  </si>
  <si>
    <t>ERR418989</t>
  </si>
  <si>
    <t>Staphylococcus aureus C00012774</t>
  </si>
  <si>
    <t>ERR418990</t>
  </si>
  <si>
    <t>Staphylococcus aureus C00012775</t>
  </si>
  <si>
    <t>ERR418991</t>
  </si>
  <si>
    <t>Staphylococcus aureus C00012776</t>
  </si>
  <si>
    <t>ERR418992</t>
  </si>
  <si>
    <t>Staphylococcus aureus C00012777</t>
  </si>
  <si>
    <t>ERR418993</t>
  </si>
  <si>
    <t>Staphylococcus aureus C00012778</t>
  </si>
  <si>
    <t>ERR418994</t>
  </si>
  <si>
    <t>Staphylococcus aureus C00012779</t>
  </si>
  <si>
    <t>ERR419002</t>
  </si>
  <si>
    <t>Staphylococcus aureus C00012787</t>
  </si>
  <si>
    <t>ERR419003</t>
  </si>
  <si>
    <t>Staphylococcus aureus C00012788</t>
  </si>
  <si>
    <t>ERR419008</t>
  </si>
  <si>
    <t>Staphylococcus aureus C00012793</t>
  </si>
  <si>
    <t>ERR419010</t>
  </si>
  <si>
    <t>Staphylococcus aureus C00012795</t>
  </si>
  <si>
    <t>ERR419011</t>
  </si>
  <si>
    <t>Staphylococcus aureus C00012796</t>
  </si>
  <si>
    <t>ERR419013</t>
  </si>
  <si>
    <t>Staphylococcus aureus C00012798</t>
  </si>
  <si>
    <t>ERR419014</t>
  </si>
  <si>
    <t>Staphylococcus aureus C00012799</t>
  </si>
  <si>
    <t>ERR419016</t>
  </si>
  <si>
    <t>Staphylococcus aureus C00012801</t>
  </si>
  <si>
    <t>ERR419017</t>
  </si>
  <si>
    <t>Staphylococcus aureus C00012802</t>
  </si>
  <si>
    <t>ERR419020</t>
  </si>
  <si>
    <t>Staphylococcus aureus C00012805</t>
  </si>
  <si>
    <t>ERR419021</t>
  </si>
  <si>
    <t>Staphylococcus aureus C00012806</t>
  </si>
  <si>
    <t>ERR419022</t>
  </si>
  <si>
    <t>Staphylococcus aureus C00012807</t>
  </si>
  <si>
    <t>ERR419023</t>
  </si>
  <si>
    <t>Staphylococcus aureus C00012808</t>
  </si>
  <si>
    <t>ERR419024</t>
  </si>
  <si>
    <t>Staphylococcus aureus C00012809</t>
  </si>
  <si>
    <t>ERR419025</t>
  </si>
  <si>
    <t>Staphylococcus aureus C00012810</t>
  </si>
  <si>
    <t>ERR419034</t>
  </si>
  <si>
    <t>Staphylococcus aureus C00012819</t>
  </si>
  <si>
    <t>ERR419035</t>
  </si>
  <si>
    <t>Staphylococcus aureus C00012820</t>
  </si>
  <si>
    <t>ERR419037</t>
  </si>
  <si>
    <t>Staphylococcus aureus C00012822</t>
  </si>
  <si>
    <t>ERR419038</t>
  </si>
  <si>
    <t>Staphylococcus aureus C00012823</t>
  </si>
  <si>
    <t>ERR419039</t>
  </si>
  <si>
    <t>Staphylococcus aureus C00012824</t>
  </si>
  <si>
    <t>ERR419040</t>
  </si>
  <si>
    <t>Staphylococcus aureus C00012825</t>
  </si>
  <si>
    <t>ERR419042</t>
  </si>
  <si>
    <t>Staphylococcus aureus C00012827</t>
  </si>
  <si>
    <t>ERR419043</t>
  </si>
  <si>
    <t>Staphylococcus aureus C00012828</t>
  </si>
  <si>
    <t>ERR419045</t>
  </si>
  <si>
    <t>Staphylococcus aureus C00012830</t>
  </si>
  <si>
    <t>ERR419046</t>
  </si>
  <si>
    <t>Staphylococcus aureus C00012831</t>
  </si>
  <si>
    <t>ERR419047</t>
  </si>
  <si>
    <t>Staphylococcus aureus C00012832</t>
  </si>
  <si>
    <t>ERR419048</t>
  </si>
  <si>
    <t>Staphylococcus aureus C00012833</t>
  </si>
  <si>
    <t>ERR419049</t>
  </si>
  <si>
    <t>Staphylococcus aureus C00012834</t>
  </si>
  <si>
    <t>ERR419050</t>
  </si>
  <si>
    <t>Staphylococcus aureus C00012835</t>
  </si>
  <si>
    <t>ERR419054</t>
  </si>
  <si>
    <t>Staphylococcus aureus C00013159</t>
  </si>
  <si>
    <t>ERR419055</t>
  </si>
  <si>
    <t>Staphylococcus aureus C00013160</t>
  </si>
  <si>
    <t>ERR419056</t>
  </si>
  <si>
    <t>Staphylococcus aureus C00013161</t>
  </si>
  <si>
    <t>ERR419061</t>
  </si>
  <si>
    <t>Staphylococcus aureus C00013166</t>
  </si>
  <si>
    <t>ERR419063</t>
  </si>
  <si>
    <t>Staphylococcus aureus C00013168</t>
  </si>
  <si>
    <t>ERR419064</t>
  </si>
  <si>
    <t>Staphylococcus aureus C00013169</t>
  </si>
  <si>
    <t>ERR419065</t>
  </si>
  <si>
    <t>Staphylococcus aureus C00013170</t>
  </si>
  <si>
    <t>ERR419066</t>
  </si>
  <si>
    <t>Staphylococcus aureus C00013171</t>
  </si>
  <si>
    <t>ERR419067</t>
  </si>
  <si>
    <t>Staphylococcus aureus C00013172</t>
  </si>
  <si>
    <t>ERR419069</t>
  </si>
  <si>
    <t>Staphylococcus aureus C00013174</t>
  </si>
  <si>
    <t>ERR419073</t>
  </si>
  <si>
    <t>Staphylococcus aureus C00013178</t>
  </si>
  <si>
    <t>ERR419074</t>
  </si>
  <si>
    <t>Staphylococcus aureus C00013179</t>
  </si>
  <si>
    <t>ERR419075</t>
  </si>
  <si>
    <t>Staphylococcus aureus C00013180</t>
  </si>
  <si>
    <t>ERR419076</t>
  </si>
  <si>
    <t>Staphylococcus aureus C00013181</t>
  </si>
  <si>
    <t>ERR419078</t>
  </si>
  <si>
    <t>Staphylococcus aureus C00013183</t>
  </si>
  <si>
    <t>ERR419081</t>
  </si>
  <si>
    <t>Staphylococcus aureus C00013186</t>
  </si>
  <si>
    <t>ERR419083</t>
  </si>
  <si>
    <t>Staphylococcus aureus C00013188</t>
  </si>
  <si>
    <t>ERR419084</t>
  </si>
  <si>
    <t>Staphylococcus aureus C00013189</t>
  </si>
  <si>
    <t>ERR419086</t>
  </si>
  <si>
    <t>Staphylococcus aureus C00013191</t>
  </si>
  <si>
    <t>ERR419090</t>
  </si>
  <si>
    <t>Staphylococcus aureus C00013195</t>
  </si>
  <si>
    <t>ERR419091</t>
  </si>
  <si>
    <t>Staphylococcus aureus C00013196</t>
  </si>
  <si>
    <t>ERR419094</t>
  </si>
  <si>
    <t>Staphylococcus aureus C00013199</t>
  </si>
  <si>
    <t>ERR419096</t>
  </si>
  <si>
    <t>Staphylococcus aureus C00013201</t>
  </si>
  <si>
    <t>ERR419097</t>
  </si>
  <si>
    <t>Staphylococcus aureus C00013202</t>
  </si>
  <si>
    <t>ERR419098</t>
  </si>
  <si>
    <t>Staphylococcus aureus C00013203</t>
  </si>
  <si>
    <t>ERR419099</t>
  </si>
  <si>
    <t>Staphylococcus aureus C00013204</t>
  </si>
  <si>
    <t>ERR419100</t>
  </si>
  <si>
    <t>Staphylococcus aureus C00013205</t>
  </si>
  <si>
    <t>ERR419101</t>
  </si>
  <si>
    <t>Staphylococcus aureus C00013206</t>
  </si>
  <si>
    <t>ERR419105</t>
  </si>
  <si>
    <t>Staphylococcus aureus C00013210</t>
  </si>
  <si>
    <t>ERR419107</t>
  </si>
  <si>
    <t>Staphylococcus aureus C00013212</t>
  </si>
  <si>
    <t>ERR419109</t>
  </si>
  <si>
    <t>Staphylococcus aureus C00013214</t>
  </si>
  <si>
    <t>ERR419110</t>
  </si>
  <si>
    <t>Staphylococcus aureus C00013215</t>
  </si>
  <si>
    <t>ERR419112</t>
  </si>
  <si>
    <t>Staphylococcus aureus C00013217</t>
  </si>
  <si>
    <t>ERR419118</t>
  </si>
  <si>
    <t>Staphylococcus aureus C00013223</t>
  </si>
  <si>
    <t>ERR419119</t>
  </si>
  <si>
    <t>Staphylococcus aureus C00013224</t>
  </si>
  <si>
    <t>ERR419120</t>
  </si>
  <si>
    <t>Staphylococcus aureus C00013225</t>
  </si>
  <si>
    <t>ERR419121</t>
  </si>
  <si>
    <t>Staphylococcus aureus C00013226</t>
  </si>
  <si>
    <t>ERR419122</t>
  </si>
  <si>
    <t>Staphylococcus aureus C00013227</t>
  </si>
  <si>
    <t>ERR419123</t>
  </si>
  <si>
    <t>Staphylococcus aureus C00013228</t>
  </si>
  <si>
    <t>ERR419124</t>
  </si>
  <si>
    <t>Staphylococcus aureus C00013229</t>
  </si>
  <si>
    <t>ERR419125</t>
  </si>
  <si>
    <t>Staphylococcus aureus C00013230</t>
  </si>
  <si>
    <t>ERR419126</t>
  </si>
  <si>
    <t>Staphylococcus aureus C00013231</t>
  </si>
  <si>
    <t>ERR419127</t>
  </si>
  <si>
    <t>Staphylococcus aureus C00013232</t>
  </si>
  <si>
    <t>Staphylococcus aureus C00013233</t>
  </si>
  <si>
    <t>ERR419130</t>
  </si>
  <si>
    <t>Staphylococcus aureus C00013236</t>
  </si>
  <si>
    <t>ERR419133</t>
  </si>
  <si>
    <t>Staphylococcus aureus C00013239</t>
  </si>
  <si>
    <t>ERR419134</t>
  </si>
  <si>
    <t>Staphylococcus aureus C00013240</t>
  </si>
  <si>
    <t>ERR419137</t>
  </si>
  <si>
    <t>Staphylococcus aureus C00013243</t>
  </si>
  <si>
    <t>ERR419142</t>
  </si>
  <si>
    <t>Staphylococcus aureus C00013248</t>
  </si>
  <si>
    <t>ERR419143</t>
  </si>
  <si>
    <t>Staphylococcus aureus C00013249</t>
  </si>
  <si>
    <t>ERR419144</t>
  </si>
  <si>
    <t>Staphylococcus aureus C00013250</t>
  </si>
  <si>
    <t>ERR419147</t>
  </si>
  <si>
    <t>Staphylococcus aureus C00013314</t>
  </si>
  <si>
    <t>ERR419148</t>
  </si>
  <si>
    <t>Staphylococcus aureus C00013315</t>
  </si>
  <si>
    <t>ERR419149</t>
  </si>
  <si>
    <t>Staphylococcus aureus C00013316</t>
  </si>
  <si>
    <t>ERR419150</t>
  </si>
  <si>
    <t>Staphylococcus aureus C00013317</t>
  </si>
  <si>
    <t>ERR419151</t>
  </si>
  <si>
    <t>Staphylococcus aureus C00013318</t>
  </si>
  <si>
    <t>ERR419152</t>
  </si>
  <si>
    <t>Staphylococcus aureus C00013319</t>
  </si>
  <si>
    <t>ERR419153</t>
  </si>
  <si>
    <t>Staphylococcus aureus C00013320</t>
  </si>
  <si>
    <t>ERR419157</t>
  </si>
  <si>
    <t>Staphylococcus aureus C00013324</t>
  </si>
  <si>
    <t>ERR419158</t>
  </si>
  <si>
    <t>Staphylococcus aureus C00013325</t>
  </si>
  <si>
    <t>ERR419159</t>
  </si>
  <si>
    <t>Staphylococcus aureus C00013326</t>
  </si>
  <si>
    <t>ERR419163</t>
  </si>
  <si>
    <t>Staphylococcus aureus C00013330</t>
  </si>
  <si>
    <t>ERR419164</t>
  </si>
  <si>
    <t>Staphylococcus aureus C00013331</t>
  </si>
  <si>
    <t>ERR419169</t>
  </si>
  <si>
    <t>Staphylococcus aureus C00013336</t>
  </si>
  <si>
    <t>ERR419170</t>
  </si>
  <si>
    <t>Staphylococcus aureus C00013337</t>
  </si>
  <si>
    <t>ERR419171</t>
  </si>
  <si>
    <t>Staphylococcus aureus C00013338</t>
  </si>
  <si>
    <t>ERR419173</t>
  </si>
  <si>
    <t>Staphylococcus aureus C00013340</t>
  </si>
  <si>
    <t>ERR419174</t>
  </si>
  <si>
    <t>Staphylococcus aureus C00013341</t>
  </si>
  <si>
    <t>ERR419177</t>
  </si>
  <si>
    <t>Staphylococcus aureus C00013344</t>
  </si>
  <si>
    <t>ERR419178</t>
  </si>
  <si>
    <t>Staphylococcus aureus C00013345</t>
  </si>
  <si>
    <t>ERR419179</t>
  </si>
  <si>
    <t>Staphylococcus aureus C00013346</t>
  </si>
  <si>
    <t>ERR419181</t>
  </si>
  <si>
    <t>Staphylococcus aureus C00013348</t>
  </si>
  <si>
    <t>ERR419182</t>
  </si>
  <si>
    <t>Staphylococcus aureus C00013349</t>
  </si>
  <si>
    <t>ERR419186</t>
  </si>
  <si>
    <t>Staphylococcus aureus C00013353</t>
  </si>
  <si>
    <t>ERR419187</t>
  </si>
  <si>
    <t>Staphylococcus aureus C00013354</t>
  </si>
  <si>
    <t>ERR419188</t>
  </si>
  <si>
    <t>Staphylococcus aureus C00013355</t>
  </si>
  <si>
    <t>ERR419193</t>
  </si>
  <si>
    <t>Staphylococcus aureus C00013360</t>
  </si>
  <si>
    <t>ERR419194</t>
  </si>
  <si>
    <t>Staphylococcus aureus C00013361</t>
  </si>
  <si>
    <t>ERR419195</t>
  </si>
  <si>
    <t>Staphylococcus aureus C00013362</t>
  </si>
  <si>
    <t>ERR419199</t>
  </si>
  <si>
    <t>Staphylococcus aureus C00013366</t>
  </si>
  <si>
    <t>ERR419198</t>
  </si>
  <si>
    <t>Staphylococcus aureus C00013365</t>
  </si>
  <si>
    <t>ERR419201</t>
  </si>
  <si>
    <t>Staphylococcus aureus C00013368</t>
  </si>
  <si>
    <t>ERR419202</t>
  </si>
  <si>
    <t>Staphylococcus aureus C00013369</t>
  </si>
  <si>
    <t>ERR419203</t>
  </si>
  <si>
    <t>Staphylococcus aureus C00013370</t>
  </si>
  <si>
    <t>ERR419205</t>
  </si>
  <si>
    <t>Staphylococcus aureus C00013372</t>
  </si>
  <si>
    <t>ERR419211</t>
  </si>
  <si>
    <t>Staphylococcus aureus C00013378</t>
  </si>
  <si>
    <t>ERR419212</t>
  </si>
  <si>
    <t>Staphylococcus aureus C00013379</t>
  </si>
  <si>
    <t>ERR419213</t>
  </si>
  <si>
    <t>Staphylococcus aureus C00013380</t>
  </si>
  <si>
    <t>ERR419214</t>
  </si>
  <si>
    <t>Staphylococcus aureus C00013381</t>
  </si>
  <si>
    <t>ERR419216</t>
  </si>
  <si>
    <t>Staphylococcus aureus C00013383</t>
  </si>
  <si>
    <t>ERR419218</t>
  </si>
  <si>
    <t>Staphylococcus aureus C00013385</t>
  </si>
  <si>
    <t>ERR419219</t>
  </si>
  <si>
    <t>Staphylococcus aureus C00013386</t>
  </si>
  <si>
    <t>ERR419220</t>
  </si>
  <si>
    <t>Staphylococcus aureus C00013387</t>
  </si>
  <si>
    <t>ERR419222</t>
  </si>
  <si>
    <t>Staphylococcus aureus C00013389</t>
  </si>
  <si>
    <t>ERR419225</t>
  </si>
  <si>
    <t>Staphylococcus aureus C00013392</t>
  </si>
  <si>
    <t>ERR419230</t>
  </si>
  <si>
    <t>Staphylococcus aureus C00013397</t>
  </si>
  <si>
    <t>ERR419231</t>
  </si>
  <si>
    <t>Staphylococcus aureus C00013398</t>
  </si>
  <si>
    <t>ERR419232</t>
  </si>
  <si>
    <t>Staphylococcus aureus C00013399</t>
  </si>
  <si>
    <t>ERR419233</t>
  </si>
  <si>
    <t>Staphylococcus aureus C00013400</t>
  </si>
  <si>
    <t>ERR419234</t>
  </si>
  <si>
    <t>Staphylococcus aureus C00013401</t>
  </si>
  <si>
    <t>ERR419236</t>
  </si>
  <si>
    <t>Staphylococcus aureus C00013403</t>
  </si>
  <si>
    <t>ERR419238</t>
  </si>
  <si>
    <t>Staphylococcus aureus C00013405</t>
  </si>
  <si>
    <t>ERR419240</t>
  </si>
  <si>
    <t>Staphylococcus aureus C00013407</t>
  </si>
  <si>
    <t>ERR418529</t>
  </si>
  <si>
    <t>Staphylococcus aureus C00003213</t>
  </si>
  <si>
    <t>ERR418661</t>
  </si>
  <si>
    <t>Staphylococcus aureus C00003356</t>
  </si>
  <si>
    <t>ERR418528</t>
  </si>
  <si>
    <t>Staphylococcus aureus C00003212</t>
  </si>
  <si>
    <t>ERR418774</t>
  </si>
  <si>
    <t>Staphylococcus aureus C00007109</t>
  </si>
  <si>
    <t>ERR418534</t>
  </si>
  <si>
    <t>Staphylococcus aureus C00003219</t>
  </si>
  <si>
    <t>ERR418657</t>
  </si>
  <si>
    <t>Staphylococcus aureus C00003352</t>
  </si>
  <si>
    <t>ERR418658</t>
  </si>
  <si>
    <t>Staphylococcus aureus C00003353</t>
  </si>
  <si>
    <t>ERR418526</t>
  </si>
  <si>
    <t>Staphylococcus aureus C00003210</t>
  </si>
  <si>
    <t>ERR418656</t>
  </si>
  <si>
    <t>Staphylococcus aureus C00003351</t>
  </si>
  <si>
    <t>ERR418773</t>
  </si>
  <si>
    <t>Staphylococcus aureus C00007108</t>
  </si>
  <si>
    <t>ERR418766</t>
  </si>
  <si>
    <t>Staphylococcus aureus C00007101</t>
  </si>
  <si>
    <t>ERR418772</t>
  </si>
  <si>
    <t>Staphylococcus aureus C00007107</t>
  </si>
  <si>
    <t>ERR418771</t>
  </si>
  <si>
    <t>Staphylococcus aureus C00007106</t>
  </si>
  <si>
    <t>ERR418769</t>
  </si>
  <si>
    <t>Staphylococcus aureus C00007104</t>
  </si>
  <si>
    <t>ERR418765</t>
  </si>
  <si>
    <t>Staphylococcus aureus C00007100</t>
  </si>
  <si>
    <t>ERR418588</t>
  </si>
  <si>
    <t>Staphylococcus aureus C00003276</t>
  </si>
  <si>
    <t>ERR418339</t>
  </si>
  <si>
    <t>Staphylococcus aureus C00000820</t>
  </si>
  <si>
    <t>ERR418591</t>
  </si>
  <si>
    <t>Staphylococcus aureus C00003279</t>
  </si>
  <si>
    <t>ERR418678</t>
  </si>
  <si>
    <t>Staphylococcus aureus C00003373</t>
  </si>
  <si>
    <t>ERR418677</t>
  </si>
  <si>
    <t>Staphylococcus aureus C00003372</t>
  </si>
  <si>
    <t>ERR418404</t>
  </si>
  <si>
    <t>Staphylococcus aureus C00002661</t>
  </si>
  <si>
    <t>ERR418405</t>
  </si>
  <si>
    <t>Staphylococcus aureus C00002662</t>
  </si>
  <si>
    <t>ERR418350</t>
  </si>
  <si>
    <t>Staphylococcus aureus C00000837</t>
  </si>
  <si>
    <t>ERR418347</t>
  </si>
  <si>
    <t>Staphylococcus aureus C00000834</t>
  </si>
  <si>
    <t>ERR418346</t>
  </si>
  <si>
    <t>Staphylococcus aureus C00000831</t>
  </si>
  <si>
    <t>ERR418351</t>
  </si>
  <si>
    <t>Staphylococcus aureus C00000838</t>
  </si>
  <si>
    <t>ERR418484</t>
  </si>
  <si>
    <t>Staphylococcus aureus C00003168</t>
  </si>
  <si>
    <t>ERR418755</t>
  </si>
  <si>
    <t>Staphylococcus aureus C00007089</t>
  </si>
  <si>
    <t>ERR418476</t>
  </si>
  <si>
    <t>Staphylococcus aureus C00003160</t>
  </si>
  <si>
    <t>ERR418480</t>
  </si>
  <si>
    <t>Staphylococcus aureus C00003164</t>
  </si>
  <si>
    <t>ERR418751</t>
  </si>
  <si>
    <t>Staphylococcus aureus C00007083</t>
  </si>
  <si>
    <t>ERR418621</t>
  </si>
  <si>
    <t>Staphylococcus aureus C00003312</t>
  </si>
  <si>
    <t>ERR418749</t>
  </si>
  <si>
    <t>Staphylococcus aureus C00007081</t>
  </si>
  <si>
    <t>ERR418748</t>
  </si>
  <si>
    <t>Staphylococcus aureus C00007080</t>
  </si>
  <si>
    <t>ERR418754</t>
  </si>
  <si>
    <t>Staphylococcus aureus C00007087</t>
  </si>
  <si>
    <t>ERR418753</t>
  </si>
  <si>
    <t>Staphylococcus aureus C00007086</t>
  </si>
  <si>
    <t>ERR418752</t>
  </si>
  <si>
    <t>Staphylococcus aureus C00007085</t>
  </si>
  <si>
    <t>ERR418608</t>
  </si>
  <si>
    <t>Staphylococcus aureus C00003298</t>
  </si>
  <si>
    <t>ERR418609</t>
  </si>
  <si>
    <t>Staphylococcus aureus C00003299</t>
  </si>
  <si>
    <t>ERR418606</t>
  </si>
  <si>
    <t>Staphylococcus aureus C00003295</t>
  </si>
  <si>
    <t>ERR418603</t>
  </si>
  <si>
    <t>Staphylococcus aureus C00003291</t>
  </si>
  <si>
    <t>ERR418511</t>
  </si>
  <si>
    <t>Staphylococcus aureus C00003195</t>
  </si>
  <si>
    <t>ERR418513</t>
  </si>
  <si>
    <t>Staphylococcus aureus C00003197</t>
  </si>
  <si>
    <t>ERR418506</t>
  </si>
  <si>
    <t>Staphylococcus aureus C00003190</t>
  </si>
  <si>
    <t>ERR418509</t>
  </si>
  <si>
    <t>Staphylococcus aureus C00003193</t>
  </si>
  <si>
    <t>ERR418543</t>
  </si>
  <si>
    <t>Staphylococcus aureus C00003228</t>
  </si>
  <si>
    <t>ERR418538</t>
  </si>
  <si>
    <t>Staphylococcus aureus C00003223</t>
  </si>
  <si>
    <t>ERR418537</t>
  </si>
  <si>
    <t>Staphylococcus aureus C00003222</t>
  </si>
  <si>
    <t>ERR418536</t>
  </si>
  <si>
    <t>Staphylococcus aureus C00003221</t>
  </si>
  <si>
    <t>ERR418535</t>
  </si>
  <si>
    <t>Staphylococcus aureus C00003220</t>
  </si>
  <si>
    <t>ERR418542</t>
  </si>
  <si>
    <t>Staphylococcus aureus C00003227</t>
  </si>
  <si>
    <t>ERR418541</t>
  </si>
  <si>
    <t>Staphylococcus aureus C00003226</t>
  </si>
  <si>
    <t>ERR418540</t>
  </si>
  <si>
    <t>Staphylococcus aureus C00003225</t>
  </si>
  <si>
    <t>ERR418646</t>
  </si>
  <si>
    <t>Staphylococcus aureus C00003340</t>
  </si>
  <si>
    <t>ERR418802</t>
  </si>
  <si>
    <t>Staphylococcus aureus C00008972</t>
  </si>
  <si>
    <t>ERR418648</t>
  </si>
  <si>
    <t>Staphylococcus aureus C00003343</t>
  </si>
  <si>
    <t>ERR418650</t>
  </si>
  <si>
    <t>Staphylococcus aureus C00003345</t>
  </si>
  <si>
    <t>ERR418653</t>
  </si>
  <si>
    <t>Staphylococcus aureus C00003348</t>
  </si>
  <si>
    <t>ERR418790</t>
  </si>
  <si>
    <t>Staphylococcus aureus C00008636</t>
  </si>
  <si>
    <t>ERR418806</t>
  </si>
  <si>
    <t>Staphylococcus aureus C00008985</t>
  </si>
  <si>
    <t>ERR418341</t>
  </si>
  <si>
    <t>Staphylococcus aureus C00000826</t>
  </si>
  <si>
    <t>ERR418342</t>
  </si>
  <si>
    <t>Staphylococcus aureus C00000827</t>
  </si>
  <si>
    <t>ERR418438</t>
  </si>
  <si>
    <t>Staphylococcus aureus C00003119</t>
  </si>
  <si>
    <t>ERR418437</t>
  </si>
  <si>
    <t>Staphylococcus aureus C00003118</t>
  </si>
  <si>
    <t>ERR418434</t>
  </si>
  <si>
    <t>Staphylococcus aureus C00003114</t>
  </si>
  <si>
    <t>ERR418436</t>
  </si>
  <si>
    <t>Staphylococcus aureus C00003116</t>
  </si>
  <si>
    <t>ERR418431</t>
  </si>
  <si>
    <t>Staphylococcus aureus C00003111</t>
  </si>
  <si>
    <t>ERR418430</t>
  </si>
  <si>
    <t>Staphylococcus aureus C00003110</t>
  </si>
  <si>
    <t>ERR418433</t>
  </si>
  <si>
    <t>Staphylococcus aureus C00003113</t>
  </si>
  <si>
    <t>ERR418432</t>
  </si>
  <si>
    <t>Staphylococcus aureus C00003112</t>
  </si>
  <si>
    <t>ERR418502</t>
  </si>
  <si>
    <t>Staphylococcus aureus C00003186</t>
  </si>
  <si>
    <t>ERR418503</t>
  </si>
  <si>
    <t>Staphylococcus aureus C00003187</t>
  </si>
  <si>
    <t>ERR418501</t>
  </si>
  <si>
    <t>Staphylococcus aureus C00003185</t>
  </si>
  <si>
    <t>ERR418498</t>
  </si>
  <si>
    <t>Staphylococcus aureus C00003182</t>
  </si>
  <si>
    <t>ERR418497</t>
  </si>
  <si>
    <t>Staphylococcus aureus C00003181</t>
  </si>
  <si>
    <t>ERR418550</t>
  </si>
  <si>
    <t>Staphylococcus aureus C00003237</t>
  </si>
  <si>
    <t>ERR418545</t>
  </si>
  <si>
    <t>Staphylococcus aureus C00003231</t>
  </si>
  <si>
    <t>ERR418546</t>
  </si>
  <si>
    <t>Staphylococcus aureus C00003232</t>
  </si>
  <si>
    <t>ERR418547</t>
  </si>
  <si>
    <t>Staphylococcus aureus C00003233</t>
  </si>
  <si>
    <t>ERR418641</t>
  </si>
  <si>
    <t>Staphylococcus aureus C00003335</t>
  </si>
  <si>
    <t>ERR418640</t>
  </si>
  <si>
    <t>Staphylococcus aureus C00003334</t>
  </si>
  <si>
    <t>ERR418643</t>
  </si>
  <si>
    <t>Staphylococcus aureus C00003337</t>
  </si>
  <si>
    <t>ERR418642</t>
  </si>
  <si>
    <t>Staphylococcus aureus C00003336</t>
  </si>
  <si>
    <t>ERR418412</t>
  </si>
  <si>
    <t>Staphylococcus aureus C00003089</t>
  </si>
  <si>
    <t>ERR418638</t>
  </si>
  <si>
    <t>Staphylococcus aureus C00003332</t>
  </si>
  <si>
    <t>ERR418639</t>
  </si>
  <si>
    <t>Staphylococcus aureus C00003333</t>
  </si>
  <si>
    <t>ERR418630</t>
  </si>
  <si>
    <t>Staphylococcus aureus C00003321</t>
  </si>
  <si>
    <t>ERR418645</t>
  </si>
  <si>
    <t>Staphylococcus aureus C00003339</t>
  </si>
  <si>
    <t>ERR418644</t>
  </si>
  <si>
    <t>Staphylococcus aureus C00003338</t>
  </si>
  <si>
    <t>ERR418562</t>
  </si>
  <si>
    <t>Staphylococcus aureus C00003249</t>
  </si>
  <si>
    <t>ERR418383</t>
  </si>
  <si>
    <t>Staphylococcus aureus C00001405</t>
  </si>
  <si>
    <t>ERR418382</t>
  </si>
  <si>
    <t>Staphylococcus aureus C00001404</t>
  </si>
  <si>
    <t>ERR418384</t>
  </si>
  <si>
    <t>Staphylococcus aureus C00001406</t>
  </si>
  <si>
    <t>ERR418380</t>
  </si>
  <si>
    <t>Staphylococcus aureus C00001401</t>
  </si>
  <si>
    <t>ERR418590</t>
  </si>
  <si>
    <t>Staphylococcus aureus C00003278</t>
  </si>
  <si>
    <t>ERR418381</t>
  </si>
  <si>
    <t>Staphylococcus aureus C00001402</t>
  </si>
  <si>
    <t>ERR418816</t>
  </si>
  <si>
    <t>Staphylococcus aureus C00009029</t>
  </si>
  <si>
    <t>ERR418815</t>
  </si>
  <si>
    <t>Staphylococcus aureus C00009021</t>
  </si>
  <si>
    <t>ERR418814</t>
  </si>
  <si>
    <t>Staphylococcus aureus C00009020</t>
  </si>
  <si>
    <t>ERR418364</t>
  </si>
  <si>
    <t>Staphylococcus aureus C00000859</t>
  </si>
  <si>
    <t>ERR418363</t>
  </si>
  <si>
    <t>Staphylococcus aureus C00000858</t>
  </si>
  <si>
    <t>ERR418362</t>
  </si>
  <si>
    <t>Staphylococcus aureus C00000857</t>
  </si>
  <si>
    <t>ERR418360</t>
  </si>
  <si>
    <t>Staphylococcus aureus C00000851</t>
  </si>
  <si>
    <t>ERR418359</t>
  </si>
  <si>
    <t>Staphylococcus aureus C00000850</t>
  </si>
  <si>
    <t>ERR418361</t>
  </si>
  <si>
    <t>Staphylococcus aureus C00000852</t>
  </si>
  <si>
    <t>ERR418568</t>
  </si>
  <si>
    <t>Staphylococcus aureus C00003255</t>
  </si>
  <si>
    <t>ERR418633</t>
  </si>
  <si>
    <t>Staphylococcus aureus C00003324</t>
  </si>
  <si>
    <t>ERR418634</t>
  </si>
  <si>
    <t>Staphylococcus aureus C00003325</t>
  </si>
  <si>
    <t>ERR418631</t>
  </si>
  <si>
    <t>Staphylococcus aureus C00003322</t>
  </si>
  <si>
    <t>ERR418632</t>
  </si>
  <si>
    <t>Staphylococcus aureus C00003323</t>
  </si>
  <si>
    <t>ERR418629</t>
  </si>
  <si>
    <t>Staphylococcus aureus C00003320</t>
  </si>
  <si>
    <t>ERR418411</t>
  </si>
  <si>
    <t>Staphylococcus aureus C00003088</t>
  </si>
  <si>
    <t>ERR418410</t>
  </si>
  <si>
    <t>Staphylococcus aureus C00003087</t>
  </si>
  <si>
    <t>ERR418409</t>
  </si>
  <si>
    <t>Staphylococcus aureus C00003086</t>
  </si>
  <si>
    <t>ERR418408</t>
  </si>
  <si>
    <t>Staphylococcus aureus C00003085</t>
  </si>
  <si>
    <t>ERR418407</t>
  </si>
  <si>
    <t>Staphylococcus aureus C00003084</t>
  </si>
  <si>
    <t>ERR418406</t>
  </si>
  <si>
    <t>Staphylococcus aureus C00003083</t>
  </si>
  <si>
    <t>ERR418636</t>
  </si>
  <si>
    <t>Staphylococcus aureus C00003329</t>
  </si>
  <si>
    <t>ERR418799</t>
  </si>
  <si>
    <t>Staphylococcus aureus C00008960</t>
  </si>
  <si>
    <t>ERR418572</t>
  </si>
  <si>
    <t>Staphylococcus aureus C00003259</t>
  </si>
  <si>
    <t>ERR418808</t>
  </si>
  <si>
    <t>Staphylococcus aureus C00008996</t>
  </si>
  <si>
    <t>ERR418817</t>
  </si>
  <si>
    <t>Staphylococcus aureus C00009030</t>
  </si>
  <si>
    <t>ERR418818</t>
  </si>
  <si>
    <t>Staphylococcus aureus C00009033</t>
  </si>
  <si>
    <t>ERR418507</t>
  </si>
  <si>
    <t>Staphylococcus aureus C00003191</t>
  </si>
  <si>
    <t>ERR418357</t>
  </si>
  <si>
    <t>Staphylococcus aureus C00000848</t>
  </si>
  <si>
    <t>ERR418358</t>
  </si>
  <si>
    <t>Staphylococcus aureus C00000849</t>
  </si>
  <si>
    <t>ERR418355</t>
  </si>
  <si>
    <t>Staphylococcus aureus C00000846</t>
  </si>
  <si>
    <t>ERR418356</t>
  </si>
  <si>
    <t>Staphylococcus aureus C00000847</t>
  </si>
  <si>
    <t>ERR418354</t>
  </si>
  <si>
    <t>Staphylococcus aureus C00000845</t>
  </si>
  <si>
    <t>ERR418353</t>
  </si>
  <si>
    <t>Staphylococcus aureus C00000840</t>
  </si>
  <si>
    <t>ERR418514</t>
  </si>
  <si>
    <t>Staphylococcus aureus C00003198</t>
  </si>
  <si>
    <t>ERR418451</t>
  </si>
  <si>
    <t>Staphylococcus aureus C00003133</t>
  </si>
  <si>
    <t>ERR418450</t>
  </si>
  <si>
    <t>Staphylococcus aureus C00003132</t>
  </si>
  <si>
    <t>ERR418448</t>
  </si>
  <si>
    <t>Staphylococcus aureus C00003130</t>
  </si>
  <si>
    <t>ERR418455</t>
  </si>
  <si>
    <t>Staphylococcus aureus C00003137</t>
  </si>
  <si>
    <t>ERR418465</t>
  </si>
  <si>
    <t>Staphylococcus aureus C00003148</t>
  </si>
  <si>
    <t>ERR418557</t>
  </si>
  <si>
    <t>Staphylococcus aureus C00003244</t>
  </si>
  <si>
    <t>ERR418560</t>
  </si>
  <si>
    <t>Staphylococcus aureus C00003247</t>
  </si>
  <si>
    <t>ERR418559</t>
  </si>
  <si>
    <t>Staphylococcus aureus C00003246</t>
  </si>
  <si>
    <t>ERR418566</t>
  </si>
  <si>
    <t>Staphylococcus aureus C00003253</t>
  </si>
  <si>
    <t>ERR418627</t>
  </si>
  <si>
    <t>Staphylococcus aureus C00003318</t>
  </si>
  <si>
    <t>ERR418628</t>
  </si>
  <si>
    <t>Staphylococcus aureus C00003319</t>
  </si>
  <si>
    <t>ERR418622</t>
  </si>
  <si>
    <t>Staphylococcus aureus C00003313</t>
  </si>
  <si>
    <t>ERR418750</t>
  </si>
  <si>
    <t>Staphylococcus aureus C00007082</t>
  </si>
  <si>
    <t>ERR418620</t>
  </si>
  <si>
    <t>Staphylococcus aureus C00003311</t>
  </si>
  <si>
    <t>ERR418619</t>
  </si>
  <si>
    <t>Staphylococcus aureus C00003310</t>
  </si>
  <si>
    <t>ERR418626</t>
  </si>
  <si>
    <t>Staphylococcus aureus C00003317</t>
  </si>
  <si>
    <t>ERR418624</t>
  </si>
  <si>
    <t>Staphylococcus aureus C00003315</t>
  </si>
  <si>
    <t>ERR418623</t>
  </si>
  <si>
    <t>Staphylococcus aureus C00003314</t>
  </si>
  <si>
    <t>ERR418413</t>
  </si>
  <si>
    <t>Staphylococcus aureus C00003090</t>
  </si>
  <si>
    <t>ERR418580</t>
  </si>
  <si>
    <t>Staphylococcus aureus C00003267</t>
  </si>
  <si>
    <t>ERR418579</t>
  </si>
  <si>
    <t>Staphylococcus aureus C00003266</t>
  </si>
  <si>
    <t>ERR418578</t>
  </si>
  <si>
    <t>Staphylococcus aureus C00003265</t>
  </si>
  <si>
    <t>ERR418577</t>
  </si>
  <si>
    <t>Staphylococcus aureus C00003264</t>
  </si>
  <si>
    <t>ERR418576</t>
  </si>
  <si>
    <t>Staphylococcus aureus C00003263</t>
  </si>
  <si>
    <t>ERR418575</t>
  </si>
  <si>
    <t>Staphylococcus aureus C00003262</t>
  </si>
  <si>
    <t>ERR418574</t>
  </si>
  <si>
    <t>Staphylococcus aureus C00003261</t>
  </si>
  <si>
    <t>ERR418573</t>
  </si>
  <si>
    <t>Staphylococcus aureus C00003260</t>
  </si>
  <si>
    <t>ERR418647</t>
  </si>
  <si>
    <t>Staphylococcus aureus C00003341</t>
  </si>
  <si>
    <t>ERR418706</t>
  </si>
  <si>
    <t>Staphylococcus aureus C00003402</t>
  </si>
  <si>
    <t>ERR418705</t>
  </si>
  <si>
    <t>Staphylococcus aureus C00003400</t>
  </si>
  <si>
    <t>ERR418711</t>
  </si>
  <si>
    <t>Staphylococcus aureus C00003407</t>
  </si>
  <si>
    <t>ERR418710</t>
  </si>
  <si>
    <t>Staphylococcus aureus C00003406</t>
  </si>
  <si>
    <t>ERR418709</t>
  </si>
  <si>
    <t>Staphylococcus aureus C00003405</t>
  </si>
  <si>
    <t>ERR418708</t>
  </si>
  <si>
    <t>Staphylococcus aureus C00003404</t>
  </si>
  <si>
    <t>ERR418370</t>
  </si>
  <si>
    <t>Staphylococcus aureus C00001384</t>
  </si>
  <si>
    <t>ERR418371</t>
  </si>
  <si>
    <t>Staphylococcus aureus C00001385</t>
  </si>
  <si>
    <t>ERR418374</t>
  </si>
  <si>
    <t>Staphylococcus aureus C00001388</t>
  </si>
  <si>
    <t>ERR418789</t>
  </si>
  <si>
    <t>Staphylococcus aureus C00008635</t>
  </si>
  <si>
    <t>ERR418788</t>
  </si>
  <si>
    <t>Staphylococcus aureus C00008633</t>
  </si>
  <si>
    <t>ERR418782</t>
  </si>
  <si>
    <t>Staphylococcus aureus C00008626</t>
  </si>
  <si>
    <t>ERR418403</t>
  </si>
  <si>
    <t>Staphylococcus aureus C00002658</t>
  </si>
  <si>
    <t>ERR418399</t>
  </si>
  <si>
    <t>Staphylococcus aureus C00002653</t>
  </si>
  <si>
    <t>ERR418398</t>
  </si>
  <si>
    <t>Staphylococcus aureus C00002652</t>
  </si>
  <si>
    <t>ERR418400</t>
  </si>
  <si>
    <t>Staphylococcus aureus C00002655</t>
  </si>
  <si>
    <t>ERR418402</t>
  </si>
  <si>
    <t>Staphylococcus aureus C00002657</t>
  </si>
  <si>
    <t>ERR418439</t>
  </si>
  <si>
    <t>Staphylococcus aureus C00003120</t>
  </si>
  <si>
    <t>ERR418440</t>
  </si>
  <si>
    <t>Staphylococcus aureus C00003121</t>
  </si>
  <si>
    <t>ERR418441</t>
  </si>
  <si>
    <t>Staphylococcus aureus C00003122</t>
  </si>
  <si>
    <t>ERR418446</t>
  </si>
  <si>
    <t>Staphylococcus aureus C00003128</t>
  </si>
  <si>
    <t>ERR418447</t>
  </si>
  <si>
    <t>Staphylococcus aureus C00003129</t>
  </si>
  <si>
    <t>ERR418781</t>
  </si>
  <si>
    <t>Staphylococcus aureus C00008625</t>
  </si>
  <si>
    <t>ERR418696</t>
  </si>
  <si>
    <t>Staphylococcus aureus C00003391</t>
  </si>
  <si>
    <t>ERR418701</t>
  </si>
  <si>
    <t>Staphylococcus aureus C00003396</t>
  </si>
  <si>
    <t>ERR418699</t>
  </si>
  <si>
    <t>Staphylococcus aureus C00003394</t>
  </si>
  <si>
    <t>ERR418468</t>
  </si>
  <si>
    <t>Staphylococcus aureus C00003151</t>
  </si>
  <si>
    <t>ERR418703</t>
  </si>
  <si>
    <t>Staphylococcus aureus C00003398</t>
  </si>
  <si>
    <t>ERR418467</t>
  </si>
  <si>
    <t>Staphylococcus aureus C00003150</t>
  </si>
  <si>
    <t>ERR418470</t>
  </si>
  <si>
    <t>Staphylococcus aureus C00003153</t>
  </si>
  <si>
    <t>ERR418469</t>
  </si>
  <si>
    <t>Staphylococcus aureus C00003152</t>
  </si>
  <si>
    <t>ERR418472</t>
  </si>
  <si>
    <t>Staphylococcus aureus C00003155</t>
  </si>
  <si>
    <t>ERR418464</t>
  </si>
  <si>
    <t>Staphylococcus aureus C00003147</t>
  </si>
  <si>
    <t>ERR418763</t>
  </si>
  <si>
    <t>Staphylococcus aureus C00007098</t>
  </si>
  <si>
    <t>ERR418764</t>
  </si>
  <si>
    <t>Staphylococcus aureus C00007099</t>
  </si>
  <si>
    <t>ERR418760</t>
  </si>
  <si>
    <t>Staphylococcus aureus C00007095</t>
  </si>
  <si>
    <t>ERR418759</t>
  </si>
  <si>
    <t>Staphylococcus aureus C00007094</t>
  </si>
  <si>
    <t>ERR418761</t>
  </si>
  <si>
    <t>Staphylococcus aureus C00007096</t>
  </si>
  <si>
    <t>ERR418762</t>
  </si>
  <si>
    <t>Staphylococcus aureus C00007097</t>
  </si>
  <si>
    <t>ERR418466</t>
  </si>
  <si>
    <t>Staphylococcus aureus C00003149</t>
  </si>
  <si>
    <t>ERR418794</t>
  </si>
  <si>
    <t>Staphylococcus aureus C00008947</t>
  </si>
  <si>
    <t>ERR418795</t>
  </si>
  <si>
    <t>Staphylococcus aureus C00008948</t>
  </si>
  <si>
    <t>ERR418322</t>
  </si>
  <si>
    <t>Staphylococcus aureus C00000788</t>
  </si>
  <si>
    <t>ERR418319</t>
  </si>
  <si>
    <t>Staphylococcus aureus C00000785</t>
  </si>
  <si>
    <t>ERR418318</t>
  </si>
  <si>
    <t>Staphylococcus aureus C00000784</t>
  </si>
  <si>
    <t>ERR418321</t>
  </si>
  <si>
    <t>Staphylococcus aureus C00000787</t>
  </si>
  <si>
    <t>ERR418320</t>
  </si>
  <si>
    <t>Staphylococcus aureus C00000786</t>
  </si>
  <si>
    <t>ERR418680</t>
  </si>
  <si>
    <t>Staphylococcus aureus C00003375</t>
  </si>
  <si>
    <t>ERR418718</t>
  </si>
  <si>
    <t>Staphylococcus aureus C00003414</t>
  </si>
  <si>
    <t>ERR418679</t>
  </si>
  <si>
    <t>Staphylococcus aureus C00003374</t>
  </si>
  <si>
    <t>ERR418719</t>
  </si>
  <si>
    <t>Staphylococcus aureus C00003415</t>
  </si>
  <si>
    <t>ERR418720</t>
  </si>
  <si>
    <t>Staphylococcus aureus C00003417</t>
  </si>
  <si>
    <t>ERR418612</t>
  </si>
  <si>
    <t>Staphylococcus aureus C00003303</t>
  </si>
  <si>
    <t>ERR418715</t>
  </si>
  <si>
    <t>Staphylococcus aureus C00003411</t>
  </si>
  <si>
    <t>ERR418721</t>
  </si>
  <si>
    <t>Staphylococcus aureus C00003418</t>
  </si>
  <si>
    <t>ERR418332</t>
  </si>
  <si>
    <t>Staphylococcus aureus C00000809</t>
  </si>
  <si>
    <t>ERR418392</t>
  </si>
  <si>
    <t>Staphylococcus aureus C00001448</t>
  </si>
  <si>
    <t>ERR418386</t>
  </si>
  <si>
    <t>Staphylococcus aureus C00001441</t>
  </si>
  <si>
    <t>ERR418388</t>
  </si>
  <si>
    <t>Staphylococcus aureus C00001443</t>
  </si>
  <si>
    <t>ERR418389</t>
  </si>
  <si>
    <t>Staphylococcus aureus C00001445</t>
  </si>
  <si>
    <t>ERR418391</t>
  </si>
  <si>
    <t>Staphylococcus aureus C00001447</t>
  </si>
  <si>
    <t>ERR418390</t>
  </si>
  <si>
    <t>Staphylococcus aureus C00001446</t>
  </si>
  <si>
    <t>ERR418368</t>
  </si>
  <si>
    <t>Staphylococcus aureus C00000863</t>
  </si>
  <si>
    <t>ERR418397</t>
  </si>
  <si>
    <t>Staphylococcus aureus C00002649</t>
  </si>
  <si>
    <t>ERR418334</t>
  </si>
  <si>
    <t>Staphylococcus aureus C00000815</t>
  </si>
  <si>
    <t>ERR418333</t>
  </si>
  <si>
    <t>Staphylococcus aureus C00000814</t>
  </si>
  <si>
    <t>ERR418336</t>
  </si>
  <si>
    <t>Staphylococcus aureus C00000817</t>
  </si>
  <si>
    <t>ERR418335</t>
  </si>
  <si>
    <t>Staphylococcus aureus C00000816</t>
  </si>
  <si>
    <t>ERR418338</t>
  </si>
  <si>
    <t>Staphylococcus aureus C00000819</t>
  </si>
  <si>
    <t>ERR418689</t>
  </si>
  <si>
    <t>Staphylococcus aureus C00003384</t>
  </si>
  <si>
    <t>ERR418690</t>
  </si>
  <si>
    <t>Staphylococcus aureus C00003385</t>
  </si>
  <si>
    <t>ERR418686</t>
  </si>
  <si>
    <t>Staphylococcus aureus C00003381</t>
  </si>
  <si>
    <t>ERR418687</t>
  </si>
  <si>
    <t>Staphylococcus aureus C00003382</t>
  </si>
  <si>
    <t>ERR418693</t>
  </si>
  <si>
    <t>Staphylococcus aureus C00003388</t>
  </si>
  <si>
    <t>ERR418694</t>
  </si>
  <si>
    <t>Staphylococcus aureus C00003389</t>
  </si>
  <si>
    <t>ERR418461</t>
  </si>
  <si>
    <t>Staphylococcus aureus C00003143</t>
  </si>
  <si>
    <t>ERR418458</t>
  </si>
  <si>
    <t>Staphylococcus aureus C00003140</t>
  </si>
  <si>
    <t>ERR418731</t>
  </si>
  <si>
    <t>Staphylococcus aureus C00007063</t>
  </si>
  <si>
    <t>ERR418730</t>
  </si>
  <si>
    <t>Staphylococcus aureus C00007062</t>
  </si>
  <si>
    <t>ERR418733</t>
  </si>
  <si>
    <t>Staphylococcus aureus C00007065</t>
  </si>
  <si>
    <t>ERR418732</t>
  </si>
  <si>
    <t>Staphylococcus aureus C00007064</t>
  </si>
  <si>
    <t>ERR418735</t>
  </si>
  <si>
    <t>Staphylococcus aureus C00007067</t>
  </si>
  <si>
    <t>ERR418734</t>
  </si>
  <si>
    <t>Staphylococcus aureus C00007066</t>
  </si>
  <si>
    <t>ERR418737</t>
  </si>
  <si>
    <t>Staphylococcus aureus C00007069</t>
  </si>
  <si>
    <t>ERR418797</t>
  </si>
  <si>
    <t>Staphylococcus aureus C00008958</t>
  </si>
  <si>
    <t>ERR410128</t>
  </si>
  <si>
    <t>Staphylococcus aureus C00001276</t>
  </si>
  <si>
    <t>ERR410082</t>
  </si>
  <si>
    <t>Staphylococcus aureus C00001123</t>
  </si>
  <si>
    <t>ERR410121</t>
  </si>
  <si>
    <t>Staphylococcus aureus C00001162</t>
  </si>
  <si>
    <t>ERR410106</t>
  </si>
  <si>
    <t>Staphylococcus aureus C00001147</t>
  </si>
  <si>
    <t>ERR410051</t>
  </si>
  <si>
    <t>Staphylococcus aureus C00001092</t>
  </si>
  <si>
    <t>ERR418886</t>
  </si>
  <si>
    <t>Staphylococcus aureus C00001215</t>
  </si>
  <si>
    <t>ERR418920</t>
  </si>
  <si>
    <t>Staphylococcus aureus C00001249</t>
  </si>
  <si>
    <t>ERR410041</t>
  </si>
  <si>
    <t>Staphylococcus aureus C00001082</t>
  </si>
  <si>
    <t>ERR418860</t>
  </si>
  <si>
    <t>Staphylococcus aureus C00001189</t>
  </si>
  <si>
    <t>ERR418918</t>
  </si>
  <si>
    <t>Staphylococcus aureus C00001247</t>
  </si>
  <si>
    <t>ERR418972</t>
  </si>
  <si>
    <t>Staphylococcus aureus C00012757</t>
  </si>
  <si>
    <t>ERR410034</t>
  </si>
  <si>
    <t>Staphylococcus aureus C00001075</t>
  </si>
  <si>
    <t>ERR410035</t>
  </si>
  <si>
    <t>Staphylococcus aureus C00001076</t>
  </si>
  <si>
    <t>ERR410036</t>
  </si>
  <si>
    <t>Staphylococcus aureus C00001077</t>
  </si>
  <si>
    <t>ERR410042</t>
  </si>
  <si>
    <t>Staphylococcus aureus C00001083</t>
  </si>
  <si>
    <t>ERR410044</t>
  </si>
  <si>
    <t>Staphylococcus aureus C00001085</t>
  </si>
  <si>
    <t>ERR410045</t>
  </si>
  <si>
    <t>Staphylococcus aureus C00001086</t>
  </si>
  <si>
    <t>ERR410046</t>
  </si>
  <si>
    <t>Staphylococcus aureus C00001087</t>
  </si>
  <si>
    <t>ERR410047</t>
  </si>
  <si>
    <t>Staphylococcus aureus C00001088</t>
  </si>
  <si>
    <t>ERR410048</t>
  </si>
  <si>
    <t>Staphylococcus aureus C00001089</t>
  </si>
  <si>
    <t>ERR410050</t>
  </si>
  <si>
    <t>Staphylococcus aureus C00001091</t>
  </si>
  <si>
    <t>ERR410053</t>
  </si>
  <si>
    <t>Staphylococcus aureus C00001094</t>
  </si>
  <si>
    <t>ERR410056</t>
  </si>
  <si>
    <t>Staphylococcus aureus C00001097</t>
  </si>
  <si>
    <t>ERR410061</t>
  </si>
  <si>
    <t>Staphylococcus aureus C00001102</t>
  </si>
  <si>
    <t>ERR410062</t>
  </si>
  <si>
    <t>Staphylococcus aureus C00001103</t>
  </si>
  <si>
    <t>ERR410063</t>
  </si>
  <si>
    <t>Staphylococcus aureus C00001104</t>
  </si>
  <si>
    <t>ERR410066</t>
  </si>
  <si>
    <t>Staphylococcus aureus C00001107</t>
  </si>
  <si>
    <t>ERR418894</t>
  </si>
  <si>
    <t>Staphylococcus aureus C00001223</t>
  </si>
  <si>
    <t>ERR418905</t>
  </si>
  <si>
    <t>Staphylococcus aureus C00001234</t>
  </si>
  <si>
    <t>ERR418907</t>
  </si>
  <si>
    <t>Staphylococcus aureus C00001236</t>
  </si>
  <si>
    <t>ERR418910</t>
  </si>
  <si>
    <t>Staphylococcus aureus C00001239</t>
  </si>
  <si>
    <t>ERR418911</t>
  </si>
  <si>
    <t>Staphylococcus aureus C00001240</t>
  </si>
  <si>
    <t>ERR418912</t>
  </si>
  <si>
    <t>Staphylococcus aureus C00001241</t>
  </si>
  <si>
    <t>ERR418913</t>
  </si>
  <si>
    <t>Staphylococcus aureus C00001242</t>
  </si>
  <si>
    <t>ERR418915</t>
  </si>
  <si>
    <t>Staphylococcus aureus C00001244</t>
  </si>
  <si>
    <t>ERR418917</t>
  </si>
  <si>
    <t>Staphylococcus aureus C00001246</t>
  </si>
  <si>
    <t>ERR418919</t>
  </si>
  <si>
    <t>Staphylococcus aureus C00001248</t>
  </si>
  <si>
    <t>ERR418921</t>
  </si>
  <si>
    <t>Staphylococcus aureus C00001250</t>
  </si>
  <si>
    <t>ERR418323</t>
  </si>
  <si>
    <t>Staphylococcus aureus C00000789</t>
  </si>
  <si>
    <t>ERR418324</t>
  </si>
  <si>
    <t>Staphylococcus aureus C00000790</t>
  </si>
  <si>
    <t>ERR418325</t>
  </si>
  <si>
    <t>Staphylococcus aureus C00000795</t>
  </si>
  <si>
    <t>ERR418326</t>
  </si>
  <si>
    <t>Staphylococcus aureus C00000796</t>
  </si>
  <si>
    <t>ERR418329</t>
  </si>
  <si>
    <t>Staphylococcus aureus C00000805</t>
  </si>
  <si>
    <t>ERR418337</t>
  </si>
  <si>
    <t>Staphylococcus aureus C00000818</t>
  </si>
  <si>
    <t>ERR418340</t>
  </si>
  <si>
    <t>Staphylococcus aureus C00000825</t>
  </si>
  <si>
    <t>ERR418343</t>
  </si>
  <si>
    <t>Staphylococcus aureus C00000828</t>
  </si>
  <si>
    <t>ERR418344</t>
  </si>
  <si>
    <t>Staphylococcus aureus C00000829</t>
  </si>
  <si>
    <t>ERR418345</t>
  </si>
  <si>
    <t>Staphylococcus aureus C00000830</t>
  </si>
  <si>
    <t>ERR418348</t>
  </si>
  <si>
    <t>Staphylococcus aureus C00000835</t>
  </si>
  <si>
    <t>ERR418349</t>
  </si>
  <si>
    <t>Staphylococcus aureus C00000836</t>
  </si>
  <si>
    <t>ERR418352</t>
  </si>
  <si>
    <t>Staphylococcus aureus C00000839</t>
  </si>
  <si>
    <t>ERR418365</t>
  </si>
  <si>
    <t>Staphylococcus aureus C00000860</t>
  </si>
  <si>
    <t>ERR418366</t>
  </si>
  <si>
    <t>Staphylococcus aureus C00000861</t>
  </si>
  <si>
    <t>ERR418367</t>
  </si>
  <si>
    <t>Staphylococcus aureus C00000862</t>
  </si>
  <si>
    <t>ERR418369</t>
  </si>
  <si>
    <t>Staphylococcus aureus C00000864</t>
  </si>
  <si>
    <t>ERR410037</t>
  </si>
  <si>
    <t>Staphylococcus aureus C00001078</t>
  </si>
  <si>
    <t>ERR410039</t>
  </si>
  <si>
    <t>Staphylococcus aureus C00001080</t>
  </si>
  <si>
    <t>ERR410038</t>
  </si>
  <si>
    <t>Staphylococcus aureus C00001079</t>
  </si>
  <si>
    <t>ERR410040</t>
  </si>
  <si>
    <t>Staphylococcus aureus C00001081</t>
  </si>
  <si>
    <t>ERR410043</t>
  </si>
  <si>
    <t>Staphylococcus aureus C00001084</t>
  </si>
  <si>
    <t>ERR410049</t>
  </si>
  <si>
    <t>Staphylococcus aureus C00001090</t>
  </si>
  <si>
    <t>ERR410052</t>
  </si>
  <si>
    <t>Staphylococcus aureus C00001093</t>
  </si>
  <si>
    <t>ERR410055</t>
  </si>
  <si>
    <t>Staphylococcus aureus C00001096</t>
  </si>
  <si>
    <t>ERR410057</t>
  </si>
  <si>
    <t>Staphylococcus aureus C00001098</t>
  </si>
  <si>
    <t>ERR410058</t>
  </si>
  <si>
    <t>Staphylococcus aureus C00001099</t>
  </si>
  <si>
    <t>ERR410059</t>
  </si>
  <si>
    <t>Staphylococcus aureus C00001100</t>
  </si>
  <si>
    <t>ERR410060</t>
  </si>
  <si>
    <t>Staphylococcus aureus C00001101</t>
  </si>
  <si>
    <t>ERR410064</t>
  </si>
  <si>
    <t>Staphylococcus aureus C00001105</t>
  </si>
  <si>
    <t>ERR410067</t>
  </si>
  <si>
    <t>Staphylococcus aureus C00001108</t>
  </si>
  <si>
    <t>ERR410068</t>
  </si>
  <si>
    <t>Staphylococcus aureus C00001109</t>
  </si>
  <si>
    <t>ERR410074</t>
  </si>
  <si>
    <t>Staphylococcus aureus C00001115</t>
  </si>
  <si>
    <t>ERR410076</t>
  </si>
  <si>
    <t>Staphylococcus aureus C00001117</t>
  </si>
  <si>
    <t>ERR410077</t>
  </si>
  <si>
    <t>Staphylococcus aureus C00001118</t>
  </si>
  <si>
    <t>ERR410079</t>
  </si>
  <si>
    <t>Staphylococcus aureus C00001120</t>
  </si>
  <si>
    <t>ERR410083</t>
  </si>
  <si>
    <t>Staphylococcus aureus C00001124</t>
  </si>
  <si>
    <t>ERR410086</t>
  </si>
  <si>
    <t>Staphylococcus aureus C00001127</t>
  </si>
  <si>
    <t>ERR410087</t>
  </si>
  <si>
    <t>Staphylococcus aureus C00001128</t>
  </si>
  <si>
    <t>ERR410091</t>
  </si>
  <si>
    <t>Staphylococcus aureus C00001132</t>
  </si>
  <si>
    <t>ERR410092</t>
  </si>
  <si>
    <t>Staphylococcus aureus C00001133</t>
  </si>
  <si>
    <t>ERR410094</t>
  </si>
  <si>
    <t>Staphylococcus aureus C00001135</t>
  </si>
  <si>
    <t>ERR410100</t>
  </si>
  <si>
    <t>Staphylococcus aureus C00001141</t>
  </si>
  <si>
    <t>ERR410103</t>
  </si>
  <si>
    <t>Staphylococcus aureus C00001144</t>
  </si>
  <si>
    <t>ERR410105</t>
  </si>
  <si>
    <t>Staphylococcus aureus C00001146</t>
  </si>
  <si>
    <t>ERR410108</t>
  </si>
  <si>
    <t>Staphylococcus aureus C00001149</t>
  </si>
  <si>
    <t>ERR410115</t>
  </si>
  <si>
    <t>Staphylococcus aureus C00001156</t>
  </si>
  <si>
    <t>ERR410116</t>
  </si>
  <si>
    <t>Staphylococcus aureus C00001157</t>
  </si>
  <si>
    <t>ERR410117</t>
  </si>
  <si>
    <t>Staphylococcus aureus C00001158</t>
  </si>
  <si>
    <t>ERR418853</t>
  </si>
  <si>
    <t>Staphylococcus aureus C00001182</t>
  </si>
  <si>
    <t>ERR418861</t>
  </si>
  <si>
    <t>Staphylococcus aureus C00001190</t>
  </si>
  <si>
    <t>ERR418863</t>
  </si>
  <si>
    <t>Staphylococcus aureus C00001192</t>
  </si>
  <si>
    <t>ERR418865</t>
  </si>
  <si>
    <t>Staphylococcus aureus C00001194</t>
  </si>
  <si>
    <t>ERR418871</t>
  </si>
  <si>
    <t>Staphylococcus aureus C00001200</t>
  </si>
  <si>
    <t>ERR418875</t>
  </si>
  <si>
    <t>Staphylococcus aureus C00001204</t>
  </si>
  <si>
    <t>ERR418880</t>
  </si>
  <si>
    <t>Staphylococcus aureus C00001209</t>
  </si>
  <si>
    <t>ERR418884</t>
  </si>
  <si>
    <t>Staphylococcus aureus C00001213</t>
  </si>
  <si>
    <t>ERR418896</t>
  </si>
  <si>
    <t>Staphylococcus aureus C00001225</t>
  </si>
  <si>
    <t>ERR418902</t>
  </si>
  <si>
    <t>Staphylococcus aureus C00001231</t>
  </si>
  <si>
    <t>ERR418914</t>
  </si>
  <si>
    <t>Staphylococcus aureus C00001243</t>
  </si>
  <si>
    <t>ERR418924</t>
  </si>
  <si>
    <t>Staphylococcus aureus C00001253</t>
  </si>
  <si>
    <t>ERR418926</t>
  </si>
  <si>
    <t>Staphylococcus aureus C00001255</t>
  </si>
  <si>
    <t>ERR418426</t>
  </si>
  <si>
    <t>Staphylococcus aureus C00003106</t>
  </si>
  <si>
    <t>ERR418691</t>
  </si>
  <si>
    <t>Staphylococcus aureus C00003386</t>
  </si>
  <si>
    <t>ERR418784</t>
  </si>
  <si>
    <t>Staphylococcus aureus C00008628</t>
  </si>
  <si>
    <t>ERR418995</t>
  </si>
  <si>
    <t>Staphylococcus aureus C00012780</t>
  </si>
  <si>
    <t>ERR419006</t>
  </si>
  <si>
    <t>Staphylococcus aureus C00012791</t>
  </si>
  <si>
    <t>ERR419185</t>
  </si>
  <si>
    <t>Staphylococcus aureus C00013352</t>
  </si>
  <si>
    <t>ERR419208</t>
  </si>
  <si>
    <t>Staphylococcus aureus C00013375</t>
  </si>
  <si>
    <t>ERR418857</t>
  </si>
  <si>
    <t>Staphylococcus aureus C00001186</t>
  </si>
  <si>
    <t>ERR418849</t>
  </si>
  <si>
    <t>Staphylococcus aureus C00001178</t>
  </si>
  <si>
    <t>ERR410119</t>
  </si>
  <si>
    <t>Staphylococcus aureus C00001160</t>
  </si>
  <si>
    <t>ERR410096</t>
  </si>
  <si>
    <t>Staphylococcus aureus C00001137</t>
  </si>
  <si>
    <t>ERR410113</t>
  </si>
  <si>
    <t>Staphylococcus aureus C00001154</t>
  </si>
  <si>
    <t>ERR418858</t>
  </si>
  <si>
    <t>Staphylococcus aureus C00001187</t>
  </si>
  <si>
    <t>ERR418888</t>
  </si>
  <si>
    <t>Staphylococcus aureus C00001217</t>
  </si>
  <si>
    <t>ERR418869</t>
  </si>
  <si>
    <t>Staphylococcus aureus C00001198</t>
  </si>
  <si>
    <t>ERR418890</t>
  </si>
  <si>
    <t>Staphylococcus aureus C00001219</t>
  </si>
  <si>
    <t>ERR418862</t>
  </si>
  <si>
    <t>Staphylococcus aureus C00001191</t>
  </si>
  <si>
    <t>ERR418876</t>
  </si>
  <si>
    <t>Staphylococcus aureus C00001205</t>
  </si>
  <si>
    <t>ERR418868</t>
  </si>
  <si>
    <t>Staphylococcus aureus C00001197</t>
  </si>
  <si>
    <t>ERR418883</t>
  </si>
  <si>
    <t>Staphylococcus aureus C00001212</t>
  </si>
  <si>
    <t>ERR418887</t>
  </si>
  <si>
    <t>Staphylococcus aureus C00001216</t>
  </si>
  <si>
    <t>ERR418901</t>
  </si>
  <si>
    <t>Staphylococcus aureus C00001230</t>
  </si>
  <si>
    <t>ERR418900</t>
  </si>
  <si>
    <t>Staphylococcus aureus C00001229</t>
  </si>
  <si>
    <t>ERR418893</t>
  </si>
  <si>
    <t>Staphylococcus aureus C00001222</t>
  </si>
  <si>
    <t>ERR418891</t>
  </si>
  <si>
    <t>Staphylococcus aureus C00001220</t>
  </si>
  <si>
    <t>ERR418898</t>
  </si>
  <si>
    <t>Staphylococcus aureus C00001227</t>
  </si>
  <si>
    <t>ERR418895</t>
  </si>
  <si>
    <t>Staphylococcus aureus C00001224</t>
  </si>
  <si>
    <t>ERR418903</t>
  </si>
  <si>
    <t>Staphylococcus aureus C00001232</t>
  </si>
  <si>
    <t>ERR418904</t>
  </si>
  <si>
    <t>Staphylococcus aureus C00001233</t>
  </si>
  <si>
    <t>ERR418899</t>
  </si>
  <si>
    <t>Staphylococcus aureus C00001228</t>
  </si>
  <si>
    <t>ERR418909</t>
  </si>
  <si>
    <t>Staphylococcus aureus C00001238</t>
  </si>
  <si>
    <t>ERR418927</t>
  </si>
  <si>
    <t>Staphylococcus aureus C00001256</t>
  </si>
  <si>
    <t>ERR418916</t>
  </si>
  <si>
    <t>Staphylococcus aureus C00001245</t>
  </si>
  <si>
    <t>ERR418908</t>
  </si>
  <si>
    <t>Staphylococcus aureus C00001237</t>
  </si>
  <si>
    <t>ERR418930</t>
  </si>
  <si>
    <t>Staphylococcus aureus C00001259</t>
  </si>
  <si>
    <t>ERR418929</t>
  </si>
  <si>
    <t>Staphylococcus aureus C00001258</t>
  </si>
  <si>
    <t>ERR418922</t>
  </si>
  <si>
    <t>Staphylococcus aureus C00001251</t>
  </si>
  <si>
    <t>ERR418937</t>
  </si>
  <si>
    <t>Staphylococcus aureus C00001267</t>
  </si>
  <si>
    <t>ERR418933</t>
  </si>
  <si>
    <t>Staphylococcus aureus C00001263</t>
  </si>
  <si>
    <t>ERR418940</t>
  </si>
  <si>
    <t>Staphylococcus aureus C00001270</t>
  </si>
  <si>
    <t>ERR418942</t>
  </si>
  <si>
    <t>Staphylococcus aureus C00001272</t>
  </si>
  <si>
    <t>ERR418941</t>
  </si>
  <si>
    <t>Staphylococcus aureus C00001271</t>
  </si>
  <si>
    <t>ERR410133</t>
  </si>
  <si>
    <t>Staphylococcus aureus C00001281</t>
  </si>
  <si>
    <t>ERR410134</t>
  </si>
  <si>
    <t>Staphylococcus aureus C00001282</t>
  </si>
  <si>
    <t>ERR418372</t>
  </si>
  <si>
    <t>Staphylococcus aureus C00001386</t>
  </si>
  <si>
    <t>ERR418373</t>
  </si>
  <si>
    <t>Staphylococcus aureus C00001387</t>
  </si>
  <si>
    <t>ERR418375</t>
  </si>
  <si>
    <t>Staphylococcus aureus C00001389</t>
  </si>
  <si>
    <t>ERR418378</t>
  </si>
  <si>
    <t>Staphylococcus aureus C00001399</t>
  </si>
  <si>
    <t>ERR418379</t>
  </si>
  <si>
    <t>Staphylococcus aureus C00001400</t>
  </si>
  <si>
    <t>ERR418387</t>
  </si>
  <si>
    <t>Staphylococcus aureus C00001442</t>
  </si>
  <si>
    <t>ERR418385</t>
  </si>
  <si>
    <t>Staphylococcus aureus C00001440</t>
  </si>
  <si>
    <t>ERR418377</t>
  </si>
  <si>
    <t>Staphylococcus aureus C00001397</t>
  </si>
  <si>
    <t>ERR418376</t>
  </si>
  <si>
    <t>Staphylococcus aureus C00001390</t>
  </si>
  <si>
    <t>ERR418393</t>
  </si>
  <si>
    <t>Staphylococcus aureus C00001449</t>
  </si>
  <si>
    <t>ERR418946</t>
  </si>
  <si>
    <t>Staphylococcus aureus C00002622</t>
  </si>
  <si>
    <t>ERR418944</t>
  </si>
  <si>
    <t>Staphylococcus aureus C00002620</t>
  </si>
  <si>
    <t>ERR418943</t>
  </si>
  <si>
    <t>Staphylococcus aureus C00002619</t>
  </si>
  <si>
    <t>ERR418947</t>
  </si>
  <si>
    <t>Staphylococcus aureus C00002623</t>
  </si>
  <si>
    <t>ERR418950</t>
  </si>
  <si>
    <t>Staphylococcus aureus C00002626</t>
  </si>
  <si>
    <t>ERR418401</t>
  </si>
  <si>
    <t>Staphylococcus aureus C00002656</t>
  </si>
  <si>
    <t>ERR418414</t>
  </si>
  <si>
    <t>Staphylococcus aureus C00003091</t>
  </si>
  <si>
    <t>ERR418415</t>
  </si>
  <si>
    <t>Staphylococcus aureus C00003092</t>
  </si>
  <si>
    <t>ERR418416</t>
  </si>
  <si>
    <t>Staphylococcus aureus C00003093</t>
  </si>
  <si>
    <t>ERR418417</t>
  </si>
  <si>
    <t>Staphylococcus aureus C00003095</t>
  </si>
  <si>
    <t>ERR418418</t>
  </si>
  <si>
    <t>Staphylococcus aureus C00003096</t>
  </si>
  <si>
    <t>ERR418419</t>
  </si>
  <si>
    <t>Staphylococcus aureus C00003098</t>
  </si>
  <si>
    <t>ERR418420</t>
  </si>
  <si>
    <t>Staphylococcus aureus C00003099</t>
  </si>
  <si>
    <t>ERR418421</t>
  </si>
  <si>
    <t>Staphylococcus aureus C00003100</t>
  </si>
  <si>
    <t>ERR418422</t>
  </si>
  <si>
    <t>Staphylococcus aureus C00003101</t>
  </si>
  <si>
    <t>ERR418423</t>
  </si>
  <si>
    <t>Staphylococcus aureus C00003102</t>
  </si>
  <si>
    <t>ERR418424</t>
  </si>
  <si>
    <t>Staphylococcus aureus C00003103</t>
  </si>
  <si>
    <t>ERR418425</t>
  </si>
  <si>
    <t>Staphylococcus aureus C00003104</t>
  </si>
  <si>
    <t>ERR418427</t>
  </si>
  <si>
    <t>Staphylococcus aureus C00003107</t>
  </si>
  <si>
    <t>ERR418428</t>
  </si>
  <si>
    <t>Staphylococcus aureus C00003108</t>
  </si>
  <si>
    <t>ERR418429</t>
  </si>
  <si>
    <t>Staphylococcus aureus C00003109</t>
  </si>
  <si>
    <t>ERR418442</t>
  </si>
  <si>
    <t>Staphylococcus aureus C00003124</t>
  </si>
  <si>
    <t>ERR418443</t>
  </si>
  <si>
    <t>Staphylococcus aureus C00003125</t>
  </si>
  <si>
    <t>ERR418444</t>
  </si>
  <si>
    <t>Staphylococcus aureus C00003126</t>
  </si>
  <si>
    <t>ERR418445</t>
  </si>
  <si>
    <t>Staphylococcus aureus C00003127</t>
  </si>
  <si>
    <t>ERR418449</t>
  </si>
  <si>
    <t>Staphylococcus aureus C00003131</t>
  </si>
  <si>
    <t>ERR418452</t>
  </si>
  <si>
    <t>Staphylococcus aureus C00003134</t>
  </si>
  <si>
    <t>ERR418453</t>
  </si>
  <si>
    <t>Staphylococcus aureus C00003135</t>
  </si>
  <si>
    <t>ERR418454</t>
  </si>
  <si>
    <t>Staphylococcus aureus C00003136</t>
  </si>
  <si>
    <t>ERR418456</t>
  </si>
  <si>
    <t>Staphylococcus aureus C00003138</t>
  </si>
  <si>
    <t>ERR418457</t>
  </si>
  <si>
    <t>Staphylococcus aureus C00003139</t>
  </si>
  <si>
    <t>ERR418459</t>
  </si>
  <si>
    <t>Staphylococcus aureus C00003141</t>
  </si>
  <si>
    <t>ERR418460</t>
  </si>
  <si>
    <t>Staphylococcus aureus C00003142</t>
  </si>
  <si>
    <t>ERR418462</t>
  </si>
  <si>
    <t>Staphylococcus aureus C00003144</t>
  </si>
  <si>
    <t>ERR418463</t>
  </si>
  <si>
    <t>Staphylococcus aureus C00003145</t>
  </si>
  <si>
    <t>ERR418471</t>
  </si>
  <si>
    <t>Staphylococcus aureus C00003154</t>
  </si>
  <si>
    <t>ERR418473</t>
  </si>
  <si>
    <t>Staphylococcus aureus C00003156</t>
  </si>
  <si>
    <t>ERR418474</t>
  </si>
  <si>
    <t>Staphylococcus aureus C00003158</t>
  </si>
  <si>
    <t>ERR418477</t>
  </si>
  <si>
    <t>Staphylococcus aureus C00003161</t>
  </si>
  <si>
    <t>ERR418475</t>
  </si>
  <si>
    <t>Staphylococcus aureus C00003159</t>
  </si>
  <si>
    <t>ERR418478</t>
  </si>
  <si>
    <t>Staphylococcus aureus C00003162</t>
  </si>
  <si>
    <t>ERR418479</t>
  </si>
  <si>
    <t>Staphylococcus aureus C00003163</t>
  </si>
  <si>
    <t>ERR418481</t>
  </si>
  <si>
    <t>Staphylococcus aureus C00003165</t>
  </si>
  <si>
    <t>ERR418482</t>
  </si>
  <si>
    <t>Staphylococcus aureus C00003166</t>
  </si>
  <si>
    <t>ERR418483</t>
  </si>
  <si>
    <t>Staphylococcus aureus C00003167</t>
  </si>
  <si>
    <t>ERR418485</t>
  </si>
  <si>
    <t>Staphylococcus aureus C00003169</t>
  </si>
  <si>
    <t>ERR418487</t>
  </si>
  <si>
    <t>Staphylococcus aureus C00003171</t>
  </si>
  <si>
    <t>ERR418488</t>
  </si>
  <si>
    <t>Staphylococcus aureus C00003172</t>
  </si>
  <si>
    <t>ERR418491</t>
  </si>
  <si>
    <t>Staphylococcus aureus C00003175</t>
  </si>
  <si>
    <t>ERR418492</t>
  </si>
  <si>
    <t>Staphylococcus aureus C00003176</t>
  </si>
  <si>
    <t>ERR418493</t>
  </si>
  <si>
    <t>Staphylococcus aureus C00003177</t>
  </si>
  <si>
    <t>ERR418494</t>
  </si>
  <si>
    <t>Staphylococcus aureus C00003178</t>
  </si>
  <si>
    <t>ERR418495</t>
  </si>
  <si>
    <t>Staphylococcus aureus C00003179</t>
  </si>
  <si>
    <t>ERR418496</t>
  </si>
  <si>
    <t>Staphylococcus aureus C00003180</t>
  </si>
  <si>
    <t>ERR418500</t>
  </si>
  <si>
    <t>Staphylococcus aureus C00003184</t>
  </si>
  <si>
    <t>ERR418499</t>
  </si>
  <si>
    <t>Staphylococcus aureus C00003183</t>
  </si>
  <si>
    <t>ERR418504</t>
  </si>
  <si>
    <t>Staphylococcus aureus C00003188</t>
  </si>
  <si>
    <t>ERR418505</t>
  </si>
  <si>
    <t>Staphylococcus aureus C00003189</t>
  </si>
  <si>
    <t>ERR418508</t>
  </si>
  <si>
    <t>Staphylococcus aureus C00003192</t>
  </si>
  <si>
    <t>ERR418510</t>
  </si>
  <si>
    <t>Staphylococcus aureus C00003194</t>
  </si>
  <si>
    <t>ERR418512</t>
  </si>
  <si>
    <t>Staphylococcus aureus C00003196</t>
  </si>
  <si>
    <t>ERR418515</t>
  </si>
  <si>
    <t>Staphylococcus aureus C00003199</t>
  </si>
  <si>
    <t>ERR418517</t>
  </si>
  <si>
    <t>Staphylococcus aureus C00003201</t>
  </si>
  <si>
    <t>ERR418518</t>
  </si>
  <si>
    <t>Staphylococcus aureus C00003202</t>
  </si>
  <si>
    <t>ERR418519</t>
  </si>
  <si>
    <t>Staphylococcus aureus C00003203</t>
  </si>
  <si>
    <t>ERR418520</t>
  </si>
  <si>
    <t>Staphylococcus aureus C00003204</t>
  </si>
  <si>
    <t>ERR418521</t>
  </si>
  <si>
    <t>Staphylococcus aureus C00003205</t>
  </si>
  <si>
    <t>ERR418524</t>
  </si>
  <si>
    <t>Staphylococcus aureus C00003208</t>
  </si>
  <si>
    <t>ERR418527</t>
  </si>
  <si>
    <t>Staphylococcus aureus C00003211</t>
  </si>
  <si>
    <t>ERR418530</t>
  </si>
  <si>
    <t>Staphylococcus aureus C00003215</t>
  </si>
  <si>
    <t>ERR418531</t>
  </si>
  <si>
    <t>Staphylococcus aureus C00003216</t>
  </si>
  <si>
    <t>ERR418532</t>
  </si>
  <si>
    <t>Staphylococcus aureus C00003217</t>
  </si>
  <si>
    <t>ERR418533</t>
  </si>
  <si>
    <t>Staphylococcus aureus C00003218</t>
  </si>
  <si>
    <t>ERR418539</t>
  </si>
  <si>
    <t>Staphylococcus aureus C00003224</t>
  </si>
  <si>
    <t>ERR418544</t>
  </si>
  <si>
    <t>Staphylococcus aureus C00003229</t>
  </si>
  <si>
    <t>ERR418548</t>
  </si>
  <si>
    <t>Staphylococcus aureus C00003235</t>
  </si>
  <si>
    <t>ERR418549</t>
  </si>
  <si>
    <t>Staphylococcus aureus C00003236</t>
  </si>
  <si>
    <t>ERR418551</t>
  </si>
  <si>
    <t>Staphylococcus aureus C00003238</t>
  </si>
  <si>
    <t>ERR418552</t>
  </si>
  <si>
    <t>Staphylococcus aureus C00003239</t>
  </si>
  <si>
    <t>ERR418554</t>
  </si>
  <si>
    <t>Staphylococcus aureus C00003241</t>
  </si>
  <si>
    <t>ERR418553</t>
  </si>
  <si>
    <t>Staphylococcus aureus C00003240</t>
  </si>
  <si>
    <t>ERR418555</t>
  </si>
  <si>
    <t>Staphylococcus aureus C00003242</t>
  </si>
  <si>
    <t>ERR418556</t>
  </si>
  <si>
    <t>Staphylococcus aureus C00003243</t>
  </si>
  <si>
    <t>ERR418558</t>
  </si>
  <si>
    <t>Staphylococcus aureus C00003245</t>
  </si>
  <si>
    <t>ERR418561</t>
  </si>
  <si>
    <t>Staphylococcus aureus C00003248</t>
  </si>
  <si>
    <t>ERR418563</t>
  </si>
  <si>
    <t>Staphylococcus aureus C00003250</t>
  </si>
  <si>
    <t>ERR418564</t>
  </si>
  <si>
    <t>Staphylococcus aureus C00003251</t>
  </si>
  <si>
    <t>ERR418565</t>
  </si>
  <si>
    <t>Staphylococcus aureus C00003252</t>
  </si>
  <si>
    <t>ERR418567</t>
  </si>
  <si>
    <t>Staphylococcus aureus C00003254</t>
  </si>
  <si>
    <t>ERR418569</t>
  </si>
  <si>
    <t>Staphylococcus aureus C00003256</t>
  </si>
  <si>
    <t>ERR418570</t>
  </si>
  <si>
    <t>Staphylococcus aureus C00003257</t>
  </si>
  <si>
    <t>ERR418571</t>
  </si>
  <si>
    <t>Staphylococcus aureus C00003258</t>
  </si>
  <si>
    <t>ERR418581</t>
  </si>
  <si>
    <t>Staphylococcus aureus C00003268</t>
  </si>
  <si>
    <t>ERR418582</t>
  </si>
  <si>
    <t>Staphylococcus aureus C00003269</t>
  </si>
  <si>
    <t>ERR418583</t>
  </si>
  <si>
    <t>Staphylococcus aureus C00003270</t>
  </si>
  <si>
    <t>ERR418584</t>
  </si>
  <si>
    <t>Staphylococcus aureus C00003271</t>
  </si>
  <si>
    <t>ERR418585</t>
  </si>
  <si>
    <t>Staphylococcus aureus C00003272</t>
  </si>
  <si>
    <t>ERR418586</t>
  </si>
  <si>
    <t>Staphylococcus aureus C00003274</t>
  </si>
  <si>
    <t>ERR418587</t>
  </si>
  <si>
    <t>Staphylococcus aureus C00003275</t>
  </si>
  <si>
    <t>ERR418589</t>
  </si>
  <si>
    <t>Staphylococcus aureus C00003277</t>
  </si>
  <si>
    <t>ERR418595</t>
  </si>
  <si>
    <t>Staphylococcus aureus C00003283</t>
  </si>
  <si>
    <t>ERR418597</t>
  </si>
  <si>
    <t>Staphylococcus aureus C00003285</t>
  </si>
  <si>
    <t>ERR418598</t>
  </si>
  <si>
    <t>Staphylococcus aureus C00003286</t>
  </si>
  <si>
    <t>ERR418600</t>
  </si>
  <si>
    <t>Staphylococcus aureus C00003288</t>
  </si>
  <si>
    <t>ERR418602</t>
  </si>
  <si>
    <t>Staphylococcus aureus C00003290</t>
  </si>
  <si>
    <t>ERR418604</t>
  </si>
  <si>
    <t>Staphylococcus aureus C00003292</t>
  </si>
  <si>
    <t>ERR418605</t>
  </si>
  <si>
    <t>Staphylococcus aureus C00003294</t>
  </si>
  <si>
    <t>ERR418607</t>
  </si>
  <si>
    <t>Staphylococcus aureus C00003296</t>
  </si>
  <si>
    <t>ERR418615</t>
  </si>
  <si>
    <t>Staphylococcus aureus C00003306</t>
  </si>
  <si>
    <t>ERR418616</t>
  </si>
  <si>
    <t>Staphylococcus aureus C00003307</t>
  </si>
  <si>
    <t>ERR418617</t>
  </si>
  <si>
    <t>Staphylococcus aureus C00003308</t>
  </si>
  <si>
    <t>ERR418625</t>
  </si>
  <si>
    <t>Staphylococcus aureus C00003316</t>
  </si>
  <si>
    <t>ERR418635</t>
  </si>
  <si>
    <t>Staphylococcus aureus C00003328</t>
  </si>
  <si>
    <t>ERR418637</t>
  </si>
  <si>
    <t>Staphylococcus aureus C00003330</t>
  </si>
  <si>
    <t>ERR418649</t>
  </si>
  <si>
    <t>Staphylococcus aureus C00003344</t>
  </si>
  <si>
    <t>ERR418651</t>
  </si>
  <si>
    <t>Staphylococcus aureus C00003346</t>
  </si>
  <si>
    <t>ERR418652</t>
  </si>
  <si>
    <t>Staphylococcus aureus C00003347</t>
  </si>
  <si>
    <t>ERR418654</t>
  </si>
  <si>
    <t>Staphylococcus aureus C00003349</t>
  </si>
  <si>
    <t>ERR418655</t>
  </si>
  <si>
    <t>Staphylococcus aureus C00003350</t>
  </si>
  <si>
    <t>ERR418659</t>
  </si>
  <si>
    <t>Staphylococcus aureus C00003354</t>
  </si>
  <si>
    <t>ERR418660</t>
  </si>
  <si>
    <t>Staphylococcus aureus C00003355</t>
  </si>
  <si>
    <t>ERR418663</t>
  </si>
  <si>
    <t>Staphylococcus aureus C00003358</t>
  </si>
  <si>
    <t>ERR418664</t>
  </si>
  <si>
    <t>Staphylococcus aureus C00003359</t>
  </si>
  <si>
    <t>ERR418665</t>
  </si>
  <si>
    <t>Staphylococcus aureus C00003360</t>
  </si>
  <si>
    <t>ERR418667</t>
  </si>
  <si>
    <t>Staphylococcus aureus C00003362</t>
  </si>
  <si>
    <t>ERR418668</t>
  </si>
  <si>
    <t>Staphylococcus aureus C00003363</t>
  </si>
  <si>
    <t>ERR418669</t>
  </si>
  <si>
    <t>Staphylococcus aureus C00003364</t>
  </si>
  <si>
    <t>ERR418670</t>
  </si>
  <si>
    <t>Staphylococcus aureus C00003365</t>
  </si>
  <si>
    <t>ERR418672</t>
  </si>
  <si>
    <t>Staphylococcus aureus C00003367</t>
  </si>
  <si>
    <t>ERR418675</t>
  </si>
  <si>
    <t>Staphylococcus aureus C00003370</t>
  </si>
  <si>
    <t>ERR418676</t>
  </si>
  <si>
    <t>Staphylococcus aureus C00003371</t>
  </si>
  <si>
    <t>ERR418683</t>
  </si>
  <si>
    <t>Staphylococcus aureus C00003378</t>
  </si>
  <si>
    <t>ERR418685</t>
  </si>
  <si>
    <t>Staphylococcus aureus C00003380</t>
  </si>
  <si>
    <t>ERR418684</t>
  </si>
  <si>
    <t>Staphylococcus aureus C00003379</t>
  </si>
  <si>
    <t>ERR418692</t>
  </si>
  <si>
    <t>Staphylococcus aureus C00003387</t>
  </si>
  <si>
    <t>ERR418688</t>
  </si>
  <si>
    <t>Staphylococcus aureus C00003383</t>
  </si>
  <si>
    <t>ERR418695</t>
  </si>
  <si>
    <t>Staphylococcus aureus C00003390</t>
  </si>
  <si>
    <t>ERR418697</t>
  </si>
  <si>
    <t>Staphylococcus aureus C00003392</t>
  </si>
  <si>
    <t>ERR418698</t>
  </si>
  <si>
    <t>Staphylococcus aureus C00003393</t>
  </si>
  <si>
    <t>ERR418700</t>
  </si>
  <si>
    <t>Staphylococcus aureus C00003395</t>
  </si>
  <si>
    <t>ERR418702</t>
  </si>
  <si>
    <t>Staphylococcus aureus C00003397</t>
  </si>
  <si>
    <t>ERR418704</t>
  </si>
  <si>
    <t>Staphylococcus aureus C00003399</t>
  </si>
  <si>
    <t>ERR418707</t>
  </si>
  <si>
    <t>Staphylococcus aureus C00003403</t>
  </si>
  <si>
    <t>ERR418712</t>
  </si>
  <si>
    <t>Staphylococcus aureus C00003408</t>
  </si>
  <si>
    <t>ERR418713</t>
  </si>
  <si>
    <t>Staphylococcus aureus C00003409</t>
  </si>
  <si>
    <t>ERR418714</t>
  </si>
  <si>
    <t>Staphylococcus aureus C00003410</t>
  </si>
  <si>
    <t>ERR418716</t>
  </si>
  <si>
    <t>Staphylococcus aureus C00003412</t>
  </si>
  <si>
    <t>ERR418722</t>
  </si>
  <si>
    <t>Staphylococcus aureus C00003419</t>
  </si>
  <si>
    <t>ERR418717</t>
  </si>
  <si>
    <t>Staphylococcus aureus C00003413</t>
  </si>
  <si>
    <t>ERR418724</t>
  </si>
  <si>
    <t>Staphylococcus aureus C00003421</t>
  </si>
  <si>
    <t>ERR418725</t>
  </si>
  <si>
    <t>Staphylococcus aureus C00003422</t>
  </si>
  <si>
    <t>ERR418726</t>
  </si>
  <si>
    <t>Staphylococcus aureus C00003423</t>
  </si>
  <si>
    <t>ERR418727</t>
  </si>
  <si>
    <t>Staphylococcus aureus C00003424</t>
  </si>
  <si>
    <t>ERR418728</t>
  </si>
  <si>
    <t>Staphylococcus aureus C00003425</t>
  </si>
  <si>
    <t>ERR418729</t>
  </si>
  <si>
    <t>Staphylococcus aureus C00007061</t>
  </si>
  <si>
    <t>ERR418736</t>
  </si>
  <si>
    <t>Staphylococcus aureus C00007068</t>
  </si>
  <si>
    <t>ERR418738</t>
  </si>
  <si>
    <t>Staphylococcus aureus C00007070</t>
  </si>
  <si>
    <t>ERR418747</t>
  </si>
  <si>
    <t>Staphylococcus aureus C00007079</t>
  </si>
  <si>
    <t>ERR418756</t>
  </si>
  <si>
    <t>Staphylococcus aureus C00007091</t>
  </si>
  <si>
    <t>ERR418757</t>
  </si>
  <si>
    <t>Staphylococcus aureus C00007092</t>
  </si>
  <si>
    <t>ERR418758</t>
  </si>
  <si>
    <t>Staphylococcus aureus C00007093</t>
  </si>
  <si>
    <t>ERR418767</t>
  </si>
  <si>
    <t>Staphylococcus aureus C00007102</t>
  </si>
  <si>
    <t>ERR418768</t>
  </si>
  <si>
    <t>Staphylococcus aureus C00007103</t>
  </si>
  <si>
    <t>ERR418770</t>
  </si>
  <si>
    <t>Staphylococcus aureus C00007105</t>
  </si>
  <si>
    <t>ERR418775</t>
  </si>
  <si>
    <t>Staphylococcus aureus C00007110</t>
  </si>
  <si>
    <t>ERR418776</t>
  </si>
  <si>
    <t>Staphylococcus aureus C00007111</t>
  </si>
  <si>
    <t>ERR418778</t>
  </si>
  <si>
    <t>Staphylococcus aureus C00007113</t>
  </si>
  <si>
    <t>ERR418779</t>
  </si>
  <si>
    <t>Staphylococcus aureus C00007114</t>
  </si>
  <si>
    <t>ERR418780</t>
  </si>
  <si>
    <t>Staphylococcus aureus C00007116</t>
  </si>
  <si>
    <t>ERR418783</t>
  </si>
  <si>
    <t>Staphylococcus aureus C00008627</t>
  </si>
  <si>
    <t>ERR418785</t>
  </si>
  <si>
    <t>Staphylococcus aureus C00008629</t>
  </si>
  <si>
    <t>ERR418786</t>
  </si>
  <si>
    <t>Staphylococcus aureus C00008630</t>
  </si>
  <si>
    <t>ERR418787</t>
  </si>
  <si>
    <t>Staphylococcus aureus C00008632</t>
  </si>
  <si>
    <t>ERR418791</t>
  </si>
  <si>
    <t>Staphylococcus aureus C00008637</t>
  </si>
  <si>
    <t>ERR418792</t>
  </si>
  <si>
    <t>Staphylococcus aureus C00008638</t>
  </si>
  <si>
    <t>ERR418796</t>
  </si>
  <si>
    <t>Staphylococcus aureus C00008949</t>
  </si>
  <si>
    <t>ERR418793</t>
  </si>
  <si>
    <t>Staphylococcus aureus C00008946</t>
  </si>
  <si>
    <t>ERR418798</t>
  </si>
  <si>
    <t>Staphylococcus aureus C00008959</t>
  </si>
  <si>
    <t>ERR418800</t>
  </si>
  <si>
    <t>Staphylococcus aureus C00008970</t>
  </si>
  <si>
    <t>ERR418801</t>
  </si>
  <si>
    <t>Staphylococcus aureus C00008971</t>
  </si>
  <si>
    <t>ERR418803</t>
  </si>
  <si>
    <t>Staphylococcus aureus C00008973</t>
  </si>
  <si>
    <t>ERR418804</t>
  </si>
  <si>
    <t>Staphylococcus aureus C00008982</t>
  </si>
  <si>
    <t>ERR418805</t>
  </si>
  <si>
    <t>Staphylococcus aureus C00008984</t>
  </si>
  <si>
    <t>ERR418807</t>
  </si>
  <si>
    <t>Staphylococcus aureus C00008994</t>
  </si>
  <si>
    <t>ERR418809</t>
  </si>
  <si>
    <t>Staphylococcus aureus C00008997</t>
  </si>
  <si>
    <t>ERR418810</t>
  </si>
  <si>
    <t>Staphylococcus aureus C00009006</t>
  </si>
  <si>
    <t>ERR418811</t>
  </si>
  <si>
    <t>Staphylococcus aureus C00009008</t>
  </si>
  <si>
    <t>ERR418812</t>
  </si>
  <si>
    <t>Staphylococcus aureus C00009017</t>
  </si>
  <si>
    <t>ERR418813</t>
  </si>
  <si>
    <t>Staphylococcus aureus C00009018</t>
  </si>
  <si>
    <t>ERR418951</t>
  </si>
  <si>
    <t>Staphylococcus aureus C00012736</t>
  </si>
  <si>
    <t>ERR418953</t>
  </si>
  <si>
    <t>Staphylococcus aureus C00012738</t>
  </si>
  <si>
    <t>ERR418956</t>
  </si>
  <si>
    <t>Staphylococcus aureus C00012741</t>
  </si>
  <si>
    <t>ERR418960</t>
  </si>
  <si>
    <t>Staphylococcus aureus C00012745</t>
  </si>
  <si>
    <t>ERR418961</t>
  </si>
  <si>
    <t>Staphylococcus aureus C00012746</t>
  </si>
  <si>
    <t>ERR418962</t>
  </si>
  <si>
    <t>Staphylococcus aureus C00012747</t>
  </si>
  <si>
    <t>ERR418963</t>
  </si>
  <si>
    <t>Staphylococcus aureus C00012748</t>
  </si>
  <si>
    <t>ERR418965</t>
  </si>
  <si>
    <t>Staphylococcus aureus C00012750</t>
  </si>
  <si>
    <t>ERR418966</t>
  </si>
  <si>
    <t>Staphylococcus aureus C00012751</t>
  </si>
  <si>
    <t>ERR418968</t>
  </si>
  <si>
    <t>Staphylococcus aureus C00012753</t>
  </si>
  <si>
    <t>ERR418969</t>
  </si>
  <si>
    <t>Staphylococcus aureus C00012754</t>
  </si>
  <si>
    <t>ERR418976</t>
  </si>
  <si>
    <t>Staphylococcus aureus C00012761</t>
  </si>
  <si>
    <t>ERR418975</t>
  </si>
  <si>
    <t>Staphylococcus aureus C00012760</t>
  </si>
  <si>
    <t>ERR418979</t>
  </si>
  <si>
    <t>Staphylococcus aureus C00012764</t>
  </si>
  <si>
    <t>ERR418986</t>
  </si>
  <si>
    <t>Staphylococcus aureus C00012771</t>
  </si>
  <si>
    <t>ERR418988</t>
  </si>
  <si>
    <t>Staphylococcus aureus C00012773</t>
  </si>
  <si>
    <t>ERR418996</t>
  </si>
  <si>
    <t>Staphylococcus aureus C00012781</t>
  </si>
  <si>
    <t>ERR418997</t>
  </si>
  <si>
    <t>Staphylococcus aureus C00012782</t>
  </si>
  <si>
    <t>ERR418998</t>
  </si>
  <si>
    <t>Staphylococcus aureus C00012783</t>
  </si>
  <si>
    <t>ERR419000</t>
  </si>
  <si>
    <t>Staphylococcus aureus C00012785</t>
  </si>
  <si>
    <t>ERR418999</t>
  </si>
  <si>
    <t>Staphylococcus aureus C00012784</t>
  </si>
  <si>
    <t>ERR419001</t>
  </si>
  <si>
    <t>Staphylococcus aureus C00012786</t>
  </si>
  <si>
    <t>ERR419004</t>
  </si>
  <si>
    <t>Staphylococcus aureus C00012789</t>
  </si>
  <si>
    <t>ERR419005</t>
  </si>
  <si>
    <t>Staphylococcus aureus C00012790</t>
  </si>
  <si>
    <t>ERR419007</t>
  </si>
  <si>
    <t>Staphylococcus aureus C00012792</t>
  </si>
  <si>
    <t>ERR419012</t>
  </si>
  <si>
    <t>Staphylococcus aureus C00012797</t>
  </si>
  <si>
    <t>ERR419015</t>
  </si>
  <si>
    <t>Staphylococcus aureus C00012800</t>
  </si>
  <si>
    <t>ERR419018</t>
  </si>
  <si>
    <t>Staphylococcus aureus C00012803</t>
  </si>
  <si>
    <t>ERR419019</t>
  </si>
  <si>
    <t>Staphylococcus aureus C00012804</t>
  </si>
  <si>
    <t>ERR419026</t>
  </si>
  <si>
    <t>Staphylococcus aureus C00012811</t>
  </si>
  <si>
    <t>ERR419027</t>
  </si>
  <si>
    <t>Staphylococcus aureus C00012812</t>
  </si>
  <si>
    <t>ERR419028</t>
  </si>
  <si>
    <t>Staphylococcus aureus C00012813</t>
  </si>
  <si>
    <t>ERR419029</t>
  </si>
  <si>
    <t>Staphylococcus aureus C00012814</t>
  </si>
  <si>
    <t>ERR419030</t>
  </si>
  <si>
    <t>Staphylococcus aureus C00012815</t>
  </si>
  <si>
    <t>ERR419031</t>
  </si>
  <si>
    <t>Staphylococcus aureus C00012816</t>
  </si>
  <si>
    <t>ERR419032</t>
  </si>
  <si>
    <t>Staphylococcus aureus C00012817</t>
  </si>
  <si>
    <t>ERR419033</t>
  </si>
  <si>
    <t>Staphylococcus aureus C00012818</t>
  </si>
  <si>
    <t>ERR419036</t>
  </si>
  <si>
    <t>Staphylococcus aureus C00012821</t>
  </si>
  <si>
    <t>ERR419041</t>
  </si>
  <si>
    <t>Staphylococcus aureus C00012826</t>
  </si>
  <si>
    <t>ERR419044</t>
  </si>
  <si>
    <t>Staphylococcus aureus C00012829</t>
  </si>
  <si>
    <t>ERR419051</t>
  </si>
  <si>
    <t>Staphylococcus aureus C00013156</t>
  </si>
  <si>
    <t>ERR419052</t>
  </si>
  <si>
    <t>Staphylococcus aureus C00013157</t>
  </si>
  <si>
    <t>ERR419053</t>
  </si>
  <si>
    <t>Staphylococcus aureus C00013158</t>
  </si>
  <si>
    <t>ERR419057</t>
  </si>
  <si>
    <t>Staphylococcus aureus C00013162</t>
  </si>
  <si>
    <t>ERR419058</t>
  </si>
  <si>
    <t>Staphylococcus aureus C00013163</t>
  </si>
  <si>
    <t>ERR419059</t>
  </si>
  <si>
    <t>Staphylococcus aureus C00013164</t>
  </si>
  <si>
    <t>ERR419060</t>
  </si>
  <si>
    <t>Staphylococcus aureus C00013165</t>
  </si>
  <si>
    <t>ERR419062</t>
  </si>
  <si>
    <t>Staphylococcus aureus C00013167</t>
  </si>
  <si>
    <t>ERR419068</t>
  </si>
  <si>
    <t>Staphylococcus aureus C00013173</t>
  </si>
  <si>
    <t>ERR419070</t>
  </si>
  <si>
    <t>Staphylococcus aureus C00013175</t>
  </si>
  <si>
    <t>ERR419071</t>
  </si>
  <si>
    <t>Staphylococcus aureus C00013176</t>
  </si>
  <si>
    <t>ERR419072</t>
  </si>
  <si>
    <t>Staphylococcus aureus C00013177</t>
  </si>
  <si>
    <t>ERR419077</t>
  </si>
  <si>
    <t>Staphylococcus aureus C00013182</t>
  </si>
  <si>
    <t>ERR419079</t>
  </si>
  <si>
    <t>Staphylococcus aureus C00013184</t>
  </si>
  <si>
    <t>ERR419080</t>
  </si>
  <si>
    <t>Staphylococcus aureus C00013185</t>
  </si>
  <si>
    <t>ERR419082</t>
  </si>
  <si>
    <t>Staphylococcus aureus C00013187</t>
  </si>
  <si>
    <t>ERR419085</t>
  </si>
  <si>
    <t>Staphylococcus aureus C00013190</t>
  </si>
  <si>
    <t>ERR419087</t>
  </si>
  <si>
    <t>Staphylococcus aureus C00013192</t>
  </si>
  <si>
    <t>ERR419088</t>
  </si>
  <si>
    <t>Staphylococcus aureus C00013193</t>
  </si>
  <si>
    <t>ERR419089</t>
  </si>
  <si>
    <t>Staphylococcus aureus C00013194</t>
  </si>
  <si>
    <t>ERR419092</t>
  </si>
  <si>
    <t>Staphylococcus aureus C00013197</t>
  </si>
  <si>
    <t>ERR419093</t>
  </si>
  <si>
    <t>Staphylococcus aureus C00013198</t>
  </si>
  <si>
    <t>ERR419095</t>
  </si>
  <si>
    <t>Staphylococcus aureus C00013200</t>
  </si>
  <si>
    <t>ERR419102</t>
  </si>
  <si>
    <t>Staphylococcus aureus C00013207</t>
  </si>
  <si>
    <t>ERR419104</t>
  </si>
  <si>
    <t>Staphylococcus aureus C00013209</t>
  </si>
  <si>
    <t>ERR419103</t>
  </si>
  <si>
    <t>Staphylococcus aureus C00013208</t>
  </si>
  <si>
    <t>ERR419106</t>
  </si>
  <si>
    <t>Staphylococcus aureus C00013211</t>
  </si>
  <si>
    <t>ERR419108</t>
  </si>
  <si>
    <t>Staphylococcus aureus C00013213</t>
  </si>
  <si>
    <t>ERR419111</t>
  </si>
  <si>
    <t>Staphylococcus aureus C00013216</t>
  </si>
  <si>
    <t>ERR419113</t>
  </si>
  <si>
    <t>Staphylococcus aureus C00013218</t>
  </si>
  <si>
    <t>ERR419114</t>
  </si>
  <si>
    <t>Staphylococcus aureus C00013219</t>
  </si>
  <si>
    <t>ERR419115</t>
  </si>
  <si>
    <t>Staphylococcus aureus C00013220</t>
  </si>
  <si>
    <t>ERR419116</t>
  </si>
  <si>
    <t>Staphylococcus aureus C00013221</t>
  </si>
  <si>
    <t>ERR419128</t>
  </si>
  <si>
    <t>Staphylococcus aureus C00013234</t>
  </si>
  <si>
    <t>ERR419129</t>
  </si>
  <si>
    <t>Staphylococcus aureus C00013235</t>
  </si>
  <si>
    <t>ERR1069919</t>
  </si>
  <si>
    <t>1280.10976*</t>
  </si>
  <si>
    <t>Staphylococcus aureus strain 3688STDY6124821</t>
  </si>
  <si>
    <t>SRR2648749</t>
  </si>
  <si>
    <t xml:space="preserve"> 590.11954*</t>
  </si>
  <si>
    <t>SRR3295894</t>
  </si>
  <si>
    <t xml:space="preserve"> 590.12373*</t>
  </si>
  <si>
    <t>Ampicillin</t>
  </si>
  <si>
    <t>Amoxicillin-Clavulanate</t>
  </si>
  <si>
    <t>Chloramphenicol</t>
  </si>
  <si>
    <t>Sulfisoxazole</t>
  </si>
  <si>
    <t>Kanamycin</t>
  </si>
  <si>
    <t>Streptomycin</t>
  </si>
  <si>
    <t>Ceftiofur</t>
  </si>
  <si>
    <t>8</t>
  </si>
  <si>
    <t>0.25</t>
  </si>
  <si>
    <t>0.5</t>
  </si>
  <si>
    <t>2</t>
  </si>
  <si>
    <t>4</t>
  </si>
  <si>
    <t>1</t>
  </si>
  <si>
    <t>64</t>
  </si>
  <si>
    <t>32</t>
  </si>
  <si>
    <t>16</t>
  </si>
  <si>
    <t>128</t>
  </si>
  <si>
    <t>256</t>
  </si>
  <si>
    <t>0.125</t>
  </si>
  <si>
    <t>Gentamycin</t>
  </si>
  <si>
    <t>8/4</t>
  </si>
  <si>
    <t>4/4</t>
  </si>
  <si>
    <t>0.094</t>
  </si>
  <si>
    <t>1/19</t>
  </si>
  <si>
    <t>2/38</t>
  </si>
  <si>
    <t>2/1</t>
  </si>
  <si>
    <t>4/2</t>
  </si>
  <si>
    <t>0.032</t>
  </si>
  <si>
    <t>0.023</t>
  </si>
  <si>
    <t>0.38</t>
  </si>
  <si>
    <t>12</t>
  </si>
  <si>
    <t>6</t>
  </si>
  <si>
    <t>Protein Family ID</t>
  </si>
  <si>
    <t>Species</t>
  </si>
  <si>
    <t>PLF_570_00002023</t>
  </si>
  <si>
    <t>Klebsiella pneumoniae</t>
  </si>
  <si>
    <t>Biofilm regulator BssS</t>
  </si>
  <si>
    <t>PLF_570_00002868</t>
  </si>
  <si>
    <t>Hexose-phosphate uptake two-component transcriptional response regulator UhpA</t>
  </si>
  <si>
    <t>PLF_570_00010086</t>
  </si>
  <si>
    <t>Transcriptional activator MetR</t>
  </si>
  <si>
    <t>PLF_570_00002625</t>
  </si>
  <si>
    <t>Putative aminoacrylate peracid reductase RutC @ RidA/YER057c/UK114 superfamily protein</t>
  </si>
  <si>
    <t>PLF_570_00000531</t>
  </si>
  <si>
    <t>Alanine transaminase (EC 2.6.1.2)</t>
  </si>
  <si>
    <t>PLF_570_00002996</t>
  </si>
  <si>
    <t>CFA/I fimbrial chaperone</t>
  </si>
  <si>
    <t>PLF_570_00002350</t>
  </si>
  <si>
    <t>Inner membrane protein YhaH</t>
  </si>
  <si>
    <t>PLF_570_00002354</t>
  </si>
  <si>
    <t>Inner membrane protein yciS</t>
  </si>
  <si>
    <t>PLF_570_00004083</t>
  </si>
  <si>
    <t>Glycerol dehydratase reactivation factor large subunit</t>
  </si>
  <si>
    <t>PLF_570_00002359</t>
  </si>
  <si>
    <t>Iron-sulfur cluster assembly iron binding protein SufA</t>
  </si>
  <si>
    <t>PLF_570_00003241</t>
  </si>
  <si>
    <t>Urease alpha subunit (EC 3.5.1.5)</t>
  </si>
  <si>
    <t>PLF_570_00002978</t>
  </si>
  <si>
    <t>hypothetical protein</t>
  </si>
  <si>
    <t>PLF_570_00001436</t>
  </si>
  <si>
    <t>Lysine 2,3-aminomutase (EC 5.4.3.2)</t>
  </si>
  <si>
    <t>PLF_570_00002876</t>
  </si>
  <si>
    <t>Uncharacterized protein YdcJ</t>
  </si>
  <si>
    <t>PLF_570_00001309</t>
  </si>
  <si>
    <t>Acetate permease ActP (cation/acetate symporter)</t>
  </si>
  <si>
    <t>PLF_570_00003198</t>
  </si>
  <si>
    <t>Ethanolamine utilization protein EutG</t>
  </si>
  <si>
    <t>PLF_570_00000990</t>
  </si>
  <si>
    <t>UDP-N-acetylmuramoyl-tripeptide--D-alanyl-D-alanine ligase (EC 6.3.2.10)</t>
  </si>
  <si>
    <t>PLF_570_00000858</t>
  </si>
  <si>
    <t>Uncharacterized fumarylacetoacetase-like protein YcgM</t>
  </si>
  <si>
    <t>PLF_570_00002534</t>
  </si>
  <si>
    <t>Cellulose biosynthesis protein BcsQ</t>
  </si>
  <si>
    <t>PLF_570_00002980</t>
  </si>
  <si>
    <t>Iron compound ABC transporter, ATP-binding protein</t>
  </si>
  <si>
    <t>PLF_570_00004128</t>
  </si>
  <si>
    <t>ATP:Cob(I)alamin adenosyltransferase (EC 2.5.1.17) @ ATP:Cob(I)alamin adenosyltransferase (EC 2.5.1.17), ethanolamine utilization</t>
  </si>
  <si>
    <t>PLF_570_00002720</t>
  </si>
  <si>
    <t>Glucarate dehydratase related protein YgcY</t>
  </si>
  <si>
    <t>PLF_570_00000099</t>
  </si>
  <si>
    <t>Serine transporter</t>
  </si>
  <si>
    <t>PLF_570_00004063</t>
  </si>
  <si>
    <t>putative fimbrial-like protein</t>
  </si>
  <si>
    <t>PLF_570_00000540</t>
  </si>
  <si>
    <t>c-di-GMP phosphodiesterase (EC 3.1.4.52) =&gt; PdeF</t>
  </si>
  <si>
    <t>PLF_570_00001257</t>
  </si>
  <si>
    <t>Uncharacterized NAD(P)-dependent epimerase/dehydratase family protein YbjS</t>
  </si>
  <si>
    <t>PLF_570_00001224</t>
  </si>
  <si>
    <t>Shikimate 5-dehydrogenase I alpha (EC 1.1.1.25)</t>
  </si>
  <si>
    <t>PLF_570_00087212</t>
  </si>
  <si>
    <t>Na+ dependent nucleoside transporter NupC</t>
  </si>
  <si>
    <t>PLF_570_00000903</t>
  </si>
  <si>
    <t>Lipopolysaccharide core heptosyltransferase I</t>
  </si>
  <si>
    <t>PLF_570_00002756</t>
  </si>
  <si>
    <t>ABC transporter, permease protein 2 KPN_00638</t>
  </si>
  <si>
    <t>PLF_570_00000774</t>
  </si>
  <si>
    <t>Threonine synthase (EC 4.2.3.1)</t>
  </si>
  <si>
    <t>PLF_570_00001844</t>
  </si>
  <si>
    <t>HAD phosphatase YigL</t>
  </si>
  <si>
    <t>PLF_570_00001418</t>
  </si>
  <si>
    <t>Iron-chelator utilization protein</t>
  </si>
  <si>
    <t>PLF_570_00000671</t>
  </si>
  <si>
    <t>Autoinducer 2 (AI-2) ABC transporter, substrate-binding protein</t>
  </si>
  <si>
    <t>PLF_570_00000677</t>
  </si>
  <si>
    <t>Cardiolipin synthase, bacterial type ClsA</t>
  </si>
  <si>
    <t>PLF_570_00000303</t>
  </si>
  <si>
    <t>Ribonucleotide reductase of class III (anaerobic), large subunit (EC 1.17.4.2)</t>
  </si>
  <si>
    <t>PLF_570_00001719</t>
  </si>
  <si>
    <t>Formate hydrogenlyase subunit 7</t>
  </si>
  <si>
    <t>PLF_570_00001924</t>
  </si>
  <si>
    <t>UPF0231 protein YacL</t>
  </si>
  <si>
    <t>PLF_570_00000578</t>
  </si>
  <si>
    <t>Lactaldehyde dehydrogenase involved in fucose or rhamnose utilization (EC 1.2.1.22)</t>
  </si>
  <si>
    <t>PLF_570_00001244</t>
  </si>
  <si>
    <t>Transcriptional regulator RutR of pyrimidine catabolism (TetR family)</t>
  </si>
  <si>
    <t>PLF_570_00003623</t>
  </si>
  <si>
    <t>Mannose-6-phosphate isomerase</t>
  </si>
  <si>
    <t>PLF_570_00002510</t>
  </si>
  <si>
    <t>tRNA-(ms[2]io[6]A)-hydroxylase</t>
  </si>
  <si>
    <t>PLF_570_00000833</t>
  </si>
  <si>
    <t>Conserved uncharacterized protein CreA</t>
  </si>
  <si>
    <t>PLF_570_00000387</t>
  </si>
  <si>
    <t>Branched-chain amino acid ABC transporter, permease protein LivH (TC 3.A.1.4.1)</t>
  </si>
  <si>
    <t>PLF_570_00001610</t>
  </si>
  <si>
    <t>UPF0482 protein YnfB</t>
  </si>
  <si>
    <t>PLF_570_00001836</t>
  </si>
  <si>
    <t>Putative hydrolase YcdX (EC 3.1.-.-)</t>
  </si>
  <si>
    <t>PLF_570_00002582</t>
  </si>
  <si>
    <t>Manganese catalase (EC 1.11.1.6)</t>
  </si>
  <si>
    <t>PLF_570_00000765</t>
  </si>
  <si>
    <t>LSU rRNA pseudouridine(2604) synthase (EC 5.4.99.21)</t>
  </si>
  <si>
    <t>PLF_570_00000769</t>
  </si>
  <si>
    <t>Sensor histidine kinase BtsS</t>
  </si>
  <si>
    <t>PLF_570_00001931</t>
  </si>
  <si>
    <t>Uncharacterized protein YajD</t>
  </si>
  <si>
    <t>PLF_570_00003590</t>
  </si>
  <si>
    <t>Transcriptional regulator, LysR family</t>
  </si>
  <si>
    <t>PLF_570_00000884</t>
  </si>
  <si>
    <t>Histidine utilization repressor</t>
  </si>
  <si>
    <t>PLF_570_00004221</t>
  </si>
  <si>
    <t>PLF_570_00002892</t>
  </si>
  <si>
    <t>1,2-phenylacetyl-CoA epoxidase, subunit E (EC 1.14.13.149)</t>
  </si>
  <si>
    <t>PLF_570_00003512</t>
  </si>
  <si>
    <t>Alkanesulfonate ABC transporter substrate-binding protein SsuA</t>
  </si>
  <si>
    <t>PLF_570_00002189</t>
  </si>
  <si>
    <t>7-carboxy-7-deazaguanine synthase (EC 4.3.99.3)</t>
  </si>
  <si>
    <t>PLF_570_00065842</t>
  </si>
  <si>
    <t>Entericidin A</t>
  </si>
  <si>
    <t>PLF_570_00003067</t>
  </si>
  <si>
    <t>Nickel ABC transporter, permease protein NikC (TC 3.A.1.5.3)</t>
  </si>
  <si>
    <t>PLF_570_00002061</t>
  </si>
  <si>
    <t>FIG138056: a glutathione-dependent thiol reductase</t>
  </si>
  <si>
    <t>PLF_570_00000209</t>
  </si>
  <si>
    <t>D-alanyl-D-alanine carboxypeptidase (EC 3.4.16.4)</t>
  </si>
  <si>
    <t>PLF_570_00003445</t>
  </si>
  <si>
    <t>Biofilm PGA synthesis deacetylase PgaB (EC 3.-)</t>
  </si>
  <si>
    <t>PLF_570_00001821</t>
  </si>
  <si>
    <t>Predicted chaperone lipoprotein YacC, potentially involved in protein secretion</t>
  </si>
  <si>
    <t>PLF_570_00000616</t>
  </si>
  <si>
    <t>Ribonucleotide reductase of class Ia (aerobic), beta subunit (EC 1.17.4.1)</t>
  </si>
  <si>
    <t>PLF_570_00003201</t>
  </si>
  <si>
    <t>Glucose-1-phosphate thymidylyltransferase (EC 2.7.7.24)</t>
  </si>
  <si>
    <t>PLF_570_00000612</t>
  </si>
  <si>
    <t>Galactofuranose ABC transporter, permease protein 2</t>
  </si>
  <si>
    <t>PLF_570_00001111</t>
  </si>
  <si>
    <t>Glutathionylspermidine synthase (EC 6.3.1.8) / Glutathionylspermidine amidohydrolase (EC 3.5.1.78)</t>
  </si>
  <si>
    <t>PLF_570_00001662</t>
  </si>
  <si>
    <t>Cell division topological specificity factor MinE</t>
  </si>
  <si>
    <t>PLF_570_00001293</t>
  </si>
  <si>
    <t>3-deoxy-D-manno-octulosonate 8-phosphate phosphatase (EC 3.1.3.45)</t>
  </si>
  <si>
    <t>PLF_570_00000444</t>
  </si>
  <si>
    <t>Acetate kinase (EC 2.7.2.1)</t>
  </si>
  <si>
    <t>PLF_570_00002474</t>
  </si>
  <si>
    <t>Uncharacterized protein YaiZ</t>
  </si>
  <si>
    <t>PLF_570_00001056</t>
  </si>
  <si>
    <t>CFA/I fimbrial major subunit</t>
  </si>
  <si>
    <t>PLF_570_00004029</t>
  </si>
  <si>
    <t>Uncharacterized protein YbeL</t>
  </si>
  <si>
    <t>PLF_570_00000944</t>
  </si>
  <si>
    <t>Predicted ATP-dependent endonuclease of the OLD family, YbjD subgroup</t>
  </si>
  <si>
    <t>PLF_570_00002928</t>
  </si>
  <si>
    <t>Lactam utilization protein LamB</t>
  </si>
  <si>
    <t>PLF_570_00000743</t>
  </si>
  <si>
    <t>PTS system, maltose and glucose-specific IIC component / PTS system, maltose and glucose-specific IIB component (EC 2.7.1.208)</t>
  </si>
  <si>
    <t>PLF_570_00001506</t>
  </si>
  <si>
    <t>Putative preQ0 transporter YhhQ</t>
  </si>
  <si>
    <t>PLF_570_00003475</t>
  </si>
  <si>
    <t>FIG005189: putative transferase clustered with tellurite resistance proteins TehA/TehB</t>
  </si>
  <si>
    <t>PLF_570_00000694</t>
  </si>
  <si>
    <t>Electron transport complex protein RnfB</t>
  </si>
  <si>
    <t>PLF_570_00003803</t>
  </si>
  <si>
    <t>PTS system, N-acetylmuramic acid-specific IIB component (EC 2.7.1.192) / PTS system, N-acetylmuramic acid-specific IIC component</t>
  </si>
  <si>
    <t>PLF_570_00090873</t>
  </si>
  <si>
    <t>Methionine ABC transporter permease protein</t>
  </si>
  <si>
    <t>PLF_570_00003579</t>
  </si>
  <si>
    <t>Phosphate starvation-inducible protein PsiF</t>
  </si>
  <si>
    <t>PLF_570_00003273</t>
  </si>
  <si>
    <t>Formiminoglutamase (EC 3.5.3.8)</t>
  </si>
  <si>
    <t>PLF_570_00003778</t>
  </si>
  <si>
    <t>Probable tautomerase YolI/YrdN</t>
  </si>
  <si>
    <t>PLF_570_00004181</t>
  </si>
  <si>
    <t>3-hydroxybutyryl-CoA dehydrogenase (EC 1.1.1.157); 3-hydroxyacyl-CoA dehydrogenase (EC 1.1.1.35)</t>
  </si>
  <si>
    <t>PLF_570_00001518</t>
  </si>
  <si>
    <t>Ribonuclease E inhibitor RraB</t>
  </si>
  <si>
    <t>PLF_570_00001605</t>
  </si>
  <si>
    <t>Uncharacterized protein YicN</t>
  </si>
  <si>
    <t>PLF_570_00002010</t>
  </si>
  <si>
    <t>Alpha-D-ribose 1-methylphosphonate 5-triphosphate synthase subunit PhnI (EC 2.7.8.37)</t>
  </si>
  <si>
    <t>PLF_570_00000734</t>
  </si>
  <si>
    <t>Ornithine decarboxylase (EC 4.1.1.17)</t>
  </si>
  <si>
    <t>PLF_570_00000225</t>
  </si>
  <si>
    <t>Single-stranded DNA-binding protein</t>
  </si>
  <si>
    <t>PLF_570_00000349</t>
  </si>
  <si>
    <t>UPF0061 protein YdiU</t>
  </si>
  <si>
    <t>PLF_570_00001758</t>
  </si>
  <si>
    <t>LSU ribosomal protein L18p (L5e)</t>
  </si>
  <si>
    <t>PLF_570_00001327</t>
  </si>
  <si>
    <t>PTS system, ascorbate-specific IIA component</t>
  </si>
  <si>
    <t>PLF_570_00001195</t>
  </si>
  <si>
    <t>PsiE protein</t>
  </si>
  <si>
    <t>PLF_570_00001194</t>
  </si>
  <si>
    <t>Protoporphyrinogen IX oxidase, oxygen-independent, HemG</t>
  </si>
  <si>
    <t>PLF_570_00002655</t>
  </si>
  <si>
    <t>UPF0370 protein YpfN</t>
  </si>
  <si>
    <t>PLF_570_00002657</t>
  </si>
  <si>
    <t>UPF0410 protein YeaQ</t>
  </si>
  <si>
    <t>PLF_570_00001352</t>
  </si>
  <si>
    <t>D-erythro-7,8-dihydroneopterin triphosphate epimerase</t>
  </si>
  <si>
    <t>PLF_570_00003269</t>
  </si>
  <si>
    <t>DNA-binding protein Fis</t>
  </si>
  <si>
    <t>PLF_570_00006026</t>
  </si>
  <si>
    <t>4,5-DOPA dioxygenase extradiol (EC 1.13.11.29), but not physiological substrate</t>
  </si>
  <si>
    <t>PLF_570_00001471</t>
  </si>
  <si>
    <t>PTS system, glucitol/sorbitol-specific IIC component</t>
  </si>
  <si>
    <t>PLF_570_00002949</t>
  </si>
  <si>
    <t>Putative inner membrane protein</t>
  </si>
  <si>
    <t>PLF_570_00001987</t>
  </si>
  <si>
    <t>4-hydroxyphenylpyruvate dioxygenase (EC 1.13.11.27)</t>
  </si>
  <si>
    <t>PLF_570_00004005</t>
  </si>
  <si>
    <t>PLF_570_00000960</t>
  </si>
  <si>
    <t>Pyruvate kinase (EC 2.7.1.40)</t>
  </si>
  <si>
    <t>PLF_570_00003181</t>
  </si>
  <si>
    <t>Transcriptional regulator</t>
  </si>
  <si>
    <t>PLF_570_00002901</t>
  </si>
  <si>
    <t>ABC transporter, permease protein (cluster 10, nitrate/sulfonate/bicarbonate)</t>
  </si>
  <si>
    <t>PLF_570_00000609</t>
  </si>
  <si>
    <t>Predicted L-rhamnose ABC transporter, substrate-binding component</t>
  </si>
  <si>
    <t>PLF_570_00003397</t>
  </si>
  <si>
    <t>Cobalt ABC transporter, substrate-binding protein CbtJ</t>
  </si>
  <si>
    <t>PLF_570_00000554</t>
  </si>
  <si>
    <t>AaeAB efflux system for hydroxylated, aromatic carboxylic acids, membrane fusion component AaeA</t>
  </si>
  <si>
    <t>PLF_570_00000537</t>
  </si>
  <si>
    <t>Cardiolipin synthase (EC 2.7.8.-) bacterial type ClsB, has minor trans-phosphatidylation activity converting PE to PG</t>
  </si>
  <si>
    <t>PLF_570_00002353</t>
  </si>
  <si>
    <t>Inner membrane protein YohK</t>
  </si>
  <si>
    <t>PLF_570_00000924</t>
  </si>
  <si>
    <t>NADH oxidoreductase for hydroxylamine reductase</t>
  </si>
  <si>
    <t>PLF_570_00004080</t>
  </si>
  <si>
    <t>Gluconate 2-dehydrogenase (EC 1.1.99.3), membrane-bound, flavoprotein</t>
  </si>
  <si>
    <t>PLF_570_00001084</t>
  </si>
  <si>
    <t>Endonuclease IV (EC 3.1.21.2)</t>
  </si>
  <si>
    <t>PLF_570_00003242</t>
  </si>
  <si>
    <t>Cob(III)alamin reductase @ Cob(II)alamin reductase</t>
  </si>
  <si>
    <t>PLF_570_00000655</t>
  </si>
  <si>
    <t>1,4-dihydroxy-2-naphthoate polyprenyltransferase (EC 2.5.1.74)</t>
  </si>
  <si>
    <t>PLF_570_00002871</t>
  </si>
  <si>
    <t>UPF0033 protein YedF</t>
  </si>
  <si>
    <t>PLF_570_00001388</t>
  </si>
  <si>
    <t>Ferrous iron transporter-associated protein FeoA</t>
  </si>
  <si>
    <t>PLF_570_00003183</t>
  </si>
  <si>
    <t>L-cystine uptake protein TcyP, sodium:anion symporter family</t>
  </si>
  <si>
    <t>PLF_570_00001531</t>
  </si>
  <si>
    <t>SSU ribosomal protein S6p</t>
  </si>
  <si>
    <t>PLF_570_00001604</t>
  </si>
  <si>
    <t>Uncharacterized inner membrane transporter YicL</t>
  </si>
  <si>
    <t>PLF_570_00000248</t>
  </si>
  <si>
    <t>Hexuronate transporter</t>
  </si>
  <si>
    <t>PLF_570_00000165</t>
  </si>
  <si>
    <t>Leucyl-tRNA synthetase (EC 6.1.1.4)</t>
  </si>
  <si>
    <t>PLF_570_00002634</t>
  </si>
  <si>
    <t>Regulator of nucleoside diphosphate kinase</t>
  </si>
  <si>
    <t>PLF_570_00003400</t>
  </si>
  <si>
    <t>FIG002577: Putative lipoprotein precursor</t>
  </si>
  <si>
    <t>PLF_570_00003117</t>
  </si>
  <si>
    <t>N-acyl-D-amino-acid deacylase (EC 3.5.1.81)</t>
  </si>
  <si>
    <t>PLF_570_00001151</t>
  </si>
  <si>
    <t>Murein DD-endopeptidase MepM</t>
  </si>
  <si>
    <t>PLF_570_00002722</t>
  </si>
  <si>
    <t>Glycine betaine/L-proline transport system permease protein ProW (TC 3.A.1.12.1)</t>
  </si>
  <si>
    <t>PLF_570_00001395</t>
  </si>
  <si>
    <t>Glucosamine-6-phosphate deaminase (EC 3.5.99.6)</t>
  </si>
  <si>
    <t>PLF_570_00000140</t>
  </si>
  <si>
    <t>Long-chain-fatty-acid--CoA ligase (EC 6.2.1.3)</t>
  </si>
  <si>
    <t>PLF_570_00001017</t>
  </si>
  <si>
    <t>2-ketogluconate transporter</t>
  </si>
  <si>
    <t>PLF_570_00001254</t>
  </si>
  <si>
    <t>UPF0265 protein YeeX</t>
  </si>
  <si>
    <t>PLF_570_00001549</t>
  </si>
  <si>
    <t>Thymidylate synthase (EC 2.1.1.45)</t>
  </si>
  <si>
    <t>PLF_570_00002522</t>
  </si>
  <si>
    <t>ABC transporter, substrate-binding protein KPN_00641</t>
  </si>
  <si>
    <t>PLF_570_00001226</t>
  </si>
  <si>
    <t>Shikimate transporter</t>
  </si>
  <si>
    <t>PLF_570_00002606</t>
  </si>
  <si>
    <t>Phage shock protein D</t>
  </si>
  <si>
    <t>PLF_570_00000901</t>
  </si>
  <si>
    <t>Large-conductance mechanosensitive channel</t>
  </si>
  <si>
    <t>PLF_570_00000906</t>
  </si>
  <si>
    <t>Transcriptional regulator YfeR, LysR family</t>
  </si>
  <si>
    <t>PLF_570_00003226</t>
  </si>
  <si>
    <t>GNAT family acetyltransferase PA5433</t>
  </si>
  <si>
    <t>PLF_570_00036373</t>
  </si>
  <si>
    <t>Protein AraJ precursor</t>
  </si>
  <si>
    <t>PLF_570_00003429</t>
  </si>
  <si>
    <t>DNA ligase (NAD(+)) (EC 6.5.1.2)</t>
  </si>
  <si>
    <t>PLF_570_00115159</t>
  </si>
  <si>
    <t>Magnesium and cobalt efflux protein CorC</t>
  </si>
  <si>
    <t>PLF_570_00001246</t>
  </si>
  <si>
    <t>Transcriptional regulator YqhC, positively regulates YqhD and DkgA</t>
  </si>
  <si>
    <t>PLF_570_00030383</t>
  </si>
  <si>
    <t>ABC transporter, permease protein (cluster 3, basic aa/glutamine/opines)</t>
  </si>
  <si>
    <t>PLF_570_00000467</t>
  </si>
  <si>
    <t>Inactive (p)ppGpp 3'-pyrophosphohydrolase domain / GTP pyrophosphokinase (EC 2.7.6.5), (p)ppGpp synthetase I</t>
  </si>
  <si>
    <t>PLF_570_00003971</t>
  </si>
  <si>
    <t>D-2-hydroxyglutarate dehydrogenase (EC 1.1.99.2)</t>
  </si>
  <si>
    <t>PLF_570_00002454</t>
  </si>
  <si>
    <t>Protein-methionine-sulfoxide reductase catalytic subunit MsrP</t>
  </si>
  <si>
    <t>PLF_570_00000780</t>
  </si>
  <si>
    <t>tRNA threonylcarbamoyladenosine biosynthesis protein TsaE</t>
  </si>
  <si>
    <t>PLF_570_00002197</t>
  </si>
  <si>
    <t>Ribonucleotide reductase transcriptional regulator NrdR</t>
  </si>
  <si>
    <t>PLF_570_00003071</t>
  </si>
  <si>
    <t>Phosphoserine phosphatase (EC 3.1.3.3)</t>
  </si>
  <si>
    <t>PLF_570_00000932</t>
  </si>
  <si>
    <t>Outer membrane beta-barrel assembly protein BamD</t>
  </si>
  <si>
    <t>PLF_570_00000930</t>
  </si>
  <si>
    <t>O-succinylbenzoic acid--CoA ligase (EC 6.2.1.26)</t>
  </si>
  <si>
    <t>PLF_570_00001768</t>
  </si>
  <si>
    <t>Lipopolysaccharide ABC transporter, ATP-binding protein LptB</t>
  </si>
  <si>
    <t>PLF_570_00003140</t>
  </si>
  <si>
    <t>putative membrane protein</t>
  </si>
  <si>
    <t>PLF_570_00000766</t>
  </si>
  <si>
    <t>Ribosome-associated ATPase RbbA</t>
  </si>
  <si>
    <t>PLF_570_00003210</t>
  </si>
  <si>
    <t>Myo-inositol 2-dehydrogenase (EC 1.1.1.18)</t>
  </si>
  <si>
    <t>PLF_570_00002101</t>
  </si>
  <si>
    <t>LSU ribosomal protein L3p (L3e)</t>
  </si>
  <si>
    <t>PLF_570_00000076</t>
  </si>
  <si>
    <t>Urocanate hydratase (EC 4.2.1.49)</t>
  </si>
  <si>
    <t>PLF_570_00001672</t>
  </si>
  <si>
    <t>Copper sensory histidine kinase CpxA</t>
  </si>
  <si>
    <t>PLF_570_00000163</t>
  </si>
  <si>
    <t>Glucose dehydrogenase, PQQ-dependent (EC 1.1.5.2)</t>
  </si>
  <si>
    <t>PLF_570_00000477</t>
  </si>
  <si>
    <t>Murein DD-endopeptidase MepH</t>
  </si>
  <si>
    <t>PLF_570_00002669</t>
  </si>
  <si>
    <t>Uncharacterized protein YqiC</t>
  </si>
  <si>
    <t>PLF_570_00001489</t>
  </si>
  <si>
    <t>Probable glutathione S-transferase (EC 2.5.1.18), YfcF homolog</t>
  </si>
  <si>
    <t>PLF_570_00003514</t>
  </si>
  <si>
    <t>gamma-aminobutyric acid ABC transporter, substrate-binding protein</t>
  </si>
  <si>
    <t>PLF_570_00001116</t>
  </si>
  <si>
    <t>Lipopolysaccharide assembly protein LapB</t>
  </si>
  <si>
    <t>PLF_570_00003519</t>
  </si>
  <si>
    <t>Hydroxymethylpyrimidine ABC transporter, substrate-binding component</t>
  </si>
  <si>
    <t>PLF_570_00004284</t>
  </si>
  <si>
    <t>Transcriptional regulator STM1664, Xre family</t>
  </si>
  <si>
    <t>PLF_570_00003155</t>
  </si>
  <si>
    <t>Enterobactin esterase</t>
  </si>
  <si>
    <t>PLF_570_00003440</t>
  </si>
  <si>
    <t>PLF_570_00000891</t>
  </si>
  <si>
    <t>L,D-transpeptidase =&gt; YnhG</t>
  </si>
  <si>
    <t>PLF_570_00001775</t>
  </si>
  <si>
    <t>Lysine-arginine-ornithine-binding ABC transporter, substrate-binding protein ArgT (TC 3.A.1.3.1)</t>
  </si>
  <si>
    <t>PLF_570_00001665</t>
  </si>
  <si>
    <t>Citrate synthase (si) (EC 2.3.3.1)</t>
  </si>
  <si>
    <t>PLF_570_00003085</t>
  </si>
  <si>
    <t>Uncharacterized metabolite ABC transporter in Enterobacteriaceae, ATP-binding protein EC-YbbA</t>
  </si>
  <si>
    <t>PLF_570_00002573</t>
  </si>
  <si>
    <t>LSU ribosomal protein L20p</t>
  </si>
  <si>
    <t>PLF_570_00002174</t>
  </si>
  <si>
    <t>Uncharacterized protein YfeH</t>
  </si>
  <si>
    <t>PLF_570_00000110</t>
  </si>
  <si>
    <t>Colicin I receptor</t>
  </si>
  <si>
    <t>PLF_570_00001747</t>
  </si>
  <si>
    <t>Iron-sulfur cluster regulator IscR</t>
  </si>
  <si>
    <t>PLF_570_00001110</t>
  </si>
  <si>
    <t>Glutathione S-transferase (EC 2.5.1.18)</t>
  </si>
  <si>
    <t>PLF_570_00000358</t>
  </si>
  <si>
    <t>5-methyltetrahydropteroyltriglutamate--homocysteine methyltransferase (EC 2.1.1.14)</t>
  </si>
  <si>
    <t>PLF_570_00000352</t>
  </si>
  <si>
    <t>D-xylose ABC transporter, substrate-binding protein XylF</t>
  </si>
  <si>
    <t>PLF_570_00000697</t>
  </si>
  <si>
    <t>Erythronate-4-phosphate dehydrogenase (EC 1.1.1.290)</t>
  </si>
  <si>
    <t>PLF_570_00002404</t>
  </si>
  <si>
    <t>PTS system, fructoselysine/glucoselysine-specific IIC component</t>
  </si>
  <si>
    <t>PLF_570_00002407</t>
  </si>
  <si>
    <t>Periplasmic thiol:disulfide interchange protein DsbA</t>
  </si>
  <si>
    <t>PLF_570_00002565</t>
  </si>
  <si>
    <t>Pyridoxal phosphate-containing protein YggS</t>
  </si>
  <si>
    <t>PLF_570_00001893</t>
  </si>
  <si>
    <t>Succinyl-CoA ligase [ADP-forming] alpha chain (EC 6.2.1.5)</t>
  </si>
  <si>
    <t>PLF_570_00001602</t>
  </si>
  <si>
    <t>PLF_570_00002850</t>
  </si>
  <si>
    <t>Phytase</t>
  </si>
  <si>
    <t>PLF_570_00003037</t>
  </si>
  <si>
    <t>Transcriptional regulator, AraC family</t>
  </si>
  <si>
    <t>PLF_570_00003303</t>
  </si>
  <si>
    <t>5'-nucleotidase SurE (EC 3.1.3.5) @ Exopolyphosphatase (EC 3.6.1.11)</t>
  </si>
  <si>
    <t>PLF_570_00003883</t>
  </si>
  <si>
    <t>PLF_570_00001511</t>
  </si>
  <si>
    <t>RecA protein</t>
  </si>
  <si>
    <t>PLF_570_00000730</t>
  </si>
  <si>
    <t>NADP-dependent malic enzyme (EC 1.1.1.40)</t>
  </si>
  <si>
    <t>PLF_570_00000223</t>
  </si>
  <si>
    <t>Uncharacterized oxidoreductase YgjR</t>
  </si>
  <si>
    <t>PLF_570_00003463</t>
  </si>
  <si>
    <t>Anaerobic respiratory reductase chaperone</t>
  </si>
  <si>
    <t>PLF_570_00001451</t>
  </si>
  <si>
    <t>Mutator MutT protein (7,8-dihydro-8-oxoguanine-triphosphatase) (EC 3.6.1.-)</t>
  </si>
  <si>
    <t>PLF_570_00004134</t>
  </si>
  <si>
    <t>General secretion pathway protein N</t>
  </si>
  <si>
    <t>PLF_570_00003546</t>
  </si>
  <si>
    <t>PLF_570_00003541</t>
  </si>
  <si>
    <t>Uncharacterized transporter YebQ, major facilitator superfamily (MFS)</t>
  </si>
  <si>
    <t>PLF_570_00002418</t>
  </si>
  <si>
    <t>Propanediol dehydratase large subunit (EC 4.2.1.28)</t>
  </si>
  <si>
    <t>PLF_570_00003676</t>
  </si>
  <si>
    <t>Isochorismatase family</t>
  </si>
  <si>
    <t>PLF_570_00000965</t>
  </si>
  <si>
    <t>Ribulokinase (EC 2.7.1.16)</t>
  </si>
  <si>
    <t>PLF_570_00000649</t>
  </si>
  <si>
    <t>6-phospho-beta-glucosidase (EC 3.2.1.86)</t>
  </si>
  <si>
    <t>PLF_570_00002424</t>
  </si>
  <si>
    <t>Protein containing domains DUF403</t>
  </si>
  <si>
    <t>PLF_570_00003825</t>
  </si>
  <si>
    <t>Uncharacterized oxidoreductase, YajO family</t>
  </si>
  <si>
    <t>PLF_570_00003824</t>
  </si>
  <si>
    <t>Uncharacterized fimbrial-like protein YadN</t>
  </si>
  <si>
    <t>PLF_570_00003391</t>
  </si>
  <si>
    <t>Transcriptional regulator, AsnC family</t>
  </si>
  <si>
    <t>PLF_570_00000648</t>
  </si>
  <si>
    <t>Xylulose kinase (EC 2.7.1.17)</t>
  </si>
  <si>
    <t>PLF_570_00000499</t>
  </si>
  <si>
    <t>Putative transport protein YbjL</t>
  </si>
  <si>
    <t>PLF_570_00001439</t>
  </si>
  <si>
    <t>Maltose-6'-phosphate glucosidase (EC 3.2.1.122)</t>
  </si>
  <si>
    <t>PLF_570_00004311</t>
  </si>
  <si>
    <t>tRNA(Ile)-lysidine synthetase (EC 6.3.4.19)</t>
  </si>
  <si>
    <t>PLF_570_00002974</t>
  </si>
  <si>
    <t>Pullulanase (EC 3.2.1.41)</t>
  </si>
  <si>
    <t>PLF_570_00001902</t>
  </si>
  <si>
    <t>Transcriptional activator of 4-hydroxyphenylacetate 3-monooxygenase operon, XylS/AraC family</t>
  </si>
  <si>
    <t>PLF_570_00000155</t>
  </si>
  <si>
    <t>PLF_570_00002875</t>
  </si>
  <si>
    <t>Uncharacterized metabolite ABC transporter in Enterobacteriaceae, permease protein EC-YbbP</t>
  </si>
  <si>
    <t>PLF_570_00001535</t>
  </si>
  <si>
    <t>Sensor protein of zinc sigma-54-dependent two-component system</t>
  </si>
  <si>
    <t>PLF_570_00000550</t>
  </si>
  <si>
    <t>Exoribonuclease II (EC 3.1.13.1)</t>
  </si>
  <si>
    <t>PLF_570_00003432</t>
  </si>
  <si>
    <t>Mobile element protein</t>
  </si>
  <si>
    <t>PLF_570_00002635</t>
  </si>
  <si>
    <t>DNA-binding transcriptional dual regulator SoxS</t>
  </si>
  <si>
    <t>PLF_570_00002986</t>
  </si>
  <si>
    <t>2-ketogluconate utilization repressor PtxS</t>
  </si>
  <si>
    <t>PLF_570_00002435</t>
  </si>
  <si>
    <t>Putative outer membrane lipoprotein</t>
  </si>
  <si>
    <t>PLF_570_00001237</t>
  </si>
  <si>
    <t>Sulfate permease</t>
  </si>
  <si>
    <t>PLF_570_00003055</t>
  </si>
  <si>
    <t>Ethanolamine utilization polyhedral-body-like protein EutL</t>
  </si>
  <si>
    <t>PLF_570_00001867</t>
  </si>
  <si>
    <t>Ribosomal-protein-S5p-alanine acetyltransferase (EC 2.3.1.128)</t>
  </si>
  <si>
    <t>PLF_570_00001865</t>
  </si>
  <si>
    <t>Ribosomal protein L3 N(5)-glutamine methyltransferase (EC 2.1.1.298)</t>
  </si>
  <si>
    <t>PLF_570_00001423</t>
  </si>
  <si>
    <t>L-rhamnonate transporter (predicted by genome context)</t>
  </si>
  <si>
    <t>PLF_570_00001656</t>
  </si>
  <si>
    <t>Cation transport protein ChaC</t>
  </si>
  <si>
    <t>PLF_570_00001657</t>
  </si>
  <si>
    <t>Cell division protein BolA</t>
  </si>
  <si>
    <t>PLF_570_00002684</t>
  </si>
  <si>
    <t>2-keto-3-deoxy-D-arabino-heptulosonate-7-phosphate synthase I alpha (EC 2.5.1.54)</t>
  </si>
  <si>
    <t>PLF_570_00000251</t>
  </si>
  <si>
    <t>Penicillin-binding protein activator LpoA</t>
  </si>
  <si>
    <t>PLF_570_00001252</t>
  </si>
  <si>
    <t>UDP-N-acetylmuramate:L-alanyl-gamma-D-glutamyl-meso-diaminopimelate ligase (EC 6.3.2.-)</t>
  </si>
  <si>
    <t>PLF_570_00129278</t>
  </si>
  <si>
    <t>Ribitol/Xylitol/Arabitol transporter, MFS superfamily</t>
  </si>
  <si>
    <t>PLF_570_00003090</t>
  </si>
  <si>
    <t>Nickel/cobalt efflux system STM2551</t>
  </si>
  <si>
    <t>PLF_570_00003536</t>
  </si>
  <si>
    <t>Transaldolase (EC 2.2.1.2)</t>
  </si>
  <si>
    <t>PLF_570_00000827</t>
  </si>
  <si>
    <t>Arginine ABC transporter, substrate-binding protein ArtI</t>
  </si>
  <si>
    <t>PLF_570_00000907</t>
  </si>
  <si>
    <t>PLF_570_00000678</t>
  </si>
  <si>
    <t>Cation transport regulator chaB</t>
  </si>
  <si>
    <t>PLF_570_00001843</t>
  </si>
  <si>
    <t>Putative permease PerM (= YfgO)</t>
  </si>
  <si>
    <t>PLF_570_00001923</t>
  </si>
  <si>
    <t>UPF0208 membrane protein YfbV</t>
  </si>
  <si>
    <t>PLF_570_00001718</t>
  </si>
  <si>
    <t>Formate hydrogenlyase regulatory protein HycA</t>
  </si>
  <si>
    <t>PLF_570_00000574</t>
  </si>
  <si>
    <t>L-fucose isomerase (EC 5.3.1.25) @ D-Arabinose ketol-isomerase (EC 5.3.1.3)</t>
  </si>
  <si>
    <t>PLF_570_00000575</t>
  </si>
  <si>
    <t>L-fuculokinase (EC 2.7.1.51)</t>
  </si>
  <si>
    <t>PLF_570_00002514</t>
  </si>
  <si>
    <t>2-succinyl-5-enolpyruvyl-6-hydroxy-3-cyclohexene-1-carboxylic-acid synthase (EC 2.2.1.9)</t>
  </si>
  <si>
    <t>PLF_570_00004278</t>
  </si>
  <si>
    <t>PLF_570_00099046</t>
  </si>
  <si>
    <t>UDP-N-acetyl-D-mannosamine dehydrogenase (EC 1.1.1.336)</t>
  </si>
  <si>
    <t>PLF_570_00003343</t>
  </si>
  <si>
    <t>DNA internalization-related competence protein ComEC/Rec2</t>
  </si>
  <si>
    <t>PLF_570_00115825</t>
  </si>
  <si>
    <t>Succinate dehydrogenase flavoprotein subunit (EC 1.3.5.1)</t>
  </si>
  <si>
    <t>PLF_570_00002581</t>
  </si>
  <si>
    <t>Manganese ABC transporter, inner membrane permease protein SitD</t>
  </si>
  <si>
    <t>PLF_570_00001769</t>
  </si>
  <si>
    <t>Lipoprotein NlpI</t>
  </si>
  <si>
    <t>PLF_570_00001831</t>
  </si>
  <si>
    <t>Protein ygiW precursor</t>
  </si>
  <si>
    <t>PLF_570_00003211</t>
  </si>
  <si>
    <t>Pca regulon regulatory protein PcaR</t>
  </si>
  <si>
    <t>PLF_570_00001676</t>
  </si>
  <si>
    <t>Cysteine desulfurase (EC 2.8.1.7) =&gt; IscS</t>
  </si>
  <si>
    <t>PLF_570_00087864</t>
  </si>
  <si>
    <t>Succinate-semialdehyde dehydrogenase [NAD] (EC 1.2.1.24); Succinate-semialdehyde dehydrogenase [NADP+] (EC 1.2.1.79)</t>
  </si>
  <si>
    <t>PLF_570_00003756</t>
  </si>
  <si>
    <t>Oxidoreductase, short-chain dehydrogenase/reductase family</t>
  </si>
  <si>
    <t>PLF_570_00003515</t>
  </si>
  <si>
    <t>Cupin 2, conserved barrel</t>
  </si>
  <si>
    <t>PLF_570_00000804</t>
  </si>
  <si>
    <t>tRNA-5-carboxymethylaminomethyl-2-thiouridine(34) synthesis protein MnmG</t>
  </si>
  <si>
    <t>PLF_570_00002070</t>
  </si>
  <si>
    <t>Galactonate dehydratase (EC 4.2.1.6)</t>
  </si>
  <si>
    <t>PLF_570_00000754</t>
  </si>
  <si>
    <t>Protein translocase subunit SecF</t>
  </si>
  <si>
    <t>PLF_570_00000896</t>
  </si>
  <si>
    <t>L-cystine ABC transporter (wide substrate range), ATP-binding protein YecC</t>
  </si>
  <si>
    <t>PLF_570_00001101</t>
  </si>
  <si>
    <t>GTP cyclohydrolase I (EC 3.5.4.16) type 1</t>
  </si>
  <si>
    <t>PLF_570_00000592</t>
  </si>
  <si>
    <t>NADH-ubiquinone oxidoreductase chain M (EC 1.6.5.3)</t>
  </si>
  <si>
    <t>PLF_570_00001291</t>
  </si>
  <si>
    <t>3-dehydroquinate dehydratase I (EC 4.2.1.10)</t>
  </si>
  <si>
    <t>PLF_570_00001661</t>
  </si>
  <si>
    <t>Peptidoglycan glycosyltransferase FtsW (EC 2.4.1.129)</t>
  </si>
  <si>
    <t>PLF_570_00000362</t>
  </si>
  <si>
    <t>Anaerobic dimethyl sulfoxide reductase chain A (EC 1.8.5.3), molybdopterin-binding domain</t>
  </si>
  <si>
    <t>PLF_570_00000190</t>
  </si>
  <si>
    <t>Putative alanine/glycine transport protein</t>
  </si>
  <si>
    <t>PLF_570_00003608</t>
  </si>
  <si>
    <t>Assimilatory nitrate reductase large subunit (EC 1.7.99.4)</t>
  </si>
  <si>
    <t>PLF_570_00000443</t>
  </si>
  <si>
    <t>ATP-dependent helicase HrpB</t>
  </si>
  <si>
    <t>PLF_570_00002306</t>
  </si>
  <si>
    <t>ABC transporter-like system, substrate-binding protein (cluster 4, leucine/isoleucine/valine/benzoate)</t>
  </si>
  <si>
    <t>PLF_570_00002840</t>
  </si>
  <si>
    <t>Oligopeptide ABC transporter, permease protein OppC (TC 3.A.1.5.1)</t>
  </si>
  <si>
    <t>PLF_570_00002333</t>
  </si>
  <si>
    <t>Gamma-glutamyl phosphate reductase (EC 1.2.1.41)</t>
  </si>
  <si>
    <t>PLF_570_00003372</t>
  </si>
  <si>
    <t>c-di-GMP phosphodiesterase (EC 3.1.4.52) =&gt; PdeC</t>
  </si>
  <si>
    <t>PLF_570_00003375</t>
  </si>
  <si>
    <t>Uncharacterized outer membrane protein YfaZ</t>
  </si>
  <si>
    <t>PLF_570_00000210</t>
  </si>
  <si>
    <t>DNA mismatch repair protein MutL</t>
  </si>
  <si>
    <t>PLF_570_00001112</t>
  </si>
  <si>
    <t>Glycerol kinase (EC 2.7.1.30)</t>
  </si>
  <si>
    <t>PLF_570_00002920</t>
  </si>
  <si>
    <t>Formate hydrogenlyase maturation protease (EC 3.4.23.51)</t>
  </si>
  <si>
    <t>PLF_570_00001385</t>
  </si>
  <si>
    <t>Uncharacterized protease YhbU</t>
  </si>
  <si>
    <t>PLF_570_00001695</t>
  </si>
  <si>
    <t>Dipeptide ABC transporter, ATP-binding protein DppD (TC 3.A.1.5.2)</t>
  </si>
  <si>
    <t>PLF_570_00000863</t>
  </si>
  <si>
    <t>Formate hydrogenlyase subunit 5</t>
  </si>
  <si>
    <t>PLF_570_00002088</t>
  </si>
  <si>
    <t>Uncharacterized protein EC-HemX</t>
  </si>
  <si>
    <t>PLF_570_00002193</t>
  </si>
  <si>
    <t>Response regulator of zinc sigma-54-dependent two-component system</t>
  </si>
  <si>
    <t>PLF_570_00003279</t>
  </si>
  <si>
    <t>Malonate utilization transcriptional regulator</t>
  </si>
  <si>
    <t>PLF_570_00003005</t>
  </si>
  <si>
    <t>GTP cyclohydrolase 1 type 2 homolog YbgI</t>
  </si>
  <si>
    <t>PLF_570_00004474</t>
  </si>
  <si>
    <t>PLF_570_00003307</t>
  </si>
  <si>
    <t>Fructokinase (EC 2.7.1.4)</t>
  </si>
  <si>
    <t>PLF_570_00004230</t>
  </si>
  <si>
    <t>PLF_570_00003981</t>
  </si>
  <si>
    <t>Hypothetical protein YnjA</t>
  </si>
  <si>
    <t>PLF_570_00002858</t>
  </si>
  <si>
    <t>Putative invasin</t>
  </si>
  <si>
    <t>PLF_570_00000221</t>
  </si>
  <si>
    <t>Phosphotransferase RcsD</t>
  </si>
  <si>
    <t>PLF_570_00001688</t>
  </si>
  <si>
    <t>DNA-binding capsular synthesis response regulator RcsB</t>
  </si>
  <si>
    <t>PLF_570_00002914</t>
  </si>
  <si>
    <t>Esterase ybfF (EC 3.1.-.-)</t>
  </si>
  <si>
    <t>PLF_570_00001681</t>
  </si>
  <si>
    <t>D-aminoacyl-tRNA deacylase (EC 3.1.1.96)</t>
  </si>
  <si>
    <t>PLF_570_00129492</t>
  </si>
  <si>
    <t>Respiratory nitrate reductase alpha chain (EC 1.7.99.4)</t>
  </si>
  <si>
    <t>PLF_570_00003833</t>
  </si>
  <si>
    <t>PLF_570_00003133</t>
  </si>
  <si>
    <t>Urea ABC transporter, ATPase protein UrtE</t>
  </si>
  <si>
    <t>PLF_570_00001597</t>
  </si>
  <si>
    <t>YihE protein, a ser/thr kinase implicated in LPS synthesis and Cpx signalling</t>
  </si>
  <si>
    <t>PLF_570_00002158</t>
  </si>
  <si>
    <t>Protein translocase subunit YajC</t>
  </si>
  <si>
    <t>PLF_570_00003780</t>
  </si>
  <si>
    <t>ABC transporter, ATP-binding protein (cluster 1, maltose/g3p/polyamine/iron); ABC transporter, ATP-binding protein (cluster 10, nitrate/sulfonate/bicarbonate)</t>
  </si>
  <si>
    <t>PLF_570_00000716</t>
  </si>
  <si>
    <t>Inosine-5'-monophosphate dehydrogenase (EC 1.1.1.205) / CBS domain</t>
  </si>
  <si>
    <t>PLF_570_00001599</t>
  </si>
  <si>
    <t>[NiFe] hydrogenase metallocenter assembly protein HypE</t>
  </si>
  <si>
    <t>PLF_570_00001965</t>
  </si>
  <si>
    <t>Uncharacterized protein YiiR</t>
  </si>
  <si>
    <t>PLF_570_00002715</t>
  </si>
  <si>
    <t>Ferric hydroxamate ABC transporter (TC 3.A.1.14.3), periplasmic substrate binding protein FhuD</t>
  </si>
  <si>
    <t>PLF_570_00001637</t>
  </si>
  <si>
    <t>Inorganic triphosphatase (EC 3.6.1.25)</t>
  </si>
  <si>
    <t>PLF_570_00003022</t>
  </si>
  <si>
    <t>Phenazine biosynthesis protein PhzF like</t>
  </si>
  <si>
    <t>PLF_570_00000125</t>
  </si>
  <si>
    <t>Protein FimG (regulates length and adhesion of type 1 fimbriae)</t>
  </si>
  <si>
    <t>PLF_570_00002907</t>
  </si>
  <si>
    <t>Cobalamin synthase (EC 2.7.8.26)</t>
  </si>
  <si>
    <t>PLF_570_00001727</t>
  </si>
  <si>
    <t>GTP-binding protein EngB</t>
  </si>
  <si>
    <t>PLF_570_00002782</t>
  </si>
  <si>
    <t>PLF_570_00003496</t>
  </si>
  <si>
    <t>Secreted protein, suppressor for copper-sensitivity ScsC</t>
  </si>
  <si>
    <t>PLF_570_00003497</t>
  </si>
  <si>
    <t>Syd protein</t>
  </si>
  <si>
    <t>PLF_570_00002995</t>
  </si>
  <si>
    <t>Anaerobic nitric oxide reductase transcription regulator NorR</t>
  </si>
  <si>
    <t>PLF_570_00003100</t>
  </si>
  <si>
    <t>T6SS AAA+ chaperone ClpV (TssH)</t>
  </si>
  <si>
    <t>PLF_570_00008126</t>
  </si>
  <si>
    <t>tRNA 5-methylaminomethyl-2-thiouridine synthase subunit TusB</t>
  </si>
  <si>
    <t>PLF_570_00002702</t>
  </si>
  <si>
    <t>CDP-diacylglycerol pyrophosphatase (EC 3.6.1.26)</t>
  </si>
  <si>
    <t>PLF_570_00002878</t>
  </si>
  <si>
    <t>Universal stress protein F</t>
  </si>
  <si>
    <t>PLF_570_00000657</t>
  </si>
  <si>
    <t>3'-to-5' exoribonuclease RNase R</t>
  </si>
  <si>
    <t>PLF_570_00002033</t>
  </si>
  <si>
    <t>Cyclic pyranopterin monophosphate synthase (EC 4.6.1.17)</t>
  </si>
  <si>
    <t>PLF_570_00003849</t>
  </si>
  <si>
    <t>Cytochrome c-type biogenesis protein CcmC, putative heme lyase for CcmE</t>
  </si>
  <si>
    <t>PLF_570_00000009</t>
  </si>
  <si>
    <t>Formate dehydrogenase N alpha subunit (EC 1.2.1.2) @ selenocysteine-containing</t>
  </si>
  <si>
    <t>PLF_570_00003528</t>
  </si>
  <si>
    <t>Putative membrane protein YchH</t>
  </si>
  <si>
    <t>PLF_570_00003526</t>
  </si>
  <si>
    <t>PTS system, IIB component</t>
  </si>
  <si>
    <t>PLF_570_00001726</t>
  </si>
  <si>
    <t>GTP-binding and nucleic acid-binding protein YchF</t>
  </si>
  <si>
    <t>PLF_570_00001925</t>
  </si>
  <si>
    <t>Uncharacterized efflux ABC transporter, permease protein YadH</t>
  </si>
  <si>
    <t>PLF_570_00004253</t>
  </si>
  <si>
    <t>Sulfur carrier protein ThiS</t>
  </si>
  <si>
    <t>PLF_570_00002262</t>
  </si>
  <si>
    <t>Z-ring-associated protein ZapA</t>
  </si>
  <si>
    <t>PLF_570_00002721</t>
  </si>
  <si>
    <t>Glutaredoxin-like protein NrdH, required for reduction of Ribonucleotide reductase class Ib</t>
  </si>
  <si>
    <t>PLF_570_00002961</t>
  </si>
  <si>
    <t>Taurine ABC transporter, permease protein TauC</t>
  </si>
  <si>
    <t>PLF_570_00003033</t>
  </si>
  <si>
    <t>Sensory histidine kinase QseC</t>
  </si>
  <si>
    <t>PLF_570_00116821</t>
  </si>
  <si>
    <t>N-acetylglucosamine-1-phosphate uridyltransferase (EC 2.7.7.23) / Glucosamine-1-phosphate N-acetyltransferase (EC 2.3.1.157)</t>
  </si>
  <si>
    <t>PLF_570_00000547</t>
  </si>
  <si>
    <t>Enoyl-CoA hydratase (EC 4.2.1.17) / Delta(3)-cis-delta(2)-trans-enoyl-CoA isomerase (EC 5.3.3.8) / 3-hydroxyacyl-CoA dehydrogenase (EC 1.1.1.35) / 3-hydroxybutyryl-CoA epimerase (EC 5.1.2.3)</t>
  </si>
  <si>
    <t>PLF_570_00003960</t>
  </si>
  <si>
    <t>PLF_570_00003636</t>
  </si>
  <si>
    <t>3-oxo-tetronate 4-phosphate decarboxylase</t>
  </si>
  <si>
    <t>PLF_570_00003284</t>
  </si>
  <si>
    <t>T6SS component TssM (IcmF/VasK)</t>
  </si>
  <si>
    <t>PLF_570_00001996</t>
  </si>
  <si>
    <t>D-glycero-beta-D-manno-heptose 1-phosphate adenylyltransferase (EC 2.7.7.70) / D-glycero-beta-D-manno-heptose-7-phosphate kinase (EC 2.7.1.167)</t>
  </si>
  <si>
    <t>PLF_570_00002374</t>
  </si>
  <si>
    <t>Molybdenum cofactor biosynthesis protein MoaB</t>
  </si>
  <si>
    <t>PLF_570_00000902</t>
  </si>
  <si>
    <t>Lead, cadmium, zinc and mercury transporting ATPase (EC 3.6.3.3) (EC 3.6.3.5); Copper-translocating P-type ATPase (EC 3.6.3.4)</t>
  </si>
  <si>
    <t>PLF_570_00000905</t>
  </si>
  <si>
    <t>LysR family transcriptional activator LeuO</t>
  </si>
  <si>
    <t>PLF_570_00001794</t>
  </si>
  <si>
    <t>Octaprenyl diphosphate synthase (EC 2.5.1.90)</t>
  </si>
  <si>
    <t>PLF_570_00001169</t>
  </si>
  <si>
    <t>Inner membrane protein YebS</t>
  </si>
  <si>
    <t>PLF_570_00000300</t>
  </si>
  <si>
    <t>Uncharacterized Na(+)/H(+) exchanger YjcE</t>
  </si>
  <si>
    <t>PLF_570_00000579</t>
  </si>
  <si>
    <t>Leucine-responsive regulatory protein, regulator for leucine (or lrp) regulon and high-affinity branched-chain amino acid transport system</t>
  </si>
  <si>
    <t>PLF_570_00000260</t>
  </si>
  <si>
    <t>Probable acyltransferase YihG</t>
  </si>
  <si>
    <t>PLF_570_00000179</t>
  </si>
  <si>
    <t>Cytosine deaminase (EC 3.5.4.1)</t>
  </si>
  <si>
    <t>PLF_570_00003655</t>
  </si>
  <si>
    <t>Protein Smp</t>
  </si>
  <si>
    <t>PLF_570_00003973</t>
  </si>
  <si>
    <t>Creatinine amidohydrolase (EC 3.5.2.10)</t>
  </si>
  <si>
    <t>PLF_570_00000831</t>
  </si>
  <si>
    <t>Cell division protein FtsZ</t>
  </si>
  <si>
    <t>PLF_570_00002597</t>
  </si>
  <si>
    <t>Osmoprotectant ABC transporter permease protein YehY</t>
  </si>
  <si>
    <t>PLF_570_00002362</t>
  </si>
  <si>
    <t>LSU ribosomal protein L14p (L23e)</t>
  </si>
  <si>
    <t>PLF_570_00002365</t>
  </si>
  <si>
    <t>LSU ribosomal protein L31p @ LSU ribosomal protein L31p, zinc-independent</t>
  </si>
  <si>
    <t>PLF_570_00001499</t>
  </si>
  <si>
    <t>Purine nucleoside phosphorylase (EC 2.4.2.1)</t>
  </si>
  <si>
    <t>PLF_570_00000763</t>
  </si>
  <si>
    <t>PLF_570_00002257</t>
  </si>
  <si>
    <t>Uracil phosphoribosyltransferase (EC 2.4.2.9)</t>
  </si>
  <si>
    <t>PLF_570_00001171</t>
  </si>
  <si>
    <t>Paraquat-inducible protein B</t>
  </si>
  <si>
    <t>PLF_570_00000167</t>
  </si>
  <si>
    <t>Uncharacterized metal-dependent hydrolase STM4445</t>
  </si>
  <si>
    <t>PLF_570_00002821</t>
  </si>
  <si>
    <t>Hydroxycarboxylate dehydrogenase (NADP+) HcxA</t>
  </si>
  <si>
    <t>PLF_570_00001565</t>
  </si>
  <si>
    <t>Translation elongation factor LepA</t>
  </si>
  <si>
    <t>PLF_570_00000341</t>
  </si>
  <si>
    <t>Permease of the drug/metabolite transporter (DMT) superfamily</t>
  </si>
  <si>
    <t>PLF_570_00003359</t>
  </si>
  <si>
    <t>PLF_570_00003516</t>
  </si>
  <si>
    <t>L-galactonate transporter</t>
  </si>
  <si>
    <t>PLF_570_00003296</t>
  </si>
  <si>
    <t>Putative PTS system IIA component YadI</t>
  </si>
  <si>
    <t>PLF_570_00002064</t>
  </si>
  <si>
    <t>Flavodoxin 2</t>
  </si>
  <si>
    <t>PLF_570_00000809</t>
  </si>
  <si>
    <t>16 kDa heat shock protein B</t>
  </si>
  <si>
    <t>PLF_570_00077918</t>
  </si>
  <si>
    <t>PLF_570_00003889</t>
  </si>
  <si>
    <t>Flavodoxin reductases (ferredoxin-NADPH reductases) family 1; Vanillate O-demethylase oxidoreductase (EC 1.14.13.-)</t>
  </si>
  <si>
    <t>PLF_570_00000895</t>
  </si>
  <si>
    <t>L-asparaginase (EC 3.5.1.1)</t>
  </si>
  <si>
    <t>PLF_570_00000202</t>
  </si>
  <si>
    <t>C4-dicarboxylate transporter DcuC (TC 2.A.61.1.1)</t>
  </si>
  <si>
    <t>PLF_570_00002771</t>
  </si>
  <si>
    <t>Uncharacterized inner membrane protein YnaJ</t>
  </si>
  <si>
    <t>PLF_570_00001102</t>
  </si>
  <si>
    <t>GTP-binding protein Era</t>
  </si>
  <si>
    <t>PLF_570_00004059</t>
  </si>
  <si>
    <t>PLF_570_00001574</t>
  </si>
  <si>
    <t>UDP-N-acetylglucosamine--N-acetylmuramyl-(pentapeptide) pyrophosphoryl-undecaprenol N-acetylglucosamine transferase (EC 2.4.1.227)</t>
  </si>
  <si>
    <t>PLF_570_00001668</t>
  </si>
  <si>
    <t>Co-activator of prophage gene expression IbrA</t>
  </si>
  <si>
    <t>PLF_570_00003601</t>
  </si>
  <si>
    <t>PLF_570_00003763</t>
  </si>
  <si>
    <t>VirK</t>
  </si>
  <si>
    <t>PLF_570_00002471</t>
  </si>
  <si>
    <t>UPF0381 protein YfcZ</t>
  </si>
  <si>
    <t>PLF_570_00002309</t>
  </si>
  <si>
    <t>Catabolite control protein A</t>
  </si>
  <si>
    <t>PLF_570_00004214</t>
  </si>
  <si>
    <t>ParB</t>
  </si>
  <si>
    <t>PLF_570_00115840</t>
  </si>
  <si>
    <t>gamma-aminobutyric acid ABC transporter, permease protein 2</t>
  </si>
  <si>
    <t>PLF_570_00000749</t>
  </si>
  <si>
    <t>Phosphoenolpyruvate-protein phosphotransferase of PTS system (EC 2.7.3.9)</t>
  </si>
  <si>
    <t>PLF_570_00001298</t>
  </si>
  <si>
    <t>5-carboxymethyl-2-hydroxymuconate delta-isomerase (EC 5.3.3.10)</t>
  </si>
  <si>
    <t>PLF_570_00000941</t>
  </si>
  <si>
    <t>Porphobilinogen deaminase (EC 2.5.1.61)</t>
  </si>
  <si>
    <t>PLF_570_00001117</t>
  </si>
  <si>
    <t>Hexuronate utilization operon transcriptional repressor ExuR</t>
  </si>
  <si>
    <t>PLF_570_00000747</t>
  </si>
  <si>
    <t>Murein hydrolase activator EnvC</t>
  </si>
  <si>
    <t>PLF_570_00000428</t>
  </si>
  <si>
    <t>Spermidine/putrescine import ABC transporter substrate-binding protein PotD (TC 3.A.1.11.1)</t>
  </si>
  <si>
    <t>PLF_570_00000420</t>
  </si>
  <si>
    <t>RNA polymerase sigma factor RpoS</t>
  </si>
  <si>
    <t>PLF_570_00001382</t>
  </si>
  <si>
    <t>Inner membrane protein YbaN</t>
  </si>
  <si>
    <t>PLF_570_00001694</t>
  </si>
  <si>
    <t>Dihydroorotase (EC 3.5.2.3)</t>
  </si>
  <si>
    <t>PLF_570_00000184</t>
  </si>
  <si>
    <t>Heat shock protein 60 kDa family chaperone GroEL</t>
  </si>
  <si>
    <t>PLF_570_00000867</t>
  </si>
  <si>
    <t>GTP cyclohydrolase II (EC 3.5.4.25)</t>
  </si>
  <si>
    <t>PLF_570_00003001</t>
  </si>
  <si>
    <t>Ethanolamine utilization polyhedral-body-like protein EutK</t>
  </si>
  <si>
    <t>PLF_570_00002164</t>
  </si>
  <si>
    <t>Protein YchN</t>
  </si>
  <si>
    <t>PLF_570_00000137</t>
  </si>
  <si>
    <t>Uncharacterized protein YhdP</t>
  </si>
  <si>
    <t>PLF_570_00004237</t>
  </si>
  <si>
    <t>Hemin ABC transporter, permease protein</t>
  </si>
  <si>
    <t>PLF_570_00001068</t>
  </si>
  <si>
    <t>Cytochrome d ubiquinol oxidase subunit I (EC 1.10.3.-)</t>
  </si>
  <si>
    <t>PLF_570_00000229</t>
  </si>
  <si>
    <t>TldE protein, part of TldE/TldD proteolytic complex</t>
  </si>
  <si>
    <t>PLF_570_00000970</t>
  </si>
  <si>
    <t>Site-specific tyrosine recombinase XerD</t>
  </si>
  <si>
    <t>PLF_570_00002280</t>
  </si>
  <si>
    <t>1,2-dihydroxy-3-keto-5-methylthiopentene dioxygenase (EC 1.13.11.54)</t>
  </si>
  <si>
    <t>PLF_570_00001687</t>
  </si>
  <si>
    <t>DNA polymerase IV (EC 2.7.7.7)</t>
  </si>
  <si>
    <t>PLF_570_00002659</t>
  </si>
  <si>
    <t>Uncharacterized lipoprotein YmbA</t>
  </si>
  <si>
    <t>PLF_570_00002411</t>
  </si>
  <si>
    <t>Phosphonate ABC transporter permease protein PhnE2 (TC 3.A.1.9.1)</t>
  </si>
  <si>
    <t>PLF_570_00001213</t>
  </si>
  <si>
    <t>Ribonuclease PH (EC 2.7.7.56)</t>
  </si>
  <si>
    <t>PLF_570_00002499</t>
  </si>
  <si>
    <t>Uncharacterized protein YpeC</t>
  </si>
  <si>
    <t>PLF_570_00002716</t>
  </si>
  <si>
    <t>Ferric iron ABC transporter, permease protein</t>
  </si>
  <si>
    <t>PLF_570_00002867</t>
  </si>
  <si>
    <t>Transcriptional regulator, MarR family</t>
  </si>
  <si>
    <t>PLF_570_00004455</t>
  </si>
  <si>
    <t>PLF_570_00001039</t>
  </si>
  <si>
    <t>Adenylate kinase (EC 2.7.4.3)</t>
  </si>
  <si>
    <t>PLF_570_00002149</t>
  </si>
  <si>
    <t>DnaA initiator-associating protein DiaA</t>
  </si>
  <si>
    <t>PLF_570_00000725</t>
  </si>
  <si>
    <t>AAA+ ATPase superfamily protein YifB/ComM, associated with DNA recombination</t>
  </si>
  <si>
    <t>PLF_570_00030916</t>
  </si>
  <si>
    <t>Cell division activator CedA</t>
  </si>
  <si>
    <t>PLF_570_00001139</t>
  </si>
  <si>
    <t>Lipoprotein signal peptidase (EC 3.4.23.36)</t>
  </si>
  <si>
    <t>PLF_570_00002780</t>
  </si>
  <si>
    <t>Urease accessory protein UreG</t>
  </si>
  <si>
    <t>PLF_570_00000841</t>
  </si>
  <si>
    <t>Cytoplasmic copper homeostasis protein CutC</t>
  </si>
  <si>
    <t>PLF_570_00002252</t>
  </si>
  <si>
    <t>Uncharacterized protein YfgG</t>
  </si>
  <si>
    <t>PLF_570_00004087</t>
  </si>
  <si>
    <t>Phosphate propanoyltransferase (EC 2.3.1.222)</t>
  </si>
  <si>
    <t>PLF_570_00001873</t>
  </si>
  <si>
    <t>SSU rRNA (adenine(1518)-N(6)/adenine(1519)-N(6))-dimethyltransferase (EC 2.1.1.182)</t>
  </si>
  <si>
    <t>PLF_570_00000087</t>
  </si>
  <si>
    <t>L-ribulose-5-phosphate 4-epimerase (EC 5.1.3.4)</t>
  </si>
  <si>
    <t>PLF_570_00000156</t>
  </si>
  <si>
    <t>Bis-ABC ATPase Uup</t>
  </si>
  <si>
    <t>PLF_570_00001533</t>
  </si>
  <si>
    <t>SSU ribosomal protein S9p (S16e)</t>
  </si>
  <si>
    <t>PLF_570_00003726</t>
  </si>
  <si>
    <t>Succinate dehydrogenase/fumarate reductase, flavoprotein subunit</t>
  </si>
  <si>
    <t>PLF_570_00003913</t>
  </si>
  <si>
    <t>Type IV pilus biogenesis protein PilM</t>
  </si>
  <si>
    <t>PLF_570_00003919</t>
  </si>
  <si>
    <t>PLF_570_00003119</t>
  </si>
  <si>
    <t>ABC transporter, ATP-binding protein (cluster 3, basic aa/glutamine/opines)</t>
  </si>
  <si>
    <t>PLF_570_00001290</t>
  </si>
  <si>
    <t>3,4-dihydroxyphenylacetate 2,3-dioxygenase (EC 1.13.11.15)</t>
  </si>
  <si>
    <t>PLF_570_00002729</t>
  </si>
  <si>
    <t>Maltose regulon regulatory protein MalI (repressor for malXY)</t>
  </si>
  <si>
    <t>PLF_570_00002728</t>
  </si>
  <si>
    <t>Lactate-responsive regulator LldR in Enterobacteria, GntR family</t>
  </si>
  <si>
    <t>PLF_570_00001159</t>
  </si>
  <si>
    <t>O-succinylbenzoate synthase (EC 4.2.1.113)</t>
  </si>
  <si>
    <t>PLF_570_00002687</t>
  </si>
  <si>
    <t>2-dehydro-3-deoxyphosphogluconate aldolase-like protein STM4447</t>
  </si>
  <si>
    <t>PLF_570_00000707</t>
  </si>
  <si>
    <t>Glutamate synthase [NADPH] small chain (EC 1.4.1.13)</t>
  </si>
  <si>
    <t>PLF_570_00004068</t>
  </si>
  <si>
    <t>3-ketoacyl-CoA thiolase (EC 2.3.1.16) @ Acetyl-CoA acetyltransferase (EC 2.3.1.9)</t>
  </si>
  <si>
    <t>PLF_570_00000417</t>
  </si>
  <si>
    <t>Transcription antiterminator STM4448, BglG family</t>
  </si>
  <si>
    <t>PLF_570_00003637</t>
  </si>
  <si>
    <t>Superoxide dismutase [Cu-Zn] precursor (EC 1.15.1.1)</t>
  </si>
  <si>
    <t>PLF_570_00001220</t>
  </si>
  <si>
    <t>S-methylmethionine permease</t>
  </si>
  <si>
    <t>PLF_570_00002443</t>
  </si>
  <si>
    <t>Ribose-5-phosphate isomerase A (EC 5.3.1.6)</t>
  </si>
  <si>
    <t>PLF_570_00002285</t>
  </si>
  <si>
    <t>23S rRNA (pseudouridine(1915)-N(3))-methyltransferase (EC 2.1.1.177)</t>
  </si>
  <si>
    <t>PLF_570_00002952</t>
  </si>
  <si>
    <t>Putative transport protein</t>
  </si>
  <si>
    <t>PLF_570_00002814</t>
  </si>
  <si>
    <t>DNA polymerase IV</t>
  </si>
  <si>
    <t>PLF_570_00004171</t>
  </si>
  <si>
    <t>Probable transcription regulator protein of MDR efflux pump cluster</t>
  </si>
  <si>
    <t>PLF_570_00001557</t>
  </si>
  <si>
    <t>Transcriptional regulator for fatty acid degradation FadR, GntR family</t>
  </si>
  <si>
    <t>PLF_570_00002999</t>
  </si>
  <si>
    <t>PLF_570_00001551</t>
  </si>
  <si>
    <t>Transcription accessory protein (S1 RNA-binding domain)</t>
  </si>
  <si>
    <t>PLF_570_00003745</t>
  </si>
  <si>
    <t>Acetyltransferase, GNAT family</t>
  </si>
  <si>
    <t>PLF_570_00003740</t>
  </si>
  <si>
    <t>HipB protein @ Antitoxin HigA</t>
  </si>
  <si>
    <t>PLF_570_00003500</t>
  </si>
  <si>
    <t>Aspartate aminotransferase (AspB-4) (EC 2.6.1.1)</t>
  </si>
  <si>
    <t>PLF_570_00001495</t>
  </si>
  <si>
    <t>Protein involved in stability of MscS mechanosensitive channel</t>
  </si>
  <si>
    <t>PLF_570_00003072</t>
  </si>
  <si>
    <t>Propanediol utilization polyhedral body protein PduJ</t>
  </si>
  <si>
    <t>PLF_570_00002612</t>
  </si>
  <si>
    <t>Formate-dependent phosphoribosylglycinamide formyltransferase</t>
  </si>
  <si>
    <t>PLF_570_00002596</t>
  </si>
  <si>
    <t>Nucleoside 5-triphosphatase RdgB (dHAPTP, dITP, XTP-specific) (EC 3.6.1.66)</t>
  </si>
  <si>
    <t>PLF_570_00000761</t>
  </si>
  <si>
    <t>Pyruvate formate-lyase (EC 2.3.1.54)</t>
  </si>
  <si>
    <t>PLF_570_00002253</t>
  </si>
  <si>
    <t>Uncharacterized protein YodD</t>
  </si>
  <si>
    <t>PLF_570_00003453</t>
  </si>
  <si>
    <t>Transcriptional regulator STM0952, LysR family</t>
  </si>
  <si>
    <t>PLF_570_00001173</t>
  </si>
  <si>
    <t>Peptide chain release factor 3</t>
  </si>
  <si>
    <t>PLF_570_00002259</t>
  </si>
  <si>
    <t>YcfF/hinT protein: a purine nucleoside phosphoramidase</t>
  </si>
  <si>
    <t>PLF_570_00000602</t>
  </si>
  <si>
    <t>Probable transport protein HsrA</t>
  </si>
  <si>
    <t>PLF_570_00001569</t>
  </si>
  <si>
    <t>Threonylcarbamoyl-AMP synthase (EC 2.7.7.87)</t>
  </si>
  <si>
    <t>PLF_570_00001408</t>
  </si>
  <si>
    <t>Imidazole glycerol phosphate synthase amidotransferase subunit HisH</t>
  </si>
  <si>
    <t>PLF_570_00000346</t>
  </si>
  <si>
    <t>Ribosomal protein S12p methylthiotransferase accessory factor YcaO</t>
  </si>
  <si>
    <t>PLF_570_00003869</t>
  </si>
  <si>
    <t>Transcriptional regulator, HxlR family</t>
  </si>
  <si>
    <t>PLF_570_00003751</t>
  </si>
  <si>
    <t>Uncharacterized N-acetyltransferase YjgM</t>
  </si>
  <si>
    <t>PLF_570_00002184</t>
  </si>
  <si>
    <t>Putrescine transport system permease protein PotI (TC 3.A.1.11.2)</t>
  </si>
  <si>
    <t>PLF_570_00003510</t>
  </si>
  <si>
    <t>PLF_570_00003697</t>
  </si>
  <si>
    <t>Shikimate kinase III (EC 2.7.1.71)</t>
  </si>
  <si>
    <t>PLF_570_00004369</t>
  </si>
  <si>
    <t>PLF_570_00000756</t>
  </si>
  <si>
    <t>PLF_570_00000111</t>
  </si>
  <si>
    <t>Dipeptidyl carboxypeptidase Dcp (EC 3.4.15.5)</t>
  </si>
  <si>
    <t>PLF_570_00001061</t>
  </si>
  <si>
    <t>Chorismate mutase I (EC 5.4.99.5) / Cyclohexadienyl dehydrogenase (EC 1.3.1.12)(EC 1.3.1.43)</t>
  </si>
  <si>
    <t>PLF_570_00001822</t>
  </si>
  <si>
    <t>Putative glutamine amidotransferase YafJ</t>
  </si>
  <si>
    <t>PLF_570_00000619</t>
  </si>
  <si>
    <t>LSU rRNA pseudouridine(955/2504/2580) synthase (EC 5.4.99.24)</t>
  </si>
  <si>
    <t>PLF_570_00003886</t>
  </si>
  <si>
    <t>PLF_570_00010881</t>
  </si>
  <si>
    <t>Primosomal replication protein N</t>
  </si>
  <si>
    <t>PLF_570_00003206</t>
  </si>
  <si>
    <t>Metal-dependent hydrolase related to alanyl-tRNA synthetase</t>
  </si>
  <si>
    <t>PLF_570_00001426</t>
  </si>
  <si>
    <t>L-threonine 3-dehydrogenase (EC 1.1.1.103)</t>
  </si>
  <si>
    <t>PLF_570_00004295</t>
  </si>
  <si>
    <t>Dehydrogenases with different specificities (related to short-chain alcohol dehydrogenases)</t>
  </si>
  <si>
    <t>PLF_570_00001575</t>
  </si>
  <si>
    <t>UPF0149 exported protein YgfB</t>
  </si>
  <si>
    <t>PLF_570_00000566</t>
  </si>
  <si>
    <t>High-affinity choline uptake protein BetT</t>
  </si>
  <si>
    <t>PLF_570_00002473</t>
  </si>
  <si>
    <t>Uncharacterized membrane protein YhhN</t>
  </si>
  <si>
    <t>PLF_570_00001943</t>
  </si>
  <si>
    <t>Xanthine-uracil permease</t>
  </si>
  <si>
    <t>PLF_570_00001748</t>
  </si>
  <si>
    <t>Isochorismatase family protein YecD</t>
  </si>
  <si>
    <t>PLF_570_00001746</t>
  </si>
  <si>
    <t>Iron-sulfur cluster assembly iron binding protein IscA</t>
  </si>
  <si>
    <t>PLF_570_00000211</t>
  </si>
  <si>
    <t>DNA topoisomerase I (EC 5.99.1.2)</t>
  </si>
  <si>
    <t>PLF_570_00001745</t>
  </si>
  <si>
    <t>Integration host factor beta subunit</t>
  </si>
  <si>
    <t>PLF_570_00000583</t>
  </si>
  <si>
    <t>Outer membrane porin KPN_00433</t>
  </si>
  <si>
    <t>PLF_570_00000580</t>
  </si>
  <si>
    <t>Long-chain fatty acid transport protein</t>
  </si>
  <si>
    <t>PLF_570_00000625</t>
  </si>
  <si>
    <t>Soluble aldose sugar dehydrogenase, PQQ-dependent (EC 1.1.5.-)</t>
  </si>
  <si>
    <t>PLF_570_00000629</t>
  </si>
  <si>
    <t>Cell division coordinator CpoB</t>
  </si>
  <si>
    <t>PLF_570_00003571</t>
  </si>
  <si>
    <t>Cyanate transport protein CynX</t>
  </si>
  <si>
    <t>PLF_570_00002406</t>
  </si>
  <si>
    <t>Peptidyl-prolyl cis-trans isomerase PpiC (EC 5.2.1.8)</t>
  </si>
  <si>
    <t>PLF_570_00003121</t>
  </si>
  <si>
    <t>Potassium-transporting ATPase C chain (EC 3.6.3.12) (TC 3.A.3.7.1)</t>
  </si>
  <si>
    <t>PLF_570_00001105</t>
  </si>
  <si>
    <t>Glucose-1-phosphatase (EC 3.1.3.10)</t>
  </si>
  <si>
    <t>PLF_570_00002162</t>
  </si>
  <si>
    <t>Protein RcsF</t>
  </si>
  <si>
    <t>PLF_570_00004184</t>
  </si>
  <si>
    <t>ABC transporter, ATP-binding protein YnjD</t>
  </si>
  <si>
    <t>PLF_570_00000897</t>
  </si>
  <si>
    <t>L-rhamnose isomerase (EC 5.3.1.14)</t>
  </si>
  <si>
    <t>PLF_570_00003277</t>
  </si>
  <si>
    <t>Hydroxycarboxylate dehydrogenase (NADP+) HcxB</t>
  </si>
  <si>
    <t>PLF_570_00000736</t>
  </si>
  <si>
    <t>Outer membrane beta-barrel assembly protein BamB</t>
  </si>
  <si>
    <t>PLF_570_00001042</t>
  </si>
  <si>
    <t>Aldose 1-epimerase (EC 5.1.3.3)</t>
  </si>
  <si>
    <t>PLF_570_00087168</t>
  </si>
  <si>
    <t>Anaerobic selenate reductase protein YnfH</t>
  </si>
  <si>
    <t>PLF_570_00000345</t>
  </si>
  <si>
    <t>Putative uncharacterized protein ydbH</t>
  </si>
  <si>
    <t>PLF_570_00001103</t>
  </si>
  <si>
    <t>Ribosome LSU-associated GTP-binding protein HflX</t>
  </si>
  <si>
    <t>PLF_570_00001454</t>
  </si>
  <si>
    <t>NADH dehydrogenase (EC 1.6.99.3)</t>
  </si>
  <si>
    <t>PLF_570_00002569</t>
  </si>
  <si>
    <t>Isopentenyl-diphosphate Delta-isomerase (EC 5.3.3.2)</t>
  </si>
  <si>
    <t>PLF_570_00001351</t>
  </si>
  <si>
    <t>L-threonate dehydrogenase (NAD+)</t>
  </si>
  <si>
    <t>PLF_570_00003383</t>
  </si>
  <si>
    <t>Inner membrane protein CreD</t>
  </si>
  <si>
    <t>PLF_570_00001964</t>
  </si>
  <si>
    <t>PLF_570_00003786</t>
  </si>
  <si>
    <t>Copper/silver efflux RND transporter, membrane fusion protein CusB</t>
  </si>
  <si>
    <t>PLF_570_00000480</t>
  </si>
  <si>
    <t>NADH-ubiquinone oxidoreductase chain N (EC 1.6.5.3)</t>
  </si>
  <si>
    <t>PLF_570_00004009</t>
  </si>
  <si>
    <t>PLF_570_00000124</t>
  </si>
  <si>
    <t>Phosphomethylpyrimidine synthase ThiC (EC 4.1.99.17)</t>
  </si>
  <si>
    <t>PLF_570_00001725</t>
  </si>
  <si>
    <t>UPF0716 protein FxsA</t>
  </si>
  <si>
    <t>PLF_570_00001131</t>
  </si>
  <si>
    <t>L-arabinose ABC transporter, substrate-binding protein AraF</t>
  </si>
  <si>
    <t>PLF_570_00001723</t>
  </si>
  <si>
    <t>Fumarate reductase subunit D</t>
  </si>
  <si>
    <t>PLF_570_00000404</t>
  </si>
  <si>
    <t>PTS system, N,N'-diacetylchitobiose-specific IIC component</t>
  </si>
  <si>
    <t>PLF_570_00002924</t>
  </si>
  <si>
    <t>Inner membrane component MdtN of tripartite multidrug resistance system</t>
  </si>
  <si>
    <t>PLF_570_00000842</t>
  </si>
  <si>
    <t>Cytoskeleton protein RodZ</t>
  </si>
  <si>
    <t>PLF_570_00001200</t>
  </si>
  <si>
    <t>ATPase RavA</t>
  </si>
  <si>
    <t>PLF_570_00002861</t>
  </si>
  <si>
    <t>Uncharacterized protein YrdD</t>
  </si>
  <si>
    <t>PLF_570_00003107</t>
  </si>
  <si>
    <t>FMN reductase (NADH) RutF (EC 1.5.1.42)</t>
  </si>
  <si>
    <t>PLF_570_00004246</t>
  </si>
  <si>
    <t>PLF_570_00003328</t>
  </si>
  <si>
    <t>N-carbamoyl-L-amino acid hydrolase (EC 3.5.1.87)</t>
  </si>
  <si>
    <t>PLF_570_00000496</t>
  </si>
  <si>
    <t>Dienelactone hydrolase family protein</t>
  </si>
  <si>
    <t>PLF_570_00000559</t>
  </si>
  <si>
    <t>Glutamate--cysteine ligase (EC 6.3.2.2)</t>
  </si>
  <si>
    <t>PLF_570_00000240</t>
  </si>
  <si>
    <t>Biotin sulfoxide reductase (EC 1.-.-.-) / Free methionine-(S)-sulfoxide reductase</t>
  </si>
  <si>
    <t>PLF_570_00004018</t>
  </si>
  <si>
    <t>General secretion pathway protein K</t>
  </si>
  <si>
    <t>PLF_570_00002042</t>
  </si>
  <si>
    <t>Deoxycytidine triphosphate deaminase (EC 3.5.4.13)</t>
  </si>
  <si>
    <t>PLF_570_00002536</t>
  </si>
  <si>
    <t>Chorismate--pyruvate lyase (EC 4.1.3.40)</t>
  </si>
  <si>
    <t>PLF_570_00003916</t>
  </si>
  <si>
    <t>c-di-GMP phosphodiesterase (EC 3.1.4.52) =&gt; PdeK</t>
  </si>
  <si>
    <t>PLF_570_00002431</t>
  </si>
  <si>
    <t>Esterase YqiA</t>
  </si>
  <si>
    <t>PLF_570_00000526</t>
  </si>
  <si>
    <t>ABC-type efflux pump permease component YbhS</t>
  </si>
  <si>
    <t>PLF_570_00000856</t>
  </si>
  <si>
    <t>FIG00613342: Bacterial patatin-like phospholipase domain containing protein</t>
  </si>
  <si>
    <t>PLF_570_00004250</t>
  </si>
  <si>
    <t>Cytochrome c heme lyase subunit CcmH</t>
  </si>
  <si>
    <t>PLF_570_00004091</t>
  </si>
  <si>
    <t>Type IV pilus biogenesis protein PilN</t>
  </si>
  <si>
    <t>PLF_570_00000915</t>
  </si>
  <si>
    <t>Modulator of drug activity B</t>
  </si>
  <si>
    <t>PLF_570_00000665</t>
  </si>
  <si>
    <t>N-acetylornithine aminotransferase (EC 2.6.1.11) @ N-succinyl-L,L-diaminopimelate aminotransferase (EC 2.6.1.17)</t>
  </si>
  <si>
    <t>PLF_570_00003231</t>
  </si>
  <si>
    <t>Na+/H+ antiporter</t>
  </si>
  <si>
    <t>PLF_570_00001785</t>
  </si>
  <si>
    <t>Molybdenum ABC transporter permease protein ModB</t>
  </si>
  <si>
    <t>PLF_570_00001918</t>
  </si>
  <si>
    <t>Twin-arginine translocation protein TatB</t>
  </si>
  <si>
    <t>PLF_570_00003878</t>
  </si>
  <si>
    <t>Hydrolase, alpha/beta fold family</t>
  </si>
  <si>
    <t>PLF_570_00001015</t>
  </si>
  <si>
    <t>2-Keto-3-deoxy-D-manno-octulosonate-8-phosphate synthase (EC 2.5.1.55)</t>
  </si>
  <si>
    <t>PLF_570_00000709</t>
  </si>
  <si>
    <t>Glutamyl-tRNA synthetase (EC 6.1.1.17)</t>
  </si>
  <si>
    <t>PLF_570_00001256</t>
  </si>
  <si>
    <t>Uncharacterized efflux ABC transporter, ATP-binding protein YadG</t>
  </si>
  <si>
    <t>PLF_570_00002698</t>
  </si>
  <si>
    <t>Anthranilate synthase, aminase component (EC 4.1.3.27)</t>
  </si>
  <si>
    <t>PLF_570_00001859</t>
  </si>
  <si>
    <t>Rhodanese domain protein, Enterobacterial subgroup, YceA homolog</t>
  </si>
  <si>
    <t>PLF_570_00003477</t>
  </si>
  <si>
    <t>L-methionine N-acetyltransferase @ L-phenylalanine N-acetyltransferase (EC 2.3.1.53)</t>
  </si>
  <si>
    <t>PLF_570_00003049</t>
  </si>
  <si>
    <t>2,3-butanediol dehydrogenase, S-alcohol forming, (R)-acetoin-specific (EC 1.1.1.4) / Acetoin (diacetyl) reductase (EC 1.1.1.304)</t>
  </si>
  <si>
    <t>PLF_570_00002754</t>
  </si>
  <si>
    <t>Pyrimidine-specific ribonucleoside hydrolase RihA</t>
  </si>
  <si>
    <t>PLF_570_00001796</t>
  </si>
  <si>
    <t>Outer membrane beta-barrel assembly protein BamE</t>
  </si>
  <si>
    <t>PLF_570_00001163</t>
  </si>
  <si>
    <t>Outer Membrane Siderophore Receptor IroN</t>
  </si>
  <si>
    <t>PLF_570_00001648</t>
  </si>
  <si>
    <t>Autoinducer 2 (AI-2) ABC transporter, dimeric ATP-binding protein</t>
  </si>
  <si>
    <t>PLF_570_00067672</t>
  </si>
  <si>
    <t>Uncharacterized SAM-binding protein YdcF</t>
  </si>
  <si>
    <t>PLF_570_00015628</t>
  </si>
  <si>
    <t>Lipocalin Blc</t>
  </si>
  <si>
    <t>PLF_570_00003584</t>
  </si>
  <si>
    <t>Inner membrane protein YdgK</t>
  </si>
  <si>
    <t>PLF_570_00001411</t>
  </si>
  <si>
    <t>Inner membrane protein YejM, alkaline phosphatase superfamily</t>
  </si>
  <si>
    <t>PLF_570_00000262</t>
  </si>
  <si>
    <t>Glyoxylate/hydroxypyruvate reductase A (EC 1.1.1.79) (EC 1.1.1.81)</t>
  </si>
  <si>
    <t>PLF_570_00002885</t>
  </si>
  <si>
    <t>Uncharacterized protein YybH</t>
  </si>
  <si>
    <t>PLF_570_00002883</t>
  </si>
  <si>
    <t>Uncharacterized protein YjgR</t>
  </si>
  <si>
    <t>PLF_570_00000469</t>
  </si>
  <si>
    <t>Inner membrane protein YfdC</t>
  </si>
  <si>
    <t>PLF_570_00001384</t>
  </si>
  <si>
    <t>Uncharacterized protein YhbT</t>
  </si>
  <si>
    <t>PLF_570_00003173</t>
  </si>
  <si>
    <t>PLF_570_00116575</t>
  </si>
  <si>
    <t>Translation initiation factor 2</t>
  </si>
  <si>
    <t>PLF_570_00002746</t>
  </si>
  <si>
    <t>Uncharacterized MFS-type transporter YnfM</t>
  </si>
  <si>
    <t>PLF_570_00001837</t>
  </si>
  <si>
    <t>Phage shock protein G</t>
  </si>
  <si>
    <t>PLF_570_00002104</t>
  </si>
  <si>
    <t>Lipopolysaccharide core heptosyltransferase III</t>
  </si>
  <si>
    <t>PLF_570_00001175</t>
  </si>
  <si>
    <t>Uncharacterized MFS-type transporter</t>
  </si>
  <si>
    <t>PLF_570_00004161</t>
  </si>
  <si>
    <t>3-hydroxybutyrate dehydrogenase (EC 1.1.1.30)</t>
  </si>
  <si>
    <t>PLF_570_00001403</t>
  </si>
  <si>
    <t>Histidine ABC transporter, substrate-binding protein HisJ (TC 3.A.1.3.1)</t>
  </si>
  <si>
    <t>PLF_570_00000370</t>
  </si>
  <si>
    <t>Copper homeostasis protein CutF precursor / Lipoprotein NlpE involeved in surface adhesion</t>
  </si>
  <si>
    <t>PLF_570_00004042</t>
  </si>
  <si>
    <t>putative secreted protein</t>
  </si>
  <si>
    <t>PLF_570_00003612</t>
  </si>
  <si>
    <t>Cysteine/O-acetylserine efflux protein</t>
  </si>
  <si>
    <t>PLF_570_00001088</t>
  </si>
  <si>
    <t>Exopolyphosphatase (EC 3.6.1.11)</t>
  </si>
  <si>
    <t>PLF_570_00000957</t>
  </si>
  <si>
    <t>Fructose-1-phosphate phosphatase YqaB (EC 3.1.3.-)</t>
  </si>
  <si>
    <t>PLF_570_00002077</t>
  </si>
  <si>
    <t>Glycerol-3-phosphate ABC transporter, ATP-binding protein UgpC (TC 3.A.1.1.3)</t>
  </si>
  <si>
    <t>PLF_570_00000613</t>
  </si>
  <si>
    <t>Inner membrane protein YbaL, KefB/KefC family</t>
  </si>
  <si>
    <t>PLF_570_00001505</t>
  </si>
  <si>
    <t>Putative periplasmic protein YibQ, distant homology with nucleoside diphosphatase and polysaccharide deacetylase</t>
  </si>
  <si>
    <t>PLF_570_00001473</t>
  </si>
  <si>
    <t>Peptide chain release factor 2 @ programmed frameshift-containing</t>
  </si>
  <si>
    <t>PLF_570_00002839</t>
  </si>
  <si>
    <t>Oligopeptide ABC transporter, permease protein OppB (TC 3.A.1.5.1)</t>
  </si>
  <si>
    <t>PLF_570_00003099</t>
  </si>
  <si>
    <t>Amidohydrolase family protein</t>
  </si>
  <si>
    <t>PLF_570_00000502</t>
  </si>
  <si>
    <t>Ribonuclease D (EC 3.1.26.3)</t>
  </si>
  <si>
    <t>PLF_570_00000565</t>
  </si>
  <si>
    <t>HTH-type transcriptional repressor YcgE</t>
  </si>
  <si>
    <t>PLF_570_00003955</t>
  </si>
  <si>
    <t>Transcriptional regulator, LacI family</t>
  </si>
  <si>
    <t>PLF_570_00000283</t>
  </si>
  <si>
    <t>Glutathione-regulated potassium-efflux system protein KefB</t>
  </si>
  <si>
    <t>PLF_570_00004195</t>
  </si>
  <si>
    <t>Membrane fusion component of tripartite multidrug resistance system</t>
  </si>
  <si>
    <t>PLF_570_00003364</t>
  </si>
  <si>
    <t>Transcriptional regulator, GntR family domain / Aspartate aminotransferase (EC 2.6.1.1)</t>
  </si>
  <si>
    <t>PLF_570_00001947</t>
  </si>
  <si>
    <t>YjfP protein</t>
  </si>
  <si>
    <t>PLF_570_00001501</t>
  </si>
  <si>
    <t>Uncharacterized MFS-type transporter YtbD</t>
  </si>
  <si>
    <t>PLF_570_00002766</t>
  </si>
  <si>
    <t>PLF_570_00000582</t>
  </si>
  <si>
    <t>Transcriptional regulator YafC, LysR family</t>
  </si>
  <si>
    <t>PLF_570_00000581</t>
  </si>
  <si>
    <t>LysR family transcriptional regulator LrhA</t>
  </si>
  <si>
    <t>PLF_570_00004105</t>
  </si>
  <si>
    <t>Cytochrome c-type biogenesis protein CcmG/DsbE, thiol:disulfide oxidoreductase</t>
  </si>
  <si>
    <t>PLF_570_00000755</t>
  </si>
  <si>
    <t>Putative ECA polymerase WzyE</t>
  </si>
  <si>
    <t>PLF_570_00000422</t>
  </si>
  <si>
    <t>Rhamnulokinase (EC 2.7.1.5)</t>
  </si>
  <si>
    <t>PLF_570_00000180</t>
  </si>
  <si>
    <t>D-cysteine desulfhydrase (EC 4.4.1.15)</t>
  </si>
  <si>
    <t>PLF_570_00003930</t>
  </si>
  <si>
    <t>Anaerobic dimethyl sulfoxide reductase chaperone DmsD</t>
  </si>
  <si>
    <t>PLF_570_00002562</t>
  </si>
  <si>
    <t>Holliday junction ATP-dependent DNA helicase RuvB (EC 3.6.4.12)</t>
  </si>
  <si>
    <t>PLF_570_00001894</t>
  </si>
  <si>
    <t>Succinylglutamate desuccinylase (EC 3.5.1.96)</t>
  </si>
  <si>
    <t>PLF_570_00003007</t>
  </si>
  <si>
    <t>Glutathione synthetase (EC 6.3.2.3)</t>
  </si>
  <si>
    <t>PLF_570_00001603</t>
  </si>
  <si>
    <t>Uncharacterized protein YhdN</t>
  </si>
  <si>
    <t>PLF_570_00002324</t>
  </si>
  <si>
    <t>Exodeoxyribonuclease VII large subunit (EC 3.1.11.6)</t>
  </si>
  <si>
    <t>PLF_570_00001805</t>
  </si>
  <si>
    <t>Periplasmic divalent cation tolerance protein CutA</t>
  </si>
  <si>
    <t>PLF_570_00003308</t>
  </si>
  <si>
    <t>L-alanine-DL-glutamate epimerase (EC 5.1.1.n1)</t>
  </si>
  <si>
    <t>PLF_570_00002283</t>
  </si>
  <si>
    <t>2-Oxobutyrate oxidase, putative</t>
  </si>
  <si>
    <t>PLF_570_00000872</t>
  </si>
  <si>
    <t>Glutamine synthetase type I (EC 6.3.1.2)</t>
  </si>
  <si>
    <t>PLF_570_00000505</t>
  </si>
  <si>
    <t>Site-specific tyrosine recombinase XerC</t>
  </si>
  <si>
    <t>PLF_570_00000876</t>
  </si>
  <si>
    <t>Glycerol dehydrogenase (EC 1.1.1.6)</t>
  </si>
  <si>
    <t>PLF_570_00001596</t>
  </si>
  <si>
    <t>Xyloside transporter XynT</t>
  </si>
  <si>
    <t>PLF_570_00002209</t>
  </si>
  <si>
    <t>Putative acid--amine ligase YgiC</t>
  </si>
  <si>
    <t>PLF_570_00000338</t>
  </si>
  <si>
    <t>PTS system, N-acetylglucosamine-specific IIC component / PTS system, N-acetylglucosamine-specific IIB component (EC 2.7.1.193) / PTS system, N-acetylglucosamine-specific IIA component (EC 2.7.1.193)</t>
  </si>
  <si>
    <t>PLF_570_00004007</t>
  </si>
  <si>
    <t>Polyphosphate kinase 2 (EC 2.7.4.1)</t>
  </si>
  <si>
    <t>PLF_570_00015224</t>
  </si>
  <si>
    <t>Ribonuclease E inhibitor RraA</t>
  </si>
  <si>
    <t>PLF_570_00001523</t>
  </si>
  <si>
    <t>D-ribose pyranase (EC 5.4.99.62)</t>
  </si>
  <si>
    <t>PLF_570_00003180</t>
  </si>
  <si>
    <t>Transcriptional regulator, GntR family</t>
  </si>
  <si>
    <t>PLF_570_00002902</t>
  </si>
  <si>
    <t>Alpha-D-ribose 1-methylphosphonate 5-triphosphate synthase subunit PhnG (EC 2.7.8.37)</t>
  </si>
  <si>
    <t>PLF_570_00003822</t>
  </si>
  <si>
    <t>PLF_570_00001878</t>
  </si>
  <si>
    <t>SanA protein</t>
  </si>
  <si>
    <t>PLF_570_00004244</t>
  </si>
  <si>
    <t>putative oxidoreductase, nitronate monooxygenase family</t>
  </si>
  <si>
    <t>PLF_570_00001871</t>
  </si>
  <si>
    <t>S-adenosylmethionine:tRNA ribosyltransferase-isomerase (EC 2.4.99.17)</t>
  </si>
  <si>
    <t>PLF_570_00003250</t>
  </si>
  <si>
    <t>Ethanolamine utilization protein EutJ</t>
  </si>
  <si>
    <t>PLF_570_00001143</t>
  </si>
  <si>
    <t>Malate synthase (EC 2.3.3.9)</t>
  </si>
  <si>
    <t>PLF_570_00000324</t>
  </si>
  <si>
    <t>Exodeoxyribonuclease V gamma chain (EC 3.1.11.5)</t>
  </si>
  <si>
    <t>PLF_570_00003817</t>
  </si>
  <si>
    <t>Transcriptional regulator, AcrR family</t>
  </si>
  <si>
    <t>PLF_570_00003892</t>
  </si>
  <si>
    <t>PLF_570_00000249</t>
  </si>
  <si>
    <t>L,D-transpeptidase YcbB</t>
  </si>
  <si>
    <t>PLF_570_00001239</t>
  </si>
  <si>
    <t>Tellurite resistance protein TehA</t>
  </si>
  <si>
    <t>PLF_570_00002988</t>
  </si>
  <si>
    <t>3-(3-hydroxyphenyl)propionate transporter, MFS-type</t>
  </si>
  <si>
    <t>PLF_570_00001981</t>
  </si>
  <si>
    <t>3'(2'),5'-bisphosphate nucleotidase (EC 3.1.3.7)</t>
  </si>
  <si>
    <t>PLF_570_00001869</t>
  </si>
  <si>
    <t>Rod shape-determining protein MreB</t>
  </si>
  <si>
    <t>PLF_570_00004257</t>
  </si>
  <si>
    <t>predicted branched-chain amino acid permease (azaleucine resistance)</t>
  </si>
  <si>
    <t>PLF_570_00000912</t>
  </si>
  <si>
    <t>Methionyl-tRNA formyltransferase (EC 2.1.2.9)</t>
  </si>
  <si>
    <t>PLF_570_00002348</t>
  </si>
  <si>
    <t>Inner membrane protein YbjJ</t>
  </si>
  <si>
    <t>PLF_570_00002261</t>
  </si>
  <si>
    <t>Acid stress protein IbaG</t>
  </si>
  <si>
    <t>PLF_570_00004097</t>
  </si>
  <si>
    <t>PLF_570_00001786</t>
  </si>
  <si>
    <t>Murein DD-endopeptidase MepS @ Murein LD-carboxypeptidase (EC 3.4.17.13)</t>
  </si>
  <si>
    <t>PLF_570_00000316</t>
  </si>
  <si>
    <t>beta-galactosidase (EC 3.2.1.23)</t>
  </si>
  <si>
    <t>PLF_570_00000236</t>
  </si>
  <si>
    <t>ATP-dependent protease La (EC 3.4.21.53) Type I</t>
  </si>
  <si>
    <t>PLF_570_00000312</t>
  </si>
  <si>
    <t>ATP-dependent DNA helicase RecG (EC 3.6.4.12)</t>
  </si>
  <si>
    <t>PLF_570_00000669</t>
  </si>
  <si>
    <t>Anhydro-N-acetylmuramic acid kinase (EC 2.7.1.170)</t>
  </si>
  <si>
    <t>PLF_570_00108519</t>
  </si>
  <si>
    <t>Uncharacterized protein with tRNA-binding domain STM1665</t>
  </si>
  <si>
    <t>PLF_570_00004067</t>
  </si>
  <si>
    <t>PLF_570_00000701</t>
  </si>
  <si>
    <t>Ferric reductase (1.6.99.14)</t>
  </si>
  <si>
    <t>PLF_570_00001014</t>
  </si>
  <si>
    <t>2,4-dienoyl-CoA reductase [NADPH] (EC 1.3.1.34)</t>
  </si>
  <si>
    <t>PLF_570_00001253</t>
  </si>
  <si>
    <t>UPF0056 inner membrane protein MarC</t>
  </si>
  <si>
    <t>PLF_570_00000010</t>
  </si>
  <si>
    <t>Sugar fermentation stimulation protein B</t>
  </si>
  <si>
    <t>PLF_570_00000981</t>
  </si>
  <si>
    <t>Tricarboxylate transport transcriptional regulator TctD =&gt; Citrate response regulator CitB</t>
  </si>
  <si>
    <t>PLF_570_00000396</t>
  </si>
  <si>
    <t>Maltodextrin phosphorylase (EC 2.4.1.1)</t>
  </si>
  <si>
    <t>PLF_570_00004265</t>
  </si>
  <si>
    <t>PTS system, IIC component, UlaA-type</t>
  </si>
  <si>
    <t>PLF_570_00002605</t>
  </si>
  <si>
    <t>Peroxyureidoacrylate/ureidoacrylate amidohydrolase RutB (EC 3.5.1.110)</t>
  </si>
  <si>
    <t>PLF_570_00001856</t>
  </si>
  <si>
    <t>Transcriptional regulator AsnC</t>
  </si>
  <si>
    <t>PLF_570_00002045</t>
  </si>
  <si>
    <t>Dihydroneopterin triphosphate pyrophosphohydrolase type 2</t>
  </si>
  <si>
    <t>PLF_570_00003227</t>
  </si>
  <si>
    <t>Hybrid sensory histidine kinase in two-component regulatory system with EvgA</t>
  </si>
  <si>
    <t>PLF_570_00001167</t>
  </si>
  <si>
    <t>PTS system, arbutin-, cellobiose-, and salicin-specific IIB component / PTS system, arbutin-, cellobiose-, and salicin-specific IIC component</t>
  </si>
  <si>
    <t>PLF_570_00002240</t>
  </si>
  <si>
    <t>UPF0412 protein YaaI</t>
  </si>
  <si>
    <t>PLF_570_00001849</t>
  </si>
  <si>
    <t>Pyrroline-5-carboxylate reductase (EC 1.5.1.2)</t>
  </si>
  <si>
    <t>PLF_570_00002114</t>
  </si>
  <si>
    <t>Membrane-bound metal-dependent hydrolase YdjM, induced during SOS response</t>
  </si>
  <si>
    <t>PLF_570_00003228</t>
  </si>
  <si>
    <t>Inner membrane protein YiaB</t>
  </si>
  <si>
    <t>PLF_570_00000261</t>
  </si>
  <si>
    <t>Protease II (EC 3.4.21.83)</t>
  </si>
  <si>
    <t>PLF_570_00000570</t>
  </si>
  <si>
    <t>Diguanylate cyclase (EC 2.7.7.65) =&gt; DgcN</t>
  </si>
  <si>
    <t>PLF_570_00001313</t>
  </si>
  <si>
    <t>Adenosine deaminase (EC 3.5.4.4)</t>
  </si>
  <si>
    <t>PLF_570_00001318</t>
  </si>
  <si>
    <t>Alpha-ribazole-5'-phosphate phosphatase (EC 3.1.3.73)</t>
  </si>
  <si>
    <t>PLF_570_00001097</t>
  </si>
  <si>
    <t>Formate dehydrogenase formation protein FdhE</t>
  </si>
  <si>
    <t>PLF_570_00003742</t>
  </si>
  <si>
    <t>Metal-dependent hydrolases of the beta-lactamase superfamily I; PhnP protein</t>
  </si>
  <si>
    <t>PLF_570_00003978</t>
  </si>
  <si>
    <t>FIG004819: Prepilin peptidase dependent protein B precursor</t>
  </si>
  <si>
    <t>PLF_570_00000438</t>
  </si>
  <si>
    <t>23S rRNA (guanine(2445)-N(2))-methyltransferase (EC 2.1.1.173) / 23S rRNA (guanine(2069)-N(7))-methyltransferase (EC 2.1.1.264)</t>
  </si>
  <si>
    <t>PLF_570_00001938</t>
  </si>
  <si>
    <t>Universal stress protein B</t>
  </si>
  <si>
    <t>PLF_570_00001762</t>
  </si>
  <si>
    <t>LSU ribosomal protein L33p @ LSU ribosomal protein L33p, zinc-independent</t>
  </si>
  <si>
    <t>PLF_570_00000768</t>
  </si>
  <si>
    <t>Sensor histidine kinase GlrK</t>
  </si>
  <si>
    <t>PLF_570_00002945</t>
  </si>
  <si>
    <t>Probable endopeptidase NlpC</t>
  </si>
  <si>
    <t>PLF_570_00003217</t>
  </si>
  <si>
    <t>PLF_570_00001766</t>
  </si>
  <si>
    <t>Lipid A 1-diphosphate synthase</t>
  </si>
  <si>
    <t>PLF_570_00001406</t>
  </si>
  <si>
    <t>Hydroxylamine reductase (EC 1.7.99.1)</t>
  </si>
  <si>
    <t>PLF_570_00002462</t>
  </si>
  <si>
    <t>PLF_570_00003351</t>
  </si>
  <si>
    <t>Putative membrane transport protein</t>
  </si>
  <si>
    <t>PLF_570_00002063</t>
  </si>
  <si>
    <t>Ferrous iron transport peroxidase EfeB</t>
  </si>
  <si>
    <t>PLF_570_00001773</t>
  </si>
  <si>
    <t>LysR family transcriptional regulator YdcI</t>
  </si>
  <si>
    <t>PLF_570_00001772</t>
  </si>
  <si>
    <t>Luciferase-like monooxygenase YhbW</t>
  </si>
  <si>
    <t>PLF_570_00000615</t>
  </si>
  <si>
    <t>RNA polymerase sigma factor RpoH</t>
  </si>
  <si>
    <t>PLF_570_00003159</t>
  </si>
  <si>
    <t>Uncharacterized GST-like protein YibF</t>
  </si>
  <si>
    <t>PLF_570_00000611</t>
  </si>
  <si>
    <t>UPF0313 [4Fe-4S] protein YgiQ</t>
  </si>
  <si>
    <t>PLF_570_00004114</t>
  </si>
  <si>
    <t>Phosphoglycerate transport regulatory protein PgtC</t>
  </si>
  <si>
    <t>PLF_570_00000562</t>
  </si>
  <si>
    <t>Glycerol-3-phosphate dehydrogenase [NAD(P)+] (EC 1.1.1.94)</t>
  </si>
  <si>
    <t>PLF_570_00000255</t>
  </si>
  <si>
    <t>Nitrite reductase [NAD(P)H] large subunit (EC 1.7.1.4)</t>
  </si>
  <si>
    <t>PLF_570_00000811</t>
  </si>
  <si>
    <t>23S rRNA (uridine(2552)-2'-O)-methyltransferase (EC 2.1.1.166)</t>
  </si>
  <si>
    <t>PLF_570_00000813</t>
  </si>
  <si>
    <t>33 kDa chaperonin HslO</t>
  </si>
  <si>
    <t>PLF_570_00000818</t>
  </si>
  <si>
    <t>A/G-specific adenine glycosylase (EC 3.2.2.-)</t>
  </si>
  <si>
    <t>PLF_570_00001466</t>
  </si>
  <si>
    <t>PLF_570_00018567</t>
  </si>
  <si>
    <t>Cyn operon transcriptional activator</t>
  </si>
  <si>
    <t>PLF_570_00002408</t>
  </si>
  <si>
    <t>Phosphate ABC transporter, ATP-binding protein PstB (TC 3.A.1.7.1)</t>
  </si>
  <si>
    <t>PLF_570_00002085</t>
  </si>
  <si>
    <t>Heat shock protein 10 kDa family chaperone GroES</t>
  </si>
  <si>
    <t>PLF_570_00003570</t>
  </si>
  <si>
    <t>Leader peptidase HopD</t>
  </si>
  <si>
    <t>PLF_570_00003772</t>
  </si>
  <si>
    <t>PLF_570_00002482</t>
  </si>
  <si>
    <t>Urease accessory protein UreF</t>
  </si>
  <si>
    <t>PLF_570_00003306</t>
  </si>
  <si>
    <t>Feruloyl esterase( EC:3.1.1.73 )</t>
  </si>
  <si>
    <t>PLF_570_00002321</t>
  </si>
  <si>
    <t>Elongation factor P-like protein</t>
  </si>
  <si>
    <t>PLF_570_00001804</t>
  </si>
  <si>
    <t>Peptidyl-prolyl cis-trans isomerase PpiA precursor (EC 5.2.1.8)</t>
  </si>
  <si>
    <t>PLF_570_00001044</t>
  </si>
  <si>
    <t>Alpha,alpha-trehalose-phosphate synthase [UDP-forming] (EC 2.4.1.15)</t>
  </si>
  <si>
    <t>PLF_570_00001262</t>
  </si>
  <si>
    <t>Uncharacterized putative hydrolase YigB</t>
  </si>
  <si>
    <t>PLF_570_00001757</t>
  </si>
  <si>
    <t>LSU ribosomal protein L17p</t>
  </si>
  <si>
    <t>PLF_570_00000433</t>
  </si>
  <si>
    <t>UPF0229 protein YeaH</t>
  </si>
  <si>
    <t>PLF_570_00000344</t>
  </si>
  <si>
    <t>Protein lysine acetyltransferase Pat (EC 2.3.1.-)</t>
  </si>
  <si>
    <t>PLF_570_00000436</t>
  </si>
  <si>
    <t>tRNA dimethylallyltransferase (EC 2.5.1.75)</t>
  </si>
  <si>
    <t>PLF_570_00001685</t>
  </si>
  <si>
    <t>DNA polymerase III epsilon subunit (EC 2.7.7.7)</t>
  </si>
  <si>
    <t>PLF_570_00002790</t>
  </si>
  <si>
    <t>1,2-phenylacetyl-CoA epoxidase, subunit B (EC 1.14.13.149)</t>
  </si>
  <si>
    <t>PLF_570_00002097</t>
  </si>
  <si>
    <t>LSU ribosomal protein L23p (L23Ae)</t>
  </si>
  <si>
    <t>PLF_570_00002654</t>
  </si>
  <si>
    <t>UPF0235 protein VC0458</t>
  </si>
  <si>
    <t>PLF_570_00002556</t>
  </si>
  <si>
    <t>Gamma-glutamyl-putrescine oxidase (EC1.4.3.-)</t>
  </si>
  <si>
    <t>PLF_570_00003675</t>
  </si>
  <si>
    <t>PKHD-type hydroxylase YbiX</t>
  </si>
  <si>
    <t>PLF_570_00002494</t>
  </si>
  <si>
    <t>[NiFe] hydrogenase nickel incorporation protein HypA</t>
  </si>
  <si>
    <t>PLF_570_00000672</t>
  </si>
  <si>
    <t>BarA-associated response regulator UvrY (= GacA = SirA)</t>
  </si>
  <si>
    <t>PLF_570_00001976</t>
  </si>
  <si>
    <t>16S rRNA (uracil(1498)-N(3))-methyltransferase (EC 2.1.1.193)</t>
  </si>
  <si>
    <t>PLF_570_00000488</t>
  </si>
  <si>
    <t>PLF_570_00002905</t>
  </si>
  <si>
    <t>Cell division inhibitor Slr1223 (YfcH in EC), contains epimerase/dehydratase and DUF1731 domains</t>
  </si>
  <si>
    <t>PLF_570_00001333</t>
  </si>
  <si>
    <t>CCA tRNA nucleotidyltransferase (EC 2.7.7.72)</t>
  </si>
  <si>
    <t>PLF_570_00003856</t>
  </si>
  <si>
    <t>Inner membrane protein YiaA</t>
  </si>
  <si>
    <t>PLF_570_00001334</t>
  </si>
  <si>
    <t>CDP-diacylglycerol--serine O-phosphatidyltransferase (EC 2.7.8.8)</t>
  </si>
  <si>
    <t>PLF_570_00003399</t>
  </si>
  <si>
    <t>Cinnamyl alcohol dehydrogenase/reductase (EC 1.1.1.195) @ Alcohol dehydrogenase (EC 1.1.1.1)</t>
  </si>
  <si>
    <t>PLF_570_00002784</t>
  </si>
  <si>
    <t>PLF_570_00002428</t>
  </si>
  <si>
    <t>Purine nucleotide synthesis repressor</t>
  </si>
  <si>
    <t>PLF_570_00068513</t>
  </si>
  <si>
    <t>Inner membrane protein YeeA</t>
  </si>
  <si>
    <t>PLF_570_00002543</t>
  </si>
  <si>
    <t>DNA-binding response regulator KdpE</t>
  </si>
  <si>
    <t>PLF_570_00003101</t>
  </si>
  <si>
    <t>Cobalt-precorrin-2 C(20)-methyltransferase (EC 2.1.1.151)</t>
  </si>
  <si>
    <t>PLF_570_00003797</t>
  </si>
  <si>
    <t>Inner membrane protein YqjK</t>
  </si>
  <si>
    <t>PLF_570_00000653</t>
  </si>
  <si>
    <t>1-phosphofructokinase (EC 2.7.1.56)</t>
  </si>
  <si>
    <t>PLF_570_00001142</t>
  </si>
  <si>
    <t>Lysophospholipase L2 (EC 3.1.1.5)</t>
  </si>
  <si>
    <t>PLF_570_00000654</t>
  </si>
  <si>
    <t>16S rRNA (cytosine(1407)-C(5))-methyltransferase (EC 2.1.1.178)</t>
  </si>
  <si>
    <t>PLF_570_00004319</t>
  </si>
  <si>
    <t>mRNA interferase RelE</t>
  </si>
  <si>
    <t>PLF_570_00003190</t>
  </si>
  <si>
    <t>PLF_570_00003593</t>
  </si>
  <si>
    <t>Uncharacterized acetyltransferase YafP (EC 2.3.1.-)</t>
  </si>
  <si>
    <t>PLF_570_00001730</t>
  </si>
  <si>
    <t>General secretion pathway protein G</t>
  </si>
  <si>
    <t>PLF_570_00003485</t>
  </si>
  <si>
    <t>alpha-D-glucose 1-phosphate phosphatase YihX (EC 3.1.3.10)</t>
  </si>
  <si>
    <t>PLF_570_00002432</t>
  </si>
  <si>
    <t>Inner membrane protein YidH</t>
  </si>
  <si>
    <t>PLF_570_00002738</t>
  </si>
  <si>
    <t>PLF_570_00000660</t>
  </si>
  <si>
    <t>5'-methylthioadenosine nucleosidase (EC 3.2.2.16) @ S-adenosylhomocysteine nucleosidase (EC 3.2.2.9)</t>
  </si>
  <si>
    <t>PLF_570_00003238</t>
  </si>
  <si>
    <t>PLF_570_00001544</t>
  </si>
  <si>
    <t>Sugar phosphatase YbiV</t>
  </si>
  <si>
    <t>PLF_570_00000798</t>
  </si>
  <si>
    <t>Glutamyl-Q tRNA(Asp) synthetase</t>
  </si>
  <si>
    <t>PLF_570_00082032</t>
  </si>
  <si>
    <t>2-polyprenylphenol hydroxylase</t>
  </si>
  <si>
    <t>PLF_570_00001273</t>
  </si>
  <si>
    <t>Uncharacterized protein YibT</t>
  </si>
  <si>
    <t>PLF_570_00002041</t>
  </si>
  <si>
    <t>DNA-directed RNA polymerase alpha subunit (EC 2.7.7.6)</t>
  </si>
  <si>
    <t>PLF_570_00001852</t>
  </si>
  <si>
    <t>6-carboxy-5,6,7,8-tetrahydropterin synthase (EC 4.1.2.50)</t>
  </si>
  <si>
    <t>PLF_570_00002119</t>
  </si>
  <si>
    <t>Mlc, transcriptional repressor of MalT (the transcriptional activator of maltose regulon) and manXYZ operon</t>
  </si>
  <si>
    <t>PLF_570_00002751</t>
  </si>
  <si>
    <t>Propanediol utilization transcriptional activator</t>
  </si>
  <si>
    <t>PLF_570_00001645</t>
  </si>
  <si>
    <t>Allophanate hydrolase 2 subunit 2 (EC 3.5.1.54)</t>
  </si>
  <si>
    <t>PLF_570_00002249</t>
  </si>
  <si>
    <t>Tetrapartite efflux system component, FusD-like</t>
  </si>
  <si>
    <t>PLF_570_00003586</t>
  </si>
  <si>
    <t>Putative response regulator</t>
  </si>
  <si>
    <t>PLF_570_00002662</t>
  </si>
  <si>
    <t>Uncharacterized protein YhhL</t>
  </si>
  <si>
    <t>PLF_570_00001717</t>
  </si>
  <si>
    <t>Formamidopyrimidine-DNA glycosylase (EC 3.2.2.23)</t>
  </si>
  <si>
    <t>PLF_570_00003972</t>
  </si>
  <si>
    <t>Carbonic anhydrase, beta class (EC 4.2.1.1)</t>
  </si>
  <si>
    <t>PLF_570_00001093</t>
  </si>
  <si>
    <t>Murein endolytic transglycosylase MltG</t>
  </si>
  <si>
    <t>PLF_570_00000762</t>
  </si>
  <si>
    <t>Pyruvate formate-lyase activating enzyme (EC 1.97.1.4)</t>
  </si>
  <si>
    <t>PLF_570_00000939</t>
  </si>
  <si>
    <t>Phosphate regulon sensor protein PhoR (SphS) (EC 2.7.13.3)</t>
  </si>
  <si>
    <t>PLF_570_00004276</t>
  </si>
  <si>
    <t>PLF_570_00003454</t>
  </si>
  <si>
    <t>Transcriptional regulator STM2912, LysR family</t>
  </si>
  <si>
    <t>PLF_570_00003143</t>
  </si>
  <si>
    <t>5-hydroxyisourate hydrolase (EC 3.5.2.17)</t>
  </si>
  <si>
    <t>PLF_570_00000767</t>
  </si>
  <si>
    <t>SbmA protein</t>
  </si>
  <si>
    <t>PLF_570_00002944</t>
  </si>
  <si>
    <t>Primosomal replication protein N prime prime</t>
  </si>
  <si>
    <t>PLF_570_00002749</t>
  </si>
  <si>
    <t>L-ascorbate-6-phosphate lactonase UlaG</t>
  </si>
  <si>
    <t>PLF_570_00002397</t>
  </si>
  <si>
    <t>Osmotically-inducible lipoprotein E</t>
  </si>
  <si>
    <t>PLF_570_00000371</t>
  </si>
  <si>
    <t>D-arabinitol 4-dehydrogenase (EC 1.1.1.11)</t>
  </si>
  <si>
    <t>PLF_570_00002824</t>
  </si>
  <si>
    <t>Uncharacterized MFS-type transporter YhjE</t>
  </si>
  <si>
    <t>PLF_570_00001566</t>
  </si>
  <si>
    <t>Translation elongation factor P</t>
  </si>
  <si>
    <t>PLF_570_00000168</t>
  </si>
  <si>
    <t>NADH-ubiquinone oxidoreductase chain G (EC 1.6.5.3)</t>
  </si>
  <si>
    <t>PLF_570_00003948</t>
  </si>
  <si>
    <t>PLF_570_00002334</t>
  </si>
  <si>
    <t>Glutamate/aspartate ABC transporter, permease protein GltK (TC 3.A.1.3.4)</t>
  </si>
  <si>
    <t>PLF_570_00001085</t>
  </si>
  <si>
    <t>Endonuclease V (EC 3.1.21.7)</t>
  </si>
  <si>
    <t>PLF_570_00004225</t>
  </si>
  <si>
    <t>Cytochrome c-type biogenesis protein CcmD, interacts with CcmCE</t>
  </si>
  <si>
    <t>PLF_570_00002317</t>
  </si>
  <si>
    <t>Cytochrome O ubiquinol oxidase subunit I (EC 1.10.3.-)</t>
  </si>
  <si>
    <t>PLF_570_00002062</t>
  </si>
  <si>
    <t>Uncharacterized peptidase U32 family member YhbV</t>
  </si>
  <si>
    <t>PLF_570_00001487</t>
  </si>
  <si>
    <t>Possible hydrolase or acyltransferase RutD in novel pyrimidine catabolism pathway</t>
  </si>
  <si>
    <t>PLF_570_00000118</t>
  </si>
  <si>
    <t>Outer membrane protein W precursor</t>
  </si>
  <si>
    <t>PLF_570_00003204</t>
  </si>
  <si>
    <t>Lactoylglutathione lyase and related lyases</t>
  </si>
  <si>
    <t>PLF_570_00002357</t>
  </si>
  <si>
    <t>Integral membrane protein YfiB</t>
  </si>
  <si>
    <t>PLF_570_00002831</t>
  </si>
  <si>
    <t>Mhp operon transcriptional activator</t>
  </si>
  <si>
    <t>PLF_570_00001578</t>
  </si>
  <si>
    <t>UPF0299 membrane protein YohJ</t>
  </si>
  <si>
    <t>PLF_570_00003921</t>
  </si>
  <si>
    <t>PLF_570_00002672</t>
  </si>
  <si>
    <t>UPF0057 membrane protein YqaE</t>
  </si>
  <si>
    <t>PLF_570_00000686</t>
  </si>
  <si>
    <t>PLF_570_00002578</t>
  </si>
  <si>
    <t>Lysine decarboxylase, inducible (EC 4.1.1.18)</t>
  </si>
  <si>
    <t>PLF_570_00000682</t>
  </si>
  <si>
    <t>GTP 3',8-cyclase (EC 4.1.99.22)</t>
  </si>
  <si>
    <t>PLF_570_00003569</t>
  </si>
  <si>
    <t>Uncharacterized protein YqcC</t>
  </si>
  <si>
    <t>PLF_570_00002577</t>
  </si>
  <si>
    <t>LsrR, transcriptional repressor of lsr operon</t>
  </si>
  <si>
    <t>PLF_570_00003017</t>
  </si>
  <si>
    <t>N5-carboxyaminoimidazole ribonucleotide synthase (EC 6.3.4.18)</t>
  </si>
  <si>
    <t>PLF_570_00000103</t>
  </si>
  <si>
    <t>Acetaldehyde dehydrogenase (EC 1.2.1.10) / Alcohol dehydrogenase (EC 1.1.1.1)</t>
  </si>
  <si>
    <t>PLF_570_00001629</t>
  </si>
  <si>
    <t>5-carboxymethyl-2-oxo-hex-3- ene-1,7-dioate decarboxylase (EC 4.1.1.68)</t>
  </si>
  <si>
    <t>PLF_570_00002846</t>
  </si>
  <si>
    <t>Peptide ABC transporter, ATP-binding protein SapF</t>
  </si>
  <si>
    <t>PLF_570_00003376</t>
  </si>
  <si>
    <t>UPF0441 protein YgiB</t>
  </si>
  <si>
    <t>PLF_570_00002764</t>
  </si>
  <si>
    <t>PLF_570_00003470</t>
  </si>
  <si>
    <t>2-aminoethylphosphonate uptake and metabolism regulator</t>
  </si>
  <si>
    <t>PLF_570_00000746</t>
  </si>
  <si>
    <t>Penicillin-insensitive transglycosylase (EC 2.4.2.-) &amp; transpeptidase PBP-1C</t>
  </si>
  <si>
    <t>PLF_570_00002647</t>
  </si>
  <si>
    <t>PLF_570_00002403</t>
  </si>
  <si>
    <t>PTS system, cellobiose-specific IIC component</t>
  </si>
  <si>
    <t>PLF_570_00001188</t>
  </si>
  <si>
    <t>Probable transport protein YifK</t>
  </si>
  <si>
    <t>PLF_570_00001104</t>
  </si>
  <si>
    <t>GTP-binding protein Obg</t>
  </si>
  <si>
    <t>PLF_570_00003271</t>
  </si>
  <si>
    <t>FIG001571: Hypothetical protein</t>
  </si>
  <si>
    <t>PLF_570_00002161</t>
  </si>
  <si>
    <t>Proposed lipoate regulatory protein YbeD</t>
  </si>
  <si>
    <t>PLF_570_00002166</t>
  </si>
  <si>
    <t>Protein of unknown function Smg</t>
  </si>
  <si>
    <t>PLF_570_00073563</t>
  </si>
  <si>
    <t>Lysine decarboxylase family</t>
  </si>
  <si>
    <t>PLF_570_00002323</t>
  </si>
  <si>
    <t>Ethanolamine utilization protein EutA</t>
  </si>
  <si>
    <t>PLF_570_00003038</t>
  </si>
  <si>
    <t>PLF_570_00000976</t>
  </si>
  <si>
    <t>Thiamine-monophosphate kinase (EC 2.7.4.16)</t>
  </si>
  <si>
    <t>PLF_570_00002328</t>
  </si>
  <si>
    <t>FIG002060: uncharacterized protein YggL</t>
  </si>
  <si>
    <t>PLF_570_00003905</t>
  </si>
  <si>
    <t>Putative transporter</t>
  </si>
  <si>
    <t>PLF_570_00001686</t>
  </si>
  <si>
    <t>DNA polymerase III theta subunit (EC 2.7.7.7)</t>
  </si>
  <si>
    <t>PLF_570_00000877</t>
  </si>
  <si>
    <t>Glycerol-3-phosphate regulon repressor GlpR</t>
  </si>
  <si>
    <t>PLF_570_00001355</t>
  </si>
  <si>
    <t>DNA recombination and repair protein RecO</t>
  </si>
  <si>
    <t>PLF_570_00001356</t>
  </si>
  <si>
    <t>DNA recombination protein RmuC</t>
  </si>
  <si>
    <t>PLF_570_00001199</t>
  </si>
  <si>
    <t>Uncharacterized protein yfeC</t>
  </si>
  <si>
    <t>PLF_570_00002719</t>
  </si>
  <si>
    <t>ThiJ/PfpI family protein YhbO</t>
  </si>
  <si>
    <t>PLF_570_00001636</t>
  </si>
  <si>
    <t>Adenosine (5')-pentaphospho-(5'')-adenosine pyrophosphohydrolase</t>
  </si>
  <si>
    <t>PLF_570_00000643</t>
  </si>
  <si>
    <t>Uncharacterized GGDEF domain protein YneF</t>
  </si>
  <si>
    <t>PLF_570_00000645</t>
  </si>
  <si>
    <t>Uncharacterized lipoprotein YeaY</t>
  </si>
  <si>
    <t>PLF_570_00003184</t>
  </si>
  <si>
    <t>Urea ABC transporter, ATPase protein UrtD</t>
  </si>
  <si>
    <t>PLF_570_00000888</t>
  </si>
  <si>
    <t>Inner membrane protein YhjD</t>
  </si>
  <si>
    <t>PLF_570_00003996</t>
  </si>
  <si>
    <t>PLF_570_00004121</t>
  </si>
  <si>
    <t>PLF_570_00003855</t>
  </si>
  <si>
    <t>HlyD family secretion protein</t>
  </si>
  <si>
    <t>PLF_570_00000535</t>
  </si>
  <si>
    <t>Biotin carboxyl carrier protein of acetyl-CoA carboxylase</t>
  </si>
  <si>
    <t>PLF_570_00003652</t>
  </si>
  <si>
    <t>PLF_570_00003415</t>
  </si>
  <si>
    <t>PLF_570_00000328</t>
  </si>
  <si>
    <t>Helicase PriA essential for oriC/DnaA-independent DNA replication</t>
  </si>
  <si>
    <t>PLF_570_00001903</t>
  </si>
  <si>
    <t>Transcriptional regulator SlyA</t>
  </si>
  <si>
    <t>PLF_570_00002139</t>
  </si>
  <si>
    <t>Outer membrane lipoprotein pcp precursor</t>
  </si>
  <si>
    <t>PLF_570_00036592</t>
  </si>
  <si>
    <t>Uncharacterized zinc-finger containing protein YbiI</t>
  </si>
  <si>
    <t>PLF_570_00000556</t>
  </si>
  <si>
    <t>General secretion pathway protein F</t>
  </si>
  <si>
    <t>PLF_570_00003482</t>
  </si>
  <si>
    <t>Nicotinate-nucleotide--dimethylbenzimidazole phosphoribosyltransferase (EC 2.4.2.21)</t>
  </si>
  <si>
    <t>PLF_570_00002533</t>
  </si>
  <si>
    <t>Cell division protein ZapC</t>
  </si>
  <si>
    <t>PLF_570_00000524</t>
  </si>
  <si>
    <t>4-hydroxyphenylacetate 3-monooxygenase (EC 1.14.14.9)</t>
  </si>
  <si>
    <t>PLF_570_00002433</t>
  </si>
  <si>
    <t>Putative lipoprotein yceB precursor</t>
  </si>
  <si>
    <t>PLF_570_00000855</t>
  </si>
  <si>
    <t>LSU ribosomal protein L16p arginine hydroxylase</t>
  </si>
  <si>
    <t>PLF_570_00003646</t>
  </si>
  <si>
    <t>PLF_570_00009023</t>
  </si>
  <si>
    <t>Oligogalacturonide transporter</t>
  </si>
  <si>
    <t>PLF_570_00000667</t>
  </si>
  <si>
    <t>Aerobic glycerol-3-phosphate dehydrogenase (EC 1.1.5.3)</t>
  </si>
  <si>
    <t>PLF_570_00003338</t>
  </si>
  <si>
    <t>PLF_570_00002726</t>
  </si>
  <si>
    <t>Isochorismatase (EC 3.3.2.1)</t>
  </si>
  <si>
    <t>PLF_570_00000310</t>
  </si>
  <si>
    <t>4-alpha-glucanotransferase (amylomaltase) (EC 2.4.1.25)</t>
  </si>
  <si>
    <t>PLF_570_00000015</t>
  </si>
  <si>
    <t>Respiratory nitrate reductase beta chain (EC 1.7.99.4)</t>
  </si>
  <si>
    <t>PLF_570_00115148</t>
  </si>
  <si>
    <t>LysR-family transcriptional regulator YbdO</t>
  </si>
  <si>
    <t>PLF_570_00001808</t>
  </si>
  <si>
    <t>Phosphate:acyl-ACP acyltransferase PlsX (EC 2.3.1.n2)</t>
  </si>
  <si>
    <t>PLF_570_00001793</t>
  </si>
  <si>
    <t>Octanoate-[acyl-carrier-protein]-protein-N-octanoyltransferase (EC 2.3.1.181)</t>
  </si>
  <si>
    <t>PLF_570_00002528</t>
  </si>
  <si>
    <t>PTS system, ascorbate-specific IIB component (EC 2.7.1.194)</t>
  </si>
  <si>
    <t>PLF_570_00002275</t>
  </si>
  <si>
    <t>PLF_570_00001644</t>
  </si>
  <si>
    <t>Alkyl hydroperoxide reductase protein F</t>
  </si>
  <si>
    <t>PLF_570_00003222</t>
  </si>
  <si>
    <t>Amine oxidase, flavin-containing</t>
  </si>
  <si>
    <t>PLF_570_00001160</t>
  </si>
  <si>
    <t>Oligopeptide transport permease protein OppC-like @ Glutathione ABC transporter, permease protein GsiD</t>
  </si>
  <si>
    <t>PLF_570_00001921</t>
  </si>
  <si>
    <t>UPF0125 protein RatB</t>
  </si>
  <si>
    <t>PLF_570_00000676</t>
  </si>
  <si>
    <t>Carbamoyl-phosphate synthase small chain (EC 6.3.5.5)</t>
  </si>
  <si>
    <t>PLF_570_00001249</t>
  </si>
  <si>
    <t>Twitching motility protein PilT</t>
  </si>
  <si>
    <t>PLF_570_00001248</t>
  </si>
  <si>
    <t>Trk potassium uptake system protein TrkA</t>
  </si>
  <si>
    <t>PLF_570_00003977</t>
  </si>
  <si>
    <t>FIG004136: Prepilin peptidase dependent protein C precursor</t>
  </si>
  <si>
    <t>PLF_570_00001098</t>
  </si>
  <si>
    <t>Fructose repressor FruR, LacI family</t>
  </si>
  <si>
    <t>PLF_570_00002512</t>
  </si>
  <si>
    <t>2-keto-4-pentenoate hydratase (EC 4.2.1.80)</t>
  </si>
  <si>
    <t>PLF_570_00000788</t>
  </si>
  <si>
    <t>Uncharacterized protein YbiU</t>
  </si>
  <si>
    <t>PLF_570_00001689</t>
  </si>
  <si>
    <t>Pyrimidine/purine nucleotide 5'-monophosphate nucleosidase PpnN (EC 3.2.2.4) (EC 3.2.2.10)</t>
  </si>
  <si>
    <t>PLF_570_00002611</t>
  </si>
  <si>
    <t>Phosphoribosylformimino-5-aminoimidazole carboxamide ribotide isomerase (EC 5.3.1.16)</t>
  </si>
  <si>
    <t>PLF_570_00002599</t>
  </si>
  <si>
    <t>PLF_570_00002360</t>
  </si>
  <si>
    <t>LPS-assembly lipoprotein LptE</t>
  </si>
  <si>
    <t>PLF_570_00002363</t>
  </si>
  <si>
    <t>LSU ribosomal protein L19p</t>
  </si>
  <si>
    <t>PLF_570_00002583</t>
  </si>
  <si>
    <t>Membrane-bound lytic murein transglycosylase B</t>
  </si>
  <si>
    <t>PLF_570_00001833</t>
  </si>
  <si>
    <t>DNA-binding transcriptional activator DecR, AsnC family</t>
  </si>
  <si>
    <t>PLF_570_00002823</t>
  </si>
  <si>
    <t>Hydroxyaromatic non-oxidative decarboxylase protein B (EC 4.1.1.-)</t>
  </si>
  <si>
    <t>PLF_570_00001679</t>
  </si>
  <si>
    <t>Cytochrome O ubiquinol oxidase subunit IV (EC 1.10.3.-)</t>
  </si>
  <si>
    <t>PLF_570_00002399</t>
  </si>
  <si>
    <t>Outer membrane protein A precursor</t>
  </si>
  <si>
    <t>PLF_570_00001787</t>
  </si>
  <si>
    <t>N,N'-diacetylchitobiose utilization operon protein YdjC</t>
  </si>
  <si>
    <t>PLF_570_00003947</t>
  </si>
  <si>
    <t>PLF_570_00000802</t>
  </si>
  <si>
    <t>tRNA 5-methylaminomethyl-2-thiouridine synthase subunit TusD</t>
  </si>
  <si>
    <t>PLF_570_00003154</t>
  </si>
  <si>
    <t>Cobyrinic acid a,c-diamide synthetase (EC 6.3.5.11)</t>
  </si>
  <si>
    <t>PLF_570_00003443</t>
  </si>
  <si>
    <t>ABC transporter, substrate-binding protein YnjB</t>
  </si>
  <si>
    <t>PLF_570_00003887</t>
  </si>
  <si>
    <t>4-carboxymuconolactone decarboxylase domain/alkylhydroperoxidase AhpD family core domain protein</t>
  </si>
  <si>
    <t>PLF_570_00002933</t>
  </si>
  <si>
    <t>Methionine ABC transporter ATP-binding protein</t>
  </si>
  <si>
    <t>PLF_570_00004116</t>
  </si>
  <si>
    <t>Short-chain dehydrogenase/reductase SDR?</t>
  </si>
  <si>
    <t>PLF_570_00004110</t>
  </si>
  <si>
    <t>PLF_570_00001660</t>
  </si>
  <si>
    <t>Cell division protein FtsN</t>
  </si>
  <si>
    <t>PLF_570_00002417</t>
  </si>
  <si>
    <t>Prolipoprotein diacylglyceryl transferase</t>
  </si>
  <si>
    <t>PLF_570_00003925</t>
  </si>
  <si>
    <t>Cobalt ABC transporter, permease protein CbtK</t>
  </si>
  <si>
    <t>PLF_570_00003951</t>
  </si>
  <si>
    <t>Prepilin peptidase dependent protein A precursor</t>
  </si>
  <si>
    <t>PLF_570_00042594</t>
  </si>
  <si>
    <t>PLF_570_00000816</t>
  </si>
  <si>
    <t>6-phosphogluconate dehydrogenase, decarboxylating (EC 1.1.1.44)</t>
  </si>
  <si>
    <t>PLF_570_00003764</t>
  </si>
  <si>
    <t>PLF_570_00001942</t>
  </si>
  <si>
    <t>Very-short-patch mismatch repair endonuclease (G-T specific)</t>
  </si>
  <si>
    <t>PLF_570_00000947</t>
  </si>
  <si>
    <t>Proposed xyloside/Na+ symporter YicJ</t>
  </si>
  <si>
    <t>PLF_570_00002843</t>
  </si>
  <si>
    <t>Uncharacterized protein YebT</t>
  </si>
  <si>
    <t>PLF_570_00087396</t>
  </si>
  <si>
    <t>Inositol transport system sugar-binding protein</t>
  </si>
  <si>
    <t>PLF_570_00000188</t>
  </si>
  <si>
    <t>PLF_570_00013476</t>
  </si>
  <si>
    <t>Putative polysaccharide export protein YccZ precursor</t>
  </si>
  <si>
    <t>PLF_570_00001263</t>
  </si>
  <si>
    <t>Uncharacterized substrate-biding protein YbaE</t>
  </si>
  <si>
    <t>PLF_570_00002642</t>
  </si>
  <si>
    <t>Hexose-phosphate uptake signal transduction histidine-protein kinase/phosphatase UhpB</t>
  </si>
  <si>
    <t>PLF_570_00000511</t>
  </si>
  <si>
    <t>Efflux ABC transporter for glutathione/L-cysteine, essential for assembly of bd-type respiratory oxidases =&gt; CydC subunit</t>
  </si>
  <si>
    <t>PLF_570_00001266</t>
  </si>
  <si>
    <t>Uridine kinase (EC 2.7.1.48)</t>
  </si>
  <si>
    <t>PLF_570_00003677</t>
  </si>
  <si>
    <t>L-lactate dehydrogenase</t>
  </si>
  <si>
    <t>PLF_570_00000453</t>
  </si>
  <si>
    <t>Blue copper oxidase CueO precursor</t>
  </si>
  <si>
    <t>PLF_570_00000200</t>
  </si>
  <si>
    <t>N-acetylornithine deacetylase (EC 3.5.1.16)</t>
  </si>
  <si>
    <t>PLF_570_00001952</t>
  </si>
  <si>
    <t>alpha-xylosidase (EC 3.2.1.177)</t>
  </si>
  <si>
    <t>PLF_570_00003987</t>
  </si>
  <si>
    <t>Oxidoreductase, N-terminal</t>
  </si>
  <si>
    <t>PLF_570_00001606</t>
  </si>
  <si>
    <t>Uncharacterized protein YicH</t>
  </si>
  <si>
    <t>PLF_570_00002855</t>
  </si>
  <si>
    <t>Protein containing domains DUF404, DUF407</t>
  </si>
  <si>
    <t>PLF_570_00000226</t>
  </si>
  <si>
    <t>Fumarate reductase flavoprotein subunit (EC 1.3.5.4)</t>
  </si>
  <si>
    <t>PLF_570_00002859</t>
  </si>
  <si>
    <t>Multidrug resistance transporter, Bcr/CflA family</t>
  </si>
  <si>
    <t>PLF_570_00003466</t>
  </si>
  <si>
    <t>Two-component system sensor protein Z5692</t>
  </si>
  <si>
    <t>PLF_570_00000731</t>
  </si>
  <si>
    <t>Nicotinate phosphoribosyltransferase (EC 6.3.4.21)</t>
  </si>
  <si>
    <t>PLF_570_00002018</t>
  </si>
  <si>
    <t>(4S)-4-hydroxy-5-phosphonooxypentane-2,3-dione isomerase (EC 5.3.1.32)</t>
  </si>
  <si>
    <t>PLF_570_00000025</t>
  </si>
  <si>
    <t>Formate dehydrogenase O alpha subunit (EC 1.2.1.2) @ selenocysteine-containing</t>
  </si>
  <si>
    <t>PLF_570_00002910</t>
  </si>
  <si>
    <t>Cold shock protein of CSP family =&gt; CspC (naming convention as in E.coli)</t>
  </si>
  <si>
    <t>PLF_570_00001683</t>
  </si>
  <si>
    <t>DNA polymerase III beta subunit (EC 2.7.7.7)</t>
  </si>
  <si>
    <t>PLF_570_00003175</t>
  </si>
  <si>
    <t>Sucrose operon repressor ScrR, LacI family</t>
  </si>
  <si>
    <t>PLF_570_00001210</t>
  </si>
  <si>
    <t>RelE-like translational repressor toxin</t>
  </si>
  <si>
    <t>PLF_570_00003543</t>
  </si>
  <si>
    <t>PLF_570_00002551</t>
  </si>
  <si>
    <t>Ferric uptake regulation protein FUR</t>
  </si>
  <si>
    <t>PLF_570_00002554</t>
  </si>
  <si>
    <t>tRNA-5-carboxymethylaminomethyl-2-thiouridine(34) synthesis protein MnmE</t>
  </si>
  <si>
    <t>PLF_570_00030064</t>
  </si>
  <si>
    <t>Zinc transporter ZitB</t>
  </si>
  <si>
    <t>PLF_570_00000330</t>
  </si>
  <si>
    <t>L-lactate permease</t>
  </si>
  <si>
    <t>PLF_570_00001978</t>
  </si>
  <si>
    <t>2-dehydropantoate 2-reductase (EC 1.1.1.169)</t>
  </si>
  <si>
    <t>PLF_570_00001522</t>
  </si>
  <si>
    <t>Ribonuclease Z (EC 3.1.26.11)</t>
  </si>
  <si>
    <t>PLF_570_00000233</t>
  </si>
  <si>
    <t>2-acylglycerophosphoethanolamine acyltransferase (EC 2.3.1.40) / Acyl-[acyl-carrier-protein] synthetase (EC 6.2.1.20)</t>
  </si>
  <si>
    <t>PLF_570_00000238</t>
  </si>
  <si>
    <t>Alanyl-tRNA synthetase (EC 6.1.1.7)</t>
  </si>
  <si>
    <t>PLF_570_00002627</t>
  </si>
  <si>
    <t>Putative dehydrogenase</t>
  </si>
  <si>
    <t>PLF_570_00002621</t>
  </si>
  <si>
    <t>Protein SprT</t>
  </si>
  <si>
    <t>PLF_570_00001208</t>
  </si>
  <si>
    <t>RNA polymerase sigma-54 factor RpoN</t>
  </si>
  <si>
    <t>PLF_570_00002541</t>
  </si>
  <si>
    <t>DNA base-flipping protein</t>
  </si>
  <si>
    <t>PLF_570_00015384</t>
  </si>
  <si>
    <t>SSU ribosomal protein S5p (S2e)</t>
  </si>
  <si>
    <t>PLF_570_00004313</t>
  </si>
  <si>
    <t>PLF_570_00001433</t>
  </si>
  <si>
    <t>Transcriptional regulator CidR, LysR family</t>
  </si>
  <si>
    <t>PLF_570_00002030</t>
  </si>
  <si>
    <t>Citrate lyase holo-[acyl-carrier-protein] synthase (EC 2.7.7.61)</t>
  </si>
  <si>
    <t>PLF_570_00000245</t>
  </si>
  <si>
    <t>Uncharacterized GNAT family acetyltransferase YiiD</t>
  </si>
  <si>
    <t>PLF_570_00001539</t>
  </si>
  <si>
    <t>Spermidine export protein MdtJ</t>
  </si>
  <si>
    <t>PLF_570_00000719</t>
  </si>
  <si>
    <t>Isochorismate synthase (EC 5.4.4.2) @ Menaquinone-specific isochorismate synthase (EC 5.4.4.2)</t>
  </si>
  <si>
    <t>PLF_570_00003845</t>
  </si>
  <si>
    <t>PLF_570_00003048</t>
  </si>
  <si>
    <t>1,2-epoxyphenylacetyl-CoA isomerase (EC 5.3.3.18)</t>
  </si>
  <si>
    <t>PLF_570_00086698</t>
  </si>
  <si>
    <t>Multimodular transpeptidase-transglycosylase (EC 2.4.1.129) (EC 3.4.-.-)</t>
  </si>
  <si>
    <t>PLF_570_00001230</t>
  </si>
  <si>
    <t>Serine/threonine:Na+ symporter SstT</t>
  </si>
  <si>
    <t>PLF_570_00003409</t>
  </si>
  <si>
    <t>Probable diguanylate cyclase YdaM</t>
  </si>
  <si>
    <t>PLF_570_00003234</t>
  </si>
  <si>
    <t>Propanediol utilization protein PduV</t>
  </si>
  <si>
    <t>PLF_570_00004148</t>
  </si>
  <si>
    <t>Transcriptional regulator, Xre family</t>
  </si>
  <si>
    <t>PLF_570_00001659</t>
  </si>
  <si>
    <t>Cell division protein FtsL</t>
  </si>
  <si>
    <t>PLF_570_00002965</t>
  </si>
  <si>
    <t>Transcriptional regulator PhnF</t>
  </si>
  <si>
    <t>PLF_570_00001012</t>
  </si>
  <si>
    <t>16S rRNA (guanine(1207)-N(2))-methyltransferase (EC 2.1.1.172)</t>
  </si>
  <si>
    <t>PLF_570_00002525</t>
  </si>
  <si>
    <t>Acylphosphate phosphohydrolase (EC 3.6.1.7)</t>
  </si>
  <si>
    <t>PLF_570_00001225</t>
  </si>
  <si>
    <t>Shikimate kinase I (EC 2.7.1.71)</t>
  </si>
  <si>
    <t>PLF_570_00001994</t>
  </si>
  <si>
    <t>PLF_570_00000821</t>
  </si>
  <si>
    <t>AMP nucleosidase (EC 3.2.2.4)</t>
  </si>
  <si>
    <t>PLF_570_00115729</t>
  </si>
  <si>
    <t>N-acetyl-gamma-glutamyl-phosphate reductase (EC 1.2.1.38)</t>
  </si>
  <si>
    <t>PLF_570_00001855</t>
  </si>
  <si>
    <t>Regulator of sigma D</t>
  </si>
  <si>
    <t>PLF_570_00001166</t>
  </si>
  <si>
    <t>Uncharacterized protein YraR</t>
  </si>
  <si>
    <t>PLF_570_00001165</t>
  </si>
  <si>
    <t>Outer membrane lipoprotein component of lipoprotein transport system LolB</t>
  </si>
  <si>
    <t>PLF_570_00004173</t>
  </si>
  <si>
    <t>Type-1 fimbrial protein, A chain precursor</t>
  </si>
  <si>
    <t>PLF_570_00031105</t>
  </si>
  <si>
    <t>RNA binding S1 domain protein</t>
  </si>
  <si>
    <t>PLF_570_00000789</t>
  </si>
  <si>
    <t>Uncharacterized tRNA/rRNA methyltransferase LasT</t>
  </si>
  <si>
    <t>PLF_570_00000463</t>
  </si>
  <si>
    <t>GMP synthase [glutamine-hydrolyzing], amidotransferase subunit (EC 6.3.5.2) / GMP synthase [glutamine-hydrolyzing], ATP pyrophosphatase subunit (EC 6.3.5.2)</t>
  </si>
  <si>
    <t>PLF_570_00130489</t>
  </si>
  <si>
    <t>PLF_570_00003011</t>
  </si>
  <si>
    <t>K(+)/H(+) antiporter NhaP2</t>
  </si>
  <si>
    <t>PLF_570_00000389</t>
  </si>
  <si>
    <t>Hypothetical MFS-type transporter protein YcaD</t>
  </si>
  <si>
    <t>PLF_570_00001494</t>
  </si>
  <si>
    <t>UPF0438 protein YifE</t>
  </si>
  <si>
    <t>PLF_570_00001492</t>
  </si>
  <si>
    <t>Protein YecM</t>
  </si>
  <si>
    <t>PLF_570_00002199</t>
  </si>
  <si>
    <t>Ribosome-associated inhibitor A</t>
  </si>
  <si>
    <t>PLF_570_00002057</t>
  </si>
  <si>
    <t>Uncharacterized S4 RNA-binding-domain protein YbcJ</t>
  </si>
  <si>
    <t>PLF_570_00003079</t>
  </si>
  <si>
    <t>SSU ribosomal protein S19p (S15e)</t>
  </si>
  <si>
    <t>PLF_570_00001178</t>
  </si>
  <si>
    <t>Phosphate regulon transcriptional regulatory protein PhoB (SphR)</t>
  </si>
  <si>
    <t>PLF_570_00000760</t>
  </si>
  <si>
    <t>Pyruvate dehydrogenase E1 component (EC 1.2.4.1)</t>
  </si>
  <si>
    <t>PLF_570_00003451</t>
  </si>
  <si>
    <t>UPF0257 lipoprotein YnfC</t>
  </si>
  <si>
    <t>PLF_570_00003144</t>
  </si>
  <si>
    <t>ABC transporter, permease protein YnjC</t>
  </si>
  <si>
    <t>PLF_570_00002589</t>
  </si>
  <si>
    <t>N-acetyl-D-glucosamine kinase (EC 2.7.1.59)</t>
  </si>
  <si>
    <t>PLF_570_00001932</t>
  </si>
  <si>
    <t>Uncharacterized protein YfcL</t>
  </si>
  <si>
    <t>PLF_570_00001675</t>
  </si>
  <si>
    <t>Cytochrome d ubiquinol oxidase subunit X (EC 1.10.3.-)</t>
  </si>
  <si>
    <t>PLF_570_00000276</t>
  </si>
  <si>
    <t>Cell division protein FtsI [Peptidoglycan synthetase] (EC 2.4.1.129)</t>
  </si>
  <si>
    <t>PLF_570_00001080</t>
  </si>
  <si>
    <t>Dephospho-CoA kinase (EC 2.7.1.24)</t>
  </si>
  <si>
    <t>PLF_570_00000478</t>
  </si>
  <si>
    <t>N-ethylmaleimide reductase</t>
  </si>
  <si>
    <t>PLF_570_00000803</t>
  </si>
  <si>
    <t>tRNA-dihydrouridine(20/20a) synthase (EC 1.3.1.91)</t>
  </si>
  <si>
    <t>PLF_570_00003291</t>
  </si>
  <si>
    <t>Uncharacterized lipoprotein ChiQ</t>
  </si>
  <si>
    <t>PLF_570_00003699</t>
  </si>
  <si>
    <t>Succinylornithine transaminase (EC 2.6.1.81)</t>
  </si>
  <si>
    <t>PLF_570_00001482</t>
  </si>
  <si>
    <t>Phosphoglycolate phosphatase (EC 3.1.3.18)</t>
  </si>
  <si>
    <t>PLF_570_00003442</t>
  </si>
  <si>
    <t>PLF_570_00001064</t>
  </si>
  <si>
    <t>Curlin genes transcriptional activator</t>
  </si>
  <si>
    <t>PLF_570_00003880</t>
  </si>
  <si>
    <t>PLF_570_00004292</t>
  </si>
  <si>
    <t>PLF_570_00000194</t>
  </si>
  <si>
    <t>Uncharacterized transporter YfbS</t>
  </si>
  <si>
    <t>PLF_570_00003814</t>
  </si>
  <si>
    <t>Thiamine pyrophosphate-requiring enzymes [acetolactate synthase, pyruvate dehydrogenase (cytochrome), glyoxylate carboligase, phosphonopyruvate decarboxylase]</t>
  </si>
  <si>
    <t>PLF_570_00001375</t>
  </si>
  <si>
    <t>Lipopolysaccharide export system permease protein LptF</t>
  </si>
  <si>
    <t>PLF_570_00002223</t>
  </si>
  <si>
    <t>TonB-dependent receptor; Outer membrane receptor for ferric enterobactin and colicins B, D</t>
  </si>
  <si>
    <t>PLF_570_00000286</t>
  </si>
  <si>
    <t>Putative esterase YheT functionally coupled to phosphoribulokinase homolog</t>
  </si>
  <si>
    <t>PLF_570_00002307</t>
  </si>
  <si>
    <t>Carbon storage regulator</t>
  </si>
  <si>
    <t>PLF_570_00004212</t>
  </si>
  <si>
    <t>ABC transporter, substrate-binding protein (cluster 1, maltose/g3p/polyamine/iron)</t>
  </si>
  <si>
    <t>PLF_570_00003360</t>
  </si>
  <si>
    <t>Deoxyguanosinetriphosphate triphosphohydrolase (EC 3.1.5.1), subgroup 1</t>
  </si>
  <si>
    <t>PLF_570_00001294</t>
  </si>
  <si>
    <t>3-isopropylmalate dehydrogenase (EC 1.1.1.85)</t>
  </si>
  <si>
    <t>PLF_570_00001813</t>
  </si>
  <si>
    <t>Phospholipid ABC transporter shuttle protein MlaC</t>
  </si>
  <si>
    <t>PLF_570_00001297</t>
  </si>
  <si>
    <t>3-polyprenyl-4-hydroxybenzoate carboxy-lyase (EC 4.1.1.98)</t>
  </si>
  <si>
    <t>PLF_570_00000626</t>
  </si>
  <si>
    <t>Sugar-proton symporter</t>
  </si>
  <si>
    <t>PLF_570_00002450</t>
  </si>
  <si>
    <t>SSU ribosomal protein S16p</t>
  </si>
  <si>
    <t>PLF_570_00001185</t>
  </si>
  <si>
    <t>Possible protease sohB (EC 3.4.21.-)</t>
  </si>
  <si>
    <t>PLF_570_00003673</t>
  </si>
  <si>
    <t>Hypothetical ABC transport system, periplasmic component</t>
  </si>
  <si>
    <t>PLF_570_00001958</t>
  </si>
  <si>
    <t>Cell division protein ZapB</t>
  </si>
  <si>
    <t>PLF_570_00004504</t>
  </si>
  <si>
    <t>UPF0253 protein YaeP</t>
  </si>
  <si>
    <t>PLF_570_00003003</t>
  </si>
  <si>
    <t>Ethanolamine utilization protein EutQ</t>
  </si>
  <si>
    <t>PLF_570_00003321</t>
  </si>
  <si>
    <t>Triphosphoribosyl-dephospho-CoA synthase (EC 2.4.2.52)</t>
  </si>
  <si>
    <t>PLF_570_00016843</t>
  </si>
  <si>
    <t>UDP-glucose 4-epimerase (EC 5.1.3.2)</t>
  </si>
  <si>
    <t>PLF_570_00003039</t>
  </si>
  <si>
    <t>PLF_570_00001328</t>
  </si>
  <si>
    <t>Asparaginyl-tRNA synthetase (EC 6.1.1.22)</t>
  </si>
  <si>
    <t>PLF_570_00002916</t>
  </si>
  <si>
    <t>Formate dehydrogenase N beta subunit (EC 1.2.1.2)</t>
  </si>
  <si>
    <t>PLF_570_00002461</t>
  </si>
  <si>
    <t>PLF_570_00001680</t>
  </si>
  <si>
    <t>D-3-phosphoglycerate dehydrogenase (EC 1.1.1.95)</t>
  </si>
  <si>
    <t>PLF_570_00002792</t>
  </si>
  <si>
    <t>2-oxo-4-hydroxy-4-carboxy-5-ureidoimidazoline (OHCU) decarboxylase (EC 4.1.1.97)</t>
  </si>
  <si>
    <t>PLF_570_00000875</t>
  </si>
  <si>
    <t>Glutathione-regulated potassium-efflux system ancillary protein KefG</t>
  </si>
  <si>
    <t>PLF_570_00003837</t>
  </si>
  <si>
    <t>PLF_570_00001591</t>
  </si>
  <si>
    <t>Uncharacterized protein YibL</t>
  </si>
  <si>
    <t>PLF_570_00003137</t>
  </si>
  <si>
    <t>PLF_570_00001968</t>
  </si>
  <si>
    <t>tRNA (uracil(54)-C5)-methyltransferase (EC 2.1.1.35) @ tmRNA (uracil(341)-C5)-methyltransferase</t>
  </si>
  <si>
    <t>PLF_570_00002493</t>
  </si>
  <si>
    <t>[NiFe] hydrogenase metallocenter assembly protein HypF</t>
  </si>
  <si>
    <t>PLF_570_00002713</t>
  </si>
  <si>
    <t>Ethanolamine permease</t>
  </si>
  <si>
    <t>PLF_570_00002496</t>
  </si>
  <si>
    <t>Uncharacterized 55.8 kDa protein in cps region (ORF3)</t>
  </si>
  <si>
    <t>PLF_570_00002717</t>
  </si>
  <si>
    <t>Fluoride ion transporter CrcB</t>
  </si>
  <si>
    <t>PLF_1763_00002909</t>
  </si>
  <si>
    <t>Mycobacterium tuberculosis</t>
  </si>
  <si>
    <t>Pyridoxamine 5'-phosphate oxidase (EC 1.4.3.5)</t>
  </si>
  <si>
    <t>PLF_1763_00060179</t>
  </si>
  <si>
    <t>PLF_1763_00000476</t>
  </si>
  <si>
    <t>Flavodoxin reductases (ferredoxin-NADPH reductases) family 1</t>
  </si>
  <si>
    <t>PLF_1763_00001216</t>
  </si>
  <si>
    <t>PLF_1763_00006424</t>
  </si>
  <si>
    <t>Thioesterase superfamily protein Rv0356c</t>
  </si>
  <si>
    <t>PLF_1763_00002906</t>
  </si>
  <si>
    <t>Antitoxin to Toxin 1, PIN domain</t>
  </si>
  <si>
    <t>PLF_1763_00001649</t>
  </si>
  <si>
    <t>PLF_1763_00003061</t>
  </si>
  <si>
    <t>PLF_1763_00001855</t>
  </si>
  <si>
    <t>PLF_1763_00001644</t>
  </si>
  <si>
    <t>Polyketide synthase modules and related proteins @ Long-chain fatty-acid-AMP ligase, Mycobacterial subgroup FadD29</t>
  </si>
  <si>
    <t>PLF_1763_00022195</t>
  </si>
  <si>
    <t>Dodecin, a flavin storage/sequestration protein</t>
  </si>
  <si>
    <t>PLF_1763_00002984</t>
  </si>
  <si>
    <t>PLF_1763_00001653</t>
  </si>
  <si>
    <t>Branched-chain alpha-keto acid dehydrogenase, E1 component, beta subunit (EC 1.2.4.4)</t>
  </si>
  <si>
    <t>PLF_1763_00001402</t>
  </si>
  <si>
    <t>O-methyltransferase Rv1220c</t>
  </si>
  <si>
    <t>PLF_1763_00002082</t>
  </si>
  <si>
    <t>Uncharacterized membrane protein Rv0513</t>
  </si>
  <si>
    <t>PLF_1763_00001103</t>
  </si>
  <si>
    <t>PLF_1763_00002910</t>
  </si>
  <si>
    <t>RelB/StbD replicon stabilization protein (antitoxin to RelE/StbE)</t>
  </si>
  <si>
    <t>PLF_1763_00002403</t>
  </si>
  <si>
    <t>RNA polymerase sigma-70 factor</t>
  </si>
  <si>
    <t>PLF_1763_00049840</t>
  </si>
  <si>
    <t>Transposase</t>
  </si>
  <si>
    <t>PLF_1763_00000468</t>
  </si>
  <si>
    <t>Transcription termination protein NusA</t>
  </si>
  <si>
    <t>PLF_1763_00000848</t>
  </si>
  <si>
    <t>Thiol:disulfide oxidoreductase related to ResA</t>
  </si>
  <si>
    <t>PLF_1763_00003079</t>
  </si>
  <si>
    <t>PLF_1763_00021557</t>
  </si>
  <si>
    <t>Aspartyl aminopeptidase (EC 3.4.11.21)</t>
  </si>
  <si>
    <t>PLF_1763_00002001</t>
  </si>
  <si>
    <t>PLF_1763_00000909</t>
  </si>
  <si>
    <t>DNA-binding response regulator PhoP</t>
  </si>
  <si>
    <t>PLF_1763_00003485</t>
  </si>
  <si>
    <t>PLF_1763_00002164</t>
  </si>
  <si>
    <t>Membrane-bound esterase LipM</t>
  </si>
  <si>
    <t>PLF_1763_00002565</t>
  </si>
  <si>
    <t>Carbon monoxide oxidation accessory protein CoxD</t>
  </si>
  <si>
    <t>PLF_1763_00000669</t>
  </si>
  <si>
    <t>Lon-like protease with PDZ domain</t>
  </si>
  <si>
    <t>PLF_1763_00002925</t>
  </si>
  <si>
    <t>PKS-associated protein PapA, condensation domain-containing</t>
  </si>
  <si>
    <t>PLF_1763_00002923</t>
  </si>
  <si>
    <t>Diacyglycerol O-acyltransferase (EC 2.3.1.20)</t>
  </si>
  <si>
    <t>PLF_1763_00000364</t>
  </si>
  <si>
    <t>Lysophospholipase (EC 3.1.1.5); Monoglyceride lipase (EC 3.1.1.23)</t>
  </si>
  <si>
    <t>PLF_1763_00064215</t>
  </si>
  <si>
    <t>antitoxin VapB38 @ Antitoxin to Toxin 1, PIN domain</t>
  </si>
  <si>
    <t>PLF_1763_00000969</t>
  </si>
  <si>
    <t>Mycofactocin system glycosyltransferase</t>
  </si>
  <si>
    <t>PLF_1763_00000915</t>
  </si>
  <si>
    <t>Mannose-6-phosphate isomerase (EC 5.3.1.8)</t>
  </si>
  <si>
    <t>PLF_1763_00149822</t>
  </si>
  <si>
    <t>PLF_1763_00002379</t>
  </si>
  <si>
    <t>Cyclohexanone monooxygenase (EC 1.14.13.22)</t>
  </si>
  <si>
    <t>PLF_1763_00248101</t>
  </si>
  <si>
    <t>Possible lipoprotein LppJ</t>
  </si>
  <si>
    <t>PLF_1763_00000319</t>
  </si>
  <si>
    <t>Carboxylate-amine ligase</t>
  </si>
  <si>
    <t>PLF_1763_00303976</t>
  </si>
  <si>
    <t>PLF_1763_00000991</t>
  </si>
  <si>
    <t>FIG049476: HIT family protein</t>
  </si>
  <si>
    <t>PLF_1763_00001165</t>
  </si>
  <si>
    <t>N-acetylglucosaminyl-diphospho-decaprenol L-rhamnosyltransferase (EC 2.4.1.289)</t>
  </si>
  <si>
    <t>PLF_1763_00001419</t>
  </si>
  <si>
    <t>putative phosphoglycerate mutase</t>
  </si>
  <si>
    <t>PLF_1763_00000971</t>
  </si>
  <si>
    <t>Phosphoserine aminotransferase (EC 2.6.1.52)</t>
  </si>
  <si>
    <t>PLF_1763_00001806</t>
  </si>
  <si>
    <t>Long regulatory protein with LuxR domain</t>
  </si>
  <si>
    <t>PLF_1763_00001960</t>
  </si>
  <si>
    <t>PROBABLE ANTIBIOTIC-TRANSPORT INTEGRAL MEMBRANE LEUCINE AND ALANINE AND VALINE RICH PROTEIN ABC TRANSPORTER</t>
  </si>
  <si>
    <t>PLF_1763_00001262</t>
  </si>
  <si>
    <t>SSU ribosomal protein S18p @ SSU ribosomal protein S18p, zinc-dependent</t>
  </si>
  <si>
    <t>PLF_1763_00001089</t>
  </si>
  <si>
    <t>LSU ribosomal protein L30p (L7e)</t>
  </si>
  <si>
    <t>PLF_1763_00001009</t>
  </si>
  <si>
    <t>Succinate dehydrogenase cytochrome b-556 subunit</t>
  </si>
  <si>
    <t>PLF_1763_00000484</t>
  </si>
  <si>
    <t>PLF_1763_00003213</t>
  </si>
  <si>
    <t>PLF_1763_00002464</t>
  </si>
  <si>
    <t>PLF_1763_00003192</t>
  </si>
  <si>
    <t>PE family protein =&gt; PE25</t>
  </si>
  <si>
    <t>PLF_1763_00003222</t>
  </si>
  <si>
    <t>Lipoprotein LprJ, modulates kdpFABC expression via interacting with sensing domain of KdpD</t>
  </si>
  <si>
    <t>PLF_1763_00000732</t>
  </si>
  <si>
    <t>Electron transfer flavoprotein, beta subunit</t>
  </si>
  <si>
    <t>PLF_1763_00002827</t>
  </si>
  <si>
    <t>PLF_1763_00001816</t>
  </si>
  <si>
    <t>PLF_1763_00002111</t>
  </si>
  <si>
    <t>hypothetical protein Rv0048c</t>
  </si>
  <si>
    <t>PLF_1763_00263154</t>
  </si>
  <si>
    <t>PLF_1763_00001328</t>
  </si>
  <si>
    <t>Probable nonspecific lipid-transfer protein</t>
  </si>
  <si>
    <t>PLF_1763_00001320</t>
  </si>
  <si>
    <t>Sulfate adenylyltransferase subunit 2 (EC 2.7.7.4)</t>
  </si>
  <si>
    <t>PLF_1763_00003182</t>
  </si>
  <si>
    <t>PLF_1763_00001326</t>
  </si>
  <si>
    <t>NAD(P) transhydrogenase N-domain of subunit alpha (EC 1.6.1.2)</t>
  </si>
  <si>
    <t>PLF_1763_00157055</t>
  </si>
  <si>
    <t>PE family protein =&gt; PE20</t>
  </si>
  <si>
    <t>PLF_1763_00002522</t>
  </si>
  <si>
    <t>PLF_1763_00003238</t>
  </si>
  <si>
    <t>toxin VapC23 @ Toxin 1, PIN domain</t>
  </si>
  <si>
    <t>PLF_1763_00000959</t>
  </si>
  <si>
    <t>ATP-dependent DNA ligase (EC 6.5.1.1)</t>
  </si>
  <si>
    <t>PLF_1763_00001614</t>
  </si>
  <si>
    <t>ADP-ribose pyrophosphatase of COG1058 family (EC 3.6.1.13) / Nicotinamide-nucleotide amidase (EC 3.5.1.42)</t>
  </si>
  <si>
    <t>PLF_1763_00001617</t>
  </si>
  <si>
    <t>Sialic acid-transport integral membrane protein NanT</t>
  </si>
  <si>
    <t>PLF_1763_00000950</t>
  </si>
  <si>
    <t>Protein QmcA (possibly involved in integral membrane quality control)</t>
  </si>
  <si>
    <t>PLF_1763_00000898</t>
  </si>
  <si>
    <t>PLF_1763_00001591</t>
  </si>
  <si>
    <t>Phosphotransferase</t>
  </si>
  <si>
    <t>PLF_1763_00000877</t>
  </si>
  <si>
    <t>3-isopropylmalate dehydratase small subunit (EC 4.2.1.33)</t>
  </si>
  <si>
    <t>PLF_1763_00004663</t>
  </si>
  <si>
    <t>Phosphohistidine phosphatase SixA</t>
  </si>
  <si>
    <t>PLF_1763_00002044</t>
  </si>
  <si>
    <t>Roadblock/LC7 protein, putative GTPase-activating (GAP) component of G-protein-coupled receptor (GPCR) system</t>
  </si>
  <si>
    <t>PLF_1763_00002047</t>
  </si>
  <si>
    <t>FIG00820046: hypothetical protein</t>
  </si>
  <si>
    <t>PLF_1763_00003847</t>
  </si>
  <si>
    <t>FIG00820599: hypothetical protein</t>
  </si>
  <si>
    <t>PLF_1763_00002659</t>
  </si>
  <si>
    <t>NAD-dependent malic enzyme (EC 1.1.1.38)</t>
  </si>
  <si>
    <t>PLF_1763_00002711</t>
  </si>
  <si>
    <t>Phthiocerol/phthiodiolone dimycocerosyl transferase PapA5 (EC 2.3.1.-)</t>
  </si>
  <si>
    <t>PLF_1763_00002206</t>
  </si>
  <si>
    <t>Lignostilbene-alpha,beta-dioxygenase and related enzymes</t>
  </si>
  <si>
    <t>PLF_1763_00000618</t>
  </si>
  <si>
    <t>PLF_1763_00000554</t>
  </si>
  <si>
    <t>Hydroxymethylpyrimidine phosphate kinase ThiD (EC 2.7.4.7)</t>
  </si>
  <si>
    <t>PLF_1763_00000888</t>
  </si>
  <si>
    <t>Inositol-1-phosphate synthase (EC 5.5.1.4)</t>
  </si>
  <si>
    <t>PLF_1763_00019246</t>
  </si>
  <si>
    <t>Thioesterase TesA</t>
  </si>
  <si>
    <t>PLF_1763_00000923</t>
  </si>
  <si>
    <t>LSU rRNA pseudouridine(2605) synthase (EC 5.4.99.22)</t>
  </si>
  <si>
    <t>PLF_1763_00000922</t>
  </si>
  <si>
    <t>Pirin</t>
  </si>
  <si>
    <t>PLF_1763_00189476</t>
  </si>
  <si>
    <t>Uncharacterized protein Rv0523c</t>
  </si>
  <si>
    <t>PLF_1763_00121181</t>
  </si>
  <si>
    <t>Cell surface lipoprotein MPT83 precursor</t>
  </si>
  <si>
    <t>PLF_1763_00000599</t>
  </si>
  <si>
    <t>Molybdopterin molybdenumtransferase (EC 2.10.1.1)</t>
  </si>
  <si>
    <t>PLF_1763_00003248</t>
  </si>
  <si>
    <t>PLF_1763_00001373</t>
  </si>
  <si>
    <t>Histidinol-phosphatase [alternative form] (EC 3.1.3.15)</t>
  </si>
  <si>
    <t>PLF_1763_00003314</t>
  </si>
  <si>
    <t>NRPS condensation (elongation) domain containing protein</t>
  </si>
  <si>
    <t>PLF_1763_00000608</t>
  </si>
  <si>
    <t>3-dehydroquinate synthase (EC 4.2.3.4)</t>
  </si>
  <si>
    <t>PLF_1763_00122119</t>
  </si>
  <si>
    <t>PLF_1763_00002967</t>
  </si>
  <si>
    <t>YoeB toxin protein</t>
  </si>
  <si>
    <t>PLF_1763_00305755</t>
  </si>
  <si>
    <t>Predicted kinase</t>
  </si>
  <si>
    <t>PLF_1763_00000767</t>
  </si>
  <si>
    <t>Dihydrofolate synthase (EC 6.3.2.12) @ Folylpolyglutamate synthase (EC 6.3.2.17)</t>
  </si>
  <si>
    <t>PLF_1763_00000762</t>
  </si>
  <si>
    <t>Acyl-CoA thioesterase II (EC 3.1.2.-)</t>
  </si>
  <si>
    <t>PLF_1763_00002541</t>
  </si>
  <si>
    <t>Membrane proteins related to metalloendopeptidases</t>
  </si>
  <si>
    <t>PLF_1763_00003623</t>
  </si>
  <si>
    <t>Two-component system sensor histidine kinase</t>
  </si>
  <si>
    <t>PLF_1763_00001250</t>
  </si>
  <si>
    <t>PLF_1763_00003306</t>
  </si>
  <si>
    <t>Universal stress protein family</t>
  </si>
  <si>
    <t>PLF_1763_00084335</t>
  </si>
  <si>
    <t>Cell division protein DivIC (FtsB), stabilizes FtsL against RasP cleavage</t>
  </si>
  <si>
    <t>PLF_1763_00061160</t>
  </si>
  <si>
    <t>Uncharacterized AMP-finding protein SCO3041</t>
  </si>
  <si>
    <t>PLF_1763_00002129</t>
  </si>
  <si>
    <t>PLF_1763_00023078</t>
  </si>
  <si>
    <t>3-hydroxyisobutyrate dehydrogenase family protein</t>
  </si>
  <si>
    <t>PLF_1763_00000579</t>
  </si>
  <si>
    <t>Recombination protein RecR</t>
  </si>
  <si>
    <t>PLF_1763_00044435</t>
  </si>
  <si>
    <t>Branched-chain acyl-CoA dehydrogenase (EC 1.3.99.12) @ Acyl-CoA dehydrogenase (EC 1.3.8.1), Mycobacterial subgroup FadE9</t>
  </si>
  <si>
    <t>PLF_1763_00002098</t>
  </si>
  <si>
    <t>Homocysteine S-methyltransferase (EC 2.1.1.10)</t>
  </si>
  <si>
    <t>PLF_1763_00003421</t>
  </si>
  <si>
    <t>protein of unknown function LppY and LpqO</t>
  </si>
  <si>
    <t>PLF_1763_00003493</t>
  </si>
  <si>
    <t>Antitoxin HigA</t>
  </si>
  <si>
    <t>PLF_1763_00001519</t>
  </si>
  <si>
    <t>MCE-family protein MceC</t>
  </si>
  <si>
    <t>PLF_1763_00003405</t>
  </si>
  <si>
    <t>PLF_1763_00000460</t>
  </si>
  <si>
    <t>Sporulation transcription regulator WhiA</t>
  </si>
  <si>
    <t>PLF_1763_00003077</t>
  </si>
  <si>
    <t>Programmed cell death antitoxin YdcD</t>
  </si>
  <si>
    <t>PLF_1763_00031535</t>
  </si>
  <si>
    <t>Lipoprotein LppN</t>
  </si>
  <si>
    <t>PLF_1763_00001180</t>
  </si>
  <si>
    <t>MCE-family lipoprotein MceE</t>
  </si>
  <si>
    <t>PLF_1763_00002619</t>
  </si>
  <si>
    <t>Adenosylcobinamide kinase (EC 2.7.1.156) / Adenosylcobinamide-phosphate guanylyltransferase (EC 2.7.7.62)</t>
  </si>
  <si>
    <t>PLF_1763_00002166</t>
  </si>
  <si>
    <t>Molybdopterin synthase sulfur carrier subunit</t>
  </si>
  <si>
    <t>PLF_1763_00000707</t>
  </si>
  <si>
    <t>Oxidoreductase</t>
  </si>
  <si>
    <t>PLF_1763_00003527</t>
  </si>
  <si>
    <t>PLF_1763_00374132</t>
  </si>
  <si>
    <t>Two-component transcriptional response regulator, OmpR family</t>
  </si>
  <si>
    <t>PLF_1763_00167467</t>
  </si>
  <si>
    <t>Probable cutinase Cut3 (EC 3.1.1.74)</t>
  </si>
  <si>
    <t>PLF_1763_00002272</t>
  </si>
  <si>
    <t>Short-chain dehydrogenase</t>
  </si>
  <si>
    <t>PLF_1763_00001386</t>
  </si>
  <si>
    <t>Protein containing transglutaminase-like domain, putative cysteine protease</t>
  </si>
  <si>
    <t>PLF_1763_00001047</t>
  </si>
  <si>
    <t>PLF_1763_00001704</t>
  </si>
  <si>
    <t>PLF_1763_00000411</t>
  </si>
  <si>
    <t>2,3,4,5-tetrahydropyridine-2,6-dicarboxylate N-succinyltransferase (EC 2.3.1.117)</t>
  </si>
  <si>
    <t>PLF_1763_00002683</t>
  </si>
  <si>
    <t>PE family protein =&gt; PE26</t>
  </si>
  <si>
    <t>PLF_1763_00035011</t>
  </si>
  <si>
    <t>Fatty acid desaturase occurring in virulence cluster</t>
  </si>
  <si>
    <t>PLF_1763_00001970</t>
  </si>
  <si>
    <t>RNA polymerase sigma factor SigL</t>
  </si>
  <si>
    <t>PLF_1763_00001708</t>
  </si>
  <si>
    <t>Phosphate ABC transporter, permease protein PstC (TC 3.A.1.7.1)</t>
  </si>
  <si>
    <t>PLF_1763_00002269</t>
  </si>
  <si>
    <t>3-alpha-(or 20-beta)-hydroxysteroid dehydrogenase (EC 1.1.1.53)</t>
  </si>
  <si>
    <t>PLF_1763_00002378</t>
  </si>
  <si>
    <t>PLF_1763_00002725</t>
  </si>
  <si>
    <t>Possible regulatory protein Trx</t>
  </si>
  <si>
    <t>PLF_1763_00000719</t>
  </si>
  <si>
    <t>6-phosphofructokinase (EC 2.7.1.11)</t>
  </si>
  <si>
    <t>PLF_1763_00000868</t>
  </si>
  <si>
    <t>N-succinyl-L,L-diaminopimelate aminotransferase (EC 2.6.1.17), type 2</t>
  </si>
  <si>
    <t>PLF_1763_00000996</t>
  </si>
  <si>
    <t>PLF_1763_00001782</t>
  </si>
  <si>
    <t>Biotin--protein ligase (EC 6.3.4.9)(EC 6.3.4.10)(EC 6.3.4.11)(EC 6.3.4.15)</t>
  </si>
  <si>
    <t>PLF_1763_00002501</t>
  </si>
  <si>
    <t>O-methyltransferase</t>
  </si>
  <si>
    <t>PLF_1763_00045970</t>
  </si>
  <si>
    <t>PLF_1763_00002264</t>
  </si>
  <si>
    <t>ABC transporter, permease protein 2 (cluster 1, maltose/g3p/polyamine/iron)</t>
  </si>
  <si>
    <t>PLF_1763_00001049</t>
  </si>
  <si>
    <t>PLF_1763_00000728</t>
  </si>
  <si>
    <t>PLF_1763_00093328</t>
  </si>
  <si>
    <t>Encapsulating protein for a DyP-type peroxidase or ferritin-like protein oligomers @ 29 KDa antigen CFP29</t>
  </si>
  <si>
    <t>PLF_1763_00001968</t>
  </si>
  <si>
    <t>Putative oxidoreductase</t>
  </si>
  <si>
    <t>PLF_1763_00002224</t>
  </si>
  <si>
    <t>Esterase LipO</t>
  </si>
  <si>
    <t>PLF_1763_00216709</t>
  </si>
  <si>
    <t>cAMP-binding proteins - catabolite gene activator and regulatory subunit of cAMP-dependent protein kinases</t>
  </si>
  <si>
    <t>PLF_1763_00002060</t>
  </si>
  <si>
    <t>putative oxidoreductase Rv0097</t>
  </si>
  <si>
    <t>PLF_1763_00002348</t>
  </si>
  <si>
    <t>Carbon monoxide oxidation accessory protein CoxE</t>
  </si>
  <si>
    <t>PLF_1763_00001335</t>
  </si>
  <si>
    <t>Putative lipoprotein lppW precursor</t>
  </si>
  <si>
    <t>PLF_1763_00001003</t>
  </si>
  <si>
    <t>PLF_1763_00000643</t>
  </si>
  <si>
    <t>Lipase 1 (EC 3.1.1.3)</t>
  </si>
  <si>
    <t>PLF_1763_00000734</t>
  </si>
  <si>
    <t>FIG005773: conserved membrane protein ML1361</t>
  </si>
  <si>
    <t>PLF_1763_00000735</t>
  </si>
  <si>
    <t>FIG007959: peptidase, M16 family</t>
  </si>
  <si>
    <t>PLF_1763_00147574</t>
  </si>
  <si>
    <t>RNA polymerase ECF-type sigma factor</t>
  </si>
  <si>
    <t>PLF_1763_00001255</t>
  </si>
  <si>
    <t>D-inositol-3-phosphate glycosyltransferase (EC 2.4.1.250)</t>
  </si>
  <si>
    <t>PLF_1763_00003225</t>
  </si>
  <si>
    <t>toxin VapC29 @ Toxin 1, PIN domain</t>
  </si>
  <si>
    <t>PLF_1763_00000534</t>
  </si>
  <si>
    <t>L-histidine N(alpha)-methyltransferase (EC 2.1.1.44)</t>
  </si>
  <si>
    <t>PLF_1763_00002825</t>
  </si>
  <si>
    <t>Hypothetical membrane protein Rv2120c</t>
  </si>
  <si>
    <t>PLF_1763_00003100</t>
  </si>
  <si>
    <t>D-glycero-alpha-D-manno-heptose 7-phosphate kinase (EC 2.7.1.168)</t>
  </si>
  <si>
    <t>PLF_1763_00002359</t>
  </si>
  <si>
    <t>PLF_1763_00002117</t>
  </si>
  <si>
    <t>Transcription regulator [contains diacylglycerol kinase catalytic domain]</t>
  </si>
  <si>
    <t>PLF_1763_00126810</t>
  </si>
  <si>
    <t>SAM-dependent methyltransferase Rv1498c</t>
  </si>
  <si>
    <t>PLF_1763_00124303</t>
  </si>
  <si>
    <t>Pterin-4-alpha-carbinolamine dehydratase (EC 4.2.1.96)</t>
  </si>
  <si>
    <t>PLF_1763_00001750</t>
  </si>
  <si>
    <t>Thiamine pyrophosphate-requiring enzymes</t>
  </si>
  <si>
    <t>PLF_1763_00001146</t>
  </si>
  <si>
    <t>PLF_1763_00003031</t>
  </si>
  <si>
    <t>Uncharacterized homolog of gamma-carboxymuconolactone decarboxylase subunit</t>
  </si>
  <si>
    <t>PLF_1763_00039455</t>
  </si>
  <si>
    <t>antitoxin VapB10 @ Antitoxin to Toxin 1, PIN domain</t>
  </si>
  <si>
    <t>PLF_1763_00002531</t>
  </si>
  <si>
    <t>Putative transcriptional regulatory protein</t>
  </si>
  <si>
    <t>PLF_1763_00000958</t>
  </si>
  <si>
    <t>ATP-dependent Clp protease proteolytic subunit ClpP (EC 3.4.21.92)</t>
  </si>
  <si>
    <t>PLF_1763_00003135</t>
  </si>
  <si>
    <t>toxin VapC35 @ Toxin 1, PIN domain</t>
  </si>
  <si>
    <t>PLF_1763_00002320</t>
  </si>
  <si>
    <t>PLF_1763_00002323</t>
  </si>
  <si>
    <t>Membrane protein EccB1, component of Type VII secretion system ESX-1</t>
  </si>
  <si>
    <t>PLF_1763_00011657</t>
  </si>
  <si>
    <t>PLF_1763_00009904</t>
  </si>
  <si>
    <t>PLF_1763_00001353</t>
  </si>
  <si>
    <t>6-phosphogluconolactonase (EC 3.1.1.31), eukaryotic type</t>
  </si>
  <si>
    <t>PLF_1763_00044494</t>
  </si>
  <si>
    <t>Transcriptional regulator, ArsR family</t>
  </si>
  <si>
    <t>PLF_1763_00001749</t>
  </si>
  <si>
    <t>PLF_1763_00001663</t>
  </si>
  <si>
    <t>FIG00820819: hypothetical protein</t>
  </si>
  <si>
    <t>PLF_1763_00000128</t>
  </si>
  <si>
    <t>23S rRNA (adenine(2503)-C(2))-methyltransferase @ tRNA (adenine(37)-C(2))-methyltransferase (EC 2.1.1.192)</t>
  </si>
  <si>
    <t>PLF_1763_00002800</t>
  </si>
  <si>
    <t>PLF_1763_00127245</t>
  </si>
  <si>
    <t>Enoyl-CoA hydratase (EC 4.2.1.17)</t>
  </si>
  <si>
    <t>PLF_1763_00377494</t>
  </si>
  <si>
    <t>PLF_1763_00002961</t>
  </si>
  <si>
    <t>PLF_1763_00001833</t>
  </si>
  <si>
    <t>Polyprenyl-phospho-N-acetylgalactosaminyl synthase PpgS</t>
  </si>
  <si>
    <t>PLF_1763_00003693</t>
  </si>
  <si>
    <t>PLF_1763_00003529</t>
  </si>
  <si>
    <t>PLF_1763_00001131</t>
  </si>
  <si>
    <t>DNA-dependent DNA polymerase beta chain</t>
  </si>
  <si>
    <t>PLF_1763_00003030</t>
  </si>
  <si>
    <t>PLF_1763_00003615</t>
  </si>
  <si>
    <t>PLF_1763_00063243</t>
  </si>
  <si>
    <t>PLF_1763_00000606</t>
  </si>
  <si>
    <t>PLF_1763_00001041</t>
  </si>
  <si>
    <t>Ribosome-binding factor A</t>
  </si>
  <si>
    <t>PLF_1763_00336075</t>
  </si>
  <si>
    <t>PLF_1763_00000446</t>
  </si>
  <si>
    <t>Glutamyl-tRNA reductase (EC 1.2.1.70)</t>
  </si>
  <si>
    <t>PLF_1763_00025061</t>
  </si>
  <si>
    <t>Mercury resistance probable Hg transport protein</t>
  </si>
  <si>
    <t>PLF_1763_00178241</t>
  </si>
  <si>
    <t>toxin VapC38 @ Toxin 1, PIN domain</t>
  </si>
  <si>
    <t>PLF_1763_00141266</t>
  </si>
  <si>
    <t>Membrane-anchored thioredoxin</t>
  </si>
  <si>
    <t>PLF_1763_00001475</t>
  </si>
  <si>
    <t>Uncharacterized membrane protein, YraQ family</t>
  </si>
  <si>
    <t>PLF_1763_00033581</t>
  </si>
  <si>
    <t>Putative uncharacterized protein BCG_3190c</t>
  </si>
  <si>
    <t>PLF_1763_00002259</t>
  </si>
  <si>
    <t>FIG00822000: hypothetical protein</t>
  </si>
  <si>
    <t>PLF_1763_00003066</t>
  </si>
  <si>
    <t>PLF_1763_00001489</t>
  </si>
  <si>
    <t>putative anion permease</t>
  </si>
  <si>
    <t>PLF_1763_00002015</t>
  </si>
  <si>
    <t>Cytochrome P450 143</t>
  </si>
  <si>
    <t>PLF_1763_00001191</t>
  </si>
  <si>
    <t>PLF_1763_00000832</t>
  </si>
  <si>
    <t>PLF_1763_00002981</t>
  </si>
  <si>
    <t>Type I restriction-modification system, specificity subunit S</t>
  </si>
  <si>
    <t>PLF_1763_00001297</t>
  </si>
  <si>
    <t>PLF_1763_00024138</t>
  </si>
  <si>
    <t>Lipoprotein LprH</t>
  </si>
  <si>
    <t>PLF_1763_00003261</t>
  </si>
  <si>
    <t>toxin VapC27 @ Toxin 1, PIN domain</t>
  </si>
  <si>
    <t>PLF_1763_00001115</t>
  </si>
  <si>
    <t>MBL-fold metallo-hydrolase superfamily</t>
  </si>
  <si>
    <t>PLF_1763_00000775</t>
  </si>
  <si>
    <t>LSU ribosomal protein L16p (L10e)</t>
  </si>
  <si>
    <t>PLF_1763_00032296</t>
  </si>
  <si>
    <t>Glucosyl-3-phosphoglycerate phosphatase (EC 3.1.3.85)</t>
  </si>
  <si>
    <t>PLF_1763_00001109</t>
  </si>
  <si>
    <t>PLF_1763_00003175</t>
  </si>
  <si>
    <t>PLF_1763_00001494</t>
  </si>
  <si>
    <t>DedA protein</t>
  </si>
  <si>
    <t>PLF_1763_00007267</t>
  </si>
  <si>
    <t>Heat shock protein 22.5 (Hsp22.5)</t>
  </si>
  <si>
    <t>PLF_1763_00002234</t>
  </si>
  <si>
    <t>Putative uncharacterized protein BCG_3189c</t>
  </si>
  <si>
    <t>PLF_1763_00000715</t>
  </si>
  <si>
    <t>Transmembrane component of energizing module of ECF transporters in Mycobacteria</t>
  </si>
  <si>
    <t>PLF_1763_00003801</t>
  </si>
  <si>
    <t>PLF_1763_00000395</t>
  </si>
  <si>
    <t>Cytochrome c-type biogenesis protein CcdA (DsbD analog)</t>
  </si>
  <si>
    <t>PLF_1763_00000988</t>
  </si>
  <si>
    <t>FIG00543890: possible membrane protein</t>
  </si>
  <si>
    <t>PLF_1763_00046556</t>
  </si>
  <si>
    <t>Iron siderophore ABC transporter, permease/ATP-binding protein IrtB</t>
  </si>
  <si>
    <t>PLF_1763_00003270</t>
  </si>
  <si>
    <t>PLF_1763_00001415</t>
  </si>
  <si>
    <t>Adenylate cyclase (EC 4.6.1.1)</t>
  </si>
  <si>
    <t>PLF_1763_00041359</t>
  </si>
  <si>
    <t>Regulatory protein RecX</t>
  </si>
  <si>
    <t>PLF_1763_00000368</t>
  </si>
  <si>
    <t>Fructose-1,6-bisphosphatase, GlpX type (EC 3.1.3.11)</t>
  </si>
  <si>
    <t>PLF_1763_00004899</t>
  </si>
  <si>
    <t>Fructose-1,6-bisphosphatase, Mycobacterial type SUP1 (EC 3.1.3.11); Sugar phosphatase SUP1 (EC 3.1.3.23)</t>
  </si>
  <si>
    <t>PLF_1763_00002927</t>
  </si>
  <si>
    <t>PLF_1763_00001076</t>
  </si>
  <si>
    <t>RNA polymerase sigma factor RpoE</t>
  </si>
  <si>
    <t>PLF_1763_00002270</t>
  </si>
  <si>
    <t>PLF_1763_00002921</t>
  </si>
  <si>
    <t>Acyl-CoA dehydrogenase (EC 1.3.8.1), Mycobacterial subgroup FadE16</t>
  </si>
  <si>
    <t>PLF_1763_00003289</t>
  </si>
  <si>
    <t>antitoxin VapB15 @ Antitoxin to Toxin 1, PIN domain</t>
  </si>
  <si>
    <t>PLF_1763_00001973</t>
  </si>
  <si>
    <t>ATP synthase F0 sector subunit b (EC 3.6.3.14) / ATP synthase delta chain (EC 3.6.3.14)</t>
  </si>
  <si>
    <t>PLF_1763_00001865</t>
  </si>
  <si>
    <t>Periplasmic serine protease</t>
  </si>
  <si>
    <t>PLF_1763_00002072</t>
  </si>
  <si>
    <t>Acyl-CoA:1-acyl-sn-glycerol-3-phosphate acyltransferase (EC 2.3.1.51)</t>
  </si>
  <si>
    <t>PLF_1763_00001304</t>
  </si>
  <si>
    <t>FIG00816212: Putative membrane protein</t>
  </si>
  <si>
    <t>PLF_1763_00003206</t>
  </si>
  <si>
    <t>toxin VapC7 @ Toxin 1, PIN domain</t>
  </si>
  <si>
    <t>PLF_1763_00039848</t>
  </si>
  <si>
    <t>MCE-family protein MceB</t>
  </si>
  <si>
    <t>PLF_1763_00003202</t>
  </si>
  <si>
    <t>PLF_1763_00009207</t>
  </si>
  <si>
    <t>FIG00820727: hypothetical protein</t>
  </si>
  <si>
    <t>PLF_1763_00001737</t>
  </si>
  <si>
    <t>Quinone oxidoreductase (EC 1.6.5.5)</t>
  </si>
  <si>
    <t>PLF_1763_00199379</t>
  </si>
  <si>
    <t>Antitoxin VapB32 @ Antitoxin to Toxin 1, PIN domain</t>
  </si>
  <si>
    <t>PLF_1763_00001080</t>
  </si>
  <si>
    <t>Zn-ribbon-containing, possibly RNA-binding protein and truncated derivatives</t>
  </si>
  <si>
    <t>PLF_1763_00002344</t>
  </si>
  <si>
    <t>Transmembrane transport protein MmpL2</t>
  </si>
  <si>
    <t>PLF_1763_00060219</t>
  </si>
  <si>
    <t>Cyclopropane-fatty-acyl-phospholipid synthase 2, CmaA2 (EC 2.1.1.79)</t>
  </si>
  <si>
    <t>PLF_1763_00002189</t>
  </si>
  <si>
    <t>Enoyl-CoA hydratase Rv0632c</t>
  </si>
  <si>
    <t>PLF_1763_00001246</t>
  </si>
  <si>
    <t>PLF_1763_00003105</t>
  </si>
  <si>
    <t>Oxidoreductase, FAD-binding</t>
  </si>
  <si>
    <t>PLF_1763_00000937</t>
  </si>
  <si>
    <t>Uncharacterized protein MSMEG_6192</t>
  </si>
  <si>
    <t>PLF_1763_00134904</t>
  </si>
  <si>
    <t>hypothetical protein Rv0272c</t>
  </si>
  <si>
    <t>PLF_1763_00001721</t>
  </si>
  <si>
    <t>FIG00820770: hypothetical membrane protein</t>
  </si>
  <si>
    <t>PLF_1763_00001889</t>
  </si>
  <si>
    <t>Acyl-ACP thioesterase</t>
  </si>
  <si>
    <t>PLF_1763_00002116</t>
  </si>
  <si>
    <t>Serine protease mycosin MycP4, component of Type VII secretion system ESX-4</t>
  </si>
  <si>
    <t>PLF_1763_00002597</t>
  </si>
  <si>
    <t>PPE family protein, SVP subgroup =&gt; PPE23</t>
  </si>
  <si>
    <t>PLF_1763_00061530</t>
  </si>
  <si>
    <t>PLF_1763_00000149</t>
  </si>
  <si>
    <t>Putative transmembrane protein</t>
  </si>
  <si>
    <t>PLF_1763_00001322</t>
  </si>
  <si>
    <t>2-methylcitrate synthase (EC 2.3.3.5)</t>
  </si>
  <si>
    <t>PLF_1763_00003416</t>
  </si>
  <si>
    <t>Phosphoenolpyruvate synthase (EC 2.7.9.2)</t>
  </si>
  <si>
    <t>PLF_1763_00029706</t>
  </si>
  <si>
    <t>PLF_1763_00085397</t>
  </si>
  <si>
    <t>PLF_1763_00001229</t>
  </si>
  <si>
    <t>OpcA, an allosteric effector of glucose-6-phosphate dehydrogenase, actinobacterial</t>
  </si>
  <si>
    <t>PLF_1763_00001611</t>
  </si>
  <si>
    <t>Regulator of polyketide synthase expression</t>
  </si>
  <si>
    <t>PLF_1763_00016155</t>
  </si>
  <si>
    <t>Uncharacterized MFS-type transporter MSMEG_0433, NarK/U family</t>
  </si>
  <si>
    <t>PLF_1763_00008694</t>
  </si>
  <si>
    <t>PLF_1763_00347286</t>
  </si>
  <si>
    <t>Putative cytochrome P450 hydroxylase</t>
  </si>
  <si>
    <t>PLF_1763_00001954</t>
  </si>
  <si>
    <t>PLF_1763_00000748</t>
  </si>
  <si>
    <t>Phosphatidylinositol alpha-mannosyltransferase (EC 2.4.1.57)</t>
  </si>
  <si>
    <t>PLF_1763_00001694</t>
  </si>
  <si>
    <t>PLF_1763_00001030</t>
  </si>
  <si>
    <t>FIG018426: putative septation inhibitor protein</t>
  </si>
  <si>
    <t>PLF_1763_00003451</t>
  </si>
  <si>
    <t>PLF_1763_00000610</t>
  </si>
  <si>
    <t>4-hydroxy-tetrahydrodipicolinate synthase (EC 4.3.3.7)</t>
  </si>
  <si>
    <t>PLF_1763_00065143</t>
  </si>
  <si>
    <t>PLF_1763_00023216</t>
  </si>
  <si>
    <t>Endonuclease VIII</t>
  </si>
  <si>
    <t>PLF_1763_00049073</t>
  </si>
  <si>
    <t>PLF_1763_00002808</t>
  </si>
  <si>
    <t>Fic domain protein, Rv3641c type</t>
  </si>
  <si>
    <t>PLF_1763_00000927</t>
  </si>
  <si>
    <t>Decaprenyl-phosphate N-acetylglucosaminephosphotransferase (EC 2.7.8.35)</t>
  </si>
  <si>
    <t>PLF_1763_00001669</t>
  </si>
  <si>
    <t>Acyl-CoA dehydrogenase (EC 1.3.8.-), Mycobacterial subgroup FadE12 in terpen utilization operon</t>
  </si>
  <si>
    <t>PLF_1763_00400519</t>
  </si>
  <si>
    <t>Allophanate hydrolase 2 subunit 1 (EC 3.5.1.54)</t>
  </si>
  <si>
    <t>PLF_1763_00001837</t>
  </si>
  <si>
    <t>Bacterial ribosome SSU maturation protein RimP</t>
  </si>
  <si>
    <t>PLF_1763_00379948</t>
  </si>
  <si>
    <t>Uncharacterized protein Rv2175c</t>
  </si>
  <si>
    <t>PLF_1763_00328676</t>
  </si>
  <si>
    <t>FIG032248: hypothetical protein</t>
  </si>
  <si>
    <t>PLF_1763_00003247</t>
  </si>
  <si>
    <t>antitoxin VapB44 @ Antitoxin to Toxin 1, PIN domain</t>
  </si>
  <si>
    <t>PLF_1763_00028054</t>
  </si>
  <si>
    <t>PLF_1763_00000759</t>
  </si>
  <si>
    <t>putative succinate dehydrogenase [membrane anchor subunit] (succinic dehydrogenase)</t>
  </si>
  <si>
    <t>PLF_1763_00154488</t>
  </si>
  <si>
    <t>Glutaredoxin-like domain-containing protein PA3033</t>
  </si>
  <si>
    <t>PLF_1763_00003617</t>
  </si>
  <si>
    <t>PLF_1763_00003614</t>
  </si>
  <si>
    <t>toxin VapC43 @ Toxin 1, PIN domain</t>
  </si>
  <si>
    <t>PLF_1763_00001208</t>
  </si>
  <si>
    <t>Acyl carrier protein</t>
  </si>
  <si>
    <t>PLF_1763_00019176</t>
  </si>
  <si>
    <t>NUDIX hydrolase-like protein SCO3573</t>
  </si>
  <si>
    <t>PLF_1763_00002974</t>
  </si>
  <si>
    <t>Beta-ketoadipate enol-lactone hydrolase (EC 3.1.1.24)</t>
  </si>
  <si>
    <t>PLF_1763_00000685</t>
  </si>
  <si>
    <t>ABC transporter, ATP-binding protein</t>
  </si>
  <si>
    <t>PLF_1763_00002791</t>
  </si>
  <si>
    <t>Solanesyl diphosphate synthase (EC 2.5.1.11)</t>
  </si>
  <si>
    <t>PLF_1763_00003253</t>
  </si>
  <si>
    <t>PEP phosphonomutase and related enzymes</t>
  </si>
  <si>
    <t>PLF_1763_00001286</t>
  </si>
  <si>
    <t>Sulfotransferase</t>
  </si>
  <si>
    <t>PLF_1763_00001471</t>
  </si>
  <si>
    <t>Orotate phosphoribosyltransferase (EC 2.4.2.10)</t>
  </si>
  <si>
    <t>PLF_1763_00001121</t>
  </si>
  <si>
    <t>Peptide deformylase (EC 3.5.1.88)</t>
  </si>
  <si>
    <t>PLF_1763_00001124</t>
  </si>
  <si>
    <t>SSU ribosomal protein S20p</t>
  </si>
  <si>
    <t>PLF_1763_00001125</t>
  </si>
  <si>
    <t>Sulfur acceptor protein =&gt; iron-sulfur cluster assembly SufE</t>
  </si>
  <si>
    <t>PLF_1763_00001219</t>
  </si>
  <si>
    <t>Thymidylate synthase ThyX (EC 2.1.1.148)</t>
  </si>
  <si>
    <t>PLF_1763_00028534</t>
  </si>
  <si>
    <t>Esterase LipW</t>
  </si>
  <si>
    <t>PLF_1763_00003678</t>
  </si>
  <si>
    <t>toxin VapC44 @ Toxin 1, PIN domain</t>
  </si>
  <si>
    <t>PLF_1763_00007016</t>
  </si>
  <si>
    <t>PLF_1763_00216123</t>
  </si>
  <si>
    <t>PLF_1763_00003068</t>
  </si>
  <si>
    <t>ATPase</t>
  </si>
  <si>
    <t>PLF_1763_00000834</t>
  </si>
  <si>
    <t>PLF_1763_00000670</t>
  </si>
  <si>
    <t>N-acetylmuramoyl-L-alanine amidase (EC 3.5.1.28)</t>
  </si>
  <si>
    <t>PLF_1763_00002983</t>
  </si>
  <si>
    <t>ABC transporter, substrate-binding protein (cluster 12, methionine/phosphonates)</t>
  </si>
  <si>
    <t>PLF_1763_00001293</t>
  </si>
  <si>
    <t>PLF_1763_00000223</t>
  </si>
  <si>
    <t>PPE family protein, SVP subgroup =&gt; PPE17</t>
  </si>
  <si>
    <t>PLF_1763_00003737</t>
  </si>
  <si>
    <t>PLF_1763_00001399</t>
  </si>
  <si>
    <t>DNA-3-methyladenine glycosylase II (EC 3.2.2.21)</t>
  </si>
  <si>
    <t>PLF_1763_00001106</t>
  </si>
  <si>
    <t>Cob(I)alamin adenosyltransferase (EC 2.5.1.17) @ Cob(I)alamin adenosyltransferase (EC 2.5.1.17), clustered with cobalamin synthesis</t>
  </si>
  <si>
    <t>PLF_1763_00045111</t>
  </si>
  <si>
    <t>Alkyldihydroxyacetonephosphate synthase (EC 2.5.1.26)</t>
  </si>
  <si>
    <t>PLF_1763_00001499</t>
  </si>
  <si>
    <t>PLF_1763_00307800</t>
  </si>
  <si>
    <t>PLF_1763_00003483</t>
  </si>
  <si>
    <t>PLF_1763_00002485</t>
  </si>
  <si>
    <t>Two component system sensor histidine kinase DevS</t>
  </si>
  <si>
    <t>PLF_1763_00002161</t>
  </si>
  <si>
    <t>POSSIBLE CONSERVED MEMBRANE OR SECRETED PROTEIN</t>
  </si>
  <si>
    <t>PLF_1763_00003378</t>
  </si>
  <si>
    <t>PLF_1763_00000702</t>
  </si>
  <si>
    <t>LSU ribosomal protein L2p (L8e)</t>
  </si>
  <si>
    <t>PLF_1763_00002278</t>
  </si>
  <si>
    <t>Nucleoside diphosphate kinase regulator</t>
  </si>
  <si>
    <t>PLF_1763_00076746</t>
  </si>
  <si>
    <t>PLF_1763_00047973</t>
  </si>
  <si>
    <t>Uncharacterized protein Rv3254</t>
  </si>
  <si>
    <t>PLF_1763_00341323</t>
  </si>
  <si>
    <t>Oxidoreductase Rv1856c, short-chain dehydrogenase/reductase family</t>
  </si>
  <si>
    <t>PLF_1763_00001860</t>
  </si>
  <si>
    <t>Putative ATP-binding protein</t>
  </si>
  <si>
    <t>PLF_1763_00002078</t>
  </si>
  <si>
    <t>Phosphate ABC transporter, permease protein PstA (TC 3.A.1.7.1)</t>
  </si>
  <si>
    <t>PLF_1763_00060188</t>
  </si>
  <si>
    <t>Cobalamin biosynthesis protein BluB @ 5,6-dimethylbenzimidazole synthase, flavin destructase family</t>
  </si>
  <si>
    <t>PLF_1763_00000286</t>
  </si>
  <si>
    <t>2-keto-3-deoxy-D-arabino-heptulosonate-7-phosphate synthase II (EC 2.5.1.54)</t>
  </si>
  <si>
    <t>PLF_1763_00001278</t>
  </si>
  <si>
    <t>Maltodextrin ABC transporter, substrate-binding protein MdxE</t>
  </si>
  <si>
    <t>PLF_1763_00000850</t>
  </si>
  <si>
    <t>UDP-galactopyranose mutase (EC 5.4.99.9)</t>
  </si>
  <si>
    <t>PLF_1763_00003364</t>
  </si>
  <si>
    <t>toxin VapC15 @ Toxin 1, PIN domain</t>
  </si>
  <si>
    <t>PLF_1763_00001786</t>
  </si>
  <si>
    <t>Efflux ABC transporter, permease protein</t>
  </si>
  <si>
    <t>PLF_1763_00003369</t>
  </si>
  <si>
    <t>antitoxin VapB9 @ Antitoxin 1</t>
  </si>
  <si>
    <t>PLF_1763_00000990</t>
  </si>
  <si>
    <t>FIG017342: transmembrane protein</t>
  </si>
  <si>
    <t>PLF_1763_00000727</t>
  </si>
  <si>
    <t>Transcriptional regulator MraZ</t>
  </si>
  <si>
    <t>PLF_1763_00018036</t>
  </si>
  <si>
    <t>Methyltransferase (EC 2.1.1.-) colocalized with Q</t>
  </si>
  <si>
    <t>PLF_1763_00003111</t>
  </si>
  <si>
    <t>PLF_1763_00014799</t>
  </si>
  <si>
    <t>PLF_1763_00000979</t>
  </si>
  <si>
    <t>PLF_1763_00003298</t>
  </si>
  <si>
    <t>Glycosyltransferase PglI (EC 2.4.1.-)</t>
  </si>
  <si>
    <t>PLF_1763_00129736</t>
  </si>
  <si>
    <t>Epoxide hydrolase (EC 3.3.2.9)</t>
  </si>
  <si>
    <t>PLF_1763_00131090</t>
  </si>
  <si>
    <t>tRNA-specific 2-thiouridylase MnmA (EC 2.8.1.13)</t>
  </si>
  <si>
    <t>PLF_1763_00001870</t>
  </si>
  <si>
    <t>Aldehyde dehydrogenase in hypothetical Actinobacterial gene cluster</t>
  </si>
  <si>
    <t>PLF_1763_00002069</t>
  </si>
  <si>
    <t>19 kDa lipoprotein antigen precursor</t>
  </si>
  <si>
    <t>PLF_1763_00003517</t>
  </si>
  <si>
    <t>PLF_1763_00002180</t>
  </si>
  <si>
    <t>Membrane protein 2, distant similarity to thiosulphate:quinone oxidoreductase DoxD</t>
  </si>
  <si>
    <t>PLF_1763_00001004</t>
  </si>
  <si>
    <t>Protein often found in Actinomycetes clustered with signal peptidase and/or RNaseHII</t>
  </si>
  <si>
    <t>PLF_1763_00150904</t>
  </si>
  <si>
    <t>Aerobic carbon monoxide dehydrogenase (quinone), small chain (EC 1.2.5.3)</t>
  </si>
  <si>
    <t>PLF_1763_00001254</t>
  </si>
  <si>
    <t>Phosphatidylinositol phosphate synthase @ Archaetidylinositol phosphate synthase (EC 2.7.8.39)</t>
  </si>
  <si>
    <t>PLF_1763_00001257</t>
  </si>
  <si>
    <t>Hydride transferase 1 (Fragment)</t>
  </si>
  <si>
    <t>PLF_1763_00002787</t>
  </si>
  <si>
    <t>Monooxygenase component C / Probable epoxide hydrolase EphB (EC 3.3.2.9)</t>
  </si>
  <si>
    <t>PLF_1763_00003296</t>
  </si>
  <si>
    <t>FIG00821557: hypothetical protein</t>
  </si>
  <si>
    <t>PLF_1763_00085677</t>
  </si>
  <si>
    <t>toxin VapC19 @ Toxin 1, PIN domain</t>
  </si>
  <si>
    <t>PLF_1763_00001155</t>
  </si>
  <si>
    <t>Uncharacterized protein MSMEG_6282</t>
  </si>
  <si>
    <t>PLF_1763_00000535</t>
  </si>
  <si>
    <t>Lipoprotein LprO</t>
  </si>
  <si>
    <t>PLF_1763_00001724</t>
  </si>
  <si>
    <t>Possible hydrolase mutT1 (EC 3.-.-.-)</t>
  </si>
  <si>
    <t>PLF_1763_00001725</t>
  </si>
  <si>
    <t>Propionyl-CoA thioesterase activity</t>
  </si>
  <si>
    <t>PLF_1763_00338730</t>
  </si>
  <si>
    <t>PLF_1763_00001095</t>
  </si>
  <si>
    <t>Probable short-chain type dehydrogenase/reductase (EC 1.-.-.-)</t>
  </si>
  <si>
    <t>PLF_1763_00001881</t>
  </si>
  <si>
    <t>PLF_1763_00030863</t>
  </si>
  <si>
    <t>Excisionase-like protein SCO3328</t>
  </si>
  <si>
    <t>PLF_1763_00001327</t>
  </si>
  <si>
    <t>OB-fold nucleic acid binding protein</t>
  </si>
  <si>
    <t>PLF_1763_00003235</t>
  </si>
  <si>
    <t>PLF_1763_00001145</t>
  </si>
  <si>
    <t>Phospholipid-binding protein</t>
  </si>
  <si>
    <t>PLF_1763_00003035</t>
  </si>
  <si>
    <t>PLF_1763_00171090</t>
  </si>
  <si>
    <t>Maltodextrin ABC transporter, permease protein MdxF</t>
  </si>
  <si>
    <t>PLF_1763_00000899</t>
  </si>
  <si>
    <t>Sulfate and thiosulfate binding protein CysP</t>
  </si>
  <si>
    <t>PLF_1763_00003130</t>
  </si>
  <si>
    <t>Periplasmic chorismate mutase I precursor (EC 5.4.99.5)</t>
  </si>
  <si>
    <t>PLF_1763_00003134</t>
  </si>
  <si>
    <t>Thioredoxin</t>
  </si>
  <si>
    <t>PLF_1763_00001295</t>
  </si>
  <si>
    <t>SAM-dependent methyltransferase</t>
  </si>
  <si>
    <t>PLF_1763_00022434</t>
  </si>
  <si>
    <t>FIG034901: hypothetical protein</t>
  </si>
  <si>
    <t>PLF_1763_00343532</t>
  </si>
  <si>
    <t>PLF_1763_00000626</t>
  </si>
  <si>
    <t>Polyphosphate glucokinase (EC 2.7.1.63)</t>
  </si>
  <si>
    <t>PLF_1763_00000861</t>
  </si>
  <si>
    <t>Heteromeric decaprenylphosphoryl-beta-D-ribose 2'-epimerase (EC 1.1.1.333) subunit DprE2</t>
  </si>
  <si>
    <t>PLF_1763_00257211</t>
  </si>
  <si>
    <t>FIG00822685: hypothetical protein</t>
  </si>
  <si>
    <t>PLF_1763_00000615</t>
  </si>
  <si>
    <t>FIG002813: LPPG:FO 2-phospho-L-lactate transferase like, CofD-like</t>
  </si>
  <si>
    <t>PLF_1763_00377887</t>
  </si>
  <si>
    <t>PLF_1763_00001509</t>
  </si>
  <si>
    <t>ABC transporter, ATP-binding protein (cluster 13, osmolytes)</t>
  </si>
  <si>
    <t>PLF_1763_00000512</t>
  </si>
  <si>
    <t>3-phosphoshikimate 1-carboxyvinyltransferase (EC 2.5.1.19)</t>
  </si>
  <si>
    <t>PLF_1763_00002803</t>
  </si>
  <si>
    <t>PLF_1763_00000886</t>
  </si>
  <si>
    <t>Heat shock protein GrpE</t>
  </si>
  <si>
    <t>PLF_1763_00045153</t>
  </si>
  <si>
    <t>Phthiodiolone/phenolphthiodiolone dimycocerosates ketoreductase</t>
  </si>
  <si>
    <t>PLF_1763_00001940</t>
  </si>
  <si>
    <t>Soluble secreted antigen MPT53 precursor</t>
  </si>
  <si>
    <t>PLF_1763_00001941</t>
  </si>
  <si>
    <t>Probable dicarboxylic acid transport integral membrane protein KgtP</t>
  </si>
  <si>
    <t>PLF_1763_00001942</t>
  </si>
  <si>
    <t>putative sodium-dependent bicarbonate transporter</t>
  </si>
  <si>
    <t>PLF_1763_00003240</t>
  </si>
  <si>
    <t>antitoxin VapB37 @ Antitoxin to Toxin 1, PIN domain</t>
  </si>
  <si>
    <t>PLF_1763_00002768</t>
  </si>
  <si>
    <t>Uncharacterized protein Rv3311</t>
  </si>
  <si>
    <t>PLF_1763_00001347</t>
  </si>
  <si>
    <t>Anion-transporting ATPase Rv3680</t>
  </si>
  <si>
    <t>PLF_1763_00001134</t>
  </si>
  <si>
    <t>Small basic protein Sbp</t>
  </si>
  <si>
    <t>PLF_1763_00000597</t>
  </si>
  <si>
    <t>PLF_1763_00003319</t>
  </si>
  <si>
    <t>PLF_1763_00000445</t>
  </si>
  <si>
    <t>Glucose-6-phosphate dehydrogenase (coenzyme F420) (EC 1.1.98.2)</t>
  </si>
  <si>
    <t>PLF_1763_00002874</t>
  </si>
  <si>
    <t>COGs COG2343</t>
  </si>
  <si>
    <t>PLF_1763_00003393</t>
  </si>
  <si>
    <t>antitoxin VapB22 @ Antitoxin to Toxin 1, PIN domain</t>
  </si>
  <si>
    <t>PLF_1763_00030158</t>
  </si>
  <si>
    <t>Membrane protein</t>
  </si>
  <si>
    <t>PLF_1763_00002973</t>
  </si>
  <si>
    <t>PLF_1763_00000483</t>
  </si>
  <si>
    <t>Uroporphyrinogen-III methyltransferase (EC 2.1.1.107) / Uroporphyrinogen-III synthase (EC 4.2.1.75)</t>
  </si>
  <si>
    <t>PLF_1763_00002305</t>
  </si>
  <si>
    <t>PLF_1763_00002516</t>
  </si>
  <si>
    <t>CRISPR-associated RAMP Csm3</t>
  </si>
  <si>
    <t>PLF_1763_00003632</t>
  </si>
  <si>
    <t>PLF_1763_00003435</t>
  </si>
  <si>
    <t>PLF_1763_00348926</t>
  </si>
  <si>
    <t>PLF_1763_00002414</t>
  </si>
  <si>
    <t>Enhanced intracellular survival protein</t>
  </si>
  <si>
    <t>PLF_1763_00000573</t>
  </si>
  <si>
    <t>GCN5-related N-acetyltransferase, FIGfam019367</t>
  </si>
  <si>
    <t>PLF_1763_00016446</t>
  </si>
  <si>
    <t>hypothetical protein Rv0185</t>
  </si>
  <si>
    <t>PLF_1763_00001196</t>
  </si>
  <si>
    <t>Mycofactocin radical SAM maturase</t>
  </si>
  <si>
    <t>PLF_1763_00002980</t>
  </si>
  <si>
    <t>Transcriptional regulator Rv2884, GlnR family</t>
  </si>
  <si>
    <t>PLF_1763_00001296</t>
  </si>
  <si>
    <t>Mycofactocin binding protein MftB</t>
  </si>
  <si>
    <t>PLF_1763_00000674</t>
  </si>
  <si>
    <t>Phosphoribosyl-ATP pyrophosphatase (EC 3.6.1.31)</t>
  </si>
  <si>
    <t>PLF_1763_00002097</t>
  </si>
  <si>
    <t>FIG023076: hypothetical protein in PPE gene cluster</t>
  </si>
  <si>
    <t>PLF_1763_00044722</t>
  </si>
  <si>
    <t>FIG00820146: hypothetical protein</t>
  </si>
  <si>
    <t>PLF_1763_00000772</t>
  </si>
  <si>
    <t>Heteromeric decaprenylphosphoryl-beta-D-ribose 2'-epimerase (EC 1.1.98.3) subunit DprE1</t>
  </si>
  <si>
    <t>PLF_1763_00006811</t>
  </si>
  <si>
    <t>Trypsin-like serine protease with C-terminal PDZ domain</t>
  </si>
  <si>
    <t>PLF_1763_00002242</t>
  </si>
  <si>
    <t>NTP pyrophosphohydrolases including oxidative damage repair enzymes</t>
  </si>
  <si>
    <t>PLF_1763_00003642</t>
  </si>
  <si>
    <t>PLF_1763_00003578</t>
  </si>
  <si>
    <t>PLF_1763_00002914</t>
  </si>
  <si>
    <t>Uncharacterized protein, similar to the N-terminal domain of Lon protease</t>
  </si>
  <si>
    <t>PLF_1763_00001658</t>
  </si>
  <si>
    <t>PLF_1763_00003073</t>
  </si>
  <si>
    <t>FIG01326805: variable size protein family @ FIG00820656: hypothetical protein</t>
  </si>
  <si>
    <t>PLF_1763_00000789</t>
  </si>
  <si>
    <t>Uncharacterized Nudix hydrolase NudL</t>
  </si>
  <si>
    <t>PLF_1763_00001554</t>
  </si>
  <si>
    <t>PLF_1763_00000704</t>
  </si>
  <si>
    <t>Protein-O-mannosyltransferase</t>
  </si>
  <si>
    <t>PLF_1763_00001790</t>
  </si>
  <si>
    <t>PLF_1763_00000984</t>
  </si>
  <si>
    <t>Crossover junction endodeoxyribonuclease RuvC (EC 3.1.22.4)</t>
  </si>
  <si>
    <t>PLF_1763_00002575</t>
  </si>
  <si>
    <t>PLF_1763_00001621</t>
  </si>
  <si>
    <t>Transcriptional regulator, MerR family</t>
  </si>
  <si>
    <t>PLF_1763_00003164</t>
  </si>
  <si>
    <t>PPE family protein, SVP subgroup =&gt; PPE44</t>
  </si>
  <si>
    <t>PLF_1763_00017564</t>
  </si>
  <si>
    <t>Dehydrogenase in mycofactocin cluster</t>
  </si>
  <si>
    <t>PLF_1763_00001709</t>
  </si>
  <si>
    <t>Phosphatidylserine decarboxylase (EC 4.1.1.65)</t>
  </si>
  <si>
    <t>PLF_1763_00003363</t>
  </si>
  <si>
    <t>toxin VapC33 @ Toxin 1, PIN domain</t>
  </si>
  <si>
    <t>PLF_1763_00003209</t>
  </si>
  <si>
    <t>toxin VapC48 @ Toxin 1, PIN domain</t>
  </si>
  <si>
    <t>PLF_1763_00249195</t>
  </si>
  <si>
    <t>Glycerol-3-phosphate acyltransferase (EC 2.3.1.15)</t>
  </si>
  <si>
    <t>PLF_1763_00370409</t>
  </si>
  <si>
    <t>FIG01121868: conserved membrane protein</t>
  </si>
  <si>
    <t>PLF_1763_00000528</t>
  </si>
  <si>
    <t>DNA polymerase III delta prime subunit (EC 2.7.7.7)</t>
  </si>
  <si>
    <t>PLF_1763_00001437</t>
  </si>
  <si>
    <t>FIG00820195: MCE associated membrane protein</t>
  </si>
  <si>
    <t>PLF_1763_00070965</t>
  </si>
  <si>
    <t>FIG01334132: Putative conserved alanine, valine and leucine rich integral membrane protein</t>
  </si>
  <si>
    <t>PLF_1763_00183237</t>
  </si>
  <si>
    <t>Xaa-Pro dipeptidase (EC 3.4.13.9)</t>
  </si>
  <si>
    <t>PLF_1763_00003530</t>
  </si>
  <si>
    <t>PLF_1763_00000524</t>
  </si>
  <si>
    <t>Acyl-[acyl-carrier protein] desaturase DesA2 (EC 1.14.19.2)</t>
  </si>
  <si>
    <t>PLF_1763_00001634</t>
  </si>
  <si>
    <t>FIG01121868: Possible membrane protein</t>
  </si>
  <si>
    <t>PLF_1763_00004201</t>
  </si>
  <si>
    <t>PLF_1763_00002935</t>
  </si>
  <si>
    <t>PLF_1763_00140885</t>
  </si>
  <si>
    <t>Epoxide hydrolase</t>
  </si>
  <si>
    <t>PLF_1763_00001872</t>
  </si>
  <si>
    <t>Iron-regulated heparin binding hemagglutinin HbhA (Adhesin)</t>
  </si>
  <si>
    <t>PLF_1763_00002109</t>
  </si>
  <si>
    <t>PLF_1763_00176683</t>
  </si>
  <si>
    <t>PLF_1763_00003357</t>
  </si>
  <si>
    <t>toxin VapC12 @ Toxin 1, PIN domain</t>
  </si>
  <si>
    <t>PLF_1763_00000845</t>
  </si>
  <si>
    <t>PLF_1763_00003351</t>
  </si>
  <si>
    <t>PLF_1763_00161101</t>
  </si>
  <si>
    <t>PLF_1763_00000641</t>
  </si>
  <si>
    <t>L-cysteine:1D-myo-inosityl 2-amino-2-deoxy-alpha-D-glucopyranoside ligase MshC (EC 6.3.1.13)</t>
  </si>
  <si>
    <t>PLF_1763_00001242</t>
  </si>
  <si>
    <t>LSU ribosomal protein L28p @ LSU ribosomal protein L28p, zinc-dependent</t>
  </si>
  <si>
    <t>PLF_1763_00001240</t>
  </si>
  <si>
    <t>Ferredoxin</t>
  </si>
  <si>
    <t>PLF_1763_00030108</t>
  </si>
  <si>
    <t>CoA ligase @ Long-chain fatty-acid-CoA ligase (EC 6.2.1.3), Mycobacterial subgroup FadD36</t>
  </si>
  <si>
    <t>PLF_1763_00001151</t>
  </si>
  <si>
    <t>PLF_1763_00015819</t>
  </si>
  <si>
    <t>PLF_1763_00021754</t>
  </si>
  <si>
    <t>Molybdenum ABC transporter, substrate-binding protein ModA</t>
  </si>
  <si>
    <t>PLF_1763_00004671</t>
  </si>
  <si>
    <t>toxin VapC18 @ Toxin 1, PIN domain</t>
  </si>
  <si>
    <t>PLF_1763_00001448</t>
  </si>
  <si>
    <t>PLF_1763_00000874</t>
  </si>
  <si>
    <t>Translation elongation factor Ts</t>
  </si>
  <si>
    <t>PLF_1763_00001227</t>
  </si>
  <si>
    <t>Molybdopterin adenylyltransferase (EC 2.7.7.75)</t>
  </si>
  <si>
    <t>PLF_1763_00001147</t>
  </si>
  <si>
    <t>Predicted dye-decolorizing peroxidase (DyP), encapsulated subgroup</t>
  </si>
  <si>
    <t>PLF_1763_00000257</t>
  </si>
  <si>
    <t>ABC transporter ATP-binding protein SCO2422</t>
  </si>
  <si>
    <t>PLF_1763_00175027</t>
  </si>
  <si>
    <t>Uncharacterized protein MSMEG_5635</t>
  </si>
  <si>
    <t>PLF_1763_00000890</t>
  </si>
  <si>
    <t>Lauroyl/myristoyl acyltransferase involved in lipid A biosynthesis (Lauroyl/myristoyl acyltransferase)</t>
  </si>
  <si>
    <t>PLF_1763_00000895</t>
  </si>
  <si>
    <t>Uncharacterized metal-dependent hydrolase YcfH</t>
  </si>
  <si>
    <t>PLF_1763_00000423</t>
  </si>
  <si>
    <t>Chaperone protein DnaJ</t>
  </si>
  <si>
    <t>PLF_1763_00001898</t>
  </si>
  <si>
    <t>Serine protease mycosin MycP3, component of Type VII secretion system ESX-3</t>
  </si>
  <si>
    <t>PLF_1763_00000745</t>
  </si>
  <si>
    <t>LSU ribosomal protein L5p (L11e)</t>
  </si>
  <si>
    <t>PLF_1763_00196706</t>
  </si>
  <si>
    <t>PLF_1763_00000312</t>
  </si>
  <si>
    <t>Succinyl-CoA ligase [ADP-forming] beta chain (EC 6.2.1.5)</t>
  </si>
  <si>
    <t>PLF_1763_00002658</t>
  </si>
  <si>
    <t>PLF_1763_00003604</t>
  </si>
  <si>
    <t>toxin VapC20 @ Toxin 1, PIN domain</t>
  </si>
  <si>
    <t>PLF_1763_00003005</t>
  </si>
  <si>
    <t>PLF_1763_00217875</t>
  </si>
  <si>
    <t>SSU ribosomal protein S18p @ SSU ribosomal protein S18p, zinc-independent</t>
  </si>
  <si>
    <t>PLF_1763_00003002</t>
  </si>
  <si>
    <t>FIG00821442: hypothetical protein</t>
  </si>
  <si>
    <t>PLF_1763_00001934</t>
  </si>
  <si>
    <t>PLF_1763_00000924</t>
  </si>
  <si>
    <t>Translation initiation factor 3</t>
  </si>
  <si>
    <t>PLF_1763_00340582</t>
  </si>
  <si>
    <t>PLF_1763_00008761</t>
  </si>
  <si>
    <t>PLF_1763_00381221</t>
  </si>
  <si>
    <t>PLF_1763_00034831</t>
  </si>
  <si>
    <t>hypothetical protein Rv1115</t>
  </si>
  <si>
    <t>PLF_1763_00002331</t>
  </si>
  <si>
    <t>PLF_1763_00004287</t>
  </si>
  <si>
    <t>PLF_1763_00027552</t>
  </si>
  <si>
    <t>Wax ester synthase/acyl-CoA:diacylglycerol acyltransferase</t>
  </si>
  <si>
    <t>PLF_1763_00295484</t>
  </si>
  <si>
    <t>Urease beta subunit (EC 3.5.1.5)</t>
  </si>
  <si>
    <t>PLF_1763_00001044</t>
  </si>
  <si>
    <t>Segregation and condensation protein B</t>
  </si>
  <si>
    <t>PLF_1763_00318288</t>
  </si>
  <si>
    <t>Heat shock protein Hsp20</t>
  </si>
  <si>
    <t>PLF_1763_00002181</t>
  </si>
  <si>
    <t>Ribulose-5-phosphate 4-epimerase and related epimerases and aldolases</t>
  </si>
  <si>
    <t>PLF_1763_00001123</t>
  </si>
  <si>
    <t>SSU ribosomal protein S15p (S13e)</t>
  </si>
  <si>
    <t>PLF_1763_00051932</t>
  </si>
  <si>
    <t>Uncharacterized membrane-associated protein Rv0497</t>
  </si>
  <si>
    <t>PLF_1763_00002879</t>
  </si>
  <si>
    <t>Monooxygenase component A</t>
  </si>
  <si>
    <t>PLF_1763_00000933</t>
  </si>
  <si>
    <t>Biotin carboxyl carrier protein</t>
  </si>
  <si>
    <t>PLF_1763_00045231</t>
  </si>
  <si>
    <t>PLF_1763_00167923</t>
  </si>
  <si>
    <t>Na(+)-dependent bicarbonate transporter BicA / Carbonic anhydrase, beta class (EC 4.2.1.1)</t>
  </si>
  <si>
    <t>PLF_1763_00143359</t>
  </si>
  <si>
    <t>FIG024317: hypothetical protein</t>
  </si>
  <si>
    <t>PLF_1763_00003257</t>
  </si>
  <si>
    <t>PLF_1763_00000428</t>
  </si>
  <si>
    <t>Methylmalonate-semialdehyde dehydrogenase (EC 1.2.1.27)</t>
  </si>
  <si>
    <t>PLF_1763_00151953</t>
  </si>
  <si>
    <t>Phage protein</t>
  </si>
  <si>
    <t>PLF_1763_00025497</t>
  </si>
  <si>
    <t>FIG01368946: Putative alanine and valine rich exported protein</t>
  </si>
  <si>
    <t>PLF_1763_00003638</t>
  </si>
  <si>
    <t>PLF_1763_00003144</t>
  </si>
  <si>
    <t>PLF_1763_00153932</t>
  </si>
  <si>
    <t>Uncharacterized N-acetyltransferase (EC 2.3.1.-)</t>
  </si>
  <si>
    <t>PLF_1763_00003063</t>
  </si>
  <si>
    <t>antotoxin VapB11 @ Antitoxin to Toxin 1, PIN domain</t>
  </si>
  <si>
    <t>PLF_1763_00003362</t>
  </si>
  <si>
    <t>PLF_1763_00195347</t>
  </si>
  <si>
    <t>PLF_1763_00002152</t>
  </si>
  <si>
    <t>Methoxy mycolic acid synthase MmaA1 (EC 2.1.1.79)</t>
  </si>
  <si>
    <t>PLF_1763_00000677</t>
  </si>
  <si>
    <t>UDP-N-acetylenolpyruvoylglucosamine reductase (EC 1.3.1.98)</t>
  </si>
  <si>
    <t>PLF_1763_00298435</t>
  </si>
  <si>
    <t>PLF_1763_00002667</t>
  </si>
  <si>
    <t>probable type IV peptidase</t>
  </si>
  <si>
    <t>PLF_1763_00001102</t>
  </si>
  <si>
    <t>N-acyl-D-glutamate amidohydrolase</t>
  </si>
  <si>
    <t>PLF_1763_00003403</t>
  </si>
  <si>
    <t>PLF_1763_00048002</t>
  </si>
  <si>
    <t>Nitrogen metabolism regulator GlnR, OmpR family</t>
  </si>
  <si>
    <t>PLF_1763_00013790</t>
  </si>
  <si>
    <t>toxin VapC13 @ Toxin 1, PIN domain</t>
  </si>
  <si>
    <t>PLF_1763_00003078</t>
  </si>
  <si>
    <t>PLF_1763_00149183</t>
  </si>
  <si>
    <t>PLF_1763_00001181</t>
  </si>
  <si>
    <t>N-succinyl-L,L-diaminopimelate desuccinylase (EC 3.5.1.18)</t>
  </si>
  <si>
    <t>PLF_1763_00001810</t>
  </si>
  <si>
    <t>Acyl-CoA dehydrogenase (EC 1.3.8.1), Mycobacterial subgroup FadE36</t>
  </si>
  <si>
    <t>PLF_1763_00002484</t>
  </si>
  <si>
    <t>Oligopeptide ABC transporter, substrate-binding protein OppA (TC 3.A.1.5.1)</t>
  </si>
  <si>
    <t>PLF_1763_00002990</t>
  </si>
  <si>
    <t>PLF_1763_00000825</t>
  </si>
  <si>
    <t>phospholipase/thioesterase</t>
  </si>
  <si>
    <t>PLF_1763_00001319</t>
  </si>
  <si>
    <t>Two-component transcriptional response regulator PdtaR, LuxR family</t>
  </si>
  <si>
    <t>PLF_1763_00002566</t>
  </si>
  <si>
    <t>Hydrogenase-4 component F</t>
  </si>
  <si>
    <t>PLF_1763_00001628</t>
  </si>
  <si>
    <t>FIG01361580: secreted protein</t>
  </si>
  <si>
    <t>PLF_1763_00001858</t>
  </si>
  <si>
    <t>Uncharacterized protein SCO5199</t>
  </si>
  <si>
    <t>PLF_1763_00211164</t>
  </si>
  <si>
    <t>Oxidoreductase, GMC family</t>
  </si>
  <si>
    <t>PLF_1763_00003160</t>
  </si>
  <si>
    <t>Acetoin dehydrogenase E1 component alpha-subunit (EC 2.3.1.190)</t>
  </si>
  <si>
    <t>PLF_1763_00165297</t>
  </si>
  <si>
    <t>Acetyl-CoA acetyltransferase</t>
  </si>
  <si>
    <t>PLF_1763_00001977</t>
  </si>
  <si>
    <t>Polyketide synthase modules and related proteins @ Long-chain fatty-acid-CoA ligase (EC 6.2.1.3), Mycobacterial subgroup FadD10</t>
  </si>
  <si>
    <t>PLF_1763_00000419</t>
  </si>
  <si>
    <t>PLF_1763_00000601</t>
  </si>
  <si>
    <t>Peptide chain release factor 1</t>
  </si>
  <si>
    <t>PLF_1763_00019192</t>
  </si>
  <si>
    <t>hypothetical protein Rv1125</t>
  </si>
  <si>
    <t>PLF_1763_00012428</t>
  </si>
  <si>
    <t>HTH-type transcriptional regulator Rv0023</t>
  </si>
  <si>
    <t>PLF_1763_00004068</t>
  </si>
  <si>
    <t>PLF_1763_00028247</t>
  </si>
  <si>
    <t>Amidohydrolase</t>
  </si>
  <si>
    <t>PLF_1763_00001432</t>
  </si>
  <si>
    <t>Rubredoxin</t>
  </si>
  <si>
    <t>PLF_1763_00018649</t>
  </si>
  <si>
    <t>PLF_1763_00002260</t>
  </si>
  <si>
    <t>FIG00822394: hypothetical protein</t>
  </si>
  <si>
    <t>PLF_1763_00000705</t>
  </si>
  <si>
    <t>Membrane protein EccB3, component of Type VII secretion system ESX-3</t>
  </si>
  <si>
    <t>PLF_1763_00001964</t>
  </si>
  <si>
    <t>PLF_1763_00003050</t>
  </si>
  <si>
    <t>Protein involved in biosynthesis of mitomycin antibiotics/polyketide fumonisin</t>
  </si>
  <si>
    <t>PLF_1763_00003051</t>
  </si>
  <si>
    <t>Putative aminopeptidase</t>
  </si>
  <si>
    <t>PLF_1763_00001087</t>
  </si>
  <si>
    <t>FIG007808: N-acetyltransferase</t>
  </si>
  <si>
    <t>PLF_1763_00000843</t>
  </si>
  <si>
    <t>Nicotinate-nucleotide adenylyltransferase (EC 2.7.7.18)</t>
  </si>
  <si>
    <t>PLF_1763_00001330</t>
  </si>
  <si>
    <t>PLF_1763_00000645</t>
  </si>
  <si>
    <t>Metal-dependent hydrolase YbeY, involved in rRNA and/or ribosome maturation and assembly</t>
  </si>
  <si>
    <t>PLF_1763_00003775</t>
  </si>
  <si>
    <t>AclJ</t>
  </si>
  <si>
    <t>PLF_1763_00001251</t>
  </si>
  <si>
    <t>Transcriptional regulator, PaaX family</t>
  </si>
  <si>
    <t>PLF_1763_00061647</t>
  </si>
  <si>
    <t>Two component system sensor histidine kinase TrcS</t>
  </si>
  <si>
    <t>PLF_1763_00002826</t>
  </si>
  <si>
    <t>PLF_1763_00001156</t>
  </si>
  <si>
    <t>PLF_1763_00000945</t>
  </si>
  <si>
    <t>Mrp protein homolog</t>
  </si>
  <si>
    <t>PLF_1763_00000942</t>
  </si>
  <si>
    <t>PLF_1763_00032335</t>
  </si>
  <si>
    <t>PLF_1763_00001091</t>
  </si>
  <si>
    <t>NADH-ubiquinone oxidoreductase chain B (EC 1.6.5.3)</t>
  </si>
  <si>
    <t>PLF_1763_00140669</t>
  </si>
  <si>
    <t>ESAT-6-like protein EsxG</t>
  </si>
  <si>
    <t>PLF_1763_00002592</t>
  </si>
  <si>
    <t>Aerobic carbon monoxide dehydrogenase molybdenum cofactor insertion protein CoxF</t>
  </si>
  <si>
    <t>PLF_1763_00000872</t>
  </si>
  <si>
    <t>PLF_1763_00002217</t>
  </si>
  <si>
    <t>Transcriptional regulator OxyS, LysR family</t>
  </si>
  <si>
    <t>PLF_1763_00157052</t>
  </si>
  <si>
    <t>Low molecular weight T-cell antigen TB8.4, predicted hemophore (see TIGR04529)</t>
  </si>
  <si>
    <t>PLF_1763_00000156</t>
  </si>
  <si>
    <t>Outer membrane protein romA</t>
  </si>
  <si>
    <t>PLF_1763_00001514</t>
  </si>
  <si>
    <t>PLF_1763_00369158</t>
  </si>
  <si>
    <t>Hypothetical proline-rich protein</t>
  </si>
  <si>
    <t>PLF_1763_00002814</t>
  </si>
  <si>
    <t>PLF_1763_00001140</t>
  </si>
  <si>
    <t>Efflux ABC transporter, permease protein Rv1457c</t>
  </si>
  <si>
    <t>PLF_1763_00002341</t>
  </si>
  <si>
    <t>Oxidoreductase (flavoprotein)</t>
  </si>
  <si>
    <t>PLF_1763_00005096</t>
  </si>
  <si>
    <t>POSSIBLE METHYLTRANSFERASE CLUSTERED WITH NadR</t>
  </si>
  <si>
    <t>PLF_1763_00003445</t>
  </si>
  <si>
    <t>Phosphatidylethanolamine-binding protein</t>
  </si>
  <si>
    <t>PLF_1763_00002045</t>
  </si>
  <si>
    <t>FIG00820556: hypothetical protein</t>
  </si>
  <si>
    <t>PLF_1763_00002046</t>
  </si>
  <si>
    <t>PLF_1763_00003534</t>
  </si>
  <si>
    <t>Sensory box/GGDEF family protein</t>
  </si>
  <si>
    <t>PLF_1763_00035649</t>
  </si>
  <si>
    <t>Malate dehydrogenase (EC 1.1.1.37)</t>
  </si>
  <si>
    <t>PLF_1763_00002712</t>
  </si>
  <si>
    <t>PLF_1763_00003538</t>
  </si>
  <si>
    <t>Probable F420-dependent oxidoreductase family protein</t>
  </si>
  <si>
    <t>PLF_1763_00001742</t>
  </si>
  <si>
    <t>Phytoene dehydrogenase and related proteins</t>
  </si>
  <si>
    <t>PLF_1763_00014608</t>
  </si>
  <si>
    <t>Integral membrane protein TerC</t>
  </si>
  <si>
    <t>PLF_1763_00002438</t>
  </si>
  <si>
    <t>PLF_1763_00000515</t>
  </si>
  <si>
    <t>Cysteine synthesis adenylyltransferase/sulfurtransferase</t>
  </si>
  <si>
    <t>PLF_1763_00000691</t>
  </si>
  <si>
    <t>Coenzyme F420-0:L-glutamate ligase (EC 6.3.2.31) @ F420-1:L-glutamate ligase (EC 6.3.2.34) / Nitroreductase family protein Rcas_3978</t>
  </si>
  <si>
    <t>PLF_1763_00003692</t>
  </si>
  <si>
    <t>PLF_1763_00002036</t>
  </si>
  <si>
    <t>PROBABLE ANTIBIOTIC-TRANSPORT INTEGRAL MEMBRANE LEUCINE AND VALINE RICH PROTEIN ABC TRANSPORTER</t>
  </si>
  <si>
    <t>PLF_1763_00000814</t>
  </si>
  <si>
    <t>Quinolinate synthetase (EC 2.5.1.72)</t>
  </si>
  <si>
    <t>PLF_1763_00003241</t>
  </si>
  <si>
    <t>PLF_1763_00001463</t>
  </si>
  <si>
    <t>FIG00995613: hypothetical protein</t>
  </si>
  <si>
    <t>PLF_1763_00000590</t>
  </si>
  <si>
    <t>Cell division initiation protein DivIVA</t>
  </si>
  <si>
    <t>PLF_1763_00001372</t>
  </si>
  <si>
    <t>FIG022825: hypothetical protein</t>
  </si>
  <si>
    <t>PLF_1763_00001752</t>
  </si>
  <si>
    <t>Methylated-DNA--protein-cysteine methyltransferase</t>
  </si>
  <si>
    <t>PLF_1763_00002423</t>
  </si>
  <si>
    <t>Copper resistance protein CopD / Cytochrome c oxidase caa3-type assembly factor CtaG_BS (unrelated to Cox11-CtaG family)</t>
  </si>
  <si>
    <t>PLF_1763_00001206</t>
  </si>
  <si>
    <t>3-oxoacyl-[acyl-carrier protein] reductase (EC 1.1.1.100), FadG</t>
  </si>
  <si>
    <t>PLF_1763_00002385</t>
  </si>
  <si>
    <t>Toxin VapC32 @ Toxin 1, PIN domain</t>
  </si>
  <si>
    <t>PLF_1763_00001920</t>
  </si>
  <si>
    <t>Putative amidase amiC (EC 3.5.1.4)</t>
  </si>
  <si>
    <t>PLF_1763_00003955</t>
  </si>
  <si>
    <t>PLF_1763_00003397</t>
  </si>
  <si>
    <t>antitoxin VapB19 @ Antitoxin to Toxin 1, PIN domain</t>
  </si>
  <si>
    <t>PLF_1763_00000681</t>
  </si>
  <si>
    <t>tRNA/rRNA methyltransferase</t>
  </si>
  <si>
    <t>PLF_1763_00002024</t>
  </si>
  <si>
    <t>Oxalyl-CoA decarboxylase (EC 4.1.1.8)</t>
  </si>
  <si>
    <t>PLF_1763_00236189</t>
  </si>
  <si>
    <t>Lipoprotein LpqS</t>
  </si>
  <si>
    <t>PLF_1763_00003557</t>
  </si>
  <si>
    <t>toxin VapC34 @ Toxin 1, PIN domain</t>
  </si>
  <si>
    <t>PLF_1763_00003621</t>
  </si>
  <si>
    <t>Methoxy mycolic acid synthase MmaA3 (EC 2.1.1.79)</t>
  </si>
  <si>
    <t>PLF_1763_00006914</t>
  </si>
  <si>
    <t>Uncharacterized protien Rv2004c</t>
  </si>
  <si>
    <t>PLF_1763_00222435</t>
  </si>
  <si>
    <t>dTDP-4-dehydrorhamnose reductase (EC 1.1.1.133)</t>
  </si>
  <si>
    <t>PLF_1763_00013149</t>
  </si>
  <si>
    <t>L,D-transpeptidase =&gt; LprQ</t>
  </si>
  <si>
    <t>PLF_1763_00001853</t>
  </si>
  <si>
    <t>Transcriptional regulator Rv2327, MarR family</t>
  </si>
  <si>
    <t>PLF_1763_00379134</t>
  </si>
  <si>
    <t>PLF_1763_00002987</t>
  </si>
  <si>
    <t>PLF_1763_00001118</t>
  </si>
  <si>
    <t>MoxR-like ATPase in aerotolerance operon</t>
  </si>
  <si>
    <t>PLF_1763_00000222</t>
  </si>
  <si>
    <t>PPE family protein, SVP subgroup =&gt; PPE33</t>
  </si>
  <si>
    <t>PLF_1763_00001114</t>
  </si>
  <si>
    <t>Holliday junction ATP-dependent DNA helicase RuvA (EC 3.6.4.12)</t>
  </si>
  <si>
    <t>PLF_1763_00002318</t>
  </si>
  <si>
    <t>PLF_1763_00002092</t>
  </si>
  <si>
    <t>Probable short-chain type dehydrogenase/reductase (EC 1.1.-.-)</t>
  </si>
  <si>
    <t>PLF_1763_00011662</t>
  </si>
  <si>
    <t>Probable lipoprotein lppI</t>
  </si>
  <si>
    <t>PLF_1763_00004162</t>
  </si>
  <si>
    <t>PLF_1763_00027217</t>
  </si>
  <si>
    <t>PLF_1763_00061591</t>
  </si>
  <si>
    <t>Thiosulfate sulfurtransferase, rhodanese (EC 2.8.1.1)</t>
  </si>
  <si>
    <t>PLF_1763_00003071</t>
  </si>
  <si>
    <t>FIG00820361: hypothetical protein</t>
  </si>
  <si>
    <t>PLF_1763_00075926</t>
  </si>
  <si>
    <t>PLF_1763_00002699</t>
  </si>
  <si>
    <t>Serine hydroxymethyltransferase (EC 2.1.2.1)</t>
  </si>
  <si>
    <t>PLF_1763_00000546</t>
  </si>
  <si>
    <t>Acyl-CoA dehydrogenase (EC 1.3.8.1), Mycobacterial subgroup FadE25</t>
  </si>
  <si>
    <t>PLF_1763_00000900</t>
  </si>
  <si>
    <t>PLF_1763_00002000</t>
  </si>
  <si>
    <t>MCE-family protein MceF</t>
  </si>
  <si>
    <t>PLF_1763_00001310</t>
  </si>
  <si>
    <t>Potassium channel protein</t>
  </si>
  <si>
    <t>PLF_1763_00003379</t>
  </si>
  <si>
    <t>FIG00820085: hypothetical protein</t>
  </si>
  <si>
    <t>PLF_1763_00001793</t>
  </si>
  <si>
    <t>Acyl-CoA dehydrogenase (EC 1.3.8.1), Mycobacterial subgroup FadE20</t>
  </si>
  <si>
    <t>PLF_1763_00001175</t>
  </si>
  <si>
    <t>Aspartyl-tRNA(Asn) amidotransferase subunit C (EC 6.3.5.6) @ Glutamyl-tRNA(Gln) amidotransferase subunit C (EC 6.3.5.7)</t>
  </si>
  <si>
    <t>PLF_1763_00004599</t>
  </si>
  <si>
    <t>Putative uncharacterized protein BCG_3611</t>
  </si>
  <si>
    <t>PLF_1763_00029302</t>
  </si>
  <si>
    <t>Esterase/lipase</t>
  </si>
  <si>
    <t>PLF_1763_00002578</t>
  </si>
  <si>
    <t>Probable conserved transmembrane alanine and leucine rich protein</t>
  </si>
  <si>
    <t>PLF_1763_00011206</t>
  </si>
  <si>
    <t>PLF_1763_00003417</t>
  </si>
  <si>
    <t>toxin VapC39 @ Toxin 1, PIN domain</t>
  </si>
  <si>
    <t>PLF_1763_00001436</t>
  </si>
  <si>
    <t>FIG002473: Protein YcaR in KDO2-Lipid A biosynthesis cluster</t>
  </si>
  <si>
    <t>PLF_1763_00044913</t>
  </si>
  <si>
    <t>AAA-ATPase, domain of unknown function, and LuxR DNA-binding domain</t>
  </si>
  <si>
    <t>PLF_1763_00000417</t>
  </si>
  <si>
    <t>Ribose-phosphate pyrophosphokinase (EC 2.7.6.1)</t>
  </si>
  <si>
    <t>PLF_1763_00003043</t>
  </si>
  <si>
    <t>FIG035400: Hypothetical protein</t>
  </si>
  <si>
    <t>PLF_1763_00030758</t>
  </si>
  <si>
    <t>Signal transduction histidine kinase, subgroup 2</t>
  </si>
  <si>
    <t>PLF_1763_00000556</t>
  </si>
  <si>
    <t>Peptide chain release factor 2</t>
  </si>
  <si>
    <t>PLF_1763_00000557</t>
  </si>
  <si>
    <t>PLF_1763_00091112</t>
  </si>
  <si>
    <t>PLF_1763_00000663</t>
  </si>
  <si>
    <t>PLF_1763_00000657</t>
  </si>
  <si>
    <t>PLF_1763_00001308</t>
  </si>
  <si>
    <t>Glycogen synthase (EC 2.4.1.11)</t>
  </si>
  <si>
    <t>PLF_1763_00002602</t>
  </si>
  <si>
    <t>Dihydroneopterin aldolase (EC 4.1.2.25)</t>
  </si>
  <si>
    <t>PLF_1763_00002601</t>
  </si>
  <si>
    <t>Aerobic carbon monoxide dehydrogenase (quinone), medium chain (EC 1.2.5.3)</t>
  </si>
  <si>
    <t>PLF_1763_00000721</t>
  </si>
  <si>
    <t>Acyl-CoA dehydrogenase (EC 1.3.8.1), Mycobacterial subgroup FadE23</t>
  </si>
  <si>
    <t>PLF_1763_00198179</t>
  </si>
  <si>
    <t>PLF_1763_00162131</t>
  </si>
  <si>
    <t>PLF_1763_00002567</t>
  </si>
  <si>
    <t>Nicotinamide-nucleotide adenylyltransferase, NadR family (EC 2.7.7.1) / Ribosylnicotinamide kinase (EC 2.7.1.22)</t>
  </si>
  <si>
    <t>PLF_1763_00003059</t>
  </si>
  <si>
    <t>PLF_1763_00002938</t>
  </si>
  <si>
    <t>ATPase, AAA family</t>
  </si>
  <si>
    <t>PLF_1763_00003119</t>
  </si>
  <si>
    <t>PLF_1763_00402612</t>
  </si>
  <si>
    <t>Integral membrane protein</t>
  </si>
  <si>
    <t>PLF_1763_00003297</t>
  </si>
  <si>
    <t>PLF_1763_00367581</t>
  </si>
  <si>
    <t>Omega-amino acid--pyruvate aminotransferase (EC 2.6.1.18)</t>
  </si>
  <si>
    <t>PLF_1763_00001249</t>
  </si>
  <si>
    <t>PLF_1763_00144416</t>
  </si>
  <si>
    <t>MbtH-like NRPS chaperone =&gt; MbtH</t>
  </si>
  <si>
    <t>PLF_1763_00003460</t>
  </si>
  <si>
    <t>antitoxin VapB14 @ VapB protein (antitoxin to VapC)</t>
  </si>
  <si>
    <t>PLF_1763_00042631</t>
  </si>
  <si>
    <t>NLP/P60 family protein</t>
  </si>
  <si>
    <t>PLF_1763_00002623</t>
  </si>
  <si>
    <t>Mg/Co/Ni transporter MgtE, CBS domain-containing</t>
  </si>
  <si>
    <t>PLF_1763_00000944</t>
  </si>
  <si>
    <t>Long-chain-fatty-acid--CoA ligase (EC 6.2.1.3) @ Long-chain fatty-acid-CoA ligase (EC 6.2.1.3), Mycobacterial subgroup FadD2</t>
  </si>
  <si>
    <t>PLF_1763_00000948</t>
  </si>
  <si>
    <t>PLF_1763_00001888</t>
  </si>
  <si>
    <t>PLF_1763_00002056</t>
  </si>
  <si>
    <t>lipase-esterase (lipN)</t>
  </si>
  <si>
    <t>PLF_1763_00003189</t>
  </si>
  <si>
    <t>Dinucleotide-utilizing enzymes involved in molybdopterin and thiamine biosynthesis family 2</t>
  </si>
  <si>
    <t>PLF_1763_00000631</t>
  </si>
  <si>
    <t>Anion-transporting ATPase Rv3679</t>
  </si>
  <si>
    <t>PLF_1763_00002197</t>
  </si>
  <si>
    <t>Aldo/keto reductase</t>
  </si>
  <si>
    <t>PLF_1763_00001682</t>
  </si>
  <si>
    <t>Glutamine-dependent 2-keto-4-methylthiobutyrate transaminase</t>
  </si>
  <si>
    <t>PLF_1763_00001515</t>
  </si>
  <si>
    <t>PLF_1763_00002523</t>
  </si>
  <si>
    <t>Monooxygenase, FAD- and [2Fe-2S]-containing component B</t>
  </si>
  <si>
    <t>PLF_1763_00156570</t>
  </si>
  <si>
    <t>PLF_1763_00001590</t>
  </si>
  <si>
    <t>Cytochrome P450 126</t>
  </si>
  <si>
    <t>PLF_1763_00002498</t>
  </si>
  <si>
    <t>POSSIBLE CONSERVED MEMBRANE ALANINE RICH PROTEIN</t>
  </si>
  <si>
    <t>PLF_1763_00002122</t>
  </si>
  <si>
    <t>tmRNA-binding protein SmpB</t>
  </si>
  <si>
    <t>PLF_1763_00110437</t>
  </si>
  <si>
    <t>toxin VapC26 @ Toxin 1, PIN domain</t>
  </si>
  <si>
    <t>PLF_1763_00370341</t>
  </si>
  <si>
    <t>Oxidoreductase Rv0769, short-chain dehydrogenase/reductase family</t>
  </si>
  <si>
    <t>PLF_1763_00049665</t>
  </si>
  <si>
    <t>Uncharacterized metalohydrolase SCO3582</t>
  </si>
  <si>
    <t>PLF_1763_00003337</t>
  </si>
  <si>
    <t>Acyl carrier protein @ Acyl carrier protein associated with serine palmitoyltransferase</t>
  </si>
  <si>
    <t>PLF_1763_00002205</t>
  </si>
  <si>
    <t>PLF_1763_00000612</t>
  </si>
  <si>
    <t>Biotin synthase (EC 2.8.1.6)</t>
  </si>
  <si>
    <t>PLF_1763_00000617</t>
  </si>
  <si>
    <t>PLF_1763_00001038</t>
  </si>
  <si>
    <t>Lipoprotein LprC</t>
  </si>
  <si>
    <t>PLF_1763_00001665</t>
  </si>
  <si>
    <t>PLF_1763_00002965</t>
  </si>
  <si>
    <t>PLF_1763_00153517</t>
  </si>
  <si>
    <t>Potassium channel TrkA, possible KefG analog required for KefB activity</t>
  </si>
  <si>
    <t>PLF_1763_00026947</t>
  </si>
  <si>
    <t>PLF_1763_00001348</t>
  </si>
  <si>
    <t>FIG043778: hypothetical protein</t>
  </si>
  <si>
    <t>PLF_1763_00003246</t>
  </si>
  <si>
    <t>PLF_1763_00002648</t>
  </si>
  <si>
    <t>Haloalkane dehalogenase 2 (EC 3.8.1.5)</t>
  </si>
  <si>
    <t>PLF_1763_00002762</t>
  </si>
  <si>
    <t>PLF_1763_00003424</t>
  </si>
  <si>
    <t>PLF_1763_00000449</t>
  </si>
  <si>
    <t>Mycofactocin system heme/flavin dehydrogenase</t>
  </si>
  <si>
    <t>PLF_1763_00262886</t>
  </si>
  <si>
    <t>PLF_1763_00001679</t>
  </si>
  <si>
    <t>hypothetical protein Rv1645c</t>
  </si>
  <si>
    <t>PLF_1763_00000807</t>
  </si>
  <si>
    <t>Indole-3-glycerol phosphate synthase (EC 4.1.1.48)</t>
  </si>
  <si>
    <t>PLF_1763_00002677</t>
  </si>
  <si>
    <t>Alcohol dehydrogenase (EC 1.1.1.1)</t>
  </si>
  <si>
    <t>PLF_1763_00001128</t>
  </si>
  <si>
    <t>4-diphosphocytidyl-2-C-methyl-D-erythritol kinase (EC 2.7.1.148)</t>
  </si>
  <si>
    <t>PLF_1763_00003251</t>
  </si>
  <si>
    <t>Ornithine aminotransferase (EC 2.6.1.13); N-terminus domain</t>
  </si>
  <si>
    <t>PLF_1763_00148031</t>
  </si>
  <si>
    <t>O-Methyltransferase involved in polyketide biosynthesis</t>
  </si>
  <si>
    <t>PLF_1763_00002774</t>
  </si>
  <si>
    <t>PLF_1763_00000237</t>
  </si>
  <si>
    <t>Acyl-CoA dehydrogenase (EC 1.3.8.1), Mycobacterial subgroup FadE27</t>
  </si>
  <si>
    <t>PLF_1763_00002546</t>
  </si>
  <si>
    <t>Integral membrane transport protein</t>
  </si>
  <si>
    <t>PLF_1763_00001218</t>
  </si>
  <si>
    <t>SSU ribosomal protein S14p (S29e) @ SSU ribosomal protein S14p (S29e), zinc-dependent</t>
  </si>
  <si>
    <t>PLF_1763_00001362</t>
  </si>
  <si>
    <t>Transcriptional regulator in glycyl-tRNA synthetase containing cluster</t>
  </si>
  <si>
    <t>PLF_1763_00001214</t>
  </si>
  <si>
    <t>Quinolinate phosphoribosyltransferase [decarboxylating] (EC 2.4.2.19)</t>
  </si>
  <si>
    <t>PLF_1763_00001215</t>
  </si>
  <si>
    <t>PLF_1763_00061077</t>
  </si>
  <si>
    <t>NADH-ubiquinone oxidoreductase chain H (EC 1.6.5.3)</t>
  </si>
  <si>
    <t>PLF_1763_00001212</t>
  </si>
  <si>
    <t>PLF_1763_00058635</t>
  </si>
  <si>
    <t>ExtraCellular Mutant; Ecm15p</t>
  </si>
  <si>
    <t>PLF_1763_00001766</t>
  </si>
  <si>
    <t>Mycofactocin system transcriptional regulator</t>
  </si>
  <si>
    <t>PLF_1763_00001643</t>
  </si>
  <si>
    <t>Lipoprotein LprB</t>
  </si>
  <si>
    <t>PLF_1763_00010298</t>
  </si>
  <si>
    <t>PLF_1763_00002313</t>
  </si>
  <si>
    <t>FtsK/SpoIIIE family protein EccCb1, component of Type VII secretion system ESX-1</t>
  </si>
  <si>
    <t>PLF_1763_00002556</t>
  </si>
  <si>
    <t>Carbon monoxide oxidation accessory protein CoxG</t>
  </si>
  <si>
    <t>PLF_1763_00002319</t>
  </si>
  <si>
    <t>Hemerythrin domain protein</t>
  </si>
  <si>
    <t>PLF_1763_00014189</t>
  </si>
  <si>
    <t>PLF_1763_00002087</t>
  </si>
  <si>
    <t>PLF_1763_00002912</t>
  </si>
  <si>
    <t>PLF_1763_00016057</t>
  </si>
  <si>
    <t>Antibiotic biosynthesis monooxygenase</t>
  </si>
  <si>
    <t>PLF_1763_00001305</t>
  </si>
  <si>
    <t>FIG00820653: hypothetical protein</t>
  </si>
  <si>
    <t>PLF_1763_00003407</t>
  </si>
  <si>
    <t>PLF_1763_00001065</t>
  </si>
  <si>
    <t>Efflux ABC transporter, ATP-binding protein Rv1458c</t>
  </si>
  <si>
    <t>PLF_1763_00002694</t>
  </si>
  <si>
    <t>PLF_1763_00000466</t>
  </si>
  <si>
    <t>Predicted glycogen synthase, ADP-glucose transglucosylase (EC 2.4.1.21), Actinobacterial type</t>
  </si>
  <si>
    <t>PLF_1763_00000543</t>
  </si>
  <si>
    <t>Uncharacterized protein Rv2172c</t>
  </si>
  <si>
    <t>PLF_1763_00004626</t>
  </si>
  <si>
    <t>Tetracenomycin polyketide synthesis O-methyltransferase TcmP</t>
  </si>
  <si>
    <t>PLF_1763_00052885</t>
  </si>
  <si>
    <t>PLF_1763_00000906</t>
  </si>
  <si>
    <t>Cell division integral membrane protein, YggT and half-length relatives</t>
  </si>
  <si>
    <t>PLF_1763_00122429</t>
  </si>
  <si>
    <t>PLF_1763_00001182</t>
  </si>
  <si>
    <t>NADH-ubiquinone oxidoreductase chain K (EC 1.6.5.3)</t>
  </si>
  <si>
    <t>PLF_1763_00001555</t>
  </si>
  <si>
    <t>Antigen 85-C precursor @ Mycolyl transferase 85C (EC 2.3.1.122)</t>
  </si>
  <si>
    <t>PLF_1763_00002167</t>
  </si>
  <si>
    <t>N-acetyl-D-glucosamine ABC transporter, substrate-binding protein</t>
  </si>
  <si>
    <t>PLF_1763_00001417</t>
  </si>
  <si>
    <t>Uncharacterized protein Rv3292/MT3391</t>
  </si>
  <si>
    <t>PLF_1763_00002998</t>
  </si>
  <si>
    <t>Cationic amino acid transport integral membrane protein</t>
  </si>
  <si>
    <t>PLF_1763_00002926</t>
  </si>
  <si>
    <t>Repressor CsoR of the copZA operon</t>
  </si>
  <si>
    <t>PLF_1763_00003049</t>
  </si>
  <si>
    <t>Protein EspL, component of Type VII secretion system ESX-1</t>
  </si>
  <si>
    <t>PLF_1763_00003163</t>
  </si>
  <si>
    <t>Mrr restriction system protein</t>
  </si>
  <si>
    <t>PLF_1763_00001702</t>
  </si>
  <si>
    <t>Predicted transcriptional regulator of sulfate adenylyltransferase, Rrf2 family</t>
  </si>
  <si>
    <t>PLF_1763_00003167</t>
  </si>
  <si>
    <t>Programmed cell death toxin MazF</t>
  </si>
  <si>
    <t>PLF_1763_00001975</t>
  </si>
  <si>
    <t>Enoyl-CoA hydratase (EC 4.2.1.17) @ Enoyl-CoA hydratase EchA5 (EC 4.2.1.17)</t>
  </si>
  <si>
    <t>PLF_1763_00003042</t>
  </si>
  <si>
    <t>FIG001353: Acetyltransferase</t>
  </si>
  <si>
    <t>PLF_1763_00016778</t>
  </si>
  <si>
    <t>FIG00820824: hypothetical protein</t>
  </si>
  <si>
    <t>PLF_1763_00003792</t>
  </si>
  <si>
    <t>PLF_1763_00000280</t>
  </si>
  <si>
    <t>Amine oxidase [flavin-containing] A (EC 1.4.3.4)</t>
  </si>
  <si>
    <t>PLF_1763_00352002</t>
  </si>
  <si>
    <t>PLF_1763_00000918</t>
  </si>
  <si>
    <t>NADH-ubiquinone oxidoreductase chain J (EC 1.6.5.3)</t>
  </si>
  <si>
    <t>PLF_1763_00000855</t>
  </si>
  <si>
    <t>Alpha-methylacyl-CoA racemase (EC 5.1.99.4)</t>
  </si>
  <si>
    <t>PLF_1763_00002720</t>
  </si>
  <si>
    <t>Esterase lipoprotein LpqC</t>
  </si>
  <si>
    <t>PLF_1763_00301466</t>
  </si>
  <si>
    <t>Beta-lactamase class C-like protein Rv3775</t>
  </si>
  <si>
    <t>PLF_1763_00010522</t>
  </si>
  <si>
    <t>Lipase LipV (EC 3.1.1.1)</t>
  </si>
  <si>
    <t>PLF_1763_00035463</t>
  </si>
  <si>
    <t>PLF_1763_00245244</t>
  </si>
  <si>
    <t>Metal-sensitive transcriptional repressor</t>
  </si>
  <si>
    <t>PLF_1763_00003203</t>
  </si>
  <si>
    <t>PLF_1763_00000529</t>
  </si>
  <si>
    <t>Deoxyribose-phosphate aldolase (EC 4.1.2.4)</t>
  </si>
  <si>
    <t>PLF_1763_00002637</t>
  </si>
  <si>
    <t>PLF_1763_00051285</t>
  </si>
  <si>
    <t>Cyclic-di-AMP phosphodiesterase MSMEG_2630</t>
  </si>
  <si>
    <t>PLF_1763_00000970</t>
  </si>
  <si>
    <t>Phosphoribosylformylglycinamidine synthase, PurS subunit (EC 6.3.5.3)</t>
  </si>
  <si>
    <t>PLF_1763_00001807</t>
  </si>
  <si>
    <t>O-methyltransferase Rv0190</t>
  </si>
  <si>
    <t>PLF_1763_00002102</t>
  </si>
  <si>
    <t>Protein translocase subunit SecE</t>
  </si>
  <si>
    <t>PLF_1763_00000649</t>
  </si>
  <si>
    <t>RNA-binding protein Jag</t>
  </si>
  <si>
    <t>PLF_1763_00001338</t>
  </si>
  <si>
    <t>PLF_1763_00003588</t>
  </si>
  <si>
    <t>toxin VapC36 @ Toxin 1, PIN domain</t>
  </si>
  <si>
    <t>PLF_1763_00028573</t>
  </si>
  <si>
    <t>ESAT-6-like protein EsxH, 10 kDa antigen CFP7</t>
  </si>
  <si>
    <t>PLF_1763_00000731</t>
  </si>
  <si>
    <t>Coproheme decarboxylase HemQ (no EC)</t>
  </si>
  <si>
    <t>PLF_1763_00003106</t>
  </si>
  <si>
    <t>PE family protein =&gt; PE17</t>
  </si>
  <si>
    <t>PLF_1763_00232029</t>
  </si>
  <si>
    <t>Glycogen accumulation regulator GarA</t>
  </si>
  <si>
    <t>PLF_1763_00000943</t>
  </si>
  <si>
    <t>LSU ribosomal protein L29p (L35e)</t>
  </si>
  <si>
    <t>PLF_1763_00003103</t>
  </si>
  <si>
    <t>Glycosyl transferase, family 2</t>
  </si>
  <si>
    <t>PLF_1763_00002949</t>
  </si>
  <si>
    <t>Metal transporter, ZIP family</t>
  </si>
  <si>
    <t>PLF_1763_00002593</t>
  </si>
  <si>
    <t>PLF_1763_00002218</t>
  </si>
  <si>
    <t>PLF_1763_00001620</t>
  </si>
  <si>
    <t>PLF_1763_00001523</t>
  </si>
  <si>
    <t>ATP synthase F0 sector subunit b' (EC 3.6.3.14)</t>
  </si>
  <si>
    <t>PLF_1763_00000891</t>
  </si>
  <si>
    <t>PLF_1763_00003136</t>
  </si>
  <si>
    <t>Toxin HigB</t>
  </si>
  <si>
    <t>PLF_1763_00002282</t>
  </si>
  <si>
    <t>Ribonuclease BN</t>
  </si>
  <si>
    <t>PLF_1763_00000397</t>
  </si>
  <si>
    <t>PLF_1763_00163423</t>
  </si>
  <si>
    <t>Immunogenic protein MPT63/MPB63 precursor</t>
  </si>
  <si>
    <t>PLF_1763_00003442</t>
  </si>
  <si>
    <t>Helicase, C-terminal</t>
  </si>
  <si>
    <t>PLF_1763_00013505</t>
  </si>
  <si>
    <t>Long-chain fatty-acid-AMP ligase, Mycobacterial subgroup FadD34 @ FIG022758: Long-chain-fatty-acid--CoA ligase (EC 6.2.1.3)</t>
  </si>
  <si>
    <t>PLF_1763_00000125</t>
  </si>
  <si>
    <t>Flp pilus assembly protein, ATPase CpaF</t>
  </si>
  <si>
    <t>PLF_1763_00245886</t>
  </si>
  <si>
    <t>FIG00819992: hypothetical protein</t>
  </si>
  <si>
    <t>PLF_1763_00156062</t>
  </si>
  <si>
    <t>Acyl-CoA dehydrogenase (EC 1.3.8.1), Mycobacterial subgroup FadE2</t>
  </si>
  <si>
    <t>PLF_1763_00001039</t>
  </si>
  <si>
    <t>Ribonuclease HII (EC 3.1.26.4)</t>
  </si>
  <si>
    <t>PLF_1763_00002536</t>
  </si>
  <si>
    <t>probable UDP-glucose-4-epimerase</t>
  </si>
  <si>
    <t>PLF_1763_00000925</t>
  </si>
  <si>
    <t>Tryptophan synthase alpha chain (EC 4.2.1.20)</t>
  </si>
  <si>
    <t>PLF_1763_00002966</t>
  </si>
  <si>
    <t>YefM protein (antitoxin to YoeB)</t>
  </si>
  <si>
    <t>PLF_1763_00150099</t>
  </si>
  <si>
    <t>dioxygenase, TauD/TfdA family</t>
  </si>
  <si>
    <t>PLF_1763_00002088</t>
  </si>
  <si>
    <t>PLF_1763_00002649</t>
  </si>
  <si>
    <t>Long-chain-fatty-acid--CoA ligase (EC 6.2.1.3) @ Long-chain fatty-acid-CoA ligase (EC 6.2.1.3), Mycobacterial subgroup FadD13</t>
  </si>
  <si>
    <t>PLF_1763_00330422</t>
  </si>
  <si>
    <t>PLF_1763_00001048</t>
  </si>
  <si>
    <t>Twin-arginine translocation protein TatA</t>
  </si>
  <si>
    <t>PLF_1763_00002428</t>
  </si>
  <si>
    <t>Integral membrane protein EccD1, component of Type VII secretion system ESX-1</t>
  </si>
  <si>
    <t>PLF_1763_00356724</t>
  </si>
  <si>
    <t>PLF_1763_00002978</t>
  </si>
  <si>
    <t>Putative uncharacterized protein BCG_1787</t>
  </si>
  <si>
    <t>PLF_1763_00000687</t>
  </si>
  <si>
    <t>PLF_1763_00002970</t>
  </si>
  <si>
    <t>PLF_1763_00002022</t>
  </si>
  <si>
    <t>Polyketide synthase modules and related proteins @ Long-chain fatty-acid-AMP ligase, Mycobacterial subgroup FadD31</t>
  </si>
  <si>
    <t>PLF_1763_00010168</t>
  </si>
  <si>
    <t>Uncharacterized protein Rv2468c</t>
  </si>
  <si>
    <t>PLF_1763_00002672</t>
  </si>
  <si>
    <t>Alkaline ceramidase</t>
  </si>
  <si>
    <t>PLF_1763_00002545</t>
  </si>
  <si>
    <t>Uncharacterized membrane protein Rv0713</t>
  </si>
  <si>
    <t>PLF_1763_00193897</t>
  </si>
  <si>
    <t>PLF_1763_00110765</t>
  </si>
  <si>
    <t>FIG00997866: hypothetical protein</t>
  </si>
  <si>
    <t>PLF_1763_00002255</t>
  </si>
  <si>
    <t>PLF_1763_00003149</t>
  </si>
  <si>
    <t>toxin VapC37 @ Toxin 1, PIN domain</t>
  </si>
  <si>
    <t>PLF_1763_00001059</t>
  </si>
  <si>
    <t>FHA-domain-containing protein</t>
  </si>
  <si>
    <t>PLF_1763_00001055</t>
  </si>
  <si>
    <t>Anthranilate synthase, amidotransferase component (EC 4.1.3.27) @ Para-aminobenzoate synthase, amidotransferase component (EC 2.6.1.85)</t>
  </si>
  <si>
    <t>PLF_1763_00002861</t>
  </si>
  <si>
    <t>PLF_1763_00001195</t>
  </si>
  <si>
    <t>Lanosterol 14-alpha demethylase @ Cytochrome P450 51 (EC 1.14.13.70)</t>
  </si>
  <si>
    <t>PLF_1763_00078139</t>
  </si>
  <si>
    <t>PLF_1763_00003267</t>
  </si>
  <si>
    <t>PLF_1763_00003266</t>
  </si>
  <si>
    <t>PLF_1763_00157335</t>
  </si>
  <si>
    <t>UPF0053 protein Rv1842c/MT1890</t>
  </si>
  <si>
    <t>PLF_1763_00000675</t>
  </si>
  <si>
    <t>Phosphoribosylformimino-5-aminoimidazole carboxamide ribotide isomerase (EC 5.3.1.16) @ Acting phosphoribosylanthranilate isomerase (EC 5.3.1.24)</t>
  </si>
  <si>
    <t>PLF_1763_00001116</t>
  </si>
  <si>
    <t>Iron utilization protein</t>
  </si>
  <si>
    <t>PLF_1763_00001069</t>
  </si>
  <si>
    <t>Nitrogen regulatory protein P-II</t>
  </si>
  <si>
    <t>PLF_1763_00001105</t>
  </si>
  <si>
    <t>Uncharacterized protein MSMEG_5081</t>
  </si>
  <si>
    <t>PLF_1763_00001391</t>
  </si>
  <si>
    <t>Alkyl hydroperoxide reductase AhpD (EC 1.11.1.15)</t>
  </si>
  <si>
    <t>PLF_1763_00002913</t>
  </si>
  <si>
    <t>Transcriptional repressor Mce3R, TetR family</t>
  </si>
  <si>
    <t>PLF_1763_00150744</t>
  </si>
  <si>
    <t>Putative hydroxylase</t>
  </si>
  <si>
    <t>PLF_1763_00000068</t>
  </si>
  <si>
    <t>Methylated-DNA--protein-cysteine methyltransferase (EC 2.1.1.63)</t>
  </si>
  <si>
    <t>PLF_1763_00000784</t>
  </si>
  <si>
    <t>RecB family exonuclease</t>
  </si>
  <si>
    <t>PLF_1763_00000465</t>
  </si>
  <si>
    <t>PLF_1763_00002853</t>
  </si>
  <si>
    <t>PLF_1763_00001681</t>
  </si>
  <si>
    <t>DNA methylase</t>
  </si>
  <si>
    <t>PLF_1763_00000713</t>
  </si>
  <si>
    <t>PLF_1763_00000821</t>
  </si>
  <si>
    <t>Ubiquinol-cytochrome C reductase, diheme cytochrome cc subunit</t>
  </si>
  <si>
    <t>PLF_1763_00002615</t>
  </si>
  <si>
    <t>Membrane protein MmpS4</t>
  </si>
  <si>
    <t>PLF_1763_00001411</t>
  </si>
  <si>
    <t>3-ketoacyl-CoA thiolase (EC 2.3.1.16)</t>
  </si>
  <si>
    <t>PLF_1763_00027185</t>
  </si>
  <si>
    <t>Molybdenum ABC transporter ATP-binding protein ModC</t>
  </si>
  <si>
    <t>PLF_1763_00001429</t>
  </si>
  <si>
    <t>PLF_1763_00003284</t>
  </si>
  <si>
    <t>PLF_1763_00000559</t>
  </si>
  <si>
    <t>Potassium efflux system KefA protein / Small-conductance mechanosensitive channel</t>
  </si>
  <si>
    <t>PLF_1763_00002844</t>
  </si>
  <si>
    <t>PLF_1763_00003045</t>
  </si>
  <si>
    <t>MutT/Nudix family protein</t>
  </si>
  <si>
    <t>PLF_1763_00001980</t>
  </si>
  <si>
    <t>Short-chain dehydrogenase/reductase in hypothetical Actinobacterial gene cluster</t>
  </si>
  <si>
    <t>PLF_1763_00003496</t>
  </si>
  <si>
    <t>Protein co-occurring with FIG00645039: hypothetical protein with HTH-domain</t>
  </si>
  <si>
    <t>PLF_1763_00003108</t>
  </si>
  <si>
    <t>PLF_1763_00001987</t>
  </si>
  <si>
    <t>HoxN/HupN/NixA family nickel/cobalt transporter</t>
  </si>
  <si>
    <t>PLF_1763_00000994</t>
  </si>
  <si>
    <t>Iron-dependent repressor IdeR/DtxR</t>
  </si>
  <si>
    <t>PLF_1763_00002179</t>
  </si>
  <si>
    <t>FIG025412: hypothetical protein</t>
  </si>
  <si>
    <t>PLF_1763_00000720</t>
  </si>
  <si>
    <t>ATP synthase F0 sector subunit a (EC 3.6.3.14)</t>
  </si>
  <si>
    <t>PLF_1763_00000726</t>
  </si>
  <si>
    <t>Cell-division-associated, ABC-transporter-like signaling protein FtsX</t>
  </si>
  <si>
    <t>PLF_1763_00001160</t>
  </si>
  <si>
    <t>Cof family hydrolase</t>
  </si>
  <si>
    <t>PLF_1763_00002266</t>
  </si>
  <si>
    <t>PLF_1763_00002837</t>
  </si>
  <si>
    <t>antitoxin VapB24 @ Antitoxin to Toxin 1, PIN domain</t>
  </si>
  <si>
    <t>PLF_1763_00001772</t>
  </si>
  <si>
    <t>PLF_1763_00003294</t>
  </si>
  <si>
    <t>ADP-ribose 1-phosphate phophatase related protein</t>
  </si>
  <si>
    <t>PLF_1763_00003110</t>
  </si>
  <si>
    <t>PLF_1763_00001732</t>
  </si>
  <si>
    <t>PLF_1763_00003053</t>
  </si>
  <si>
    <t>toxin VapC47 @ Toxin 1, PIN domain</t>
  </si>
  <si>
    <t>PLF_1763_00001084</t>
  </si>
  <si>
    <t>Alternative RNA polymerase sigma factor SigE</t>
  </si>
  <si>
    <t>PLF_1763_00017191</t>
  </si>
  <si>
    <t>putative membrane-associated phospholipid phosphatase, PAP2 superfamily</t>
  </si>
  <si>
    <t>PLF_1763_00001336</t>
  </si>
  <si>
    <t>16S rRNA (cytidine(1402)-2'-O)-methyltransferase (EC 2.1.1.198)</t>
  </si>
  <si>
    <t>PLF_1763_00002738</t>
  </si>
  <si>
    <t>PLF_1763_00000849</t>
  </si>
  <si>
    <t>PLF_1763_00000538</t>
  </si>
  <si>
    <t>PLF_1763_00002511</t>
  </si>
  <si>
    <t>PLF_1763_00000532</t>
  </si>
  <si>
    <t>Galactoside O-acetyltransferase (EC 2.3.1.18)</t>
  </si>
  <si>
    <t>PLF_1763_00001152</t>
  </si>
  <si>
    <t>Zinc uptake regulation protein Zur</t>
  </si>
  <si>
    <t>PLF_1763_00001604</t>
  </si>
  <si>
    <t>PLF_1763_00000949</t>
  </si>
  <si>
    <t>Putative hemolysin</t>
  </si>
  <si>
    <t>PLF_1763_00002493</t>
  </si>
  <si>
    <t>ParD protein (antitoxin to ParE)</t>
  </si>
  <si>
    <t>PLF_1763_00007695</t>
  </si>
  <si>
    <t>PLF_1763_00002590</t>
  </si>
  <si>
    <t>PPE family protein, SVP subgroup =&gt; PPE22</t>
  </si>
  <si>
    <t>PLF_1763_00180955</t>
  </si>
  <si>
    <t>Aerobic carbon monoxide dehydrogenase (quinone), large chain (EC 1.2.5.3)</t>
  </si>
  <si>
    <t>PLF_1763_00003342</t>
  </si>
  <si>
    <t>Putative uncharacterized protein BCG_3011c</t>
  </si>
  <si>
    <t>PLF_1763_00001525</t>
  </si>
  <si>
    <t>Thiamin-phosphate pyrophosphorylase (EC 2.5.1.3)</t>
  </si>
  <si>
    <t>PLF_1763_00002453</t>
  </si>
  <si>
    <t>PPE family protein, SVP subgroup =&gt; PPE31</t>
  </si>
  <si>
    <t>PLF_1763_00002055</t>
  </si>
  <si>
    <t>PLF_1763_00000251</t>
  </si>
  <si>
    <t>PLF_1763_00002527</t>
  </si>
  <si>
    <t>Protein EspG1, component of Type VII secretion system ESX-1</t>
  </si>
  <si>
    <t>PLF_1763_00000500</t>
  </si>
  <si>
    <t>Cytochrome c-type biogenesis protein CcsA/ResC</t>
  </si>
  <si>
    <t>PLF_1763_00002793</t>
  </si>
  <si>
    <t>PLF_1763_00025223</t>
  </si>
  <si>
    <t>PLF_1763_00001593</t>
  </si>
  <si>
    <t>Putative uncharacterized protein BCG_3193</t>
  </si>
  <si>
    <t>PLF_1763_00012062</t>
  </si>
  <si>
    <t>UPF0102 protein YraN</t>
  </si>
  <si>
    <t>PLF_1763_00001958</t>
  </si>
  <si>
    <t>Integral membrane protein EccD5, component of Type VII secretion system ESX-5</t>
  </si>
  <si>
    <t>PLF_1763_00001699</t>
  </si>
  <si>
    <t>Isoniazid inductible protein IniC, dynamin-like protein</t>
  </si>
  <si>
    <t>PLF_1763_00000743</t>
  </si>
  <si>
    <t>LSU ribosomal protein L10p (P0)</t>
  </si>
  <si>
    <t>PLF_1763_00000314</t>
  </si>
  <si>
    <t>PLF_1763_00001031</t>
  </si>
  <si>
    <t>Inner membrane protein translocase and chaperone YidC, short form OxaI-like</t>
  </si>
  <si>
    <t>PLF_1763_00003453</t>
  </si>
  <si>
    <t>FIG00507771: hypothetical protein</t>
  </si>
  <si>
    <t>PLF_1763_00003006</t>
  </si>
  <si>
    <t>Polyketide synthase modules and related proteins @ Long-chain fatty-acid-AMP ligase, Mycobacterial subgroup FadD23</t>
  </si>
  <si>
    <t>PLF_1763_00002537</t>
  </si>
  <si>
    <t>CRISPR-associated protein, Csm1 family</t>
  </si>
  <si>
    <t>PLF_1763_00003168</t>
  </si>
  <si>
    <t>Ribosome hibernation promoting factor Hpf</t>
  </si>
  <si>
    <t>PLF_1763_00002962</t>
  </si>
  <si>
    <t>Programmed cell death toxin YdcE</t>
  </si>
  <si>
    <t>PLF_1763_00002445</t>
  </si>
  <si>
    <t>FIG00823336: hypothetical protein</t>
  </si>
  <si>
    <t>PLF_1763_00002030</t>
  </si>
  <si>
    <t>Uncharacterized membrane protein Rv0361</t>
  </si>
  <si>
    <t>PLF_1763_00291028</t>
  </si>
  <si>
    <t>Enoyl-CoA hydratase/isomerase Rv3774</t>
  </si>
  <si>
    <t>PLF_1763_00000798</t>
  </si>
  <si>
    <t>anion-transporting ATPase</t>
  </si>
  <si>
    <t>PLF_1763_00000754</t>
  </si>
  <si>
    <t>SSU ribosomal protein S8p (S15Ae)</t>
  </si>
  <si>
    <t>PLF_1763_00062432</t>
  </si>
  <si>
    <t>Possible methyltransferase (Methylase)</t>
  </si>
  <si>
    <t>PLF_1763_00145038</t>
  </si>
  <si>
    <t>PE family protein =&gt; PE19, component of Type VII secretion system ESX-5</t>
  </si>
  <si>
    <t>PLF_1763_00002227</t>
  </si>
  <si>
    <t>PLF_1763_00003151</t>
  </si>
  <si>
    <t>PLF_1763_00003152</t>
  </si>
  <si>
    <t>toxin VapC41 @ Toxin 1, PIN domain</t>
  </si>
  <si>
    <t>PLF_1763_00000609</t>
  </si>
  <si>
    <t>3-ketoacyl-CoA thiolase [isoleucine degradation] (EC 2.3.1.16)</t>
  </si>
  <si>
    <t>PLF_1763_00001672</t>
  </si>
  <si>
    <t>FIG020268: hypothetical protein</t>
  </si>
  <si>
    <t>PLF_1763_00000686</t>
  </si>
  <si>
    <t>N-acetylglutamate kinase (EC 2.7.2.8)</t>
  </si>
  <si>
    <t>PLF_1763_00002021</t>
  </si>
  <si>
    <t>Lipoprotein LppM</t>
  </si>
  <si>
    <t>PLF_1763_00002143</t>
  </si>
  <si>
    <t>PLF_1763_00002258</t>
  </si>
  <si>
    <t>PLF_1763_00003439</t>
  </si>
  <si>
    <t>PLF_1763_00000575</t>
  </si>
  <si>
    <t>PLF_1763_00002073</t>
  </si>
  <si>
    <t>Cystathionine beta-lyase, type II (EC 4.4.1.8)</t>
  </si>
  <si>
    <t>PLF_1763_00003385</t>
  </si>
  <si>
    <t>PLF_1763_00001852</t>
  </si>
  <si>
    <t>PLF_1763_00001488</t>
  </si>
  <si>
    <t>RNA polymerase sigma factor SigB</t>
  </si>
  <si>
    <t>PLF_1763_00011060</t>
  </si>
  <si>
    <t>Short-chain dehydrogenase/reductase SDR</t>
  </si>
  <si>
    <t>PLF_1763_00266936</t>
  </si>
  <si>
    <t>NADPH:quinone oxidoreductase</t>
  </si>
  <si>
    <t>PLF_1763_00001113</t>
  </si>
  <si>
    <t>FIG215594: Membrane spanning protein</t>
  </si>
  <si>
    <t>PLF_1763_00004431</t>
  </si>
  <si>
    <t>Tuberculin related peptide</t>
  </si>
  <si>
    <t>PLF_1763_00002755</t>
  </si>
  <si>
    <t>FIG00822125: hypothetical protein</t>
  </si>
  <si>
    <t>PLF_1763_00001457</t>
  </si>
  <si>
    <t>NG,NG-dimethylarginine dimethylaminohydrolase 1 (EC 3.5.3.18)</t>
  </si>
  <si>
    <t>PLF_1763_00000110</t>
  </si>
  <si>
    <t>Alanine dehydrogenase (EC 1.4.1.1)</t>
  </si>
  <si>
    <t>PLF_1763_00002691</t>
  </si>
  <si>
    <t>PLF_1763_00008068</t>
  </si>
  <si>
    <t>antigen 34 kDa</t>
  </si>
  <si>
    <t>PLF_1763_00023371</t>
  </si>
  <si>
    <t>PROBABLE CONSERVED LIPOPROTEIN LPQN</t>
  </si>
  <si>
    <t>PLF_1763_00001312</t>
  </si>
  <si>
    <t>PLF_1763_00002483</t>
  </si>
  <si>
    <t>Membrane protein EccB4, component of Type VII secretion system ESX-4</t>
  </si>
  <si>
    <t>PLF_1763_00000981</t>
  </si>
  <si>
    <t>3'-to-5' oligoribonuclease (orn)</t>
  </si>
  <si>
    <t>PLF_1763_00001275</t>
  </si>
  <si>
    <t>PLF_1763_00002002</t>
  </si>
  <si>
    <t>FIG00821131: hypothetical protein</t>
  </si>
  <si>
    <t>PLF_1763_00000703</t>
  </si>
  <si>
    <t>Magnesium and cobalt transport protein CorA</t>
  </si>
  <si>
    <t>PLF_1763_00262992</t>
  </si>
  <si>
    <t>PLF_1763_00002920</t>
  </si>
  <si>
    <t>FIG037376: hypothetical protein</t>
  </si>
  <si>
    <t>PLF_1763_00345846</t>
  </si>
  <si>
    <t>probable oxidoreductase/Short-chain dehydrogenase</t>
  </si>
  <si>
    <t>PLF_1763_00000916</t>
  </si>
  <si>
    <t>MurA regulator CwlM implicated in cell wall metabolism and antibiotic tolerance</t>
  </si>
  <si>
    <t>PLF_1763_00002377</t>
  </si>
  <si>
    <t>PLF_1763_00002075</t>
  </si>
  <si>
    <t>Hypothetical, related to broad specificity phosphatases COG0406</t>
  </si>
  <si>
    <t>PLF_1763_00094298</t>
  </si>
  <si>
    <t>Lipoprotein LpqA</t>
  </si>
  <si>
    <t>PLF_1763_00002479</t>
  </si>
  <si>
    <t>Modular polyketide synthase @ Long-chain fatty-acid-CoA ligase (EC 6.2.1.3), Mycobacterial subgroup FadD22</t>
  </si>
  <si>
    <t>PLF_1763_00000655</t>
  </si>
  <si>
    <t>Uncharacterized ABC1 family protein Rv0647c</t>
  </si>
  <si>
    <t>PLF_1763_00000716</t>
  </si>
  <si>
    <t>Uracil-DNA glycosylase, family 1 (EC 3.2.2.27)</t>
  </si>
  <si>
    <t>PLF_1763_00034795</t>
  </si>
  <si>
    <t>PLF_1763_00001358</t>
  </si>
  <si>
    <t>PLF_1763_00001167</t>
  </si>
  <si>
    <t>Ribosomal silencing factor RsfA</t>
  </si>
  <si>
    <t>PLF_1763_00001638</t>
  </si>
  <si>
    <t>Two-component system response regulator TcrX</t>
  </si>
  <si>
    <t>PLF_1763_00016274</t>
  </si>
  <si>
    <t>L,D-transpeptidase =&gt; LdtB</t>
  </si>
  <si>
    <t>PLF_1763_00001161</t>
  </si>
  <si>
    <t>FIG00820927: hypothetical protein</t>
  </si>
  <si>
    <t>PLF_1763_00002509</t>
  </si>
  <si>
    <t>PLF_1763_00002934</t>
  </si>
  <si>
    <t>Membrane protein MmpS2</t>
  </si>
  <si>
    <t>PLF_1763_00000975</t>
  </si>
  <si>
    <t>Succinate dehydrogenase iron-sulfur protein (EC 1.3.5.1)</t>
  </si>
  <si>
    <t>PLF_1763_00003057</t>
  </si>
  <si>
    <t>PLF_1763_00002168</t>
  </si>
  <si>
    <t>Acid phosphatase (EC 3.1.3.2)</t>
  </si>
  <si>
    <t>PLF_1763_00001085</t>
  </si>
  <si>
    <t>Arginine deiminase (EC 3.5.3.6)</t>
  </si>
  <si>
    <t>PLF_1763_00002114</t>
  </si>
  <si>
    <t>Metallophosphoesterase, SimX4 hydrolase</t>
  </si>
  <si>
    <t>PLF_1763_00001088</t>
  </si>
  <si>
    <t>PLF_1763_00088453</t>
  </si>
  <si>
    <t>Protein lysine acetyltransferase Pat (EC 2.3.1.-), Mycobacterial type</t>
  </si>
  <si>
    <t>PLF_1763_00000844</t>
  </si>
  <si>
    <t>Phosphoribosylaminoimidazole-succinocarboxamide synthase (EC 6.3.2.6)</t>
  </si>
  <si>
    <t>PLF_1763_00003196</t>
  </si>
  <si>
    <t>Secreted protein EspF, component of Type VII secretion system ESX-1</t>
  </si>
  <si>
    <t>PLF_1763_00001005</t>
  </si>
  <si>
    <t>SOS-response repressor and protease LexA (EC 3.4.21.88)</t>
  </si>
  <si>
    <t>PLF_1763_00053708</t>
  </si>
  <si>
    <t>PLF_1763_00002513</t>
  </si>
  <si>
    <t>PLF_1763_00001258</t>
  </si>
  <si>
    <t>LSU ribosomal protein L35p</t>
  </si>
  <si>
    <t>PLF_1763_00003020</t>
  </si>
  <si>
    <t>PLF_1763_00034334</t>
  </si>
  <si>
    <t>Acetyl hydrolase MbtJ</t>
  </si>
  <si>
    <t>PLF_1763_00001818</t>
  </si>
  <si>
    <t>(3R)-hydroxyacyl-ACP dehydratase subunit HadC</t>
  </si>
  <si>
    <t>PLF_1763_00143088</t>
  </si>
  <si>
    <t>PLF_1763_00002297</t>
  </si>
  <si>
    <t>PLF_1763_00272038</t>
  </si>
  <si>
    <t>Rhomboid family protein</t>
  </si>
  <si>
    <t>PLF_1763_00002595</t>
  </si>
  <si>
    <t>Glycolipoprotein LprG, triacylated glycolipid-binding antigen P27 =&gt; modulating immune response against mycobacteria in favour of bacterial persistence</t>
  </si>
  <si>
    <t>PLF_1763_00002357</t>
  </si>
  <si>
    <t>Histone acetyltransferase HPA2 and related acetyltransferases</t>
  </si>
  <si>
    <t>PLF_1763_00036737</t>
  </si>
  <si>
    <t>RidA/YER057c/UK114 superfamily, group 1</t>
  </si>
  <si>
    <t>PLF_1763_00002528</t>
  </si>
  <si>
    <t>PLF_1763_00003232</t>
  </si>
  <si>
    <t>toxin VapC10 @ Toxin 1, PIN domain</t>
  </si>
  <si>
    <t>PLF_1763_00001228</t>
  </si>
  <si>
    <t>NADH-ubiquinone oxidoreductase chain E (EC 1.6.5.3)</t>
  </si>
  <si>
    <t>PLF_1763_00205094</t>
  </si>
  <si>
    <t>Serine protease mycosin MycP1, component of Type VII secretion system ESX-1</t>
  </si>
  <si>
    <t>PLF_1763_00002792</t>
  </si>
  <si>
    <t>PLF_1763_00001598</t>
  </si>
  <si>
    <t>Oligopeptide ABC transporter, ATP-binding protein OppD (TC 3.A.1.5.1) / Oligopeptide ABC transporter, ATP-binding protein OppF (TC 3.A.1.5.1)</t>
  </si>
  <si>
    <t>PLF_1763_00002797</t>
  </si>
  <si>
    <t>Type B diterpene cyclase (EC 5.5.1.16)</t>
  </si>
  <si>
    <t>PLF_1763_00023441</t>
  </si>
  <si>
    <t>PLF_1763_00001829</t>
  </si>
  <si>
    <t>PLF_1763_00002896</t>
  </si>
  <si>
    <t>Prevent host death protein, Phd antitoxin</t>
  </si>
  <si>
    <t>PLF_1763_00002041</t>
  </si>
  <si>
    <t>ABC transporter, substrate-binding protein (cluster 13, osmolytes)</t>
  </si>
  <si>
    <t>PLF_1763_00002891</t>
  </si>
  <si>
    <t>Muconolactone isomerase (EC 5.3.3.4)</t>
  </si>
  <si>
    <t>PLF_1763_00003446</t>
  </si>
  <si>
    <t>toxin VapC42 @ Toxin 1, PIN domain</t>
  </si>
  <si>
    <t>PLF_1763_00083101</t>
  </si>
  <si>
    <t>Histidinol-phosphate aminotransferase (EC 2.6.1.9)</t>
  </si>
  <si>
    <t>PLF_1763_00000123</t>
  </si>
  <si>
    <t>FIG005069: Hypothetical protein</t>
  </si>
  <si>
    <t>PLF_1763_00031083</t>
  </si>
  <si>
    <t>PLF_1763_00003007</t>
  </si>
  <si>
    <t>PE family protein =&gt; PE34</t>
  </si>
  <si>
    <t>PLF_1763_00003004</t>
  </si>
  <si>
    <t>Fe-S oxidoreductases of moaA/nifB/pqqE family</t>
  </si>
  <si>
    <t>PLF_1763_00002802</t>
  </si>
  <si>
    <t>Disease resistance domain-containing protein</t>
  </si>
  <si>
    <t>PLF_1763_00049773</t>
  </si>
  <si>
    <t>Glyoxalase/bleomycin resistance protein/dioxygenase</t>
  </si>
  <si>
    <t>PLF_1763_00003125</t>
  </si>
  <si>
    <t>Hydrolase, haloacid dehalogenase-like family</t>
  </si>
  <si>
    <t>PLF_1763_00001283</t>
  </si>
  <si>
    <t>RNA 3'-terminal phosphate cyclase (EC 6.5.1.4)</t>
  </si>
  <si>
    <t>PLF_1763_00002302</t>
  </si>
  <si>
    <t>putative protein UsfY</t>
  </si>
  <si>
    <t>PLF_1763_00002889</t>
  </si>
  <si>
    <t>Glutamyl-tRNA(Gln) amidotransferase subunit A-like protein</t>
  </si>
  <si>
    <t>PLF_1763_00001130</t>
  </si>
  <si>
    <t>Chorismate mutase I (EC 5.4.99.5)</t>
  </si>
  <si>
    <t>PLF_1763_00003524</t>
  </si>
  <si>
    <t>Uncharacterized protein MSMEG_3540</t>
  </si>
  <si>
    <t>PLF_1763_00253244</t>
  </si>
  <si>
    <t>FIG00823516: hypothetical protein</t>
  </si>
  <si>
    <t>PLF_1763_00169553</t>
  </si>
  <si>
    <t>Acetyl-CoA acetyltransferase (EC 2.3.1.9)</t>
  </si>
  <si>
    <t>PLF_1763_00000566</t>
  </si>
  <si>
    <t>PLF_1763_00000809</t>
  </si>
  <si>
    <t>PLF_1763_00002149</t>
  </si>
  <si>
    <t>Hydrogenase-4 component G</t>
  </si>
  <si>
    <t>PLF_1763_00001478</t>
  </si>
  <si>
    <t>PLF_1763_00045938</t>
  </si>
  <si>
    <t>PLF_1763_00001280</t>
  </si>
  <si>
    <t>Short chain dehydrogenase family protein Rv0945</t>
  </si>
  <si>
    <t>PLF_1763_00003559</t>
  </si>
  <si>
    <t>PLF_1763_00003259</t>
  </si>
  <si>
    <t>Resolvase</t>
  </si>
  <si>
    <t>PLF_1763_00001127</t>
  </si>
  <si>
    <t>Uncharacterized HTH-type transcriptional regulator</t>
  </si>
  <si>
    <t>PLF_590_00000386</t>
  </si>
  <si>
    <t>Salmonella enterica</t>
  </si>
  <si>
    <t>Ribonucleotide reductase of class Ia (aerobic), alpha subunit (EC 1.17.4.1)</t>
  </si>
  <si>
    <t>PLF_590_00000385</t>
  </si>
  <si>
    <t>Phenylalanyl-tRNA synthetase beta chain (EC 6.1.1.20)</t>
  </si>
  <si>
    <t>PLF_590_00003579</t>
  </si>
  <si>
    <t>Uncharacterized protein YjbE</t>
  </si>
  <si>
    <t>PLF_590_00002633</t>
  </si>
  <si>
    <t>Carnitinyl-CoA dehydratase (EC 4.2.1.149)</t>
  </si>
  <si>
    <t>PLF_590_00002360</t>
  </si>
  <si>
    <t>PLF_590_00001271</t>
  </si>
  <si>
    <t>Uncharacterized sensory transduction regulator YbjN</t>
  </si>
  <si>
    <t>PLF_590_00000787</t>
  </si>
  <si>
    <t>Aspartate aminotransferase (EC 2.6.1.1)</t>
  </si>
  <si>
    <t>PLF_590_00002363</t>
  </si>
  <si>
    <t>PLF_590_00001826</t>
  </si>
  <si>
    <t>Septum site-determining protein MinC</t>
  </si>
  <si>
    <t>PLF_590_00000623</t>
  </si>
  <si>
    <t>Flagellum-specific ATP synthase FliI</t>
  </si>
  <si>
    <t>PLF_590_00003048</t>
  </si>
  <si>
    <t>PLF_590_00003040</t>
  </si>
  <si>
    <t>UPF0181 protein YoaH</t>
  </si>
  <si>
    <t>PLF_590_00003285</t>
  </si>
  <si>
    <t>PLF_590_00003467</t>
  </si>
  <si>
    <t>Indole-3-glycerol phosphate synthase (EC 4.1.1.48) / Phosphoribosylanthranilate isomerase (EC 5.3.1.24)</t>
  </si>
  <si>
    <t>PLF_590_00001480</t>
  </si>
  <si>
    <t>Oxygen-regulated invasion protein OrgA</t>
  </si>
  <si>
    <t>PLF_590_00001914</t>
  </si>
  <si>
    <t>L-rhamnose operon regulatory protein RhaS</t>
  </si>
  <si>
    <t>PLF_590_00001917</t>
  </si>
  <si>
    <t>Low-specificity L-threonine aldolase (EC 4.1.2.48)</t>
  </si>
  <si>
    <t>PLF_590_00000636</t>
  </si>
  <si>
    <t>PLF_590_00001124</t>
  </si>
  <si>
    <t>Colanic acid biosynthesis acetyltransferase WcaF (EC 2.3.1.-)</t>
  </si>
  <si>
    <t>PLF_590_00001251</t>
  </si>
  <si>
    <t>PLF_590_00002641</t>
  </si>
  <si>
    <t>PLF_590_00002484</t>
  </si>
  <si>
    <t>PLF_590_00001990</t>
  </si>
  <si>
    <t>Aminodeoxychorismate lyase (EC 4.1.3.38)</t>
  </si>
  <si>
    <t>PLF_590_00007790</t>
  </si>
  <si>
    <t>PLF_590_00003451</t>
  </si>
  <si>
    <t>Uncharacterized protein YdbJ</t>
  </si>
  <si>
    <t>PLF_590_00002987</t>
  </si>
  <si>
    <t>PLF_590_00001538</t>
  </si>
  <si>
    <t>Aminomethyltransferase (glycine cleavage system T protein) (EC 2.1.2.10)</t>
  </si>
  <si>
    <t>PLF_590_00001638</t>
  </si>
  <si>
    <t>Alkyl hydroperoxide reductase protein C (EC 1.11.1.15)</t>
  </si>
  <si>
    <t>PLF_590_00001033</t>
  </si>
  <si>
    <t>Chaperone protein HscA</t>
  </si>
  <si>
    <t>PLF_590_00003147</t>
  </si>
  <si>
    <t>Nickel responsive regulator NikR</t>
  </si>
  <si>
    <t>PLF_590_00002709</t>
  </si>
  <si>
    <t>Uncharacterized protein YnfE</t>
  </si>
  <si>
    <t>PLF_590_00001976</t>
  </si>
  <si>
    <t>Uncharacterized protein YhiN</t>
  </si>
  <si>
    <t>PLF_590_00002781</t>
  </si>
  <si>
    <t>Uncharacterized protein YtfB</t>
  </si>
  <si>
    <t>PLF_590_00001105</t>
  </si>
  <si>
    <t>Undecaprenyl-phosphate alpha-N-acetylglucosaminyl 1-phosphate transferase (EC 2.7.8.33)</t>
  </si>
  <si>
    <t>PLF_590_00007093</t>
  </si>
  <si>
    <t>D-serine/D-alanine/glycine transporter</t>
  </si>
  <si>
    <t>PLF_590_00001339</t>
  </si>
  <si>
    <t>Succinate dehydrogenase hydrophobic membrane anchor protein</t>
  </si>
  <si>
    <t>PLF_590_00001338</t>
  </si>
  <si>
    <t>PLF_590_00003656</t>
  </si>
  <si>
    <t>Ethanolamine utilization polyhedral-body-like protein EutM</t>
  </si>
  <si>
    <t>PLF_590_00002245</t>
  </si>
  <si>
    <t>PLF_590_00002008</t>
  </si>
  <si>
    <t>PLF_590_00003535</t>
  </si>
  <si>
    <t>Flagellar basal-body P-ring formation protein FlgA</t>
  </si>
  <si>
    <t>PLF_590_00001612</t>
  </si>
  <si>
    <t>UPF0053 inner membrane protein YoaE</t>
  </si>
  <si>
    <t>PLF_590_00000892</t>
  </si>
  <si>
    <t>Pimeloyl-[acyl-carrier protein] methyl ester esterase BioH (EC 3.1.1.85)</t>
  </si>
  <si>
    <t>PLF_590_00001756</t>
  </si>
  <si>
    <t>Anaerobic C4-dicarboxylate transporter DcuB</t>
  </si>
  <si>
    <t>PLF_590_00001754</t>
  </si>
  <si>
    <t>Aspartokinase (EC 2.7.2.4)</t>
  </si>
  <si>
    <t>PLF_590_00001752</t>
  </si>
  <si>
    <t>ATP-dependent RNA helicase YejH</t>
  </si>
  <si>
    <t>PLF_590_00003356</t>
  </si>
  <si>
    <t>Flagellar protein FlhE</t>
  </si>
  <si>
    <t>PLF_590_00002938</t>
  </si>
  <si>
    <t>Proofreading thioesterase in enterobactin biosynthesis EntH</t>
  </si>
  <si>
    <t>PLF_590_00003160</t>
  </si>
  <si>
    <t>PLF_590_00002777</t>
  </si>
  <si>
    <t>Phosphoribulokinase homolog, function unknown</t>
  </si>
  <si>
    <t>PLF_590_00000692</t>
  </si>
  <si>
    <t>Type III secretion inner membrane protein (YscU,SpaS,EscU,HrcU,SsaU, homologous to flagellar export components); Surface presentation of antigens protein SpaS</t>
  </si>
  <si>
    <t>PLF_590_00003276</t>
  </si>
  <si>
    <t>PLF_590_00000678</t>
  </si>
  <si>
    <t>Homolog of fucose/glucose/galactose permeases</t>
  </si>
  <si>
    <t>PLF_590_00001607</t>
  </si>
  <si>
    <t>Transcriptional (co)regulator CytR</t>
  </si>
  <si>
    <t>PLF_590_00001510</t>
  </si>
  <si>
    <t>Transcriptional regulator, IclR family</t>
  </si>
  <si>
    <t>PLF_590_00000062</t>
  </si>
  <si>
    <t>Protease III precursor (EC 3.4.24.55)</t>
  </si>
  <si>
    <t>PLF_590_00001161</t>
  </si>
  <si>
    <t>Peptidyl-tRNA hydrolase (EC 3.1.1.29)</t>
  </si>
  <si>
    <t>PLF_590_00000581</t>
  </si>
  <si>
    <t>Anaerobic glycerol-3-phosphate dehydrogenase subunit A (EC 1.1.5.3)</t>
  </si>
  <si>
    <t>PLF_590_00001455</t>
  </si>
  <si>
    <t>PLF_590_00002608</t>
  </si>
  <si>
    <t>PLF_590_00002092</t>
  </si>
  <si>
    <t>PLF_590_00000589</t>
  </si>
  <si>
    <t>Inner membrane protein YbhL</t>
  </si>
  <si>
    <t>PLF_590_00003427</t>
  </si>
  <si>
    <t>Glutamine ABC transporter, ATP-binding protein GlnQ</t>
  </si>
  <si>
    <t>PLF_590_00001829</t>
  </si>
  <si>
    <t>PLF_590_00003556</t>
  </si>
  <si>
    <t>PLF_590_00002306</t>
  </si>
  <si>
    <t>Periplasmic thiol:disulfide interchange protein, DsbA-like</t>
  </si>
  <si>
    <t>PLF_590_00002190</t>
  </si>
  <si>
    <t>Putative inner membrane protein YjeT (clustered with HflC)</t>
  </si>
  <si>
    <t>PLF_590_00002696</t>
  </si>
  <si>
    <t>Thiol peroxidase, Tpx-type (EC 1.11.1.15)</t>
  </si>
  <si>
    <t>PLF_590_00003263</t>
  </si>
  <si>
    <t>PLF_590_00002863</t>
  </si>
  <si>
    <t>Methylisocitrate lyase (EC 4.1.3.30)</t>
  </si>
  <si>
    <t>PLF_590_00002864</t>
  </si>
  <si>
    <t>Molybdopterin synthase catalytic subunit MoaE (EC 2.8.1.12)</t>
  </si>
  <si>
    <t>PLF_590_00002511</t>
  </si>
  <si>
    <t>PLF_590_00001801</t>
  </si>
  <si>
    <t>Polysaccharide export lipoprotein =&gt; Wza</t>
  </si>
  <si>
    <t>PLF_590_00002690</t>
  </si>
  <si>
    <t>Ribulose-phosphate 3-epimerase (EC 5.1.3.1)</t>
  </si>
  <si>
    <t>PLF_590_00002454</t>
  </si>
  <si>
    <t>Uncharacterized protein YhdU</t>
  </si>
  <si>
    <t>PLF_590_00002451</t>
  </si>
  <si>
    <t>PLF_590_00001808</t>
  </si>
  <si>
    <t>Glutamate--cysteine ligase-like protein YbdK</t>
  </si>
  <si>
    <t>PLF_590_00002816</t>
  </si>
  <si>
    <t>3-isopropylmalate dehydratase large subunit (EC 4.2.1.33)</t>
  </si>
  <si>
    <t>PLF_590_00001073</t>
  </si>
  <si>
    <t>Phosphate starvation-inducible protein PhoH, predicted ATPase</t>
  </si>
  <si>
    <t>PLF_590_00003490</t>
  </si>
  <si>
    <t>PLF_590_00000170</t>
  </si>
  <si>
    <t>FhuE receptor precursor</t>
  </si>
  <si>
    <t>PLF_590_00001365</t>
  </si>
  <si>
    <t>Colanic acid biosynthesis glycosyl transferase WcaE</t>
  </si>
  <si>
    <t>PLF_590_00003499</t>
  </si>
  <si>
    <t>O-acetyl-ADP-ribose deacetylase</t>
  </si>
  <si>
    <t>PLF_590_00002955</t>
  </si>
  <si>
    <t>UPF0301 protein YqgE</t>
  </si>
  <si>
    <t>PLF_590_00001687</t>
  </si>
  <si>
    <t>Proline-specific permease ProY</t>
  </si>
  <si>
    <t>PLF_590_00000772</t>
  </si>
  <si>
    <t>PLF_590_00001938</t>
  </si>
  <si>
    <t>PLF_590_00003407</t>
  </si>
  <si>
    <t>PLF_590_00002183</t>
  </si>
  <si>
    <t>Propionate kinase, propanediol utilization (EC 2.7.2.1)</t>
  </si>
  <si>
    <t>PLF_590_00002871</t>
  </si>
  <si>
    <t>Inhibitor of vertebrate c-type lysozyme, periplasmic =&gt; PliC</t>
  </si>
  <si>
    <t>PLF_590_00002503</t>
  </si>
  <si>
    <t>NADP-dependent 3-hydroxy acid dehydrogenase YdfG (EC 1.1.1.381) @ 3-hydroxypropionate dehydrogenase (EC 1.1.1.298)</t>
  </si>
  <si>
    <t>PLF_590_00000799</t>
  </si>
  <si>
    <t>Histidine ABC transporter, ATP-binding protein HisP (TC 3.A.1.3.1)</t>
  </si>
  <si>
    <t>PLF_590_00002878</t>
  </si>
  <si>
    <t>AaeX protein, function unknown</t>
  </si>
  <si>
    <t>PLF_590_00000090</t>
  </si>
  <si>
    <t>Putative uncharacterized protein YhcG</t>
  </si>
  <si>
    <t>PLF_590_00007211</t>
  </si>
  <si>
    <t>Uncharacterized transcriptional regulator YhjB, LuxR family</t>
  </si>
  <si>
    <t>PLF_590_00003487</t>
  </si>
  <si>
    <t>Uncharacterized protein KOX_00395</t>
  </si>
  <si>
    <t>PLF_590_00001277</t>
  </si>
  <si>
    <t>2-amino-3-ketobutyrate coenzyme A ligase (EC 2.3.1.29)</t>
  </si>
  <si>
    <t>PLF_590_00002588</t>
  </si>
  <si>
    <t>PLF_590_00001476</t>
  </si>
  <si>
    <t>NMN phosphatase (EC 3.1.3.5); Class B acid phosphatase precursor (EC 3.1.3.2)</t>
  </si>
  <si>
    <t>PLF_590_00002744</t>
  </si>
  <si>
    <t>PLF_590_00002438</t>
  </si>
  <si>
    <t>PLF_590_00003320</t>
  </si>
  <si>
    <t>PLF_590_00000424</t>
  </si>
  <si>
    <t>NadR transcriptional regulator / Nicotinamide-nucleotide adenylyltransferase, NadR family (EC 2.7.7.1) / Ribosylnicotinamide kinase (EC 2.7.1.22)</t>
  </si>
  <si>
    <t>PLF_590_00001824</t>
  </si>
  <si>
    <t>tRNA (adenine(37)-N6)-methyltransferase</t>
  </si>
  <si>
    <t>PLF_590_00002537</t>
  </si>
  <si>
    <t>PLF_590_00006511</t>
  </si>
  <si>
    <t>PTS system, glucose-specific IIA component (EC 2.7.1.199)</t>
  </si>
  <si>
    <t>PLF_590_00000156</t>
  </si>
  <si>
    <t>Tetrathionate reductase subunit A</t>
  </si>
  <si>
    <t>PLF_590_00002651</t>
  </si>
  <si>
    <t>GDP-L-fucose synthetase (EC 1.1.1.271)</t>
  </si>
  <si>
    <t>PLF_590_00000858</t>
  </si>
  <si>
    <t>Leucine-specific ABC transporter, substrate-binding protein LivK (TC 3.A.1.4.1)</t>
  </si>
  <si>
    <t>PLF_590_00002350</t>
  </si>
  <si>
    <t>Uncharacterized protein YhhM</t>
  </si>
  <si>
    <t>PLF_590_00002356</t>
  </si>
  <si>
    <t>Uncharacterized protein YgiN</t>
  </si>
  <si>
    <t>PLF_590_00002529</t>
  </si>
  <si>
    <t>DNA-binding domain of ModE / Molybdate-binding domain of ModE</t>
  </si>
  <si>
    <t>PLF_590_00000587</t>
  </si>
  <si>
    <t>Glucans biosynthesis protein D precursor</t>
  </si>
  <si>
    <t>PLF_590_00002525</t>
  </si>
  <si>
    <t>Competence protein F homolog, phosphoribosyltransferase domain; protein YhgH required for utilization of DNA as sole source of carbon and energy</t>
  </si>
  <si>
    <t>PLF_590_00000634</t>
  </si>
  <si>
    <t>NAD(P)H-hydrate epimerase (EC 5.1.99.6) / ADP-dependent (S)-NAD(P)H-hydrate dehydratase (EC 4.2.1.136)</t>
  </si>
  <si>
    <t>PLF_590_00002614</t>
  </si>
  <si>
    <t>Uncharacterized protein YfdY</t>
  </si>
  <si>
    <t>PLF_590_00003205</t>
  </si>
  <si>
    <t>SSU ribosomal protein S1p</t>
  </si>
  <si>
    <t>PLF_590_00003973</t>
  </si>
  <si>
    <t>ATP synthase protein I</t>
  </si>
  <si>
    <t>PLF_590_00003388</t>
  </si>
  <si>
    <t>PLF_590_00002120</t>
  </si>
  <si>
    <t>Acryloyl-CoA reductase AcuI/YhdH (EC 1.3.1.84)</t>
  </si>
  <si>
    <t>PLF_590_00002725</t>
  </si>
  <si>
    <t>2-polyprenyl-6-methoxyphenol hydroxylase</t>
  </si>
  <si>
    <t>PLF_590_00002214</t>
  </si>
  <si>
    <t>Thymidine kinase (EC 2.7.1.21)</t>
  </si>
  <si>
    <t>PLF_590_00002551</t>
  </si>
  <si>
    <t>PLF_590_00002029</t>
  </si>
  <si>
    <t>Lipoyl synthase (EC 2.8.1.8)</t>
  </si>
  <si>
    <t>PLF_590_00001634</t>
  </si>
  <si>
    <t>5,10-methylenetetrahydrofolate reductase (EC 1.5.1.20)</t>
  </si>
  <si>
    <t>PLF_590_00001532</t>
  </si>
  <si>
    <t>16S rRNA (guanine(966)-N(2))-methyltransferase (EC 2.1.1.171)</t>
  </si>
  <si>
    <t>PLF_590_00001645</t>
  </si>
  <si>
    <t>Dipeptide ABC transporter, permease protein DppB (TC 3.A.1.5.2)</t>
  </si>
  <si>
    <t>PLF_590_00001640</t>
  </si>
  <si>
    <t>Cell division protein ZipA</t>
  </si>
  <si>
    <t>PLF_590_00000948</t>
  </si>
  <si>
    <t>2-isopropylmalate synthase (EC 2.3.3.13)</t>
  </si>
  <si>
    <t>PLF_590_00001315</t>
  </si>
  <si>
    <t>Membrane-bound lytic murein transglycosylase A</t>
  </si>
  <si>
    <t>PLF_590_00001404</t>
  </si>
  <si>
    <t>PLF_590_00003142</t>
  </si>
  <si>
    <t>PLF_590_00003623</t>
  </si>
  <si>
    <t>RcnR-like protein clustered with cobalt-zinc-cadmium resistance protein CzcD</t>
  </si>
  <si>
    <t>PLF_590_00001326</t>
  </si>
  <si>
    <t>Phosphatase NagD predicted to act in N-acetylglucosamine utilization subsystem</t>
  </si>
  <si>
    <t>PLF_590_00002223</t>
  </si>
  <si>
    <t>Uncharacterized protein YdiH</t>
  </si>
  <si>
    <t>PLF_590_00000280</t>
  </si>
  <si>
    <t>Secretion system effector SseC</t>
  </si>
  <si>
    <t>PLF_590_00003258</t>
  </si>
  <si>
    <t>tRNA threonylcarbamoyladenosine biosynthesis protein TsaB</t>
  </si>
  <si>
    <t>PLF_590_00002232</t>
  </si>
  <si>
    <t>Uncharacterized protein YjbG</t>
  </si>
  <si>
    <t>PLF_590_00003448</t>
  </si>
  <si>
    <t>PLF_590_00000298</t>
  </si>
  <si>
    <t>PLF_590_00003255</t>
  </si>
  <si>
    <t>Secretion system effector SsaE</t>
  </si>
  <si>
    <t>PLF_590_00002964</t>
  </si>
  <si>
    <t>tRNA 2-thiouridine synthesis protein TusE</t>
  </si>
  <si>
    <t>PLF_590_00001742</t>
  </si>
  <si>
    <t>UPF0056 inner membrane protein YchE</t>
  </si>
  <si>
    <t>PLF_590_00002902</t>
  </si>
  <si>
    <t>Vitamin B12 ABC transporter, substrate-binding protein BtuF</t>
  </si>
  <si>
    <t>PLF_590_00001430</t>
  </si>
  <si>
    <t>PLF_590_00001234</t>
  </si>
  <si>
    <t>Methyl-accepting chemotaxis citrate transducer</t>
  </si>
  <si>
    <t>PLF_590_00004055</t>
  </si>
  <si>
    <t>Uncharacterized protein YiiQ</t>
  </si>
  <si>
    <t>PLF_590_00000689</t>
  </si>
  <si>
    <t>PLF_590_00001334</t>
  </si>
  <si>
    <t>Putative methyl-accepting chemotaxis protein</t>
  </si>
  <si>
    <t>PLF_590_00000680</t>
  </si>
  <si>
    <t>PLF_590_00002669</t>
  </si>
  <si>
    <t>Nitrite-sensitive transcriptional repressor NsrR</t>
  </si>
  <si>
    <t>PLF_590_00003248</t>
  </si>
  <si>
    <t>Inner membrane protein YdcZ</t>
  </si>
  <si>
    <t>PLF_590_00002005</t>
  </si>
  <si>
    <t>PLF_590_00000598</t>
  </si>
  <si>
    <t>Na+/H+ antiporter NhaB</t>
  </si>
  <si>
    <t>PLF_590_00000264</t>
  </si>
  <si>
    <t>Phosphopantothenoylcysteine decarboxylase (EC 4.1.1.36) / Phosphopantothenoylcysteine synthetase (EC 6.3.2.5)</t>
  </si>
  <si>
    <t>PLF_590_00001341</t>
  </si>
  <si>
    <t>Sulfate transport system permease protein CysT</t>
  </si>
  <si>
    <t>PLF_590_00001224</t>
  </si>
  <si>
    <t>PLF_590_00001979</t>
  </si>
  <si>
    <t>tRNA 5-methylaminomethyl-2-thiouridine synthesis sulfur carrier protein TusA</t>
  </si>
  <si>
    <t>PLF_590_00002256</t>
  </si>
  <si>
    <t>PLF_590_00002255</t>
  </si>
  <si>
    <t>Agmatinase (EC 3.5.3.11)</t>
  </si>
  <si>
    <t>PLF_590_00001565</t>
  </si>
  <si>
    <t>Glycerol-3-phosphate ABC transporter, substrate-binding protein UgpB</t>
  </si>
  <si>
    <t>PLF_590_00000674</t>
  </si>
  <si>
    <t>Flagellar hook protein FlgE</t>
  </si>
  <si>
    <t>PLF_590_00000463</t>
  </si>
  <si>
    <t>Alkylation response protein AidB, acyl-CoA dehydrogenase family</t>
  </si>
  <si>
    <t>PLF_590_00002801</t>
  </si>
  <si>
    <t>Transcriptional activator RfaH</t>
  </si>
  <si>
    <t>PLF_590_00000067</t>
  </si>
  <si>
    <t>PTS system, trehalose-specific IIB component (EC 2.7.1.201) / PTS system, trehalose-specific IIC component</t>
  </si>
  <si>
    <t>PLF_590_00002808</t>
  </si>
  <si>
    <t>UPF0260 protein YcgN</t>
  </si>
  <si>
    <t>PLF_590_00003186</t>
  </si>
  <si>
    <t>PLF_590_00002094</t>
  </si>
  <si>
    <t>Uncharacterized ferredoxin-like protein YfhL</t>
  </si>
  <si>
    <t>PLF_590_00003072</t>
  </si>
  <si>
    <t>PLF_590_00002096</t>
  </si>
  <si>
    <t>Uncharacterized protein YejG</t>
  </si>
  <si>
    <t>PLF_590_00001599</t>
  </si>
  <si>
    <t>PLF_590_00000742</t>
  </si>
  <si>
    <t>ABC transporter, ATP-binding protein YejF</t>
  </si>
  <si>
    <t>PLF_590_00001452</t>
  </si>
  <si>
    <t>Ferrochelatase, protoheme ferro-lyase (EC 4.99.1.1)</t>
  </si>
  <si>
    <t>PLF_590_00000359</t>
  </si>
  <si>
    <t>ABC-type siderophore export system, fused ATPase and permease components</t>
  </si>
  <si>
    <t>PLF_590_00003180</t>
  </si>
  <si>
    <t>Osmoprotectant ABC transporter, permease protein OsmY</t>
  </si>
  <si>
    <t>PLF_590_00001893</t>
  </si>
  <si>
    <t>Di-tripeptide/H+ symporter DtpA</t>
  </si>
  <si>
    <t>PLF_590_00001928</t>
  </si>
  <si>
    <t>PLF_590_00001929</t>
  </si>
  <si>
    <t>DNA protection during starvation protein</t>
  </si>
  <si>
    <t>PLF_590_00002307</t>
  </si>
  <si>
    <t>PLF_590_00003348</t>
  </si>
  <si>
    <t>Uncharacterized N-acetyltransferase YiaC</t>
  </si>
  <si>
    <t>PLF_590_00002510</t>
  </si>
  <si>
    <t>Alpha-ketoglutarate-dependent dioxygenase AlkB (EC 1.14.11.33)</t>
  </si>
  <si>
    <t>PLF_590_00002692</t>
  </si>
  <si>
    <t>PLF_590_00002691</t>
  </si>
  <si>
    <t>SSU ribosomal protein S13p (S18e)</t>
  </si>
  <si>
    <t>PLF_590_00002869</t>
  </si>
  <si>
    <t>Pantothenate kinase (EC 2.7.1.33)</t>
  </si>
  <si>
    <t>PLF_590_00003345</t>
  </si>
  <si>
    <t>UPF0391 membrane protein YtjA</t>
  </si>
  <si>
    <t>PLF_590_00004249</t>
  </si>
  <si>
    <t>PLF_590_00002956</t>
  </si>
  <si>
    <t>ElaB protein</t>
  </si>
  <si>
    <t>PLF_590_00001441</t>
  </si>
  <si>
    <t>PLF_590_00003105</t>
  </si>
  <si>
    <t>Zinc ABC transporter, permease protein ZnuB</t>
  </si>
  <si>
    <t>PLF_590_00002597</t>
  </si>
  <si>
    <t>Substrate-specific component STY3230 of queuosine-regulated ECF transporter</t>
  </si>
  <si>
    <t>PLF_590_00002590</t>
  </si>
  <si>
    <t>PLF_590_00002065</t>
  </si>
  <si>
    <t>Putative mannosyl-3-phosphoglycerate phosphatase (EC 3.1.3.70)</t>
  </si>
  <si>
    <t>PLF_590_00002279</t>
  </si>
  <si>
    <t>PLF_590_00002625</t>
  </si>
  <si>
    <t>2-C-methyl-D-erythritol 4-phosphate cytidylyltransferase (EC 2.7.7.60)</t>
  </si>
  <si>
    <t>PLF_590_00001931</t>
  </si>
  <si>
    <t>Orotidine 5'-phosphate decarboxylase (EC 4.1.1.23)</t>
  </si>
  <si>
    <t>PLF_590_00000652</t>
  </si>
  <si>
    <t>PLF_590_00000255</t>
  </si>
  <si>
    <t>PLF_590_00001372</t>
  </si>
  <si>
    <t>PLF_590_00001472</t>
  </si>
  <si>
    <t>PLF_590_00003293</t>
  </si>
  <si>
    <t>PLF_590_00003126</t>
  </si>
  <si>
    <t>PLF_590_00002361</t>
  </si>
  <si>
    <t>PLF_590_00003473</t>
  </si>
  <si>
    <t>PLF_590_00000389</t>
  </si>
  <si>
    <t>Sirohydrochlorin cobaltochelatase CbiK (EC 4.99.1.3) @ Sirohydrochlorin ferrochelatase activity of CbiK (EC 4.99.1.4)</t>
  </si>
  <si>
    <t>PLF_590_00002847</t>
  </si>
  <si>
    <t>Flagellar motor switch protein FliG</t>
  </si>
  <si>
    <t>PLF_590_00000425</t>
  </si>
  <si>
    <t>Oligosaccharide repeat unit polymerase Wzy; O-antigen ligase</t>
  </si>
  <si>
    <t>PLF_590_00001555</t>
  </si>
  <si>
    <t>Exported zinc metalloprotease YfgC precursor</t>
  </si>
  <si>
    <t>PLF_590_00000552</t>
  </si>
  <si>
    <t>PLF_590_00002068</t>
  </si>
  <si>
    <t>PLF_590_00002286</t>
  </si>
  <si>
    <t>Inosine/xanthosine triphosphatase</t>
  </si>
  <si>
    <t>PLF_590_00001782</t>
  </si>
  <si>
    <t>Inner membrane protein RclC associated with response to reactive chlorine species</t>
  </si>
  <si>
    <t>PLF_590_00001260</t>
  </si>
  <si>
    <t>Tetrathionate reductase subunit C</t>
  </si>
  <si>
    <t>PLF_590_00003049</t>
  </si>
  <si>
    <t>PLF_590_00001984</t>
  </si>
  <si>
    <t>3-hydroxyacyl-[acyl-carrier-protein] dehydratase, FabZ form (EC 4.2.1.59)</t>
  </si>
  <si>
    <t>PLF_590_00001469</t>
  </si>
  <si>
    <t>Lipoprotein releasing system transmembrane protein LolC</t>
  </si>
  <si>
    <t>PLF_590_00001468</t>
  </si>
  <si>
    <t>Lipopolysaccharide export system protein LptC</t>
  </si>
  <si>
    <t>PLF_590_00001464</t>
  </si>
  <si>
    <t>L-arabinose isomerase (EC 5.3.1.4)</t>
  </si>
  <si>
    <t>PLF_590_00002203</t>
  </si>
  <si>
    <t>Ribosomal protein S6--L-glutamate ligase</t>
  </si>
  <si>
    <t>PLF_590_00001988</t>
  </si>
  <si>
    <t>PLF_590_00002059</t>
  </si>
  <si>
    <t>PLF_590_00001517</t>
  </si>
  <si>
    <t>Uncharacterized protein YcbJ</t>
  </si>
  <si>
    <t>PLF_590_00003334</t>
  </si>
  <si>
    <t>Type I secretion system, outer membrane component LapE</t>
  </si>
  <si>
    <t>PLF_590_00003231</t>
  </si>
  <si>
    <t>Ferredoxin-type protein NapF (periplasmic nitrate reductase)</t>
  </si>
  <si>
    <t>PLF_590_00000233</t>
  </si>
  <si>
    <t>beta-N-acetylglucosaminidase (EC 3.2.1.52)</t>
  </si>
  <si>
    <t>PLF_590_00000703</t>
  </si>
  <si>
    <t>PLF_590_00000700</t>
  </si>
  <si>
    <t>RNase E specificity factor CsrD</t>
  </si>
  <si>
    <t>PLF_590_00001002</t>
  </si>
  <si>
    <t>UDP-N-acetylmuramate--L-alanine ligase (EC 6.3.2.8)</t>
  </si>
  <si>
    <t>PLF_590_00001794</t>
  </si>
  <si>
    <t>Peptide ABC transporter, permease protein SapC</t>
  </si>
  <si>
    <t>PLF_590_00001710</t>
  </si>
  <si>
    <t>PLF_590_00000144</t>
  </si>
  <si>
    <t>Mg(2+) transport ATPase, P-type (EC 3.6.3.2)</t>
  </si>
  <si>
    <t>PLF_590_00001997</t>
  </si>
  <si>
    <t>Chaperone protein SicP</t>
  </si>
  <si>
    <t>PLF_590_00001299</t>
  </si>
  <si>
    <t>FIG004088: inner membrane protein YebE</t>
  </si>
  <si>
    <t>PLF_590_00000525</t>
  </si>
  <si>
    <t>DUF1176 domain-containing protein</t>
  </si>
  <si>
    <t>PLF_590_00000440</t>
  </si>
  <si>
    <t>Cytosine permease</t>
  </si>
  <si>
    <t>PLF_590_00004281</t>
  </si>
  <si>
    <t>Uncharacterized sugar kinase STM3600</t>
  </si>
  <si>
    <t>PLF_590_00001649</t>
  </si>
  <si>
    <t>Uncharacterized protein YgdB</t>
  </si>
  <si>
    <t>PLF_590_00001032</t>
  </si>
  <si>
    <t>Chaperone protein DnaK</t>
  </si>
  <si>
    <t>PLF_590_00001030</t>
  </si>
  <si>
    <t>PLF_590_00003381</t>
  </si>
  <si>
    <t>Outer membrane protein X precursor</t>
  </si>
  <si>
    <t>PLF_590_00002230</t>
  </si>
  <si>
    <t>PLF_590_00002034</t>
  </si>
  <si>
    <t>Maltoporin (maltose/maltodextrin high-affinity receptor, phage lambda receptor protein)</t>
  </si>
  <si>
    <t>PLF_590_00000885</t>
  </si>
  <si>
    <t>Putative thiol-disulfide isomerase</t>
  </si>
  <si>
    <t>PLF_590_00000513</t>
  </si>
  <si>
    <t>PLF_590_00000605</t>
  </si>
  <si>
    <t>Uncharacterized inner membrane protein YjiN</t>
  </si>
  <si>
    <t>PLF_590_00001025</t>
  </si>
  <si>
    <t>ATP-dependent DNA helicase Rep</t>
  </si>
  <si>
    <t>PLF_590_00001027</t>
  </si>
  <si>
    <t>Anthranilate phosphoribosyltransferase-like protein</t>
  </si>
  <si>
    <t>PLF_590_00000722</t>
  </si>
  <si>
    <t>Outer membrane stress sensor protease DegQ, serine protease</t>
  </si>
  <si>
    <t>PLF_590_00000969</t>
  </si>
  <si>
    <t>PLF_590_00001592</t>
  </si>
  <si>
    <t>Protein YrdA</t>
  </si>
  <si>
    <t>PLF_590_00001182</t>
  </si>
  <si>
    <t>Transcriptional regulator NanR</t>
  </si>
  <si>
    <t>PLF_590_00002172</t>
  </si>
  <si>
    <t>PLF_590_00002575</t>
  </si>
  <si>
    <t>Protein YcgL</t>
  </si>
  <si>
    <t>PLF_590_00001862</t>
  </si>
  <si>
    <t>Sulfoquinovose isomerase (EC 5.3.1.31)</t>
  </si>
  <si>
    <t>PLF_590_00003368</t>
  </si>
  <si>
    <t>Thiazole synthase (EC 2.8.1.10)</t>
  </si>
  <si>
    <t>PLF_590_00003166</t>
  </si>
  <si>
    <t>Sugar phosphatase YidA (EC 3.1.3.23)</t>
  </si>
  <si>
    <t>PLF_590_00002933</t>
  </si>
  <si>
    <t>Mn-dependent transcriptional regulator MntR</t>
  </si>
  <si>
    <t>PLF_590_00000054</t>
  </si>
  <si>
    <t>PLF_590_00002082</t>
  </si>
  <si>
    <t>Tol-Pal system-associated acyl-CoA thioesterase</t>
  </si>
  <si>
    <t>PLF_590_00002081</t>
  </si>
  <si>
    <t>Tol-Pal system peptidoglycan-associated lipoprotein PAL</t>
  </si>
  <si>
    <t>PLF_590_00003672</t>
  </si>
  <si>
    <t>PLF_590_00000827</t>
  </si>
  <si>
    <t>Type III secretion cytoplasmic ATP synthase (EC 3.6.3.14, YscN,SpaL,MxiB,HrcN,EscN); Probable ATP synthase SpaL (EC 3.6.3.14) (Invasion protein InvC)</t>
  </si>
  <si>
    <t>PLF_590_00002162</t>
  </si>
  <si>
    <t>PLF_590_00003548</t>
  </si>
  <si>
    <t>PLF_590_00002012</t>
  </si>
  <si>
    <t>Formate dehydrogenase O beta subunit (EC 1.2.1.2)</t>
  </si>
  <si>
    <t>PLF_590_00003374</t>
  </si>
  <si>
    <t>PLF_590_00002442</t>
  </si>
  <si>
    <t>Positive regulator of CheA protein activity (CheW)</t>
  </si>
  <si>
    <t>PLF_590_00001359</t>
  </si>
  <si>
    <t>alpha-galactosidase (EC 3.2.1.22)</t>
  </si>
  <si>
    <t>PLF_590_00002395</t>
  </si>
  <si>
    <t>Uncharacterized protein YrdB</t>
  </si>
  <si>
    <t>PLF_590_00001439</t>
  </si>
  <si>
    <t>Arginine ABC transporter, permease protein ArtM</t>
  </si>
  <si>
    <t>PLF_590_00002761</t>
  </si>
  <si>
    <t>Inner membrane protein YbhQ</t>
  </si>
  <si>
    <t>PLF_590_00000740</t>
  </si>
  <si>
    <t>PLF_590_00002929</t>
  </si>
  <si>
    <t>Glutaredoxin 2</t>
  </si>
  <si>
    <t>PLF_590_00003426</t>
  </si>
  <si>
    <t>Fosmidomycin resistance protein</t>
  </si>
  <si>
    <t>PLF_590_00000946</t>
  </si>
  <si>
    <t>PLF_590_00000317</t>
  </si>
  <si>
    <t>Glycine betaine/L-proline transport ATP-binding protein ProV (TC 3.A.1.12.1)</t>
  </si>
  <si>
    <t>PLF_590_00001921</t>
  </si>
  <si>
    <t>Superoxide dismutase [Mn] (EC 1.15.1.1)</t>
  </si>
  <si>
    <t>PLF_590_00000839</t>
  </si>
  <si>
    <t>PLF_590_00002195</t>
  </si>
  <si>
    <t>Pyridoxamine 5'-phosphate oxidase-related, FMN-binding</t>
  </si>
  <si>
    <t>PLF_590_00001075</t>
  </si>
  <si>
    <t>Polyribonucleotide nucleotidyltransferase (EC 2.7.7.8)</t>
  </si>
  <si>
    <t>PLF_590_00000471</t>
  </si>
  <si>
    <t>Manganese transport protein MntH</t>
  </si>
  <si>
    <t>PLF_590_00001765</t>
  </si>
  <si>
    <t>PLF_590_00002381</t>
  </si>
  <si>
    <t>PLF_590_00001533</t>
  </si>
  <si>
    <t>3-demethylubiquinol 3-O-methyltransferase (EC 2.1.1.64) @ 2-polyprenyl-6-hydroxyphenyl methylase (EC 2.1.1.222)</t>
  </si>
  <si>
    <t>PLF_590_00002954</t>
  </si>
  <si>
    <t>PLF_590_00003061</t>
  </si>
  <si>
    <t>Homoserine O-succinyltransferase (EC 2.3.1.46)</t>
  </si>
  <si>
    <t>PLF_590_00001615</t>
  </si>
  <si>
    <t>PLF_590_00002375</t>
  </si>
  <si>
    <t>Pyrimidine 5'-nucleotidase YjjG (EC 3.1.3.5)</t>
  </si>
  <si>
    <t>PLF_590_00002422</t>
  </si>
  <si>
    <t>N-methyl-L-tryptophan oxidase, SolA</t>
  </si>
  <si>
    <t>PLF_590_00003566</t>
  </si>
  <si>
    <t>PLF_590_00001547</t>
  </si>
  <si>
    <t>PLF_590_00000415</t>
  </si>
  <si>
    <t>PLF_590_00003357</t>
  </si>
  <si>
    <t>Peptide chain release factor N(5)-glutamine methyltransferase (EC 2.1.1.297)</t>
  </si>
  <si>
    <t>PLF_590_00001664</t>
  </si>
  <si>
    <t>Lipid A biosynthesis lauroyl acyltransferase (EC 2.3.1.241)</t>
  </si>
  <si>
    <t>PLF_590_00000161</t>
  </si>
  <si>
    <t>Dihydrolipoamide succinyltransferase component (E2) of 2-oxoglutarate dehydrogenase complex (EC 2.3.1.61)</t>
  </si>
  <si>
    <t>PLF_590_00000483</t>
  </si>
  <si>
    <t>Sensory histidine kinase BaeS</t>
  </si>
  <si>
    <t>PLF_590_00001478</t>
  </si>
  <si>
    <t>Nudix-like NDP and NTP phosphohydrolase NudJ</t>
  </si>
  <si>
    <t>PLF_590_00003052</t>
  </si>
  <si>
    <t>PLF_590_00001176</t>
  </si>
  <si>
    <t>2-iminobutanoate/2-iminopropanoate deaminase RidA/TdcF (EC 3.5.99.10)</t>
  </si>
  <si>
    <t>PLF_590_00000927</t>
  </si>
  <si>
    <t>PLF_590_00000760</t>
  </si>
  <si>
    <t>NAD(P) transhydrogenase N-domain of subunit alpha (EC 1.6.1.2) / NAD(P) transhydrogenase C-domain of subunit alpha (EC 1.6.1.2)</t>
  </si>
  <si>
    <t>PLF_590_00000384</t>
  </si>
  <si>
    <t>Oligopeptide transport substrate-binding protein @ Glutathione ABC transporter, substrate-binding protein GsiB</t>
  </si>
  <si>
    <t>PLF_590_00002630</t>
  </si>
  <si>
    <t>PLF_590_00001909</t>
  </si>
  <si>
    <t>Fucose permease</t>
  </si>
  <si>
    <t>PLF_590_00002435</t>
  </si>
  <si>
    <t>PTS system, N,N'-diacetylchitobiose-specific IIA component (EC 2.7.1.196)</t>
  </si>
  <si>
    <t>PLF_590_00002531</t>
  </si>
  <si>
    <t>Dethiobiotin synthase BioD (EC 6.3.3.3)</t>
  </si>
  <si>
    <t>PLF_590_00000997</t>
  </si>
  <si>
    <t>PLF_590_00000994</t>
  </si>
  <si>
    <t>PLF_590_00000879</t>
  </si>
  <si>
    <t>Vitamin B12 ABC transporter, permease protein BtuC</t>
  </si>
  <si>
    <t>PLF_590_00000227</t>
  </si>
  <si>
    <t>Anaerobic selenate reductase, molybdenum cofactor-containing periplasmic protein</t>
  </si>
  <si>
    <t>PLF_590_00000307</t>
  </si>
  <si>
    <t>Glycogen phosphorylase (EC 2.4.1.1)</t>
  </si>
  <si>
    <t>PLF_590_00002447</t>
  </si>
  <si>
    <t>Ubiquinone biosynthesis protein UbiJ</t>
  </si>
  <si>
    <t>PLF_590_00000014</t>
  </si>
  <si>
    <t>Leucine-rich-repeat protein</t>
  </si>
  <si>
    <t>PLF_590_00001300</t>
  </si>
  <si>
    <t>FIG005121: SAM-dependent methyltransferase (EC 2.1.1.-)</t>
  </si>
  <si>
    <t>PLF_590_00002130</t>
  </si>
  <si>
    <t>PLF_590_00003108</t>
  </si>
  <si>
    <t>PLF_590_00002977</t>
  </si>
  <si>
    <t>PLF_590_00002138</t>
  </si>
  <si>
    <t>Flagellar hook-length control protein FliK</t>
  </si>
  <si>
    <t>PLF_590_00002051</t>
  </si>
  <si>
    <t>Potassium voltage-gated channel subfamily KQT; possible potassium channel, VIC family</t>
  </si>
  <si>
    <t>PLF_590_00001081</t>
  </si>
  <si>
    <t>Putative NAD(P)H nitroreductase YdjA</t>
  </si>
  <si>
    <t>PLF_590_00003330</t>
  </si>
  <si>
    <t>PLF_590_00001089</t>
  </si>
  <si>
    <t>S-adenosylmethionine synthetase (EC 2.5.1.6)</t>
  </si>
  <si>
    <t>PLF_590_00001725</t>
  </si>
  <si>
    <t>UDP-3-O-[3-hydroxymyristoyl] N-acetylglucosamine deacetylase (EC 3.5.1.108)</t>
  </si>
  <si>
    <t>PLF_590_00002997</t>
  </si>
  <si>
    <t>PLF_590_00001168</t>
  </si>
  <si>
    <t>Bis-ABC ATPase YbiT</t>
  </si>
  <si>
    <t>PLF_590_00001798</t>
  </si>
  <si>
    <t>Phospholipase A1 (EC 3.1.1.32) (EC 3.1.1.4) @ Outer membrane phospholipase A</t>
  </si>
  <si>
    <t>PLF_590_00001654</t>
  </si>
  <si>
    <t>PLF_590_00001254</t>
  </si>
  <si>
    <t>PLF_590_00002643</t>
  </si>
  <si>
    <t>PLF_590_00000337</t>
  </si>
  <si>
    <t>PLF_590_00003502</t>
  </si>
  <si>
    <t>Putative curli production protein CsgC</t>
  </si>
  <si>
    <t>PLF_590_00001319</t>
  </si>
  <si>
    <t>N-acetylmuramic acid 6-phosphate etherase (EC 4.2.1.126)</t>
  </si>
  <si>
    <t>PLF_590_00003459</t>
  </si>
  <si>
    <t>PTS system, glucitol/sorbitol-specific IIA component (EC 2.7.1.198)</t>
  </si>
  <si>
    <t>PLF_590_00002554</t>
  </si>
  <si>
    <t>PLF_590_00000524</t>
  </si>
  <si>
    <t>PLF_590_00002797</t>
  </si>
  <si>
    <t>PLF_590_00001135</t>
  </si>
  <si>
    <t>Flagellar biosynthesis protein FliR</t>
  </si>
  <si>
    <t>PLF_590_00000970</t>
  </si>
  <si>
    <t>Galactose/methyl galactoside ABC transporter, substrate-binding protein MglB (EC 3.6.3.17)</t>
  </si>
  <si>
    <t>PLF_590_00002652</t>
  </si>
  <si>
    <t>Glutamine ABC transporter, substrate-binding protein GlnH</t>
  </si>
  <si>
    <t>PLF_590_00001242</t>
  </si>
  <si>
    <t>RNA chaperone ProQ</t>
  </si>
  <si>
    <t>PLF_590_00000130</t>
  </si>
  <si>
    <t>PLF_590_00003028</t>
  </si>
  <si>
    <t>Uncharacterized lipoprotein YbjP</t>
  </si>
  <si>
    <t>PLF_590_00000328</t>
  </si>
  <si>
    <t>Type IV pilus biogenesis protein PilQ</t>
  </si>
  <si>
    <t>PLF_590_00002152</t>
  </si>
  <si>
    <t>Homoserine/homoserine lactone efflux protein</t>
  </si>
  <si>
    <t>PLF_590_00003389</t>
  </si>
  <si>
    <t>Outer membrane porin OmpN</t>
  </si>
  <si>
    <t>PLF_590_00003092</t>
  </si>
  <si>
    <t>Triosephosphate isomerase (EC 5.3.1.1)</t>
  </si>
  <si>
    <t>PLF_590_00002468</t>
  </si>
  <si>
    <t>Sigma factor RpoE negative regulatory protein RseB precursor</t>
  </si>
  <si>
    <t>PLF_590_00000218</t>
  </si>
  <si>
    <t>Miniconductance mechanosensitive channel MscM</t>
  </si>
  <si>
    <t>PLF_590_00001102</t>
  </si>
  <si>
    <t>UPF0053 inner membrane protein YtfL</t>
  </si>
  <si>
    <t>PLF_590_00000607</t>
  </si>
  <si>
    <t>Putative two component system histidine kinase YedV</t>
  </si>
  <si>
    <t>PLF_590_00000356</t>
  </si>
  <si>
    <t>Nitrate/nitrite sensor protein NarQ</t>
  </si>
  <si>
    <t>PLF_590_00000960</t>
  </si>
  <si>
    <t>PLF_590_00002662</t>
  </si>
  <si>
    <t>LSU ribosomal protein L13p (L13Ae)</t>
  </si>
  <si>
    <t>PLF_590_00001232</t>
  </si>
  <si>
    <t>PLF_590_00003396</t>
  </si>
  <si>
    <t>PLF_590_00002176</t>
  </si>
  <si>
    <t>PLF_590_00003362</t>
  </si>
  <si>
    <t>Outer membrane porin, OmpA family</t>
  </si>
  <si>
    <t>PLF_590_00001348</t>
  </si>
  <si>
    <t>Uronate isomerase (EC 5.3.1.12)</t>
  </si>
  <si>
    <t>PLF_590_00001509</t>
  </si>
  <si>
    <t>Tetrathionate reductase two-component response regulator</t>
  </si>
  <si>
    <t>PLF_590_00000593</t>
  </si>
  <si>
    <t>PLF_590_00001225</t>
  </si>
  <si>
    <t>Intramembrane protease RasP/YluC, implicated in cell division based on FtsL cleavage</t>
  </si>
  <si>
    <t>PLF_590_00001685</t>
  </si>
  <si>
    <t>PLF_590_00002164</t>
  </si>
  <si>
    <t>N-acetylmannosamine kinase (EC 2.7.1.60)</t>
  </si>
  <si>
    <t>PLF_590_00002017</t>
  </si>
  <si>
    <t>Fumarate reductase subunit C</t>
  </si>
  <si>
    <t>PLF_590_00003549</t>
  </si>
  <si>
    <t>LSU ribosomal protein L22p (L17e)</t>
  </si>
  <si>
    <t>PLF_590_00001609</t>
  </si>
  <si>
    <t>PLF_590_00001561</t>
  </si>
  <si>
    <t>G/U mismatch-specific uracil DNA glycosylase (EC 3.2.2.28)</t>
  </si>
  <si>
    <t>PLF_590_00001819</t>
  </si>
  <si>
    <t>Rhomboid protease GlpG (EC 3.4.21.105)</t>
  </si>
  <si>
    <t>PLF_590_00001511</t>
  </si>
  <si>
    <t>PLF_590_00001160</t>
  </si>
  <si>
    <t>PLF_590_00002922</t>
  </si>
  <si>
    <t>Rhodanese-related sulfurtransferase YibN</t>
  </si>
  <si>
    <t>PLF_590_00003423</t>
  </si>
  <si>
    <t>Cytochrome c-type protein NapC</t>
  </si>
  <si>
    <t>PLF_590_00001216</t>
  </si>
  <si>
    <t>Gluconate utilization system Gnt-I transcriptional repressor</t>
  </si>
  <si>
    <t>PLF_590_00003174</t>
  </si>
  <si>
    <t>Uncharacterized protein YoaF</t>
  </si>
  <si>
    <t>PLF_590_00001804</t>
  </si>
  <si>
    <t>PLF_590_00003265</t>
  </si>
  <si>
    <t>2-oxo-hepta-3-ene-1,7-dioic acid hydratase (EC 4.2.-.-)</t>
  </si>
  <si>
    <t>PLF_590_00000408</t>
  </si>
  <si>
    <t>Putrescine aminotransferase (EC 2.6.1.82)</t>
  </si>
  <si>
    <t>PLF_590_00001579</t>
  </si>
  <si>
    <t>PLF_590_00001287</t>
  </si>
  <si>
    <t>AmpE protein</t>
  </si>
  <si>
    <t>PLF_590_00003495</t>
  </si>
  <si>
    <t>Nucleoid-associated protein YaaK</t>
  </si>
  <si>
    <t>PLF_590_00001766</t>
  </si>
  <si>
    <t>Ethanolamine operon regulatory protein</t>
  </si>
  <si>
    <t>PLF_590_00001178</t>
  </si>
  <si>
    <t>Signal recognition particle protein Ffh</t>
  </si>
  <si>
    <t>PLF_590_00001367</t>
  </si>
  <si>
    <t>Crotonobetainyl-CoA dehydrogenase (EC 1.3.99.-)</t>
  </si>
  <si>
    <t>PLF_590_00001026</t>
  </si>
  <si>
    <t>Alpha-ketoglutarate permease</t>
  </si>
  <si>
    <t>PLF_590_00002752</t>
  </si>
  <si>
    <t>Glutamine amidotransferase, class I</t>
  </si>
  <si>
    <t>PLF_590_00000939</t>
  </si>
  <si>
    <t>Zinc transport protein ZntB</t>
  </si>
  <si>
    <t>PLF_590_00001205</t>
  </si>
  <si>
    <t>Chromosomal replication initiator protein DnaA</t>
  </si>
  <si>
    <t>PLF_590_00001230</t>
  </si>
  <si>
    <t>LysR-family transcriptional regulator YjiE</t>
  </si>
  <si>
    <t>PLF_590_00001448</t>
  </si>
  <si>
    <t>DnaJ-like protein DjlA</t>
  </si>
  <si>
    <t>PLF_590_00001932</t>
  </si>
  <si>
    <t>Osmoprotectant ABC transporter ATP-binding subunit YehX</t>
  </si>
  <si>
    <t>PLF_590_00003560</t>
  </si>
  <si>
    <t>PLF_590_00000792</t>
  </si>
  <si>
    <t>Excinuclease ABC subunit A</t>
  </si>
  <si>
    <t>PLF_590_00000230</t>
  </si>
  <si>
    <t>D-alanyl-D-alanine-carboxypeptidase/endopeptidase AmpH</t>
  </si>
  <si>
    <t>PLF_590_00003219</t>
  </si>
  <si>
    <t>PLF_590_00001835</t>
  </si>
  <si>
    <t>PLF_590_00001771</t>
  </si>
  <si>
    <t>PLF_590_00001061</t>
  </si>
  <si>
    <t>Mannitol-1-phosphate 5-dehydrogenase (EC 1.1.1.17)</t>
  </si>
  <si>
    <t>PLF_590_00000160</t>
  </si>
  <si>
    <t>DNA polymerase III alpha subunit (EC 2.7.7.7)</t>
  </si>
  <si>
    <t>PLF_590_00002947</t>
  </si>
  <si>
    <t>PLF_590_00000766</t>
  </si>
  <si>
    <t>PLF_590_00001477</t>
  </si>
  <si>
    <t>Nucleoside diphosphate kinase (EC 2.7.4.6)</t>
  </si>
  <si>
    <t>PLF_590_00006292</t>
  </si>
  <si>
    <t>T1SS secreted agglutinin RTX</t>
  </si>
  <si>
    <t>PLF_590_00003124</t>
  </si>
  <si>
    <t>Cysteine synthase B (EC 2.5.1.47)</t>
  </si>
  <si>
    <t>PLF_590_00001905</t>
  </si>
  <si>
    <t>Flagellar P-ring protein FlgI</t>
  </si>
  <si>
    <t>PLF_590_00028587</t>
  </si>
  <si>
    <t>DNA primase DnaG</t>
  </si>
  <si>
    <t>PLF_590_00001717</t>
  </si>
  <si>
    <t>Thymidine phosphorylase (EC 2.4.2.4)</t>
  </si>
  <si>
    <t>PLF_590_00000984</t>
  </si>
  <si>
    <t>Phosphoglucomutase (EC 5.4.2.2)</t>
  </si>
  <si>
    <t>PLF_590_00000491</t>
  </si>
  <si>
    <t>5-carboxymethyl-2-oxo-hex-3- ene-1,7-dioate decarboxylase (EC 4.1.1.68) / 2-hydroxyhepta-2,4-diene-1,7-dioate isomerase (EC 5.3.3.-)</t>
  </si>
  <si>
    <t>PLF_590_00000836</t>
  </si>
  <si>
    <t>PLF_590_00000716</t>
  </si>
  <si>
    <t>PLF_590_00002208</t>
  </si>
  <si>
    <t>PLF_590_00000852</t>
  </si>
  <si>
    <t>PLF_590_00002970</t>
  </si>
  <si>
    <t>Acetolactate synthase small subunit (EC 2.2.1.6)</t>
  </si>
  <si>
    <t>PLF_590_00001265</t>
  </si>
  <si>
    <t>Type III secretion inner membrane protein (YscR,SpaR,HrcR,EscR,homologous to flagellar export components); Surface presentation of antigens protein SpaP</t>
  </si>
  <si>
    <t>PLF_590_00002730</t>
  </si>
  <si>
    <t>ATP synthase delta chain (EC 3.6.3.14)</t>
  </si>
  <si>
    <t>PLF_590_00002043</t>
  </si>
  <si>
    <t>Nickel ABC transporter, permease protein NikB2 (TC 3.A.1.5.3)</t>
  </si>
  <si>
    <t>PLF_590_00002050</t>
  </si>
  <si>
    <t>Polyferredoxin NapH (periplasmic nitrate reductase)</t>
  </si>
  <si>
    <t>PLF_590_00002058</t>
  </si>
  <si>
    <t>Der GTPase-activating protein YihI</t>
  </si>
  <si>
    <t>PLF_590_00002992</t>
  </si>
  <si>
    <t>Isochorismatase (EC 3.3.2.1) [enterobactin] siderophore / Apo-aryl carrier domain of EntB @ Isochorismatase (EC 3.3.2.1) of siderophore biosynthesis</t>
  </si>
  <si>
    <t>PLF_590_00000534</t>
  </si>
  <si>
    <t>Protein translocase subunit SecD</t>
  </si>
  <si>
    <t>PLF_590_00000637</t>
  </si>
  <si>
    <t>Potassium-transporting ATPase B chain (EC 3.6.3.12) (TC 3.A.3.7.1)</t>
  </si>
  <si>
    <t>PLF_590_00000539</t>
  </si>
  <si>
    <t>PLF_590_00002299</t>
  </si>
  <si>
    <t>Nitrogen regulatory protein P-II, GlnK</t>
  </si>
  <si>
    <t>PLF_590_00000704</t>
  </si>
  <si>
    <t>ATP-dependent Clp protease ATP-binding subunit ClpX</t>
  </si>
  <si>
    <t>PLF_590_00000333</t>
  </si>
  <si>
    <t>Lon protease homolog YcbZ</t>
  </si>
  <si>
    <t>PLF_590_00003021</t>
  </si>
  <si>
    <t>Sugar-phosphate stress protein SgrT (embedded in SgrS)</t>
  </si>
  <si>
    <t>PLF_590_00002178</t>
  </si>
  <si>
    <t>PLF_590_00002217</t>
  </si>
  <si>
    <t>Translation elongation factor P Lys34--(R)-beta-lysine ligase</t>
  </si>
  <si>
    <t>PLF_590_00002718</t>
  </si>
  <si>
    <t>PLF_590_00003301</t>
  </si>
  <si>
    <t>PLF_590_00002982</t>
  </si>
  <si>
    <t>Fimbrial subunit BcfA</t>
  </si>
  <si>
    <t>PLF_590_00002419</t>
  </si>
  <si>
    <t>Methyl-directed repair DNA adenine methylase (EC 2.1.1.72)</t>
  </si>
  <si>
    <t>PLF_590_00002796</t>
  </si>
  <si>
    <t>SSU rRNA pseudouridine(516) synthase (EC 5.4.99.19)</t>
  </si>
  <si>
    <t>PLF_590_00001641</t>
  </si>
  <si>
    <t>Copper resistance protein CopC</t>
  </si>
  <si>
    <t>PLF_590_00001134</t>
  </si>
  <si>
    <t>PLF_590_00001401</t>
  </si>
  <si>
    <t>PLF_590_00000733</t>
  </si>
  <si>
    <t>Sensor histidine kinase PhoQ (EC 2.7.13.3)</t>
  </si>
  <si>
    <t>PLF_590_00000324</t>
  </si>
  <si>
    <t>PLF_590_00000136</t>
  </si>
  <si>
    <t>PLF_590_00001245</t>
  </si>
  <si>
    <t>PLF_590_00002220</t>
  </si>
  <si>
    <t>Uncharacterized N-acetyltransferase YjaB</t>
  </si>
  <si>
    <t>PLF_590_00002496</t>
  </si>
  <si>
    <t>Iron-sulfur cluster insertion protein ErpA</t>
  </si>
  <si>
    <t>PLF_590_00003728</t>
  </si>
  <si>
    <t>PLF_590_00003256</t>
  </si>
  <si>
    <t>Tol biopolymer transport system, TolR protein</t>
  </si>
  <si>
    <t>PLF_590_00003310</t>
  </si>
  <si>
    <t>Cobalt-precorrin-4 C(11)-methyltransferase (EC 2.1.1.271)</t>
  </si>
  <si>
    <t>PLF_590_00000880</t>
  </si>
  <si>
    <t>Adenine permease AdeP</t>
  </si>
  <si>
    <t>PLF_590_00000358</t>
  </si>
  <si>
    <t>PLF_590_00000026</t>
  </si>
  <si>
    <t>PLF_590_00003152</t>
  </si>
  <si>
    <t>Phosphatidylglycerophosphatase A (EC 3.1.3.27)</t>
  </si>
  <si>
    <t>PLF_590_00000723</t>
  </si>
  <si>
    <t>PTS system, mannitol-specific IIC component / PTS system, mannitol-specific IIB component (EC 2.7.1.197) / PTS system, mannitol-specific IIA component (EC 2.7.1.197)</t>
  </si>
  <si>
    <t>PLF_590_00000966</t>
  </si>
  <si>
    <t>FIG002708: Protein SirB1</t>
  </si>
  <si>
    <t>PLF_590_00000965</t>
  </si>
  <si>
    <t>Exodeoxyribonuclease V alpha chain (EC 3.1.11.5)</t>
  </si>
  <si>
    <t>PLF_590_00000804</t>
  </si>
  <si>
    <t>NADH-ubiquinone oxidoreductase chain C (EC 1.6.5.3) / NADH-ubiquinone oxidoreductase chain D (EC 1.6.5.3)</t>
  </si>
  <si>
    <t>PLF_590_00003241</t>
  </si>
  <si>
    <t>Murein-DD-endopeptidase (EC 3.4.99.-)</t>
  </si>
  <si>
    <t>PLF_590_00002572</t>
  </si>
  <si>
    <t>PLF_590_00002004</t>
  </si>
  <si>
    <t>Dipeptide ABC transporter, permease protein DppC (TC 3.A.1.5.2)</t>
  </si>
  <si>
    <t>PLF_590_00003666</t>
  </si>
  <si>
    <t>PLF_590_00000665</t>
  </si>
  <si>
    <t>PLF_590_00001940</t>
  </si>
  <si>
    <t>PLF_590_00002479</t>
  </si>
  <si>
    <t>Tricarboxylate transport transcriptional regulator TctD</t>
  </si>
  <si>
    <t>PLF_590_00001054</t>
  </si>
  <si>
    <t>Uptake [NiFe] hydrogenase maturation maturation factor HyaF</t>
  </si>
  <si>
    <t>PLF_590_00000346</t>
  </si>
  <si>
    <t>Uncharacterized protein YbjT</t>
  </si>
  <si>
    <t>PLF_590_00000266</t>
  </si>
  <si>
    <t>Putative arylsulfate sulfotransferase (EC 2.8.2.22)</t>
  </si>
  <si>
    <t>PLF_590_00000590</t>
  </si>
  <si>
    <t>PLF_590_00002327</t>
  </si>
  <si>
    <t>PLF_590_00002014</t>
  </si>
  <si>
    <t>PLF_590_00003270</t>
  </si>
  <si>
    <t>L-threonine 3-O-phosphate decarboxylase (EC 4.1.1.81)</t>
  </si>
  <si>
    <t>PLF_590_00000578</t>
  </si>
  <si>
    <t>2-polyprenyl-3-methyl-6-methoxy-1,4-benzoquinol hydroxylase</t>
  </si>
  <si>
    <t>PLF_590_00002445</t>
  </si>
  <si>
    <t>Protein SseB</t>
  </si>
  <si>
    <t>PLF_590_00002392</t>
  </si>
  <si>
    <t>PLF_590_00002390</t>
  </si>
  <si>
    <t>DNA-binding protein HU-alpha</t>
  </si>
  <si>
    <t>PLF_590_00001699</t>
  </si>
  <si>
    <t>Pyridoxal kinase (EC 2.7.1.35)</t>
  </si>
  <si>
    <t>PLF_590_00003045</t>
  </si>
  <si>
    <t>ABC-type efflux pump permease component YbhR</t>
  </si>
  <si>
    <t>PLF_590_00001219</t>
  </si>
  <si>
    <t>PLF_590_00001450</t>
  </si>
  <si>
    <t>Endonuclease III (EC 4.2.99.18)</t>
  </si>
  <si>
    <t>PLF_590_00003077</t>
  </si>
  <si>
    <t>Protein YihD</t>
  </si>
  <si>
    <t>PLF_590_00003422</t>
  </si>
  <si>
    <t>PLF_590_00002312</t>
  </si>
  <si>
    <t>PLF_590_00000103</t>
  </si>
  <si>
    <t>Pyruvate-flavodoxin oxidoreductase</t>
  </si>
  <si>
    <t>PLF_590_00002268</t>
  </si>
  <si>
    <t>DNA-directed RNA polymerase omega subunit (EC 2.7.7.6)</t>
  </si>
  <si>
    <t>PLF_590_00002302</t>
  </si>
  <si>
    <t>Oxygen-insensitive NAD(P)H nitroreductase (EC 1.-.-.-) / Dihydropteridine reductase (EC 1.5.1.34)</t>
  </si>
  <si>
    <t>PLF_590_00001920</t>
  </si>
  <si>
    <t>PLF_590_00001925</t>
  </si>
  <si>
    <t>Molybdopterin-synthase adenylyltransferase (EC 2.7.7.80)</t>
  </si>
  <si>
    <t>PLF_590_00002197</t>
  </si>
  <si>
    <t>RNA-binding protein Hfq</t>
  </si>
  <si>
    <t>PLF_590_00001678</t>
  </si>
  <si>
    <t>PTS IIA-like nitrogen-regulatory protein PtsN</t>
  </si>
  <si>
    <t>PLF_590_00001574</t>
  </si>
  <si>
    <t>LysR-family transcriptional regulator YbeF</t>
  </si>
  <si>
    <t>PLF_590_00002868</t>
  </si>
  <si>
    <t>PTS system, glucose-specific IIC component / PTS system, glucose-specific IIB component (EC 2.7.1.199)</t>
  </si>
  <si>
    <t>PLF_590_00001670</t>
  </si>
  <si>
    <t>PLF_590_00002814</t>
  </si>
  <si>
    <t>[NiFe] hydrogenase metallocenter assembly protein HypC</t>
  </si>
  <si>
    <t>PLF_590_00002518</t>
  </si>
  <si>
    <t>Chemotaxis protein methyltransferase CheR (EC 2.1.1.80)</t>
  </si>
  <si>
    <t>PLF_590_00002957</t>
  </si>
  <si>
    <t>Xanthine-guanine phosphoribosyltransferase (EC 2.4.2.22)</t>
  </si>
  <si>
    <t>PLF_590_00002751</t>
  </si>
  <si>
    <t>Flagellar basal-body rod protein FlgB</t>
  </si>
  <si>
    <t>PLF_590_00002623</t>
  </si>
  <si>
    <t>PLF_590_00002376</t>
  </si>
  <si>
    <t>ATP synthase epsilon chain (EC 3.6.3.14)</t>
  </si>
  <si>
    <t>PLF_590_00002426</t>
  </si>
  <si>
    <t>NADH-ubiquinone oxidoreductase chain I (EC 1.6.5.3)</t>
  </si>
  <si>
    <t>PLF_590_00001669</t>
  </si>
  <si>
    <t>Methenyltetrahydrofolate cyclohydrolase (EC 3.5.4.9) / Methylenetetrahydrofolate dehydrogenase (NADP+) (EC 1.5.1.5)</t>
  </si>
  <si>
    <t>PLF_590_00002874</t>
  </si>
  <si>
    <t>Protein-export protein SecB (maintains pre-export unfolded state)</t>
  </si>
  <si>
    <t>PLF_590_00000311</t>
  </si>
  <si>
    <t>Type III secretion cytoplasmic protein (YscL)</t>
  </si>
  <si>
    <t>PLF_590_00000257</t>
  </si>
  <si>
    <t>PLF_590_00003119</t>
  </si>
  <si>
    <t>Anaerobic dimethyl sulfoxide reductase chain C (EC 1.8.5.3), anchor subunit</t>
  </si>
  <si>
    <t>PLF_590_00003110</t>
  </si>
  <si>
    <t>2-C-methyl-D-erythritol 2,4-cyclodiphosphate synthase (EC 4.6.1.12)</t>
  </si>
  <si>
    <t>PLF_590_00001902</t>
  </si>
  <si>
    <t>PLF_590_00001099</t>
  </si>
  <si>
    <t>Type III secretion bridge between inner and outermembrane lipoprotein (YscJ,HrcJ,EscJ, PscJ)</t>
  </si>
  <si>
    <t>PLF_590_00003572</t>
  </si>
  <si>
    <t>DNA polymerase III psi subunit (EC 2.7.7.7)</t>
  </si>
  <si>
    <t>PLF_590_00002846</t>
  </si>
  <si>
    <t>Fimbriae-like adhesin FimI</t>
  </si>
  <si>
    <t>PLF_590_00001601</t>
  </si>
  <si>
    <t>Ribosome-associated heat shock protein implicated in the recycling of the 50S subunit (S4 paralog)</t>
  </si>
  <si>
    <t>PLF_590_00000620</t>
  </si>
  <si>
    <t>D-amino acid dehydrogenase (EC 1.4.99.6)</t>
  </si>
  <si>
    <t>PLF_590_00001681</t>
  </si>
  <si>
    <t>PLF_590_00000499</t>
  </si>
  <si>
    <t>Multidrug resistance protein MdtH</t>
  </si>
  <si>
    <t>PLF_590_00000713</t>
  </si>
  <si>
    <t>Transcriptional regulator YhjC, LysR family</t>
  </si>
  <si>
    <t>PLF_590_00000714</t>
  </si>
  <si>
    <t>PLF_590_00008356</t>
  </si>
  <si>
    <t>PLF_590_00003043</t>
  </si>
  <si>
    <t>secreted effector protein</t>
  </si>
  <si>
    <t>PLF_590_00001158</t>
  </si>
  <si>
    <t>N-acetylmannosamine-6-phosphate 2-epimerase (EC 5.1.3.9)</t>
  </si>
  <si>
    <t>PLF_590_00001859</t>
  </si>
  <si>
    <t>PLF_590_00003136</t>
  </si>
  <si>
    <t>PLF_590_00000901</t>
  </si>
  <si>
    <t>GTP-binding protein EngA</t>
  </si>
  <si>
    <t>PLF_590_00001080</t>
  </si>
  <si>
    <t>Protein yceI precursor</t>
  </si>
  <si>
    <t>PLF_590_00000908</t>
  </si>
  <si>
    <t>PLF_590_00002401</t>
  </si>
  <si>
    <t>Glucitol operon activator protein</t>
  </si>
  <si>
    <t>PLF_590_00001723</t>
  </si>
  <si>
    <t>PLF_590_00002527</t>
  </si>
  <si>
    <t>Cytochrome c-type protein NrfB precursor</t>
  </si>
  <si>
    <t>PLF_590_00000633</t>
  </si>
  <si>
    <t>PLF_590_00002297</t>
  </si>
  <si>
    <t>Nickel ABC transporter, permease protein NikC2 (TC 3.A.1.5.3)</t>
  </si>
  <si>
    <t>PLF_590_00001258</t>
  </si>
  <si>
    <t>Periplasmic chaperone and peptidyl-prolyl cis-trans isomerase of outer membrane proteins SurA (EC 5.2.1.8)</t>
  </si>
  <si>
    <t>PLF_590_00001558</t>
  </si>
  <si>
    <t>Flagellar biosynthesis protein FliP</t>
  </si>
  <si>
    <t>PLF_590_00001255</t>
  </si>
  <si>
    <t>Spermidine/putrescine import ABC transporter permease protein PotC (TC 3.A.1.11.1)</t>
  </si>
  <si>
    <t>PLF_590_00001796</t>
  </si>
  <si>
    <t>Phosphodiesterase YfcE</t>
  </si>
  <si>
    <t>PLF_590_00002128</t>
  </si>
  <si>
    <t>PLF_590_00000142</t>
  </si>
  <si>
    <t>Inner membrane protein YgbE</t>
  </si>
  <si>
    <t>PLF_590_00001880</t>
  </si>
  <si>
    <t>Cold shock protein of CSP family =&gt; CspA (naming convention as in E.coli)</t>
  </si>
  <si>
    <t>PLF_590_00002026</t>
  </si>
  <si>
    <t>PLF_590_00002346</t>
  </si>
  <si>
    <t>UPF0337 protein YjbJ</t>
  </si>
  <si>
    <t>PLF_590_00000548</t>
  </si>
  <si>
    <t>PLF_590_00003226</t>
  </si>
  <si>
    <t>Cold shock protein of CSP family =&gt; CspD (naming convention as in E.coli)</t>
  </si>
  <si>
    <t>PLF_590_00003593</t>
  </si>
  <si>
    <t>Cryptic sugar kinase Mak</t>
  </si>
  <si>
    <t>PLF_590_00001409</t>
  </si>
  <si>
    <t>Putative transcriptional regulator STM3736, LysR family</t>
  </si>
  <si>
    <t>PLF_590_00002917</t>
  </si>
  <si>
    <t>PLF_590_00003144</t>
  </si>
  <si>
    <t>Methylglyoxal synthase (EC 4.2.3.3)</t>
  </si>
  <si>
    <t>PLF_590_00000320</t>
  </si>
  <si>
    <t>Methyl viologen resistance protein SmvA</t>
  </si>
  <si>
    <t>PLF_590_00000289</t>
  </si>
  <si>
    <t>DNA mismatch repair protein MutS</t>
  </si>
  <si>
    <t>PLF_590_00002155</t>
  </si>
  <si>
    <t>L,D-transpeptidase =&gt; YbiS</t>
  </si>
  <si>
    <t>PLF_590_00000873</t>
  </si>
  <si>
    <t>Type III secretion inner membrane protein (YscU,SpaS,EscU,HrcU,SsaU, homologous to flagellar export components)</t>
  </si>
  <si>
    <t>PLF_590_00000874</t>
  </si>
  <si>
    <t>Type III secretion outermembrane pore forming protein (YscC,MxiD,HrcC, InvG); Protein InvG precursor</t>
  </si>
  <si>
    <t>PLF_590_00003259</t>
  </si>
  <si>
    <t>UDP-N-acetylglucosamine 2-epimerase (EC 5.1.3.14)</t>
  </si>
  <si>
    <t>PLF_590_00000295</t>
  </si>
  <si>
    <t>PLF_590_00000297</t>
  </si>
  <si>
    <t>Putative dipeptidase</t>
  </si>
  <si>
    <t>PLF_590_00003015</t>
  </si>
  <si>
    <t>Redox-sensitive transcriptional activator SoxR</t>
  </si>
  <si>
    <t>PLF_590_00000887</t>
  </si>
  <si>
    <t>2,3-dihydroxybenzoate-AMP ligase (EC 2.7.7.58) [enterobactin] siderophore @ 2,3-dihydroxybenzoate-AMP ligase (EC 2.7.7.58) of siderophore biosynthesis</t>
  </si>
  <si>
    <t>PLF_590_00002462</t>
  </si>
  <si>
    <t>PLF_590_00002780</t>
  </si>
  <si>
    <t>Putative NAD(P)-dependent oxidoreductase EC-YbbO</t>
  </si>
  <si>
    <t>PLF_590_00000124</t>
  </si>
  <si>
    <t>Type III restriction-modification system StyLTI enzyme mod (EC 2.1.1.72); Type III restriction-modification system methylation subunit (EC 2.1.1.72)</t>
  </si>
  <si>
    <t>PLF_590_00001023</t>
  </si>
  <si>
    <t>PLF_590_00001022</t>
  </si>
  <si>
    <t>ABC transporter, permease protein YejB</t>
  </si>
  <si>
    <t>PLF_590_00000802</t>
  </si>
  <si>
    <t>PLF_590_00003317</t>
  </si>
  <si>
    <t>L-threonine kinase in B12 biosynthesis (EC 2.7.1.177)</t>
  </si>
  <si>
    <t>PLF_590_00002243</t>
  </si>
  <si>
    <t>23S rRNA (uracil(747)-C(5))-methyltransferase (EC 2.1.1.189)</t>
  </si>
  <si>
    <t>PLF_590_00001199</t>
  </si>
  <si>
    <t>23S rRNA (uracil(1939)-C(5))-methyltransferase (EC 2.1.1.190)</t>
  </si>
  <si>
    <t>PLF_590_00002475</t>
  </si>
  <si>
    <t>Transcriptional activator protein LysR</t>
  </si>
  <si>
    <t>PLF_590_00002472</t>
  </si>
  <si>
    <t>PLF_590_00001114</t>
  </si>
  <si>
    <t>PLF_590_00002931</t>
  </si>
  <si>
    <t>PLF_590_00003439</t>
  </si>
  <si>
    <t>PLF_590_00001221</t>
  </si>
  <si>
    <t>Histidyl-tRNA synthetase (EC 6.1.1.21)</t>
  </si>
  <si>
    <t>PLF_590_00002167</t>
  </si>
  <si>
    <t>Nitrite reductase [NAD(P)H] small subunit (EC 1.7.1.4)</t>
  </si>
  <si>
    <t>PLF_590_00000821</t>
  </si>
  <si>
    <t>PLF_590_00002168</t>
  </si>
  <si>
    <t>O-antigen chain length determinant protein WzzB</t>
  </si>
  <si>
    <t>PLF_590_00002567</t>
  </si>
  <si>
    <t>Pathogenicity 1 island effector protein</t>
  </si>
  <si>
    <t>PLF_590_00001955</t>
  </si>
  <si>
    <t>Ribosyl nicotinamide transporter, PnuC-like</t>
  </si>
  <si>
    <t>PLF_590_00002446</t>
  </si>
  <si>
    <t>PLF_590_00000573</t>
  </si>
  <si>
    <t>Translation elongation factor P Lys34 hydroxylase</t>
  </si>
  <si>
    <t>PLF_590_00001293</t>
  </si>
  <si>
    <t>PLF_590_00001047</t>
  </si>
  <si>
    <t>Flagellar basal-body rod modification protein FlgD</t>
  </si>
  <si>
    <t>PLF_590_00000465</t>
  </si>
  <si>
    <t>Asparagine synthetase [glutamine-hydrolyzing] (EC 6.3.5.4)</t>
  </si>
  <si>
    <t>PLF_590_00000275</t>
  </si>
  <si>
    <t>D-lactate dehydrogenase (EC 1.1.1.28)</t>
  </si>
  <si>
    <t>PLF_590_00000469</t>
  </si>
  <si>
    <t>PLF_590_00001690</t>
  </si>
  <si>
    <t>Uncharacterized DUF484 protein YigA</t>
  </si>
  <si>
    <t>PLF_590_00003044</t>
  </si>
  <si>
    <t>2-hydroxy-3-oxopropionate reductase (EC 1.1.1.60)</t>
  </si>
  <si>
    <t>PLF_590_00000746</t>
  </si>
  <si>
    <t>Anaerobic dimethyl sulfoxide reductase chain B (EC 1.8.5.3), iron-sulfur binding subunit</t>
  </si>
  <si>
    <t>PLF_590_00076605</t>
  </si>
  <si>
    <t>L-serine dehydratase, beta subunit (EC 4.3.1.17) / L-serine dehydratase, alpha subunit (EC 4.3.1.17)</t>
  </si>
  <si>
    <t>PLF_590_00001891</t>
  </si>
  <si>
    <t>DNA transformation protein TfoX</t>
  </si>
  <si>
    <t>PLF_590_00000835</t>
  </si>
  <si>
    <t>ABC transporter, substrate-binding protein YejA</t>
  </si>
  <si>
    <t>PLF_590_00002515</t>
  </si>
  <si>
    <t>PLF_590_00001805</t>
  </si>
  <si>
    <t>PLF_590_00001679</t>
  </si>
  <si>
    <t>Para-aminobenzoate synthase, amidotransferase component (EC 2.6.1.85)</t>
  </si>
  <si>
    <t>PLF_590_00001671</t>
  </si>
  <si>
    <t>PLF_590_00000364</t>
  </si>
  <si>
    <t>PLF_590_00001447</t>
  </si>
  <si>
    <t>Diaminohydroxyphosphoribosylaminopyrimidine deaminase (EC 3.5.4.26) / 5-amino-6-(5-phosphoribosylamino)uracil reductase (EC 1.1.1.193)</t>
  </si>
  <si>
    <t>PLF_590_00000770</t>
  </si>
  <si>
    <t>Secretion system chaparone SscB</t>
  </si>
  <si>
    <t>PLF_590_00002064</t>
  </si>
  <si>
    <t>PLF_590_00003411</t>
  </si>
  <si>
    <t>PLF_590_00002420</t>
  </si>
  <si>
    <t>Monofunctional biosynthetic peptidoglycan transglycosylase</t>
  </si>
  <si>
    <t>PLF_590_00003154</t>
  </si>
  <si>
    <t>PLF_590_00003359</t>
  </si>
  <si>
    <t>Phosphoribosyl-AMP cyclohydrolase (EC 3.5.4.19) / Phosphoribosyl-ATP pyrophosphatase (EC 3.6.1.31)</t>
  </si>
  <si>
    <t>PLF_590_00001832</t>
  </si>
  <si>
    <t>Thiamine kinase (EC 2.7.1.89) @ Adenosylcobinamide kinase (EC 2.7.1.156)</t>
  </si>
  <si>
    <t>PLF_590_00001273</t>
  </si>
  <si>
    <t>PLF_590_00001065</t>
  </si>
  <si>
    <t>N-acetylmuramoyl-L-alanine amidase (EC 3.5.1.28) @ 1,6-anhydro-N-acetylmuramyl-L-alanine amidase</t>
  </si>
  <si>
    <t>PLF_590_00003055</t>
  </si>
  <si>
    <t>PLF_590_00000768</t>
  </si>
  <si>
    <t>PLF_590_00002589</t>
  </si>
  <si>
    <t>PLF_590_00002747</t>
  </si>
  <si>
    <t>PLF_590_00003329</t>
  </si>
  <si>
    <t>SSU ribosomal protein S3p (S3e)</t>
  </si>
  <si>
    <t>PLF_590_00001097</t>
  </si>
  <si>
    <t>Transcriptional regulatory protein YciT</t>
  </si>
  <si>
    <t>PLF_590_00002432</t>
  </si>
  <si>
    <t>PLF_590_00003577</t>
  </si>
  <si>
    <t>Propanol dehydrogenase [NAD+]</t>
  </si>
  <si>
    <t>PLF_590_00002638</t>
  </si>
  <si>
    <t>Cytidylate kinase (EC 2.7.4.25)</t>
  </si>
  <si>
    <t>PLF_590_00001900</t>
  </si>
  <si>
    <t>Uncharacterized protein YieE</t>
  </si>
  <si>
    <t>PLF_590_00002636</t>
  </si>
  <si>
    <t>Curli production assembly/transport component CsgE</t>
  </si>
  <si>
    <t>PLF_590_00000422</t>
  </si>
  <si>
    <t>Membrane protein YcjF</t>
  </si>
  <si>
    <t>PLF_590_00000626</t>
  </si>
  <si>
    <t>Hexose phosphate transport protein UhpT</t>
  </si>
  <si>
    <t>PLF_590_00001822</t>
  </si>
  <si>
    <t>Rod shape-determining protein MreD</t>
  </si>
  <si>
    <t>PLF_590_00001268</t>
  </si>
  <si>
    <t>Uncharacterized protein EC-HemY in Proteobacteria (unrelated to HemY-type PPO in GramPositives)</t>
  </si>
  <si>
    <t>PLF_590_00002285</t>
  </si>
  <si>
    <t>Uncharacterized lipoprotein YgdR</t>
  </si>
  <si>
    <t>PLF_590_00001266</t>
  </si>
  <si>
    <t>Type III secretion thermoregulatory protein (LcrF,VirF,transcription regulation of virulence plasmid)</t>
  </si>
  <si>
    <t>PLF_590_00001980</t>
  </si>
  <si>
    <t>PLF_590_00000327</t>
  </si>
  <si>
    <t>Type III secretion host injection and negative regulator protein (YopD); Surface presentation of antigens protein SpaN (Invasion protein InvJ)</t>
  </si>
  <si>
    <t>PLF_590_00002202</t>
  </si>
  <si>
    <t>LSU rRNA pseudouridine(1911/1915/1917) synthase (EC 5.4.99.23)</t>
  </si>
  <si>
    <t>PLF_590_00003235</t>
  </si>
  <si>
    <t>Hydrogenase maturation protease HybD</t>
  </si>
  <si>
    <t>PLF_590_00002041</t>
  </si>
  <si>
    <t>PLF_590_00002053</t>
  </si>
  <si>
    <t>PLF_590_00003460</t>
  </si>
  <si>
    <t>Propanediol dehydratase medium subunit (EC 4.2.1.28)</t>
  </si>
  <si>
    <t>PLF_590_00003139</t>
  </si>
  <si>
    <t>L-fucose operon activator</t>
  </si>
  <si>
    <t>PLF_590_00002355</t>
  </si>
  <si>
    <t>Vitamin B12 ABC transporter, ATP-binding protein BtuD</t>
  </si>
  <si>
    <t>PLF_590_00001487</t>
  </si>
  <si>
    <t>Quercetin 2,3-dioxygenase (EC 1.13.11.24) =&gt; YhhW</t>
  </si>
  <si>
    <t>PLF_590_00001720</t>
  </si>
  <si>
    <t>Transketolase, N-terminal section (EC 2.2.1.1)</t>
  </si>
  <si>
    <t>PLF_590_00000430</t>
  </si>
  <si>
    <t>Type III secretion inner membrane protein (YscR,SpaR,HrcR,EscR,homologous to flagellar export components)</t>
  </si>
  <si>
    <t>PLF_590_00001297</t>
  </si>
  <si>
    <t>FIG000605: protein co-occurring with transport systems (COG1739)</t>
  </si>
  <si>
    <t>PLF_590_00000138</t>
  </si>
  <si>
    <t>Lysine-N-methylase (EC 2.1.1.-)</t>
  </si>
  <si>
    <t>PLF_590_00000865</t>
  </si>
  <si>
    <t>Ribokinase (EC 2.7.1.15)</t>
  </si>
  <si>
    <t>PLF_590_00001411</t>
  </si>
  <si>
    <t>Putrescine/proton symporter, putrescine/ornithine antiporter PotE</t>
  </si>
  <si>
    <t>PLF_590_00003036</t>
  </si>
  <si>
    <t>PLF_590_00002559</t>
  </si>
  <si>
    <t>TonB-ExbBD energy transducing system, ExbB subunit</t>
  </si>
  <si>
    <t>PLF_590_00002711</t>
  </si>
  <si>
    <t>[NiFe] hydrogenase metallocenter assembly protein HypD</t>
  </si>
  <si>
    <t>PLF_590_00002021</t>
  </si>
  <si>
    <t>Histidine ABC transporter, permease protein HisQ (TC 3.A.1.3.1)</t>
  </si>
  <si>
    <t>PLF_590_00002022</t>
  </si>
  <si>
    <t>Inner membrane protein YlaC</t>
  </si>
  <si>
    <t>PLF_590_00003457</t>
  </si>
  <si>
    <t>PLF_590_00002556</t>
  </si>
  <si>
    <t>PLF_590_00000522</t>
  </si>
  <si>
    <t>Cytosol nonspecific dipeptidase (EC 3.4.13.18)</t>
  </si>
  <si>
    <t>PLF_590_00002981</t>
  </si>
  <si>
    <t>PLF_590_00002415</t>
  </si>
  <si>
    <t>Lysophospholipid transporter LplT</t>
  </si>
  <si>
    <t>PLF_590_00003225</t>
  </si>
  <si>
    <t>ClpXP protease specificity-enhancing factor SspB</t>
  </si>
  <si>
    <t>PLF_590_00000447</t>
  </si>
  <si>
    <t>Histidinol dehydrogenase (EC 1.1.1.23)</t>
  </si>
  <si>
    <t>PLF_590_00001328</t>
  </si>
  <si>
    <t>Phosphoribosylformylglycinamidine cyclo-ligase (EC 6.3.3.1)</t>
  </si>
  <si>
    <t>PLF_590_00002650</t>
  </si>
  <si>
    <t>Flagellar regulon repressor RtsB</t>
  </si>
  <si>
    <t>PLF_590_00002222</t>
  </si>
  <si>
    <t>Uncharacterized protein YbaP</t>
  </si>
  <si>
    <t>PLF_590_00002494</t>
  </si>
  <si>
    <t>PLF_590_00002234</t>
  </si>
  <si>
    <t>Zinc ABC transporter, substrate-binding protein ZnuA</t>
  </si>
  <si>
    <t>PLF_590_00001878</t>
  </si>
  <si>
    <t>CoA-acylating propionaldehyde dehydrogenase</t>
  </si>
  <si>
    <t>PLF_590_00002546</t>
  </si>
  <si>
    <t>HTH-type transcriptional regulator MlrA</t>
  </si>
  <si>
    <t>PLF_590_00002708</t>
  </si>
  <si>
    <t>PLF_590_00002465</t>
  </si>
  <si>
    <t>PLF_590_00000510</t>
  </si>
  <si>
    <t>Sialic acid transporter (permease) NanT</t>
  </si>
  <si>
    <t>PLF_590_00003316</t>
  </si>
  <si>
    <t>L-seryl-tRNA(Sec) selenium transferase (EC 2.9.1.1)</t>
  </si>
  <si>
    <t>PLF_590_00002469</t>
  </si>
  <si>
    <t>PLF_590_00003528</t>
  </si>
  <si>
    <t>PLF_590_00000684</t>
  </si>
  <si>
    <t>LPS-assembly protein LptD @ Organic solvent tolerance protein precursor</t>
  </si>
  <si>
    <t>PLF_590_00003007</t>
  </si>
  <si>
    <t>PLF_590_00001194</t>
  </si>
  <si>
    <t>Cell invasion protein SipB</t>
  </si>
  <si>
    <t>PLF_590_00003009</t>
  </si>
  <si>
    <t>Phosphotransferase system, phosphocarrier protein HPr</t>
  </si>
  <si>
    <t>PLF_590_00003008</t>
  </si>
  <si>
    <t>PLF_590_00001947</t>
  </si>
  <si>
    <t>Putative polyferredoxin</t>
  </si>
  <si>
    <t>PLF_590_00000613</t>
  </si>
  <si>
    <t>PLF_590_00000754</t>
  </si>
  <si>
    <t>Epoxyqueuosine reductase (EC 1.17.99.6) QueG</t>
  </si>
  <si>
    <t>PLF_590_00002080</t>
  </si>
  <si>
    <t>Threonine catabolic operon transcriptional activator TdcA</t>
  </si>
  <si>
    <t>PLF_590_00002774</t>
  </si>
  <si>
    <t>PLF_590_00001424</t>
  </si>
  <si>
    <t>Type III secretion inner membrane protein (YscQ,homologous to flagellar export components); Surface presentation of antigens protein SpaO</t>
  </si>
  <si>
    <t>PLF_590_00002322</t>
  </si>
  <si>
    <t>PLF_590_00000116</t>
  </si>
  <si>
    <t>Membrane protein, suppressor for copper-sensitivity ScsB</t>
  </si>
  <si>
    <t>PLF_590_00002563</t>
  </si>
  <si>
    <t>N5-carboxyaminoimidazole ribonucleotide mutase (EC 5.4.99.18)</t>
  </si>
  <si>
    <t>PLF_590_00002569</t>
  </si>
  <si>
    <t>Phosphoglycerate mutase (EC 5.4.2.11)</t>
  </si>
  <si>
    <t>PLF_590_00000570</t>
  </si>
  <si>
    <t>Secretion system effector SseE</t>
  </si>
  <si>
    <t>PLF_590_00001467</t>
  </si>
  <si>
    <t>PLF_590_00000377</t>
  </si>
  <si>
    <t>5-methyltetrahydrofolate--homocysteine methyltransferase (EC 2.1.1.13)</t>
  </si>
  <si>
    <t>PLF_590_00002807</t>
  </si>
  <si>
    <t>PLF_590_00002095</t>
  </si>
  <si>
    <t>PLF_590_00001453</t>
  </si>
  <si>
    <t>c-di-GMP phosphodiesterase (EC 3.1.4.52) =&gt; PdeH</t>
  </si>
  <si>
    <t>PLF_590_00003171</t>
  </si>
  <si>
    <t>Uncharacterized protein YbaM</t>
  </si>
  <si>
    <t>PLF_590_00001213</t>
  </si>
  <si>
    <t>Flagellar motor rotation protein MotA</t>
  </si>
  <si>
    <t>PLF_590_00002887</t>
  </si>
  <si>
    <t>Thiosulfate sulfurtransferase GlpE (EC 2.8.1.1)</t>
  </si>
  <si>
    <t>PLF_590_00002300</t>
  </si>
  <si>
    <t>Non-specific ribonucleoside hydrolase RihC</t>
  </si>
  <si>
    <t>PLF_590_00002191</t>
  </si>
  <si>
    <t>PLF_590_00002459</t>
  </si>
  <si>
    <t>PLF_590_00002865</t>
  </si>
  <si>
    <t>N-acetyltransferase ElaA</t>
  </si>
  <si>
    <t>PLF_590_00000084</t>
  </si>
  <si>
    <t>Alpha-2-macroglobulin</t>
  </si>
  <si>
    <t>PLF_590_00002453</t>
  </si>
  <si>
    <t>Uncharacterized protein YjcB</t>
  </si>
  <si>
    <t>PLF_590_00000473</t>
  </si>
  <si>
    <t>PLF_590_00002812</t>
  </si>
  <si>
    <t>PLF_590_00000778</t>
  </si>
  <si>
    <t>[Protein-PII] uridylyltransferase (EC 2.7.7.59) / [Protein-PII]-UMP uridylyl-removing enzyme</t>
  </si>
  <si>
    <t>PLF_590_00000079</t>
  </si>
  <si>
    <t>Cell division trigger factor (EC 5.2.1.8)</t>
  </si>
  <si>
    <t>PLF_590_00000776</t>
  </si>
  <si>
    <t>UPF0266 membrane protein YobD</t>
  </si>
  <si>
    <t>PLF_590_00000396</t>
  </si>
  <si>
    <t>Arginine decarboxylase, catabolic (EC 4.1.1.19)</t>
  </si>
  <si>
    <t>PLF_590_00002180</t>
  </si>
  <si>
    <t>PLF_590_00003216</t>
  </si>
  <si>
    <t>PLF_590_00000793</t>
  </si>
  <si>
    <t>Fructose-bisphosphate aldolase class II (EC 4.1.2.13)</t>
  </si>
  <si>
    <t>PLF_590_00001543</t>
  </si>
  <si>
    <t>Ferrous-iron efflux pump FieF</t>
  </si>
  <si>
    <t>PLF_590_00003213</t>
  </si>
  <si>
    <t>dTDP-glucose 4,6-dehydratase (EC 4.2.1.46)</t>
  </si>
  <si>
    <t>PLF_590_00000650</t>
  </si>
  <si>
    <t>Tail-specific protease precursor (EC 3.4.21.102)</t>
  </si>
  <si>
    <t>PLF_590_00001376</t>
  </si>
  <si>
    <t>PLF_590_00000259</t>
  </si>
  <si>
    <t>PLF_590_00003817</t>
  </si>
  <si>
    <t>Putative regulatory protein</t>
  </si>
  <si>
    <t>PLF_590_00002580</t>
  </si>
  <si>
    <t>PLF_590_00001095</t>
  </si>
  <si>
    <t>Transcriptional regulator STM2345, LacI family</t>
  </si>
  <si>
    <t>PLF_590_00000381</t>
  </si>
  <si>
    <t>L-carnitine/gamma-butyrobetaine antiporter</t>
  </si>
  <si>
    <t>PLF_590_00003125</t>
  </si>
  <si>
    <t>DNA polymerase III chi subunit (EC 2.7.7.7)</t>
  </si>
  <si>
    <t>PLF_590_00000628</t>
  </si>
  <si>
    <t>PLF_590_00001498</t>
  </si>
  <si>
    <t>Ribose ABC transporter, substrate-binding protein RbsB (TC 3.A.1.2.1)</t>
  </si>
  <si>
    <t>PLF_590_00001396</t>
  </si>
  <si>
    <t>NADPH-dependent broad range aldehyde dehydrogenase YqhD</t>
  </si>
  <si>
    <t>PLF_590_00001719</t>
  </si>
  <si>
    <t>Transcriptional response regulatory protein GlrR</t>
  </si>
  <si>
    <t>PLF_590_00001011</t>
  </si>
  <si>
    <t>PLF_590_00001157</t>
  </si>
  <si>
    <t>Multidrug resistance protein MdtG</t>
  </si>
  <si>
    <t>PLF_590_00000850</t>
  </si>
  <si>
    <t>Glutamine--fructose-6-phosphate aminotransferase [isomerizing] (EC 2.6.1.16)</t>
  </si>
  <si>
    <t>PLF_590_00002737</t>
  </si>
  <si>
    <t>PLF_590_00002056</t>
  </si>
  <si>
    <t>PLF_590_00001910</t>
  </si>
  <si>
    <t>Fumarate hydratase class II (EC 4.2.1.2)</t>
  </si>
  <si>
    <t>PLF_590_00000988</t>
  </si>
  <si>
    <t>Electron transfer flavoprotein-quinone oxidoreductase ecFixC</t>
  </si>
  <si>
    <t>PLF_590_00003149</t>
  </si>
  <si>
    <t>PTS system, N,N'-diacetylchitobiose-specific IIB component (EC 2.7.1.196)</t>
  </si>
  <si>
    <t>PLF_590_00002523</t>
  </si>
  <si>
    <t>Colanic acid biosynthesis glycosyl transferase WcaA</t>
  </si>
  <si>
    <t>PLF_590_00001009</t>
  </si>
  <si>
    <t>YheO-like PAS domain</t>
  </si>
  <si>
    <t>PLF_590_00001129</t>
  </si>
  <si>
    <t>D-arabinose-5-phosphate isomerase (EC 5.3.1.13)</t>
  </si>
  <si>
    <t>PLF_590_00001658</t>
  </si>
  <si>
    <t>Histidinol-phosphatase (EC 3.1.3.15) / Imidazoleglycerol-phosphate dehydratase (EC 4.2.1.19)</t>
  </si>
  <si>
    <t>PLF_590_00001417</t>
  </si>
  <si>
    <t>Soluble lytic murein transglycosylase (EC 4.2.2.n1)</t>
  </si>
  <si>
    <t>PLF_590_00002645</t>
  </si>
  <si>
    <t>DNA gyrase inhibitor YacG</t>
  </si>
  <si>
    <t>PLF_590_00000334</t>
  </si>
  <si>
    <t>PLF_590_00002728</t>
  </si>
  <si>
    <t>4'-phosphopantetheinyl transferase (EC 2.7.8.-)</t>
  </si>
  <si>
    <t>PLF_590_00002726</t>
  </si>
  <si>
    <t>3-hydroxyacyl-[acyl-carrier-protein] dehydratase, FabA form (EC 4.2.1.59) @ Trans-2-decenoyl-[acyl-carrier-protein] isomerase (EC 5.3.3.14)</t>
  </si>
  <si>
    <t>PLF_590_00002123</t>
  </si>
  <si>
    <t>Anaerobic nitric oxide reductase flavorubredoxin</t>
  </si>
  <si>
    <t>PLF_590_00002027</t>
  </si>
  <si>
    <t>Lipoate-protein ligase A</t>
  </si>
  <si>
    <t>PLF_590_00002340</t>
  </si>
  <si>
    <t>PLF_590_00001397</t>
  </si>
  <si>
    <t>Nitric oxide reductase FlRd-NAD(+) reductase</t>
  </si>
  <si>
    <t>PLF_590_00000444</t>
  </si>
  <si>
    <t>Excinuclease ABC subunit B</t>
  </si>
  <si>
    <t>PLF_590_00003222</t>
  </si>
  <si>
    <t>23S rRNA (cytidine(2498)-2'-O)-methyltransferase (EC 2.1.1.186)</t>
  </si>
  <si>
    <t>PLF_590_00001137</t>
  </si>
  <si>
    <t>PLF_590_00001240</t>
  </si>
  <si>
    <t>Phenylalanine-specific permease</t>
  </si>
  <si>
    <t>PLF_590_00001036</t>
  </si>
  <si>
    <t>Coproporphyrinogen III oxidase, oxygen-independent (EC 1.3.99.22)</t>
  </si>
  <si>
    <t>PLF_590_00002656</t>
  </si>
  <si>
    <t>HtrA protease/chaperone protein</t>
  </si>
  <si>
    <t>PLF_590_00000034</t>
  </si>
  <si>
    <t>Anaerobic sulfite reductase subunit A</t>
  </si>
  <si>
    <t>PLF_590_00002150</t>
  </si>
  <si>
    <t>HMP-PP hydrolase (pyridoxal phosphatase) Cof, detected in genetic screen for thiamin metabolic genes</t>
  </si>
  <si>
    <t>PLF_590_00002151</t>
  </si>
  <si>
    <t>Heat shock protein HslJ</t>
  </si>
  <si>
    <t>PLF_590_00000281</t>
  </si>
  <si>
    <t>DNA topoisomerase IV subunit A (EC 5.99.1.3)</t>
  </si>
  <si>
    <t>PLF_590_00003016</t>
  </si>
  <si>
    <t>Ribonucleotide reduction protein NrdI</t>
  </si>
  <si>
    <t>PLF_590_00002237</t>
  </si>
  <si>
    <t>Uncharacterized lipoprotein YgdI</t>
  </si>
  <si>
    <t>PLF_590_00003253</t>
  </si>
  <si>
    <t>tRNA uridine 5-oxyacetic acid(34) methyltransferase (EC 2.1.1.-)</t>
  </si>
  <si>
    <t>PLF_590_00002789</t>
  </si>
  <si>
    <t>Putative periplasmic or exported protein</t>
  </si>
  <si>
    <t>PLF_590_00000992</t>
  </si>
  <si>
    <t>Pyruvate dehydrogenase (quinone) (EC 1.2.5.1)</t>
  </si>
  <si>
    <t>PLF_590_00000610</t>
  </si>
  <si>
    <t>PLF_590_00001431</t>
  </si>
  <si>
    <t>PLF_590_00001337</t>
  </si>
  <si>
    <t>Ribulosamine/erythrulosamine 3-kinase potentially involved in protein deglycation</t>
  </si>
  <si>
    <t>PLF_590_00002333</t>
  </si>
  <si>
    <t>Thiosulfate reductase PhsC, cytochrome B subunit</t>
  </si>
  <si>
    <t>PLF_590_00002140</t>
  </si>
  <si>
    <t>Flavoprotein MioC</t>
  </si>
  <si>
    <t>PLF_590_00001190</t>
  </si>
  <si>
    <t>Type IV fimbrial assembly, ATPase PilB</t>
  </si>
  <si>
    <t>PLF_590_00000302</t>
  </si>
  <si>
    <t>Arginine/ornithine antiporter ArcD</t>
  </si>
  <si>
    <t>PLF_590_00001616</t>
  </si>
  <si>
    <t>Uncharacterized fimbrial-like protein SfmH</t>
  </si>
  <si>
    <t>PLF_590_00000502</t>
  </si>
  <si>
    <t>PLF_590_00003083</t>
  </si>
  <si>
    <t>PLF_590_00000898</t>
  </si>
  <si>
    <t>Dihydroxy-acid dehydratase (EC 4.2.1.9)</t>
  </si>
  <si>
    <t>PLF_590_00000269</t>
  </si>
  <si>
    <t>Trimethylamine-N-oxide sensor histidine kinase TorS (EC 2.7.13.3)</t>
  </si>
  <si>
    <t>PLF_590_00001056</t>
  </si>
  <si>
    <t>Inner membrane transport protein YajR</t>
  </si>
  <si>
    <t>PLF_590_00000344</t>
  </si>
  <si>
    <t>Type III secretion injected virulence protein (YopE)</t>
  </si>
  <si>
    <t>PLF_590_00000050</t>
  </si>
  <si>
    <t>Uncharacterized protein YdiJ</t>
  </si>
  <si>
    <t>PLF_590_00000618</t>
  </si>
  <si>
    <t>Chorismate synthase (EC 4.2.3.5)</t>
  </si>
  <si>
    <t>PLF_590_00001220</t>
  </si>
  <si>
    <t>Glycerol uptake facilitator protein</t>
  </si>
  <si>
    <t>PLF_590_00002088</t>
  </si>
  <si>
    <t>PLF_590_00001743</t>
  </si>
  <si>
    <t>tRNA (cytidine(34)-2'-O)-methyltransferase (EC 2.1.1.207)</t>
  </si>
  <si>
    <t>PLF_590_00002325</t>
  </si>
  <si>
    <t>S-ribosylhomocysteine lyase (EC 4.4.1.21) @ Autoinducer-2 production protein LuxS</t>
  </si>
  <si>
    <t>PLF_590_00002258</t>
  </si>
  <si>
    <t>PLF_590_00000671</t>
  </si>
  <si>
    <t>Ribonuclease G</t>
  </si>
  <si>
    <t>PLF_590_00002443</t>
  </si>
  <si>
    <t>Primosomal protein I</t>
  </si>
  <si>
    <t>PLF_590_00001956</t>
  </si>
  <si>
    <t>DNA-binding transcriptional dual regulator Rob</t>
  </si>
  <si>
    <t>PLF_590_00000278</t>
  </si>
  <si>
    <t>Phosphatidylglycerol--membrane-oligosaccharide glycerophosphotransferase (EC 2.7.8.20)</t>
  </si>
  <si>
    <t>PLF_590_00001355</t>
  </si>
  <si>
    <t>4-hydroxyphenylacetate symporter, major facilitator superfamily (MFS)</t>
  </si>
  <si>
    <t>PLF_590_00001894</t>
  </si>
  <si>
    <t>Diaminopimelate decarboxylase (EC 4.1.1.20)</t>
  </si>
  <si>
    <t>PLF_590_00001591</t>
  </si>
  <si>
    <t>PLF_590_00001593</t>
  </si>
  <si>
    <t>Uncharacterized amino acid permease, GabP family</t>
  </si>
  <si>
    <t>PLF_590_00002603</t>
  </si>
  <si>
    <t>Twin-arginine translocation protein TatE</t>
  </si>
  <si>
    <t>PLF_590_00002199</t>
  </si>
  <si>
    <t>PLF_590_00003184</t>
  </si>
  <si>
    <t>Cobalt-precorrin-8 methylmutase (EC 5.4.99.60)</t>
  </si>
  <si>
    <t>PLF_590_00001149</t>
  </si>
  <si>
    <t>Ketol-acid reductoisomerase (NADP(+)) (EC 1.1.1.86)</t>
  </si>
  <si>
    <t>PLF_590_00000475</t>
  </si>
  <si>
    <t>Oligopeptide ABC transporter, ATP-binding protein OppF (TC 3.A.1.5.1)</t>
  </si>
  <si>
    <t>PLF_590_00000477</t>
  </si>
  <si>
    <t>PLF_590_00001281</t>
  </si>
  <si>
    <t>Osmoprotectant ABC transporter, substrate-binding protein OsmX</t>
  </si>
  <si>
    <t>PLF_590_00001767</t>
  </si>
  <si>
    <t>Lipopolysaccharide export system permease protein LptG</t>
  </si>
  <si>
    <t>PLF_590_00001764</t>
  </si>
  <si>
    <t>Deoxyribonuclease TatD</t>
  </si>
  <si>
    <t>PLF_590_00002380</t>
  </si>
  <si>
    <t>COG1683: Uncharacterized conserved protein / FIG143828: Hypothetical protein YbgA</t>
  </si>
  <si>
    <t>PLF_590_00002950</t>
  </si>
  <si>
    <t>PLF_590_00002753</t>
  </si>
  <si>
    <t>Glutaredoxin 1</t>
  </si>
  <si>
    <t>PLF_590_00002617</t>
  </si>
  <si>
    <t>HilE protein, a negative regulator of HilD, and thereby Salmonella enterica invasion</t>
  </si>
  <si>
    <t>PLF_590_00001207</t>
  </si>
  <si>
    <t>DedA family inner membrane protein YabI</t>
  </si>
  <si>
    <t>PLF_590_00003068</t>
  </si>
  <si>
    <t>Membrane protein, suppressor for copper-sensitivity ScsD</t>
  </si>
  <si>
    <t>PLF_590_00002624</t>
  </si>
  <si>
    <t>16S rRNA (cytosine(967)-C(5))-methyltransferase (EC 2.1.1.176)</t>
  </si>
  <si>
    <t>PLF_590_00002423</t>
  </si>
  <si>
    <t>NAD(P)H-flavin reductase (EC 1.5.1.41) (EC 1.16.1.3)</t>
  </si>
  <si>
    <t>PLF_590_00002872</t>
  </si>
  <si>
    <t>Propanediol utilization polyhedral body protein PduB</t>
  </si>
  <si>
    <t>PLF_590_00003194</t>
  </si>
  <si>
    <t>Lipoprotein-releasing system ATP-binding protein LolD</t>
  </si>
  <si>
    <t>PLF_590_00002877</t>
  </si>
  <si>
    <t>Inner membrane protein YijD</t>
  </si>
  <si>
    <t>PLF_590_00003297</t>
  </si>
  <si>
    <t>PLF_590_00001772</t>
  </si>
  <si>
    <t>Formate hydrogenlyase subunit 2</t>
  </si>
  <si>
    <t>PLF_590_00000481</t>
  </si>
  <si>
    <t>Inner membrane transport protein YdhC</t>
  </si>
  <si>
    <t>PLF_590_00002742</t>
  </si>
  <si>
    <t>DcrB protein precursor</t>
  </si>
  <si>
    <t>PLF_590_00000843</t>
  </si>
  <si>
    <t>Chaperone protein HtpG</t>
  </si>
  <si>
    <t>PLF_590_00001470</t>
  </si>
  <si>
    <t>Low-affinity inorganic phosphate transporter</t>
  </si>
  <si>
    <t>PLF_590_00002584</t>
  </si>
  <si>
    <t>PLF_590_00002581</t>
  </si>
  <si>
    <t>Inner membrane protein YdgC</t>
  </si>
  <si>
    <t>PLF_590_00000916</t>
  </si>
  <si>
    <t>PLF_590_00003128</t>
  </si>
  <si>
    <t>PLF_590_00000638</t>
  </si>
  <si>
    <t>Propanediol dehydratase reactivation factor large subunit</t>
  </si>
  <si>
    <t>PLF_590_00003324</t>
  </si>
  <si>
    <t>PLF_590_00001716</t>
  </si>
  <si>
    <t>Threonine dehydratase, catabolic (EC 4.3.1.19) @ L-serine dehydratase, (PLP)-dependent (EC 4.3.1.17)</t>
  </si>
  <si>
    <t>PLF_590_00000625</t>
  </si>
  <si>
    <t>PLF_590_00000789</t>
  </si>
  <si>
    <t>Cytochrome O ubiquinol oxidase subunit II (EC 1.10.3.-)</t>
  </si>
  <si>
    <t>PLF_590_00002849</t>
  </si>
  <si>
    <t>Fumarate and nitrate reduction regulatory protein</t>
  </si>
  <si>
    <t>PLF_590_00000986</t>
  </si>
  <si>
    <t>PLF_590_00000492</t>
  </si>
  <si>
    <t>Flagellar biosynthesis protein FlhB</t>
  </si>
  <si>
    <t>PLF_590_00000305</t>
  </si>
  <si>
    <t>FIG001592: Phosphocarrier protein kinase/phosphorylase, nitrogen regulation associated</t>
  </si>
  <si>
    <t>PLF_590_00002113</t>
  </si>
  <si>
    <t>PLF_590_00002856</t>
  </si>
  <si>
    <t>PLF_590_00001098</t>
  </si>
  <si>
    <t>Tryptophan synthase beta chain (EC 4.2.1.20)</t>
  </si>
  <si>
    <t>PLF_590_00002403</t>
  </si>
  <si>
    <t>HTH-type transcriptional repressor ComR</t>
  </si>
  <si>
    <t>PLF_590_00002594</t>
  </si>
  <si>
    <t>Septum formation protein Maf</t>
  </si>
  <si>
    <t>PLF_590_00001724</t>
  </si>
  <si>
    <t>Type III secretion effector SseG</t>
  </si>
  <si>
    <t>PLF_590_00001484</t>
  </si>
  <si>
    <t>PLF_590_00002851</t>
  </si>
  <si>
    <t>Hha toxicity modulator TomB</t>
  </si>
  <si>
    <t>PLF_590_00002852</t>
  </si>
  <si>
    <t>PLF_590_00000982</t>
  </si>
  <si>
    <t>Outer membrane vitamin B12 receptor BtuB</t>
  </si>
  <si>
    <t>PLF_590_00000540</t>
  </si>
  <si>
    <t>PLF_590_00001008</t>
  </si>
  <si>
    <t>Probable iron export permease protein FetB</t>
  </si>
  <si>
    <t>PLF_590_00001006</t>
  </si>
  <si>
    <t>Uncharacterized inner membrane transporter YedA</t>
  </si>
  <si>
    <t>PLF_590_00000542</t>
  </si>
  <si>
    <t>ABC-type efflux pump, duplicated ATPase component YbhF</t>
  </si>
  <si>
    <t>PLF_590_00015571</t>
  </si>
  <si>
    <t>ABC transporter, substrate-binding protein (cluster 3, basic aa/glutamine/opines)</t>
  </si>
  <si>
    <t>PLF_590_00000335</t>
  </si>
  <si>
    <t>PLF_590_00000149</t>
  </si>
  <si>
    <t>PLF_590_00002212</t>
  </si>
  <si>
    <t>Stringent starvation protein A</t>
  </si>
  <si>
    <t>PLF_590_00002715</t>
  </si>
  <si>
    <t>PLF_590_00001847</t>
  </si>
  <si>
    <t>Uridine phosphorylase (EC 2.4.2.3)</t>
  </si>
  <si>
    <t>PLF_590_00001636</t>
  </si>
  <si>
    <t>PLF_590_00000442</t>
  </si>
  <si>
    <t>DNA topoisomerase III (EC 5.99.1.2)</t>
  </si>
  <si>
    <t>PLF_590_00001136</t>
  </si>
  <si>
    <t>Flagellar motor switch protein FliM</t>
  </si>
  <si>
    <t>PLF_590_00001407</t>
  </si>
  <si>
    <t>Putative arylsulfatase regulatory protein</t>
  </si>
  <si>
    <t>PLF_590_00003143</t>
  </si>
  <si>
    <t>PLF_590_00000975</t>
  </si>
  <si>
    <t>PLF_590_00000323</t>
  </si>
  <si>
    <t>Putative oxidoreductase YncB</t>
  </si>
  <si>
    <t>PLF_590_00002156</t>
  </si>
  <si>
    <t>LSU ribosomal protein L31p @ LSU ribosomal protein L31p, zinc-dependent</t>
  </si>
  <si>
    <t>PLF_590_00003023</t>
  </si>
  <si>
    <t>PLF_590_00003014</t>
  </si>
  <si>
    <t>Putative oxidoreductase YeaE, aldo/keto reductase family</t>
  </si>
  <si>
    <t>PLF_590_00003443</t>
  </si>
  <si>
    <t>Uncharacterized protein YecH</t>
  </si>
  <si>
    <t>PLF_590_00000399</t>
  </si>
  <si>
    <t>PLF_590_00002788</t>
  </si>
  <si>
    <t>PLF_590_00000459</t>
  </si>
  <si>
    <t>Selenide,water dikinase (EC 2.7.9.3)</t>
  </si>
  <si>
    <t>PLF_590_00002837</t>
  </si>
  <si>
    <t>Di-tripeptide/H+ symporter DtpC</t>
  </si>
  <si>
    <t>PLF_590_00000219</t>
  </si>
  <si>
    <t>Putative anti-FlhC(2)FlhD(4) factor YdiV</t>
  </si>
  <si>
    <t>PLF_590_00000352</t>
  </si>
  <si>
    <t>Ferrous iron transporter FeoB</t>
  </si>
  <si>
    <t>PLF_590_00000211</t>
  </si>
  <si>
    <t>Acetolactate synthase large subunit (EC 2.2.1.6)</t>
  </si>
  <si>
    <t>PLF_590_00000720</t>
  </si>
  <si>
    <t>Outer membrane beta-barrel assembly protein BamC</t>
  </si>
  <si>
    <t>PLF_590_00002665</t>
  </si>
  <si>
    <t>LysR family transcriptional regulator HdfR</t>
  </si>
  <si>
    <t>PLF_590_00002330</t>
  </si>
  <si>
    <t>PLF_590_00002336</t>
  </si>
  <si>
    <t>Transcriptional regulator ZntR, MerR family</t>
  </si>
  <si>
    <t>PLF_590_00007392</t>
  </si>
  <si>
    <t>Type III secretion inner membrane protein (YscS,homologous to flagellar export components)</t>
  </si>
  <si>
    <t>PLF_590_00002177</t>
  </si>
  <si>
    <t>Phosphocarrier protein, nitrogen regulation associated</t>
  </si>
  <si>
    <t>PLF_590_00001197</t>
  </si>
  <si>
    <t>PLF_590_00003245</t>
  </si>
  <si>
    <t>PLF_590_00000662</t>
  </si>
  <si>
    <t>3-mercaptopyruvate sulfurtransferase (EC 2.8.1.2)</t>
  </si>
  <si>
    <t>PLF_590_00000831</t>
  </si>
  <si>
    <t>tRNA (guanine(37)-N(1))-methyltransferase (EC 2.1.1.228)</t>
  </si>
  <si>
    <t>PLF_590_00001500</t>
  </si>
  <si>
    <t>Small secreted protein YebF</t>
  </si>
  <si>
    <t>PLF_590_00000750</t>
  </si>
  <si>
    <t>PLF_590_00000816</t>
  </si>
  <si>
    <t>Putative metabolite transport protein YaaU</t>
  </si>
  <si>
    <t>PLF_590_00004378</t>
  </si>
  <si>
    <t>UDP-glucuronate:LPS(HepIII) glycosyltransferase WaaH</t>
  </si>
  <si>
    <t>PLF_590_00001585</t>
  </si>
  <si>
    <t>PLF_590_00002448</t>
  </si>
  <si>
    <t>PLF_590_00001564</t>
  </si>
  <si>
    <t>Glutaminase (EC 3.5.1.2)</t>
  </si>
  <si>
    <t>PLF_590_00000676</t>
  </si>
  <si>
    <t>PLF_590_00003371</t>
  </si>
  <si>
    <t>PLF_590_00001603</t>
  </si>
  <si>
    <t>Sigma factor RpoE negative regulatory protein RseA</t>
  </si>
  <si>
    <t>PLF_590_00002396</t>
  </si>
  <si>
    <t>PLF_590_00002860</t>
  </si>
  <si>
    <t>Malonyl-[acyl-carrier protein] O-methyltransferase (EC 2.1.1.197)</t>
  </si>
  <si>
    <t>PLF_590_00000467</t>
  </si>
  <si>
    <t>Flagellar M-ring protein FliF</t>
  </si>
  <si>
    <t>PLF_590_00001295</t>
  </si>
  <si>
    <t>Cytochrome d ubiquinol oxidase subunit II (EC 1.10.3.-)</t>
  </si>
  <si>
    <t>PLF_590_00000277</t>
  </si>
  <si>
    <t>PLF_590_00002888</t>
  </si>
  <si>
    <t>Transcriptional regulator of pyrimidine catabolism (TetR family)</t>
  </si>
  <si>
    <t>PLF_590_00001329</t>
  </si>
  <si>
    <t>UPF0701 protein YicC</t>
  </si>
  <si>
    <t>PLF_590_00002602</t>
  </si>
  <si>
    <t>Transmembrane component STY3231 of energizing module of queuosine-regulated ECF transporter</t>
  </si>
  <si>
    <t>PLF_590_00001215</t>
  </si>
  <si>
    <t>GDP-mannose mannosyl hydrolase</t>
  </si>
  <si>
    <t>PLF_590_00002305</t>
  </si>
  <si>
    <t>PLF_590_00002304</t>
  </si>
  <si>
    <t>Pantoate--beta-alanine ligase (EC 6.3.2.1)</t>
  </si>
  <si>
    <t>PLF_590_00003261</t>
  </si>
  <si>
    <t>PLF_590_00002455</t>
  </si>
  <si>
    <t>PLF_590_00001676</t>
  </si>
  <si>
    <t>Na+/H+ antiporter NhaC</t>
  </si>
  <si>
    <t>PLF_590_00000087</t>
  </si>
  <si>
    <t>PLF_590_00002110</t>
  </si>
  <si>
    <t>LSU ribosomal protein L34p</t>
  </si>
  <si>
    <t>PLF_590_00000240</t>
  </si>
  <si>
    <t>2-ketobutyrate formate-lyase (EC 2.3.1.-) @ Pyruvate formate-lyase (EC 2.3.1.54)</t>
  </si>
  <si>
    <t>PLF_590_00000241</t>
  </si>
  <si>
    <t>ATP-dependent 23S rRNA helicase DbpA</t>
  </si>
  <si>
    <t>PLF_590_00000938</t>
  </si>
  <si>
    <t>Probable iron export ATP-binding protein FetA</t>
  </si>
  <si>
    <t>PLF_590_00003104</t>
  </si>
  <si>
    <t>Uncharacterized lipoprotein YgeR</t>
  </si>
  <si>
    <t>PLF_590_00000393</t>
  </si>
  <si>
    <t>PLF_590_00003408</t>
  </si>
  <si>
    <t>Endonuclease/exonuclease/phosphatase family protein</t>
  </si>
  <si>
    <t>PLF_590_00002186</t>
  </si>
  <si>
    <t>Protein translocase membrane subunit SecG</t>
  </si>
  <si>
    <t>PLF_590_00002273</t>
  </si>
  <si>
    <t>Bacterial non-heme ferritin (EC 1.16.3.2)</t>
  </si>
  <si>
    <t>PLF_590_00003195</t>
  </si>
  <si>
    <t>LysR-family transcriptional regulator YdhB</t>
  </si>
  <si>
    <t>PLF_590_00002501</t>
  </si>
  <si>
    <t>2-methylcitrate dehydratase (EC 4.2.1.79)</t>
  </si>
  <si>
    <t>PLF_590_00001385</t>
  </si>
  <si>
    <t>Inner membrane permease YcaM</t>
  </si>
  <si>
    <t>PLF_590_00001127</t>
  </si>
  <si>
    <t>Cystathionine beta-lyase (EC 4.4.1.8)</t>
  </si>
  <si>
    <t>PLF_590_00001275</t>
  </si>
  <si>
    <t>PLF_590_00002072</t>
  </si>
  <si>
    <t>PLF_590_00002109</t>
  </si>
  <si>
    <t>tRNA-specific adenosine-34 deaminase (EC 3.5.4.33)</t>
  </si>
  <si>
    <t>PLF_590_00003471</t>
  </si>
  <si>
    <t>23S rRNA (guanine(745)-N(1))-methyltransferase (EC 2.1.1.187)</t>
  </si>
  <si>
    <t>PLF_590_00001907</t>
  </si>
  <si>
    <t>PLF_590_00000919</t>
  </si>
  <si>
    <t>Periplasmic nitrate reductase (EC 1.7.99.4)</t>
  </si>
  <si>
    <t>PLF_590_00002434</t>
  </si>
  <si>
    <t>PTS system, IIA component</t>
  </si>
  <si>
    <t>PLF_590_00000427</t>
  </si>
  <si>
    <t>Sulfite reductase [NADPH] hemoprotein beta-component (EC 1.8.1.2)</t>
  </si>
  <si>
    <t>PLF_590_00004125</t>
  </si>
  <si>
    <t>Stationary-phase-induced ribosome-associated protein</t>
  </si>
  <si>
    <t>PLF_590_00003127</t>
  </si>
  <si>
    <t>DnaA inactivator Hda (shorter homolog of DnaA)</t>
  </si>
  <si>
    <t>PLF_590_00002288</t>
  </si>
  <si>
    <t>L-ribulose-5-phosphate 4-epimerase UlaF (EC 5.1.3.4)</t>
  </si>
  <si>
    <t>PLF_590_00001261</t>
  </si>
  <si>
    <t>TorA-specific chaperone protein, TorD</t>
  </si>
  <si>
    <t>PLF_590_00000301</t>
  </si>
  <si>
    <t>PLF_590_00002136</t>
  </si>
  <si>
    <t>FKBP-type peptidyl-prolyl cis-trans isomerase SlpA (EC 5.2.1.8)</t>
  </si>
  <si>
    <t>PLF_590_00002132</t>
  </si>
  <si>
    <t>DNA gyrase inhibitory protein</t>
  </si>
  <si>
    <t>PLF_590_00003041</t>
  </si>
  <si>
    <t>putative lipoprotein</t>
  </si>
  <si>
    <t>PLF_590_00001466</t>
  </si>
  <si>
    <t>LSU ribosomal protein L1p (L10Ae)</t>
  </si>
  <si>
    <t>PLF_590_00003280</t>
  </si>
  <si>
    <t>Protein YciN</t>
  </si>
  <si>
    <t>PLF_590_00002357</t>
  </si>
  <si>
    <t>Heat shock protein HspQ</t>
  </si>
  <si>
    <t>PLF_590_00002226</t>
  </si>
  <si>
    <t>Uncharacterized protein YfhG</t>
  </si>
  <si>
    <t>PLF_590_00000433</t>
  </si>
  <si>
    <t>tRNA-dihydrouridine synthase DusB</t>
  </si>
  <si>
    <t>PLF_590_00002855</t>
  </si>
  <si>
    <t>Inner membrane protein YaiY</t>
  </si>
  <si>
    <t>PLF_590_00000237</t>
  </si>
  <si>
    <t>PLF_590_00000234</t>
  </si>
  <si>
    <t>Pyruvate:H+ symporter BtsT</t>
  </si>
  <si>
    <t>PLF_590_00001791</t>
  </si>
  <si>
    <t>NAD synthetase (EC 6.3.1.5)</t>
  </si>
  <si>
    <t>PLF_590_00002487</t>
  </si>
  <si>
    <t>Uncharacterized inner membrane protein YbdJ</t>
  </si>
  <si>
    <t>PLF_590_00001314</t>
  </si>
  <si>
    <t>PLF_590_00002729</t>
  </si>
  <si>
    <t>PLF_590_00001165</t>
  </si>
  <si>
    <t>Peptidoglycan lipid II flippase MurJ</t>
  </si>
  <si>
    <t>PLF_590_00002121</t>
  </si>
  <si>
    <t>Adenosylcobinamide-phosphate synthase (EC 6.3.1.10)</t>
  </si>
  <si>
    <t>PLF_590_00003626</t>
  </si>
  <si>
    <t>PLF_590_00006509</t>
  </si>
  <si>
    <t>Efflux ABC transporter, permease/ATP-binding protein MdlB</t>
  </si>
  <si>
    <t>PLF_590_00002713</t>
  </si>
  <si>
    <t>PLF_590_00002341</t>
  </si>
  <si>
    <t>PLF_590_00001737</t>
  </si>
  <si>
    <t>Uncharacterized protein YqiB</t>
  </si>
  <si>
    <t>PLF_590_00000734</t>
  </si>
  <si>
    <t>Septum-associated cell division protein DamX</t>
  </si>
  <si>
    <t>PLF_590_00002916</t>
  </si>
  <si>
    <t>PLF_590_00003029</t>
  </si>
  <si>
    <t>Uncharacterized periplasmic protein YbiJ</t>
  </si>
  <si>
    <t>PLF_590_00003148</t>
  </si>
  <si>
    <t>PLF_590_00000287</t>
  </si>
  <si>
    <t>PLF_590_00001321</t>
  </si>
  <si>
    <t>OrgB protein, associated with InvC ATPase of type III secretion system</t>
  </si>
  <si>
    <t>PLF_590_00003075</t>
  </si>
  <si>
    <t>Putative manganese efflux pump MntP</t>
  </si>
  <si>
    <t>PLF_590_00003011</t>
  </si>
  <si>
    <t>PLF_590_00001503</t>
  </si>
  <si>
    <t>Stationary phase inducible protein CsiE</t>
  </si>
  <si>
    <t>PLF_590_00003098</t>
  </si>
  <si>
    <t>PLF_590_00001626</t>
  </si>
  <si>
    <t>PLF_590_00002785</t>
  </si>
  <si>
    <t>Inner membrane protein YjcH, clustering with ActP</t>
  </si>
  <si>
    <t>PLF_590_00002833</t>
  </si>
  <si>
    <t>Cold shock protein of CSP family =&gt; CspE (naming convention as in E.coli)</t>
  </si>
  <si>
    <t>PLF_590_00000107</t>
  </si>
  <si>
    <t>Type III restriction-modification system StyLTI enzyme res (EC 3.1.21.5); Type III restriction-modification system restriction subunit (EC 3.1.21.5)</t>
  </si>
  <si>
    <t>PLF_590_00003095</t>
  </si>
  <si>
    <t>PLF_590_00001100</t>
  </si>
  <si>
    <t>Type III secretion cytoplasmic ATP synthase (EC 3.6.3.14, YscN,SpaL,MxiB,HrcN,EscN)</t>
  </si>
  <si>
    <t>PLF_590_00000213</t>
  </si>
  <si>
    <t>Lactaldehyde reductase (EC 1.1.1.77)</t>
  </si>
  <si>
    <t>PLF_590_00001108</t>
  </si>
  <si>
    <t>Zinc ABC transporter, ATP-binding protein ZnuC</t>
  </si>
  <si>
    <t>PLF_590_00000348</t>
  </si>
  <si>
    <t>ATP-dependent DNA helicase UvrD/PcrA (EC 3.6.4.12)</t>
  </si>
  <si>
    <t>PLF_590_00002240</t>
  </si>
  <si>
    <t>Carboxy-S-adenosyl-L-methionine synthase</t>
  </si>
  <si>
    <t>PLF_590_00000414</t>
  </si>
  <si>
    <t>PLF_590_00003361</t>
  </si>
  <si>
    <t>Probable acrEF/envCD operon repressor EnvR</t>
  </si>
  <si>
    <t>PLF_590_00000668</t>
  </si>
  <si>
    <t>Aspartokinase (EC 2.7.2.4) / Homoserine dehydrogenase (EC 1.1.1.3)</t>
  </si>
  <si>
    <t>PLF_590_00001051</t>
  </si>
  <si>
    <t>PLF_590_00002936</t>
  </si>
  <si>
    <t>PLF_590_00001112</t>
  </si>
  <si>
    <t>tRNA (5-methylaminomethyl-2-thiouridylate)-methyltransferase (EC 2.1.1.61) / FAD-dependent cmnm(5)s(2)U34 oxidoreductase</t>
  </si>
  <si>
    <t>PLF_590_00000056</t>
  </si>
  <si>
    <t>Colanic acid polymerase WcaD</t>
  </si>
  <si>
    <t>PLF_590_00001421</t>
  </si>
  <si>
    <t>Transcriptional activator NhaR</t>
  </si>
  <si>
    <t>PLF_590_00001228</t>
  </si>
  <si>
    <t>L-ribulose-5-phosphate 3-epimerase UlaE (EC 5.1.3.22)</t>
  </si>
  <si>
    <t>PLF_590_00002019</t>
  </si>
  <si>
    <t>Glutamate 5-kinase (EC 2.7.2.11) / RNA-binding C-terminal domain PUA</t>
  </si>
  <si>
    <t>PLF_590_00000400</t>
  </si>
  <si>
    <t>D-mannonate oxidoreductase (EC 1.1.1.57)</t>
  </si>
  <si>
    <t>PLF_590_00000461</t>
  </si>
  <si>
    <t>PLF_590_00000181</t>
  </si>
  <si>
    <t>PLF_590_00000370</t>
  </si>
  <si>
    <t>Maltodextrin glucosidase (EC 3.2.1.20)</t>
  </si>
  <si>
    <t>PLF_590_00002391</t>
  </si>
  <si>
    <t>DNA-binding protein StpA</t>
  </si>
  <si>
    <t>PLF_590_00000276</t>
  </si>
  <si>
    <t>PLF_590_00001695</t>
  </si>
  <si>
    <t>Cytoplasmic protein, probably associated with glutathione-regulated potassium-efflux</t>
  </si>
  <si>
    <t>PLF_590_00001454</t>
  </si>
  <si>
    <t>PLF_590_00003073</t>
  </si>
  <si>
    <t>Protein YhfA</t>
  </si>
  <si>
    <t>PLF_590_00002925</t>
  </si>
  <si>
    <t>Flagellar hook-basal body complex protein FliE</t>
  </si>
  <si>
    <t>PLF_590_00002609</t>
  </si>
  <si>
    <t>PLF_590_00001896</t>
  </si>
  <si>
    <t>Endo-type membrane-bound lytic murein transglycosylase A (EC 4.2.2.n2)</t>
  </si>
  <si>
    <t>PLF_590_00002198</t>
  </si>
  <si>
    <t>PLF_590_00003484</t>
  </si>
  <si>
    <t>Propanediol dehydratase reactivation factor small subunit</t>
  </si>
  <si>
    <t>PLF_590_00000646</t>
  </si>
  <si>
    <t>Response regulator BaeR</t>
  </si>
  <si>
    <t>PLF_590_00002866</t>
  </si>
  <si>
    <t>PLF_590_00000567</t>
  </si>
  <si>
    <t>PLF_590_00001282</t>
  </si>
  <si>
    <t>ADP-heptose--lipooligosaccharide heptosyltransferase II</t>
  </si>
  <si>
    <t>PLF_590_00001768</t>
  </si>
  <si>
    <t>RNA-binding protein YhbY</t>
  </si>
  <si>
    <t>PLF_590_00000074</t>
  </si>
  <si>
    <t>Polysulfide reductase PsrA (EC 1.12.98.4), molybdoperterin-binding subunit; Thiosulfate reductase PhsA</t>
  </si>
  <si>
    <t>PLF_590_00000934</t>
  </si>
  <si>
    <t>UPF0294 protein YafD</t>
  </si>
  <si>
    <t>PLF_590_00002897</t>
  </si>
  <si>
    <t>Hemin uptake protein HemP/HmuP</t>
  </si>
  <si>
    <t>PLF_590_00003409</t>
  </si>
  <si>
    <t>PLF_590_00002187</t>
  </si>
  <si>
    <t>PLF_590_00003138</t>
  </si>
  <si>
    <t>L-fucose mutarotase (EC 5.1.3.29)</t>
  </si>
  <si>
    <t>PLF_590_00000659</t>
  </si>
  <si>
    <t>2-oxoglutarate dehydrogenase E1 component (EC 1.2.4.2)</t>
  </si>
  <si>
    <t>PLF_590_00002506</t>
  </si>
  <si>
    <t>ADP-L-glycero-D-manno-heptose-6-epimerase (EC 5.1.3.20)</t>
  </si>
  <si>
    <t>PLF_590_00002502</t>
  </si>
  <si>
    <t>PLF_590_00001707</t>
  </si>
  <si>
    <t>Ribosomal-protein-S18p-alanine acetyltransferase (EC 2.3.1.128)</t>
  </si>
  <si>
    <t>PLF_590_00001709</t>
  </si>
  <si>
    <t>PLF_590_00000488</t>
  </si>
  <si>
    <t>PLF_590_00000163</t>
  </si>
  <si>
    <t>Flagellar biosynthesis protein FlhA</t>
  </si>
  <si>
    <t>PLF_590_00000315</t>
  </si>
  <si>
    <t>Biosynthetic arginine decarboxylase (EC 4.1.1.19)</t>
  </si>
  <si>
    <t>PLF_590_00001778</t>
  </si>
  <si>
    <t>PLF_590_00000840</t>
  </si>
  <si>
    <t>Arginine N-succinyltransferase (EC 2.3.1.109)</t>
  </si>
  <si>
    <t>PLF_590_00002106</t>
  </si>
  <si>
    <t>PLF_590_00000929</t>
  </si>
  <si>
    <t>Trehalase (EC 3.2.1.28) @ Cytoplasmic trehalase (EC 3.2.1.28)</t>
  </si>
  <si>
    <t>PLF_590_00002076</t>
  </si>
  <si>
    <t>Enhancing lycopene biosynthesis protein 2</t>
  </si>
  <si>
    <t>PLF_1279_00001837</t>
  </si>
  <si>
    <t>Staphylococcus aureus</t>
  </si>
  <si>
    <t>Outer surface protein of unknown function, cellobiose operon</t>
  </si>
  <si>
    <t>PLF_1279_00000926</t>
  </si>
  <si>
    <t>PLF_1279_00000576</t>
  </si>
  <si>
    <t>dCMP deaminase (EC 3.5.4.12) @ Late competence protein ComEB</t>
  </si>
  <si>
    <t>PLF_1279_00000574</t>
  </si>
  <si>
    <t>Uncharacterized protein YqgF</t>
  </si>
  <si>
    <t>PLF_1279_00002182</t>
  </si>
  <si>
    <t>Hypothetical protein SAV1782</t>
  </si>
  <si>
    <t>PLF_1279_00000675</t>
  </si>
  <si>
    <t>Uncharacterized protein SufA</t>
  </si>
  <si>
    <t>PLF_1279_00001080</t>
  </si>
  <si>
    <t>PLF_1279_00004664</t>
  </si>
  <si>
    <t>Doubtful CDS</t>
  </si>
  <si>
    <t>PLF_1279_00000444</t>
  </si>
  <si>
    <t>UPF0045 protein YqgV</t>
  </si>
  <si>
    <t>PLF_1279_00000588</t>
  </si>
  <si>
    <t>PLF_1279_00004378</t>
  </si>
  <si>
    <t>Serine protease, DegP/HtrA, do-like (EC 3.4.21.-)</t>
  </si>
  <si>
    <t>PLF_1279_00002108</t>
  </si>
  <si>
    <t>staphylococcal accessory regulator A homologue</t>
  </si>
  <si>
    <t>PLF_1279_00001245</t>
  </si>
  <si>
    <t>Ferrous iron transport permease EfeU</t>
  </si>
  <si>
    <t>PLF_1279_00001077</t>
  </si>
  <si>
    <t>Ferrichrome transport ATP-binding protein FhuC</t>
  </si>
  <si>
    <t>PLF_1279_00001770</t>
  </si>
  <si>
    <t>PLF_1279_00132291</t>
  </si>
  <si>
    <t>PLF_1279_00001118</t>
  </si>
  <si>
    <t>Nickel ABC transporter, substrate-binding protein NikA (TC 3.A.1.5.3)</t>
  </si>
  <si>
    <t>PLF_1279_00001658</t>
  </si>
  <si>
    <t>Hypothetical protein SA2091</t>
  </si>
  <si>
    <t>PLF_1279_00000666</t>
  </si>
  <si>
    <t>Septation ring formation regulator EzrA</t>
  </si>
  <si>
    <t>PLF_1279_00000549</t>
  </si>
  <si>
    <t>Dihydrolipoamide acyltransferase component of branched-chain alpha-keto acid dehydrogenase complex (EC 2.3.1.168)</t>
  </si>
  <si>
    <t>PLF_1279_00000661</t>
  </si>
  <si>
    <t>Pyridoxal 5'-phosphate synthase (glutamine hydrolyzing), synthase subunit (EC 4.3.3.6)</t>
  </si>
  <si>
    <t>PLF_1279_00000279</t>
  </si>
  <si>
    <t>2-oxoglutarate/2-oxoacid ferredoxin oxidoreductase, beta subunit (EC 1.2.7.-)</t>
  </si>
  <si>
    <t>PLF_1279_00000274</t>
  </si>
  <si>
    <t>PLF_1279_00000370</t>
  </si>
  <si>
    <t>Aluminum resistance protein</t>
  </si>
  <si>
    <t>PLF_1279_00000372</t>
  </si>
  <si>
    <t>PLF_1279_00001845</t>
  </si>
  <si>
    <t>Siderophore staphylobactin biosynthesis protein SbnG</t>
  </si>
  <si>
    <t>PLF_1279_00002114</t>
  </si>
  <si>
    <t>PLF_1279_00000477</t>
  </si>
  <si>
    <t>Ribonuclease J2 (endoribonuclease in RNA processing)</t>
  </si>
  <si>
    <t>PLF_1279_00127181</t>
  </si>
  <si>
    <t>UPF0213 protein YazA</t>
  </si>
  <si>
    <t>PLF_1279_00000901</t>
  </si>
  <si>
    <t>LSU ribosomal protein L25p</t>
  </si>
  <si>
    <t>PLF_1279_00001085</t>
  </si>
  <si>
    <t>Na(+) H(+) antiporter subunit F</t>
  </si>
  <si>
    <t>PLF_1279_00000492</t>
  </si>
  <si>
    <t>FIG00003568: ACT domain protein</t>
  </si>
  <si>
    <t>PLF_1279_00000556</t>
  </si>
  <si>
    <t>PLF_1279_00001254</t>
  </si>
  <si>
    <t>PLF_1279_00001492</t>
  </si>
  <si>
    <t>Flavohemoglobin / Nitric oxide dioxygenase (EC 1.14.12.17)</t>
  </si>
  <si>
    <t>PLF_1279_00000532</t>
  </si>
  <si>
    <t>PLF_1279_00001961</t>
  </si>
  <si>
    <t>PLF_1279_00002041</t>
  </si>
  <si>
    <t>N1-spermidine/spermine acetyltransferase PaiA</t>
  </si>
  <si>
    <t>PLF_1279_00001909</t>
  </si>
  <si>
    <t>Periplasmic-iron-binding protein BitC</t>
  </si>
  <si>
    <t>PLF_1279_00000485</t>
  </si>
  <si>
    <t>dNTP triphosphohydrolase, broad substrate specificity</t>
  </si>
  <si>
    <t>PLF_1279_00000527</t>
  </si>
  <si>
    <t>PLF_1279_00001435</t>
  </si>
  <si>
    <t>PLF_1279_00000418</t>
  </si>
  <si>
    <t>PLF_1279_00000651</t>
  </si>
  <si>
    <t>LSU ribosomal protein L24p (L26e)</t>
  </si>
  <si>
    <t>PLF_1279_00000650</t>
  </si>
  <si>
    <t>Iron-sulfur cluster assembly protein SufD</t>
  </si>
  <si>
    <t>PLF_1279_00000656</t>
  </si>
  <si>
    <t>Phenylalanyl-tRNA synthetase alpha chain (EC 6.1.1.20)</t>
  </si>
  <si>
    <t>PLF_1279_00001702</t>
  </si>
  <si>
    <t>PLF_1279_00000255</t>
  </si>
  <si>
    <t>PLF_1279_00002034</t>
  </si>
  <si>
    <t>PLF_1279_00000995</t>
  </si>
  <si>
    <t>LSU ribosomal protein L28p @ LSU ribosomal protein L28p, zinc-independent</t>
  </si>
  <si>
    <t>PLF_1279_00001869</t>
  </si>
  <si>
    <t>PLF_1279_00000848</t>
  </si>
  <si>
    <t>PLF_1279_00000843</t>
  </si>
  <si>
    <t>16S rRNA (cytosine(1402)-N(4))-methyltransferase (EC 2.1.1.199)</t>
  </si>
  <si>
    <t>PLF_1279_00001448</t>
  </si>
  <si>
    <t>oxidoreductase of aldo/keto reductase family, subgroup 1</t>
  </si>
  <si>
    <t>PLF_1279_00000963</t>
  </si>
  <si>
    <t>PLF_1279_00001441</t>
  </si>
  <si>
    <t>cell surface hydrolase (putative)</t>
  </si>
  <si>
    <t>PLF_1279_00000402</t>
  </si>
  <si>
    <t>Tryptophanyl-tRNA synthetase (EC 6.1.1.2)</t>
  </si>
  <si>
    <t>PLF_1279_00000407</t>
  </si>
  <si>
    <t>PLF_1279_00001327</t>
  </si>
  <si>
    <t>PLF_1279_00001133</t>
  </si>
  <si>
    <t>PLF_1279_00002020</t>
  </si>
  <si>
    <t>PLF_1279_00002013</t>
  </si>
  <si>
    <t>PLF_1279_00000879</t>
  </si>
  <si>
    <t>UPF0154 protein YneF</t>
  </si>
  <si>
    <t>PLF_1279_00000441</t>
  </si>
  <si>
    <t>Similar to ribosomal large subunit pseudouridine synthase D, Bacillus subtilis YhcT type</t>
  </si>
  <si>
    <t>PLF_1279_00001709</t>
  </si>
  <si>
    <t>Staphylococcus nuclease (SNase) domain</t>
  </si>
  <si>
    <t>PLF_1279_00001882</t>
  </si>
  <si>
    <t>PLF_1279_00001609</t>
  </si>
  <si>
    <t>Replication initiation and membrane attachment protein DnaB</t>
  </si>
  <si>
    <t>PLF_1279_00000433</t>
  </si>
  <si>
    <t>Pur operon repressor PurR</t>
  </si>
  <si>
    <t>PLF_1279_00001688</t>
  </si>
  <si>
    <t>PLF_1279_00001726</t>
  </si>
  <si>
    <t>2H phosphoesterase superfamily protein Bsu1186 (yjcG)</t>
  </si>
  <si>
    <t>PLF_1279_00001685</t>
  </si>
  <si>
    <t>PLF_1279_00002008</t>
  </si>
  <si>
    <t>PLF_1279_00001896</t>
  </si>
  <si>
    <t>Potassium-transporting ATPase A chain (EC 3.6.3.12) (TC 3.A.3.7.1)</t>
  </si>
  <si>
    <t>PLF_1279_00000614</t>
  </si>
  <si>
    <t>SSU ribosomal protein S7p (S5e)</t>
  </si>
  <si>
    <t>PLF_1279_00001664</t>
  </si>
  <si>
    <t>PLF_1279_00000758</t>
  </si>
  <si>
    <t>PLF_1279_00001501</t>
  </si>
  <si>
    <t>PTS system, mannitol-specific IIA component (EC 2.7.1.197)</t>
  </si>
  <si>
    <t>PLF_1279_00001668</t>
  </si>
  <si>
    <t>Protein of pXO2-46</t>
  </si>
  <si>
    <t>PLF_1279_00000753</t>
  </si>
  <si>
    <t>Glutamate racemase (EC 5.1.1.3)</t>
  </si>
  <si>
    <t>PLF_1279_00002082</t>
  </si>
  <si>
    <t>PLF_1279_00001614</t>
  </si>
  <si>
    <t>ATP phosphoribosyltransferase (EC 2.4.2.17) =&gt; HisGs</t>
  </si>
  <si>
    <t>PLF_1279_00001191</t>
  </si>
  <si>
    <t>Protein msa (Modulator of sarA)</t>
  </si>
  <si>
    <t>PLF_1279_00001198</t>
  </si>
  <si>
    <t>PLF_1279_00001505</t>
  </si>
  <si>
    <t>ABC transporter-like sensor ATP-binding protein SAV2623</t>
  </si>
  <si>
    <t>PLF_1279_00000227</t>
  </si>
  <si>
    <t>Aspartate-semialdehyde dehydrogenase (EC 1.2.1.11)</t>
  </si>
  <si>
    <t>PLF_1279_00001583</t>
  </si>
  <si>
    <t>Polysaccharide intercellular adhesin (PIA) biosynthesis deacetylase IcaB (EC 3.-.-.-)</t>
  </si>
  <si>
    <t>PLF_1279_00001691</t>
  </si>
  <si>
    <t>Activator of the mannose operon (transcriptional antiterminator), BglG family</t>
  </si>
  <si>
    <t>PLF_1279_00001115</t>
  </si>
  <si>
    <t>PLF_1279_00002168</t>
  </si>
  <si>
    <t>FIG016906: hypothetical protein</t>
  </si>
  <si>
    <t>PLF_1279_00005641</t>
  </si>
  <si>
    <t>PLF_1279_00000567</t>
  </si>
  <si>
    <t>PLF_1279_00000603</t>
  </si>
  <si>
    <t>PLF_1279_00000547</t>
  </si>
  <si>
    <t>HesA/MoeB/ThiF family protein</t>
  </si>
  <si>
    <t>PLF_1279_00001378</t>
  </si>
  <si>
    <t>UPF0346 protein YozE</t>
  </si>
  <si>
    <t>PLF_1279_00000454</t>
  </si>
  <si>
    <t>PLF_1279_00002072</t>
  </si>
  <si>
    <t>PLF_1279_00001743</t>
  </si>
  <si>
    <t>Sulfite reductase [NADPH] flavoprotein alpha-component (EC 1.8.1.2)</t>
  </si>
  <si>
    <t>PLF_1279_00001741</t>
  </si>
  <si>
    <t>3-hydroxyacyl-CoA dehydrogenase [fadN-fadA-fadE operon] (EC 1.1.1.35) / Enoyl-CoA hydratase [fadN-fadA-fadE operon] (EC 4.2.1.17)</t>
  </si>
  <si>
    <t>PLF_1279_00002934</t>
  </si>
  <si>
    <t>PLF_1279_00001100</t>
  </si>
  <si>
    <t>Late competence protein ComGC, access of DNA to ComEA, FIG007487</t>
  </si>
  <si>
    <t>PLF_1279_00029246</t>
  </si>
  <si>
    <t>PLF_1279_00001833</t>
  </si>
  <si>
    <t>PLF_1279_00001054</t>
  </si>
  <si>
    <t>Putative secretion accessory protein EsaA/YueB @ Bacteriophage SPP1 receptor</t>
  </si>
  <si>
    <t>PLF_1279_00000801</t>
  </si>
  <si>
    <t>Low molecular weight protein tyrosine phosphatase (EC 3.1.3.48)</t>
  </si>
  <si>
    <t>PLF_1279_00000179</t>
  </si>
  <si>
    <t>PLF_1279_00001361</t>
  </si>
  <si>
    <t>Hemolysins and related proteins containing CBS domains</t>
  </si>
  <si>
    <t>PLF_1279_00000364</t>
  </si>
  <si>
    <t>spermine/spermidine acetyltransferase blt</t>
  </si>
  <si>
    <t>PLF_1279_00001365</t>
  </si>
  <si>
    <t>Predicted regulator for deoxynucleoside utilization, GntR family</t>
  </si>
  <si>
    <t>PLF_1279_00002063</t>
  </si>
  <si>
    <t>PLF_1279_00000687</t>
  </si>
  <si>
    <t>PLF_1279_00002069</t>
  </si>
  <si>
    <t>Putative glutathione transporter, permease component; Dipeptide ABC transporter, permease protein DppC (TC 3.A.1.5.2)</t>
  </si>
  <si>
    <t>PLF_1279_00000910</t>
  </si>
  <si>
    <t>SSU ribosomal protein S4p (S9e) @ SSU ribosomal protein S4p (S9e), zinc-independent</t>
  </si>
  <si>
    <t>PLF_1279_00000708</t>
  </si>
  <si>
    <t>Octanoyl-[GcvH]:protein N-octanoyltransferase (EC 2.3.1.204)</t>
  </si>
  <si>
    <t>PLF_1279_00000662</t>
  </si>
  <si>
    <t>PLF_1279_00001093</t>
  </si>
  <si>
    <t>Glycerol-3-phosphate transporter</t>
  </si>
  <si>
    <t>PLF_1279_00001656</t>
  </si>
  <si>
    <t>FIG003573: hypothetical protein</t>
  </si>
  <si>
    <t>PLF_1279_00000382</t>
  </si>
  <si>
    <t>GTP-binding protein YqeH, required for biogenesis of 30S ribosome subunit</t>
  </si>
  <si>
    <t>PLF_1279_00001489</t>
  </si>
  <si>
    <t>Biotin operon repressor / Biotin--protein ligase (EC 6.3.4.9)(EC 6.3.4.10)(EC 6.3.4.11)(EC 6.3.4.15)</t>
  </si>
  <si>
    <t>PLF_1279_00000775</t>
  </si>
  <si>
    <t>SSU ribosomal protein S11p (S14e)</t>
  </si>
  <si>
    <t>PLF_1279_00000771</t>
  </si>
  <si>
    <t>Putative iron-sulfur cluster assembly scaffold protein for SUF system, SufE2</t>
  </si>
  <si>
    <t>PLF_1279_00001482</t>
  </si>
  <si>
    <t>PLF_1279_00000141</t>
  </si>
  <si>
    <t>Biotin carboxylase (EC 6.3.4.14)</t>
  </si>
  <si>
    <t>PLF_1279_00000376</t>
  </si>
  <si>
    <t>D-alanyl transfer protein DltB</t>
  </si>
  <si>
    <t>PLF_1279_00002116</t>
  </si>
  <si>
    <t>PLF_1279_00001927</t>
  </si>
  <si>
    <t>PLF_1279_00001760</t>
  </si>
  <si>
    <t>ATP phosphoribosyltransferase regulatory subunit (EC 2.4.2.17)</t>
  </si>
  <si>
    <t>PLF_1279_00001762</t>
  </si>
  <si>
    <t>FIG016157: Similar to nicotianamine synthase</t>
  </si>
  <si>
    <t>PLF_1279_00001763</t>
  </si>
  <si>
    <t>Hypothetical protein SAV1831</t>
  </si>
  <si>
    <t>PLF_1279_00001913</t>
  </si>
  <si>
    <t>Pyrrolidone-carboxylate peptidase (EC 3.4.19.3)</t>
  </si>
  <si>
    <t>PLF_1279_00001911</t>
  </si>
  <si>
    <t>Phospholipase/carboxylesterase</t>
  </si>
  <si>
    <t>PLF_1279_00001916</t>
  </si>
  <si>
    <t>PLF_1279_00000900</t>
  </si>
  <si>
    <t>L-2-haloalkanoic acid dehalogenase</t>
  </si>
  <si>
    <t>PLF_1279_00000558</t>
  </si>
  <si>
    <t>Lysine-specific permease</t>
  </si>
  <si>
    <t>PLF_1279_00000551</t>
  </si>
  <si>
    <t>Flavin-utilizing monoxygenase</t>
  </si>
  <si>
    <t>PLF_1279_00001991</t>
  </si>
  <si>
    <t>PLF_1279_00001226</t>
  </si>
  <si>
    <t>D-alanine aminotransferase (EC 2.6.1.21)</t>
  </si>
  <si>
    <t>PLF_1279_00000785</t>
  </si>
  <si>
    <t>Uroporphyrinogen III decarboxylase (EC 4.1.1.37)</t>
  </si>
  <si>
    <t>PLF_1279_00002150</t>
  </si>
  <si>
    <t>PLF_1279_00000787</t>
  </si>
  <si>
    <t>PLF_1279_00000467</t>
  </si>
  <si>
    <t>LSU ribosomal protein L11p (L12e)</t>
  </si>
  <si>
    <t>PLF_1279_00000859</t>
  </si>
  <si>
    <t>Terminal oxidase biogenesis protein CtaM, putative heme A, heme O chaperone</t>
  </si>
  <si>
    <t>PLF_1279_00002135</t>
  </si>
  <si>
    <t>Cell surface protein IsdA, transfers heme from hemoglobin to apo-IsdC</t>
  </si>
  <si>
    <t>PLF_1279_00002138</t>
  </si>
  <si>
    <t>PLF_1279_00001531</t>
  </si>
  <si>
    <t>Hypothetical protein SAV2259</t>
  </si>
  <si>
    <t>PLF_1279_00001545</t>
  </si>
  <si>
    <t>PLF_1279_00000126</t>
  </si>
  <si>
    <t>Ferrous iron transport periplasmic protein EfeO, contains peptidase-M75 domain and (frequently) cupredoxin-like domain</t>
  </si>
  <si>
    <t>PLF_1279_00000129</t>
  </si>
  <si>
    <t>UPF0394 inner membrane protein YeeE</t>
  </si>
  <si>
    <t>PLF_1279_00000791</t>
  </si>
  <si>
    <t>6,7-dimethyl-8-ribityllumazine synthase (EC 2.5.1.78)</t>
  </si>
  <si>
    <t>PLF_1279_00002031</t>
  </si>
  <si>
    <t>PLF_1279_00001868</t>
  </si>
  <si>
    <t>PLF_1279_00000954</t>
  </si>
  <si>
    <t>LSU ribosomal protein L27p</t>
  </si>
  <si>
    <t>PLF_1279_00000531</t>
  </si>
  <si>
    <t>PLF_1279_00001732</t>
  </si>
  <si>
    <t>PLF_1279_00001979</t>
  </si>
  <si>
    <t>PLF_1279_00001873</t>
  </si>
  <si>
    <t>Diacylglycerol kinase (EC 2.7.1.107)</t>
  </si>
  <si>
    <t>PLF_1279_00002021</t>
  </si>
  <si>
    <t>Hypothetical protein SAV2319</t>
  </si>
  <si>
    <t>PLF_1279_00002010</t>
  </si>
  <si>
    <t>PLF_1279_00000976</t>
  </si>
  <si>
    <t>PLF_1279_00001034</t>
  </si>
  <si>
    <t>PLF_1279_00001514</t>
  </si>
  <si>
    <t>Hypothetical protein SAV2260</t>
  </si>
  <si>
    <t>PLF_1279_00000749</t>
  </si>
  <si>
    <t>FIG005590: DegV family protein</t>
  </si>
  <si>
    <t>PLF_1279_00002092</t>
  </si>
  <si>
    <t>Hypothetical protein SAV2327</t>
  </si>
  <si>
    <t>PLF_1279_00001451</t>
  </si>
  <si>
    <t>Osmosensitive K+ channel histidine kinase KdpD</t>
  </si>
  <si>
    <t>PLF_1279_00001048</t>
  </si>
  <si>
    <t>Hypothetical protein SAV2173</t>
  </si>
  <si>
    <t>PLF_1279_00000100</t>
  </si>
  <si>
    <t>PLF_1279_00001720</t>
  </si>
  <si>
    <t>PLF_1279_00001689</t>
  </si>
  <si>
    <t>PLF_1279_00000331</t>
  </si>
  <si>
    <t>ABC transporter, substrate-binding protein (cluster 8, B12/iron complex)</t>
  </si>
  <si>
    <t>PLF_1279_00002005</t>
  </si>
  <si>
    <t>Teichoic acid biosynthesis protein X</t>
  </si>
  <si>
    <t>PLF_1279_00002006</t>
  </si>
  <si>
    <t>Transcriptional regulator ArcR essential for anaerobic expression of the ADI pathway, Crp/Fnr family</t>
  </si>
  <si>
    <t>PLF_1279_00002243</t>
  </si>
  <si>
    <t>PLF_1279_00028997</t>
  </si>
  <si>
    <t>PLF_1279_00001503</t>
  </si>
  <si>
    <t>Zn(II) and Co(II) transmembrane diffusion facilitator</t>
  </si>
  <si>
    <t>PLF_1279_00001504</t>
  </si>
  <si>
    <t>PLF_1279_00002081</t>
  </si>
  <si>
    <t>PLF_1279_00000750</t>
  </si>
  <si>
    <t>Uncharacterized protein YojF</t>
  </si>
  <si>
    <t>PLF_1279_00000506</t>
  </si>
  <si>
    <t>Coproporphyrin ferrochelatase (EC 4.99.1.9)</t>
  </si>
  <si>
    <t>PLF_1279_00000111</t>
  </si>
  <si>
    <t>Putative UV-damage repair protein UvrX</t>
  </si>
  <si>
    <t>PLF_1279_00000112</t>
  </si>
  <si>
    <t>Mannose-6-phosphate isomerase, class I (EC 5.3.1.8)</t>
  </si>
  <si>
    <t>PLF_1279_00001263</t>
  </si>
  <si>
    <t>Deblocking aminopeptidase (EC 3.4.11.-)</t>
  </si>
  <si>
    <t>PLF_1279_00001754</t>
  </si>
  <si>
    <t>NADH-dependent dehydrogenase</t>
  </si>
  <si>
    <t>PLF_1279_00000619</t>
  </si>
  <si>
    <t>Catabolite control protein E (CcpE), LysR family</t>
  </si>
  <si>
    <t>PLF_1279_00001818</t>
  </si>
  <si>
    <t>SmrB</t>
  </si>
  <si>
    <t>PLF_1279_00001694</t>
  </si>
  <si>
    <t>Glyoxalase/Bleomycin resistance protein/Dioxygenase superfamily</t>
  </si>
  <si>
    <t>PLF_1279_00001695</t>
  </si>
  <si>
    <t>Xylose isomerase-like TIM-barrel protein SAV0219</t>
  </si>
  <si>
    <t>PLF_1279_00001958</t>
  </si>
  <si>
    <t>PLF_1279_00000812</t>
  </si>
  <si>
    <t>PLF_1279_00001575</t>
  </si>
  <si>
    <t>PLF_1279_00000819</t>
  </si>
  <si>
    <t>Peptide methionine sulfoxide reductase regulator MsrR</t>
  </si>
  <si>
    <t>PLF_1279_00000818</t>
  </si>
  <si>
    <t>Peptide-methionine (R)-S-oxide reductase MsrB (EC 1.8.4.12)</t>
  </si>
  <si>
    <t>PLF_1279_00001611</t>
  </si>
  <si>
    <t>Z-ring-associated protein</t>
  </si>
  <si>
    <t>PLF_1279_00001374</t>
  </si>
  <si>
    <t>N-acetylneuraminate lyase (EC 4.1.3.3)</t>
  </si>
  <si>
    <t>PLF_1279_00001466</t>
  </si>
  <si>
    <t>Para-aminobenzoate synthase, aminase component (EC 2.6.1.85)</t>
  </si>
  <si>
    <t>PLF_1279_00000693</t>
  </si>
  <si>
    <t>N-acetylglucosaminyl-L-malate N-acetyl hydrolase</t>
  </si>
  <si>
    <t>PLF_1279_00000452</t>
  </si>
  <si>
    <t>PLF_1279_00001104</t>
  </si>
  <si>
    <t>Dihydroorotate dehydrogenase (quinone) (EC 1.3.5.2)</t>
  </si>
  <si>
    <t>PLF_1279_00029335</t>
  </si>
  <si>
    <t>Efflux ABC transporter, ATP-binding protein</t>
  </si>
  <si>
    <t>PLF_1279_00000343</t>
  </si>
  <si>
    <t>PLF_1279_00001102</t>
  </si>
  <si>
    <t>Peptide-methionine (S)-S-oxide reductase MsrA (EC 1.8.4.11)</t>
  </si>
  <si>
    <t>PLF_1279_00001947</t>
  </si>
  <si>
    <t>PLF_1279_00001835</t>
  </si>
  <si>
    <t>NPQTN cell wall anchored protein IsdC</t>
  </si>
  <si>
    <t>PLF_1279_00000925</t>
  </si>
  <si>
    <t>Uncharacterized radical SAM protein YfkA</t>
  </si>
  <si>
    <t>PLF_1279_00001569</t>
  </si>
  <si>
    <t>Twin-arginine translocation protein TatAy</t>
  </si>
  <si>
    <t>PLF_1279_00001560</t>
  </si>
  <si>
    <t>Secretory antigen precursor SsaA</t>
  </si>
  <si>
    <t>PLF_1279_00000761</t>
  </si>
  <si>
    <t>PLF_1279_00002090</t>
  </si>
  <si>
    <t>Hypothetical protein SAV1890</t>
  </si>
  <si>
    <t>PLF_1279_00000766</t>
  </si>
  <si>
    <t>PLF_1279_00000765</t>
  </si>
  <si>
    <t>NifU-like domain protein</t>
  </si>
  <si>
    <t>PLF_1279_00001172</t>
  </si>
  <si>
    <t>Polysaccharide intercellular adhesin (PIA) biosynthesis N-glycosyltransferase IcaA (EC 2.4.-.-)</t>
  </si>
  <si>
    <t>PLF_1279_00002060</t>
  </si>
  <si>
    <t>PLF_1279_00002061</t>
  </si>
  <si>
    <t>PLF_1279_00000209</t>
  </si>
  <si>
    <t>Uncharacterized zinc protease YmfH</t>
  </si>
  <si>
    <t>PLF_1279_00000686</t>
  </si>
  <si>
    <t>DEAD-box ATP-dependent RNA helicase DeaD (= CshA) (EC 3.6.4.13)</t>
  </si>
  <si>
    <t>PLF_1279_00001935</t>
  </si>
  <si>
    <t>Capsular polysaccharide synthesis enzyme Cap8N</t>
  </si>
  <si>
    <t>PLF_1279_00000206</t>
  </si>
  <si>
    <t>Adenine-specific methyltransferase (EC 2.1.1.72)</t>
  </si>
  <si>
    <t>PLF_1279_00000880</t>
  </si>
  <si>
    <t>tRNA (guanine(46)-N(7))-methyltransferase (EC 2.1.1.33)</t>
  </si>
  <si>
    <t>PLF_1279_00000881</t>
  </si>
  <si>
    <t>16S rRNA processing protein RimM</t>
  </si>
  <si>
    <t>PLF_1279_00004552</t>
  </si>
  <si>
    <t>Hypothetical protein SAV2263</t>
  </si>
  <si>
    <t>PLF_1279_00000777</t>
  </si>
  <si>
    <t>PLF_1279_00001169</t>
  </si>
  <si>
    <t>PLF_1279_00001161</t>
  </si>
  <si>
    <t>PLF_1279_00001166</t>
  </si>
  <si>
    <t>PLF_1279_00000371</t>
  </si>
  <si>
    <t>Anti-sigma B factor antagonist RsbV</t>
  </si>
  <si>
    <t>PLF_1279_00004264</t>
  </si>
  <si>
    <t>Sugar-phosphate cytidylyltransferase</t>
  </si>
  <si>
    <t>PLF_1279_00001257</t>
  </si>
  <si>
    <t>FIG009707: Betaine operon transcriptional regulator</t>
  </si>
  <si>
    <t>PLF_1279_00001928</t>
  </si>
  <si>
    <t>PLF_1279_00001924</t>
  </si>
  <si>
    <t>PLF_1279_00002122</t>
  </si>
  <si>
    <t>Thiamin pyrophosphokinase (EC 2.7.6.2)</t>
  </si>
  <si>
    <t>PLF_1279_00001918</t>
  </si>
  <si>
    <t>PLF_1279_00001780</t>
  </si>
  <si>
    <t>PLF_1279_00001628</t>
  </si>
  <si>
    <t>Ornithine aminotransferase (EC 2.6.1.13)</t>
  </si>
  <si>
    <t>PLF_1279_00001625</t>
  </si>
  <si>
    <t>PLF_1279_00000825</t>
  </si>
  <si>
    <t>RecU Holliday junction resolvase</t>
  </si>
  <si>
    <t>PLF_1279_00001627</t>
  </si>
  <si>
    <t>ABC transporter, substrate-binding protein (cluster 5, nickel/peptides/opines)</t>
  </si>
  <si>
    <t>PLF_1279_00000390</t>
  </si>
  <si>
    <t>Methionine aminopeptidase (EC 3.4.11.18)</t>
  </si>
  <si>
    <t>PLF_1279_00061775</t>
  </si>
  <si>
    <t>PLF_1279_00001555</t>
  </si>
  <si>
    <t>PLF_1279_00001229</t>
  </si>
  <si>
    <t>PLF_1279_00001496</t>
  </si>
  <si>
    <t>NAD-dependent protein deacetylase of SIR2 family</t>
  </si>
  <si>
    <t>PLF_1279_00001151</t>
  </si>
  <si>
    <t>DNA polymerase I 5'-3' exonuclease domain</t>
  </si>
  <si>
    <t>PLF_1279_00001150</t>
  </si>
  <si>
    <t>Pyrimidine-specific ribonucleoside hydrolase RihB (EC 3.2.2.8)</t>
  </si>
  <si>
    <t>PLF_1279_00000985</t>
  </si>
  <si>
    <t>UPF0358 protein YlaN</t>
  </si>
  <si>
    <t>PLF_1279_00002042</t>
  </si>
  <si>
    <t>Putative acetyltransferase YvoF</t>
  </si>
  <si>
    <t>PLF_1279_00000463</t>
  </si>
  <si>
    <t>Hypothetical protein SAV1789</t>
  </si>
  <si>
    <t>PLF_1279_00001900</t>
  </si>
  <si>
    <t>Uncharacterized M23 peptidase domain protein SAV0212</t>
  </si>
  <si>
    <t>PLF_1279_00001901</t>
  </si>
  <si>
    <t>Zn(II) or Co(II)-specific transcriptional repressor protein</t>
  </si>
  <si>
    <t>PLF_1279_00000852</t>
  </si>
  <si>
    <t>Cell division protein GpsB, coordinates the switch between cylindrical and septal cell wall synthesis by re-localization of PBP1</t>
  </si>
  <si>
    <t>PLF_1279_00000913</t>
  </si>
  <si>
    <t>Sodium/glutamate symporter</t>
  </si>
  <si>
    <t>PLF_1279_00000525</t>
  </si>
  <si>
    <t>PLF_1279_00001980</t>
  </si>
  <si>
    <t>Uncharacterized protein YebG</t>
  </si>
  <si>
    <t>PLF_1279_00000993</t>
  </si>
  <si>
    <t>Staphylococcal accessory regulator A (SarA)</t>
  </si>
  <si>
    <t>PLF_1279_00001027</t>
  </si>
  <si>
    <t>SSU ribosomal protein S14p (S29e) @ SSU ribosomal protein S14p (S29e), zinc-independent</t>
  </si>
  <si>
    <t>PLF_1279_00004241</t>
  </si>
  <si>
    <t>Holin-like protein CidA</t>
  </si>
  <si>
    <t>PLF_1279_00002033</t>
  </si>
  <si>
    <t>PLF_1279_00000731</t>
  </si>
  <si>
    <t>PLF_1279_00000968</t>
  </si>
  <si>
    <t>Predicted galactitol operon regulator (Transcriptional antiterminator), BglG family / PTS system, IIA component</t>
  </si>
  <si>
    <t>PLF_1279_00000132</t>
  </si>
  <si>
    <t>oxidoreductase ylbE</t>
  </si>
  <si>
    <t>PLF_1279_00001204</t>
  </si>
  <si>
    <t>Putative secretion system component EssA</t>
  </si>
  <si>
    <t>PLF_1279_00000643</t>
  </si>
  <si>
    <t>Diadenylate cyclase spyDAC; Bacterial checkpoint controller DisA with nucleotide-binding domain</t>
  </si>
  <si>
    <t>PLF_1279_00002142</t>
  </si>
  <si>
    <t>PLF_1279_00001130</t>
  </si>
  <si>
    <t>Phosphoribosylanthranilate isomerase (EC 5.3.1.24)</t>
  </si>
  <si>
    <t>PLF_1279_00002029</t>
  </si>
  <si>
    <t>PLF_1279_00001978</t>
  </si>
  <si>
    <t>PLF_1279_00001036</t>
  </si>
  <si>
    <t>Carboxyesterase precursor-like protein</t>
  </si>
  <si>
    <t>PLF_1279_00001877</t>
  </si>
  <si>
    <t>Staphostatin B</t>
  </si>
  <si>
    <t>PLF_1279_00000622</t>
  </si>
  <si>
    <t>UDP-N-acetylmuramoy-dipeptide--L-lysine ligase (EC 6.3.2.7)</t>
  </si>
  <si>
    <t>PLF_1279_00003837</t>
  </si>
  <si>
    <t>PLF_1279_00000629</t>
  </si>
  <si>
    <t>PLF_1279_00001889</t>
  </si>
  <si>
    <t>PLF_1279_00001285</t>
  </si>
  <si>
    <t>PLF_1279_00001607</t>
  </si>
  <si>
    <t>FIG145533: Methyltransferase (EC 2.1.1.-)</t>
  </si>
  <si>
    <t>PLF_1279_00001041</t>
  </si>
  <si>
    <t>L-serine dehydratase, beta subunit (EC 4.3.1.17)</t>
  </si>
  <si>
    <t>PLF_1279_00000615</t>
  </si>
  <si>
    <t>PLF_1279_00000430</t>
  </si>
  <si>
    <t>PLF_1279_00000236</t>
  </si>
  <si>
    <t>PLF_1279_00002154</t>
  </si>
  <si>
    <t>Late competence protein ComGE, FIG018915</t>
  </si>
  <si>
    <t>PLF_1279_00000203</t>
  </si>
  <si>
    <t>PLF_1279_00000332</t>
  </si>
  <si>
    <t>LSU ribosomal protein L9p</t>
  </si>
  <si>
    <t>PLF_1279_00001663</t>
  </si>
  <si>
    <t>PLF_1279_00000610</t>
  </si>
  <si>
    <t>PLF_1279_00001345</t>
  </si>
  <si>
    <t>Acyl-CoA dehydrogenase, long-chain specific (EC 1.3.8.8)</t>
  </si>
  <si>
    <t>PLF_1279_00001052</t>
  </si>
  <si>
    <t>PTS system, mannose-specific IIB component (EC 2.7.1.191) / PTS system, mannose-specific IIC component / PTS system, mannose-specific IIA component (EC 2.7.1.191)</t>
  </si>
  <si>
    <t>PLF_1279_00001053</t>
  </si>
  <si>
    <t>ABC transporter, permease protein (cluster 12, methionine/phosphonates)</t>
  </si>
  <si>
    <t>PLF_1279_00001594</t>
  </si>
  <si>
    <t>Nickel ABC transporter, permease protein NikB (TC 3.A.1.5.3)</t>
  </si>
  <si>
    <t>PLF_1279_00001429</t>
  </si>
  <si>
    <t>MutS-related protein, family 1</t>
  </si>
  <si>
    <t>PLF_1279_00001696</t>
  </si>
  <si>
    <t>PhnB protein; putative DNA binding 3-demethylubiquinone-9 3-methyltransferase domain protein</t>
  </si>
  <si>
    <t>PLF_1279_00001824</t>
  </si>
  <si>
    <t>Autolysis response regulater LytR</t>
  </si>
  <si>
    <t>PLF_1279_00001671</t>
  </si>
  <si>
    <t>Siderophore staphylobactin ABC transporter, substrate-binding protein SirA</t>
  </si>
  <si>
    <t>PLF_1279_00001676</t>
  </si>
  <si>
    <t>Cell wall surface anchor family protein</t>
  </si>
  <si>
    <t>PLF_1279_00000568</t>
  </si>
  <si>
    <t>Ribosome small subunit biogenesis RbfA-release protein RsgA</t>
  </si>
  <si>
    <t>PLF_1279_00000897</t>
  </si>
  <si>
    <t>Glycine cleavage system H protein</t>
  </si>
  <si>
    <t>PLF_1279_00001573</t>
  </si>
  <si>
    <t>Molybdenum cofactor guanylyltransferase (EC 2.7.7.77)</t>
  </si>
  <si>
    <t>PLF_1279_00001376</t>
  </si>
  <si>
    <t>PLF_1279_00001460</t>
  </si>
  <si>
    <t>PLF_1279_00001467</t>
  </si>
  <si>
    <t>Phosphoglycerate dehydrogenase and related dehydrogenases</t>
  </si>
  <si>
    <t>PLF_1279_00004128</t>
  </si>
  <si>
    <t>FIG011945: O-methyltransferase family protein</t>
  </si>
  <si>
    <t>PLF_1279_00002075</t>
  </si>
  <si>
    <t>PLF_1279_00002172</t>
  </si>
  <si>
    <t>PLF_1279_00002174</t>
  </si>
  <si>
    <t>Late competence protein ComGF, access of DNA to ComEA, FIG017774</t>
  </si>
  <si>
    <t>PLF_1279_00001103</t>
  </si>
  <si>
    <t>PLF_1279_00000920</t>
  </si>
  <si>
    <t>PLF_1279_00000669</t>
  </si>
  <si>
    <t>PLF_1279_00000806</t>
  </si>
  <si>
    <t>Guanylate kinase (EC 2.7.4.8)</t>
  </si>
  <si>
    <t>PLF_1279_00001478</t>
  </si>
  <si>
    <t>Autolysin (EC 3.5.1.28)</t>
  </si>
  <si>
    <t>PLF_1279_00000170</t>
  </si>
  <si>
    <t>PLF_1279_00000360</t>
  </si>
  <si>
    <t>Thioredoxin reductase (EC 1.8.1.9)</t>
  </si>
  <si>
    <t>PLF_1279_00000445</t>
  </si>
  <si>
    <t>UPF0111 protein YkaA, likely to be a phosphate transport regulator</t>
  </si>
  <si>
    <t>PLF_1279_00001395</t>
  </si>
  <si>
    <t>Holo-[acyl-carrier-protein] synthase (EC 2.7.8.7)</t>
  </si>
  <si>
    <t>PLF_1279_00000938</t>
  </si>
  <si>
    <t>PLF_1279_00001396</t>
  </si>
  <si>
    <t>Inositol-1-monophosphatase (EC 3.1.3.25)</t>
  </si>
  <si>
    <t>PLF_1279_00000933</t>
  </si>
  <si>
    <t>PLF_1279_00000931</t>
  </si>
  <si>
    <t>PLF_1279_00001415</t>
  </si>
  <si>
    <t>PLF_1279_00030744</t>
  </si>
  <si>
    <t>PLF_1279_00001092</t>
  </si>
  <si>
    <t>DNA replication intiation control protein YabA</t>
  </si>
  <si>
    <t>PLF_1279_00000548</t>
  </si>
  <si>
    <t>PLF_1279_00056216</t>
  </si>
  <si>
    <t>DEAD-box ATP-dependent RNA helicase CshB (EC 3.6.4.13)</t>
  </si>
  <si>
    <t>PLF_1279_00000272</t>
  </si>
  <si>
    <t>Ribonuclease M5 (EC 3.1.26.8)</t>
  </si>
  <si>
    <t>PLF_1279_00001487</t>
  </si>
  <si>
    <t>PLF_1279_00002056</t>
  </si>
  <si>
    <t>PLF_1279_00001000</t>
  </si>
  <si>
    <t>Hypothetical protein SAV2178</t>
  </si>
  <si>
    <t>PLF_1279_00001929</t>
  </si>
  <si>
    <t>PLF_1279_00001764</t>
  </si>
  <si>
    <t>PLF_1279_00001766</t>
  </si>
  <si>
    <t>Transcriptional regulator of pyridoxine metabolism / Pyridoxamine phosphate aminotransferase (EC 2.6.1.54)</t>
  </si>
  <si>
    <t>PLF_1279_00002110</t>
  </si>
  <si>
    <t>Late competence protein ComGD, access of DNA to ComEA, FIG012777</t>
  </si>
  <si>
    <t>PLF_1279_00132338</t>
  </si>
  <si>
    <t>PLF_1279_00002125</t>
  </si>
  <si>
    <t>PLF_1279_00001426</t>
  </si>
  <si>
    <t>PLF_1279_00001785</t>
  </si>
  <si>
    <t>Glycyl-glycine endopeptidase LytM precursor (EC 3.4.24.75)</t>
  </si>
  <si>
    <t>PLF_1279_00000552</t>
  </si>
  <si>
    <t>Fumarylacetoacetate hydrolase family protein</t>
  </si>
  <si>
    <t>PLF_1279_00122269</t>
  </si>
  <si>
    <t>Heme efflux system ATPase HrtA</t>
  </si>
  <si>
    <t>PLF_1279_00001710</t>
  </si>
  <si>
    <t>Tributyrin esterase</t>
  </si>
  <si>
    <t>PLF_1279_00000157</t>
  </si>
  <si>
    <t>Uncharacterized transporter YbxG</t>
  </si>
  <si>
    <t>PLF_1279_00001011</t>
  </si>
  <si>
    <t>PLF_1279_00002043</t>
  </si>
  <si>
    <t>Ribosomal-protein-L7p-serine acetyltransferase</t>
  </si>
  <si>
    <t>PLF_1279_00001902</t>
  </si>
  <si>
    <t>hypothetical esterase/lipase [EC:3.1.-.-]</t>
  </si>
  <si>
    <t>PLF_1279_00001253</t>
  </si>
  <si>
    <t>PLF_1279_00000646</t>
  </si>
  <si>
    <t>PLF_1279_00000912</t>
  </si>
  <si>
    <t>Signal recognition particle associated protein</t>
  </si>
  <si>
    <t>PLF_1279_00001535</t>
  </si>
  <si>
    <t>Predicted histidine uptake transporter</t>
  </si>
  <si>
    <t>PLF_1279_00088512</t>
  </si>
  <si>
    <t>SSU ribosomal protein S17p (S11e)</t>
  </si>
  <si>
    <t>PLF_1279_00001986</t>
  </si>
  <si>
    <t>Heptaprenyl diphosphate synthase component I (EC 2.5.1.30)</t>
  </si>
  <si>
    <t>PLF_1279_00001233</t>
  </si>
  <si>
    <t>Nicotinamidase (EC 3.5.1.19)</t>
  </si>
  <si>
    <t>PLF_1279_00001687</t>
  </si>
  <si>
    <t>PLF_1279_00016050</t>
  </si>
  <si>
    <t>Quorum-quenching lactonase YtnP</t>
  </si>
  <si>
    <t>PLF_1279_00000316</t>
  </si>
  <si>
    <t>PLF_1279_00001022</t>
  </si>
  <si>
    <t>PLF_1279_00001578</t>
  </si>
  <si>
    <t>PLF_1279_00022835</t>
  </si>
  <si>
    <t>FIG001621: Zinc protease</t>
  </si>
  <si>
    <t>PLF_1279_00000960</t>
  </si>
  <si>
    <t>Substrate-specific component RibU of riboflavin ECF transporter</t>
  </si>
  <si>
    <t>PLF_1279_00001528</t>
  </si>
  <si>
    <t>2',3'-cyclic-nucleotide 2'-phosphodiesterase (EC 3.1.4.16)</t>
  </si>
  <si>
    <t>PLF_1279_00000488</t>
  </si>
  <si>
    <t>tRNA-dependent lipid II-GlyGlyGly glycyltransferase (EC 2.3.2.18) @ tRNA-dependent lipid II-GlyGlyGlyGly glycyltransferase (EC 2.3.2.18) @ FemB, factor involved in methicillin resistance</t>
  </si>
  <si>
    <t>PLF_1279_00133830</t>
  </si>
  <si>
    <t>Protein-arginine-phosphatase (EC 3.9.1.2)</t>
  </si>
  <si>
    <t>PLF_1279_00000408</t>
  </si>
  <si>
    <t>PLF_1279_00001878</t>
  </si>
  <si>
    <t>PLF_1279_00001038</t>
  </si>
  <si>
    <t>D-alanine--poly(phosphoribitol) ligase ACP subunit (EC 6.1.1.13)</t>
  </si>
  <si>
    <t>PLF_1279_00001039</t>
  </si>
  <si>
    <t>PLF_1279_00002023</t>
  </si>
  <si>
    <t>Phage-encoded chromosome degrading nuclease YokF</t>
  </si>
  <si>
    <t>PLF_1279_00001703</t>
  </si>
  <si>
    <t>PLF_1279_00002014</t>
  </si>
  <si>
    <t>PLF_1279_00000972</t>
  </si>
  <si>
    <t>Alkaline shock protein 23</t>
  </si>
  <si>
    <t>PLF_1279_00000625</t>
  </si>
  <si>
    <t>PLF_1279_00000740</t>
  </si>
  <si>
    <t>Adenine phosphoribosyltransferase (EC 2.4.2.7)</t>
  </si>
  <si>
    <t>PLF_1279_00000105</t>
  </si>
  <si>
    <t>Putative RNA-binding protein YlmH</t>
  </si>
  <si>
    <t>PLF_1279_00000436</t>
  </si>
  <si>
    <t>PLF_1279_00001215</t>
  </si>
  <si>
    <t>PLF_1279_00000188</t>
  </si>
  <si>
    <t>FMN adenylyltransferase (EC 2.7.7.2) / Riboflavin kinase (EC 2.7.1.26)</t>
  </si>
  <si>
    <t>PLF_1279_00015101</t>
  </si>
  <si>
    <t>PTS system, glucose-specific IIC component / PTS system, glucose-specific IIB component (EC 2.7.1.199) / PTS system, glucose-specific IIA component (EC 2.7.1.199)</t>
  </si>
  <si>
    <t>PLF_1279_00002004</t>
  </si>
  <si>
    <t>PLF_1279_00002003</t>
  </si>
  <si>
    <t>Hypothetical protein SAV2135</t>
  </si>
  <si>
    <t>PLF_1279_00002088</t>
  </si>
  <si>
    <t>Glutathione peroxidase (EC 1.11.1.9) @ Thioredoxin peroxidase (EC 1.11.1.15)</t>
  </si>
  <si>
    <t>PLF_1279_00000163</t>
  </si>
  <si>
    <t>Stage 0 sporulation protein YaaT</t>
  </si>
  <si>
    <t>PLF_1279_00001666</t>
  </si>
  <si>
    <t>Hemoglobin-like protein HbO</t>
  </si>
  <si>
    <t>PLF_1279_00116723</t>
  </si>
  <si>
    <t>PLF_1279_00031084</t>
  </si>
  <si>
    <t>PLF_1279_00000947</t>
  </si>
  <si>
    <t>Competence transcription factor</t>
  </si>
  <si>
    <t>PLF_1279_00000998</t>
  </si>
  <si>
    <t>PLF_1279_00000504</t>
  </si>
  <si>
    <t>PLF_1279_00000341</t>
  </si>
  <si>
    <t>PLF_1279_00001591</t>
  </si>
  <si>
    <t>Imidazoleglycerol-phosphate dehydratase (EC 4.2.1.19)</t>
  </si>
  <si>
    <t>PLF_1279_00001815</t>
  </si>
  <si>
    <t>Hypothetical protein SAV2303</t>
  </si>
  <si>
    <t>PLF_1279_00000587</t>
  </si>
  <si>
    <t>FtsK/SpoIIIE family protein</t>
  </si>
  <si>
    <t>PLF_1279_00002169</t>
  </si>
  <si>
    <t>PLF_1279_00001693</t>
  </si>
  <si>
    <t>Chitinase B</t>
  </si>
  <si>
    <t>PLF_1279_00001820</t>
  </si>
  <si>
    <t>PLF_1279_00000815</t>
  </si>
  <si>
    <t>PaaD-like protein (DUF59) involved in Fe-S cluster assembly</t>
  </si>
  <si>
    <t>PLF_1279_00000564</t>
  </si>
  <si>
    <t>Porphobilinogen synthase (EC 4.2.1.24)</t>
  </si>
  <si>
    <t>PLF_1279_00001678</t>
  </si>
  <si>
    <t>PLF_1279_00000604</t>
  </si>
  <si>
    <t>Na(+) H(+) antiporter subunit C</t>
  </si>
  <si>
    <t>PLF_1279_00001373</t>
  </si>
  <si>
    <t>FIG009886: phosphoesterase</t>
  </si>
  <si>
    <t>PLF_1279_00001465</t>
  </si>
  <si>
    <t>PLF_1279_00000352</t>
  </si>
  <si>
    <t>PLF_1279_00000696</t>
  </si>
  <si>
    <t>His repressor</t>
  </si>
  <si>
    <t>PLF_1279_00001274</t>
  </si>
  <si>
    <t>PLF_1279_00000694</t>
  </si>
  <si>
    <t>Glycyl-tRNA synthetase (EC 6.1.1.14)</t>
  </si>
  <si>
    <t>PLF_1279_00004167</t>
  </si>
  <si>
    <t>Uncharacterized protein EF_3205</t>
  </si>
  <si>
    <t>PLF_1279_00000599</t>
  </si>
  <si>
    <t>Isocitrate dehydrogenase [NADP] (EC 1.1.1.42)</t>
  </si>
  <si>
    <t>PLF_1279_00001588</t>
  </si>
  <si>
    <t>Biotin carboxyl carrier protein associated with SAR1687-8</t>
  </si>
  <si>
    <t>PLF_1279_00002078</t>
  </si>
  <si>
    <t>hypothetical fig|282458.1.peg.583 homolog</t>
  </si>
  <si>
    <t>PLF_1279_00000896</t>
  </si>
  <si>
    <t>General stress protein 13</t>
  </si>
  <si>
    <t>PLF_1279_00046887</t>
  </si>
  <si>
    <t>Protein of unknown function DUF1304</t>
  </si>
  <si>
    <t>PLF_1279_00000577</t>
  </si>
  <si>
    <t>2-oxoglutarate/2-oxoacid ferredoxin oxidoreductase, gamma subunit (EC 1.2.7.-) / 2-oxoglutarate/2-oxoacid ferredoxin oxidoreductase, alpha subunit (EC 1.2.7.-)</t>
  </si>
  <si>
    <t>PLF_1279_00001408</t>
  </si>
  <si>
    <t>Transmembrane component YkoC of energizing module of thiamin-regulated ECF transporter for HydroxyMethylPyrimidine</t>
  </si>
  <si>
    <t>PLF_1279_00000578</t>
  </si>
  <si>
    <t>3-oxoacyl-[acyl-carrier-protein] synthase, KASIII (EC 2.3.1.180)</t>
  </si>
  <si>
    <t>PLF_1279_00000287</t>
  </si>
  <si>
    <t>PLF_1279_00000070</t>
  </si>
  <si>
    <t>PLF_1279_00000363</t>
  </si>
  <si>
    <t>proposed amino acid ligase found clustered with an amidotransferase</t>
  </si>
  <si>
    <t>PLF_1279_00000078</t>
  </si>
  <si>
    <t>PLF_1279_00002067</t>
  </si>
  <si>
    <t>Maltose/maltodextrin transport ATP-binding protein MalK (EC 3.6.3.19); Maltodextrin ABC transporter, ATP-binding protein MsmX</t>
  </si>
  <si>
    <t>PLF_1279_00001076</t>
  </si>
  <si>
    <t>Epoxyqueuosine reductase (EC 1.17.99.6) QueH</t>
  </si>
  <si>
    <t>PLF_1279_00002065</t>
  </si>
  <si>
    <t>Haloacid dehalogenase-like hydrolase</t>
  </si>
  <si>
    <t>PLF_1279_00001773</t>
  </si>
  <si>
    <t>PLF_1279_00001079</t>
  </si>
  <si>
    <t>Sodium/proline symporter</t>
  </si>
  <si>
    <t>PLF_1279_00002107</t>
  </si>
  <si>
    <t>PLF_1279_00000200</t>
  </si>
  <si>
    <t>Putative amidotransferase similar to cobyric acid synthase</t>
  </si>
  <si>
    <t>PLF_1279_00000934</t>
  </si>
  <si>
    <t>Protein of unknown function DUF1447</t>
  </si>
  <si>
    <t>PLF_1279_00068238</t>
  </si>
  <si>
    <t>PLF_1279_00000839</t>
  </si>
  <si>
    <t>Uncharacterized protein YmaB</t>
  </si>
  <si>
    <t>PLF_1279_00000542</t>
  </si>
  <si>
    <t>Acetyl-coenzyme A carboxyl transferase alpha chain (EC 6.4.1.2)</t>
  </si>
  <si>
    <t>PLF_1279_00000540</t>
  </si>
  <si>
    <t>PLF_1279_00000709</t>
  </si>
  <si>
    <t>PLF_1279_00000278</t>
  </si>
  <si>
    <t>tRNA-i(6)A37 methylthiotransferase (EC 2.8.4.3)</t>
  </si>
  <si>
    <t>PLF_1279_00002053</t>
  </si>
  <si>
    <t>PLF_1279_00000378</t>
  </si>
  <si>
    <t>Duplicated ATPase component YkoD of energizing module of thiamin-regulated ECF transporter for HydroxyMethylPyrimidine</t>
  </si>
  <si>
    <t>PLF_1279_00001925</t>
  </si>
  <si>
    <t>Signal peptidase I (EC 3.4.21.89)</t>
  </si>
  <si>
    <t>PLF_1279_00001920</t>
  </si>
  <si>
    <t>PLF_1279_00000678</t>
  </si>
  <si>
    <t>Acyl-phosphate:glycerol-3-phosphate O-acyltransferase PlsY (EC 2.3.1.n3)</t>
  </si>
  <si>
    <t>PLF_1279_00002120</t>
  </si>
  <si>
    <t>Immunodominant staphylococcal antigen A precursor</t>
  </si>
  <si>
    <t>PLF_1279_00007112</t>
  </si>
  <si>
    <t>Cold shock protein of CSP family</t>
  </si>
  <si>
    <t>PLF_1279_00000712</t>
  </si>
  <si>
    <t>Predicted flavoprotein</t>
  </si>
  <si>
    <t>PLF_1279_00000490</t>
  </si>
  <si>
    <t>PLF_1279_00000494</t>
  </si>
  <si>
    <t>Aminopeptidase YpdF (MP-, MA-, MS-, AP-, NP- specific)</t>
  </si>
  <si>
    <t>PLF_1279_00000391</t>
  </si>
  <si>
    <t>N-acetyl-L,L-diaminopimelate deacetylase (EC 3.5.1.47)</t>
  </si>
  <si>
    <t>PLF_1279_00001308</t>
  </si>
  <si>
    <t>Pantothenate kinase type II, eukaryotic (EC 2.7.1.33)</t>
  </si>
  <si>
    <t>PLF_1279_00006738</t>
  </si>
  <si>
    <t>Hypothetical protein SAV1854</t>
  </si>
  <si>
    <t>PLF_1279_00024620</t>
  </si>
  <si>
    <t>Putative rRNA methylase YtqB</t>
  </si>
  <si>
    <t>PLF_1279_00000087</t>
  </si>
  <si>
    <t>PLF_1279_00000482</t>
  </si>
  <si>
    <t>Translation initiation factor 1</t>
  </si>
  <si>
    <t>PLF_1279_00001988</t>
  </si>
  <si>
    <t>Putative ATL autolysin transcription regulator</t>
  </si>
  <si>
    <t>PLF_1279_00001537</t>
  </si>
  <si>
    <t>PLF_1279_00001982</t>
  </si>
  <si>
    <t>PLF_1279_00008509</t>
  </si>
  <si>
    <t>Manganese-dependent protein-tyrosine phosphatase (EC 3.1.3.48)</t>
  </si>
  <si>
    <t>PLF_1279_00001540</t>
  </si>
  <si>
    <t>PLF_1279_00000258</t>
  </si>
  <si>
    <t>PLF_1279_00000411</t>
  </si>
  <si>
    <t>PLF_1279_00000252</t>
  </si>
  <si>
    <t>PLF_1279_00001863</t>
  </si>
  <si>
    <t>Exopolysaccharide biosynthesis glycosyltransferase EpsF (EC 2.4.1.-)</t>
  </si>
  <si>
    <t>PLF_1279_00001145</t>
  </si>
  <si>
    <t>Hypothetical protein SAV2296</t>
  </si>
  <si>
    <t>PLF_1279_00001860</t>
  </si>
  <si>
    <t>PLF_1279_00000991</t>
  </si>
  <si>
    <t>Metal-dependent hydrolase/cyclase</t>
  </si>
  <si>
    <t>PLF_1279_00002037</t>
  </si>
  <si>
    <t>Foldase protein PrsA precursor (EC 5.2.1.8) @ Foldase clustered with pyrimidine conversion</t>
  </si>
  <si>
    <t>PLF_1279_00133704</t>
  </si>
  <si>
    <t>Free methionine-(R)-sulfoxide reductase, contains GAF domain</t>
  </si>
  <si>
    <t>PLF_1279_00000632</t>
  </si>
  <si>
    <t>ATP synthase F0 sector subunit c (EC 3.6.3.14)</t>
  </si>
  <si>
    <t>PLF_1279_00000534</t>
  </si>
  <si>
    <t>PLF_1279_00000733</t>
  </si>
  <si>
    <t>UPF0403 protein YqiW</t>
  </si>
  <si>
    <t>PLF_1279_00000130</t>
  </si>
  <si>
    <t>PLF_1279_00001974</t>
  </si>
  <si>
    <t>PLF_1279_00001976</t>
  </si>
  <si>
    <t>PLF_1279_00001032</t>
  </si>
  <si>
    <t>Poly(glycerophosphate chain) D-alanine transfer protein DltD</t>
  </si>
  <si>
    <t>PLF_1279_00001290</t>
  </si>
  <si>
    <t>PLF_1279_00088943</t>
  </si>
  <si>
    <t>ADP-ribose pyrophosphatase (EC 3.6.1.13)</t>
  </si>
  <si>
    <t>PLF_1279_00001244</t>
  </si>
  <si>
    <t>Deoxyguanosine kinase (EC 2.7.1.113)</t>
  </si>
  <si>
    <t>PLF_1279_00000123</t>
  </si>
  <si>
    <t>Glycine betaine transporter OpuD</t>
  </si>
  <si>
    <t>PLF_1279_00001078</t>
  </si>
  <si>
    <t>myo-inositol operon protein IolS</t>
  </si>
  <si>
    <t>PLF_1279_00002098</t>
  </si>
  <si>
    <t>Secretory antigen SsaA homolog</t>
  </si>
  <si>
    <t>PLF_1279_00000626</t>
  </si>
  <si>
    <t>PLF_1279_00000887</t>
  </si>
  <si>
    <t>BH3430 unknown conserved protein</t>
  </si>
  <si>
    <t>PLF_1279_00000745</t>
  </si>
  <si>
    <t>PLF_1279_00088301</t>
  </si>
  <si>
    <t>Substrate-specific component BioY of biotin ECF transporter</t>
  </si>
  <si>
    <t>PLF_1279_00001888</t>
  </si>
  <si>
    <t>Tyrosine-protein kinase EpsD (EC 2.7.10.2)</t>
  </si>
  <si>
    <t>PLF_1279_00001450</t>
  </si>
  <si>
    <t>DNA double-strand break repair protein Mre11</t>
  </si>
  <si>
    <t>PLF_1279_00000742</t>
  </si>
  <si>
    <t>UPF0382 membrane protein YwdK</t>
  </si>
  <si>
    <t>PLF_1279_00001219</t>
  </si>
  <si>
    <t>Transmembrane protein YfcA</t>
  </si>
  <si>
    <t>PLF_1279_00001876</t>
  </si>
  <si>
    <t>Poly(glycerol-phosphate) alpha-glucosyltransferase (EC 2.4.1.52)</t>
  </si>
  <si>
    <t>PLF_1279_00001729</t>
  </si>
  <si>
    <t>Branched-chain amino acid permease</t>
  </si>
  <si>
    <t>PLF_1279_00000865</t>
  </si>
  <si>
    <t>Phospho-N-acetylmuramoyl-pentapeptide-transferase (EC 2.7.8.13)</t>
  </si>
  <si>
    <t>PLF_1279_00000519</t>
  </si>
  <si>
    <t>Peroxide stress regulator PerR, FUR family</t>
  </si>
  <si>
    <t>PLF_1279_00001132</t>
  </si>
  <si>
    <t>PLF_1279_00000862</t>
  </si>
  <si>
    <t>PLF_1279_00000691</t>
  </si>
  <si>
    <t>PLF_1279_00002439</t>
  </si>
  <si>
    <t>PLF_1279_00001751</t>
  </si>
  <si>
    <t>Hypothetical protein in cluster with penicillin-binding protein PBP1, Staphylococcal type</t>
  </si>
  <si>
    <t>PLF_1279_00001699</t>
  </si>
  <si>
    <t>PLF_1279_00001812</t>
  </si>
  <si>
    <t>Heme transporter IsdDEF, lipoprotein IsdE</t>
  </si>
  <si>
    <t>PLF_1279_00000585</t>
  </si>
  <si>
    <t>PLF_1279_00001827</t>
  </si>
  <si>
    <t>PLF_1279_00001577</t>
  </si>
  <si>
    <t>PLF_1279_00001339</t>
  </si>
  <si>
    <t>Na(+) H(+) antiporter subunit E</t>
  </si>
  <si>
    <t>PLF_1279_00000510</t>
  </si>
  <si>
    <t>PLF_1279_00000699</t>
  </si>
  <si>
    <t>UPF0297 protein YrzL</t>
  </si>
  <si>
    <t>PLF_1279_00000166</t>
  </si>
  <si>
    <t>Glycine dehydrogenase [decarboxylating] (glycine cleavage system P1 protein) (EC 1.4.4.2)</t>
  </si>
  <si>
    <t>PLF_1279_00001272</t>
  </si>
  <si>
    <t>PLF_1279_00001273</t>
  </si>
  <si>
    <t>Protein of unknown function UPF0060</t>
  </si>
  <si>
    <t>PLF_1279_00000354</t>
  </si>
  <si>
    <t>PLF_1279_00001060</t>
  </si>
  <si>
    <t>PLF_1279_00001581</t>
  </si>
  <si>
    <t>Heme-degrading monooxygenase, staphylobilin-producing (EC 1.14.99.48)</t>
  </si>
  <si>
    <t>PLF_1279_00001453</t>
  </si>
  <si>
    <t>Similar to ribosomal large subunit pseudouridine synthase D, Bacillus subtilis YjbO type</t>
  </si>
  <si>
    <t>PLF_1279_00000894</t>
  </si>
  <si>
    <t>SepF, FtsZ-interacting protein related to cell division</t>
  </si>
  <si>
    <t>PLF_1279_00000211</t>
  </si>
  <si>
    <t>N-acetyl-L,L-diaminopimelate aminotransferase (EC 2.6.1.-)</t>
  </si>
  <si>
    <t>PLF_1279_00001794</t>
  </si>
  <si>
    <t>Uncharacterized iron-regulated membrane protein; Iron-uptake factor PiuB</t>
  </si>
  <si>
    <t>PLF_1279_00001640</t>
  </si>
  <si>
    <t>Siderophore staphylobactin biosynthesis protein SbnE @ Siderophore synthetase superfamily, group A</t>
  </si>
  <si>
    <t>PLF_1279_00000671</t>
  </si>
  <si>
    <t>UPF0033 protein YeeD</t>
  </si>
  <si>
    <t>PLF_1279_00001472</t>
  </si>
  <si>
    <t>Uncharacterized siderophore biosynthesis protein near heme transporter HtsABC @ Siderophore synthetase superfamily, group B</t>
  </si>
  <si>
    <t>PLF_1279_00000368</t>
  </si>
  <si>
    <t>ATP synthase gamma chain (EC 3.6.3.14)</t>
  </si>
  <si>
    <t>PLF_1279_00001362</t>
  </si>
  <si>
    <t>Inositol monophosphatase family protein</t>
  </si>
  <si>
    <t>PLF_1279_00000362</t>
  </si>
  <si>
    <t>PLF_1279_00000361</t>
  </si>
  <si>
    <t>Urease accessory protein UreE</t>
  </si>
  <si>
    <t>PLF_1279_00000171</t>
  </si>
  <si>
    <t>Na(+)-dependent branched-chain amino acid transporter</t>
  </si>
  <si>
    <t>PLF_1279_00000447</t>
  </si>
  <si>
    <t>tRNA-dependent lipid II-Gly glycyltransferase (EC 2.3.2.17) @ tRNA-dependent lipid II-GlyGly glycyltransferase (EC 2.3.2.17) @ FemA, factor essential for methicillin resistance</t>
  </si>
  <si>
    <t>PLF_1279_00001241</t>
  </si>
  <si>
    <t>Glucosaminyl-malate:cysteine ligase</t>
  </si>
  <si>
    <t>PLF_1279_00002109</t>
  </si>
  <si>
    <t>Hypothetical protein SAV1798</t>
  </si>
  <si>
    <t>PLF_1279_00001930</t>
  </si>
  <si>
    <t>PLF_1279_00001750</t>
  </si>
  <si>
    <t>Heme transporter IsdDEF, membrane component IsdD</t>
  </si>
  <si>
    <t>PLF_1279_00000583</t>
  </si>
  <si>
    <t>PLF_1279_00000833</t>
  </si>
  <si>
    <t>PLF_1279_00004151</t>
  </si>
  <si>
    <t>Hypothetical protein SAV2252</t>
  </si>
  <si>
    <t>PLF_1279_00000386</t>
  </si>
  <si>
    <t>PLF_1279_00001481</t>
  </si>
  <si>
    <t>PLF_1279_00001317</t>
  </si>
  <si>
    <t>Nitroreductase family protein</t>
  </si>
  <si>
    <t>PLF_1279_00001164</t>
  </si>
  <si>
    <t>Aminopeptidase S (Leu, Val, Phe, Tyr preference) (EC 3.4.11.24)</t>
  </si>
  <si>
    <t>PLF_1279_00001486</t>
  </si>
  <si>
    <t>YuzD-like protein</t>
  </si>
  <si>
    <t>PLF_1279_00001256</t>
  </si>
  <si>
    <t>Dipeptidyl aminopeptidases/acylaminoacyl-peptidases</t>
  </si>
  <si>
    <t>PLF_1279_00002117</t>
  </si>
  <si>
    <t>PLF_1279_00000905</t>
  </si>
  <si>
    <t>Octanoate-[acyl-carrier-protein]-protein-N-octanoyltransferase, LipM (EC 2.3.1.181)</t>
  </si>
  <si>
    <t>PLF_1279_00002128</t>
  </si>
  <si>
    <t>FIG016608: hypothetical protein in biotin operon</t>
  </si>
  <si>
    <t>PLF_1279_00000730</t>
  </si>
  <si>
    <t>Veg protein</t>
  </si>
  <si>
    <t>PLF_1279_00000714</t>
  </si>
  <si>
    <t>Putative NADH-dependent flavin oxidoreductase</t>
  </si>
  <si>
    <t>PLF_1279_00089052</t>
  </si>
  <si>
    <t>Firmicutes ribosomal L7Ae family protein</t>
  </si>
  <si>
    <t>PLF_1279_00000498</t>
  </si>
  <si>
    <t>Transcriptional regulator CtsR</t>
  </si>
  <si>
    <t>PLF_1279_00001626</t>
  </si>
  <si>
    <t>3-ketoacyl-CoA thiolase [fadN-fadA-fadE operon] (EC 2.3.1.16)</t>
  </si>
  <si>
    <t>PLF_1279_00000821</t>
  </si>
  <si>
    <t>PLF_1279_00001995</t>
  </si>
  <si>
    <t>transmembrane protein, distant homology with ydbS</t>
  </si>
  <si>
    <t>PLF_1279_00001994</t>
  </si>
  <si>
    <t>PLF_1279_00001719</t>
  </si>
  <si>
    <t>Nickel ABC transporter, ATP-binding protein NikE (TC 3.A.1.5.3)</t>
  </si>
  <si>
    <t>PLF_1279_00001713</t>
  </si>
  <si>
    <t>PLF_1279_00001714</t>
  </si>
  <si>
    <t>PLF_1279_00000305</t>
  </si>
  <si>
    <t>NADP-dependent glyceraldehyde-3-phosphate dehydrogenase (EC 1.2.1.13)</t>
  </si>
  <si>
    <t>PLF_1279_00001853</t>
  </si>
  <si>
    <t>Extracellular fibrinogen-binding protein Efb</t>
  </si>
  <si>
    <t>PLF_1279_00001851</t>
  </si>
  <si>
    <t>Capsular polysaccharide synthesis enzyme Cap5L</t>
  </si>
  <si>
    <t>PLF_1279_00000982</t>
  </si>
  <si>
    <t>PLF_1279_00002045</t>
  </si>
  <si>
    <t>hypothetical fig|282458.1.peg.579 homolog</t>
  </si>
  <si>
    <t>PLF_1279_00000084</t>
  </si>
  <si>
    <t>PLF_1279_00026047</t>
  </si>
  <si>
    <t>Sugar phosphate transporter</t>
  </si>
  <si>
    <t>PLF_1279_00000725</t>
  </si>
  <si>
    <t>PLF_1279_00001989</t>
  </si>
  <si>
    <t>Putative glutathione transporter, ATP-binding component</t>
  </si>
  <si>
    <t>PLF_1279_00001975</t>
  </si>
  <si>
    <t>PLF_1279_00000121</t>
  </si>
  <si>
    <t>PLF_1279_00000654</t>
  </si>
  <si>
    <t>PLF_1279_00000413</t>
  </si>
  <si>
    <t>[4Fe-4S]-AdoMet protein YtqA</t>
  </si>
  <si>
    <t>PLF_1279_00001548</t>
  </si>
  <si>
    <t>D-lactate dehydratase (EC 4.2.1.130)</t>
  </si>
  <si>
    <t>PLF_1279_00000250</t>
  </si>
  <si>
    <t>Glycerol-3-phosphate cytidylyltransferase (EC 2.7.7.39)</t>
  </si>
  <si>
    <t>PLF_1279_00001028</t>
  </si>
  <si>
    <t>3-methyl-2-oxobutanoate hydroxymethyltransferase (EC 2.1.2.11)</t>
  </si>
  <si>
    <t>PLF_1279_00000990</t>
  </si>
  <si>
    <t>Hypothetical protein SAV2183</t>
  </si>
  <si>
    <t>PLF_1279_00001021</t>
  </si>
  <si>
    <t>PLF_1279_00002030</t>
  </si>
  <si>
    <t>PLF_1279_00000917</t>
  </si>
  <si>
    <t>Tyrosyl-tRNA synthetase (EC 6.1.1.1)</t>
  </si>
  <si>
    <t>PLF_1279_00000538</t>
  </si>
  <si>
    <t>7-cyano-7-deazaguanine synthase (EC 6.3.4.20)</t>
  </si>
  <si>
    <t>PLF_1279_00000536</t>
  </si>
  <si>
    <t>Diphosphocytidyl-sugar kinase</t>
  </si>
  <si>
    <t>PLF_1279_00000530</t>
  </si>
  <si>
    <t>PLF_1279_00000409</t>
  </si>
  <si>
    <t>PLF_1279_00001735</t>
  </si>
  <si>
    <t>PLF_1279_00000649</t>
  </si>
  <si>
    <t>GGDEF domain protein</t>
  </si>
  <si>
    <t>PLF_1279_00001137</t>
  </si>
  <si>
    <t>PLF_1279_00002145</t>
  </si>
  <si>
    <t>PLF_1279_00001288</t>
  </si>
  <si>
    <t>2-amino-4-hydroxy-6-hydroxymethyldihydropteridine pyrophosphokinase (EC 2.7.6.3)</t>
  </si>
  <si>
    <t>PLF_1279_00002027</t>
  </si>
  <si>
    <t>UPF0223 protein YktA</t>
  </si>
  <si>
    <t>PLF_1279_00002024</t>
  </si>
  <si>
    <t>Ligand-binding SRPBCC domain protein family</t>
  </si>
  <si>
    <t>PLF_1279_00001329</t>
  </si>
  <si>
    <t>Respiratory nitrate reductase delta chain (EC 1.7.99.4)</t>
  </si>
  <si>
    <t>PLF_1279_00000904</t>
  </si>
  <si>
    <t>PLF_1279_00001516</t>
  </si>
  <si>
    <t>PLF_1279_00001886</t>
  </si>
  <si>
    <t>PLF_1279_00000624</t>
  </si>
  <si>
    <t>UPF0721 transmembrane protein YunE</t>
  </si>
  <si>
    <t>PLF_1279_00125198</t>
  </si>
  <si>
    <t>PLF_1279_00001352</t>
  </si>
  <si>
    <t>Dehydrosqualene synthase (EC 2.5.1.96)</t>
  </si>
  <si>
    <t>PLF_1279_00001843</t>
  </si>
  <si>
    <t>Hypothetical protein SAV2264</t>
  </si>
  <si>
    <t>PLF_1279_00001357</t>
  </si>
  <si>
    <t>PLF_1279_00001604</t>
  </si>
  <si>
    <t>PLF_1279_00001044</t>
  </si>
  <si>
    <t>PLF_1279_00001216</t>
  </si>
  <si>
    <t>Putative lipoprotein SAV1865</t>
  </si>
  <si>
    <t>PLF_1279_00001046</t>
  </si>
  <si>
    <t>Alkaline phosphatase like protein</t>
  </si>
  <si>
    <t>PLF_1279_00001120</t>
  </si>
  <si>
    <t>Uncharacterized protein SAV1929</t>
  </si>
  <si>
    <t>PLF_1279_00000183</t>
  </si>
  <si>
    <t>PLF_1279_00001784</t>
  </si>
  <si>
    <t>Copper(I) chaperone CopZ</t>
  </si>
  <si>
    <t>PLF_1279_00002084</t>
  </si>
  <si>
    <t>PLF_1279_00022374</t>
  </si>
  <si>
    <t>PLF_1279_00000945</t>
  </si>
  <si>
    <t>ACT domain-containing protein</t>
  </si>
  <si>
    <t>PLF_1279_00002083</t>
  </si>
  <si>
    <t>PLF_1279_00000226</t>
  </si>
  <si>
    <t>PLF_1279_00062515</t>
  </si>
  <si>
    <t>Transcriptional regulator, MerR family, near polyamine transporter</t>
  </si>
  <si>
    <t>PLF_1279_00000220</t>
  </si>
  <si>
    <t>Uncharacterized metal ion transporter YcsG, Mn(2+)/Fe(2+) NRAMP family</t>
  </si>
  <si>
    <t>PLF_1279_00001816</t>
  </si>
  <si>
    <t>Pimeloyl-CoA synthase (EC 6.2.1.14)</t>
  </si>
  <si>
    <t>PLF_1279_00001829</t>
  </si>
  <si>
    <t>Transcriptional regulator in cluster with Zn-dependent hydrolase</t>
  </si>
  <si>
    <t>PLF_1279_00000562</t>
  </si>
  <si>
    <t>ClpCP protease substrate adapter protein MecA</t>
  </si>
  <si>
    <t>PLF_1279_00000957</t>
  </si>
  <si>
    <t>Organic hydroperoxide resistance protein</t>
  </si>
  <si>
    <t>PLF_1279_00000953</t>
  </si>
  <si>
    <t>PLF_1279_00000512</t>
  </si>
  <si>
    <t>PLF_1279_00001276</t>
  </si>
  <si>
    <t>PLF_1279_00001949</t>
  </si>
  <si>
    <t>PLF_1279_00000453</t>
  </si>
  <si>
    <t>Branched-chain alpha-keto acid dehydrogenase, E1 component, alpha subunit (EC 1.2.4.4)</t>
  </si>
  <si>
    <t>PLF_1279_00000591</t>
  </si>
  <si>
    <t>Glucokinase (EC 2.7.1.2)</t>
  </si>
  <si>
    <t>PLF_1279_00001712</t>
  </si>
  <si>
    <t>PLF_1279_00001940</t>
  </si>
  <si>
    <t>PLF_1279_00001839</t>
  </si>
  <si>
    <t>Metal chaperone, involved in Zn homeostasis</t>
  </si>
  <si>
    <t>PLF_1279_00001645</t>
  </si>
  <si>
    <t>PLF_1279_00000802</t>
  </si>
  <si>
    <t>PLF_1279_00001407</t>
  </si>
  <si>
    <t>Thioredoxin-like protein YdbP</t>
  </si>
  <si>
    <t>PLF_1279_00001566</t>
  </si>
  <si>
    <t>DUF488 family protein SAV0238</t>
  </si>
  <si>
    <t>PLF_1279_00001084</t>
  </si>
  <si>
    <t>PLF_1279_00001476</t>
  </si>
  <si>
    <t>PLF_1279_00000280</t>
  </si>
  <si>
    <t>PLF_1279_00000175</t>
  </si>
  <si>
    <t>Serine acetyltransferase (EC 2.3.1.30)</t>
  </si>
  <si>
    <t>PLF_1279_00001243</t>
  </si>
  <si>
    <t>CsbB stress response protein</t>
  </si>
  <si>
    <t>PLF_1279_00000443</t>
  </si>
  <si>
    <t>PLF_1279_00000688</t>
  </si>
  <si>
    <t>DNA polymerase X family</t>
  </si>
  <si>
    <t>PLF_1279_00133609</t>
  </si>
  <si>
    <t>Malate:quinone oxidoreductase (EC 1.1.5.4)</t>
  </si>
  <si>
    <t>PLF_1279_00002100</t>
  </si>
  <si>
    <t>PLF_1279_00003428</t>
  </si>
  <si>
    <t>PLF_1279_00001792</t>
  </si>
  <si>
    <t>Teichoic acid export ATP-binding protein TagH (EC 3.6.3.40)</t>
  </si>
  <si>
    <t>PLF_1279_00001796</t>
  </si>
  <si>
    <t>3'-&gt;5' exoribonuclease Bsu YhaM</t>
  </si>
  <si>
    <t>PLF_1279_00001095</t>
  </si>
  <si>
    <t>Transcriptional regulator SarV (Staphylococcal accessory regulator V)</t>
  </si>
  <si>
    <t>PLF_1279_00000770</t>
  </si>
  <si>
    <t>Phosphoribosylformylglycinamidine synthase, glutamine amidotransferase subunit (EC 6.3.5.3)</t>
  </si>
  <si>
    <t>PLF_1279_00004650</t>
  </si>
  <si>
    <t>hypothetical fig|282458.1.peg.578 homolog</t>
  </si>
  <si>
    <t>PLF_1279_00001314</t>
  </si>
  <si>
    <t>Deoxyribodipyrimidine photolyase (EC 4.1.99.3)</t>
  </si>
  <si>
    <t>PLF_1279_00001316</t>
  </si>
  <si>
    <t>NAD-independent protein deacetylase AcuC</t>
  </si>
  <si>
    <t>PLF_1279_00000779</t>
  </si>
  <si>
    <t>PLF_1279_00000586</t>
  </si>
  <si>
    <t>FemC, factor involved in methicillin resistance / Glutamine synthetase repressor</t>
  </si>
  <si>
    <t>PLF_1279_00000142</t>
  </si>
  <si>
    <t>PLF_1279_00002055</t>
  </si>
  <si>
    <t>Hypothetical protein SAV1752</t>
  </si>
  <si>
    <t>PLF_1279_00002052</t>
  </si>
  <si>
    <t>PLF_1279_00001847</t>
  </si>
  <si>
    <t>PLF_1279_00002050</t>
  </si>
  <si>
    <t>PLF_1279_00001019</t>
  </si>
  <si>
    <t>Transcriptional regulator SarR (Staphylococcal accessory regulator R)</t>
  </si>
  <si>
    <t>PLF_1279_00001009</t>
  </si>
  <si>
    <t>PLF_1279_00001568</t>
  </si>
  <si>
    <t>RGD-containing lipoprotein</t>
  </si>
  <si>
    <t>PLF_1279_00001786</t>
  </si>
  <si>
    <t>Molybdopterin-guanine dinucleotide biosynthesis protein MobB</t>
  </si>
  <si>
    <t>PLF_1279_00000824</t>
  </si>
  <si>
    <t>Putative Xaa-His dipeptidase</t>
  </si>
  <si>
    <t>PLF_1279_00000268</t>
  </si>
  <si>
    <t>Nitric oxide synthase oxygenase (EC 1.-.-.-)</t>
  </si>
  <si>
    <t>PLF_1279_00001554</t>
  </si>
  <si>
    <t>PLF_1279_00000262</t>
  </si>
  <si>
    <t>DNA polymerase III delta subunit (EC 2.7.7.7)</t>
  </si>
  <si>
    <t>PLF_1279_00000780</t>
  </si>
  <si>
    <t>Transcription regulator AraC/XylS family</t>
  </si>
  <si>
    <t>PLF_1279_00001558</t>
  </si>
  <si>
    <t>Luciferase-like monooxygenase in lipoylation-related cluster</t>
  </si>
  <si>
    <t>PLF_1279_00001007</t>
  </si>
  <si>
    <t>PTS system, galactitol-specific IIC component</t>
  </si>
  <si>
    <t>PLF_1279_00000153</t>
  </si>
  <si>
    <t>PLF_1279_00001859</t>
  </si>
  <si>
    <t>Transcriptional regulator, RpiR family</t>
  </si>
  <si>
    <t>PLF_1279_00001844</t>
  </si>
  <si>
    <t>Sialic acid utilization regulator, RpiR family</t>
  </si>
  <si>
    <t>PLF_1279_00001252</t>
  </si>
  <si>
    <t>Aliphatic amidase AmiE (EC 3.5.1.4)</t>
  </si>
  <si>
    <t>PLF_1279_00002133</t>
  </si>
  <si>
    <t>PLF_1279_00000914</t>
  </si>
  <si>
    <t>Succinate dehydrogenase cytochrome b558 subunit</t>
  </si>
  <si>
    <t>PLF_1279_00126203</t>
  </si>
  <si>
    <t>PLF_1279_00000128</t>
  </si>
  <si>
    <t>Phosphoserine aminotransferase, putative (EC 2.6.1.52)</t>
  </si>
  <si>
    <t>PLF_1279_00000790</t>
  </si>
  <si>
    <t>PLF_1279_00001861</t>
  </si>
  <si>
    <t>Oxygen-sensing, dissimilatory nitrate and nitrite reduction regulatory protein NreA</t>
  </si>
  <si>
    <t>PLF_1279_00001147</t>
  </si>
  <si>
    <t>Phosphoglucosamine mutase (EC 5.4.2.10) @ FemD, factor involved in methicillin resistance</t>
  </si>
  <si>
    <t>PLF_1279_00001023</t>
  </si>
  <si>
    <t>HTH domain protein SA1665, binds to mecA promoter region</t>
  </si>
  <si>
    <t>PLF_1279_00011402</t>
  </si>
  <si>
    <t>PLF_1279_00000997</t>
  </si>
  <si>
    <t>PLF_1279_00001521</t>
  </si>
  <si>
    <t>PLF_1279_00001445</t>
  </si>
  <si>
    <t>NADP-dependent oxidoreductase YfmJ</t>
  </si>
  <si>
    <t>PLF_1279_00001440</t>
  </si>
  <si>
    <t>Phosphoglycolate phosphatase</t>
  </si>
  <si>
    <t>PLF_1279_00000644</t>
  </si>
  <si>
    <t>PLF_1279_00031601</t>
  </si>
  <si>
    <t>PLF_1279_00000641</t>
  </si>
  <si>
    <t>PLF_1279_00001736</t>
  </si>
  <si>
    <t>Putative metallopeptidase (Zinc) SprT family</t>
  </si>
  <si>
    <t>PLF_1279_00002149</t>
  </si>
  <si>
    <t>PLF_1279_00001284</t>
  </si>
  <si>
    <t>PLF_1279_00001298</t>
  </si>
  <si>
    <t>Hypothetical protein SAV1772</t>
  </si>
  <si>
    <t>PLF_1279_00000741</t>
  </si>
  <si>
    <t>PLF_1279_00021892</t>
  </si>
  <si>
    <t>PLF_1279_00001356</t>
  </si>
  <si>
    <t>Heme efflux system permease HrtB</t>
  </si>
  <si>
    <t>PLF_1279_00001045</t>
  </si>
  <si>
    <t>PLF_1279_00000645</t>
  </si>
  <si>
    <t>PLF_1279_00003339</t>
  </si>
  <si>
    <t>Mini-ribonuclease III</t>
  </si>
  <si>
    <t>PLF_1279_00001722</t>
  </si>
  <si>
    <t>Rhodanese-like domain protein</t>
  </si>
  <si>
    <t>PLF_1279_00000793</t>
  </si>
  <si>
    <t>ATP-dependent protease subunit HslV (EC 3.4.25.2)</t>
  </si>
  <si>
    <t>PLF_1279_00000334</t>
  </si>
  <si>
    <t>Manganese-dependent inorganic pyrophosphatase (EC 3.6.1.1)</t>
  </si>
  <si>
    <t>PLF_1279_00001686</t>
  </si>
  <si>
    <t>PLF_1279_00000333</t>
  </si>
  <si>
    <t>Manganese ABC transporter, periplasmic-binding protein SitA</t>
  </si>
  <si>
    <t>PLF_1279_00002001</t>
  </si>
  <si>
    <t>Heme transporter IsdDEF, permease component IsdF</t>
  </si>
  <si>
    <t>PLF_1279_00001394</t>
  </si>
  <si>
    <t>PLF_1279_00000864</t>
  </si>
  <si>
    <t>PLF_1279_00001669</t>
  </si>
  <si>
    <t>Putative esterase</t>
  </si>
  <si>
    <t>PLF_1279_00000757</t>
  </si>
  <si>
    <t>Hydrolase (HAD superfamily), YqeK</t>
  </si>
  <si>
    <t>PLF_1279_00002086</t>
  </si>
  <si>
    <t>PLF_1279_00021475</t>
  </si>
  <si>
    <t>PLF_1279_00001340</t>
  </si>
  <si>
    <t>Pyruvate decarboxylase (EC 4.1.1.1); Alpha-keto-acid decarboxylase (EC 4.1.1.-)</t>
  </si>
  <si>
    <t>PLF_1279_00000340</t>
  </si>
  <si>
    <t>Transcription antitermination protein NusG</t>
  </si>
  <si>
    <t>PLF_1279_00001348</t>
  </si>
  <si>
    <t>PLF_1279_00002163</t>
  </si>
  <si>
    <t>PLF_1279_00001753</t>
  </si>
  <si>
    <t>Maltose O-acetyltransferase (EC 2.3.1.79)</t>
  </si>
  <si>
    <t>PLF_1279_00001813</t>
  </si>
  <si>
    <t>PLF_1279_00154326</t>
  </si>
  <si>
    <t>PLF_1279_00001223</t>
  </si>
  <si>
    <t>PLF_1279_00000594</t>
  </si>
  <si>
    <t>UDP-N-acetylglucosamine:L-malate glycosyltransferase</t>
  </si>
  <si>
    <t>PLF_1279_00001574</t>
  </si>
  <si>
    <t>Similar to ferrous iron transporter protein B</t>
  </si>
  <si>
    <t>PLF_1279_00125235</t>
  </si>
  <si>
    <t>PLF_1279_00088157</t>
  </si>
  <si>
    <t>PLF_1279_00001061</t>
  </si>
  <si>
    <t>Hypothetical protein MW2050</t>
  </si>
  <si>
    <t>PLF_1279_00001740</t>
  </si>
  <si>
    <t>Alpha-acetolactate decarboxylase (EC 4.1.1.5)</t>
  </si>
  <si>
    <t>PLF_1279_00002079</t>
  </si>
  <si>
    <t>PLF_1279_00001945</t>
  </si>
  <si>
    <t>PLF_1279_00001831</t>
  </si>
  <si>
    <t>Hypothetical protein SAV1896</t>
  </si>
  <si>
    <t>PLF_1279_00001369</t>
  </si>
  <si>
    <t>PLF_1279_00002166</t>
  </si>
  <si>
    <t>PLF_1279_00001360</t>
  </si>
  <si>
    <t>ATPase component of general energizing module of ECF transporters</t>
  </si>
  <si>
    <t>PLF_1279_00000172</t>
  </si>
  <si>
    <t>DinG family ATP-dependent helicase YoaA</t>
  </si>
  <si>
    <t>PLF_1279_00001772</t>
  </si>
  <si>
    <t>PLF_1279_00002068</t>
  </si>
  <si>
    <t>Molecular chaperone, small heat shock protein</t>
  </si>
  <si>
    <t>PLF_1279_00000882</t>
  </si>
  <si>
    <t>2,3,4,5-tetrahydropyridine-2,6-dicarboxylate N-acetyltransferase (EC 2.3.1.89)</t>
  </si>
  <si>
    <t>PLF_1279_00000201</t>
  </si>
  <si>
    <t>Thiol peroxidase, Bcp-type (EC 1.11.1.15)</t>
  </si>
  <si>
    <t>PLF_1279_00001790</t>
  </si>
  <si>
    <t>Siderophore staphylobactin biosynthesis protein SbnH</t>
  </si>
  <si>
    <t>PLF_1279_00000470</t>
  </si>
  <si>
    <t>Methionine transporter MetT</t>
  </si>
  <si>
    <t>PLF_1279_00002058</t>
  </si>
  <si>
    <t>Type 2 NADH dehydrogenase (EC 1.6.99.3)</t>
  </si>
  <si>
    <t>PLF_1279_00001912</t>
  </si>
  <si>
    <t>Predicted phosphohydrolases</t>
  </si>
  <si>
    <t>PLF_1279_00002127</t>
  </si>
  <si>
    <t>Arginine pathway regulatory protein ArgR, repressor of arg regulon</t>
  </si>
  <si>
    <t>PLF_1279_00002126</t>
  </si>
  <si>
    <t>PLF_1279_00001914</t>
  </si>
  <si>
    <t>PLF_1279_00001782</t>
  </si>
  <si>
    <t>PLF_1279_00000710</t>
  </si>
  <si>
    <t>Peptidyl-prolyl cis-trans isomerase (EC 5.2.1.8)</t>
  </si>
  <si>
    <t>PLF_1279_00000828</t>
  </si>
  <si>
    <t>PLF_1279_00001422</t>
  </si>
  <si>
    <t>PLF_1279_00000398</t>
  </si>
  <si>
    <t>Uncharacterized inner membrane protein RarD</t>
  </si>
  <si>
    <t>PLF_1279_00001420</t>
  </si>
  <si>
    <t>Glutamate-aspartate carrier protein</t>
  </si>
  <si>
    <t>PLF_1279_00001788</t>
  </si>
  <si>
    <t>Phosphoenolpyruvate-dihydroxyacetone phosphotransferase (EC 2.7.1.121), subunit DhaM; DHA-specific IIA component</t>
  </si>
  <si>
    <t>PLF_1279_00001789</t>
  </si>
  <si>
    <t>Ribose operon repressor</t>
  </si>
  <si>
    <t>PLF_1279_00000557</t>
  </si>
  <si>
    <t>PLF_1279_00000235</t>
  </si>
  <si>
    <t>PLF_1279_00001304</t>
  </si>
  <si>
    <t>Hydroxyethylthiazole kinase (EC 2.7.1.50)</t>
  </si>
  <si>
    <t>PLF_1279_00001303</t>
  </si>
  <si>
    <t>Hydrolase, HAD superfamily</t>
  </si>
  <si>
    <t>PLF_1279_00000984</t>
  </si>
  <si>
    <t>PLF_1279_00001013</t>
  </si>
  <si>
    <t>UPF0342 protein YheA</t>
  </si>
  <si>
    <t>PLF_1279_00000464</t>
  </si>
  <si>
    <t>Hypothetical protein SAV2097</t>
  </si>
  <si>
    <t>PLF_1279_00001905</t>
  </si>
  <si>
    <t>Colicin V production protein</t>
  </si>
  <si>
    <t>PLF_1279_00002137</t>
  </si>
  <si>
    <t>PLF_1279_00001178</t>
  </si>
  <si>
    <t>Acetyl-CoA synthetase (EC 6.2.1.1)</t>
  </si>
  <si>
    <t>PLF_1279_00001530</t>
  </si>
  <si>
    <t>PLF_1279_00001430</t>
  </si>
  <si>
    <t>PLF_1279_00001431</t>
  </si>
  <si>
    <t>Putative sodium/proton-dependent alanine carrier protein YrbD</t>
  </si>
  <si>
    <t>PLF_1279_00000523</t>
  </si>
  <si>
    <t>Redox-sensing transcriptional repressor Rex</t>
  </si>
  <si>
    <t>PLF_1279_00000655</t>
  </si>
  <si>
    <t>PLF_1279_00001235</t>
  </si>
  <si>
    <t>PLF_1279_00001707</t>
  </si>
  <si>
    <t>SAM-dependent methyltransferase HI0095 (UbiE paralog)</t>
  </si>
  <si>
    <t>PLF_1279_00000251</t>
  </si>
  <si>
    <t>Hemolysin III</t>
  </si>
  <si>
    <t>PLF_1279_00001866</t>
  </si>
  <si>
    <t>Trehalose operon transcriptional repressor</t>
  </si>
  <si>
    <t>PLF_1279_00001020</t>
  </si>
  <si>
    <t>PLF_1279_00002752</t>
  </si>
  <si>
    <t>PLF_1279_00000634</t>
  </si>
  <si>
    <t>Alkaline phosphatase synthesis transcriptional regulatory protein PhoP</t>
  </si>
  <si>
    <t>PLF_1279_00001538</t>
  </si>
  <si>
    <t>PLF_1279_00000638</t>
  </si>
  <si>
    <t>PLF_1279_00000642</t>
  </si>
  <si>
    <t>D-alanine--poly(phosphoribitol) ligase subunit 1 (EC 6.1.1.13)</t>
  </si>
  <si>
    <t>PLF_1279_00001737</t>
  </si>
  <si>
    <t>Uroporphyrinogen-III synthase (EC 4.2.1.75)</t>
  </si>
  <si>
    <t>PLF_1279_00000138</t>
  </si>
  <si>
    <t>Putative pheromone cAM373 precursor lipoprotein CamS</t>
  </si>
  <si>
    <t>PLF_1279_00001733</t>
  </si>
  <si>
    <t>PLF_1279_00002147</t>
  </si>
  <si>
    <t>Late competence protein ComC, processing protease</t>
  </si>
  <si>
    <t>PLF_1279_00001323</t>
  </si>
  <si>
    <t>Exonuclease SbcD</t>
  </si>
  <si>
    <t>PLF_1279_00001870</t>
  </si>
  <si>
    <t>hypothetical protein YpbB</t>
  </si>
  <si>
    <t>PLF_1279_00001030</t>
  </si>
  <si>
    <t>PLF_1279_00001031</t>
  </si>
  <si>
    <t>PLF_1279_00002017</t>
  </si>
  <si>
    <t>Bacterial transcription activator, effector binding protein</t>
  </si>
  <si>
    <t>PLF_1279_00088577</t>
  </si>
  <si>
    <t>Cysteine desulfurase (EC 2.8.1.7)</t>
  </si>
  <si>
    <t>PLF_1279_00001884</t>
  </si>
  <si>
    <t>IgG-binding protein SBI</t>
  </si>
  <si>
    <t>PLF_1279_00000041</t>
  </si>
  <si>
    <t>Rossmann fold nucleotide-binding protein Smf possibly involved in DNA uptake</t>
  </si>
  <si>
    <t>PLF_1279_00001511</t>
  </si>
  <si>
    <t>Biotinyl-lipoyl attachment domain protein, GcvH-like</t>
  </si>
  <si>
    <t>PLF_1279_00001510</t>
  </si>
  <si>
    <t>PLF_1279_00001454</t>
  </si>
  <si>
    <t>PLF_1279_00000746</t>
  </si>
  <si>
    <t>DNA-binding protein SpoVG</t>
  </si>
  <si>
    <t>PLF_1279_00088778</t>
  </si>
  <si>
    <t>Choloylglycine hydrolase (EC 3.5.1.24)</t>
  </si>
  <si>
    <t>PLF_1279_00001249</t>
  </si>
  <si>
    <t>Cysteine desulfurase (EC 2.8.1.7), associated with tRNA 4-thiouridine synthase</t>
  </si>
  <si>
    <t>PLF_1279_00002095</t>
  </si>
  <si>
    <t>Precorrin-2 oxidase (EC 1.3.1.76)</t>
  </si>
  <si>
    <t>PLF_1279_00001608</t>
  </si>
  <si>
    <t>Predicted hydrolase</t>
  </si>
  <si>
    <t>PLF_1279_00020228</t>
  </si>
  <si>
    <t>DUF1054 superfamily protein</t>
  </si>
  <si>
    <t>PLF_1279_00001962</t>
  </si>
  <si>
    <t>PLF_1279_00001967</t>
  </si>
  <si>
    <t>PLF_1279_00000189</t>
  </si>
  <si>
    <t>Uncharacterized membrane protein YfhP</t>
  </si>
  <si>
    <t>PLF_1279_00001805</t>
  </si>
  <si>
    <t>UDP-N-acetyl-L-fucosamine synthase (EC 5.1.3.28)</t>
  </si>
  <si>
    <t>PLF_1279_00001681</t>
  </si>
  <si>
    <t>Pseudouridine kinase (EC 2.7.1.83)</t>
  </si>
  <si>
    <t>PLF_1279_00001806</t>
  </si>
  <si>
    <t>transmembrane protein, distant homology with ydbT</t>
  </si>
  <si>
    <t>PLF_1279_00001803</t>
  </si>
  <si>
    <t>Siderophore staphylobactin biosynthesis protein SbnA</t>
  </si>
  <si>
    <t>PLF_1279_00000949</t>
  </si>
  <si>
    <t>FIG001802: Putative alkaline-shock protein</t>
  </si>
  <si>
    <t>PLF_1279_00000948</t>
  </si>
  <si>
    <t>Cysteine desulfurase (EC 2.8.1.7) =&gt; SufS</t>
  </si>
  <si>
    <t>PLF_1279_00002089</t>
  </si>
  <si>
    <t>Hypothetical protein MW1689</t>
  </si>
  <si>
    <t>PLF_1279_00001891</t>
  </si>
  <si>
    <t>PLF_1279_00040073</t>
  </si>
  <si>
    <t>Sodium-dependent anion transporter family</t>
  </si>
  <si>
    <t>PLF_1279_00002085</t>
  </si>
  <si>
    <t>PLF_1279_00000944</t>
  </si>
  <si>
    <t>PLF_1279_00000113</t>
  </si>
  <si>
    <t>6-phospho-3-hexuloisomerase (EC 5.3.1.27)</t>
  </si>
  <si>
    <t>PLF_1279_00003679</t>
  </si>
  <si>
    <t>PLF_1279_00001756</t>
  </si>
  <si>
    <t>Siderophore staphylobactin biosynthesis protein SbnF @ Siderophore synthetase superfamily, group C</t>
  </si>
  <si>
    <t>PLF_1279_00001819</t>
  </si>
  <si>
    <t>Uncharacterized protein UPF0344</t>
  </si>
  <si>
    <t>PLF_1279_00000618</t>
  </si>
  <si>
    <t>Transcriptional regulator pfoR</t>
  </si>
  <si>
    <t>PLF_1279_00001811</t>
  </si>
  <si>
    <t>HemX protein, negative effector of steady-state concentration of glutamyl-tRNA reductase</t>
  </si>
  <si>
    <t>PLF_1279_00001826</t>
  </si>
  <si>
    <t>Maltodextrin ABC transporter, permease protein MdxG</t>
  </si>
  <si>
    <t>PLF_1279_00000811</t>
  </si>
  <si>
    <t>PLF_1279_00000810</t>
  </si>
  <si>
    <t>Oxygen-independent coproporphyrinogen-III oxidase-like protein YggW</t>
  </si>
  <si>
    <t>PLF_1279_00000290</t>
  </si>
  <si>
    <t>Prephenate dehydratase (EC 4.2.1.51)</t>
  </si>
  <si>
    <t>PLF_1279_00000977</t>
  </si>
  <si>
    <t>tRNA t(6)A37-methylthiotransferase (EC 2.8.4.5)</t>
  </si>
  <si>
    <t>PLF_1279_00000049</t>
  </si>
  <si>
    <t>Competence protein CoiA</t>
  </si>
  <si>
    <t>PLF_1279_00000692</t>
  </si>
  <si>
    <t>FIG00002411: Thioredoxin-fold protein</t>
  </si>
  <si>
    <t>PLF_1279_00001270</t>
  </si>
  <si>
    <t>Glyoxylate reductase (EC 1.1.1.79) @ Glyoxylate reductase (EC 1.1.1.26) @ Hydroxypyruvate reductase (EC 1.1.1.81)</t>
  </si>
  <si>
    <t>PLF_1279_00002171</t>
  </si>
  <si>
    <t>PLF_1279_00000459</t>
  </si>
  <si>
    <t>Betaine/carnitine/choline transporter (BCCT) family</t>
  </si>
  <si>
    <t>PLF_1279_00001836</t>
  </si>
  <si>
    <t>Nickel ABC transporter, ATP-binding protein NikD (TC 3.A.1.5.3)</t>
  </si>
  <si>
    <t>PLF_1279_00001830</t>
  </si>
  <si>
    <t>GNAT family acetyltransferase YjcF</t>
  </si>
  <si>
    <t>PLF_1279_00000921</t>
  </si>
  <si>
    <t>tRNA (adenine(22)-N(1))-methyltransferase (EC 2.1.1.217)</t>
  </si>
  <si>
    <t>PLF_1279_00000922</t>
  </si>
  <si>
    <t>Acyl-ACP:1-acyl-sn-glycerol-3-phosphate acyltransferase (EC 2.3.1.n4)</t>
  </si>
  <si>
    <t>PLF_1279_00002185</t>
  </si>
  <si>
    <t>PLF_1279_00003694</t>
  </si>
  <si>
    <t>PLF_1279_00002181</t>
  </si>
  <si>
    <t>PLF_1279_00001179</t>
  </si>
  <si>
    <t>Plasmid replication DNA element cmp binding-factor 1</t>
  </si>
  <si>
    <t>PLF_1279_00000762</t>
  </si>
  <si>
    <t>Multimodular transpeptidase-transglycosylase (EC 2.4.1.129) (EC 3.4.-.-) / Penicillin-binding protein 1A/1B (PBP1)</t>
  </si>
  <si>
    <t>PLF_1279_00000282</t>
  </si>
  <si>
    <t>DNA repair protein RecN</t>
  </si>
  <si>
    <t>PLF_1279_00001171</t>
  </si>
  <si>
    <t>PTS system, galactitol-specific IIB component (EC 2.7.1.200)</t>
  </si>
  <si>
    <t>PLF_1279_00000768</t>
  </si>
  <si>
    <t>Phosphoenolpyruvate-dihydroxyacetone phosphotransferase (EC 2.7.1.121), dihydroxyacetone binding subunit DhaK</t>
  </si>
  <si>
    <t>PLF_1279_00001174</t>
  </si>
  <si>
    <t>N-acetyl-L,L-diaminopimelate deacetylase homolog</t>
  </si>
  <si>
    <t>PLF_1279_00001778</t>
  </si>
  <si>
    <t>Ribonuclease HI, Bacillus nonfunctional homolog</t>
  </si>
  <si>
    <t>PLF_1279_00000835</t>
  </si>
  <si>
    <t>Transcription termination protein NusB</t>
  </si>
  <si>
    <t>PLF_1279_00002106</t>
  </si>
  <si>
    <t>PLF_1279_00001774</t>
  </si>
  <si>
    <t>PLF_1279_00000935</t>
  </si>
  <si>
    <t>Putative membrane protease YugP</t>
  </si>
  <si>
    <t>PLF_1279_00002214</t>
  </si>
  <si>
    <t>PLF_1279_00000544</t>
  </si>
  <si>
    <t>PLF_1279_00001795</t>
  </si>
  <si>
    <t>Uncharacterized isochorismatase family protein YwoC</t>
  </si>
  <si>
    <t>PLF_1279_00001099</t>
  </si>
  <si>
    <t>DNA polymerase III polC-type (EC 2.7.7.7)</t>
  </si>
  <si>
    <t>PLF_1279_00001090</t>
  </si>
  <si>
    <t>Transcriptional repressor CcpN, MarR family</t>
  </si>
  <si>
    <t>PLF_1279_00001769</t>
  </si>
  <si>
    <t>PLF_1279_00000090</t>
  </si>
  <si>
    <t>PLF_1279_00001919</t>
  </si>
  <si>
    <t>Acetyltransferase (GNAT family) SAS0976</t>
  </si>
  <si>
    <t>PLF_1279_00000826</t>
  </si>
  <si>
    <t>Regulatory protein Spx</t>
  </si>
  <si>
    <t>PLF_1279_00000154</t>
  </si>
  <si>
    <t>PLF_1279_00000820</t>
  </si>
  <si>
    <t>Phosphopantetheine adenylyltransferase (EC 2.7.7.3)</t>
  </si>
  <si>
    <t>PLF_1279_00001220</t>
  </si>
  <si>
    <t>PLF_1279_00001499</t>
  </si>
  <si>
    <t>Glycosyl transferase family protein, putative</t>
  </si>
  <si>
    <t>PLF_1279_00001225</t>
  </si>
  <si>
    <t>Cell envelope-associated transcriptional attenuator LytR-CpsA-Psr, subfamily F2</t>
  </si>
  <si>
    <t>PLF_1279_00001306</t>
  </si>
  <si>
    <t>PLF_1279_00001490</t>
  </si>
  <si>
    <t>FIG006789: Stage V sporulation protein</t>
  </si>
  <si>
    <t>PLF_1279_00001153</t>
  </si>
  <si>
    <t>Response regulator SaeR (Staphylococcus exoprotein expression protein R)</t>
  </si>
  <si>
    <t>PLF_1279_00001717</t>
  </si>
  <si>
    <t>PLF_1279_00001495</t>
  </si>
  <si>
    <t>Multi antimicrobial extrusion protein (Na(+)/drug antiporter), MATE family of MDR efflux pumps</t>
  </si>
  <si>
    <t>PLF_1279_00000987</t>
  </si>
  <si>
    <t>PLF_1279_00000468</t>
  </si>
  <si>
    <t>PLF_1279_00000312</t>
  </si>
  <si>
    <t>Auxin efflux carrier family protein</t>
  </si>
  <si>
    <t>PLF_1279_00001854</t>
  </si>
  <si>
    <t>PLF_1279_00000980</t>
  </si>
  <si>
    <t>PLF_1279_00000460</t>
  </si>
  <si>
    <t>Histidine permease YuiF</t>
  </si>
  <si>
    <t>PLF_1279_00001903</t>
  </si>
  <si>
    <t>PLF_1279_00000854</t>
  </si>
  <si>
    <t>DUF402 family nucleoside diphosphatase</t>
  </si>
  <si>
    <t>PLF_1279_00000856</t>
  </si>
  <si>
    <t>PLF_1279_00000911</t>
  </si>
  <si>
    <t>Scaffold protein for [4Fe-4S] cluster assembly ApbC, MRP-like</t>
  </si>
  <si>
    <t>PLF_1279_00002158</t>
  </si>
  <si>
    <t>PLF_1279_00000798</t>
  </si>
  <si>
    <t>PLF_1279_00001547</t>
  </si>
  <si>
    <t>ABC-type Na+ efflux pump, permease component</t>
  </si>
  <si>
    <t>PLF_1279_00011164</t>
  </si>
  <si>
    <t>Heme ABC type transporter HtsABC, heme-binding protein</t>
  </si>
  <si>
    <t>PLF_1279_00001549</t>
  </si>
  <si>
    <t>Hypothetical protein SAV2131</t>
  </si>
  <si>
    <t>PLF_1279_00002039</t>
  </si>
  <si>
    <t>Hypothetical protein, similarity with fibrinogen-binding protein Efb</t>
  </si>
  <si>
    <t>PLF_1279_00000996</t>
  </si>
  <si>
    <t>PLF_1279_00000841</t>
  </si>
  <si>
    <t>Putative phosphotransferase YtmP</t>
  </si>
  <si>
    <t>PLF_1279_00001524</t>
  </si>
  <si>
    <t>PLF_1279_00000979</t>
  </si>
  <si>
    <t>FIG139598: Potential ribosomal protein</t>
  </si>
  <si>
    <t>PLF_1279_00001202</t>
  </si>
  <si>
    <t>PLF_1279_00001320</t>
  </si>
  <si>
    <t>DUF1450 superfamily protein</t>
  </si>
  <si>
    <t>PLF_1279_00001287</t>
  </si>
  <si>
    <t>PLF_1279_00001874</t>
  </si>
  <si>
    <t>Glycosyl-4,4'-diaponeurosporenoate acyltransferase precursor (EC 2.3.1.-)</t>
  </si>
  <si>
    <t>PLF_1279_00000325</t>
  </si>
  <si>
    <t>Cytochrome aa3-600 menaquinol oxidase subunit II</t>
  </si>
  <si>
    <t>PLF_1279_00000878</t>
  </si>
  <si>
    <t>UPF0365 protein YqfA</t>
  </si>
  <si>
    <t>PLF_1279_00001456</t>
  </si>
  <si>
    <t>Glutamate N-acetyltransferase (EC 2.3.1.35) @ N-acetylglutamate synthase (EC 2.3.1.1)</t>
  </si>
  <si>
    <t>PLF_1279_00002091</t>
  </si>
  <si>
    <t>Hypothetical protein SAV2318</t>
  </si>
  <si>
    <t>PLF_1279_00001519</t>
  </si>
  <si>
    <t>PLF_1279_00001518</t>
  </si>
  <si>
    <t>PLF_1279_00000435</t>
  </si>
  <si>
    <t>Pyruvate dehydrogenase (quinone) (EC 1.2.5.1) @ Pyruvate oxidase, CidC</t>
  </si>
  <si>
    <t>PLF_1279_00000431</t>
  </si>
  <si>
    <t>Processive diacylglycerol beta-glucosyltransferase (EC 2.4.1.315)</t>
  </si>
  <si>
    <t>PLF_1279_00001963</t>
  </si>
  <si>
    <t>PLF_1279_00000455</t>
  </si>
  <si>
    <t>DNA-directed RNA polymerase delta subunit (EC 2.7.7.6)</t>
  </si>
  <si>
    <t>PLF_1279_00001807</t>
  </si>
  <si>
    <t>PLF_1279_00000330</t>
  </si>
  <si>
    <t>Homoserine dehydrogenase (EC 1.1.1.3)</t>
  </si>
  <si>
    <t>PLF_1279_00030959</t>
  </si>
  <si>
    <t>PLF_1279_00001661</t>
  </si>
  <si>
    <t>Repetitive hypothetical protein in ESAT cluster, COG4495</t>
  </si>
  <si>
    <t>PLF_1279_00000616</t>
  </si>
  <si>
    <t>PLF_1279_00001895</t>
  </si>
  <si>
    <t>PLF_1279_00001665</t>
  </si>
  <si>
    <t>Aldehyde dehydrogenase B (EC 1.2.1.22)</t>
  </si>
  <si>
    <t>PLF_1279_00001893</t>
  </si>
  <si>
    <t>Biofilm operon icaABCD HTH-type negative transcriptional regulator IcaR</t>
  </si>
  <si>
    <t>PLF_1279_00000755</t>
  </si>
  <si>
    <t>Heme ABC type transporter HtsABC, permease protein HtsC</t>
  </si>
  <si>
    <t>PLF_1279_00001192</t>
  </si>
  <si>
    <t>PLF_1279_00000940</t>
  </si>
  <si>
    <t>Transcription elongation factor GreA</t>
  </si>
  <si>
    <t>PLF_1279_00001269</t>
  </si>
  <si>
    <t>DNA-3-methyladenine glycosylase (EC 3.2.2.20)</t>
  </si>
  <si>
    <t>PLF_1279_00001599</t>
  </si>
  <si>
    <t>LrgA-associated membrane protein LrgB</t>
  </si>
  <si>
    <t>PLF_1279_00000457</t>
  </si>
  <si>
    <t>PLF_1279_00001055</t>
  </si>
  <si>
    <t>PLF_1279_00001119</t>
  </si>
  <si>
    <t>PLF_1279_00001817</t>
  </si>
  <si>
    <t>Probable poly(Glycerol-phosphate) alpha-glucosyltransferase (EC 2.4.1.52)</t>
  </si>
  <si>
    <t>PLF_1279_00001759</t>
  </si>
  <si>
    <t>PLF_1279_00001758</t>
  </si>
  <si>
    <t>PLF_1279_00001673</t>
  </si>
  <si>
    <t>PLF_1279_00001557</t>
  </si>
  <si>
    <t>Hypothetical protein SAV1840</t>
  </si>
  <si>
    <t>PLF_1279_00001064</t>
  </si>
  <si>
    <t>PLF_1279_00000162</t>
  </si>
  <si>
    <t>Efflux ABC transporter, permease/ATP-binding protein YgaD</t>
  </si>
  <si>
    <t>PLF_1279_00002071</t>
  </si>
  <si>
    <t>PLF_1279_00002073</t>
  </si>
  <si>
    <t>PLF_1279_00001586</t>
  </si>
  <si>
    <t>6-phosphogluconolactonase (EC 3.1.1.31)</t>
  </si>
  <si>
    <t>PLF_1279_00001107</t>
  </si>
  <si>
    <t>Hypothetical protein SAV2322</t>
  </si>
  <si>
    <t>PLF_1279_00013257</t>
  </si>
  <si>
    <t>PLF_1279_00001155</t>
  </si>
  <si>
    <t>L-lactate dehydrogenase (EC 1.1.1.27)</t>
  </si>
  <si>
    <t>PLF_1279_00001838</t>
  </si>
  <si>
    <t>Phosphatidylinositol-specific phospholipase C (EC 4.6.1.13)</t>
  </si>
  <si>
    <t>PLF_1279_00000804</t>
  </si>
  <si>
    <t>UPF0478 protein YtxG</t>
  </si>
  <si>
    <t>PLF_1279_00001474</t>
  </si>
  <si>
    <t>formate/nitrite transporter family protein</t>
  </si>
  <si>
    <t>PLF_1279_00000767</t>
  </si>
  <si>
    <t>Phenylalanyl-tRNA synthetase domain protein (Bsu YtpR)</t>
  </si>
  <si>
    <t>PLF_1279_00000208</t>
  </si>
  <si>
    <t>FIG002434: Uncharacterized protein YtpQ</t>
  </si>
  <si>
    <t>PLF_1279_00000207</t>
  </si>
  <si>
    <t>Cytochrome aa3-600 menaquinol oxidase subunit III</t>
  </si>
  <si>
    <t>PLF_1279_00004181</t>
  </si>
  <si>
    <t>Exodeoxyribonuclease VII small subunit (EC 3.1.11.6)</t>
  </si>
  <si>
    <t>PLF_1279_00001416</t>
  </si>
  <si>
    <t>Uncharacterized membrane protein YwzB</t>
  </si>
  <si>
    <t>PLF_1279_00000388</t>
  </si>
  <si>
    <t>PLF_1279_00000831</t>
  </si>
  <si>
    <t>Substrate-specific component YkoE of thiamin-regulated ECF transporter for HydroxyMethylPyrimidine</t>
  </si>
  <si>
    <t>PLF_1279_00001091</t>
  </si>
  <si>
    <t>Citrate/H+ symporter of CitMHS family</t>
  </si>
  <si>
    <t>PLF_1279_00001163</t>
  </si>
  <si>
    <t>Uncharacterized sodium-dependent transporter YocS</t>
  </si>
  <si>
    <t>PLF_1279_00001311</t>
  </si>
  <si>
    <t>PLF_1279_00001841</t>
  </si>
  <si>
    <t>PLF_1279_00000373</t>
  </si>
  <si>
    <t>FtsW-like protein YlaO</t>
  </si>
  <si>
    <t>PLF_1279_00001003</t>
  </si>
  <si>
    <t>PLF_1279_00001849</t>
  </si>
  <si>
    <t>PLF_1279_00001848</t>
  </si>
  <si>
    <t>Acyl-CoA thioesterase</t>
  </si>
  <si>
    <t>PLF_1279_00002111</t>
  </si>
  <si>
    <t>Superoxide dismutase [Mn] (EC 1.15.1.1); Superoxide dismutase [Fe] (EC 1.15.1.1)</t>
  </si>
  <si>
    <t>PLF_1279_00001380</t>
  </si>
  <si>
    <t>FIG00003370: Multicopper polyphenol oxidase</t>
  </si>
  <si>
    <t>PLF_1279_00000275</t>
  </si>
  <si>
    <t>Oxygen-sensing two-component transcriptional response regulator NreC</t>
  </si>
  <si>
    <t>PLF_1279_00000902</t>
  </si>
  <si>
    <t>PLF_1279_00029515</t>
  </si>
  <si>
    <t>PLF_1279_00000499</t>
  </si>
  <si>
    <t>PLF_1279_00012994</t>
  </si>
  <si>
    <t>5-bromo-4-chloroindolyl phosphate hydrolysis protein XpaC</t>
  </si>
  <si>
    <t>PLF_1279_00001498</t>
  </si>
  <si>
    <t>PLF_1279_00001550</t>
  </si>
  <si>
    <t>Lipase LipA</t>
  </si>
  <si>
    <t>PLF_1279_00000015</t>
  </si>
  <si>
    <t>LSU ribosomal protein L33p @ LSU ribosomal protein L33p, zinc-dependent</t>
  </si>
  <si>
    <t>PLF_1279_00001716</t>
  </si>
  <si>
    <t>PLF_1279_00002048</t>
  </si>
  <si>
    <t>PLF_1279_00002049</t>
  </si>
  <si>
    <t>PLF_1279_00000478</t>
  </si>
  <si>
    <t>Uncharacterized S1 RNA binding domain protein YitL</t>
  </si>
  <si>
    <t>PLF_1279_00002040</t>
  </si>
  <si>
    <t>N-acetylmannosaminyltransferase (EC 2.4.1.187)</t>
  </si>
  <si>
    <t>PLF_1279_00001946</t>
  </si>
  <si>
    <t>PLF_1279_00001908</t>
  </si>
  <si>
    <t>PTS system, N-acetylglucosamine-specific IIA component (EC 2.7.1.193) / PTS system, N-acetylglucosamine-specific IIB component (EC 2.7.1.193) / PTS system, N-acetylglucosamine-specific IIC component</t>
  </si>
  <si>
    <t>PLF_1279_00000480</t>
  </si>
  <si>
    <t>PLF_1279_00000529</t>
  </si>
  <si>
    <t>Toxic anion resistance protein</t>
  </si>
  <si>
    <t>PLF_1279_00001638</t>
  </si>
  <si>
    <t>Putative O-acetyltransferase SAS0844 (EC 2.3.1.-)</t>
  </si>
  <si>
    <t>PLF_1279_00001639</t>
  </si>
  <si>
    <t>ABC transporter-like sensor linked histidine kinase SAV2624</t>
  </si>
  <si>
    <t>PLF_1279_00000919</t>
  </si>
  <si>
    <t>PLF_1279_00001544</t>
  </si>
  <si>
    <t>Sodium-dependent phosphate transporter</t>
  </si>
  <si>
    <t>PLF_1279_00000799</t>
  </si>
  <si>
    <t>2',3'-cyclic-nucleotide 2'-phosphodiesterase, Bsub YmdB</t>
  </si>
  <si>
    <t>PLF_1279_00001542</t>
  </si>
  <si>
    <t>Na(+) H(+) antiporter subunit G</t>
  </si>
  <si>
    <t>PLF_1279_00000658</t>
  </si>
  <si>
    <t>Phosphoribosylglycinamide formyltransferase (EC 2.1.2.2)</t>
  </si>
  <si>
    <t>PLF_1279_00000416</t>
  </si>
  <si>
    <t>FIG002379: metal-dependent hydrolase</t>
  </si>
  <si>
    <t>PLF_1279_00001140</t>
  </si>
  <si>
    <t>Uncharacterized protein SAV2308</t>
  </si>
  <si>
    <t>PLF_1279_00001336</t>
  </si>
  <si>
    <t>Acetyltransferase AcuA, acetyl-CoA synthetase inhibitor</t>
  </si>
  <si>
    <t>PLF_1279_00001026</t>
  </si>
  <si>
    <t>PLF_1279_00000844</t>
  </si>
  <si>
    <t>4-hydroxy-tetrahydrodipicolinate reductase (EC 1.17.1.8)</t>
  </si>
  <si>
    <t>PLF_1279_00000734</t>
  </si>
  <si>
    <t>Uncharacterized protein YtxJ</t>
  </si>
  <si>
    <t>PLF_1279_00001734</t>
  </si>
  <si>
    <t>Phosphate transport system regulatory protein PhoU</t>
  </si>
  <si>
    <t>PLF_1279_00001731</t>
  </si>
  <si>
    <t>FIG016210: probable monooxygenase</t>
  </si>
  <si>
    <t>PLF_1279_00000605</t>
  </si>
  <si>
    <t>Nitric oxide reductase activation protein NorQ</t>
  </si>
  <si>
    <t>PLF_1279_00125826</t>
  </si>
  <si>
    <t>PLF_1279_00002140</t>
  </si>
  <si>
    <t>Hypothetical protein SAV1853</t>
  </si>
  <si>
    <t>PLF_1279_00002144</t>
  </si>
  <si>
    <t>PLF_1279_00001977</t>
  </si>
  <si>
    <t>PLF_1279_00000248</t>
  </si>
  <si>
    <t>Aldehyde dehydrogenase (EC 1.2.1.3)</t>
  </si>
  <si>
    <t>PLF_1279_00001037</t>
  </si>
  <si>
    <t>PLF_1279_00007034</t>
  </si>
  <si>
    <t>PLF_1279_00000870</t>
  </si>
  <si>
    <t>Ribosomal protein L11 methyltransferase</t>
  </si>
  <si>
    <t>PLF_1279_00001885</t>
  </si>
  <si>
    <t>Membrane protein involved in the export of O-antigen, teichoic acid lipoteichoic acids</t>
  </si>
  <si>
    <t>PLF_1279_00000623</t>
  </si>
  <si>
    <t>Xanthine phosphoribosyltransferase (EC 2.4.2.22)</t>
  </si>
  <si>
    <t>PLF_1279_00000627</t>
  </si>
  <si>
    <t>PLF_1279_00001602</t>
  </si>
  <si>
    <t>Siderophore staphylobactin biosynthesis protein SbnD</t>
  </si>
  <si>
    <t>PLF_1279_00001353</t>
  </si>
  <si>
    <t>UPF0398 protein YpsA</t>
  </si>
  <si>
    <t>PLF_1279_00000885</t>
  </si>
  <si>
    <t>Argininosuccinate lyase (EC 4.3.2.1)</t>
  </si>
  <si>
    <t>PLF_1279_00001358</t>
  </si>
  <si>
    <t>PTS system, N-acetylglucosamine-specific IIC component / PTS system, N-acetylglucosamine-specific IIB component (EC 2.7.1.193)</t>
  </si>
  <si>
    <t>PLF_1279_00000434</t>
  </si>
  <si>
    <t>Putative response regulator ArlR</t>
  </si>
  <si>
    <t>PLF_1279_00001725</t>
  </si>
  <si>
    <t>Two-component system YycFG regulatory protein YycI</t>
  </si>
  <si>
    <t>PLF_1279_00001969</t>
  </si>
  <si>
    <t>Esterase/lipase family protein</t>
  </si>
  <si>
    <t>PLF_1279_00001684</t>
  </si>
  <si>
    <t>PLF_1279_00000190</t>
  </si>
  <si>
    <t>Thymidylate kinase (EC 2.7.4.9)</t>
  </si>
  <si>
    <t>PLF_1279_00009960</t>
  </si>
  <si>
    <t>PLF_1279_00000861</t>
  </si>
  <si>
    <t>LSU ribosomal protein L15p (L27Ae)</t>
  </si>
  <si>
    <t>PLF_1279_00000942</t>
  </si>
  <si>
    <t>Pyrimidine operon regulatory protein PyrR</t>
  </si>
  <si>
    <t>PLF_1279_00002080</t>
  </si>
  <si>
    <t>PLF_1279_00001898</t>
  </si>
  <si>
    <t>PLF_1279_00007886</t>
  </si>
  <si>
    <t>Tyrosine-protein kinase EpsD (EC 2.7.10.2) / Capsular polysaccharide synthesis enzyme Cap5B</t>
  </si>
  <si>
    <t>PLF_1279_00000509</t>
  </si>
  <si>
    <t>Glutamate-1-semialdehyde 2,1-aminomutase (EC 5.4.3.8)</t>
  </si>
  <si>
    <t>PLF_1279_00000117</t>
  </si>
  <si>
    <t>Teichoic acid translocation permease protein TagG</t>
  </si>
  <si>
    <t>PLF_1279_00001950</t>
  </si>
  <si>
    <t>PLF_1279_00012941</t>
  </si>
  <si>
    <t>Staphylococcal respiratory response protein SrrB</t>
  </si>
  <si>
    <t>PLF_1279_00001674</t>
  </si>
  <si>
    <t>PLF_1279_00000212</t>
  </si>
  <si>
    <t>Proline dipeptidase (EC 3.4.13.9)</t>
  </si>
  <si>
    <t>PLF_1279_00000600</t>
  </si>
  <si>
    <t>PLF_1279_00000601</t>
  </si>
  <si>
    <t>PLF_1279_00000950</t>
  </si>
  <si>
    <t>PLF_1279_00000951</t>
  </si>
  <si>
    <t>PLF_1279_00000167</t>
  </si>
  <si>
    <t>PLF_1279_00001063</t>
  </si>
  <si>
    <t>Glucose:proton symporter GlcU</t>
  </si>
  <si>
    <t>PLF_1279_00001580</t>
  </si>
  <si>
    <t>Allergen V5/Tpx-1 related</t>
  </si>
  <si>
    <t>PLF_1279_00089683</t>
  </si>
  <si>
    <t>PLF_1279_00001745</t>
  </si>
  <si>
    <t>PLF_1279_00001108</t>
  </si>
  <si>
    <t>Imidazole glycerol phosphate synthase cyclase subunit</t>
  </si>
  <si>
    <t>PLF_1279_00001585</t>
  </si>
  <si>
    <t>PLF_1279_00002076</t>
  </si>
  <si>
    <t>UPF0738 protein YjbL</t>
  </si>
  <si>
    <t>PLF_1279_00001105</t>
  </si>
  <si>
    <t>Hypothetical protein FIG009695</t>
  </si>
  <si>
    <t>PLF_1279_00000893</t>
  </si>
  <si>
    <t>PLF_1279_00000593</t>
  </si>
  <si>
    <t>Glycerol-3-phosphate responsive antiterminator (mRNA-binding)</t>
  </si>
  <si>
    <t>Antibiotic</t>
  </si>
  <si>
    <t>K. pneumoniae</t>
  </si>
  <si>
    <t>M. tuberculosis</t>
  </si>
  <si>
    <t>S. enterica</t>
  </si>
  <si>
    <t>S. aureus</t>
  </si>
  <si>
    <t>F1 Score</t>
  </si>
  <si>
    <t>VME</t>
  </si>
  <si>
    <t>ME</t>
  </si>
  <si>
    <t>Organism</t>
  </si>
  <si>
    <t>Accuracy</t>
  </si>
  <si>
    <t>0.000 [0.000-0.000]</t>
  </si>
  <si>
    <t>0.924 [0.916-0.933]</t>
  </si>
  <si>
    <t>aztreonam</t>
  </si>
  <si>
    <t>cefazolin</t>
  </si>
  <si>
    <t>cefepime</t>
  </si>
  <si>
    <t>cefoxitin</t>
  </si>
  <si>
    <t>ceftazidime</t>
  </si>
  <si>
    <t>ceftriaxone</t>
  </si>
  <si>
    <t>cefuroxime sodium</t>
  </si>
  <si>
    <t>gentamicin</t>
  </si>
  <si>
    <t>imipenem</t>
  </si>
  <si>
    <t>levofloxacin</t>
  </si>
  <si>
    <t>meropenem</t>
  </si>
  <si>
    <t>tetracycline</t>
  </si>
  <si>
    <t>tobramycin</t>
  </si>
  <si>
    <t>ampicillin</t>
  </si>
  <si>
    <t>chloramphenicol</t>
  </si>
  <si>
    <t>sulfisoxazole</t>
  </si>
  <si>
    <t>ceftiofur</t>
  </si>
  <si>
    <t>0.003 [-0.002-0.007]</t>
  </si>
  <si>
    <t>0.925 [0.920-0.930]</t>
  </si>
  <si>
    <t>0.115 [0.109-0.121]</t>
  </si>
  <si>
    <t>0.067 [0.062-0.072]</t>
  </si>
  <si>
    <t>0.814 [0.795-0.832]</t>
  </si>
  <si>
    <t>0.925 [0.889-0.962]</t>
  </si>
  <si>
    <t>0.104 [0.075-0.134]</t>
  </si>
  <si>
    <t>0.067 [0.018-0.115]</t>
  </si>
  <si>
    <t>0.865 [0.837-0.892]</t>
  </si>
  <si>
    <t>0.131 [0.081-0.182]</t>
  </si>
  <si>
    <t>0.136 [0.094-0.179]</t>
  </si>
  <si>
    <t>0.911 [0.894-0.928]</t>
  </si>
  <si>
    <t>0.041 [0.010-0.073]</t>
  </si>
  <si>
    <t>0.095 [0.076-0.114]</t>
  </si>
  <si>
    <t>0.666 [0.551-0.780]</t>
  </si>
  <si>
    <t>0.222 [0.143-0.300]</t>
  </si>
  <si>
    <t>0.418 [0.210-0.627]</t>
  </si>
  <si>
    <t>0.951 [0.945-0.957]</t>
  </si>
  <si>
    <t>0.126 [0.099-0.153]</t>
  </si>
  <si>
    <t>0.027 [0.021-0.032]</t>
  </si>
  <si>
    <t>0.918 [0.871-0.965]</t>
  </si>
  <si>
    <t>0.013 [-0.022-0.047]</t>
  </si>
  <si>
    <t>0.100 [0.038-0.163]</t>
  </si>
  <si>
    <t>0.852 [0.805-0.899]</t>
  </si>
  <si>
    <t>0.094 [0.028-0.161]</t>
  </si>
  <si>
    <t>0.156 [0.110-0.202]</t>
  </si>
  <si>
    <t>0.839 [0.767-0.912]</t>
  </si>
  <si>
    <t>0.091 [0.012-0.170]</t>
  </si>
  <si>
    <t>0.227 [0.147-0.307]</t>
  </si>
  <si>
    <t>0.925 [0.911-0.939]</t>
  </si>
  <si>
    <t>0.136 [0.090-0.182]</t>
  </si>
  <si>
    <t>0.068 [0.055-0.081]</t>
  </si>
  <si>
    <t>0.966 [0.961-0.970]</t>
  </si>
  <si>
    <t>0.092 [0.054-0.129]</t>
  </si>
  <si>
    <t>0.023 [0.013-0.034]</t>
  </si>
  <si>
    <t>0.899 [0.879-0.919]</t>
  </si>
  <si>
    <t>0.174 [0.104-0.244]</t>
  </si>
  <si>
    <t>0.077 [0.066-0.088]</t>
  </si>
  <si>
    <t>0.182 [0.130-0.234]</t>
  </si>
  <si>
    <t>0.010 [-0.007-0.027]</t>
  </si>
  <si>
    <t>0.013 [0.002-0.025]</t>
  </si>
  <si>
    <t>Average</t>
  </si>
  <si>
    <t>Whole Genome Models</t>
  </si>
  <si>
    <t>piperacillin/tazobactam</t>
  </si>
  <si>
    <t>trimethoprim/sulfamethoxazole</t>
  </si>
  <si>
    <t>fusidic acid</t>
  </si>
  <si>
    <t>ampicillin/sulbactam</t>
  </si>
  <si>
    <t>100-Core Gene Models*</t>
  </si>
  <si>
    <t>Annotation</t>
  </si>
  <si>
    <t>0.972 [0.956-0.989]</t>
  </si>
  <si>
    <t>0.015 [0.006-0.024]</t>
  </si>
  <si>
    <t>0.044 [-0.031-0.120]</t>
  </si>
  <si>
    <t>amoxicillin/clavulanic acid</t>
  </si>
  <si>
    <t xml:space="preserve">* Data shown are the average of ten replicates </t>
  </si>
  <si>
    <t>1773.199</t>
  </si>
  <si>
    <t>1773.200</t>
  </si>
  <si>
    <t>1773.201</t>
  </si>
  <si>
    <t>1773.202</t>
  </si>
  <si>
    <t>1773.203</t>
  </si>
  <si>
    <t>1773.204</t>
  </si>
  <si>
    <t>1773.2436</t>
  </si>
  <si>
    <t>1773.2437</t>
  </si>
  <si>
    <t>1773.2438</t>
  </si>
  <si>
    <t>1773.2439</t>
  </si>
  <si>
    <t>1773.2440</t>
  </si>
  <si>
    <t>1773.2441</t>
  </si>
  <si>
    <t>1773.2442</t>
  </si>
  <si>
    <t>1773.2443</t>
  </si>
  <si>
    <t>1773.2444</t>
  </si>
  <si>
    <t>1773.2445</t>
  </si>
  <si>
    <t>1773.2446</t>
  </si>
  <si>
    <t>1773.2447</t>
  </si>
  <si>
    <t>1773.2448</t>
  </si>
  <si>
    <t>1773.2449</t>
  </si>
  <si>
    <t>1773.2450</t>
  </si>
  <si>
    <t>1773.2451</t>
  </si>
  <si>
    <t>1773.2452</t>
  </si>
  <si>
    <t>1773.2453</t>
  </si>
  <si>
    <t>1773.2454</t>
  </si>
  <si>
    <t>1773.2455</t>
  </si>
  <si>
    <t>1773.2456</t>
  </si>
  <si>
    <t>1773.2457</t>
  </si>
  <si>
    <t>1773.2458</t>
  </si>
  <si>
    <t>1773.2459</t>
  </si>
  <si>
    <t>1773.2460</t>
  </si>
  <si>
    <t>1773.2461</t>
  </si>
  <si>
    <t>1773.2462</t>
  </si>
  <si>
    <t>1773.2463</t>
  </si>
  <si>
    <t>1773.2464</t>
  </si>
  <si>
    <t>1773.2465</t>
  </si>
  <si>
    <t>1773.2466</t>
  </si>
  <si>
    <t>1773.2467</t>
  </si>
  <si>
    <t>1773.2468</t>
  </si>
  <si>
    <t>1773.2469</t>
  </si>
  <si>
    <t>1773.2470</t>
  </si>
  <si>
    <t>1773.2471</t>
  </si>
  <si>
    <t>1773.2472</t>
  </si>
  <si>
    <t>1773.2473</t>
  </si>
  <si>
    <t>1773.2474</t>
  </si>
  <si>
    <t>1773.2475</t>
  </si>
  <si>
    <t>1773.2476</t>
  </si>
  <si>
    <t>1773.2477</t>
  </si>
  <si>
    <t>1773.2478</t>
  </si>
  <si>
    <t>1773.2479</t>
  </si>
  <si>
    <t>1773.2480</t>
  </si>
  <si>
    <t>1773.2481</t>
  </si>
  <si>
    <t>1773.2482</t>
  </si>
  <si>
    <t>1773.2483</t>
  </si>
  <si>
    <t>1773.2484</t>
  </si>
  <si>
    <t>1773.2485</t>
  </si>
  <si>
    <t>1773.2486</t>
  </si>
  <si>
    <t>1773.2487</t>
  </si>
  <si>
    <t>1773.2488</t>
  </si>
  <si>
    <t>1773.2489</t>
  </si>
  <si>
    <t>1773.2490</t>
  </si>
  <si>
    <t>1773.2491</t>
  </si>
  <si>
    <t>1773.2492</t>
  </si>
  <si>
    <t>1773.2493</t>
  </si>
  <si>
    <t>1773.2494</t>
  </si>
  <si>
    <t>1773.2495</t>
  </si>
  <si>
    <t>1773.2496</t>
  </si>
  <si>
    <t>1773.2497</t>
  </si>
  <si>
    <t>1773.2498</t>
  </si>
  <si>
    <t>1773.2499</t>
  </si>
  <si>
    <t>1773.2500</t>
  </si>
  <si>
    <t>1773.2501</t>
  </si>
  <si>
    <t>1773.2502</t>
  </si>
  <si>
    <t>1773.2503</t>
  </si>
  <si>
    <t>1773.2504</t>
  </si>
  <si>
    <t>1773.2505</t>
  </si>
  <si>
    <t>1773.2506</t>
  </si>
  <si>
    <t>1773.2507</t>
  </si>
  <si>
    <t>1773.2508</t>
  </si>
  <si>
    <t>1773.2509</t>
  </si>
  <si>
    <t>1773.2510</t>
  </si>
  <si>
    <t>1773.2511</t>
  </si>
  <si>
    <t>1773.2512</t>
  </si>
  <si>
    <t>1773.2513</t>
  </si>
  <si>
    <t>1773.2514</t>
  </si>
  <si>
    <t>1773.2515</t>
  </si>
  <si>
    <t>1773.2516</t>
  </si>
  <si>
    <t>1773.2517</t>
  </si>
  <si>
    <t>1773.2518</t>
  </si>
  <si>
    <t>1773.2519</t>
  </si>
  <si>
    <t>1773.2520</t>
  </si>
  <si>
    <t>1773.2521</t>
  </si>
  <si>
    <t>1773.2522</t>
  </si>
  <si>
    <t>1773.2523</t>
  </si>
  <si>
    <t>1773.2524</t>
  </si>
  <si>
    <t>1773.2525</t>
  </si>
  <si>
    <t>1773.2526</t>
  </si>
  <si>
    <t>1773.2527</t>
  </si>
  <si>
    <t>1773.2528</t>
  </si>
  <si>
    <t>1773.2529</t>
  </si>
  <si>
    <t>1773.2530</t>
  </si>
  <si>
    <t>1773.2531</t>
  </si>
  <si>
    <t>1773.2532</t>
  </si>
  <si>
    <t>1773.2533</t>
  </si>
  <si>
    <t>1773.2534</t>
  </si>
  <si>
    <t>1773.2535</t>
  </si>
  <si>
    <t>1773.2536</t>
  </si>
  <si>
    <t>1773.2537</t>
  </si>
  <si>
    <t>1773.2538</t>
  </si>
  <si>
    <t>1773.2539</t>
  </si>
  <si>
    <t>1773.2540</t>
  </si>
  <si>
    <t>1773.2541</t>
  </si>
  <si>
    <t>1773.2542</t>
  </si>
  <si>
    <t>1773.2543</t>
  </si>
  <si>
    <t>1773.2544</t>
  </si>
  <si>
    <t>1773.2545</t>
  </si>
  <si>
    <t>1773.2546</t>
  </si>
  <si>
    <t>1773.2547</t>
  </si>
  <si>
    <t>1773.2548</t>
  </si>
  <si>
    <t>1773.2549</t>
  </si>
  <si>
    <t>1773.2550</t>
  </si>
  <si>
    <t>1773.2551</t>
  </si>
  <si>
    <t>1773.2552</t>
  </si>
  <si>
    <t>1773.2553</t>
  </si>
  <si>
    <t>1773.2554</t>
  </si>
  <si>
    <t>1773.2555</t>
  </si>
  <si>
    <t>1773.2556</t>
  </si>
  <si>
    <t>1773.2557</t>
  </si>
  <si>
    <t>1773.2558</t>
  </si>
  <si>
    <t>1773.2559</t>
  </si>
  <si>
    <t>1773.2560</t>
  </si>
  <si>
    <t>1773.2561</t>
  </si>
  <si>
    <t>1773.2562</t>
  </si>
  <si>
    <t>1773.2563</t>
  </si>
  <si>
    <t>1773.2564</t>
  </si>
  <si>
    <t>1773.2565</t>
  </si>
  <si>
    <t>1773.2566</t>
  </si>
  <si>
    <t>1773.2567</t>
  </si>
  <si>
    <t>1773.2568</t>
  </si>
  <si>
    <t>1773.2569</t>
  </si>
  <si>
    <t>1773.2570</t>
  </si>
  <si>
    <t>1773.2571</t>
  </si>
  <si>
    <t>1773.2572</t>
  </si>
  <si>
    <t>1773.2573</t>
  </si>
  <si>
    <t>1773.2574</t>
  </si>
  <si>
    <t>1773.2575</t>
  </si>
  <si>
    <t>1773.2576</t>
  </si>
  <si>
    <t>1773.2577</t>
  </si>
  <si>
    <t>1773.2578</t>
  </si>
  <si>
    <t>1773.2579</t>
  </si>
  <si>
    <t>1773.2580</t>
  </si>
  <si>
    <t>1773.2581</t>
  </si>
  <si>
    <t>1773.2582</t>
  </si>
  <si>
    <t>1773.2583</t>
  </si>
  <si>
    <t>1773.2584</t>
  </si>
  <si>
    <t>1773.2585</t>
  </si>
  <si>
    <t>1773.2586</t>
  </si>
  <si>
    <t>1773.2587</t>
  </si>
  <si>
    <t>1773.2588</t>
  </si>
  <si>
    <t>1773.2589</t>
  </si>
  <si>
    <t>1773.2590</t>
  </si>
  <si>
    <t>1773.2591</t>
  </si>
  <si>
    <t>1773.2592</t>
  </si>
  <si>
    <t>1773.2593</t>
  </si>
  <si>
    <t>1773.2594</t>
  </si>
  <si>
    <t>1773.2595</t>
  </si>
  <si>
    <t>1773.2596</t>
  </si>
  <si>
    <t>1773.2597</t>
  </si>
  <si>
    <t>1773.2598</t>
  </si>
  <si>
    <t>1773.2599</t>
  </si>
  <si>
    <t>1773.2600</t>
  </si>
  <si>
    <t>1773.2601</t>
  </si>
  <si>
    <t>1773.2602</t>
  </si>
  <si>
    <t>1773.2603</t>
  </si>
  <si>
    <t>1773.2604</t>
  </si>
  <si>
    <t>1773.2605</t>
  </si>
  <si>
    <t>1773.2606</t>
  </si>
  <si>
    <t>1773.2607</t>
  </si>
  <si>
    <t>1773.2608</t>
  </si>
  <si>
    <t>1773.2609</t>
  </si>
  <si>
    <t>1773.2610</t>
  </si>
  <si>
    <t>1773.2611</t>
  </si>
  <si>
    <t>1773.2612</t>
  </si>
  <si>
    <t>1773.2613</t>
  </si>
  <si>
    <t>1773.2614</t>
  </si>
  <si>
    <t>1773.2615</t>
  </si>
  <si>
    <t>1773.2616</t>
  </si>
  <si>
    <t>1773.2617</t>
  </si>
  <si>
    <t>1773.2618</t>
  </si>
  <si>
    <t>1773.2619</t>
  </si>
  <si>
    <t>1773.2620</t>
  </si>
  <si>
    <t>1773.2621</t>
  </si>
  <si>
    <t>1773.2622</t>
  </si>
  <si>
    <t>1773.2623</t>
  </si>
  <si>
    <t>1773.2624</t>
  </si>
  <si>
    <t>1773.2625</t>
  </si>
  <si>
    <t>1773.2626</t>
  </si>
  <si>
    <t>1773.2627</t>
  </si>
  <si>
    <t>1773.2628</t>
  </si>
  <si>
    <t>1773.2629</t>
  </si>
  <si>
    <t>1773.2630</t>
  </si>
  <si>
    <t>1773.2631</t>
  </si>
  <si>
    <t>1773.2632</t>
  </si>
  <si>
    <t>1773.2633</t>
  </si>
  <si>
    <t>1773.2634</t>
  </si>
  <si>
    <t>1773.2635</t>
  </si>
  <si>
    <t>1773.2636</t>
  </si>
  <si>
    <t>1773.2637</t>
  </si>
  <si>
    <t>1773.2638</t>
  </si>
  <si>
    <t>1773.2639</t>
  </si>
  <si>
    <t>1773.2640</t>
  </si>
  <si>
    <t>1773.2641</t>
  </si>
  <si>
    <t>1773.2642</t>
  </si>
  <si>
    <t>1773.2643</t>
  </si>
  <si>
    <t>1773.2644</t>
  </si>
  <si>
    <t>1773.2645</t>
  </si>
  <si>
    <t>1773.2646</t>
  </si>
  <si>
    <t>1773.2647</t>
  </si>
  <si>
    <t>1773.2648</t>
  </si>
  <si>
    <t>1773.2649</t>
  </si>
  <si>
    <t>1773.265</t>
  </si>
  <si>
    <t>1773.2650</t>
  </si>
  <si>
    <t>1773.2651</t>
  </si>
  <si>
    <t>1773.2652</t>
  </si>
  <si>
    <t>1773.2653</t>
  </si>
  <si>
    <t>1773.2654</t>
  </si>
  <si>
    <t>1773.2655</t>
  </si>
  <si>
    <t>1773.2656</t>
  </si>
  <si>
    <t>1773.2657</t>
  </si>
  <si>
    <t>1773.2658</t>
  </si>
  <si>
    <t>1773.2659</t>
  </si>
  <si>
    <t>1773.266</t>
  </si>
  <si>
    <t>1773.2660</t>
  </si>
  <si>
    <t>1773.2661</t>
  </si>
  <si>
    <t>1773.2662</t>
  </si>
  <si>
    <t>1773.2663</t>
  </si>
  <si>
    <t>1773.2664</t>
  </si>
  <si>
    <t>1773.2665</t>
  </si>
  <si>
    <t>1773.2666</t>
  </si>
  <si>
    <t>1773.2667</t>
  </si>
  <si>
    <t>1773.2668</t>
  </si>
  <si>
    <t>1773.2669</t>
  </si>
  <si>
    <t>1773.267</t>
  </si>
  <si>
    <t>1773.2670</t>
  </si>
  <si>
    <t>1773.2671</t>
  </si>
  <si>
    <t>1773.2672</t>
  </si>
  <si>
    <t>1773.2673</t>
  </si>
  <si>
    <t>1773.2674</t>
  </si>
  <si>
    <t>1773.2675</t>
  </si>
  <si>
    <t>1773.2676</t>
  </si>
  <si>
    <t>1773.2677</t>
  </si>
  <si>
    <t>1773.2678</t>
  </si>
  <si>
    <t>1773.2679</t>
  </si>
  <si>
    <t>1773.268</t>
  </si>
  <si>
    <t>1773.2680</t>
  </si>
  <si>
    <t>1773.2681</t>
  </si>
  <si>
    <t>1773.2682</t>
  </si>
  <si>
    <t>1773.2683</t>
  </si>
  <si>
    <t>1773.2684</t>
  </si>
  <si>
    <t>1773.2685</t>
  </si>
  <si>
    <t>1773.2686</t>
  </si>
  <si>
    <t>1773.2687</t>
  </si>
  <si>
    <t>1773.2688</t>
  </si>
  <si>
    <t>1773.2689</t>
  </si>
  <si>
    <t>1773.269</t>
  </si>
  <si>
    <t>1773.2690</t>
  </si>
  <si>
    <t>1773.2691</t>
  </si>
  <si>
    <t>1773.2692</t>
  </si>
  <si>
    <t>1773.2693</t>
  </si>
  <si>
    <t>1773.2694</t>
  </si>
  <si>
    <t>1773.2695</t>
  </si>
  <si>
    <t>1773.2696</t>
  </si>
  <si>
    <t>1773.2697</t>
  </si>
  <si>
    <t>1773.2698</t>
  </si>
  <si>
    <t>1773.2699</t>
  </si>
  <si>
    <t>1773.2700</t>
  </si>
  <si>
    <t>1773.2701</t>
  </si>
  <si>
    <t>1773.2702</t>
  </si>
  <si>
    <t>1773.2703</t>
  </si>
  <si>
    <t>1773.2704</t>
  </si>
  <si>
    <t>1773.2705</t>
  </si>
  <si>
    <t>1773.2706</t>
  </si>
  <si>
    <t>1773.2707</t>
  </si>
  <si>
    <t>1773.2708</t>
  </si>
  <si>
    <t>1773.2709</t>
  </si>
  <si>
    <t>1773.271</t>
  </si>
  <si>
    <t>1773.2710</t>
  </si>
  <si>
    <t>1773.2711</t>
  </si>
  <si>
    <t>1773.2712</t>
  </si>
  <si>
    <t>1773.2713</t>
  </si>
  <si>
    <t>1773.2714</t>
  </si>
  <si>
    <t>1773.2715</t>
  </si>
  <si>
    <t>1773.2716</t>
  </si>
  <si>
    <t>1773.2717</t>
  </si>
  <si>
    <t>1773.2718</t>
  </si>
  <si>
    <t>1773.2719</t>
  </si>
  <si>
    <t>1773.272</t>
  </si>
  <si>
    <t>1773.2720</t>
  </si>
  <si>
    <t>1773.2721</t>
  </si>
  <si>
    <t>1773.2722</t>
  </si>
  <si>
    <t>1773.2723</t>
  </si>
  <si>
    <t>1773.2724</t>
  </si>
  <si>
    <t>1773.2725</t>
  </si>
  <si>
    <t>1773.2726</t>
  </si>
  <si>
    <t>1773.2727</t>
  </si>
  <si>
    <t>1773.2728</t>
  </si>
  <si>
    <t>1773.2729</t>
  </si>
  <si>
    <t>1773.273</t>
  </si>
  <si>
    <t>1773.2730</t>
  </si>
  <si>
    <t>1773.2731</t>
  </si>
  <si>
    <t>1773.2732</t>
  </si>
  <si>
    <t>1773.2733</t>
  </si>
  <si>
    <t>1773.2734</t>
  </si>
  <si>
    <t>1773.2735</t>
  </si>
  <si>
    <t>1773.2736</t>
  </si>
  <si>
    <t>1773.2737</t>
  </si>
  <si>
    <t>1773.2738</t>
  </si>
  <si>
    <t>1773.2739</t>
  </si>
  <si>
    <t>1773.274</t>
  </si>
  <si>
    <t>1773.2740</t>
  </si>
  <si>
    <t>1773.2741</t>
  </si>
  <si>
    <t>1773.2742</t>
  </si>
  <si>
    <t>1773.2743</t>
  </si>
  <si>
    <t>1773.2744</t>
  </si>
  <si>
    <t>1773.2745</t>
  </si>
  <si>
    <t>1773.2746</t>
  </si>
  <si>
    <t>1773.2747</t>
  </si>
  <si>
    <t>1773.2748</t>
  </si>
  <si>
    <t>1773.2749</t>
  </si>
  <si>
    <t>1773.275</t>
  </si>
  <si>
    <t>1773.2750</t>
  </si>
  <si>
    <t>1773.2751</t>
  </si>
  <si>
    <t>1773.2752</t>
  </si>
  <si>
    <t>1773.2753</t>
  </si>
  <si>
    <t>1773.2754</t>
  </si>
  <si>
    <t>1773.2755</t>
  </si>
  <si>
    <t>1773.2756</t>
  </si>
  <si>
    <t>1773.2757</t>
  </si>
  <si>
    <t>1773.2758</t>
  </si>
  <si>
    <t>1773.2759</t>
  </si>
  <si>
    <t>1773.276</t>
  </si>
  <si>
    <t>1773.2760</t>
  </si>
  <si>
    <t>1773.2761</t>
  </si>
  <si>
    <t>1773.2762</t>
  </si>
  <si>
    <t>1773.2763</t>
  </si>
  <si>
    <t>1773.2764</t>
  </si>
  <si>
    <t>1773.2765</t>
  </si>
  <si>
    <t>1773.2766</t>
  </si>
  <si>
    <t>1773.2767</t>
  </si>
  <si>
    <t>1773.2768</t>
  </si>
  <si>
    <t>1773.2769</t>
  </si>
  <si>
    <t>1773.277</t>
  </si>
  <si>
    <t>1773.2770</t>
  </si>
  <si>
    <t>1773.2771</t>
  </si>
  <si>
    <t>1773.2772</t>
  </si>
  <si>
    <t>1773.2773</t>
  </si>
  <si>
    <t>1773.2774</t>
  </si>
  <si>
    <t>1773.2775</t>
  </si>
  <si>
    <t>1773.2776</t>
  </si>
  <si>
    <t>1773.2777</t>
  </si>
  <si>
    <t>1773.2778</t>
  </si>
  <si>
    <t>1773.2779</t>
  </si>
  <si>
    <t>1773.278</t>
  </si>
  <si>
    <t>1773.2780</t>
  </si>
  <si>
    <t>1773.2781</t>
  </si>
  <si>
    <t>1773.2782</t>
  </si>
  <si>
    <t>1773.2783</t>
  </si>
  <si>
    <t>1773.2784</t>
  </si>
  <si>
    <t>1773.2785</t>
  </si>
  <si>
    <t>1773.2786</t>
  </si>
  <si>
    <t>1773.2787</t>
  </si>
  <si>
    <t>1773.2788</t>
  </si>
  <si>
    <t>1773.2789</t>
  </si>
  <si>
    <t>1773.279</t>
  </si>
  <si>
    <t>1773.2790</t>
  </si>
  <si>
    <t>1773.2791</t>
  </si>
  <si>
    <t>1773.2792</t>
  </si>
  <si>
    <t>1773.2793</t>
  </si>
  <si>
    <t>1773.2794</t>
  </si>
  <si>
    <t>1773.2795</t>
  </si>
  <si>
    <t>1773.2796</t>
  </si>
  <si>
    <t>1773.2797</t>
  </si>
  <si>
    <t>1773.2798</t>
  </si>
  <si>
    <t>1773.2799</t>
  </si>
  <si>
    <t>1773.280</t>
  </si>
  <si>
    <t>1773.2800</t>
  </si>
  <si>
    <t>1773.2801</t>
  </si>
  <si>
    <t>1773.2802</t>
  </si>
  <si>
    <t>1773.2803</t>
  </si>
  <si>
    <t>1773.2804</t>
  </si>
  <si>
    <t>1773.2805</t>
  </si>
  <si>
    <t>1773.2806</t>
  </si>
  <si>
    <t>1773.2807</t>
  </si>
  <si>
    <t>1773.2808</t>
  </si>
  <si>
    <t>1773.2809</t>
  </si>
  <si>
    <t>1773.281</t>
  </si>
  <si>
    <t>1773.2810</t>
  </si>
  <si>
    <t>1773.2811</t>
  </si>
  <si>
    <t>1773.2812</t>
  </si>
  <si>
    <t>1773.2813</t>
  </si>
  <si>
    <t>1773.2814</t>
  </si>
  <si>
    <t>1773.2815</t>
  </si>
  <si>
    <t>1773.2816</t>
  </si>
  <si>
    <t>1773.2817</t>
  </si>
  <si>
    <t>1773.2818</t>
  </si>
  <si>
    <t>1773.2819</t>
  </si>
  <si>
    <t>1773.282</t>
  </si>
  <si>
    <t>1773.2820</t>
  </si>
  <si>
    <t>1773.2821</t>
  </si>
  <si>
    <t>1773.2822</t>
  </si>
  <si>
    <t>1773.2823</t>
  </si>
  <si>
    <t>1773.2824</t>
  </si>
  <si>
    <t>1773.2825</t>
  </si>
  <si>
    <t>1773.2826</t>
  </si>
  <si>
    <t>1773.2827</t>
  </si>
  <si>
    <t>1773.2828</t>
  </si>
  <si>
    <t>1773.2829</t>
  </si>
  <si>
    <t>1773.283</t>
  </si>
  <si>
    <t>1773.2830</t>
  </si>
  <si>
    <t>1773.2831</t>
  </si>
  <si>
    <t>1773.2832</t>
  </si>
  <si>
    <t>1773.2833</t>
  </si>
  <si>
    <t>1773.2834</t>
  </si>
  <si>
    <t>1773.2835</t>
  </si>
  <si>
    <t>1773.2836</t>
  </si>
  <si>
    <t>1773.2837</t>
  </si>
  <si>
    <t>1773.2838</t>
  </si>
  <si>
    <t>1773.2839</t>
  </si>
  <si>
    <t>1773.284</t>
  </si>
  <si>
    <t>1773.2840</t>
  </si>
  <si>
    <t>1773.2841</t>
  </si>
  <si>
    <t>1773.2842</t>
  </si>
  <si>
    <t>1773.2843</t>
  </si>
  <si>
    <t>1773.2844</t>
  </si>
  <si>
    <t>1773.2845</t>
  </si>
  <si>
    <t>1773.2846</t>
  </si>
  <si>
    <t>1773.2847</t>
  </si>
  <si>
    <t>1773.2848</t>
  </si>
  <si>
    <t>1773.2849</t>
  </si>
  <si>
    <t>1773.285</t>
  </si>
  <si>
    <t>1773.2850</t>
  </si>
  <si>
    <t>1773.2851</t>
  </si>
  <si>
    <t>1773.2852</t>
  </si>
  <si>
    <t>1773.2853</t>
  </si>
  <si>
    <t>1773.2854</t>
  </si>
  <si>
    <t>1773.2855</t>
  </si>
  <si>
    <t>1773.2856</t>
  </si>
  <si>
    <t>1773.2857</t>
  </si>
  <si>
    <t>1773.2858</t>
  </si>
  <si>
    <t>1773.2859</t>
  </si>
  <si>
    <t>1773.286</t>
  </si>
  <si>
    <t>1773.2860</t>
  </si>
  <si>
    <t>1773.2861</t>
  </si>
  <si>
    <t>1773.2862</t>
  </si>
  <si>
    <t>1773.2863</t>
  </si>
  <si>
    <t>1773.2864</t>
  </si>
  <si>
    <t>1773.2865</t>
  </si>
  <si>
    <t>1773.2866</t>
  </si>
  <si>
    <t>1773.2867</t>
  </si>
  <si>
    <t>1773.2868</t>
  </si>
  <si>
    <t>1773.2869</t>
  </si>
  <si>
    <t>1773.287</t>
  </si>
  <si>
    <t>1773.2870</t>
  </si>
  <si>
    <t>1773.2871</t>
  </si>
  <si>
    <t>1773.2872</t>
  </si>
  <si>
    <t>1773.2873</t>
  </si>
  <si>
    <t>1773.2874</t>
  </si>
  <si>
    <t>1773.2875</t>
  </si>
  <si>
    <t>1773.2876</t>
  </si>
  <si>
    <t>1773.2877</t>
  </si>
  <si>
    <t>1773.2878</t>
  </si>
  <si>
    <t>1773.2879</t>
  </si>
  <si>
    <t>1773.2880</t>
  </si>
  <si>
    <t>1773.2881</t>
  </si>
  <si>
    <t>1773.2882</t>
  </si>
  <si>
    <t>1773.2883</t>
  </si>
  <si>
    <t>1773.2884</t>
  </si>
  <si>
    <t>1773.2885</t>
  </si>
  <si>
    <t>1773.2886</t>
  </si>
  <si>
    <t>1773.2887</t>
  </si>
  <si>
    <t>1773.2888</t>
  </si>
  <si>
    <t>1773.2889</t>
  </si>
  <si>
    <t>1773.289</t>
  </si>
  <si>
    <t>1773.2890</t>
  </si>
  <si>
    <t>1773.2891</t>
  </si>
  <si>
    <t>1773.2892</t>
  </si>
  <si>
    <t>1773.2893</t>
  </si>
  <si>
    <t>1773.2894</t>
  </si>
  <si>
    <t>1773.2895</t>
  </si>
  <si>
    <t>1773.2896</t>
  </si>
  <si>
    <t>1773.2897</t>
  </si>
  <si>
    <t>1773.2898</t>
  </si>
  <si>
    <t>1773.2899</t>
  </si>
  <si>
    <t>1773.290</t>
  </si>
  <si>
    <t>1773.2900</t>
  </si>
  <si>
    <t>1773.2901</t>
  </si>
  <si>
    <t>1773.2902</t>
  </si>
  <si>
    <t>1773.2903</t>
  </si>
  <si>
    <t>1773.2904</t>
  </si>
  <si>
    <t>1773.2905</t>
  </si>
  <si>
    <t>1773.2906</t>
  </si>
  <si>
    <t>1773.2907</t>
  </si>
  <si>
    <t>1773.2908</t>
  </si>
  <si>
    <t>1773.2909</t>
  </si>
  <si>
    <t>1773.2910</t>
  </si>
  <si>
    <t>1773.2911</t>
  </si>
  <si>
    <t>1773.2912</t>
  </si>
  <si>
    <t>1773.2913</t>
  </si>
  <si>
    <t>1773.2914</t>
  </si>
  <si>
    <t>1773.2915</t>
  </si>
  <si>
    <t>1773.2916</t>
  </si>
  <si>
    <t>1773.2917</t>
  </si>
  <si>
    <t>1773.2918</t>
  </si>
  <si>
    <t>1773.2919</t>
  </si>
  <si>
    <t>1773.292</t>
  </si>
  <si>
    <t>1773.2920</t>
  </si>
  <si>
    <t>1773.2921</t>
  </si>
  <si>
    <t>1773.2922</t>
  </si>
  <si>
    <t>1773.2923</t>
  </si>
  <si>
    <t>1773.2924</t>
  </si>
  <si>
    <t>1773.2925</t>
  </si>
  <si>
    <t>1773.2926</t>
  </si>
  <si>
    <t>1773.2927</t>
  </si>
  <si>
    <t>1773.2928</t>
  </si>
  <si>
    <t>1773.2929</t>
  </si>
  <si>
    <t>1773.293</t>
  </si>
  <si>
    <t>1773.2930</t>
  </si>
  <si>
    <t>1773.2931</t>
  </si>
  <si>
    <t>1773.2932</t>
  </si>
  <si>
    <t>1773.2933</t>
  </si>
  <si>
    <t>1773.2934</t>
  </si>
  <si>
    <t>1773.2935</t>
  </si>
  <si>
    <t>1773.2936</t>
  </si>
  <si>
    <t>1773.2937</t>
  </si>
  <si>
    <t>1773.2938</t>
  </si>
  <si>
    <t>1773.2939</t>
  </si>
  <si>
    <t>1773.294</t>
  </si>
  <si>
    <t>1773.2940</t>
  </si>
  <si>
    <t>1773.2941</t>
  </si>
  <si>
    <t>1773.2942</t>
  </si>
  <si>
    <t>1773.2943</t>
  </si>
  <si>
    <t>1773.2944</t>
  </si>
  <si>
    <t>1773.2945</t>
  </si>
  <si>
    <t>1773.2946</t>
  </si>
  <si>
    <t>1773.2947</t>
  </si>
  <si>
    <t>1773.2948</t>
  </si>
  <si>
    <t>1773.2949</t>
  </si>
  <si>
    <t>1773.295</t>
  </si>
  <si>
    <t>1773.2950</t>
  </si>
  <si>
    <t>1773.2951</t>
  </si>
  <si>
    <t>1773.2952</t>
  </si>
  <si>
    <t>1773.2953</t>
  </si>
  <si>
    <t>1773.2954</t>
  </si>
  <si>
    <t>1773.2955</t>
  </si>
  <si>
    <t>1773.2956</t>
  </si>
  <si>
    <t>1773.2957</t>
  </si>
  <si>
    <t>1773.2958</t>
  </si>
  <si>
    <t>1773.2959</t>
  </si>
  <si>
    <t>1773.296</t>
  </si>
  <si>
    <t>1773.2960</t>
  </si>
  <si>
    <t>1773.2961</t>
  </si>
  <si>
    <t>1773.2962</t>
  </si>
  <si>
    <t>1773.2963</t>
  </si>
  <si>
    <t>1773.2964</t>
  </si>
  <si>
    <t>1773.2965</t>
  </si>
  <si>
    <t>1773.2966</t>
  </si>
  <si>
    <t>1773.2967</t>
  </si>
  <si>
    <t>1773.2968</t>
  </si>
  <si>
    <t>1773.2969</t>
  </si>
  <si>
    <t>1773.297</t>
  </si>
  <si>
    <t>1773.2970</t>
  </si>
  <si>
    <t>1773.2971</t>
  </si>
  <si>
    <t>1773.2972</t>
  </si>
  <si>
    <t>1773.2973</t>
  </si>
  <si>
    <t>1773.2974</t>
  </si>
  <si>
    <t>1773.2975</t>
  </si>
  <si>
    <t>1773.2976</t>
  </si>
  <si>
    <t>1773.2977</t>
  </si>
  <si>
    <t>1773.2978</t>
  </si>
  <si>
    <t>1773.2979</t>
  </si>
  <si>
    <t>1773.298</t>
  </si>
  <si>
    <t>1773.2980</t>
  </si>
  <si>
    <t>1773.2981</t>
  </si>
  <si>
    <t>1773.2982</t>
  </si>
  <si>
    <t>1773.2983</t>
  </si>
  <si>
    <t>1773.2984</t>
  </si>
  <si>
    <t>1773.2985</t>
  </si>
  <si>
    <t>1773.2986</t>
  </si>
  <si>
    <t>1773.2987</t>
  </si>
  <si>
    <t>1773.2988</t>
  </si>
  <si>
    <t>1773.2989</t>
  </si>
  <si>
    <t>1773.2990</t>
  </si>
  <si>
    <t>1773.2991</t>
  </si>
  <si>
    <t>1773.2992</t>
  </si>
  <si>
    <t>1773.2993</t>
  </si>
  <si>
    <t>1773.2994</t>
  </si>
  <si>
    <t>1773.2995</t>
  </si>
  <si>
    <t>1773.2996</t>
  </si>
  <si>
    <t>1773.2997</t>
  </si>
  <si>
    <t>1773.2998</t>
  </si>
  <si>
    <t>1773.2999</t>
  </si>
  <si>
    <t>1773.300</t>
  </si>
  <si>
    <t>1773.3000</t>
  </si>
  <si>
    <t>1773.3001</t>
  </si>
  <si>
    <t>1773.3002</t>
  </si>
  <si>
    <t>1773.3003</t>
  </si>
  <si>
    <t>1773.3004</t>
  </si>
  <si>
    <t>1773.3005</t>
  </si>
  <si>
    <t>1773.3006</t>
  </si>
  <si>
    <t>1773.3007</t>
  </si>
  <si>
    <t>1773.3008</t>
  </si>
  <si>
    <t>1773.3009</t>
  </si>
  <si>
    <t>1773.301</t>
  </si>
  <si>
    <t>1773.3010</t>
  </si>
  <si>
    <t>1773.3011</t>
  </si>
  <si>
    <t>1773.3012</t>
  </si>
  <si>
    <t>1773.3013</t>
  </si>
  <si>
    <t>1773.3014</t>
  </si>
  <si>
    <t>1773.3015</t>
  </si>
  <si>
    <t>1773.3016</t>
  </si>
  <si>
    <t>1773.3017</t>
  </si>
  <si>
    <t>1773.3018</t>
  </si>
  <si>
    <t>1773.3019</t>
  </si>
  <si>
    <t>1773.302</t>
  </si>
  <si>
    <t>1773.3020</t>
  </si>
  <si>
    <t>1773.3021</t>
  </si>
  <si>
    <t>1773.3022</t>
  </si>
  <si>
    <t>1773.3023</t>
  </si>
  <si>
    <t>1773.3024</t>
  </si>
  <si>
    <t>1773.3025</t>
  </si>
  <si>
    <t>1773.3026</t>
  </si>
  <si>
    <t>1773.3027</t>
  </si>
  <si>
    <t>1773.3028</t>
  </si>
  <si>
    <t>1773.3029</t>
  </si>
  <si>
    <t>1773.3030</t>
  </si>
  <si>
    <t>1773.3031</t>
  </si>
  <si>
    <t>1773.3032</t>
  </si>
  <si>
    <t>1773.3033</t>
  </si>
  <si>
    <t>1773.3034</t>
  </si>
  <si>
    <t>1773.3035</t>
  </si>
  <si>
    <t>1773.3036</t>
  </si>
  <si>
    <t>1773.3037</t>
  </si>
  <si>
    <t>1773.3038</t>
  </si>
  <si>
    <t>1773.3039</t>
  </si>
  <si>
    <t>1773.304</t>
  </si>
  <si>
    <t>1773.3040</t>
  </si>
  <si>
    <t>1773.3041</t>
  </si>
  <si>
    <t>1773.3042</t>
  </si>
  <si>
    <t>1773.3043</t>
  </si>
  <si>
    <t>1773.3044</t>
  </si>
  <si>
    <t>1773.3045</t>
  </si>
  <si>
    <t>1773.3046</t>
  </si>
  <si>
    <t>1773.3047</t>
  </si>
  <si>
    <t>1773.3048</t>
  </si>
  <si>
    <t>1773.3049</t>
  </si>
  <si>
    <t>1773.305</t>
  </si>
  <si>
    <t>1773.3050</t>
  </si>
  <si>
    <t>1773.3051</t>
  </si>
  <si>
    <t>1773.3052</t>
  </si>
  <si>
    <t>1773.3053</t>
  </si>
  <si>
    <t>1773.3054</t>
  </si>
  <si>
    <t>1773.3055</t>
  </si>
  <si>
    <t>1773.3056</t>
  </si>
  <si>
    <t>1773.3057</t>
  </si>
  <si>
    <t>1773.3058</t>
  </si>
  <si>
    <t>1773.3059</t>
  </si>
  <si>
    <t>1773.3060</t>
  </si>
  <si>
    <t>1773.3061</t>
  </si>
  <si>
    <t>1773.3062</t>
  </si>
  <si>
    <t>1773.3063</t>
  </si>
  <si>
    <t>1773.3064</t>
  </si>
  <si>
    <t>1773.3065</t>
  </si>
  <si>
    <t>1773.3066</t>
  </si>
  <si>
    <t>1773.3067</t>
  </si>
  <si>
    <t>1773.3068</t>
  </si>
  <si>
    <t>1773.3069</t>
  </si>
  <si>
    <t>1773.307</t>
  </si>
  <si>
    <t>1773.3070</t>
  </si>
  <si>
    <t>1773.3071</t>
  </si>
  <si>
    <t>1773.3072</t>
  </si>
  <si>
    <t>1773.3073</t>
  </si>
  <si>
    <t>1773.3074</t>
  </si>
  <si>
    <t>1773.3075</t>
  </si>
  <si>
    <t>1773.3076</t>
  </si>
  <si>
    <t>1773.3077</t>
  </si>
  <si>
    <t>1773.3078</t>
  </si>
  <si>
    <t>1773.3079</t>
  </si>
  <si>
    <t>1773.308</t>
  </si>
  <si>
    <t>1773.3080</t>
  </si>
  <si>
    <t>1773.3081</t>
  </si>
  <si>
    <t>1773.3082</t>
  </si>
  <si>
    <t>1773.3083</t>
  </si>
  <si>
    <t>1773.3084</t>
  </si>
  <si>
    <t>1773.3085</t>
  </si>
  <si>
    <t>1773.3086</t>
  </si>
  <si>
    <t>1773.3087</t>
  </si>
  <si>
    <t>1773.3088</t>
  </si>
  <si>
    <t>1773.3089</t>
  </si>
  <si>
    <t>1773.309</t>
  </si>
  <si>
    <t>1773.3090</t>
  </si>
  <si>
    <t>1773.3091</t>
  </si>
  <si>
    <t>1773.3092</t>
  </si>
  <si>
    <t>1773.3093</t>
  </si>
  <si>
    <t>1773.3094</t>
  </si>
  <si>
    <t>1773.3095</t>
  </si>
  <si>
    <t>1773.3096</t>
  </si>
  <si>
    <t>1773.3097</t>
  </si>
  <si>
    <t>1773.3098</t>
  </si>
  <si>
    <t>1773.3099</t>
  </si>
  <si>
    <t>1773.3100</t>
  </si>
  <si>
    <t>1773.3101</t>
  </si>
  <si>
    <t>1773.3102</t>
  </si>
  <si>
    <t>1773.3103</t>
  </si>
  <si>
    <t>1773.3104</t>
  </si>
  <si>
    <t>1773.3105</t>
  </si>
  <si>
    <t>1773.3106</t>
  </si>
  <si>
    <t>1773.3107</t>
  </si>
  <si>
    <t>1773.3108</t>
  </si>
  <si>
    <t>1773.3109</t>
  </si>
  <si>
    <t>1773.311</t>
  </si>
  <si>
    <t>1773.3110</t>
  </si>
  <si>
    <t>1773.3111</t>
  </si>
  <si>
    <t>1773.3112</t>
  </si>
  <si>
    <t>1773.3113</t>
  </si>
  <si>
    <t>1773.3114</t>
  </si>
  <si>
    <t>1773.3115</t>
  </si>
  <si>
    <t>1773.3116</t>
  </si>
  <si>
    <t>1773.3117</t>
  </si>
  <si>
    <t>1773.3118</t>
  </si>
  <si>
    <t>1773.3119</t>
  </si>
  <si>
    <t>1773.312</t>
  </si>
  <si>
    <t>1773.3120</t>
  </si>
  <si>
    <t>1773.3121</t>
  </si>
  <si>
    <t>1773.3122</t>
  </si>
  <si>
    <t>1773.3123</t>
  </si>
  <si>
    <t>1773.3124</t>
  </si>
  <si>
    <t>1773.3125</t>
  </si>
  <si>
    <t>1773.3126</t>
  </si>
  <si>
    <t>1773.3127</t>
  </si>
  <si>
    <t>1773.3128</t>
  </si>
  <si>
    <t>1773.3129</t>
  </si>
  <si>
    <t>1773.313</t>
  </si>
  <si>
    <t>1773.3130</t>
  </si>
  <si>
    <t>1773.3131</t>
  </si>
  <si>
    <t>1773.3132</t>
  </si>
  <si>
    <t>1773.3133</t>
  </si>
  <si>
    <t>1773.3134</t>
  </si>
  <si>
    <t>1773.3135</t>
  </si>
  <si>
    <t>1773.3136</t>
  </si>
  <si>
    <t>1773.3137</t>
  </si>
  <si>
    <t>1773.3138</t>
  </si>
  <si>
    <t>1773.3139</t>
  </si>
  <si>
    <t>1773.314</t>
  </si>
  <si>
    <t>1773.3140</t>
  </si>
  <si>
    <t>1773.3141</t>
  </si>
  <si>
    <t>1773.3142</t>
  </si>
  <si>
    <t>1773.3143</t>
  </si>
  <si>
    <t>1773.3144</t>
  </si>
  <si>
    <t>1773.3145</t>
  </si>
  <si>
    <t>1773.3146</t>
  </si>
  <si>
    <t>1773.3147</t>
  </si>
  <si>
    <t>1773.3148</t>
  </si>
  <si>
    <t>1773.3149</t>
  </si>
  <si>
    <t>1773.315</t>
  </si>
  <si>
    <t>1773.3150</t>
  </si>
  <si>
    <t>1773.3151</t>
  </si>
  <si>
    <t>1773.3152</t>
  </si>
  <si>
    <t>1773.3153</t>
  </si>
  <si>
    <t>1773.3154</t>
  </si>
  <si>
    <t>1773.3155</t>
  </si>
  <si>
    <t>1773.3156</t>
  </si>
  <si>
    <t>1773.3157</t>
  </si>
  <si>
    <t>1773.3158</t>
  </si>
  <si>
    <t>1773.3159</t>
  </si>
  <si>
    <t>1773.316</t>
  </si>
  <si>
    <t>1773.3160</t>
  </si>
  <si>
    <t>1773.3161</t>
  </si>
  <si>
    <t>1773.3162</t>
  </si>
  <si>
    <t>1773.3163</t>
  </si>
  <si>
    <t>1773.3164</t>
  </si>
  <si>
    <t>1773.3165</t>
  </si>
  <si>
    <t>1773.3166</t>
  </si>
  <si>
    <t>1773.3167</t>
  </si>
  <si>
    <t>1773.3168</t>
  </si>
  <si>
    <t>1773.3169</t>
  </si>
  <si>
    <t>1773.317</t>
  </si>
  <si>
    <t>1773.3170</t>
  </si>
  <si>
    <t>1773.3171</t>
  </si>
  <si>
    <t>1773.3172</t>
  </si>
  <si>
    <t>1773.3173</t>
  </si>
  <si>
    <t>1773.3174</t>
  </si>
  <si>
    <t>1773.3175</t>
  </si>
  <si>
    <t>1773.3176</t>
  </si>
  <si>
    <t>1773.3177</t>
  </si>
  <si>
    <t>1773.3178</t>
  </si>
  <si>
    <t>1773.3179</t>
  </si>
  <si>
    <t>1773.318</t>
  </si>
  <si>
    <t>1773.3180</t>
  </si>
  <si>
    <t>1773.3181</t>
  </si>
  <si>
    <t>1773.3182</t>
  </si>
  <si>
    <t>1773.3183</t>
  </si>
  <si>
    <t>1773.3184</t>
  </si>
  <si>
    <t>1773.3185</t>
  </si>
  <si>
    <t>1773.3186</t>
  </si>
  <si>
    <t>1773.3187</t>
  </si>
  <si>
    <t>1773.3188</t>
  </si>
  <si>
    <t>1773.3189</t>
  </si>
  <si>
    <t>1773.319</t>
  </si>
  <si>
    <t>1773.3190</t>
  </si>
  <si>
    <t>1773.3191</t>
  </si>
  <si>
    <t>1773.3192</t>
  </si>
  <si>
    <t>1773.3193</t>
  </si>
  <si>
    <t>1773.3194</t>
  </si>
  <si>
    <t>1773.3195</t>
  </si>
  <si>
    <t>1773.3196</t>
  </si>
  <si>
    <t>1773.3197</t>
  </si>
  <si>
    <t>1773.3198</t>
  </si>
  <si>
    <t>1773.3199</t>
  </si>
  <si>
    <t>1773.320</t>
  </si>
  <si>
    <t>1773.3200</t>
  </si>
  <si>
    <t>1773.3201</t>
  </si>
  <si>
    <t>1773.3202</t>
  </si>
  <si>
    <t>1773.3203</t>
  </si>
  <si>
    <t>1773.3204</t>
  </si>
  <si>
    <t>1773.3205</t>
  </si>
  <si>
    <t>1773.3206</t>
  </si>
  <si>
    <t>1773.3207</t>
  </si>
  <si>
    <t>1773.3208</t>
  </si>
  <si>
    <t>1773.3209</t>
  </si>
  <si>
    <t>1773.3210</t>
  </si>
  <si>
    <t>1773.3211</t>
  </si>
  <si>
    <t>1773.3212</t>
  </si>
  <si>
    <t>1773.3213</t>
  </si>
  <si>
    <t>1773.3214</t>
  </si>
  <si>
    <t>1773.3215</t>
  </si>
  <si>
    <t>1773.3216</t>
  </si>
  <si>
    <t>1773.3217</t>
  </si>
  <si>
    <t>1773.3218</t>
  </si>
  <si>
    <t>1773.3219</t>
  </si>
  <si>
    <t>1773.322</t>
  </si>
  <si>
    <t>1773.3220</t>
  </si>
  <si>
    <t>1773.3221</t>
  </si>
  <si>
    <t>1773.3222</t>
  </si>
  <si>
    <t>1773.3223</t>
  </si>
  <si>
    <t>1773.3224</t>
  </si>
  <si>
    <t>1773.3225</t>
  </si>
  <si>
    <t>1773.3226</t>
  </si>
  <si>
    <t>1773.3227</t>
  </si>
  <si>
    <t>1773.3228</t>
  </si>
  <si>
    <t>1773.3229</t>
  </si>
  <si>
    <t>1773.323</t>
  </si>
  <si>
    <t>1773.3230</t>
  </si>
  <si>
    <t>1773.3231</t>
  </si>
  <si>
    <t>1773.3232</t>
  </si>
  <si>
    <t>1773.3233</t>
  </si>
  <si>
    <t>1773.3234</t>
  </si>
  <si>
    <t>1773.3235</t>
  </si>
  <si>
    <t>1773.3236</t>
  </si>
  <si>
    <t>1773.3237</t>
  </si>
  <si>
    <t>1773.3238</t>
  </si>
  <si>
    <t>1773.3239</t>
  </si>
  <si>
    <t>1773.324</t>
  </si>
  <si>
    <t>1773.3240</t>
  </si>
  <si>
    <t>1773.3241</t>
  </si>
  <si>
    <t>1773.3242</t>
  </si>
  <si>
    <t>1773.3243</t>
  </si>
  <si>
    <t>1773.3244</t>
  </si>
  <si>
    <t>1773.3245</t>
  </si>
  <si>
    <t>1773.3246</t>
  </si>
  <si>
    <t>1773.3247</t>
  </si>
  <si>
    <t>1773.3248</t>
  </si>
  <si>
    <t>1773.3249</t>
  </si>
  <si>
    <t>1773.325</t>
  </si>
  <si>
    <t>1773.3250</t>
  </si>
  <si>
    <t>1773.3251</t>
  </si>
  <si>
    <t>1773.3252</t>
  </si>
  <si>
    <t>1773.3253</t>
  </si>
  <si>
    <t>1773.3254</t>
  </si>
  <si>
    <t>1773.3255</t>
  </si>
  <si>
    <t>1773.3256</t>
  </si>
  <si>
    <t>1773.3257</t>
  </si>
  <si>
    <t>1773.3258</t>
  </si>
  <si>
    <t>1773.3259</t>
  </si>
  <si>
    <t>1773.326</t>
  </si>
  <si>
    <t>1773.3260</t>
  </si>
  <si>
    <t>1773.3261</t>
  </si>
  <si>
    <t>1773.3262</t>
  </si>
  <si>
    <t>1773.3263</t>
  </si>
  <si>
    <t>1773.3264</t>
  </si>
  <si>
    <t>1773.3265</t>
  </si>
  <si>
    <t>1773.3266</t>
  </si>
  <si>
    <t>1773.3267</t>
  </si>
  <si>
    <t>1773.3268</t>
  </si>
  <si>
    <t>1773.3269</t>
  </si>
  <si>
    <t>1773.327</t>
  </si>
  <si>
    <t>1773.3270</t>
  </si>
  <si>
    <t>1773.3271</t>
  </si>
  <si>
    <t>1773.3272</t>
  </si>
  <si>
    <t>1773.3273</t>
  </si>
  <si>
    <t>1773.3274</t>
  </si>
  <si>
    <t>1773.3275</t>
  </si>
  <si>
    <t>1773.3276</t>
  </si>
  <si>
    <t>1773.3277</t>
  </si>
  <si>
    <t>1773.3278</t>
  </si>
  <si>
    <t>1773.3279</t>
  </si>
  <si>
    <t>1773.328</t>
  </si>
  <si>
    <t>1773.3280</t>
  </si>
  <si>
    <t>1773.3281</t>
  </si>
  <si>
    <t>1773.3282</t>
  </si>
  <si>
    <t>1773.3283</t>
  </si>
  <si>
    <t>1773.3284</t>
  </si>
  <si>
    <t>1773.3285</t>
  </si>
  <si>
    <t>1773.3286</t>
  </si>
  <si>
    <t>1773.3287</t>
  </si>
  <si>
    <t>1773.3288</t>
  </si>
  <si>
    <t>1773.3289</t>
  </si>
  <si>
    <t>1773.3290</t>
  </si>
  <si>
    <t>1773.3291</t>
  </si>
  <si>
    <t>1773.3292</t>
  </si>
  <si>
    <t>1773.3293</t>
  </si>
  <si>
    <t>1773.3294</t>
  </si>
  <si>
    <t>1773.3295</t>
  </si>
  <si>
    <t>1773.3296</t>
  </si>
  <si>
    <t>1773.3297</t>
  </si>
  <si>
    <t>1773.3298</t>
  </si>
  <si>
    <t>1773.3299</t>
  </si>
  <si>
    <t>1773.3300</t>
  </si>
  <si>
    <t>1773.3301</t>
  </si>
  <si>
    <t>1773.3302</t>
  </si>
  <si>
    <t>1773.3303</t>
  </si>
  <si>
    <t>1773.3304</t>
  </si>
  <si>
    <t>1773.3305</t>
  </si>
  <si>
    <t>1773.3306</t>
  </si>
  <si>
    <t>1773.3307</t>
  </si>
  <si>
    <t>1773.3308</t>
  </si>
  <si>
    <t>1773.3309</t>
  </si>
  <si>
    <t>1773.331</t>
  </si>
  <si>
    <t>1773.3310</t>
  </si>
  <si>
    <t>1773.3311</t>
  </si>
  <si>
    <t>1773.3312</t>
  </si>
  <si>
    <t>1773.3313</t>
  </si>
  <si>
    <t>1773.3314</t>
  </si>
  <si>
    <t>1773.3315</t>
  </si>
  <si>
    <t>1773.3316</t>
  </si>
  <si>
    <t>1773.3317</t>
  </si>
  <si>
    <t>1773.3318</t>
  </si>
  <si>
    <t>1773.3319</t>
  </si>
  <si>
    <t>1773.332</t>
  </si>
  <si>
    <t>1773.3320</t>
  </si>
  <si>
    <t>1773.3321</t>
  </si>
  <si>
    <t>1773.3322</t>
  </si>
  <si>
    <t>1773.3323</t>
  </si>
  <si>
    <t>1773.3324</t>
  </si>
  <si>
    <t>1773.3325</t>
  </si>
  <si>
    <t>1773.3326</t>
  </si>
  <si>
    <t>1773.3327</t>
  </si>
  <si>
    <t>1773.3328</t>
  </si>
  <si>
    <t>1773.3329</t>
  </si>
  <si>
    <t>1773.3330</t>
  </si>
  <si>
    <t>1773.3331</t>
  </si>
  <si>
    <t>1773.3332</t>
  </si>
  <si>
    <t>1773.3333</t>
  </si>
  <si>
    <t>1773.3334</t>
  </si>
  <si>
    <t>1773.3335</t>
  </si>
  <si>
    <t>1773.3336</t>
  </si>
  <si>
    <t>1773.3337</t>
  </si>
  <si>
    <t>1773.3338</t>
  </si>
  <si>
    <t>1773.3339</t>
  </si>
  <si>
    <t>1773.334</t>
  </si>
  <si>
    <t>1773.3340</t>
  </si>
  <si>
    <t>1773.3341</t>
  </si>
  <si>
    <t>1773.3342</t>
  </si>
  <si>
    <t>1773.3343</t>
  </si>
  <si>
    <t>1773.3344</t>
  </si>
  <si>
    <t>1773.3345</t>
  </si>
  <si>
    <t>1773.3346</t>
  </si>
  <si>
    <t>1773.3347</t>
  </si>
  <si>
    <t>1773.3348</t>
  </si>
  <si>
    <t>1773.3349</t>
  </si>
  <si>
    <t>1773.335</t>
  </si>
  <si>
    <t>1773.3350</t>
  </si>
  <si>
    <t>1773.3351</t>
  </si>
  <si>
    <t>1773.3352</t>
  </si>
  <si>
    <t>1773.3353</t>
  </si>
  <si>
    <t>1773.3354</t>
  </si>
  <si>
    <t>1773.3355</t>
  </si>
  <si>
    <t>1773.3356</t>
  </si>
  <si>
    <t>1773.3357</t>
  </si>
  <si>
    <t>1773.3358</t>
  </si>
  <si>
    <t>1773.3359</t>
  </si>
  <si>
    <t>1773.336</t>
  </si>
  <si>
    <t>1773.3360</t>
  </si>
  <si>
    <t>1773.3361</t>
  </si>
  <si>
    <t>1773.3362</t>
  </si>
  <si>
    <t>1773.3363</t>
  </si>
  <si>
    <t>1773.3364</t>
  </si>
  <si>
    <t>1773.3365</t>
  </si>
  <si>
    <t>1773.3366</t>
  </si>
  <si>
    <t>1773.3367</t>
  </si>
  <si>
    <t>1773.3368</t>
  </si>
  <si>
    <t>1773.3369</t>
  </si>
  <si>
    <t>1773.337</t>
  </si>
  <si>
    <t>1773.3370</t>
  </si>
  <si>
    <t>1773.3371</t>
  </si>
  <si>
    <t>1773.3372</t>
  </si>
  <si>
    <t>1773.3373</t>
  </si>
  <si>
    <t>1773.3374</t>
  </si>
  <si>
    <t>1773.3375</t>
  </si>
  <si>
    <t>1773.3376</t>
  </si>
  <si>
    <t>1773.3377</t>
  </si>
  <si>
    <t>1773.3378</t>
  </si>
  <si>
    <t>1773.3379</t>
  </si>
  <si>
    <t>1773.338</t>
  </si>
  <si>
    <t>1773.3380</t>
  </si>
  <si>
    <t>1773.3381</t>
  </si>
  <si>
    <t>1773.3382</t>
  </si>
  <si>
    <t>1773.3383</t>
  </si>
  <si>
    <t>1773.3384</t>
  </si>
  <si>
    <t>1773.3385</t>
  </si>
  <si>
    <t>1773.3386</t>
  </si>
  <si>
    <t>1773.3387</t>
  </si>
  <si>
    <t>1773.3388</t>
  </si>
  <si>
    <t>1773.3389</t>
  </si>
  <si>
    <t>1773.339</t>
  </si>
  <si>
    <t>1773.3390</t>
  </si>
  <si>
    <t>1773.3391</t>
  </si>
  <si>
    <t>1773.3392</t>
  </si>
  <si>
    <t>1773.3393</t>
  </si>
  <si>
    <t>1773.3394</t>
  </si>
  <si>
    <t>1773.3395</t>
  </si>
  <si>
    <t>1773.3396</t>
  </si>
  <si>
    <t>1773.3397</t>
  </si>
  <si>
    <t>1773.3398</t>
  </si>
  <si>
    <t>1773.3399</t>
  </si>
  <si>
    <t>1773.340</t>
  </si>
  <si>
    <t>1773.3400</t>
  </si>
  <si>
    <t>1773.3401</t>
  </si>
  <si>
    <t>1773.3402</t>
  </si>
  <si>
    <t>1773.3403</t>
  </si>
  <si>
    <t>1773.3404</t>
  </si>
  <si>
    <t>1773.3405</t>
  </si>
  <si>
    <t>1773.3406</t>
  </si>
  <si>
    <t>1773.3407</t>
  </si>
  <si>
    <t>1773.3408</t>
  </si>
  <si>
    <t>1773.3409</t>
  </si>
  <si>
    <t>1773.341</t>
  </si>
  <si>
    <t>1773.3410</t>
  </si>
  <si>
    <t>1773.3411</t>
  </si>
  <si>
    <t>1773.3412</t>
  </si>
  <si>
    <t>1773.3413</t>
  </si>
  <si>
    <t>1773.3414</t>
  </si>
  <si>
    <t>1773.3415</t>
  </si>
  <si>
    <t>1773.3416</t>
  </si>
  <si>
    <t>1773.3417</t>
  </si>
  <si>
    <t>1773.3418</t>
  </si>
  <si>
    <t>1773.3419</t>
  </si>
  <si>
    <t>1773.342</t>
  </si>
  <si>
    <t>1773.3420</t>
  </si>
  <si>
    <t>1773.3421</t>
  </si>
  <si>
    <t>1773.3422</t>
  </si>
  <si>
    <t>1773.3423</t>
  </si>
  <si>
    <t>1773.3424</t>
  </si>
  <si>
    <t>1773.3425</t>
  </si>
  <si>
    <t>1773.3426</t>
  </si>
  <si>
    <t>1773.3427</t>
  </si>
  <si>
    <t>1773.3428</t>
  </si>
  <si>
    <t>1773.3429</t>
  </si>
  <si>
    <t>1773.343</t>
  </si>
  <si>
    <t>1773.3430</t>
  </si>
  <si>
    <t>1773.3431</t>
  </si>
  <si>
    <t>1773.3432</t>
  </si>
  <si>
    <t>1773.3433</t>
  </si>
  <si>
    <t>1773.3434</t>
  </si>
  <si>
    <t>1773.3435</t>
  </si>
  <si>
    <t>1773.3436</t>
  </si>
  <si>
    <t>1773.3437</t>
  </si>
  <si>
    <t>1773.3438</t>
  </si>
  <si>
    <t>1773.3439</t>
  </si>
  <si>
    <t>1773.344</t>
  </si>
  <si>
    <t>1773.3440</t>
  </si>
  <si>
    <t>1773.3441</t>
  </si>
  <si>
    <t>1773.3442</t>
  </si>
  <si>
    <t>1773.3443</t>
  </si>
  <si>
    <t>1773.3444</t>
  </si>
  <si>
    <t>1773.3445</t>
  </si>
  <si>
    <t>1773.3446</t>
  </si>
  <si>
    <t>1773.3447</t>
  </si>
  <si>
    <t>1773.3448</t>
  </si>
  <si>
    <t>1773.3449</t>
  </si>
  <si>
    <t>1773.345</t>
  </si>
  <si>
    <t>1773.3450</t>
  </si>
  <si>
    <t>1773.3451</t>
  </si>
  <si>
    <t>1773.3452</t>
  </si>
  <si>
    <t>1773.3453</t>
  </si>
  <si>
    <t>1773.3454</t>
  </si>
  <si>
    <t>1773.3455</t>
  </si>
  <si>
    <t>1773.3456</t>
  </si>
  <si>
    <t>1773.3457</t>
  </si>
  <si>
    <t>1773.3458</t>
  </si>
  <si>
    <t>1773.3459</t>
  </si>
  <si>
    <t>1773.346</t>
  </si>
  <si>
    <t>1773.3460</t>
  </si>
  <si>
    <t>1773.3461</t>
  </si>
  <si>
    <t>1773.3462</t>
  </si>
  <si>
    <t>1773.3463</t>
  </si>
  <si>
    <t>1773.3464</t>
  </si>
  <si>
    <t>1773.3465</t>
  </si>
  <si>
    <t>1773.3466</t>
  </si>
  <si>
    <t>1773.3467</t>
  </si>
  <si>
    <t>1773.3468</t>
  </si>
  <si>
    <t>1773.3469</t>
  </si>
  <si>
    <t>1773.3470</t>
  </si>
  <si>
    <t>1773.3471</t>
  </si>
  <si>
    <t>1773.3472</t>
  </si>
  <si>
    <t>1773.3473</t>
  </si>
  <si>
    <t>1773.3474</t>
  </si>
  <si>
    <t>1773.3475</t>
  </si>
  <si>
    <t>1773.3476</t>
  </si>
  <si>
    <t>1773.3477</t>
  </si>
  <si>
    <t>1773.3478</t>
  </si>
  <si>
    <t>1773.3479</t>
  </si>
  <si>
    <t>1773.348</t>
  </si>
  <si>
    <t>1773.3480</t>
  </si>
  <si>
    <t>1773.3481</t>
  </si>
  <si>
    <t>1773.3482</t>
  </si>
  <si>
    <t>1773.3483</t>
  </si>
  <si>
    <t>1773.3484</t>
  </si>
  <si>
    <t>1773.3485</t>
  </si>
  <si>
    <t>1773.3486</t>
  </si>
  <si>
    <t>1773.3487</t>
  </si>
  <si>
    <t>1773.3488</t>
  </si>
  <si>
    <t>1773.3489</t>
  </si>
  <si>
    <t>1773.349</t>
  </si>
  <si>
    <t>1773.3490</t>
  </si>
  <si>
    <t>1773.3491</t>
  </si>
  <si>
    <t>1773.3492</t>
  </si>
  <si>
    <t>1773.3493</t>
  </si>
  <si>
    <t>1773.3494</t>
  </si>
  <si>
    <t>1773.3495</t>
  </si>
  <si>
    <t>1773.3496</t>
  </si>
  <si>
    <t>1773.3497</t>
  </si>
  <si>
    <t>1773.3498</t>
  </si>
  <si>
    <t>1773.3499</t>
  </si>
  <si>
    <t>1773.3500</t>
  </si>
  <si>
    <t>1773.3501</t>
  </si>
  <si>
    <t>1773.3502</t>
  </si>
  <si>
    <t>1773.3503</t>
  </si>
  <si>
    <t>1773.3504</t>
  </si>
  <si>
    <t>1773.3505</t>
  </si>
  <si>
    <t>1773.3506</t>
  </si>
  <si>
    <t>1773.3507</t>
  </si>
  <si>
    <t>1773.3508</t>
  </si>
  <si>
    <t>1773.3509</t>
  </si>
  <si>
    <t>1773.351</t>
  </si>
  <si>
    <t>1773.3510</t>
  </si>
  <si>
    <t>1773.3511</t>
  </si>
  <si>
    <t>1773.3512</t>
  </si>
  <si>
    <t>1773.3513</t>
  </si>
  <si>
    <t>1773.3514</t>
  </si>
  <si>
    <t>1773.3515</t>
  </si>
  <si>
    <t>1773.3516</t>
  </si>
  <si>
    <t>1773.3517</t>
  </si>
  <si>
    <t>1773.3518</t>
  </si>
  <si>
    <t>1773.3519</t>
  </si>
  <si>
    <t>1773.352</t>
  </si>
  <si>
    <t>1773.3520</t>
  </si>
  <si>
    <t>1773.3521</t>
  </si>
  <si>
    <t>1773.3522</t>
  </si>
  <si>
    <t>1773.3523</t>
  </si>
  <si>
    <t>1773.3524</t>
  </si>
  <si>
    <t>1773.3525</t>
  </si>
  <si>
    <t>1773.3526</t>
  </si>
  <si>
    <t>1773.3527</t>
  </si>
  <si>
    <t>1773.3528</t>
  </si>
  <si>
    <t>1773.3529</t>
  </si>
  <si>
    <t>1773.3530</t>
  </si>
  <si>
    <t>1773.3531</t>
  </si>
  <si>
    <t>1773.3532</t>
  </si>
  <si>
    <t>1773.3533</t>
  </si>
  <si>
    <t>1773.3534</t>
  </si>
  <si>
    <t>1773.3535</t>
  </si>
  <si>
    <t>1773.3536</t>
  </si>
  <si>
    <t>1773.3537</t>
  </si>
  <si>
    <t>1773.3538</t>
  </si>
  <si>
    <t>1773.3539</t>
  </si>
  <si>
    <t>1773.354</t>
  </si>
  <si>
    <t>1773.3540</t>
  </si>
  <si>
    <t>1773.3541</t>
  </si>
  <si>
    <t>1773.3542</t>
  </si>
  <si>
    <t>1773.3543</t>
  </si>
  <si>
    <t>1773.3544</t>
  </si>
  <si>
    <t>1773.3545</t>
  </si>
  <si>
    <t>1773.3546</t>
  </si>
  <si>
    <t>1773.3547</t>
  </si>
  <si>
    <t>1773.3548</t>
  </si>
  <si>
    <t>1773.3549</t>
  </si>
  <si>
    <t>1773.355</t>
  </si>
  <si>
    <t>1773.3550</t>
  </si>
  <si>
    <t>1773.3551</t>
  </si>
  <si>
    <t>1773.3552</t>
  </si>
  <si>
    <t>1773.3553</t>
  </si>
  <si>
    <t>1773.3554</t>
  </si>
  <si>
    <t>1773.3555</t>
  </si>
  <si>
    <t>1773.3556</t>
  </si>
  <si>
    <t>1773.3557</t>
  </si>
  <si>
    <t>1773.3558</t>
  </si>
  <si>
    <t>1773.3559</t>
  </si>
  <si>
    <t>1773.356</t>
  </si>
  <si>
    <t>1773.3560</t>
  </si>
  <si>
    <t>1773.3561</t>
  </si>
  <si>
    <t>1773.3562</t>
  </si>
  <si>
    <t>1773.3563</t>
  </si>
  <si>
    <t>1773.3564</t>
  </si>
  <si>
    <t>1773.3565</t>
  </si>
  <si>
    <t>1773.3566</t>
  </si>
  <si>
    <t>1773.3567</t>
  </si>
  <si>
    <t>1773.3568</t>
  </si>
  <si>
    <t>1773.3569</t>
  </si>
  <si>
    <t>1773.357</t>
  </si>
  <si>
    <t>1773.3570</t>
  </si>
  <si>
    <t>1773.3571</t>
  </si>
  <si>
    <t>1773.3572</t>
  </si>
  <si>
    <t>1773.3573</t>
  </si>
  <si>
    <t>1773.3574</t>
  </si>
  <si>
    <t>1773.3575</t>
  </si>
  <si>
    <t>1773.3576</t>
  </si>
  <si>
    <t>1773.3577</t>
  </si>
  <si>
    <t>1773.3578</t>
  </si>
  <si>
    <t>1773.3579</t>
  </si>
  <si>
    <t>1773.358</t>
  </si>
  <si>
    <t>1773.3580</t>
  </si>
  <si>
    <t>1773.3581</t>
  </si>
  <si>
    <t>1773.3582</t>
  </si>
  <si>
    <t>1773.3583</t>
  </si>
  <si>
    <t>1773.3584</t>
  </si>
  <si>
    <t>1773.3585</t>
  </si>
  <si>
    <t>1773.3586</t>
  </si>
  <si>
    <t>1773.3587</t>
  </si>
  <si>
    <t>1773.3588</t>
  </si>
  <si>
    <t>1773.3589</t>
  </si>
  <si>
    <t>1773.359</t>
  </si>
  <si>
    <t>1773.3590</t>
  </si>
  <si>
    <t>1773.3591</t>
  </si>
  <si>
    <t>1773.3592</t>
  </si>
  <si>
    <t>1773.3593</t>
  </si>
  <si>
    <t>1773.3594</t>
  </si>
  <si>
    <t>1773.3595</t>
  </si>
  <si>
    <t>1773.3596</t>
  </si>
  <si>
    <t>1773.3597</t>
  </si>
  <si>
    <t>1773.3598</t>
  </si>
  <si>
    <t>1773.3599</t>
  </si>
  <si>
    <t>1773.360</t>
  </si>
  <si>
    <t>1773.3600</t>
  </si>
  <si>
    <t>1773.3601</t>
  </si>
  <si>
    <t>1773.3602</t>
  </si>
  <si>
    <t>1773.3603</t>
  </si>
  <si>
    <t>1773.3604</t>
  </si>
  <si>
    <t>1773.3605</t>
  </si>
  <si>
    <t>1773.3606</t>
  </si>
  <si>
    <t>1773.3607</t>
  </si>
  <si>
    <t>1773.3608</t>
  </si>
  <si>
    <t>1773.3609</t>
  </si>
  <si>
    <t>1773.361</t>
  </si>
  <si>
    <t>1773.3610</t>
  </si>
  <si>
    <t>1773.3611</t>
  </si>
  <si>
    <t>1773.3612</t>
  </si>
  <si>
    <t>1773.3613</t>
  </si>
  <si>
    <t>1773.3614</t>
  </si>
  <si>
    <t>1773.3615</t>
  </si>
  <si>
    <t>1773.3616</t>
  </si>
  <si>
    <t>1773.3617</t>
  </si>
  <si>
    <t>1773.3618</t>
  </si>
  <si>
    <t>1773.3619</t>
  </si>
  <si>
    <t>1773.3620</t>
  </si>
  <si>
    <t>1773.3621</t>
  </si>
  <si>
    <t>1773.3622</t>
  </si>
  <si>
    <t>1773.3623</t>
  </si>
  <si>
    <t>1773.3624</t>
  </si>
  <si>
    <t>1773.3625</t>
  </si>
  <si>
    <t>1773.3626</t>
  </si>
  <si>
    <t>1773.3627</t>
  </si>
  <si>
    <t>1773.3628</t>
  </si>
  <si>
    <t>1773.3629</t>
  </si>
  <si>
    <t>1773.363</t>
  </si>
  <si>
    <t>1773.3630</t>
  </si>
  <si>
    <t>1773.3631</t>
  </si>
  <si>
    <t>1773.3632</t>
  </si>
  <si>
    <t>1773.3633</t>
  </si>
  <si>
    <t>1773.3634</t>
  </si>
  <si>
    <t>1773.3635</t>
  </si>
  <si>
    <t>1773.3636</t>
  </si>
  <si>
    <t>1773.3637</t>
  </si>
  <si>
    <t>1773.3638</t>
  </si>
  <si>
    <t>1773.3639</t>
  </si>
  <si>
    <t>1773.364</t>
  </si>
  <si>
    <t>1773.3640</t>
  </si>
  <si>
    <t>1773.3641</t>
  </si>
  <si>
    <t>1773.3642</t>
  </si>
  <si>
    <t>1773.3643</t>
  </si>
  <si>
    <t>1773.3644</t>
  </si>
  <si>
    <t>1773.3645</t>
  </si>
  <si>
    <t>1773.3646</t>
  </si>
  <si>
    <t>1773.3647</t>
  </si>
  <si>
    <t>1773.3648</t>
  </si>
  <si>
    <t>1773.3649</t>
  </si>
  <si>
    <t>1773.365</t>
  </si>
  <si>
    <t>1773.3650</t>
  </si>
  <si>
    <t>1773.3651</t>
  </si>
  <si>
    <t>1773.3652</t>
  </si>
  <si>
    <t>1773.3653</t>
  </si>
  <si>
    <t>1773.3654</t>
  </si>
  <si>
    <t>1773.3655</t>
  </si>
  <si>
    <t>1773.3656</t>
  </si>
  <si>
    <t>1773.3657</t>
  </si>
  <si>
    <t>1773.3658</t>
  </si>
  <si>
    <t>1773.3659</t>
  </si>
  <si>
    <t>1773.366</t>
  </si>
  <si>
    <t>1773.3660</t>
  </si>
  <si>
    <t>1773.3661</t>
  </si>
  <si>
    <t>1773.3662</t>
  </si>
  <si>
    <t>1773.3663</t>
  </si>
  <si>
    <t>1773.3664</t>
  </si>
  <si>
    <t>1773.3665</t>
  </si>
  <si>
    <t>1773.3666</t>
  </si>
  <si>
    <t>1773.3667</t>
  </si>
  <si>
    <t>1773.3668</t>
  </si>
  <si>
    <t>1773.3669</t>
  </si>
  <si>
    <t>1773.367</t>
  </si>
  <si>
    <t>1773.3670</t>
  </si>
  <si>
    <t>1773.3671</t>
  </si>
  <si>
    <t>1773.3672</t>
  </si>
  <si>
    <t>1773.3673</t>
  </si>
  <si>
    <t>1773.3674</t>
  </si>
  <si>
    <t>1773.3675</t>
  </si>
  <si>
    <t>1773.3676</t>
  </si>
  <si>
    <t>1773.3677</t>
  </si>
  <si>
    <t>1773.3678</t>
  </si>
  <si>
    <t>1773.3679</t>
  </si>
  <si>
    <t>1773.368</t>
  </si>
  <si>
    <t>1773.3680</t>
  </si>
  <si>
    <t>1773.3681</t>
  </si>
  <si>
    <t>1773.3682</t>
  </si>
  <si>
    <t>1773.3683</t>
  </si>
  <si>
    <t>1773.3684</t>
  </si>
  <si>
    <t>1773.3685</t>
  </si>
  <si>
    <t>1773.3686</t>
  </si>
  <si>
    <t>1773.3687</t>
  </si>
  <si>
    <t>1773.3688</t>
  </si>
  <si>
    <t>1773.3689</t>
  </si>
  <si>
    <t>1773.369</t>
  </si>
  <si>
    <t>1773.3690</t>
  </si>
  <si>
    <t>1773.3691</t>
  </si>
  <si>
    <t>1773.3692</t>
  </si>
  <si>
    <t>1773.3693</t>
  </si>
  <si>
    <t>1773.3694</t>
  </si>
  <si>
    <t>1773.3695</t>
  </si>
  <si>
    <t>1773.3696</t>
  </si>
  <si>
    <t>1773.3697</t>
  </si>
  <si>
    <t>1773.3698</t>
  </si>
  <si>
    <t>1773.3699</t>
  </si>
  <si>
    <t>1773.370</t>
  </si>
  <si>
    <t>1773.3700</t>
  </si>
  <si>
    <t>1773.3701</t>
  </si>
  <si>
    <t>1773.3702</t>
  </si>
  <si>
    <t>1773.3703</t>
  </si>
  <si>
    <t>1773.3704</t>
  </si>
  <si>
    <t>1773.3705</t>
  </si>
  <si>
    <t>1773.3706</t>
  </si>
  <si>
    <t>1773.3707</t>
  </si>
  <si>
    <t>1773.3708</t>
  </si>
  <si>
    <t>1773.3709</t>
  </si>
  <si>
    <t>1773.371</t>
  </si>
  <si>
    <t>1773.3710</t>
  </si>
  <si>
    <t>1773.3711</t>
  </si>
  <si>
    <t>1773.3712</t>
  </si>
  <si>
    <t>1773.3713</t>
  </si>
  <si>
    <t>1773.3714</t>
  </si>
  <si>
    <t>1773.3715</t>
  </si>
  <si>
    <t>1773.3716</t>
  </si>
  <si>
    <t>1773.3717</t>
  </si>
  <si>
    <t>1773.3718</t>
  </si>
  <si>
    <t>1773.3719</t>
  </si>
  <si>
    <t>1773.372</t>
  </si>
  <si>
    <t>1773.3720</t>
  </si>
  <si>
    <t>1773.3721</t>
  </si>
  <si>
    <t>1773.3722</t>
  </si>
  <si>
    <t>1773.3723</t>
  </si>
  <si>
    <t>1773.3724</t>
  </si>
  <si>
    <t>1773.3725</t>
  </si>
  <si>
    <t>1773.3726</t>
  </si>
  <si>
    <t>1773.3727</t>
  </si>
  <si>
    <t>1773.3728</t>
  </si>
  <si>
    <t>1773.3729</t>
  </si>
  <si>
    <t>1773.3730</t>
  </si>
  <si>
    <t>1773.3731</t>
  </si>
  <si>
    <t>1773.3732</t>
  </si>
  <si>
    <t>1773.3733</t>
  </si>
  <si>
    <t>1773.3734</t>
  </si>
  <si>
    <t>1773.3735</t>
  </si>
  <si>
    <t>1773.3736</t>
  </si>
  <si>
    <t>1773.3737</t>
  </si>
  <si>
    <t>1773.3738</t>
  </si>
  <si>
    <t>1773.3739</t>
  </si>
  <si>
    <t>1773.3740</t>
  </si>
  <si>
    <t>1773.3741</t>
  </si>
  <si>
    <t>1773.3742</t>
  </si>
  <si>
    <t>1773.3743</t>
  </si>
  <si>
    <t>1773.3744</t>
  </si>
  <si>
    <t>1773.3745</t>
  </si>
  <si>
    <t>1773.3746</t>
  </si>
  <si>
    <t>1773.3747</t>
  </si>
  <si>
    <t>1773.3748</t>
  </si>
  <si>
    <t>1773.3749</t>
  </si>
  <si>
    <t>1773.3750</t>
  </si>
  <si>
    <t>1773.3751</t>
  </si>
  <si>
    <t>1773.3752</t>
  </si>
  <si>
    <t>1773.3753</t>
  </si>
  <si>
    <t>1773.3754</t>
  </si>
  <si>
    <t>1773.3755</t>
  </si>
  <si>
    <t>1773.3756</t>
  </si>
  <si>
    <t>1773.3757</t>
  </si>
  <si>
    <t>1773.3758</t>
  </si>
  <si>
    <t>1773.3759</t>
  </si>
  <si>
    <t>1773.3760</t>
  </si>
  <si>
    <t>1773.3761</t>
  </si>
  <si>
    <t>1773.3762</t>
  </si>
  <si>
    <t>1773.3763</t>
  </si>
  <si>
    <t>1773.3764</t>
  </si>
  <si>
    <t>1773.3765</t>
  </si>
  <si>
    <t>1773.3766</t>
  </si>
  <si>
    <t>1773.3767</t>
  </si>
  <si>
    <t>1773.3768</t>
  </si>
  <si>
    <t>1773.3769</t>
  </si>
  <si>
    <t>1773.3770</t>
  </si>
  <si>
    <t>1773.3771</t>
  </si>
  <si>
    <t>1773.3772</t>
  </si>
  <si>
    <t>1773.3773</t>
  </si>
  <si>
    <t>1773.3774</t>
  </si>
  <si>
    <t>1773.3775</t>
  </si>
  <si>
    <t>1773.3776</t>
  </si>
  <si>
    <t>1773.3777</t>
  </si>
  <si>
    <t>1773.3778</t>
  </si>
  <si>
    <t>1773.3779</t>
  </si>
  <si>
    <t>1773.3780</t>
  </si>
  <si>
    <t>1773.3781</t>
  </si>
  <si>
    <t>1773.3782</t>
  </si>
  <si>
    <t>1773.3783</t>
  </si>
  <si>
    <t>1773.3784</t>
  </si>
  <si>
    <t>1773.3785</t>
  </si>
  <si>
    <t>1773.3786</t>
  </si>
  <si>
    <t>1773.3787</t>
  </si>
  <si>
    <t>1773.3788</t>
  </si>
  <si>
    <t>1773.3789</t>
  </si>
  <si>
    <t>1773.3790</t>
  </si>
  <si>
    <t>1773.3791</t>
  </si>
  <si>
    <t>1773.3792</t>
  </si>
  <si>
    <t>1773.3793</t>
  </si>
  <si>
    <t>1773.3794</t>
  </si>
  <si>
    <t>1773.3795</t>
  </si>
  <si>
    <t>1773.3796</t>
  </si>
  <si>
    <t>1773.3797</t>
  </si>
  <si>
    <t>1773.3798</t>
  </si>
  <si>
    <t>1773.3799</t>
  </si>
  <si>
    <t>1773.3800</t>
  </si>
  <si>
    <t>1773.3801</t>
  </si>
  <si>
    <t>1773.3802</t>
  </si>
  <si>
    <t>1773.3803</t>
  </si>
  <si>
    <t>1773.3804</t>
  </si>
  <si>
    <t>1773.3805</t>
  </si>
  <si>
    <t>1773.3806</t>
  </si>
  <si>
    <t>1773.3807</t>
  </si>
  <si>
    <t>1773.3808</t>
  </si>
  <si>
    <t>1773.3809</t>
  </si>
  <si>
    <t>1773.3810</t>
  </si>
  <si>
    <t>1773.3811</t>
  </si>
  <si>
    <t>1773.3812</t>
  </si>
  <si>
    <t>1773.3813</t>
  </si>
  <si>
    <t>1773.3814</t>
  </si>
  <si>
    <t>1773.3815</t>
  </si>
  <si>
    <t>1773.3816</t>
  </si>
  <si>
    <t>1773.3817</t>
  </si>
  <si>
    <t>1773.3818</t>
  </si>
  <si>
    <t>1773.3819</t>
  </si>
  <si>
    <t>1773.3820</t>
  </si>
  <si>
    <t>1773.3821</t>
  </si>
  <si>
    <t>1773.3822</t>
  </si>
  <si>
    <t>1773.3823</t>
  </si>
  <si>
    <t>1773.3824</t>
  </si>
  <si>
    <t>1773.3825</t>
  </si>
  <si>
    <t>1773.3826</t>
  </si>
  <si>
    <t>1773.3827</t>
  </si>
  <si>
    <t>1773.3828</t>
  </si>
  <si>
    <t>1773.3829</t>
  </si>
  <si>
    <t>1773.3830</t>
  </si>
  <si>
    <t>1773.3831</t>
  </si>
  <si>
    <t>1773.3832</t>
  </si>
  <si>
    <t>1773.3833</t>
  </si>
  <si>
    <t>1773.3834</t>
  </si>
  <si>
    <t>1773.3835</t>
  </si>
  <si>
    <t>1773.3836</t>
  </si>
  <si>
    <t>1773.3837</t>
  </si>
  <si>
    <t>1773.3838</t>
  </si>
  <si>
    <t>1773.3839</t>
  </si>
  <si>
    <t>1773.3840</t>
  </si>
  <si>
    <t>1773.3841</t>
  </si>
  <si>
    <t>1773.3842</t>
  </si>
  <si>
    <t>1773.3843</t>
  </si>
  <si>
    <t>1773.3844</t>
  </si>
  <si>
    <t>1773.3845</t>
  </si>
  <si>
    <t>1773.3846</t>
  </si>
  <si>
    <t>1773.3847</t>
  </si>
  <si>
    <t>1773.3848</t>
  </si>
  <si>
    <t>1773.3849</t>
  </si>
  <si>
    <t>1773.3850</t>
  </si>
  <si>
    <t>1773.3851</t>
  </si>
  <si>
    <t>1773.3852</t>
  </si>
  <si>
    <t>1773.3853</t>
  </si>
  <si>
    <t>1773.3854</t>
  </si>
  <si>
    <t>1773.3855</t>
  </si>
  <si>
    <t>1773.3856</t>
  </si>
  <si>
    <t>1773.3857</t>
  </si>
  <si>
    <t>1773.3858</t>
  </si>
  <si>
    <t>1773.3859</t>
  </si>
  <si>
    <t>1773.3860</t>
  </si>
  <si>
    <t>1773.3861</t>
  </si>
  <si>
    <t>1773.3862</t>
  </si>
  <si>
    <t>1773.3863</t>
  </si>
  <si>
    <t>1773.3864</t>
  </si>
  <si>
    <t>1773.3865</t>
  </si>
  <si>
    <t>1773.3866</t>
  </si>
  <si>
    <t>1773.3867</t>
  </si>
  <si>
    <t>1773.3868</t>
  </si>
  <si>
    <t>1773.3869</t>
  </si>
  <si>
    <t>1773.3870</t>
  </si>
  <si>
    <t>1773.3871</t>
  </si>
  <si>
    <t>1773.3872</t>
  </si>
  <si>
    <t>1773.3873</t>
  </si>
  <si>
    <t>1773.3874</t>
  </si>
  <si>
    <t>1773.3875</t>
  </si>
  <si>
    <t>1773.3876</t>
  </si>
  <si>
    <t>1773.3877</t>
  </si>
  <si>
    <t>1773.3878</t>
  </si>
  <si>
    <t>1773.3879</t>
  </si>
  <si>
    <t>1773.3880</t>
  </si>
  <si>
    <t>1773.3881</t>
  </si>
  <si>
    <t>1773.3882</t>
  </si>
  <si>
    <t>1773.3883</t>
  </si>
  <si>
    <t>1773.3884</t>
  </si>
  <si>
    <t>1773.3885</t>
  </si>
  <si>
    <t>1773.3886</t>
  </si>
  <si>
    <t>1773.3887</t>
  </si>
  <si>
    <t>1773.3888</t>
  </si>
  <si>
    <t>1773.3889</t>
  </si>
  <si>
    <t>1773.3890</t>
  </si>
  <si>
    <t>1773.3891</t>
  </si>
  <si>
    <t>1773.3892</t>
  </si>
  <si>
    <t>1773.3893</t>
  </si>
  <si>
    <t>1773.3894</t>
  </si>
  <si>
    <t>1773.3895</t>
  </si>
  <si>
    <t>1773.3896</t>
  </si>
  <si>
    <t>1773.3897</t>
  </si>
  <si>
    <t>1773.3898</t>
  </si>
  <si>
    <t>1773.3899</t>
  </si>
  <si>
    <t>1773.3900</t>
  </si>
  <si>
    <t>1773.3901</t>
  </si>
  <si>
    <t>1773.3902</t>
  </si>
  <si>
    <t>1773.3903</t>
  </si>
  <si>
    <t>1773.3904</t>
  </si>
  <si>
    <t>1773.3905</t>
  </si>
  <si>
    <t>1773.3906</t>
  </si>
  <si>
    <t>1773.3907</t>
  </si>
  <si>
    <t>1773.3908</t>
  </si>
  <si>
    <t>1773.3909</t>
  </si>
  <si>
    <t>1773.3910</t>
  </si>
  <si>
    <t>1773.3911</t>
  </si>
  <si>
    <t>1773.3912</t>
  </si>
  <si>
    <t>1773.3913</t>
  </si>
  <si>
    <t>1773.3914</t>
  </si>
  <si>
    <t>1773.3915</t>
  </si>
  <si>
    <t>1773.3916</t>
  </si>
  <si>
    <t>1773.3917</t>
  </si>
  <si>
    <t>1773.3918</t>
  </si>
  <si>
    <t>1773.3919</t>
  </si>
  <si>
    <t>1773.3920</t>
  </si>
  <si>
    <t>1773.3921</t>
  </si>
  <si>
    <t>1773.3922</t>
  </si>
  <si>
    <t>1773.3923</t>
  </si>
  <si>
    <t>1773.3924</t>
  </si>
  <si>
    <t>1773.3925</t>
  </si>
  <si>
    <t>1773.3926</t>
  </si>
  <si>
    <t>1773.3927</t>
  </si>
  <si>
    <t>1773.3928</t>
  </si>
  <si>
    <t>1773.3929</t>
  </si>
  <si>
    <t>1773.3930</t>
  </si>
  <si>
    <t>1773.3931</t>
  </si>
  <si>
    <t>1773.3932</t>
  </si>
  <si>
    <t>1773.3933</t>
  </si>
  <si>
    <t>1773.3934</t>
  </si>
  <si>
    <t>1773.3935</t>
  </si>
  <si>
    <t>1773.3936</t>
  </si>
  <si>
    <t>1773.3937</t>
  </si>
  <si>
    <t>1773.3938</t>
  </si>
  <si>
    <t>1773.3939</t>
  </si>
  <si>
    <t>1773.3940</t>
  </si>
  <si>
    <t>1773.3941</t>
  </si>
  <si>
    <t>1773.3942</t>
  </si>
  <si>
    <t>1773.3943</t>
  </si>
  <si>
    <t>1773.3944</t>
  </si>
  <si>
    <t>1773.3945</t>
  </si>
  <si>
    <t>1773.3946</t>
  </si>
  <si>
    <t>1773.3947</t>
  </si>
  <si>
    <t>1773.3948</t>
  </si>
  <si>
    <t>1773.3949</t>
  </si>
  <si>
    <t>1773.3950</t>
  </si>
  <si>
    <t>1773.3951</t>
  </si>
  <si>
    <t>1773.3952</t>
  </si>
  <si>
    <t>1773.3953</t>
  </si>
  <si>
    <t>1773.3954</t>
  </si>
  <si>
    <t>1773.3955</t>
  </si>
  <si>
    <t>1773.3956</t>
  </si>
  <si>
    <t>1773.3957</t>
  </si>
  <si>
    <t>1773.3958</t>
  </si>
  <si>
    <t>1773.3959</t>
  </si>
  <si>
    <t>1773.3960</t>
  </si>
  <si>
    <t>1773.3961</t>
  </si>
  <si>
    <t>1773.3962</t>
  </si>
  <si>
    <t>1773.3963</t>
  </si>
  <si>
    <t>1773.3964</t>
  </si>
  <si>
    <t>1773.3965</t>
  </si>
  <si>
    <t>1773.3966</t>
  </si>
  <si>
    <t>1773.3967</t>
  </si>
  <si>
    <t>1773.3968</t>
  </si>
  <si>
    <t>1773.3969</t>
  </si>
  <si>
    <t>1773.3970</t>
  </si>
  <si>
    <t>1773.3971</t>
  </si>
  <si>
    <t>1773.3972</t>
  </si>
  <si>
    <t>1773.3973</t>
  </si>
  <si>
    <t>1773.3974</t>
  </si>
  <si>
    <t>1773.3975</t>
  </si>
  <si>
    <t>1773.3976</t>
  </si>
  <si>
    <t>1773.3977</t>
  </si>
  <si>
    <t>1773.3978</t>
  </si>
  <si>
    <t>1773.3979</t>
  </si>
  <si>
    <t>1773.3980</t>
  </si>
  <si>
    <t>1773.3981</t>
  </si>
  <si>
    <t>1773.3982</t>
  </si>
  <si>
    <t>1773.3983</t>
  </si>
  <si>
    <t>1773.3984</t>
  </si>
  <si>
    <t>1773.3985</t>
  </si>
  <si>
    <t>1773.3986</t>
  </si>
  <si>
    <t>1773.3987</t>
  </si>
  <si>
    <t>1773.3988</t>
  </si>
  <si>
    <t>1773.3989</t>
  </si>
  <si>
    <t>1773.3990</t>
  </si>
  <si>
    <t>1773.3991</t>
  </si>
  <si>
    <t>1773.3992</t>
  </si>
  <si>
    <t>1773.3993</t>
  </si>
  <si>
    <t>1773.3994</t>
  </si>
  <si>
    <t>1773.3995</t>
  </si>
  <si>
    <t>1773.3996</t>
  </si>
  <si>
    <t>1773.3997</t>
  </si>
  <si>
    <t>1773.3998</t>
  </si>
  <si>
    <t>1773.3999</t>
  </si>
  <si>
    <t>1773.4000</t>
  </si>
  <si>
    <t>1773.4001</t>
  </si>
  <si>
    <t>1773.4002</t>
  </si>
  <si>
    <t>1773.4003</t>
  </si>
  <si>
    <t>1773.4004</t>
  </si>
  <si>
    <t>1773.4005</t>
  </si>
  <si>
    <t>1773.4006</t>
  </si>
  <si>
    <t>1773.4007</t>
  </si>
  <si>
    <t>1773.4008</t>
  </si>
  <si>
    <t>1773.4009</t>
  </si>
  <si>
    <t>1773.4010</t>
  </si>
  <si>
    <t>1773.4011</t>
  </si>
  <si>
    <t>1773.4012</t>
  </si>
  <si>
    <t>1773.4013</t>
  </si>
  <si>
    <t>1773.4014</t>
  </si>
  <si>
    <t>1773.4015</t>
  </si>
  <si>
    <t>1773.4016</t>
  </si>
  <si>
    <t>1773.4017</t>
  </si>
  <si>
    <t>1773.4018</t>
  </si>
  <si>
    <t>1773.4019</t>
  </si>
  <si>
    <t>1773.4020</t>
  </si>
  <si>
    <t>1773.4021</t>
  </si>
  <si>
    <t>1773.4022</t>
  </si>
  <si>
    <t>1773.4023</t>
  </si>
  <si>
    <t>1773.4024</t>
  </si>
  <si>
    <t>1773.4025</t>
  </si>
  <si>
    <t>1773.4026</t>
  </si>
  <si>
    <t>1773.4027</t>
  </si>
  <si>
    <t>1773.4028</t>
  </si>
  <si>
    <t>1773.4029</t>
  </si>
  <si>
    <t>1773.4030</t>
  </si>
  <si>
    <t>1773.4031</t>
  </si>
  <si>
    <t>1773.4032</t>
  </si>
  <si>
    <t>1773.4033</t>
  </si>
  <si>
    <t>1773.4034</t>
  </si>
  <si>
    <t>1773.4035</t>
  </si>
  <si>
    <t>1773.4036</t>
  </si>
  <si>
    <t>1773.4037</t>
  </si>
  <si>
    <t>1773.4038</t>
  </si>
  <si>
    <t>1773.4039</t>
  </si>
  <si>
    <t>1773.4040</t>
  </si>
  <si>
    <t>1773.4041</t>
  </si>
  <si>
    <t>1773.4042</t>
  </si>
  <si>
    <t>1773.4043</t>
  </si>
  <si>
    <t>1773.4044</t>
  </si>
  <si>
    <t>1773.4045</t>
  </si>
  <si>
    <t>1773.4046</t>
  </si>
  <si>
    <t>1773.4047</t>
  </si>
  <si>
    <t>1773.4048</t>
  </si>
  <si>
    <t>1773.4049</t>
  </si>
  <si>
    <t>1773.4050</t>
  </si>
  <si>
    <t>1773.4051</t>
  </si>
  <si>
    <t>1773.4052</t>
  </si>
  <si>
    <t>1773.4053</t>
  </si>
  <si>
    <t>1773.4054</t>
  </si>
  <si>
    <t>1773.4055</t>
  </si>
  <si>
    <t>1773.4056</t>
  </si>
  <si>
    <t>1773.4057</t>
  </si>
  <si>
    <t>1773.4058</t>
  </si>
  <si>
    <t>1773.4059</t>
  </si>
  <si>
    <t>1773.4060</t>
  </si>
  <si>
    <t>1773.4061</t>
  </si>
  <si>
    <t>1773.4062</t>
  </si>
  <si>
    <t>1773.4063</t>
  </si>
  <si>
    <t>1773.4064</t>
  </si>
  <si>
    <t>1773.4065</t>
  </si>
  <si>
    <t>1773.4066</t>
  </si>
  <si>
    <t>1773.4067</t>
  </si>
  <si>
    <t>1773.4068</t>
  </si>
  <si>
    <t>1773.4069</t>
  </si>
  <si>
    <t>1773.4070</t>
  </si>
  <si>
    <t>1773.4071</t>
  </si>
  <si>
    <t>1773.4072</t>
  </si>
  <si>
    <t>1773.4073</t>
  </si>
  <si>
    <t>1773.4074</t>
  </si>
  <si>
    <t>1773.4075</t>
  </si>
  <si>
    <t>1773.4076</t>
  </si>
  <si>
    <t>1773.4077</t>
  </si>
  <si>
    <t>1773.4078</t>
  </si>
  <si>
    <t>1773.4079</t>
  </si>
  <si>
    <t>1773.4080</t>
  </si>
  <si>
    <t>1773.4081</t>
  </si>
  <si>
    <t>1773.4082</t>
  </si>
  <si>
    <t>1773.4083</t>
  </si>
  <si>
    <t>1773.4084</t>
  </si>
  <si>
    <t>1773.4085</t>
  </si>
  <si>
    <t>1773.4086</t>
  </si>
  <si>
    <t>1773.4087</t>
  </si>
  <si>
    <t>1773.4088</t>
  </si>
  <si>
    <t>1773.4089</t>
  </si>
  <si>
    <t>1773.4090</t>
  </si>
  <si>
    <t>1773.4091</t>
  </si>
  <si>
    <t>1773.4092</t>
  </si>
  <si>
    <t>1773.4093</t>
  </si>
  <si>
    <t>1773.4094</t>
  </si>
  <si>
    <t>1773.4095</t>
  </si>
  <si>
    <t>1773.4096</t>
  </si>
  <si>
    <t>1773.4097</t>
  </si>
  <si>
    <t>1773.4098</t>
  </si>
  <si>
    <t>1773.4099</t>
  </si>
  <si>
    <t>1773.4100</t>
  </si>
  <si>
    <t>1773.4101</t>
  </si>
  <si>
    <t>1773.4102</t>
  </si>
  <si>
    <t>1773.4103</t>
  </si>
  <si>
    <t>1773.4104</t>
  </si>
  <si>
    <t>1773.4105</t>
  </si>
  <si>
    <t>1773.4106</t>
  </si>
  <si>
    <t>1773.4107</t>
  </si>
  <si>
    <t>1773.4108</t>
  </si>
  <si>
    <t>1773.4109</t>
  </si>
  <si>
    <t>1773.4110</t>
  </si>
  <si>
    <t>1773.4111</t>
  </si>
  <si>
    <t>1773.4112</t>
  </si>
  <si>
    <t>1773.4113</t>
  </si>
  <si>
    <t>1773.4114</t>
  </si>
  <si>
    <t>1773.4115</t>
  </si>
  <si>
    <t>1773.4116</t>
  </si>
  <si>
    <t>1773.4117</t>
  </si>
  <si>
    <t>1773.4118</t>
  </si>
  <si>
    <t>1773.4119</t>
  </si>
  <si>
    <t>1773.4120</t>
  </si>
  <si>
    <t>1773.4121</t>
  </si>
  <si>
    <t>1773.4122</t>
  </si>
  <si>
    <t>1773.4123</t>
  </si>
  <si>
    <t>1773.4124</t>
  </si>
  <si>
    <t>1773.4125</t>
  </si>
  <si>
    <t>1773.4126</t>
  </si>
  <si>
    <t>1773.4127</t>
  </si>
  <si>
    <t>1773.4128</t>
  </si>
  <si>
    <t>1773.4129</t>
  </si>
  <si>
    <t>1773.4130</t>
  </si>
  <si>
    <t>1773.4131</t>
  </si>
  <si>
    <t>1773.4132</t>
  </si>
  <si>
    <t>1773.4133</t>
  </si>
  <si>
    <t>1773.4134</t>
  </si>
  <si>
    <t>1773.4135</t>
  </si>
  <si>
    <t>1773.4136</t>
  </si>
  <si>
    <t>1773.4137</t>
  </si>
  <si>
    <t>1773.4138</t>
  </si>
  <si>
    <t>1773.4139</t>
  </si>
  <si>
    <t>1773.4140</t>
  </si>
  <si>
    <t>1773.4141</t>
  </si>
  <si>
    <t>1773.4142</t>
  </si>
  <si>
    <t>1773.4143</t>
  </si>
  <si>
    <t>1773.4144</t>
  </si>
  <si>
    <t>1773.4145</t>
  </si>
  <si>
    <t>1773.4146</t>
  </si>
  <si>
    <t>1773.4147</t>
  </si>
  <si>
    <t>1773.4148</t>
  </si>
  <si>
    <t>1773.4149</t>
  </si>
  <si>
    <t>1773.4150</t>
  </si>
  <si>
    <t>1773.4151</t>
  </si>
  <si>
    <t>1773.4152</t>
  </si>
  <si>
    <t>1773.4153</t>
  </si>
  <si>
    <t>1773.4154</t>
  </si>
  <si>
    <t>1773.4155</t>
  </si>
  <si>
    <t>1773.4156</t>
  </si>
  <si>
    <t>1773.4157</t>
  </si>
  <si>
    <t>1773.4158</t>
  </si>
  <si>
    <t>1773.4159</t>
  </si>
  <si>
    <t>1773.4160</t>
  </si>
  <si>
    <t>1773.4161</t>
  </si>
  <si>
    <t>1773.4162</t>
  </si>
  <si>
    <t>1773.4163</t>
  </si>
  <si>
    <t>1773.4164</t>
  </si>
  <si>
    <t>1773.4165</t>
  </si>
  <si>
    <t>1773.4166</t>
  </si>
  <si>
    <t>1773.4167</t>
  </si>
  <si>
    <t>1773.4168</t>
  </si>
  <si>
    <t>1773.4169</t>
  </si>
  <si>
    <t>1773.4170</t>
  </si>
  <si>
    <t>1773.4171</t>
  </si>
  <si>
    <t>1773.4172</t>
  </si>
  <si>
    <t>1773.4173</t>
  </si>
  <si>
    <t>1773.4174</t>
  </si>
  <si>
    <t>1773.4175</t>
  </si>
  <si>
    <t>1773.4176</t>
  </si>
  <si>
    <t>1773.4177</t>
  </si>
  <si>
    <t>1773.4178</t>
  </si>
  <si>
    <t>1773.4179</t>
  </si>
  <si>
    <t>1773.4180</t>
  </si>
  <si>
    <t>1773.4181</t>
  </si>
  <si>
    <t>1773.4182</t>
  </si>
  <si>
    <t>1773.4183</t>
  </si>
  <si>
    <t>1773.4184</t>
  </si>
  <si>
    <t>1773.4185</t>
  </si>
  <si>
    <t>1773.4186</t>
  </si>
  <si>
    <t>1773.4187</t>
  </si>
  <si>
    <t>1773.4188</t>
  </si>
  <si>
    <t>1773.4189</t>
  </si>
  <si>
    <t>1773.4190</t>
  </si>
  <si>
    <t>1773.4191</t>
  </si>
  <si>
    <t>1773.4192</t>
  </si>
  <si>
    <t>1773.4193</t>
  </si>
  <si>
    <t>1773.4194</t>
  </si>
  <si>
    <t>1773.4195</t>
  </si>
  <si>
    <t>1773.4196</t>
  </si>
  <si>
    <t>1773.4197</t>
  </si>
  <si>
    <t>1773.4198</t>
  </si>
  <si>
    <t>1773.4199</t>
  </si>
  <si>
    <t>1773.4200</t>
  </si>
  <si>
    <t>1773.4201</t>
  </si>
  <si>
    <t>1773.4202</t>
  </si>
  <si>
    <t>1773.4203</t>
  </si>
  <si>
    <t>1773.4204</t>
  </si>
  <si>
    <t>1773.4205</t>
  </si>
  <si>
    <t>1773.4206</t>
  </si>
  <si>
    <t>1773.4207</t>
  </si>
  <si>
    <t>1773.4208</t>
  </si>
  <si>
    <t>1773.4209</t>
  </si>
  <si>
    <t>1773.4210</t>
  </si>
  <si>
    <t>1773.4211</t>
  </si>
  <si>
    <t>1773.4212</t>
  </si>
  <si>
    <t>1773.4213</t>
  </si>
  <si>
    <t>1773.4214</t>
  </si>
  <si>
    <t>1773.4215</t>
  </si>
  <si>
    <t>1773.4216</t>
  </si>
  <si>
    <t>1773.4217</t>
  </si>
  <si>
    <t>1773.4218</t>
  </si>
  <si>
    <t>1773.4219</t>
  </si>
  <si>
    <t>1773.4220</t>
  </si>
  <si>
    <t>1773.4221</t>
  </si>
  <si>
    <t>1773.4222</t>
  </si>
  <si>
    <t>1773.4223</t>
  </si>
  <si>
    <t>1773.4224</t>
  </si>
  <si>
    <t>1773.4225</t>
  </si>
  <si>
    <t>1773.4226</t>
  </si>
  <si>
    <t>1773.4227</t>
  </si>
  <si>
    <t>1773.4228</t>
  </si>
  <si>
    <t>1773.4229</t>
  </si>
  <si>
    <t>1773.4230</t>
  </si>
  <si>
    <t>1773.4231</t>
  </si>
  <si>
    <t>1773.4232</t>
  </si>
  <si>
    <t>1773.4233</t>
  </si>
  <si>
    <t>1773.4234</t>
  </si>
  <si>
    <t>1773.4235</t>
  </si>
  <si>
    <t>1773.4236</t>
  </si>
  <si>
    <t>1773.4237</t>
  </si>
  <si>
    <t>1773.4238</t>
  </si>
  <si>
    <t>1773.4239</t>
  </si>
  <si>
    <t>1773.4240</t>
  </si>
  <si>
    <t>1773.4241</t>
  </si>
  <si>
    <t>1773.4242</t>
  </si>
  <si>
    <t>1773.4243</t>
  </si>
  <si>
    <t>1773.4244</t>
  </si>
  <si>
    <t>1773.4245</t>
  </si>
  <si>
    <t>1773.4246</t>
  </si>
  <si>
    <t>1773.4247</t>
  </si>
  <si>
    <t>1773.4248</t>
  </si>
  <si>
    <t>1773.4249</t>
  </si>
  <si>
    <t>1773.4250</t>
  </si>
  <si>
    <t>1773.4251</t>
  </si>
  <si>
    <t>1773.4252</t>
  </si>
  <si>
    <t>1773.4253</t>
  </si>
  <si>
    <t>1773.4254</t>
  </si>
  <si>
    <t>1773.4255</t>
  </si>
  <si>
    <t>1773.4256</t>
  </si>
  <si>
    <t>1773.4257</t>
  </si>
  <si>
    <t>1773.4258</t>
  </si>
  <si>
    <t>1773.4259</t>
  </si>
  <si>
    <t>1773.4260</t>
  </si>
  <si>
    <t>1773.4261</t>
  </si>
  <si>
    <t>1773.4262</t>
  </si>
  <si>
    <t>1773.4263</t>
  </si>
  <si>
    <t>1773.4264</t>
  </si>
  <si>
    <t>1773.4265</t>
  </si>
  <si>
    <t>1773.4266</t>
  </si>
  <si>
    <t>1773.4267</t>
  </si>
  <si>
    <t>1773.4268</t>
  </si>
  <si>
    <t>1773.4269</t>
  </si>
  <si>
    <t>1773.4270</t>
  </si>
  <si>
    <t>1773.4271</t>
  </si>
  <si>
    <t>1773.4272</t>
  </si>
  <si>
    <t>1773.4273</t>
  </si>
  <si>
    <t>1773.4274</t>
  </si>
  <si>
    <t>1773.4275</t>
  </si>
  <si>
    <t>1773.4276</t>
  </si>
  <si>
    <t>1773.4277</t>
  </si>
  <si>
    <t>1773.4278</t>
  </si>
  <si>
    <t>1773.4279</t>
  </si>
  <si>
    <t>1773.4280</t>
  </si>
  <si>
    <t>1773.4281</t>
  </si>
  <si>
    <t>1773.4282</t>
  </si>
  <si>
    <t>1773.4283</t>
  </si>
  <si>
    <t>1773.4284</t>
  </si>
  <si>
    <t>1773.4285</t>
  </si>
  <si>
    <t>1773.4286</t>
  </si>
  <si>
    <t>1773.4287</t>
  </si>
  <si>
    <t>1773.4288</t>
  </si>
  <si>
    <t>1773.4289</t>
  </si>
  <si>
    <t>1773.4290</t>
  </si>
  <si>
    <t>1773.4291</t>
  </si>
  <si>
    <t>1773.4292</t>
  </si>
  <si>
    <t>1773.4293</t>
  </si>
  <si>
    <t>1773.4294</t>
  </si>
  <si>
    <t>1773.4295</t>
  </si>
  <si>
    <t>1773.4296</t>
  </si>
  <si>
    <t>1773.4297</t>
  </si>
  <si>
    <t>1773.4298</t>
  </si>
  <si>
    <t>1773.4299</t>
  </si>
  <si>
    <t>1773.4300</t>
  </si>
  <si>
    <t>1773.4301</t>
  </si>
  <si>
    <t>1773.4302</t>
  </si>
  <si>
    <t>1773.4303</t>
  </si>
  <si>
    <t>1773.4304</t>
  </si>
  <si>
    <t>1773.4305</t>
  </si>
  <si>
    <t>1773.4306</t>
  </si>
  <si>
    <t>1773.4307</t>
  </si>
  <si>
    <t>1773.4308</t>
  </si>
  <si>
    <t>1773.4309</t>
  </si>
  <si>
    <t>1773.4310</t>
  </si>
  <si>
    <t>1773.4311</t>
  </si>
  <si>
    <t>1773.4312</t>
  </si>
  <si>
    <t>1773.4313</t>
  </si>
  <si>
    <t>1773.4314</t>
  </si>
  <si>
    <t>1773.4315</t>
  </si>
  <si>
    <t>1773.4316</t>
  </si>
  <si>
    <t>1773.4317</t>
  </si>
  <si>
    <t>1773.4318</t>
  </si>
  <si>
    <t>1773.4319</t>
  </si>
  <si>
    <t>1773.4320</t>
  </si>
  <si>
    <t>1773.4321</t>
  </si>
  <si>
    <t>1773.4322</t>
  </si>
  <si>
    <t>1773.4323</t>
  </si>
  <si>
    <t>1773.4324</t>
  </si>
  <si>
    <t>1773.4325</t>
  </si>
  <si>
    <t>1773.4326</t>
  </si>
  <si>
    <t>1773.4327</t>
  </si>
  <si>
    <t>1773.4328</t>
  </si>
  <si>
    <t>1773.4329</t>
  </si>
  <si>
    <t>1773.4330</t>
  </si>
  <si>
    <t>1773.4331</t>
  </si>
  <si>
    <t>1773.4332</t>
  </si>
  <si>
    <t>1773.4333</t>
  </si>
  <si>
    <t>1773.4334</t>
  </si>
  <si>
    <t>1773.4335</t>
  </si>
  <si>
    <t>1773.4336</t>
  </si>
  <si>
    <t>1773.4337</t>
  </si>
  <si>
    <t>1773.4338</t>
  </si>
  <si>
    <t>1773.4339</t>
  </si>
  <si>
    <t>1773.4340</t>
  </si>
  <si>
    <t>1773.4341</t>
  </si>
  <si>
    <t>1773.4342</t>
  </si>
  <si>
    <t>1773.4343</t>
  </si>
  <si>
    <t>1773.4344</t>
  </si>
  <si>
    <t>1773.4345</t>
  </si>
  <si>
    <t>1773.4346</t>
  </si>
  <si>
    <t>1773.4347</t>
  </si>
  <si>
    <t>1773.4348</t>
  </si>
  <si>
    <t>1773.4349</t>
  </si>
  <si>
    <t>1773.4350</t>
  </si>
  <si>
    <t>1773.4351</t>
  </si>
  <si>
    <t>1773.4352</t>
  </si>
  <si>
    <t>1773.4353</t>
  </si>
  <si>
    <t>1773.4354</t>
  </si>
  <si>
    <t>1773.4355</t>
  </si>
  <si>
    <t>1773.4356</t>
  </si>
  <si>
    <t>1773.4357</t>
  </si>
  <si>
    <t>1773.4358</t>
  </si>
  <si>
    <t>1773.4359</t>
  </si>
  <si>
    <t>1773.4360</t>
  </si>
  <si>
    <t>1773.4361</t>
  </si>
  <si>
    <t>1773.4362</t>
  </si>
  <si>
    <t>1773.4363</t>
  </si>
  <si>
    <t>1773.4364</t>
  </si>
  <si>
    <t>1773.4365</t>
  </si>
  <si>
    <t>1773.4366</t>
  </si>
  <si>
    <t>1773.4367</t>
  </si>
  <si>
    <t>1773.4368</t>
  </si>
  <si>
    <t>1773.4369</t>
  </si>
  <si>
    <t>1773.4370</t>
  </si>
  <si>
    <t>1773.4371</t>
  </si>
  <si>
    <t>1773.4372</t>
  </si>
  <si>
    <t>1773.4373</t>
  </si>
  <si>
    <t>1773.4374</t>
  </si>
  <si>
    <t>1773.4375</t>
  </si>
  <si>
    <t>1773.4376</t>
  </si>
  <si>
    <t>1773.4377</t>
  </si>
  <si>
    <t>1773.4378</t>
  </si>
  <si>
    <t>1773.4379</t>
  </si>
  <si>
    <t>1773.4380</t>
  </si>
  <si>
    <t>1773.4381</t>
  </si>
  <si>
    <t>1773.4382</t>
  </si>
  <si>
    <t>1773.4383</t>
  </si>
  <si>
    <t>1773.4384</t>
  </si>
  <si>
    <t>1773.4385</t>
  </si>
  <si>
    <t>1773.4386</t>
  </si>
  <si>
    <t>1773.4387</t>
  </si>
  <si>
    <t>1773.4388</t>
  </si>
  <si>
    <t>1773.4389</t>
  </si>
  <si>
    <t>1773.4390</t>
  </si>
  <si>
    <t>1773.4391</t>
  </si>
  <si>
    <t>1773.4392</t>
  </si>
  <si>
    <t>1773.4393</t>
  </si>
  <si>
    <t>1773.4394</t>
  </si>
  <si>
    <t>1773.4395</t>
  </si>
  <si>
    <t>1773.4396</t>
  </si>
  <si>
    <t>1773.4397</t>
  </si>
  <si>
    <t>1773.4398</t>
  </si>
  <si>
    <t>1773.4399</t>
  </si>
  <si>
    <t>1773.4400</t>
  </si>
  <si>
    <t>1773.4401</t>
  </si>
  <si>
    <t>1773.4402</t>
  </si>
  <si>
    <t>1773.4403</t>
  </si>
  <si>
    <t>1773.4404</t>
  </si>
  <si>
    <t>1773.4405</t>
  </si>
  <si>
    <t>1773.4406</t>
  </si>
  <si>
    <t>1773.4407</t>
  </si>
  <si>
    <t>1773.4408</t>
  </si>
  <si>
    <t>1773.4409</t>
  </si>
  <si>
    <t>1773.4410</t>
  </si>
  <si>
    <t>1773.4411</t>
  </si>
  <si>
    <t>1773.4412</t>
  </si>
  <si>
    <t>1773.4413</t>
  </si>
  <si>
    <t>1773.4414</t>
  </si>
  <si>
    <t>1773.4415</t>
  </si>
  <si>
    <t>1773.4416</t>
  </si>
  <si>
    <t>1773.4417</t>
  </si>
  <si>
    <t>1773.4418</t>
  </si>
  <si>
    <t>1773.4419</t>
  </si>
  <si>
    <t>1773.4420</t>
  </si>
  <si>
    <t>1773.4421</t>
  </si>
  <si>
    <t>1773.4422</t>
  </si>
  <si>
    <t>1773.4423</t>
  </si>
  <si>
    <t>1773.4424</t>
  </si>
  <si>
    <t>1773.4425</t>
  </si>
  <si>
    <t>1773.4426</t>
  </si>
  <si>
    <t>1773.4427</t>
  </si>
  <si>
    <t>1773.4428</t>
  </si>
  <si>
    <t>1773.4429</t>
  </si>
  <si>
    <t>1773.4430</t>
  </si>
  <si>
    <t>1773.4431</t>
  </si>
  <si>
    <t>1773.4432</t>
  </si>
  <si>
    <t>1773.4433</t>
  </si>
  <si>
    <t>1773.4434</t>
  </si>
  <si>
    <t>1773.4435</t>
  </si>
  <si>
    <t>1773.4436</t>
  </si>
  <si>
    <t>1773.4437</t>
  </si>
  <si>
    <t>1773.4438</t>
  </si>
  <si>
    <t>1773.4439</t>
  </si>
  <si>
    <t>1773.4440</t>
  </si>
  <si>
    <t>1773.4441</t>
  </si>
  <si>
    <t>1773.4442</t>
  </si>
  <si>
    <t>1773.4443</t>
  </si>
  <si>
    <t>1773.4444</t>
  </si>
  <si>
    <t>1773.4445</t>
  </si>
  <si>
    <t>1773.4446</t>
  </si>
  <si>
    <t>1773.4447</t>
  </si>
  <si>
    <t>1773.4448</t>
  </si>
  <si>
    <t>1773.4449</t>
  </si>
  <si>
    <t>1773.4450</t>
  </si>
  <si>
    <t>1773.4451</t>
  </si>
  <si>
    <t>1773.4452</t>
  </si>
  <si>
    <t>1773.4453</t>
  </si>
  <si>
    <t>1773.4454</t>
  </si>
  <si>
    <t>1773.4455</t>
  </si>
  <si>
    <t>1773.4456</t>
  </si>
  <si>
    <t>1773.4457</t>
  </si>
  <si>
    <t>1773.4458</t>
  </si>
  <si>
    <t>1773.4459</t>
  </si>
  <si>
    <t>1773.4460</t>
  </si>
  <si>
    <t>1773.4461</t>
  </si>
  <si>
    <t>1773.4462</t>
  </si>
  <si>
    <t>1773.4463</t>
  </si>
  <si>
    <t>1773.4464</t>
  </si>
  <si>
    <t>1773.4465</t>
  </si>
  <si>
    <t>1773.4466</t>
  </si>
  <si>
    <t>1773.4467</t>
  </si>
  <si>
    <t>1773.4468</t>
  </si>
  <si>
    <t>1773.4469</t>
  </si>
  <si>
    <t>1773.4470</t>
  </si>
  <si>
    <t>1773.4471</t>
  </si>
  <si>
    <t>1773.4472</t>
  </si>
  <si>
    <t>1773.4473</t>
  </si>
  <si>
    <t>1773.4474</t>
  </si>
  <si>
    <t>1773.4475</t>
  </si>
  <si>
    <t>1773.4476</t>
  </si>
  <si>
    <t>1773.4477</t>
  </si>
  <si>
    <t>1773.4478</t>
  </si>
  <si>
    <t>1773.4479</t>
  </si>
  <si>
    <t>1773.4480</t>
  </si>
  <si>
    <t>1773.4481</t>
  </si>
  <si>
    <t>1773.4482</t>
  </si>
  <si>
    <t>1773.4483</t>
  </si>
  <si>
    <t>1773.4484</t>
  </si>
  <si>
    <t>1773.4485</t>
  </si>
  <si>
    <t>1773.4486</t>
  </si>
  <si>
    <t>1773.4487</t>
  </si>
  <si>
    <t>1773.4488</t>
  </si>
  <si>
    <t>1773.4489</t>
  </si>
  <si>
    <t>1773.4490</t>
  </si>
  <si>
    <t>1773.4491</t>
  </si>
  <si>
    <t>1773.4492</t>
  </si>
  <si>
    <t>1773.4493</t>
  </si>
  <si>
    <t>1773.4494</t>
  </si>
  <si>
    <t>1773.4495</t>
  </si>
  <si>
    <t>1773.4496</t>
  </si>
  <si>
    <t>1773.4497</t>
  </si>
  <si>
    <t>1773.4498</t>
  </si>
  <si>
    <t>1773.4499</t>
  </si>
  <si>
    <t>1773.4500</t>
  </si>
  <si>
    <t>1773.4501</t>
  </si>
  <si>
    <t>1773.4502</t>
  </si>
  <si>
    <t>1773.4503</t>
  </si>
  <si>
    <t>1773.4504</t>
  </si>
  <si>
    <t>1773.4505</t>
  </si>
  <si>
    <t>1773.4506</t>
  </si>
  <si>
    <t>1773.4507</t>
  </si>
  <si>
    <t>1773.4508</t>
  </si>
  <si>
    <t>1773.4509</t>
  </si>
  <si>
    <t>1773.4510</t>
  </si>
  <si>
    <t>1773.4511</t>
  </si>
  <si>
    <t>1773.4512</t>
  </si>
  <si>
    <t>1773.4513</t>
  </si>
  <si>
    <t>1773.4514</t>
  </si>
  <si>
    <t>1773.4515</t>
  </si>
  <si>
    <t>1773.4516</t>
  </si>
  <si>
    <t>1773.4517</t>
  </si>
  <si>
    <t>1773.4518</t>
  </si>
  <si>
    <t>1773.4519</t>
  </si>
  <si>
    <t>1773.4520</t>
  </si>
  <si>
    <t>1773.4521</t>
  </si>
  <si>
    <t>1773.4522</t>
  </si>
  <si>
    <t>1773.4523</t>
  </si>
  <si>
    <t>1773.4524</t>
  </si>
  <si>
    <t>1773.4525</t>
  </si>
  <si>
    <t>1773.4526</t>
  </si>
  <si>
    <t>1773.4527</t>
  </si>
  <si>
    <t>1773.4528</t>
  </si>
  <si>
    <t>1773.4529</t>
  </si>
  <si>
    <t>1773.4530</t>
  </si>
  <si>
    <t>1773.4531</t>
  </si>
  <si>
    <t>1773.4532</t>
  </si>
  <si>
    <t>1773.4533</t>
  </si>
  <si>
    <t>1773.4534</t>
  </si>
  <si>
    <t>1773.4535</t>
  </si>
  <si>
    <t>1773.4536</t>
  </si>
  <si>
    <t>1773.4537</t>
  </si>
  <si>
    <t>1773.4538</t>
  </si>
  <si>
    <t>1773.4539</t>
  </si>
  <si>
    <t>1773.4540</t>
  </si>
  <si>
    <t>1773.4541</t>
  </si>
  <si>
    <t>1773.4542</t>
  </si>
  <si>
    <t>1773.4543</t>
  </si>
  <si>
    <t>1773.4544</t>
  </si>
  <si>
    <t>1773.4545</t>
  </si>
  <si>
    <t>1773.4546</t>
  </si>
  <si>
    <t>1773.4547</t>
  </si>
  <si>
    <t>1773.4548</t>
  </si>
  <si>
    <t>1773.4549</t>
  </si>
  <si>
    <t>1773.4550</t>
  </si>
  <si>
    <t>1773.4551</t>
  </si>
  <si>
    <t>1773.4552</t>
  </si>
  <si>
    <t>1773.4553</t>
  </si>
  <si>
    <t>1773.4554</t>
  </si>
  <si>
    <t>1773.4555</t>
  </si>
  <si>
    <t>1773.4556</t>
  </si>
  <si>
    <t>1773.4557</t>
  </si>
  <si>
    <t>1773.4558</t>
  </si>
  <si>
    <t>1773.4559</t>
  </si>
  <si>
    <t>1773.4560</t>
  </si>
  <si>
    <t>1773.4561</t>
  </si>
  <si>
    <t>1773.4562</t>
  </si>
  <si>
    <t>1773.4563</t>
  </si>
  <si>
    <t>1773.4564</t>
  </si>
  <si>
    <t>1773.4565</t>
  </si>
  <si>
    <t>1773.4566</t>
  </si>
  <si>
    <t>1773.4567</t>
  </si>
  <si>
    <t>1773.4568</t>
  </si>
  <si>
    <t>1773.4569</t>
  </si>
  <si>
    <t>1773.4570</t>
  </si>
  <si>
    <t>1773.4571</t>
  </si>
  <si>
    <t>1773.4572</t>
  </si>
  <si>
    <t>1773.4574</t>
  </si>
  <si>
    <t>1773.4575</t>
  </si>
  <si>
    <t>1773.4576</t>
  </si>
  <si>
    <t>1773.4577</t>
  </si>
  <si>
    <t>1773.4578</t>
  </si>
  <si>
    <t>1773.4579</t>
  </si>
  <si>
    <t>1773.4580</t>
  </si>
  <si>
    <t>1773.4581</t>
  </si>
  <si>
    <t>1773.4582</t>
  </si>
  <si>
    <t>1773.4583</t>
  </si>
  <si>
    <t>1773.4584</t>
  </si>
  <si>
    <t>1773.4585</t>
  </si>
  <si>
    <t>1773.4586</t>
  </si>
  <si>
    <t>1773.4587</t>
  </si>
  <si>
    <t>1773.4588</t>
  </si>
  <si>
    <t>1773.4589</t>
  </si>
  <si>
    <t>1773.4590</t>
  </si>
  <si>
    <t>1773.4591</t>
  </si>
  <si>
    <t>1773.4592</t>
  </si>
  <si>
    <t>1773.4593</t>
  </si>
  <si>
    <t>1773.4594</t>
  </si>
  <si>
    <t>1773.4595</t>
  </si>
  <si>
    <t>1773.4596</t>
  </si>
  <si>
    <t>1773.4597</t>
  </si>
  <si>
    <t>1773.4598</t>
  </si>
  <si>
    <t>1773.4599</t>
  </si>
  <si>
    <t>1773.4600</t>
  </si>
  <si>
    <t>1773.4601</t>
  </si>
  <si>
    <t>1773.4602</t>
  </si>
  <si>
    <t>1773.4603</t>
  </si>
  <si>
    <t>1773.4604</t>
  </si>
  <si>
    <t>1773.4605</t>
  </si>
  <si>
    <t>1773.4606</t>
  </si>
  <si>
    <t>1773.4607</t>
  </si>
  <si>
    <t>1773.4608</t>
  </si>
  <si>
    <t>1773.4609</t>
  </si>
  <si>
    <t>1773.4610</t>
  </si>
  <si>
    <t>1773.4611</t>
  </si>
  <si>
    <t>1773.4612</t>
  </si>
  <si>
    <t>1773.4613</t>
  </si>
  <si>
    <t>1773.4614</t>
  </si>
  <si>
    <t>1773.4615</t>
  </si>
  <si>
    <t>1773.4616</t>
  </si>
  <si>
    <t>1773.4617</t>
  </si>
  <si>
    <t>1773.4618</t>
  </si>
  <si>
    <t>1773.4619</t>
  </si>
  <si>
    <t>1773.4620</t>
  </si>
  <si>
    <t>1773.4621</t>
  </si>
  <si>
    <t>1773.4622</t>
  </si>
  <si>
    <t>1773.4623</t>
  </si>
  <si>
    <t>1773.4624</t>
  </si>
  <si>
    <t>1773.4625</t>
  </si>
  <si>
    <t>1773.4626</t>
  </si>
  <si>
    <t>1773.4627</t>
  </si>
  <si>
    <t>1773.4628</t>
  </si>
  <si>
    <t>1773.4629</t>
  </si>
  <si>
    <t>1773.4630</t>
  </si>
  <si>
    <t>1773.4631</t>
  </si>
  <si>
    <t>1773.4632</t>
  </si>
  <si>
    <t>1773.4633</t>
  </si>
  <si>
    <t>1773.4634</t>
  </si>
  <si>
    <t>1773.4635</t>
  </si>
  <si>
    <t>1773.4636</t>
  </si>
  <si>
    <t>1773.4637</t>
  </si>
  <si>
    <t>1773.4638</t>
  </si>
  <si>
    <t>1773.4639</t>
  </si>
  <si>
    <t>1773.4640</t>
  </si>
  <si>
    <t>1773.4641</t>
  </si>
  <si>
    <t>1773.4642</t>
  </si>
  <si>
    <t>1773.4643</t>
  </si>
  <si>
    <t>1773.4644</t>
  </si>
  <si>
    <t>1773.4645</t>
  </si>
  <si>
    <t>1773.4646</t>
  </si>
  <si>
    <t>1773.4647</t>
  </si>
  <si>
    <t>1773.4648</t>
  </si>
  <si>
    <t>1773.4649</t>
  </si>
  <si>
    <t>1773.4650</t>
  </si>
  <si>
    <t>1773.4651</t>
  </si>
  <si>
    <t>1773.4652</t>
  </si>
  <si>
    <t>1773.4653</t>
  </si>
  <si>
    <t>1773.4654</t>
  </si>
  <si>
    <t>1773.4655</t>
  </si>
  <si>
    <t>1773.4656</t>
  </si>
  <si>
    <t>1773.4657</t>
  </si>
  <si>
    <t>1773.4658</t>
  </si>
  <si>
    <t>1773.4659</t>
  </si>
  <si>
    <t>1773.4660</t>
  </si>
  <si>
    <t>1773.4661</t>
  </si>
  <si>
    <t>1773.4662</t>
  </si>
  <si>
    <t>1773.4663</t>
  </si>
  <si>
    <t>1773.4664</t>
  </si>
  <si>
    <t>1773.4665</t>
  </si>
  <si>
    <t>1773.4666</t>
  </si>
  <si>
    <t>1773.4667</t>
  </si>
  <si>
    <t>1773.4668</t>
  </si>
  <si>
    <t>1773.4669</t>
  </si>
  <si>
    <t>1773.4670</t>
  </si>
  <si>
    <t>1773.4671</t>
  </si>
  <si>
    <t>1773.4672</t>
  </si>
  <si>
    <t>1773.4673</t>
  </si>
  <si>
    <t>1773.4674</t>
  </si>
  <si>
    <t>1773.4675</t>
  </si>
  <si>
    <t>1773.4676</t>
  </si>
  <si>
    <t>1773.4677</t>
  </si>
  <si>
    <t>1773.4678</t>
  </si>
  <si>
    <t>1773.4679</t>
  </si>
  <si>
    <t>1773.4680</t>
  </si>
  <si>
    <t>1773.4681</t>
  </si>
  <si>
    <t>1773.4682</t>
  </si>
  <si>
    <t>1773.4683</t>
  </si>
  <si>
    <t>1773.4684</t>
  </si>
  <si>
    <t>1773.4685</t>
  </si>
  <si>
    <t>1773.4686</t>
  </si>
  <si>
    <t>1773.4687</t>
  </si>
  <si>
    <t>1773.4688</t>
  </si>
  <si>
    <t>1773.4689</t>
  </si>
  <si>
    <t>1773.4690</t>
  </si>
  <si>
    <t>1773.4691</t>
  </si>
  <si>
    <t>1773.4692</t>
  </si>
  <si>
    <t>1773.4693</t>
  </si>
  <si>
    <t>1773.4694</t>
  </si>
  <si>
    <t>1773.4695</t>
  </si>
  <si>
    <t>1773.4696</t>
  </si>
  <si>
    <t>1773.4697</t>
  </si>
  <si>
    <t>1773.4698</t>
  </si>
  <si>
    <t>1773.4699</t>
  </si>
  <si>
    <t>1773.4700</t>
  </si>
  <si>
    <t>1773.4701</t>
  </si>
  <si>
    <t>1773.4702</t>
  </si>
  <si>
    <t>1773.4703</t>
  </si>
  <si>
    <t>1773.4704</t>
  </si>
  <si>
    <t>1773.4705</t>
  </si>
  <si>
    <t>1773.4706</t>
  </si>
  <si>
    <t>1773.4707</t>
  </si>
  <si>
    <t>1773.4708</t>
  </si>
  <si>
    <t>1773.4709</t>
  </si>
  <si>
    <t>1773.4710</t>
  </si>
  <si>
    <t>1773.4711</t>
  </si>
  <si>
    <t>1773.4712</t>
  </si>
  <si>
    <t>1773.4713</t>
  </si>
  <si>
    <t>1773.4714</t>
  </si>
  <si>
    <t>1773.4715</t>
  </si>
  <si>
    <t>1773.4716</t>
  </si>
  <si>
    <t>1773.4717</t>
  </si>
  <si>
    <t>1773.4718</t>
  </si>
  <si>
    <t>1773.4719</t>
  </si>
  <si>
    <t>1773.4720</t>
  </si>
  <si>
    <t>1773.4721</t>
  </si>
  <si>
    <t>1773.4722</t>
  </si>
  <si>
    <t>1773.4723</t>
  </si>
  <si>
    <t>1773.4724</t>
  </si>
  <si>
    <t>1773.4725</t>
  </si>
  <si>
    <t>1773.4726</t>
  </si>
  <si>
    <t>1773.4727</t>
  </si>
  <si>
    <t>1773.4728</t>
  </si>
  <si>
    <t>1773.4729</t>
  </si>
  <si>
    <t>1773.4730</t>
  </si>
  <si>
    <t>1773.4731</t>
  </si>
  <si>
    <t>1773.4732</t>
  </si>
  <si>
    <t>1773.4733</t>
  </si>
  <si>
    <t>1773.4734</t>
  </si>
  <si>
    <t>1773.4735</t>
  </si>
  <si>
    <t>1773.4736</t>
  </si>
  <si>
    <t>1773.4737</t>
  </si>
  <si>
    <t>1773.4738</t>
  </si>
  <si>
    <t>1773.4739</t>
  </si>
  <si>
    <t>1773.4740</t>
  </si>
  <si>
    <t>1773.4741</t>
  </si>
  <si>
    <t>1773.4742</t>
  </si>
  <si>
    <t>1773.4743</t>
  </si>
  <si>
    <t>1773.4744</t>
  </si>
  <si>
    <t>1773.4745</t>
  </si>
  <si>
    <t>1773.4746</t>
  </si>
  <si>
    <t>1773.4747</t>
  </si>
  <si>
    <t>1773.4748</t>
  </si>
  <si>
    <t>1773.4749</t>
  </si>
  <si>
    <t>1773.4750</t>
  </si>
  <si>
    <t>1773.4751</t>
  </si>
  <si>
    <t>1773.4752</t>
  </si>
  <si>
    <t>1773.4753</t>
  </si>
  <si>
    <t>1773.4754</t>
  </si>
  <si>
    <t>1773.4755</t>
  </si>
  <si>
    <t>1773.4756</t>
  </si>
  <si>
    <t>1773.4757</t>
  </si>
  <si>
    <t>1773.4758</t>
  </si>
  <si>
    <t>1773.4759</t>
  </si>
  <si>
    <t>1773.4760</t>
  </si>
  <si>
    <t>1773.4761</t>
  </si>
  <si>
    <t>1773.4762</t>
  </si>
  <si>
    <t>1773.4763</t>
  </si>
  <si>
    <t>1773.4764</t>
  </si>
  <si>
    <t>1773.4765</t>
  </si>
  <si>
    <t>1773.4766</t>
  </si>
  <si>
    <t>1773.4767</t>
  </si>
  <si>
    <t>1773.4768</t>
  </si>
  <si>
    <t>1773.4769</t>
  </si>
  <si>
    <t>1773.4770</t>
  </si>
  <si>
    <t>1773.4771</t>
  </si>
  <si>
    <t>1773.4772</t>
  </si>
  <si>
    <t>1773.4773</t>
  </si>
  <si>
    <t>1773.4774</t>
  </si>
  <si>
    <t>1773.4775</t>
  </si>
  <si>
    <t>1773.4776</t>
  </si>
  <si>
    <t>1773.4777</t>
  </si>
  <si>
    <t>1773.4778</t>
  </si>
  <si>
    <t>1773.4779</t>
  </si>
  <si>
    <t>1773.4780</t>
  </si>
  <si>
    <t>1773.4781</t>
  </si>
  <si>
    <t>1773.4782</t>
  </si>
  <si>
    <t>1773.4783</t>
  </si>
  <si>
    <t>1773.4784</t>
  </si>
  <si>
    <t>1773.4785</t>
  </si>
  <si>
    <t>1773.4786</t>
  </si>
  <si>
    <t>1773.4787</t>
  </si>
  <si>
    <t>1773.4788</t>
  </si>
  <si>
    <t>1773.4789</t>
  </si>
  <si>
    <t>1773.4790</t>
  </si>
  <si>
    <t>1773.4791</t>
  </si>
  <si>
    <t>1773.4792</t>
  </si>
  <si>
    <t>1773.4793</t>
  </si>
  <si>
    <t>1773.4794</t>
  </si>
  <si>
    <t>1773.4795</t>
  </si>
  <si>
    <t>1773.4796</t>
  </si>
  <si>
    <t>1773.4797</t>
  </si>
  <si>
    <t>1773.4798</t>
  </si>
  <si>
    <t>1773.4799</t>
  </si>
  <si>
    <t>1773.4800</t>
  </si>
  <si>
    <t>1773.4801</t>
  </si>
  <si>
    <t>1773.4802</t>
  </si>
  <si>
    <t>1773.4803</t>
  </si>
  <si>
    <t>1773.4804</t>
  </si>
  <si>
    <t>1773.4805</t>
  </si>
  <si>
    <t>1773.4806</t>
  </si>
  <si>
    <t>1773.4807</t>
  </si>
  <si>
    <t>1773.4808</t>
  </si>
  <si>
    <t>1773.4809</t>
  </si>
  <si>
    <t>1773.4810</t>
  </si>
  <si>
    <t>1773.4811</t>
  </si>
  <si>
    <t>1773.4812</t>
  </si>
  <si>
    <t>1773.4813</t>
  </si>
  <si>
    <t>1773.4814</t>
  </si>
  <si>
    <t>1773.4815</t>
  </si>
  <si>
    <t>1773.4816</t>
  </si>
  <si>
    <t>1773.4817</t>
  </si>
  <si>
    <t>1773.4818</t>
  </si>
  <si>
    <t>1773.4819</t>
  </si>
  <si>
    <t>1773.4820</t>
  </si>
  <si>
    <t>1773.4821</t>
  </si>
  <si>
    <t>1773.4822</t>
  </si>
  <si>
    <t>1773.4823</t>
  </si>
  <si>
    <t>1773.4824</t>
  </si>
  <si>
    <t>1773.4825</t>
  </si>
  <si>
    <t>1773.4826</t>
  </si>
  <si>
    <t>1773.4827</t>
  </si>
  <si>
    <t>1773.4828</t>
  </si>
  <si>
    <t>1773.4829</t>
  </si>
  <si>
    <t>1773.4830</t>
  </si>
  <si>
    <t>1773.4831</t>
  </si>
  <si>
    <t>1773.4832</t>
  </si>
  <si>
    <t>1773.4833</t>
  </si>
  <si>
    <t>1773.4834</t>
  </si>
  <si>
    <t>1773.4835</t>
  </si>
  <si>
    <t>1773.4836</t>
  </si>
  <si>
    <t>1773.4837</t>
  </si>
  <si>
    <t>1773.4838</t>
  </si>
  <si>
    <t>1773.4839</t>
  </si>
  <si>
    <t>1773.4840</t>
  </si>
  <si>
    <t>1773.4841</t>
  </si>
  <si>
    <t>1773.4842</t>
  </si>
  <si>
    <t>1773.4843</t>
  </si>
  <si>
    <t>1773.4844</t>
  </si>
  <si>
    <t>1773.4845</t>
  </si>
  <si>
    <t>1773.4846</t>
  </si>
  <si>
    <t>1773.4847</t>
  </si>
  <si>
    <t>1773.4848</t>
  </si>
  <si>
    <t>1773.4849</t>
  </si>
  <si>
    <t>1773.4850</t>
  </si>
  <si>
    <t>1773.4851</t>
  </si>
  <si>
    <t>1773.4852</t>
  </si>
  <si>
    <t>1773.4853</t>
  </si>
  <si>
    <t>1773.4854</t>
  </si>
  <si>
    <t>1773.4855</t>
  </si>
  <si>
    <t>1773.4856</t>
  </si>
  <si>
    <t>1773.4857</t>
  </si>
  <si>
    <t>1773.4858</t>
  </si>
  <si>
    <t>1773.4859</t>
  </si>
  <si>
    <t>1773.4860</t>
  </si>
  <si>
    <t>1773.4861</t>
  </si>
  <si>
    <t>1773.4862</t>
  </si>
  <si>
    <t>1773.4863</t>
  </si>
  <si>
    <t>1773.4864</t>
  </si>
  <si>
    <t>1773.4865</t>
  </si>
  <si>
    <t>1773.4866</t>
  </si>
  <si>
    <t>1773.4867</t>
  </si>
  <si>
    <t>1773.4868</t>
  </si>
  <si>
    <t>1773.4869</t>
  </si>
  <si>
    <t>1773.4870</t>
  </si>
  <si>
    <t>1773.4871</t>
  </si>
  <si>
    <t>1773.4872</t>
  </si>
  <si>
    <t>1773.4873</t>
  </si>
  <si>
    <t>1773.4874</t>
  </si>
  <si>
    <t>1773.4875</t>
  </si>
  <si>
    <t>1773.4876</t>
  </si>
  <si>
    <t>1773.4877</t>
  </si>
  <si>
    <t>1773.4878</t>
  </si>
  <si>
    <t>1773.4879</t>
  </si>
  <si>
    <t>1773.4880</t>
  </si>
  <si>
    <t>1773.4881</t>
  </si>
  <si>
    <t>1773.4882</t>
  </si>
  <si>
    <t>1773.4883</t>
  </si>
  <si>
    <t>1773.4884</t>
  </si>
  <si>
    <t>1773.4885</t>
  </si>
  <si>
    <t>1773.4886</t>
  </si>
  <si>
    <t>1773.4887</t>
  </si>
  <si>
    <t>1773.4888</t>
  </si>
  <si>
    <t>1773.4889</t>
  </si>
  <si>
    <t>1773.4890</t>
  </si>
  <si>
    <t>1773.4891</t>
  </si>
  <si>
    <t>1773.4892</t>
  </si>
  <si>
    <t>1773.4893</t>
  </si>
  <si>
    <t>1773.4894</t>
  </si>
  <si>
    <t>1773.4895</t>
  </si>
  <si>
    <t>1773.4896</t>
  </si>
  <si>
    <t>1773.4897</t>
  </si>
  <si>
    <t>1773.4898</t>
  </si>
  <si>
    <t>1773.4899</t>
  </si>
  <si>
    <t>1773.4900</t>
  </si>
  <si>
    <t>1773.4901</t>
  </si>
  <si>
    <t>1773.4902</t>
  </si>
  <si>
    <t>1773.4903</t>
  </si>
  <si>
    <t>1773.4904</t>
  </si>
  <si>
    <t>1773.4905</t>
  </si>
  <si>
    <t>1773.4906</t>
  </si>
  <si>
    <t>1773.4907</t>
  </si>
  <si>
    <t>1773.4908</t>
  </si>
  <si>
    <t>1773.4909</t>
  </si>
  <si>
    <t>1773.4910</t>
  </si>
  <si>
    <t>1773.4911</t>
  </si>
  <si>
    <t>1773.4912</t>
  </si>
  <si>
    <t>1773.4913</t>
  </si>
  <si>
    <t>1773.4914</t>
  </si>
  <si>
    <t>1773.4915</t>
  </si>
  <si>
    <t>1773.4916</t>
  </si>
  <si>
    <t>1773.4917</t>
  </si>
  <si>
    <t>1773.4918</t>
  </si>
  <si>
    <t>1773.4919</t>
  </si>
  <si>
    <t>1773.4920</t>
  </si>
  <si>
    <t>1773.4921</t>
  </si>
  <si>
    <t>1773.4922</t>
  </si>
  <si>
    <t>1773.4923</t>
  </si>
  <si>
    <t>1773.4924</t>
  </si>
  <si>
    <t>1773.4925</t>
  </si>
  <si>
    <t>1773.4926</t>
  </si>
  <si>
    <t>1773.4927</t>
  </si>
  <si>
    <t>1773.4928</t>
  </si>
  <si>
    <t>1773.4929</t>
  </si>
  <si>
    <t>1773.4930</t>
  </si>
  <si>
    <t>1773.4931</t>
  </si>
  <si>
    <t>1773.4932</t>
  </si>
  <si>
    <t>1773.4933</t>
  </si>
  <si>
    <t>1773.4934</t>
  </si>
  <si>
    <t>1773.4935</t>
  </si>
  <si>
    <t>1773.4936</t>
  </si>
  <si>
    <t>1773.4937</t>
  </si>
  <si>
    <t>1773.4938</t>
  </si>
  <si>
    <t>1773.4939</t>
  </si>
  <si>
    <t>1773.4940</t>
  </si>
  <si>
    <t>1773.4941</t>
  </si>
  <si>
    <t>1773.4942</t>
  </si>
  <si>
    <t>1773.4943</t>
  </si>
  <si>
    <t>1773.4944</t>
  </si>
  <si>
    <t>1773.4945</t>
  </si>
  <si>
    <t>1773.4946</t>
  </si>
  <si>
    <t>1773.4947</t>
  </si>
  <si>
    <t>1773.4948</t>
  </si>
  <si>
    <t>1773.4949</t>
  </si>
  <si>
    <t>1773.4950</t>
  </si>
  <si>
    <t>1773.4951</t>
  </si>
  <si>
    <t>1773.4952</t>
  </si>
  <si>
    <t>1773.4953</t>
  </si>
  <si>
    <t>1773.4954</t>
  </si>
  <si>
    <t>1773.4955</t>
  </si>
  <si>
    <t>1773.4956</t>
  </si>
  <si>
    <t>1773.4957</t>
  </si>
  <si>
    <t>1773.4958</t>
  </si>
  <si>
    <t>1773.4959</t>
  </si>
  <si>
    <t>1773.4960</t>
  </si>
  <si>
    <t>1773.4961</t>
  </si>
  <si>
    <t>1773.4962</t>
  </si>
  <si>
    <t>1773.4963</t>
  </si>
  <si>
    <t>1773.4964</t>
  </si>
  <si>
    <t>1773.4965</t>
  </si>
  <si>
    <t>1773.4966</t>
  </si>
  <si>
    <t>1773.4967</t>
  </si>
  <si>
    <t>1773.4968</t>
  </si>
  <si>
    <t>1773.4969</t>
  </si>
  <si>
    <t>1773.4970</t>
  </si>
  <si>
    <t>1773.4971</t>
  </si>
  <si>
    <t>1773.4972</t>
  </si>
  <si>
    <t>1773.4973</t>
  </si>
  <si>
    <t>1773.4974</t>
  </si>
  <si>
    <t>1773.4975</t>
  </si>
  <si>
    <t>1773.4976</t>
  </si>
  <si>
    <t>1773.4977</t>
  </si>
  <si>
    <t>1773.4978</t>
  </si>
  <si>
    <t>1773.4979</t>
  </si>
  <si>
    <t>1773.4980</t>
  </si>
  <si>
    <t>1773.4981</t>
  </si>
  <si>
    <t>1773.4982</t>
  </si>
  <si>
    <t>1773.4983</t>
  </si>
  <si>
    <t>1773.4984</t>
  </si>
  <si>
    <t>1773.4985</t>
  </si>
  <si>
    <t>1773.4986</t>
  </si>
  <si>
    <t>1773.4987</t>
  </si>
  <si>
    <t>1773.4988</t>
  </si>
  <si>
    <t>1773.4989</t>
  </si>
  <si>
    <t>1773.4990</t>
  </si>
  <si>
    <t>1773.4991</t>
  </si>
  <si>
    <t>1773.4992</t>
  </si>
  <si>
    <t>1773.4993</t>
  </si>
  <si>
    <t>1773.4994</t>
  </si>
  <si>
    <t>1773.4995</t>
  </si>
  <si>
    <t>1773.4996</t>
  </si>
  <si>
    <t>1773.4997</t>
  </si>
  <si>
    <t>1773.4998</t>
  </si>
  <si>
    <t>1773.4999</t>
  </si>
  <si>
    <t>1773.5000</t>
  </si>
  <si>
    <t>1773.5001</t>
  </si>
  <si>
    <t>1773.5002</t>
  </si>
  <si>
    <t>1773.5003</t>
  </si>
  <si>
    <t>1773.5004</t>
  </si>
  <si>
    <t>1773.5005</t>
  </si>
  <si>
    <t>1773.5006</t>
  </si>
  <si>
    <t>1773.5007</t>
  </si>
  <si>
    <t>1773.5008</t>
  </si>
  <si>
    <t>1773.5009</t>
  </si>
  <si>
    <t>1773.5010</t>
  </si>
  <si>
    <t>1773.5011</t>
  </si>
  <si>
    <t>1773.5012</t>
  </si>
  <si>
    <t>1773.5013</t>
  </si>
  <si>
    <t>1773.5014</t>
  </si>
  <si>
    <t>1773.5015</t>
  </si>
  <si>
    <t>1773.5016</t>
  </si>
  <si>
    <t>1773.5017</t>
  </si>
  <si>
    <t>1773.5018</t>
  </si>
  <si>
    <t>1773.5019</t>
  </si>
  <si>
    <t>1773.5020</t>
  </si>
  <si>
    <t>1773.5021</t>
  </si>
  <si>
    <t>1773.5022</t>
  </si>
  <si>
    <t>1773.5023</t>
  </si>
  <si>
    <t>1773.5024</t>
  </si>
  <si>
    <t>1773.5025</t>
  </si>
  <si>
    <t>1773.5026</t>
  </si>
  <si>
    <t>1773.5027</t>
  </si>
  <si>
    <t>1773.5028</t>
  </si>
  <si>
    <t>1773.5029</t>
  </si>
  <si>
    <t>1773.5030</t>
  </si>
  <si>
    <t>1773.5031</t>
  </si>
  <si>
    <t>1773.5032</t>
  </si>
  <si>
    <t>1773.5033</t>
  </si>
  <si>
    <t>1773.5034</t>
  </si>
  <si>
    <t>1773.5035</t>
  </si>
  <si>
    <t>1773.5037</t>
  </si>
  <si>
    <t>1773.5038</t>
  </si>
  <si>
    <t>1773.5039</t>
  </si>
  <si>
    <t>1773.5040</t>
  </si>
  <si>
    <t>1773.5041</t>
  </si>
  <si>
    <t>1773.5042</t>
  </si>
  <si>
    <t>1773.5043</t>
  </si>
  <si>
    <t>1773.5044</t>
  </si>
  <si>
    <t>1773.5045</t>
  </si>
  <si>
    <t>1773.5046</t>
  </si>
  <si>
    <t>1773.5047</t>
  </si>
  <si>
    <t>1773.5048</t>
  </si>
  <si>
    <t>1773.5049</t>
  </si>
  <si>
    <t>1773.5050</t>
  </si>
  <si>
    <t>1773.5051</t>
  </si>
  <si>
    <t>1773.5052</t>
  </si>
  <si>
    <t>1773.5053</t>
  </si>
  <si>
    <t>1773.5054</t>
  </si>
  <si>
    <t>1773.5055</t>
  </si>
  <si>
    <t>1773.5056</t>
  </si>
  <si>
    <t>1773.5057</t>
  </si>
  <si>
    <t>1773.5058</t>
  </si>
  <si>
    <t>1773.5059</t>
  </si>
  <si>
    <t>1773.5060</t>
  </si>
  <si>
    <t>1773.5061</t>
  </si>
  <si>
    <t>1773.5062</t>
  </si>
  <si>
    <t>1773.5063</t>
  </si>
  <si>
    <t>1773.5064</t>
  </si>
  <si>
    <t>1773.5065</t>
  </si>
  <si>
    <t>1773.5066</t>
  </si>
  <si>
    <t>1773.5067</t>
  </si>
  <si>
    <t>1773.5068</t>
  </si>
  <si>
    <t>1773.5069</t>
  </si>
  <si>
    <t>1773.5070</t>
  </si>
  <si>
    <t>1773.5071</t>
  </si>
  <si>
    <t>1773.5072</t>
  </si>
  <si>
    <t>1773.5073</t>
  </si>
  <si>
    <t>1773.5074</t>
  </si>
  <si>
    <t>1773.5075</t>
  </si>
  <si>
    <t>1773.5076</t>
  </si>
  <si>
    <t>1773.5077</t>
  </si>
  <si>
    <t>1773.5078</t>
  </si>
  <si>
    <t>1773.5079</t>
  </si>
  <si>
    <t>1773.5080</t>
  </si>
  <si>
    <t>1773.5081</t>
  </si>
  <si>
    <t>1773.5082</t>
  </si>
  <si>
    <t>1773.5083</t>
  </si>
  <si>
    <t>1773.5084</t>
  </si>
  <si>
    <t>1773.5085</t>
  </si>
  <si>
    <t>1773.5086</t>
  </si>
  <si>
    <t>1773.5087</t>
  </si>
  <si>
    <t>1773.5088</t>
  </si>
  <si>
    <t>1773.5089</t>
  </si>
  <si>
    <t>1773.5090</t>
  </si>
  <si>
    <t>1773.5091</t>
  </si>
  <si>
    <t>1773.5092</t>
  </si>
  <si>
    <t>1773.5093</t>
  </si>
  <si>
    <t>1773.5094</t>
  </si>
  <si>
    <t>1773.5095</t>
  </si>
  <si>
    <t>1773.5096</t>
  </si>
  <si>
    <t>1773.5097</t>
  </si>
  <si>
    <t>1773.5098</t>
  </si>
  <si>
    <t>1773.5099</t>
  </si>
  <si>
    <t>1773.5100</t>
  </si>
  <si>
    <t>1773.5101</t>
  </si>
  <si>
    <t>1773.5102</t>
  </si>
  <si>
    <t>1773.5103</t>
  </si>
  <si>
    <t>1773.5104</t>
  </si>
  <si>
    <t>1773.5105</t>
  </si>
  <si>
    <t>1773.5106</t>
  </si>
  <si>
    <t>1773.5107</t>
  </si>
  <si>
    <t>1773.5108</t>
  </si>
  <si>
    <t>1773.5109</t>
  </si>
  <si>
    <t>1773.5110</t>
  </si>
  <si>
    <t>1773.5111</t>
  </si>
  <si>
    <t>1773.5112</t>
  </si>
  <si>
    <t>1773.5113</t>
  </si>
  <si>
    <t>1773.5114</t>
  </si>
  <si>
    <t>1773.5115</t>
  </si>
  <si>
    <t>1773.5116</t>
  </si>
  <si>
    <t>1773.5117</t>
  </si>
  <si>
    <t>1773.5118</t>
  </si>
  <si>
    <t>1773.5119</t>
  </si>
  <si>
    <t>1773.5120</t>
  </si>
  <si>
    <t>1773.5121</t>
  </si>
  <si>
    <t>1773.5122</t>
  </si>
  <si>
    <t>1773.5123</t>
  </si>
  <si>
    <t>1773.5124</t>
  </si>
  <si>
    <t>1773.5125</t>
  </si>
  <si>
    <t>1773.5126</t>
  </si>
  <si>
    <t>1773.5127</t>
  </si>
  <si>
    <t>1773.5128</t>
  </si>
  <si>
    <t>1773.5129</t>
  </si>
  <si>
    <t>1773.5130</t>
  </si>
  <si>
    <t>1773.5131</t>
  </si>
  <si>
    <t>1773.5132</t>
  </si>
  <si>
    <t>1773.5133</t>
  </si>
  <si>
    <t>1773.5134</t>
  </si>
  <si>
    <t>1773.5135</t>
  </si>
  <si>
    <t>1773.5136</t>
  </si>
  <si>
    <t>1773.5137</t>
  </si>
  <si>
    <t>1773.5138</t>
  </si>
  <si>
    <t>1773.5139</t>
  </si>
  <si>
    <t>1773.5140</t>
  </si>
  <si>
    <t>1773.5141</t>
  </si>
  <si>
    <t>1773.5142</t>
  </si>
  <si>
    <t>1773.5143</t>
  </si>
  <si>
    <t>1773.5144</t>
  </si>
  <si>
    <t>1773.5145</t>
  </si>
  <si>
    <t>1773.5146</t>
  </si>
  <si>
    <t>1773.5147</t>
  </si>
  <si>
    <t>1773.5148</t>
  </si>
  <si>
    <t>1773.5149</t>
  </si>
  <si>
    <t>1773.5150</t>
  </si>
  <si>
    <t>1773.5151</t>
  </si>
  <si>
    <t>1773.5152</t>
  </si>
  <si>
    <t>1773.5153</t>
  </si>
  <si>
    <t>1773.5154</t>
  </si>
  <si>
    <t>1773.5156</t>
  </si>
  <si>
    <t>1773.5157</t>
  </si>
  <si>
    <t>1773.5158</t>
  </si>
  <si>
    <t>1773.5159</t>
  </si>
  <si>
    <t>1773.5160</t>
  </si>
  <si>
    <t>1773.5161</t>
  </si>
  <si>
    <t>1773.5162</t>
  </si>
  <si>
    <t>1773.5163</t>
  </si>
  <si>
    <t>1773.5164</t>
  </si>
  <si>
    <t>1773.5165</t>
  </si>
  <si>
    <t>1773.5166</t>
  </si>
  <si>
    <t>1773.5167</t>
  </si>
  <si>
    <t>1773.5168</t>
  </si>
  <si>
    <t>1773.5169</t>
  </si>
  <si>
    <t>1773.5170</t>
  </si>
  <si>
    <t>1773.5171</t>
  </si>
  <si>
    <t>1773.5172</t>
  </si>
  <si>
    <t>1773.5173</t>
  </si>
  <si>
    <t>1773.5174</t>
  </si>
  <si>
    <t>1773.5175</t>
  </si>
  <si>
    <t>1773.5176</t>
  </si>
  <si>
    <t>1773.5177</t>
  </si>
  <si>
    <t>1773.5178</t>
  </si>
  <si>
    <t>1773.5179</t>
  </si>
  <si>
    <t>1773.5180</t>
  </si>
  <si>
    <t>1773.5181</t>
  </si>
  <si>
    <t>1773.5182</t>
  </si>
  <si>
    <t>1773.5183</t>
  </si>
  <si>
    <t>1773.5184</t>
  </si>
  <si>
    <t>1773.5185</t>
  </si>
  <si>
    <t>1773.5186</t>
  </si>
  <si>
    <t>1773.5187</t>
  </si>
  <si>
    <t>1773.5188</t>
  </si>
  <si>
    <t>1773.5189</t>
  </si>
  <si>
    <t>1773.5190</t>
  </si>
  <si>
    <t>1773.5191</t>
  </si>
  <si>
    <t>1773.5192</t>
  </si>
  <si>
    <t>1773.5193</t>
  </si>
  <si>
    <t>1773.5194</t>
  </si>
  <si>
    <t>1773.5195</t>
  </si>
  <si>
    <t>1773.5196</t>
  </si>
  <si>
    <t>1773.5197</t>
  </si>
  <si>
    <t>1773.5198</t>
  </si>
  <si>
    <t>1773.5199</t>
  </si>
  <si>
    <t>1773.5200</t>
  </si>
  <si>
    <t>1773.5201</t>
  </si>
  <si>
    <t>1773.5202</t>
  </si>
  <si>
    <t>1773.5203</t>
  </si>
  <si>
    <t>1773.5204</t>
  </si>
  <si>
    <t>1773.5205</t>
  </si>
  <si>
    <t>1773.5206</t>
  </si>
  <si>
    <t>1773.5207</t>
  </si>
  <si>
    <t>1773.5208</t>
  </si>
  <si>
    <t>1773.5209</t>
  </si>
  <si>
    <t>1773.5210</t>
  </si>
  <si>
    <t>1773.5211</t>
  </si>
  <si>
    <t>1773.5212</t>
  </si>
  <si>
    <t>1773.5213</t>
  </si>
  <si>
    <t>1773.5214</t>
  </si>
  <si>
    <t>1773.5215</t>
  </si>
  <si>
    <t>1773.5216</t>
  </si>
  <si>
    <t>1773.5217</t>
  </si>
  <si>
    <t>1773.5218</t>
  </si>
  <si>
    <t>1773.5219</t>
  </si>
  <si>
    <t>1773.5220</t>
  </si>
  <si>
    <t>1773.5221</t>
  </si>
  <si>
    <t>1773.5222</t>
  </si>
  <si>
    <t>1773.5223</t>
  </si>
  <si>
    <t>1773.5224</t>
  </si>
  <si>
    <t>1773.5225</t>
  </si>
  <si>
    <t>1773.5226</t>
  </si>
  <si>
    <t>1773.5227</t>
  </si>
  <si>
    <t>1773.5228</t>
  </si>
  <si>
    <t>1773.5229</t>
  </si>
  <si>
    <t>1773.5230</t>
  </si>
  <si>
    <t>1773.5231</t>
  </si>
  <si>
    <t>1773.5232</t>
  </si>
  <si>
    <t>1773.5233</t>
  </si>
  <si>
    <t>1773.5234</t>
  </si>
  <si>
    <t>1773.5235</t>
  </si>
  <si>
    <t>1773.5236</t>
  </si>
  <si>
    <t>1773.5237</t>
  </si>
  <si>
    <t>1773.5238</t>
  </si>
  <si>
    <t>1773.5239</t>
  </si>
  <si>
    <t>1773.5240</t>
  </si>
  <si>
    <t>1773.5241</t>
  </si>
  <si>
    <t>1773.5242</t>
  </si>
  <si>
    <t>1773.5243</t>
  </si>
  <si>
    <t>1773.5244</t>
  </si>
  <si>
    <t>1773.5245</t>
  </si>
  <si>
    <t>1773.5246</t>
  </si>
  <si>
    <t>1773.5247</t>
  </si>
  <si>
    <t>1773.5248</t>
  </si>
  <si>
    <t>1773.5249</t>
  </si>
  <si>
    <t>1773.5250</t>
  </si>
  <si>
    <t>1773.5251</t>
  </si>
  <si>
    <t>1773.5252</t>
  </si>
  <si>
    <t>1773.5253</t>
  </si>
  <si>
    <t>1773.5254</t>
  </si>
  <si>
    <t>1773.5255</t>
  </si>
  <si>
    <t>1773.5256</t>
  </si>
  <si>
    <t>1773.5257</t>
  </si>
  <si>
    <t>1773.5258</t>
  </si>
  <si>
    <t>1773.5259</t>
  </si>
  <si>
    <t>1773.5260</t>
  </si>
  <si>
    <t>1773.5261</t>
  </si>
  <si>
    <t>1773.5262</t>
  </si>
  <si>
    <t>1773.5263</t>
  </si>
  <si>
    <t>1773.5264</t>
  </si>
  <si>
    <t>1773.5265</t>
  </si>
  <si>
    <t>1773.5266</t>
  </si>
  <si>
    <t>1773.5267</t>
  </si>
  <si>
    <t>1773.5268</t>
  </si>
  <si>
    <t>1773.5269</t>
  </si>
  <si>
    <t>1773.5270</t>
  </si>
  <si>
    <t>1773.5271</t>
  </si>
  <si>
    <t>1773.5272</t>
  </si>
  <si>
    <t>1773.5273</t>
  </si>
  <si>
    <t>1773.5274</t>
  </si>
  <si>
    <t>1773.5275</t>
  </si>
  <si>
    <t>1773.5276</t>
  </si>
  <si>
    <t>1773.5277</t>
  </si>
  <si>
    <t>1773.5278</t>
  </si>
  <si>
    <t>1773.5279</t>
  </si>
  <si>
    <t>1773.5280</t>
  </si>
  <si>
    <t>1773.5281</t>
  </si>
  <si>
    <t>1773.5282</t>
  </si>
  <si>
    <t>1773.5283</t>
  </si>
  <si>
    <t>1773.5284</t>
  </si>
  <si>
    <t>1773.5285</t>
  </si>
  <si>
    <t>1773.5286</t>
  </si>
  <si>
    <t>1773.5287</t>
  </si>
  <si>
    <t>1773.5288</t>
  </si>
  <si>
    <t>1773.5289</t>
  </si>
  <si>
    <t>1773.5290</t>
  </si>
  <si>
    <t>1773.5291</t>
  </si>
  <si>
    <t>1773.5292</t>
  </si>
  <si>
    <t>1773.5293</t>
  </si>
  <si>
    <t>1773.5294</t>
  </si>
  <si>
    <t>1773.5295</t>
  </si>
  <si>
    <t>1773.5296</t>
  </si>
  <si>
    <t>1773.5297</t>
  </si>
  <si>
    <t>1773.5298</t>
  </si>
  <si>
    <t>1773.5299</t>
  </si>
  <si>
    <t>1773.5300</t>
  </si>
  <si>
    <t>1773.5301</t>
  </si>
  <si>
    <t>1773.5302</t>
  </si>
  <si>
    <t>1773.5303</t>
  </si>
  <si>
    <t>1773.5304</t>
  </si>
  <si>
    <t>1773.5305</t>
  </si>
  <si>
    <t>1773.5306</t>
  </si>
  <si>
    <t>1773.5307</t>
  </si>
  <si>
    <t>1773.5308</t>
  </si>
  <si>
    <t>1773.5309</t>
  </si>
  <si>
    <t>1773.5310</t>
  </si>
  <si>
    <t>1773.5311</t>
  </si>
  <si>
    <t>1773.5312</t>
  </si>
  <si>
    <t>1773.5313</t>
  </si>
  <si>
    <t>1773.5314</t>
  </si>
  <si>
    <t>1773.5315</t>
  </si>
  <si>
    <t>1773.5316</t>
  </si>
  <si>
    <t>1773.5317</t>
  </si>
  <si>
    <t>1773.5318</t>
  </si>
  <si>
    <t>1773.5319</t>
  </si>
  <si>
    <t>1773.5320</t>
  </si>
  <si>
    <t>1773.5321</t>
  </si>
  <si>
    <t>1773.5322</t>
  </si>
  <si>
    <t>1773.5323</t>
  </si>
  <si>
    <t>1773.5324</t>
  </si>
  <si>
    <t>1773.5325</t>
  </si>
  <si>
    <t>1773.5326</t>
  </si>
  <si>
    <t>1773.5327</t>
  </si>
  <si>
    <t>1773.5328</t>
  </si>
  <si>
    <t>1773.5329</t>
  </si>
  <si>
    <t>1773.5330</t>
  </si>
  <si>
    <t>1773.5331</t>
  </si>
  <si>
    <t>1773.5332</t>
  </si>
  <si>
    <t>1773.5333</t>
  </si>
  <si>
    <t>1773.5334</t>
  </si>
  <si>
    <t>1773.5335</t>
  </si>
  <si>
    <t>1773.5336</t>
  </si>
  <si>
    <t>1773.5337</t>
  </si>
  <si>
    <t>1773.5338</t>
  </si>
  <si>
    <t>1773.5339</t>
  </si>
  <si>
    <t>1773.5340</t>
  </si>
  <si>
    <t>1773.5341</t>
  </si>
  <si>
    <t>1773.5342</t>
  </si>
  <si>
    <t>1773.5343</t>
  </si>
  <si>
    <t>1773.5344</t>
  </si>
  <si>
    <t>1773.5345</t>
  </si>
  <si>
    <t>1773.5346</t>
  </si>
  <si>
    <t>1773.5347</t>
  </si>
  <si>
    <t>1773.5348</t>
  </si>
  <si>
    <t>1773.5349</t>
  </si>
  <si>
    <t>1773.5350</t>
  </si>
  <si>
    <t>1773.5351</t>
  </si>
  <si>
    <t>1773.5352</t>
  </si>
  <si>
    <t>1773.5353</t>
  </si>
  <si>
    <t>1773.5354</t>
  </si>
  <si>
    <t>1773.5355</t>
  </si>
  <si>
    <t>1773.5356</t>
  </si>
  <si>
    <t>1773.5357</t>
  </si>
  <si>
    <t>1773.5358</t>
  </si>
  <si>
    <t>1773.5359</t>
  </si>
  <si>
    <t>1773.5360</t>
  </si>
  <si>
    <t>1773.5361</t>
  </si>
  <si>
    <t>1773.5362</t>
  </si>
  <si>
    <t>1773.5363</t>
  </si>
  <si>
    <t>1773.5364</t>
  </si>
  <si>
    <t>1773.5365</t>
  </si>
  <si>
    <t>1773.5366</t>
  </si>
  <si>
    <t>1773.5367</t>
  </si>
  <si>
    <t>1773.5368</t>
  </si>
  <si>
    <t>1773.5369</t>
  </si>
  <si>
    <t>1773.5370</t>
  </si>
  <si>
    <t>1773.5371</t>
  </si>
  <si>
    <t>1773.5372</t>
  </si>
  <si>
    <t>1773.5373</t>
  </si>
  <si>
    <t>1773.5374</t>
  </si>
  <si>
    <t>1773.5375</t>
  </si>
  <si>
    <t>1773.5376</t>
  </si>
  <si>
    <t>1773.5377</t>
  </si>
  <si>
    <t>1773.5378</t>
  </si>
  <si>
    <t>1773.5379</t>
  </si>
  <si>
    <t>1773.5380</t>
  </si>
  <si>
    <t>1773.5381</t>
  </si>
  <si>
    <t>1773.5382</t>
  </si>
  <si>
    <t>1773.5383</t>
  </si>
  <si>
    <t>1773.5384</t>
  </si>
  <si>
    <t>1773.5385</t>
  </si>
  <si>
    <t>1773.5386</t>
  </si>
  <si>
    <t>1773.5387</t>
  </si>
  <si>
    <t>1773.5388</t>
  </si>
  <si>
    <t>1773.5389</t>
  </si>
  <si>
    <t>1773.5390</t>
  </si>
  <si>
    <t>1773.5391</t>
  </si>
  <si>
    <t>1773.5392</t>
  </si>
  <si>
    <t>1773.5393</t>
  </si>
  <si>
    <t>1773.5394</t>
  </si>
  <si>
    <t>1773.5395</t>
  </si>
  <si>
    <t>1773.5396</t>
  </si>
  <si>
    <t>1773.5397</t>
  </si>
  <si>
    <t>1773.5398</t>
  </si>
  <si>
    <t>1773.5399</t>
  </si>
  <si>
    <t>1773.5400</t>
  </si>
  <si>
    <t>1773.5401</t>
  </si>
  <si>
    <t>1773.5402</t>
  </si>
  <si>
    <t>1773.5403</t>
  </si>
  <si>
    <t>1773.5404</t>
  </si>
  <si>
    <t>1773.5405</t>
  </si>
  <si>
    <t>1773.5406</t>
  </si>
  <si>
    <t>1773.5407</t>
  </si>
  <si>
    <t>1773.5408</t>
  </si>
  <si>
    <t>1773.5409</t>
  </si>
  <si>
    <t>1773.5410</t>
  </si>
  <si>
    <t>1773.5411</t>
  </si>
  <si>
    <t>1773.5412</t>
  </si>
  <si>
    <t>1773.5413</t>
  </si>
  <si>
    <t>1773.5414</t>
  </si>
  <si>
    <t>1773.5415</t>
  </si>
  <si>
    <t>1773.5416</t>
  </si>
  <si>
    <t>1773.5417</t>
  </si>
  <si>
    <t>1773.5418</t>
  </si>
  <si>
    <t>1773.5419</t>
  </si>
  <si>
    <t>1773.5420</t>
  </si>
  <si>
    <t>1773.5421</t>
  </si>
  <si>
    <t>1773.5422</t>
  </si>
  <si>
    <t>1773.5423</t>
  </si>
  <si>
    <t>1773.5424</t>
  </si>
  <si>
    <t>1773.5425</t>
  </si>
  <si>
    <t>1773.5426</t>
  </si>
  <si>
    <t>1773.5427</t>
  </si>
  <si>
    <t>1773.5428</t>
  </si>
  <si>
    <t>1773.5429</t>
  </si>
  <si>
    <t>1773.5430</t>
  </si>
  <si>
    <t>1773.5431</t>
  </si>
  <si>
    <t>1773.5432</t>
  </si>
  <si>
    <t>1773.5433</t>
  </si>
  <si>
    <t>1773.5434</t>
  </si>
  <si>
    <t>1773.5435</t>
  </si>
  <si>
    <t>1773.5436</t>
  </si>
  <si>
    <t>1773.5437</t>
  </si>
  <si>
    <t>1773.5438</t>
  </si>
  <si>
    <t>1773.5439</t>
  </si>
  <si>
    <t>1773.5440</t>
  </si>
  <si>
    <t>1773.5441</t>
  </si>
  <si>
    <t>1773.5442</t>
  </si>
  <si>
    <t>1773.5443</t>
  </si>
  <si>
    <t>1773.5444</t>
  </si>
  <si>
    <t>1773.5445</t>
  </si>
  <si>
    <t>1773.5446</t>
  </si>
  <si>
    <t>1773.5447</t>
  </si>
  <si>
    <t>1773.5448</t>
  </si>
  <si>
    <t>1773.5449</t>
  </si>
  <si>
    <t>1773.5450</t>
  </si>
  <si>
    <t>1773.5451</t>
  </si>
  <si>
    <t>1773.5452</t>
  </si>
  <si>
    <t>1773.5453</t>
  </si>
  <si>
    <t>1773.5454</t>
  </si>
  <si>
    <t>1773.5455</t>
  </si>
  <si>
    <t>1773.5456</t>
  </si>
  <si>
    <t>1773.5457</t>
  </si>
  <si>
    <t>1773.5458</t>
  </si>
  <si>
    <t>1773.5459</t>
  </si>
  <si>
    <t>1773.5460</t>
  </si>
  <si>
    <t>1773.5461</t>
  </si>
  <si>
    <t>1773.5462</t>
  </si>
  <si>
    <t>1773.5463</t>
  </si>
  <si>
    <t>1773.5464</t>
  </si>
  <si>
    <t>1773.5465</t>
  </si>
  <si>
    <t>1773.5466</t>
  </si>
  <si>
    <t>1773.5467</t>
  </si>
  <si>
    <t>1773.5468</t>
  </si>
  <si>
    <t>1773.5469</t>
  </si>
  <si>
    <t>1773.5470</t>
  </si>
  <si>
    <t>1773.5471</t>
  </si>
  <si>
    <t>1773.5472</t>
  </si>
  <si>
    <t>1773.5473</t>
  </si>
  <si>
    <t>1773.5474</t>
  </si>
  <si>
    <t>1773.5475</t>
  </si>
  <si>
    <t>1773.5476</t>
  </si>
  <si>
    <t>1773.5477</t>
  </si>
  <si>
    <t>1773.5478</t>
  </si>
  <si>
    <t>1773.5479</t>
  </si>
  <si>
    <t>1773.5480</t>
  </si>
  <si>
    <t>1773.5481</t>
  </si>
  <si>
    <t>1773.5482</t>
  </si>
  <si>
    <t>1773.5483</t>
  </si>
  <si>
    <t>1773.5484</t>
  </si>
  <si>
    <t>1773.5485</t>
  </si>
  <si>
    <t>1773.5486</t>
  </si>
  <si>
    <t>1773.5487</t>
  </si>
  <si>
    <t>1773.5488</t>
  </si>
  <si>
    <t>1773.5489</t>
  </si>
  <si>
    <t>1773.5490</t>
  </si>
  <si>
    <t>1773.5491</t>
  </si>
  <si>
    <t>1773.5492</t>
  </si>
  <si>
    <t>1773.5493</t>
  </si>
  <si>
    <t>1773.5494</t>
  </si>
  <si>
    <t>1773.5495</t>
  </si>
  <si>
    <t>1773.5496</t>
  </si>
  <si>
    <t>1773.5497</t>
  </si>
  <si>
    <t>1773.5498</t>
  </si>
  <si>
    <t>1773.5499</t>
  </si>
  <si>
    <t>1773.5500</t>
  </si>
  <si>
    <t>1773.5501</t>
  </si>
  <si>
    <t>1773.5502</t>
  </si>
  <si>
    <t>1773.5503</t>
  </si>
  <si>
    <t>1773.5504</t>
  </si>
  <si>
    <t>1773.5505</t>
  </si>
  <si>
    <t>1773.5506</t>
  </si>
  <si>
    <t>1773.5507</t>
  </si>
  <si>
    <t>1773.5508</t>
  </si>
  <si>
    <t>1773.5509</t>
  </si>
  <si>
    <t>1773.5510</t>
  </si>
  <si>
    <t>1773.5511</t>
  </si>
  <si>
    <t>1773.5512</t>
  </si>
  <si>
    <t>1773.5513</t>
  </si>
  <si>
    <t>1773.5514</t>
  </si>
  <si>
    <t>1773.5515</t>
  </si>
  <si>
    <t>1773.5516</t>
  </si>
  <si>
    <t>1773.5517</t>
  </si>
  <si>
    <t>1773.5518</t>
  </si>
  <si>
    <t>1773.5519</t>
  </si>
  <si>
    <t>1773.5520</t>
  </si>
  <si>
    <t>1773.5521</t>
  </si>
  <si>
    <t>1773.5522</t>
  </si>
  <si>
    <t>1773.5523</t>
  </si>
  <si>
    <t>1773.5524</t>
  </si>
  <si>
    <t>1773.5525</t>
  </si>
  <si>
    <t>1773.5526</t>
  </si>
  <si>
    <t>1773.5527</t>
  </si>
  <si>
    <t>1773.5528</t>
  </si>
  <si>
    <t>1773.5529</t>
  </si>
  <si>
    <t>1773.5530</t>
  </si>
  <si>
    <t>1773.5531</t>
  </si>
  <si>
    <t>1773.5532</t>
  </si>
  <si>
    <t>1773.5533</t>
  </si>
  <si>
    <t>1773.5534</t>
  </si>
  <si>
    <t>1773.5535</t>
  </si>
  <si>
    <t>1773.5536</t>
  </si>
  <si>
    <t>1773.5537</t>
  </si>
  <si>
    <t>1773.5538</t>
  </si>
  <si>
    <t>1773.5539</t>
  </si>
  <si>
    <t>1773.5540</t>
  </si>
  <si>
    <t>1773.5541</t>
  </si>
  <si>
    <t>1773.5542</t>
  </si>
  <si>
    <t>1773.5543</t>
  </si>
  <si>
    <t>1773.5544</t>
  </si>
  <si>
    <t>1773.5545</t>
  </si>
  <si>
    <t>1773.5546</t>
  </si>
  <si>
    <t>1773.5547</t>
  </si>
  <si>
    <t>1773.5548</t>
  </si>
  <si>
    <t>1773.5549</t>
  </si>
  <si>
    <t>1773.5550</t>
  </si>
  <si>
    <t>1773.5551</t>
  </si>
  <si>
    <t>1773.5552</t>
  </si>
  <si>
    <t>1773.5553</t>
  </si>
  <si>
    <t>1773.5554</t>
  </si>
  <si>
    <t>1773.5555</t>
  </si>
  <si>
    <t>1773.5556</t>
  </si>
  <si>
    <t>1773.5557</t>
  </si>
  <si>
    <t>1773.5558</t>
  </si>
  <si>
    <t>1773.5559</t>
  </si>
  <si>
    <t>1773.5560</t>
  </si>
  <si>
    <t>1773.5561</t>
  </si>
  <si>
    <t>1773.5562</t>
  </si>
  <si>
    <t>1773.5563</t>
  </si>
  <si>
    <t>1773.5564</t>
  </si>
  <si>
    <t>1773.5565</t>
  </si>
  <si>
    <t>1773.5566</t>
  </si>
  <si>
    <t>1773.5567</t>
  </si>
  <si>
    <t>1773.5568</t>
  </si>
  <si>
    <t>1773.5569</t>
  </si>
  <si>
    <t>1773.5570</t>
  </si>
  <si>
    <t>1773.5571</t>
  </si>
  <si>
    <t>1773.5572</t>
  </si>
  <si>
    <t>1773.5573</t>
  </si>
  <si>
    <t>1773.5574</t>
  </si>
  <si>
    <t>1773.5575</t>
  </si>
  <si>
    <t>1773.5576</t>
  </si>
  <si>
    <t>1773.5577</t>
  </si>
  <si>
    <t>1773.5578</t>
  </si>
  <si>
    <t>1773.5579</t>
  </si>
  <si>
    <t>1773.5580</t>
  </si>
  <si>
    <t>1773.5581</t>
  </si>
  <si>
    <t>1773.5582</t>
  </si>
  <si>
    <t>1773.5583</t>
  </si>
  <si>
    <t>1773.5584</t>
  </si>
  <si>
    <t>1773.5585</t>
  </si>
  <si>
    <t>1773.5586</t>
  </si>
  <si>
    <t>1773.5587</t>
  </si>
  <si>
    <t>1773.5588</t>
  </si>
  <si>
    <t>1773.5589</t>
  </si>
  <si>
    <t>1773.5590</t>
  </si>
  <si>
    <t>1773.5591</t>
  </si>
  <si>
    <t>1773.5592</t>
  </si>
  <si>
    <t>1773.5593</t>
  </si>
  <si>
    <t>1773.5594</t>
  </si>
  <si>
    <t>1773.5595</t>
  </si>
  <si>
    <t>1773.5596</t>
  </si>
  <si>
    <t>1773.5597</t>
  </si>
  <si>
    <t>1773.5598</t>
  </si>
  <si>
    <t>1773.5599</t>
  </si>
  <si>
    <t>1773.5600</t>
  </si>
  <si>
    <t>1773.5601</t>
  </si>
  <si>
    <t>1773.5602</t>
  </si>
  <si>
    <t>1773.5603</t>
  </si>
  <si>
    <t>1773.5604</t>
  </si>
  <si>
    <t>1773.5605</t>
  </si>
  <si>
    <t>1773.5606</t>
  </si>
  <si>
    <t>1773.5607</t>
  </si>
  <si>
    <t>1773.5608</t>
  </si>
  <si>
    <t>1773.5609</t>
  </si>
  <si>
    <t>1773.5610</t>
  </si>
  <si>
    <t>1773.5611</t>
  </si>
  <si>
    <t>1773.5612</t>
  </si>
  <si>
    <t>1773.5613</t>
  </si>
  <si>
    <t>1773.5614</t>
  </si>
  <si>
    <t>1773.5615</t>
  </si>
  <si>
    <t>1773.5616</t>
  </si>
  <si>
    <t>1773.5617</t>
  </si>
  <si>
    <t>1773.5618</t>
  </si>
  <si>
    <t>1773.5619</t>
  </si>
  <si>
    <t>1773.5620</t>
  </si>
  <si>
    <t>1773.5621</t>
  </si>
  <si>
    <t>1773.5622</t>
  </si>
  <si>
    <t>1773.5623</t>
  </si>
  <si>
    <t>1773.5624</t>
  </si>
  <si>
    <t>1773.5625</t>
  </si>
  <si>
    <t>1773.5626</t>
  </si>
  <si>
    <t>1773.5627</t>
  </si>
  <si>
    <t>1773.5628</t>
  </si>
  <si>
    <t>1773.5629</t>
  </si>
  <si>
    <t>1773.5630</t>
  </si>
  <si>
    <t>1773.5631</t>
  </si>
  <si>
    <t>1773.5632</t>
  </si>
  <si>
    <t>1773.5633</t>
  </si>
  <si>
    <t>1773.5634</t>
  </si>
  <si>
    <t>1773.5635</t>
  </si>
  <si>
    <t>1773.5636</t>
  </si>
  <si>
    <t>1773.5637</t>
  </si>
  <si>
    <t>1773.5638</t>
  </si>
  <si>
    <t>1773.5639</t>
  </si>
  <si>
    <t>1773.5640</t>
  </si>
  <si>
    <t>1773.5641</t>
  </si>
  <si>
    <t>1773.5642</t>
  </si>
  <si>
    <t>1773.5643</t>
  </si>
  <si>
    <t>1773.5644</t>
  </si>
  <si>
    <t>1773.5645</t>
  </si>
  <si>
    <t>1773.5646</t>
  </si>
  <si>
    <t>1773.5647</t>
  </si>
  <si>
    <t>1773.5648</t>
  </si>
  <si>
    <t>1773.5649</t>
  </si>
  <si>
    <t>1773.5650</t>
  </si>
  <si>
    <t>1773.5651</t>
  </si>
  <si>
    <t>1773.5652</t>
  </si>
  <si>
    <t>1773.5653</t>
  </si>
  <si>
    <t>1773.5654</t>
  </si>
  <si>
    <t>1773.5655</t>
  </si>
  <si>
    <t>1773.5656</t>
  </si>
  <si>
    <t>1773.5657</t>
  </si>
  <si>
    <t>1773.5658</t>
  </si>
  <si>
    <t>1773.5659</t>
  </si>
  <si>
    <t>1773.5660</t>
  </si>
  <si>
    <t>1773.5661</t>
  </si>
  <si>
    <t>1773.5662</t>
  </si>
  <si>
    <t>1773.5663</t>
  </si>
  <si>
    <t>1773.5664</t>
  </si>
  <si>
    <t>1773.5665</t>
  </si>
  <si>
    <t>1773.5666</t>
  </si>
  <si>
    <t>1773.5667</t>
  </si>
  <si>
    <t>1773.5668</t>
  </si>
  <si>
    <t>1773.5669</t>
  </si>
  <si>
    <t>1773.5670</t>
  </si>
  <si>
    <t>1773.5671</t>
  </si>
  <si>
    <t>1773.5672</t>
  </si>
  <si>
    <t>1773.5673</t>
  </si>
  <si>
    <t>1773.5674</t>
  </si>
  <si>
    <t>1773.5675</t>
  </si>
  <si>
    <t>1773.5676</t>
  </si>
  <si>
    <t>1773.5677</t>
  </si>
  <si>
    <t>1773.5678</t>
  </si>
  <si>
    <t>1773.5679</t>
  </si>
  <si>
    <t>1773.5680</t>
  </si>
  <si>
    <t>1773.5681</t>
  </si>
  <si>
    <t>1773.5682</t>
  </si>
  <si>
    <t>1773.5683</t>
  </si>
  <si>
    <t>1773.5684</t>
  </si>
  <si>
    <t>1773.5685</t>
  </si>
  <si>
    <t>1773.5686</t>
  </si>
  <si>
    <t>1773.5687</t>
  </si>
  <si>
    <t>1773.5688</t>
  </si>
  <si>
    <t>1773.5689</t>
  </si>
  <si>
    <t>1773.5690</t>
  </si>
  <si>
    <t>1773.5691</t>
  </si>
  <si>
    <t>1773.5692</t>
  </si>
  <si>
    <t>1773.5693</t>
  </si>
  <si>
    <t>1773.5694</t>
  </si>
  <si>
    <t>1773.5695</t>
  </si>
  <si>
    <t>1773.5696</t>
  </si>
  <si>
    <t>1773.5697</t>
  </si>
  <si>
    <t>1773.5698</t>
  </si>
  <si>
    <t>1773.5699</t>
  </si>
  <si>
    <t>1773.5700</t>
  </si>
  <si>
    <t>1773.5701</t>
  </si>
  <si>
    <t>1773.5702</t>
  </si>
  <si>
    <t>1773.5703</t>
  </si>
  <si>
    <t>1773.5704</t>
  </si>
  <si>
    <t>1773.5705</t>
  </si>
  <si>
    <t>1773.5706</t>
  </si>
  <si>
    <t>1773.5707</t>
  </si>
  <si>
    <t>1773.5708</t>
  </si>
  <si>
    <t>1773.5709</t>
  </si>
  <si>
    <t>1773.5710</t>
  </si>
  <si>
    <t>1773.5711</t>
  </si>
  <si>
    <t>1773.5712</t>
  </si>
  <si>
    <t>1773.5713</t>
  </si>
  <si>
    <t>1773.5714</t>
  </si>
  <si>
    <t>1773.5715</t>
  </si>
  <si>
    <t>1773.5716</t>
  </si>
  <si>
    <t>1773.5717</t>
  </si>
  <si>
    <t>1773.5718</t>
  </si>
  <si>
    <t>1773.5719</t>
  </si>
  <si>
    <t>1773.5720</t>
  </si>
  <si>
    <t>1773.5721</t>
  </si>
  <si>
    <t>1773.5722</t>
  </si>
  <si>
    <t>1773.5723</t>
  </si>
  <si>
    <t>1773.5724</t>
  </si>
  <si>
    <t>1773.5725</t>
  </si>
  <si>
    <t>1773.5726</t>
  </si>
  <si>
    <t>1773.5727</t>
  </si>
  <si>
    <t>1773.5728</t>
  </si>
  <si>
    <t>1773.5729</t>
  </si>
  <si>
    <t>1773.5730</t>
  </si>
  <si>
    <t>1773.5731</t>
  </si>
  <si>
    <t>1773.5732</t>
  </si>
  <si>
    <t>1773.5733</t>
  </si>
  <si>
    <t>1773.5734</t>
  </si>
  <si>
    <t>1773.5735</t>
  </si>
  <si>
    <t>1773.5736</t>
  </si>
  <si>
    <t>1773.5737</t>
  </si>
  <si>
    <t>1773.5738</t>
  </si>
  <si>
    <t>1773.5739</t>
  </si>
  <si>
    <t>1773.5740</t>
  </si>
  <si>
    <t>1773.5741</t>
  </si>
  <si>
    <t>1773.5742</t>
  </si>
  <si>
    <t>1773.5743</t>
  </si>
  <si>
    <t>1773.5744</t>
  </si>
  <si>
    <t>1773.5745</t>
  </si>
  <si>
    <t>1773.5746</t>
  </si>
  <si>
    <t>1773.5747</t>
  </si>
  <si>
    <t>1773.5748</t>
  </si>
  <si>
    <t>1773.5749</t>
  </si>
  <si>
    <t>1773.5750</t>
  </si>
  <si>
    <t>1773.5751</t>
  </si>
  <si>
    <t>1773.5752</t>
  </si>
  <si>
    <t>1773.5753</t>
  </si>
  <si>
    <t>1773.5754</t>
  </si>
  <si>
    <t>1773.5755</t>
  </si>
  <si>
    <t>1773.5756</t>
  </si>
  <si>
    <t>1773.5757</t>
  </si>
  <si>
    <t>1773.5758</t>
  </si>
  <si>
    <t>1773.5759</t>
  </si>
  <si>
    <t>1773.5760</t>
  </si>
  <si>
    <t>1773.5761</t>
  </si>
  <si>
    <t>1773.5762</t>
  </si>
  <si>
    <t>1773.5763</t>
  </si>
  <si>
    <t>1773.5764</t>
  </si>
  <si>
    <t>1773.5765</t>
  </si>
  <si>
    <t>1773.5766</t>
  </si>
  <si>
    <t>1773.5767</t>
  </si>
  <si>
    <t>1773.5768</t>
  </si>
  <si>
    <t>1773.5769</t>
  </si>
  <si>
    <t>1773.5770</t>
  </si>
  <si>
    <t>1773.5771</t>
  </si>
  <si>
    <t>1773.5772</t>
  </si>
  <si>
    <t>1773.5773</t>
  </si>
  <si>
    <t>1773.5774</t>
  </si>
  <si>
    <t>1773.5775</t>
  </si>
  <si>
    <t>1773.5776</t>
  </si>
  <si>
    <t>1773.5777</t>
  </si>
  <si>
    <t>1773.5778</t>
  </si>
  <si>
    <t>1773.5779</t>
  </si>
  <si>
    <t>1773.5780</t>
  </si>
  <si>
    <t>1773.5781</t>
  </si>
  <si>
    <t>1773.5782</t>
  </si>
  <si>
    <t>1773.5783</t>
  </si>
  <si>
    <t>1773.5784</t>
  </si>
  <si>
    <t>1773.5785</t>
  </si>
  <si>
    <t>1773.5786</t>
  </si>
  <si>
    <t>1773.5787</t>
  </si>
  <si>
    <t>1773.5788</t>
  </si>
  <si>
    <t>1773.5789</t>
  </si>
  <si>
    <t>1773.5790</t>
  </si>
  <si>
    <t>1773.5791</t>
  </si>
  <si>
    <t>1773.5792</t>
  </si>
  <si>
    <t>1773.5793</t>
  </si>
  <si>
    <t>1773.5794</t>
  </si>
  <si>
    <t>1773.5795</t>
  </si>
  <si>
    <t>1773.5796</t>
  </si>
  <si>
    <t>1773.5797</t>
  </si>
  <si>
    <t>1773.5798</t>
  </si>
  <si>
    <t>1773.5799</t>
  </si>
  <si>
    <t>1773.5800</t>
  </si>
  <si>
    <t>1773.5801</t>
  </si>
  <si>
    <t>1773.5802</t>
  </si>
  <si>
    <t>1773.5803</t>
  </si>
  <si>
    <t>1773.5804</t>
  </si>
  <si>
    <t>1773.5805</t>
  </si>
  <si>
    <t>1773.5806</t>
  </si>
  <si>
    <t>1773.5807</t>
  </si>
  <si>
    <t>1773.5808</t>
  </si>
  <si>
    <t>1773.5809</t>
  </si>
  <si>
    <t>1773.5810</t>
  </si>
  <si>
    <t>1773.5811</t>
  </si>
  <si>
    <t>1773.5812</t>
  </si>
  <si>
    <t>1773.5813</t>
  </si>
  <si>
    <t>1773.5814</t>
  </si>
  <si>
    <t>1773.5815</t>
  </si>
  <si>
    <t>1773.5816</t>
  </si>
  <si>
    <t>1773.5817</t>
  </si>
  <si>
    <t>1773.5818</t>
  </si>
  <si>
    <t>1773.5819</t>
  </si>
  <si>
    <t>1773.5820</t>
  </si>
  <si>
    <t>1773.5821</t>
  </si>
  <si>
    <t>1773.5822</t>
  </si>
  <si>
    <t>1773.5823</t>
  </si>
  <si>
    <t>1773.5824</t>
  </si>
  <si>
    <t>1773.5825</t>
  </si>
  <si>
    <t>1773.5826</t>
  </si>
  <si>
    <t>1773.5827</t>
  </si>
  <si>
    <t>1773.5828</t>
  </si>
  <si>
    <t>1773.5829</t>
  </si>
  <si>
    <t>1773.5830</t>
  </si>
  <si>
    <t>1773.5831</t>
  </si>
  <si>
    <t>1773.5832</t>
  </si>
  <si>
    <t>1773.5833</t>
  </si>
  <si>
    <t>1773.5834</t>
  </si>
  <si>
    <t>1773.5835</t>
  </si>
  <si>
    <t>1773.5836</t>
  </si>
  <si>
    <t>1773.5837</t>
  </si>
  <si>
    <t>1773.5838</t>
  </si>
  <si>
    <t>1773.5839</t>
  </si>
  <si>
    <t>1773.5840</t>
  </si>
  <si>
    <t>1773.5841</t>
  </si>
  <si>
    <t>1773.5842</t>
  </si>
  <si>
    <t>1773.5843</t>
  </si>
  <si>
    <t>1773.5844</t>
  </si>
  <si>
    <t>1773.5845</t>
  </si>
  <si>
    <t>1773.5846</t>
  </si>
  <si>
    <t>1773.5847</t>
  </si>
  <si>
    <t>1773.5848</t>
  </si>
  <si>
    <t>1773.5849</t>
  </si>
  <si>
    <t>1773.5850</t>
  </si>
  <si>
    <t>1773.5851</t>
  </si>
  <si>
    <t>1773.5852</t>
  </si>
  <si>
    <t>1773.5853</t>
  </si>
  <si>
    <t>1773.5854</t>
  </si>
  <si>
    <t>1773.5855</t>
  </si>
  <si>
    <t>1773.5856</t>
  </si>
  <si>
    <t>1773.5857</t>
  </si>
  <si>
    <t>1773.5858</t>
  </si>
  <si>
    <t>1773.5859</t>
  </si>
  <si>
    <t>1773.5860</t>
  </si>
  <si>
    <t>1773.5861</t>
  </si>
  <si>
    <t>1773.5862</t>
  </si>
  <si>
    <t>1773.5863</t>
  </si>
  <si>
    <t>1773.5864</t>
  </si>
  <si>
    <t>1773.5865</t>
  </si>
  <si>
    <t>1773.5866</t>
  </si>
  <si>
    <t>1773.5867</t>
  </si>
  <si>
    <t>1773.5868</t>
  </si>
  <si>
    <t>1773.5869</t>
  </si>
  <si>
    <t>1773.5870</t>
  </si>
  <si>
    <t>1773.5871</t>
  </si>
  <si>
    <t>1773.5872</t>
  </si>
  <si>
    <t>1773.5873</t>
  </si>
  <si>
    <t>1773.5874</t>
  </si>
  <si>
    <t>1773.5875</t>
  </si>
  <si>
    <t>1773.5876</t>
  </si>
  <si>
    <t>1773.5877</t>
  </si>
  <si>
    <t>1773.5878</t>
  </si>
  <si>
    <t>1773.5879</t>
  </si>
  <si>
    <t>1773.5880</t>
  </si>
  <si>
    <t>1773.5881</t>
  </si>
  <si>
    <t>1773.5882</t>
  </si>
  <si>
    <t>1773.5883</t>
  </si>
  <si>
    <t>1773.5884</t>
  </si>
  <si>
    <t>1773.5885</t>
  </si>
  <si>
    <t>1773.5886</t>
  </si>
  <si>
    <t>1773.5887</t>
  </si>
  <si>
    <t>1773.5888</t>
  </si>
  <si>
    <t>1773.5889</t>
  </si>
  <si>
    <t>1773.5890</t>
  </si>
  <si>
    <t>1773.5891</t>
  </si>
  <si>
    <t>1773.5892</t>
  </si>
  <si>
    <t>1773.5893</t>
  </si>
  <si>
    <t>1773.5894</t>
  </si>
  <si>
    <t>1773.5895</t>
  </si>
  <si>
    <t>1773.5896</t>
  </si>
  <si>
    <t>1773.5897</t>
  </si>
  <si>
    <t>1773.5898</t>
  </si>
  <si>
    <t>1773.5899</t>
  </si>
  <si>
    <t>1773.5900</t>
  </si>
  <si>
    <t>1773.5901</t>
  </si>
  <si>
    <t>1773.5902</t>
  </si>
  <si>
    <t>1773.5903</t>
  </si>
  <si>
    <t>1773.5904</t>
  </si>
  <si>
    <t>1773.5905</t>
  </si>
  <si>
    <t>1773.5906</t>
  </si>
  <si>
    <t>1773.5907</t>
  </si>
  <si>
    <t>1773.5908</t>
  </si>
  <si>
    <t>1773.5909</t>
  </si>
  <si>
    <t>1773.5910</t>
  </si>
  <si>
    <t>1773.5911</t>
  </si>
  <si>
    <t>1773.5912</t>
  </si>
  <si>
    <t>1773.5913</t>
  </si>
  <si>
    <t>1773.5914</t>
  </si>
  <si>
    <t>1773.5915</t>
  </si>
  <si>
    <t>1773.5916</t>
  </si>
  <si>
    <t>1773.5917</t>
  </si>
  <si>
    <t>1773.5918</t>
  </si>
  <si>
    <t>1773.5919</t>
  </si>
  <si>
    <t>1773.5920</t>
  </si>
  <si>
    <t>1773.5921</t>
  </si>
  <si>
    <t>1773.5922</t>
  </si>
  <si>
    <t>1773.5923</t>
  </si>
  <si>
    <t>1773.5924</t>
  </si>
  <si>
    <t>1773.5925</t>
  </si>
  <si>
    <t>1773.5926</t>
  </si>
  <si>
    <t>1773.5927</t>
  </si>
  <si>
    <t>1773.5928</t>
  </si>
  <si>
    <t>1773.5929</t>
  </si>
  <si>
    <t>1773.5930</t>
  </si>
  <si>
    <t>1773.5942</t>
  </si>
  <si>
    <t>1773.5943</t>
  </si>
  <si>
    <t>1773.5944</t>
  </si>
  <si>
    <t>ERR036187</t>
  </si>
  <si>
    <t>ERR036188</t>
  </si>
  <si>
    <t>ERR036190</t>
  </si>
  <si>
    <t>ERR036191</t>
  </si>
  <si>
    <t>ERR036192</t>
  </si>
  <si>
    <t>ERR036193</t>
  </si>
  <si>
    <t>ERR036195</t>
  </si>
  <si>
    <t>ERR036197</t>
  </si>
  <si>
    <t>ERR036199</t>
  </si>
  <si>
    <t>ERR036200</t>
  </si>
  <si>
    <t>ERR036201</t>
  </si>
  <si>
    <t>ERR036202</t>
  </si>
  <si>
    <t>ERR036204</t>
  </si>
  <si>
    <t>ERR036205</t>
  </si>
  <si>
    <t>ERR036206</t>
  </si>
  <si>
    <t>ERR036209</t>
  </si>
  <si>
    <t>ERR036210</t>
  </si>
  <si>
    <t>ERR036212</t>
  </si>
  <si>
    <t>ERR036214</t>
  </si>
  <si>
    <t>ERR036219</t>
  </si>
  <si>
    <t>ERR036220</t>
  </si>
  <si>
    <t>ERR036221</t>
  </si>
  <si>
    <t>ERR036222</t>
  </si>
  <si>
    <t>ERR036223</t>
  </si>
  <si>
    <t>ERR036225</t>
  </si>
  <si>
    <t>ERR036227</t>
  </si>
  <si>
    <t>ERR036231</t>
  </si>
  <si>
    <t>ERR036234</t>
  </si>
  <si>
    <t>ERR036239</t>
  </si>
  <si>
    <t>ERR036240</t>
  </si>
  <si>
    <t>ERR036244</t>
  </si>
  <si>
    <t>ERR036245</t>
  </si>
  <si>
    <t>ERR036247</t>
  </si>
  <si>
    <t>ERR036248</t>
  </si>
  <si>
    <t>ERR036249</t>
  </si>
  <si>
    <t>ERR037468</t>
  </si>
  <si>
    <t>ERR037470</t>
  </si>
  <si>
    <t>ERR037473</t>
  </si>
  <si>
    <t>ERR037474</t>
  </si>
  <si>
    <t>ERR037475</t>
  </si>
  <si>
    <t>ERR037476</t>
  </si>
  <si>
    <t>ERR037477</t>
  </si>
  <si>
    <t>ERR037478</t>
  </si>
  <si>
    <t>ERR037479</t>
  </si>
  <si>
    <t>ERR037480</t>
  </si>
  <si>
    <t>ERR037481</t>
  </si>
  <si>
    <t>ERR037483</t>
  </si>
  <si>
    <t>ERR037484</t>
  </si>
  <si>
    <t>ERR037488</t>
  </si>
  <si>
    <t>ERR037489</t>
  </si>
  <si>
    <t>ERR037490</t>
  </si>
  <si>
    <t>ERR037499</t>
  </si>
  <si>
    <t>ERR037500</t>
  </si>
  <si>
    <t>ERR037502</t>
  </si>
  <si>
    <t>ERR037503</t>
  </si>
  <si>
    <t>ERR037505</t>
  </si>
  <si>
    <t>ERR037506</t>
  </si>
  <si>
    <t>ERR037507</t>
  </si>
  <si>
    <t>ERR037508</t>
  </si>
  <si>
    <t>ERR037509</t>
  </si>
  <si>
    <t>ERR037510</t>
  </si>
  <si>
    <t>ERR037511</t>
  </si>
  <si>
    <t>ERR037518</t>
  </si>
  <si>
    <t>ERR037524</t>
  </si>
  <si>
    <t>ERR037525</t>
  </si>
  <si>
    <t>ERR037530</t>
  </si>
  <si>
    <t>ERR037531</t>
  </si>
  <si>
    <t>ERR037532</t>
  </si>
  <si>
    <t>ERR037533</t>
  </si>
  <si>
    <t>ERR037534</t>
  </si>
  <si>
    <t>ERR037540</t>
  </si>
  <si>
    <t>ERR037541</t>
  </si>
  <si>
    <t>ERR037542</t>
  </si>
  <si>
    <t>ERR037547</t>
  </si>
  <si>
    <t>ERR037551</t>
  </si>
  <si>
    <t>ERR1034589</t>
  </si>
  <si>
    <t>ERR1034590</t>
  </si>
  <si>
    <t>ERR1034591</t>
  </si>
  <si>
    <t>ERR1034592</t>
  </si>
  <si>
    <t>ERR1034593</t>
  </si>
  <si>
    <t>ERR1034597</t>
  </si>
  <si>
    <t>ERR1034598</t>
  </si>
  <si>
    <t>ERR1034599</t>
  </si>
  <si>
    <t>ERR1034600</t>
  </si>
  <si>
    <t>ERR1034601</t>
  </si>
  <si>
    <t>ERR1034602</t>
  </si>
  <si>
    <t>ERR1034609</t>
  </si>
  <si>
    <t>ERR1034610</t>
  </si>
  <si>
    <t>ERR1034611</t>
  </si>
  <si>
    <t>ERR1034620</t>
  </si>
  <si>
    <t>ERR1034622</t>
  </si>
  <si>
    <t>ERR1034627</t>
  </si>
  <si>
    <t>ERR1034628</t>
  </si>
  <si>
    <t>ERR1034631</t>
  </si>
  <si>
    <t>ERR1034635</t>
  </si>
  <si>
    <t>ERR1034649</t>
  </si>
  <si>
    <t>ERR1034651</t>
  </si>
  <si>
    <t>ERR1034671</t>
  </si>
  <si>
    <t>ERR1034672</t>
  </si>
  <si>
    <t>ERR1034673</t>
  </si>
  <si>
    <t>ERR1034674</t>
  </si>
  <si>
    <t>ERR1034675</t>
  </si>
  <si>
    <t>ERR1034676</t>
  </si>
  <si>
    <t>ERR1034677</t>
  </si>
  <si>
    <t>ERR1034678</t>
  </si>
  <si>
    <t>ERR1034679</t>
  </si>
  <si>
    <t>ERR1034680</t>
  </si>
  <si>
    <t>ERR1034681</t>
  </si>
  <si>
    <t>ERR1034682</t>
  </si>
  <si>
    <t>ERR1034683</t>
  </si>
  <si>
    <t>ERR1034684</t>
  </si>
  <si>
    <t>ERR1034685</t>
  </si>
  <si>
    <t>ERR1034688</t>
  </si>
  <si>
    <t>ERR1034690</t>
  </si>
  <si>
    <t>ERR1034724</t>
  </si>
  <si>
    <t>ERR1034725</t>
  </si>
  <si>
    <t>ERR1034726</t>
  </si>
  <si>
    <t>ERR1034727</t>
  </si>
  <si>
    <t>ERR1034729</t>
  </si>
  <si>
    <t>ERR1034730</t>
  </si>
  <si>
    <t>ERR1034731</t>
  </si>
  <si>
    <t>ERR1034733</t>
  </si>
  <si>
    <t>ERR1034740</t>
  </si>
  <si>
    <t>ERR1034742</t>
  </si>
  <si>
    <t>ERR1034743</t>
  </si>
  <si>
    <t>ERR1034744</t>
  </si>
  <si>
    <t>ERR1034745</t>
  </si>
  <si>
    <t>ERR1034756</t>
  </si>
  <si>
    <t>ERR1034758</t>
  </si>
  <si>
    <t>ERR1034759</t>
  </si>
  <si>
    <t>ERR1034761</t>
  </si>
  <si>
    <t>ERR1034762</t>
  </si>
  <si>
    <t>ERR1034765</t>
  </si>
  <si>
    <t>ERR1034766</t>
  </si>
  <si>
    <t>ERR1034767</t>
  </si>
  <si>
    <t>ERR1034768</t>
  </si>
  <si>
    <t>ERR1034769</t>
  </si>
  <si>
    <t>ERR1034770</t>
  </si>
  <si>
    <t>ERR1034771</t>
  </si>
  <si>
    <t>ERR1034772</t>
  </si>
  <si>
    <t>ERR1034773</t>
  </si>
  <si>
    <t>ERR1034774</t>
  </si>
  <si>
    <t>ERR1034777</t>
  </si>
  <si>
    <t>ERR1034778</t>
  </si>
  <si>
    <t>ERR1034779</t>
  </si>
  <si>
    <t>ERR1034782</t>
  </si>
  <si>
    <t>ERR1034792</t>
  </si>
  <si>
    <t>ERR1034794</t>
  </si>
  <si>
    <t>ERR1034795</t>
  </si>
  <si>
    <t>ERR1034796</t>
  </si>
  <si>
    <t>ERR1034797</t>
  </si>
  <si>
    <t>ERR1034798</t>
  </si>
  <si>
    <t>ERR1034799</t>
  </si>
  <si>
    <t>ERR1034811</t>
  </si>
  <si>
    <t>ERR1034814</t>
  </si>
  <si>
    <t>ERR1034815</t>
  </si>
  <si>
    <t>ERR1034816</t>
  </si>
  <si>
    <t>ERR1034819</t>
  </si>
  <si>
    <t>ERR1034821</t>
  </si>
  <si>
    <t>ERR1034822</t>
  </si>
  <si>
    <t>ERR1034823</t>
  </si>
  <si>
    <t>ERR1034824</t>
  </si>
  <si>
    <t>ERR1034825</t>
  </si>
  <si>
    <t>ERR1034826</t>
  </si>
  <si>
    <t>ERR1034829</t>
  </si>
  <si>
    <t>ERR1034830</t>
  </si>
  <si>
    <t>ERR1034833</t>
  </si>
  <si>
    <t>ERR1034834</t>
  </si>
  <si>
    <t>ERR1034835</t>
  </si>
  <si>
    <t>ERR1034838</t>
  </si>
  <si>
    <t>ERR1034839</t>
  </si>
  <si>
    <t>ERR1034840</t>
  </si>
  <si>
    <t>ERR1034841</t>
  </si>
  <si>
    <t>ERR1034842</t>
  </si>
  <si>
    <t>ERR1034843</t>
  </si>
  <si>
    <t>ERR1034844</t>
  </si>
  <si>
    <t>ERR1034845</t>
  </si>
  <si>
    <t>ERR1034846</t>
  </si>
  <si>
    <t>ERR1034848</t>
  </si>
  <si>
    <t>ERR1034858</t>
  </si>
  <si>
    <t>ERR1034870</t>
  </si>
  <si>
    <t>ERR1034871</t>
  </si>
  <si>
    <t>ERR1034872</t>
  </si>
  <si>
    <t>ERR1034873</t>
  </si>
  <si>
    <t>ERR1034875</t>
  </si>
  <si>
    <t>ERR1034877</t>
  </si>
  <si>
    <t>ERR1034878</t>
  </si>
  <si>
    <t>ERR1034879</t>
  </si>
  <si>
    <t>ERR1034880</t>
  </si>
  <si>
    <t>ERR1034881</t>
  </si>
  <si>
    <t>ERR1034882</t>
  </si>
  <si>
    <t>ERR1034886</t>
  </si>
  <si>
    <t>ERR1034895</t>
  </si>
  <si>
    <t>ERR1034896</t>
  </si>
  <si>
    <t>ERR1034901</t>
  </si>
  <si>
    <t>ERR1034902</t>
  </si>
  <si>
    <t>ERR1034903</t>
  </si>
  <si>
    <t>ERR1034904</t>
  </si>
  <si>
    <t>ERR1034907</t>
  </si>
  <si>
    <t>ERR1034908</t>
  </si>
  <si>
    <t>ERR1034909</t>
  </si>
  <si>
    <t>ERR1034910</t>
  </si>
  <si>
    <t>ERR1034912</t>
  </si>
  <si>
    <t>ERR1034913</t>
  </si>
  <si>
    <t>ERR1034914</t>
  </si>
  <si>
    <t>ERR1034915</t>
  </si>
  <si>
    <t>ERR1034917</t>
  </si>
  <si>
    <t>ERR1034919</t>
  </si>
  <si>
    <t>ERR1034920</t>
  </si>
  <si>
    <t>ERR1034921</t>
  </si>
  <si>
    <t>ERR1034922</t>
  </si>
  <si>
    <t>ERR1034923</t>
  </si>
  <si>
    <t>ERR1034924</t>
  </si>
  <si>
    <t>ERR1034926</t>
  </si>
  <si>
    <t>ERR1034927</t>
  </si>
  <si>
    <t>ERR1034928</t>
  </si>
  <si>
    <t>ERR1034929</t>
  </si>
  <si>
    <t>ERR1034930</t>
  </si>
  <si>
    <t>ERR1034931</t>
  </si>
  <si>
    <t>ERR1034932</t>
  </si>
  <si>
    <t>ERR1034934</t>
  </si>
  <si>
    <t>ERR1034935</t>
  </si>
  <si>
    <t>ERR1034936</t>
  </si>
  <si>
    <t>ERR1034937</t>
  </si>
  <si>
    <t>ERR1034938</t>
  </si>
  <si>
    <t>ERR1034939</t>
  </si>
  <si>
    <t>ERR1034940</t>
  </si>
  <si>
    <t>ERR1034942</t>
  </si>
  <si>
    <t>ERR1034943</t>
  </si>
  <si>
    <t>ERR1034944</t>
  </si>
  <si>
    <t>ERR1034946</t>
  </si>
  <si>
    <t>ERR1034947</t>
  </si>
  <si>
    <t>ERR1034948</t>
  </si>
  <si>
    <t>ERR1034949</t>
  </si>
  <si>
    <t>ERR1034952</t>
  </si>
  <si>
    <t>ERR1034954</t>
  </si>
  <si>
    <t>ERR1034956</t>
  </si>
  <si>
    <t>ERR1034957</t>
  </si>
  <si>
    <t>ERR1034958</t>
  </si>
  <si>
    <t>ERR1034961</t>
  </si>
  <si>
    <t>ERR1034964</t>
  </si>
  <si>
    <t>ERR1034966</t>
  </si>
  <si>
    <t>ERR1034969</t>
  </si>
  <si>
    <t>ERR1034971</t>
  </si>
  <si>
    <t>ERR1034972</t>
  </si>
  <si>
    <t>ERR1034973</t>
  </si>
  <si>
    <t>ERR1034974</t>
  </si>
  <si>
    <t>ERR1034975</t>
  </si>
  <si>
    <t>ERR1034976</t>
  </si>
  <si>
    <t>ERR1034977</t>
  </si>
  <si>
    <t>ERR1034978</t>
  </si>
  <si>
    <t>ERR1034979</t>
  </si>
  <si>
    <t>ERR1034980</t>
  </si>
  <si>
    <t>ERR1034982</t>
  </si>
  <si>
    <t>ERR1034984</t>
  </si>
  <si>
    <t>ERR1034985</t>
  </si>
  <si>
    <t>ERR1034987</t>
  </si>
  <si>
    <t>ERR1034988</t>
  </si>
  <si>
    <t>ERR1034989</t>
  </si>
  <si>
    <t>ERR1034990</t>
  </si>
  <si>
    <t>ERR1034993</t>
  </si>
  <si>
    <t>ERR1034995</t>
  </si>
  <si>
    <t>ERR1034996</t>
  </si>
  <si>
    <t>ERR1034997</t>
  </si>
  <si>
    <t>ERR1034999</t>
  </si>
  <si>
    <t>ERR1035000</t>
  </si>
  <si>
    <t>ERR1035001</t>
  </si>
  <si>
    <t>ERR1035002</t>
  </si>
  <si>
    <t>ERR1035004</t>
  </si>
  <si>
    <t>ERR1035005</t>
  </si>
  <si>
    <t>ERR1035006</t>
  </si>
  <si>
    <t>ERR1035007</t>
  </si>
  <si>
    <t>ERR1035008</t>
  </si>
  <si>
    <t>ERR1035011</t>
  </si>
  <si>
    <t>ERR1035012</t>
  </si>
  <si>
    <t>ERR1035013</t>
  </si>
  <si>
    <t>ERR1035014</t>
  </si>
  <si>
    <t>ERR1035015</t>
  </si>
  <si>
    <t>ERR1035016</t>
  </si>
  <si>
    <t>ERR1035017</t>
  </si>
  <si>
    <t>ERR1035018</t>
  </si>
  <si>
    <t>ERR1035019</t>
  </si>
  <si>
    <t>ERR1035020</t>
  </si>
  <si>
    <t>ERR1035021</t>
  </si>
  <si>
    <t>ERR1035029</t>
  </si>
  <si>
    <t>ERR1035035</t>
  </si>
  <si>
    <t>ERR1035040</t>
  </si>
  <si>
    <t>ERR1035041</t>
  </si>
  <si>
    <t>ERR1035042</t>
  </si>
  <si>
    <t>ERR1035044</t>
  </si>
  <si>
    <t>ERR1035048</t>
  </si>
  <si>
    <t>ERR1035050</t>
  </si>
  <si>
    <t>ERR1035051</t>
  </si>
  <si>
    <t>ERR1035052</t>
  </si>
  <si>
    <t>ERR1035053</t>
  </si>
  <si>
    <t>ERR1035054</t>
  </si>
  <si>
    <t>ERR1035055</t>
  </si>
  <si>
    <t>ERR1035056</t>
  </si>
  <si>
    <t>ERR1035057</t>
  </si>
  <si>
    <t>ERR1035058</t>
  </si>
  <si>
    <t>ERR1035059</t>
  </si>
  <si>
    <t>ERR1035060</t>
  </si>
  <si>
    <t>ERR1035061</t>
  </si>
  <si>
    <t>ERR1035062</t>
  </si>
  <si>
    <t>ERR1035063</t>
  </si>
  <si>
    <t>ERR1035064</t>
  </si>
  <si>
    <t>ERR1035065</t>
  </si>
  <si>
    <t>ERR1035066</t>
  </si>
  <si>
    <t>ERR1035067</t>
  </si>
  <si>
    <t>ERR1035068</t>
  </si>
  <si>
    <t>ERR1035069</t>
  </si>
  <si>
    <t>ERR1035071</t>
  </si>
  <si>
    <t>ERR1035072</t>
  </si>
  <si>
    <t>ERR1035073</t>
  </si>
  <si>
    <t>ERR1035075</t>
  </si>
  <si>
    <t>ERR1035076</t>
  </si>
  <si>
    <t>ERR1035077</t>
  </si>
  <si>
    <t>ERR1035078</t>
  </si>
  <si>
    <t>ERR1035079</t>
  </si>
  <si>
    <t>ERR1035080</t>
  </si>
  <si>
    <t>ERR1035082</t>
  </si>
  <si>
    <t>ERR1035083</t>
  </si>
  <si>
    <t>ERR1035084</t>
  </si>
  <si>
    <t>ERR1035085</t>
  </si>
  <si>
    <t>ERR1035086</t>
  </si>
  <si>
    <t>ERR1035087</t>
  </si>
  <si>
    <t>ERR1035088</t>
  </si>
  <si>
    <t>ERR1035089</t>
  </si>
  <si>
    <t>ERR1035090</t>
  </si>
  <si>
    <t>ERR1035092</t>
  </si>
  <si>
    <t>ERR1035093</t>
  </si>
  <si>
    <t>ERR1035094</t>
  </si>
  <si>
    <t>ERR1035095</t>
  </si>
  <si>
    <t>ERR1035100</t>
  </si>
  <si>
    <t>ERR1035101</t>
  </si>
  <si>
    <t>ERR1035102</t>
  </si>
  <si>
    <t>ERR1035103</t>
  </si>
  <si>
    <t>ERR1035104</t>
  </si>
  <si>
    <t>ERR1035105</t>
  </si>
  <si>
    <t>ERR1035107</t>
  </si>
  <si>
    <t>ERR1035108</t>
  </si>
  <si>
    <t>ERR1035109</t>
  </si>
  <si>
    <t>ERR1035110</t>
  </si>
  <si>
    <t>ERR1035114</t>
  </si>
  <si>
    <t>ERR1035115</t>
  </si>
  <si>
    <t>ERR1035116</t>
  </si>
  <si>
    <t>ERR1035117</t>
  </si>
  <si>
    <t>ERR1035118</t>
  </si>
  <si>
    <t>ERR1035119</t>
  </si>
  <si>
    <t>ERR1035120</t>
  </si>
  <si>
    <t>ERR1035125</t>
  </si>
  <si>
    <t>ERR1035126</t>
  </si>
  <si>
    <t>ERR1035127</t>
  </si>
  <si>
    <t>ERR1035136</t>
  </si>
  <si>
    <t>ERR1035137</t>
  </si>
  <si>
    <t>ERR1035139</t>
  </si>
  <si>
    <t>ERR1035140</t>
  </si>
  <si>
    <t>ERR1035142</t>
  </si>
  <si>
    <t>ERR1035143</t>
  </si>
  <si>
    <t>ERR1035144</t>
  </si>
  <si>
    <t>ERR1035145</t>
  </si>
  <si>
    <t>ERR1035147</t>
  </si>
  <si>
    <t>ERR1035148</t>
  </si>
  <si>
    <t>ERR1035161</t>
  </si>
  <si>
    <t>ERR1035167</t>
  </si>
  <si>
    <t>ERR1035169</t>
  </si>
  <si>
    <t>ERR1035171</t>
  </si>
  <si>
    <t>ERR1035172</t>
  </si>
  <si>
    <t>ERR1035174</t>
  </si>
  <si>
    <t>ERR1035175</t>
  </si>
  <si>
    <t>ERR1035176</t>
  </si>
  <si>
    <t>ERR1035199</t>
  </si>
  <si>
    <t>ERR1035204</t>
  </si>
  <si>
    <t>ERR1035219</t>
  </si>
  <si>
    <t>ERR1035222</t>
  </si>
  <si>
    <t>ERR1035224</t>
  </si>
  <si>
    <t>ERR1035228</t>
  </si>
  <si>
    <t>ERR1035230</t>
  </si>
  <si>
    <t>ERR1035234</t>
  </si>
  <si>
    <t>ERR1035235</t>
  </si>
  <si>
    <t>ERR1035236</t>
  </si>
  <si>
    <t>ERR1035237</t>
  </si>
  <si>
    <t>ERR1035238</t>
  </si>
  <si>
    <t>ERR1035240</t>
  </si>
  <si>
    <t>ERR1035241</t>
  </si>
  <si>
    <t>ERR1035242</t>
  </si>
  <si>
    <t>ERR1035243</t>
  </si>
  <si>
    <t>ERR1035244</t>
  </si>
  <si>
    <t>ERR1035245</t>
  </si>
  <si>
    <t>ERR1035246</t>
  </si>
  <si>
    <t>ERR1035247</t>
  </si>
  <si>
    <t>ERR1035248</t>
  </si>
  <si>
    <t>ERR1035249</t>
  </si>
  <si>
    <t>ERR1035258</t>
  </si>
  <si>
    <t>ERR1035259</t>
  </si>
  <si>
    <t>ERR1035260</t>
  </si>
  <si>
    <t>ERR1035261</t>
  </si>
  <si>
    <t>ERR1035264</t>
  </si>
  <si>
    <t>ERR1035269</t>
  </si>
  <si>
    <t>ERR1035270</t>
  </si>
  <si>
    <t>ERR1035273</t>
  </si>
  <si>
    <t>ERR1035285</t>
  </si>
  <si>
    <t>ERR1035287</t>
  </si>
  <si>
    <t>ERR1035288</t>
  </si>
  <si>
    <t>ERR1035294</t>
  </si>
  <si>
    <t>ERR1035296</t>
  </si>
  <si>
    <t>ERR1035307</t>
  </si>
  <si>
    <t>ERR1035310</t>
  </si>
  <si>
    <t>ERR1035311</t>
  </si>
  <si>
    <t>ERR1035312</t>
  </si>
  <si>
    <t>ERR1035313</t>
  </si>
  <si>
    <t>ERR1035316</t>
  </si>
  <si>
    <t>ERR1035317</t>
  </si>
  <si>
    <t>ERR1035318</t>
  </si>
  <si>
    <t>ERR1035319</t>
  </si>
  <si>
    <t>ERR1035320</t>
  </si>
  <si>
    <t>ERR1035321</t>
  </si>
  <si>
    <t>ERR1035322</t>
  </si>
  <si>
    <t>ERR1035323</t>
  </si>
  <si>
    <t>ERR1035324</t>
  </si>
  <si>
    <t>ERR1035325</t>
  </si>
  <si>
    <t>ERR1035326</t>
  </si>
  <si>
    <t>ERR1035327</t>
  </si>
  <si>
    <t>ERR1035328</t>
  </si>
  <si>
    <t>ERR1035329</t>
  </si>
  <si>
    <t>ERR1035330</t>
  </si>
  <si>
    <t>ERR1035331</t>
  </si>
  <si>
    <t>ERR1035332</t>
  </si>
  <si>
    <t>ERR1035333</t>
  </si>
  <si>
    <t>ERR1035334</t>
  </si>
  <si>
    <t>ERR1035335</t>
  </si>
  <si>
    <t>ERR1035336</t>
  </si>
  <si>
    <t>ERR1035337</t>
  </si>
  <si>
    <t>ERR1035338</t>
  </si>
  <si>
    <t>ERR1035339</t>
  </si>
  <si>
    <t>ERR1035340</t>
  </si>
  <si>
    <t>ERR1035341</t>
  </si>
  <si>
    <t>ERR1035342</t>
  </si>
  <si>
    <t>ERR1035343</t>
  </si>
  <si>
    <t>ERR1035346</t>
  </si>
  <si>
    <t>ERR1035348</t>
  </si>
  <si>
    <t>ERR1035349</t>
  </si>
  <si>
    <t>ERR1035350</t>
  </si>
  <si>
    <t>ERR1035351</t>
  </si>
  <si>
    <t>ERR1035352</t>
  </si>
  <si>
    <t>ERR1035353</t>
  </si>
  <si>
    <t>ERR1035355</t>
  </si>
  <si>
    <t>ERR1035356</t>
  </si>
  <si>
    <t>ERR1035359</t>
  </si>
  <si>
    <t>ERR1035361</t>
  </si>
  <si>
    <t>ERR1035362</t>
  </si>
  <si>
    <t>ERR1035363</t>
  </si>
  <si>
    <t>ERR1036274</t>
  </si>
  <si>
    <t>ERR1036275</t>
  </si>
  <si>
    <t>ERR1036276</t>
  </si>
  <si>
    <t>ERR1036277</t>
  </si>
  <si>
    <t>ERR1036278</t>
  </si>
  <si>
    <t>ERR1036287</t>
  </si>
  <si>
    <t>ERR1036288</t>
  </si>
  <si>
    <t>ERR1036291</t>
  </si>
  <si>
    <t>ERR1036292</t>
  </si>
  <si>
    <t>ERR1036293</t>
  </si>
  <si>
    <t>ERR1036295</t>
  </si>
  <si>
    <t>ERR1036296</t>
  </si>
  <si>
    <t>ERR1036298</t>
  </si>
  <si>
    <t>ERR124643</t>
  </si>
  <si>
    <t>ERR124647</t>
  </si>
  <si>
    <t>ERR124650</t>
  </si>
  <si>
    <t>ERR126599</t>
  </si>
  <si>
    <t>ERR126605</t>
  </si>
  <si>
    <t>ERR126607</t>
  </si>
  <si>
    <t>ERR126609</t>
  </si>
  <si>
    <t>ERR126610</t>
  </si>
  <si>
    <t>ERR126612</t>
  </si>
  <si>
    <t>ERR126617</t>
  </si>
  <si>
    <t>ERR126619</t>
  </si>
  <si>
    <t>ERR126623</t>
  </si>
  <si>
    <t>ERR126624</t>
  </si>
  <si>
    <t>ERR126626</t>
  </si>
  <si>
    <t>ERR126627</t>
  </si>
  <si>
    <t>ERR126628</t>
  </si>
  <si>
    <t>ERR126630</t>
  </si>
  <si>
    <t>ERR126635</t>
  </si>
  <si>
    <t>ERR126636</t>
  </si>
  <si>
    <t>ERR126637</t>
  </si>
  <si>
    <t>ERR126642</t>
  </si>
  <si>
    <t>ERR161012</t>
  </si>
  <si>
    <t>ERR161013</t>
  </si>
  <si>
    <t>ERR161015</t>
  </si>
  <si>
    <t>ERR161016</t>
  </si>
  <si>
    <t>ERR161018</t>
  </si>
  <si>
    <t>ERR161019</t>
  </si>
  <si>
    <t>ERR161021</t>
  </si>
  <si>
    <t>ERR161022</t>
  </si>
  <si>
    <t>ERR161023</t>
  </si>
  <si>
    <t>ERR161024</t>
  </si>
  <si>
    <t>ERR161025</t>
  </si>
  <si>
    <t>ERR161026</t>
  </si>
  <si>
    <t>ERR161027</t>
  </si>
  <si>
    <t>ERR161028</t>
  </si>
  <si>
    <t>ERR161029</t>
  </si>
  <si>
    <t>ERR161030</t>
  </si>
  <si>
    <t>ERR161031</t>
  </si>
  <si>
    <t>ERR161032</t>
  </si>
  <si>
    <t>ERR161035</t>
  </si>
  <si>
    <t>ERR161036</t>
  </si>
  <si>
    <t>ERR161038</t>
  </si>
  <si>
    <t>ERR161041</t>
  </si>
  <si>
    <t>ERR161042</t>
  </si>
  <si>
    <t>ERR161043</t>
  </si>
  <si>
    <t>ERR161047</t>
  </si>
  <si>
    <t>ERR161049</t>
  </si>
  <si>
    <t>ERR161050</t>
  </si>
  <si>
    <t>ERR161052</t>
  </si>
  <si>
    <t>ERR161053</t>
  </si>
  <si>
    <t>ERR161055</t>
  </si>
  <si>
    <t>ERR161056</t>
  </si>
  <si>
    <t>ERR161058</t>
  </si>
  <si>
    <t>ERR161059</t>
  </si>
  <si>
    <t>ERR161060</t>
  </si>
  <si>
    <t>ERR161061</t>
  </si>
  <si>
    <t>ERR161062</t>
  </si>
  <si>
    <t>ERR161063</t>
  </si>
  <si>
    <t>ERR161064</t>
  </si>
  <si>
    <t>ERR161065</t>
  </si>
  <si>
    <t>ERR161066</t>
  </si>
  <si>
    <t>ERR161068</t>
  </si>
  <si>
    <t>ERR161069</t>
  </si>
  <si>
    <t>ERR161070</t>
  </si>
  <si>
    <t>ERR161071</t>
  </si>
  <si>
    <t>ERR161072</t>
  </si>
  <si>
    <t>ERR161073</t>
  </si>
  <si>
    <t>ERR161074</t>
  </si>
  <si>
    <t>ERR161075</t>
  </si>
  <si>
    <t>ERR161076</t>
  </si>
  <si>
    <t>ERR161077</t>
  </si>
  <si>
    <t>ERR161079</t>
  </si>
  <si>
    <t>ERR161080</t>
  </si>
  <si>
    <t>ERR161081</t>
  </si>
  <si>
    <t>ERR161082</t>
  </si>
  <si>
    <t>ERR161083</t>
  </si>
  <si>
    <t>ERR161084</t>
  </si>
  <si>
    <t>ERR161085</t>
  </si>
  <si>
    <t>ERR161086</t>
  </si>
  <si>
    <t>ERR161088</t>
  </si>
  <si>
    <t>ERR161089</t>
  </si>
  <si>
    <t>ERR161090</t>
  </si>
  <si>
    <t>ERR161091</t>
  </si>
  <si>
    <t>ERR161092</t>
  </si>
  <si>
    <t>ERR161093</t>
  </si>
  <si>
    <t>ERR161094</t>
  </si>
  <si>
    <t>ERR161095</t>
  </si>
  <si>
    <t>ERR161096</t>
  </si>
  <si>
    <t>ERR161097</t>
  </si>
  <si>
    <t>ERR161098</t>
  </si>
  <si>
    <t>ERR161099</t>
  </si>
  <si>
    <t>ERR161100</t>
  </si>
  <si>
    <t>ERR161103</t>
  </si>
  <si>
    <t>ERR161105</t>
  </si>
  <si>
    <t>ERR161111</t>
  </si>
  <si>
    <t>ERR161113</t>
  </si>
  <si>
    <t>ERR161116</t>
  </si>
  <si>
    <t>ERR161117</t>
  </si>
  <si>
    <t>ERR161118</t>
  </si>
  <si>
    <t>ERR161119</t>
  </si>
  <si>
    <t>ERR161130</t>
  </si>
  <si>
    <t>ERR161136</t>
  </si>
  <si>
    <t>ERR161138</t>
  </si>
  <si>
    <t>ERR161150</t>
  </si>
  <si>
    <t>ERR161151</t>
  </si>
  <si>
    <t>ERR161154</t>
  </si>
  <si>
    <t>ERR161156</t>
  </si>
  <si>
    <t>ERR161157</t>
  </si>
  <si>
    <t>ERR161158</t>
  </si>
  <si>
    <t>ERR161159</t>
  </si>
  <si>
    <t>ERR161160</t>
  </si>
  <si>
    <t>ERR161161</t>
  </si>
  <si>
    <t>ERR161162</t>
  </si>
  <si>
    <t>ERR161164</t>
  </si>
  <si>
    <t>ERR161165</t>
  </si>
  <si>
    <t>ERR161166</t>
  </si>
  <si>
    <t>ERR161167</t>
  </si>
  <si>
    <t>ERR161168</t>
  </si>
  <si>
    <t>ERR161169</t>
  </si>
  <si>
    <t>ERR161171</t>
  </si>
  <si>
    <t>ERR161175</t>
  </si>
  <si>
    <t>ERR161176</t>
  </si>
  <si>
    <t>ERR161178</t>
  </si>
  <si>
    <t>ERR161180</t>
  </si>
  <si>
    <t>ERR161181</t>
  </si>
  <si>
    <t>ERR161182</t>
  </si>
  <si>
    <t>ERR161185</t>
  </si>
  <si>
    <t>ERR161186</t>
  </si>
  <si>
    <t>ERR161188</t>
  </si>
  <si>
    <t>ERR161189</t>
  </si>
  <si>
    <t>ERR161190</t>
  </si>
  <si>
    <t>ERR161191</t>
  </si>
  <si>
    <t>ERR161192</t>
  </si>
  <si>
    <t>ERR161193</t>
  </si>
  <si>
    <t>ERR161194</t>
  </si>
  <si>
    <t>ERR161195</t>
  </si>
  <si>
    <t>ERR161197</t>
  </si>
  <si>
    <t>ERR161198</t>
  </si>
  <si>
    <t>ERR161199</t>
  </si>
  <si>
    <t>ERR161200</t>
  </si>
  <si>
    <t>ERR161201</t>
  </si>
  <si>
    <t>ERR161203</t>
  </si>
  <si>
    <t>ERR163928</t>
  </si>
  <si>
    <t>ERR163929</t>
  </si>
  <si>
    <t>ERR163930</t>
  </si>
  <si>
    <t>ERR163932</t>
  </si>
  <si>
    <t>ERR163944</t>
  </si>
  <si>
    <t>ERR163946</t>
  </si>
  <si>
    <t>ERR163953</t>
  </si>
  <si>
    <t>ERR163957</t>
  </si>
  <si>
    <t>ERR163958</t>
  </si>
  <si>
    <t>ERR163959</t>
  </si>
  <si>
    <t>ERR163960</t>
  </si>
  <si>
    <t>ERR163967</t>
  </si>
  <si>
    <t>ERR163968</t>
  </si>
  <si>
    <t>ERR163969</t>
  </si>
  <si>
    <t>ERR163970</t>
  </si>
  <si>
    <t>ERR163971</t>
  </si>
  <si>
    <t>ERR163972</t>
  </si>
  <si>
    <t>ERR163973</t>
  </si>
  <si>
    <t>ERR163974</t>
  </si>
  <si>
    <t>ERR163975</t>
  </si>
  <si>
    <t>ERR163976</t>
  </si>
  <si>
    <t>ERR163977</t>
  </si>
  <si>
    <t>ERR163978</t>
  </si>
  <si>
    <t>ERR163979</t>
  </si>
  <si>
    <t>ERR163980</t>
  </si>
  <si>
    <t>ERR163981</t>
  </si>
  <si>
    <t>ERR163982</t>
  </si>
  <si>
    <t>ERR163983</t>
  </si>
  <si>
    <t>ERR163984</t>
  </si>
  <si>
    <t>ERR163985</t>
  </si>
  <si>
    <t>ERR163986</t>
  </si>
  <si>
    <t>ERR163987</t>
  </si>
  <si>
    <t>ERR163989</t>
  </si>
  <si>
    <t>ERR163990</t>
  </si>
  <si>
    <t>ERR163991</t>
  </si>
  <si>
    <t>ERR163992</t>
  </si>
  <si>
    <t>ERR163993</t>
  </si>
  <si>
    <t>ERR163995</t>
  </si>
  <si>
    <t>ERR163996</t>
  </si>
  <si>
    <t>ERR163997</t>
  </si>
  <si>
    <t>ERR163998</t>
  </si>
  <si>
    <t>ERR163999</t>
  </si>
  <si>
    <t>ERR164000</t>
  </si>
  <si>
    <t>ERR164001</t>
  </si>
  <si>
    <t>ERR164002</t>
  </si>
  <si>
    <t>ERR164003</t>
  </si>
  <si>
    <t>ERR164005</t>
  </si>
  <si>
    <t>ERR164006</t>
  </si>
  <si>
    <t>ERR164007</t>
  </si>
  <si>
    <t>ERR164008</t>
  </si>
  <si>
    <t>ERR164009</t>
  </si>
  <si>
    <t>ERR164010</t>
  </si>
  <si>
    <t>ERR164011</t>
  </si>
  <si>
    <t>ERR164012</t>
  </si>
  <si>
    <t>ERR164013</t>
  </si>
  <si>
    <t>ERR164014</t>
  </si>
  <si>
    <t>ERR164015</t>
  </si>
  <si>
    <t>ERR164016</t>
  </si>
  <si>
    <t>ERR164017</t>
  </si>
  <si>
    <t>ERR164018</t>
  </si>
  <si>
    <t>ERR164019</t>
  </si>
  <si>
    <t>ERR164020</t>
  </si>
  <si>
    <t>ERR164022</t>
  </si>
  <si>
    <t>ERR164023</t>
  </si>
  <si>
    <t>ERR176447</t>
  </si>
  <si>
    <t>ERR176448</t>
  </si>
  <si>
    <t>ERR176449</t>
  </si>
  <si>
    <t>ERR176451</t>
  </si>
  <si>
    <t>ERR176452</t>
  </si>
  <si>
    <t>ERR176453</t>
  </si>
  <si>
    <t>ERR176454</t>
  </si>
  <si>
    <t>ERR176455</t>
  </si>
  <si>
    <t>ERR176456</t>
  </si>
  <si>
    <t>ERR176457</t>
  </si>
  <si>
    <t>ERR176458</t>
  </si>
  <si>
    <t>ERR176459</t>
  </si>
  <si>
    <t>ERR176460</t>
  </si>
  <si>
    <t>ERR176461</t>
  </si>
  <si>
    <t>ERR176462</t>
  </si>
  <si>
    <t>ERR176463</t>
  </si>
  <si>
    <t>ERR176464</t>
  </si>
  <si>
    <t>ERR176465</t>
  </si>
  <si>
    <t>ERR176466</t>
  </si>
  <si>
    <t>ERR176467</t>
  </si>
  <si>
    <t>ERR176468</t>
  </si>
  <si>
    <t>ERR176469</t>
  </si>
  <si>
    <t>ERR176470</t>
  </si>
  <si>
    <t>ERR176471</t>
  </si>
  <si>
    <t>ERR176472</t>
  </si>
  <si>
    <t>ERR176473</t>
  </si>
  <si>
    <t>ERR176474</t>
  </si>
  <si>
    <t>ERR176476</t>
  </si>
  <si>
    <t>ERR176477</t>
  </si>
  <si>
    <t>ERR176478</t>
  </si>
  <si>
    <t>ERR176479</t>
  </si>
  <si>
    <t>ERR176480</t>
  </si>
  <si>
    <t>ERR176481</t>
  </si>
  <si>
    <t>ERR176483</t>
  </si>
  <si>
    <t>ERR176484</t>
  </si>
  <si>
    <t>ERR176485</t>
  </si>
  <si>
    <t>ERR176486</t>
  </si>
  <si>
    <t>ERR176487</t>
  </si>
  <si>
    <t>ERR176488</t>
  </si>
  <si>
    <t>ERR176490</t>
  </si>
  <si>
    <t>ERR176493</t>
  </si>
  <si>
    <t>ERR176494</t>
  </si>
  <si>
    <t>ERR176496</t>
  </si>
  <si>
    <t>ERR176497</t>
  </si>
  <si>
    <t>ERR176500</t>
  </si>
  <si>
    <t>ERR176502</t>
  </si>
  <si>
    <t>ERR176503</t>
  </si>
  <si>
    <t>ERR176504</t>
  </si>
  <si>
    <t>ERR176505</t>
  </si>
  <si>
    <t>ERR176506</t>
  </si>
  <si>
    <t>ERR176507</t>
  </si>
  <si>
    <t>ERR176508</t>
  </si>
  <si>
    <t>ERR176509</t>
  </si>
  <si>
    <t>ERR176510</t>
  </si>
  <si>
    <t>ERR176511</t>
  </si>
  <si>
    <t>ERR176512</t>
  </si>
  <si>
    <t>ERR176513</t>
  </si>
  <si>
    <t>ERR176514</t>
  </si>
  <si>
    <t>ERR176515</t>
  </si>
  <si>
    <t>ERR176519</t>
  </si>
  <si>
    <t>ERR176520</t>
  </si>
  <si>
    <t>ERR176521</t>
  </si>
  <si>
    <t>ERR176522</t>
  </si>
  <si>
    <t>ERR176523</t>
  </si>
  <si>
    <t>ERR176524</t>
  </si>
  <si>
    <t>ERR176525</t>
  </si>
  <si>
    <t>ERR176526</t>
  </si>
  <si>
    <t>ERR176527</t>
  </si>
  <si>
    <t>ERR176528</t>
  </si>
  <si>
    <t>ERR176529</t>
  </si>
  <si>
    <t>ERR176530</t>
  </si>
  <si>
    <t>ERR176531</t>
  </si>
  <si>
    <t>ERR176532</t>
  </si>
  <si>
    <t>ERR176533</t>
  </si>
  <si>
    <t>ERR176534</t>
  </si>
  <si>
    <t>ERR176535</t>
  </si>
  <si>
    <t>ERR176536</t>
  </si>
  <si>
    <t>ERR176537</t>
  </si>
  <si>
    <t>ERR176538</t>
  </si>
  <si>
    <t>ERR176539</t>
  </si>
  <si>
    <t>ERR176541</t>
  </si>
  <si>
    <t>ERR176542</t>
  </si>
  <si>
    <t>ERR176543</t>
  </si>
  <si>
    <t>ERR176544</t>
  </si>
  <si>
    <t>ERR176545</t>
  </si>
  <si>
    <t>ERR176548</t>
  </si>
  <si>
    <t>ERR176549</t>
  </si>
  <si>
    <t>ERR176550</t>
  </si>
  <si>
    <t>ERR176551</t>
  </si>
  <si>
    <t>ERR176552</t>
  </si>
  <si>
    <t>ERR176553</t>
  </si>
  <si>
    <t>ERR176555</t>
  </si>
  <si>
    <t>ERR176557</t>
  </si>
  <si>
    <t>ERR176558</t>
  </si>
  <si>
    <t>ERR176559</t>
  </si>
  <si>
    <t>ERR176561</t>
  </si>
  <si>
    <t>ERR176562</t>
  </si>
  <si>
    <t>ERR176563</t>
  </si>
  <si>
    <t>ERR176564</t>
  </si>
  <si>
    <t>ERR176565</t>
  </si>
  <si>
    <t>ERR176566</t>
  </si>
  <si>
    <t>ERR176567</t>
  </si>
  <si>
    <t>ERR176569</t>
  </si>
  <si>
    <t>ERR176571</t>
  </si>
  <si>
    <t>ERR176574</t>
  </si>
  <si>
    <t>ERR176575</t>
  </si>
  <si>
    <t>ERR176576</t>
  </si>
  <si>
    <t>ERR176578</t>
  </si>
  <si>
    <t>ERR176579</t>
  </si>
  <si>
    <t>ERR176581</t>
  </si>
  <si>
    <t>ERR176582</t>
  </si>
  <si>
    <t>ERR176583</t>
  </si>
  <si>
    <t>ERR176584</t>
  </si>
  <si>
    <t>ERR176585</t>
  </si>
  <si>
    <t>ERR176586</t>
  </si>
  <si>
    <t>ERR176587</t>
  </si>
  <si>
    <t>ERR176588</t>
  </si>
  <si>
    <t>ERR176589</t>
  </si>
  <si>
    <t>ERR176590</t>
  </si>
  <si>
    <t>ERR176591</t>
  </si>
  <si>
    <t>ERR176592</t>
  </si>
  <si>
    <t>ERR176593</t>
  </si>
  <si>
    <t>ERR176594</t>
  </si>
  <si>
    <t>ERR176595</t>
  </si>
  <si>
    <t>ERR176596</t>
  </si>
  <si>
    <t>ERR176597</t>
  </si>
  <si>
    <t>ERR176598</t>
  </si>
  <si>
    <t>ERR176599</t>
  </si>
  <si>
    <t>ERR176600</t>
  </si>
  <si>
    <t>ERR176601</t>
  </si>
  <si>
    <t>ERR176602</t>
  </si>
  <si>
    <t>ERR176603</t>
  </si>
  <si>
    <t>ERR176604</t>
  </si>
  <si>
    <t>ERR176605</t>
  </si>
  <si>
    <t>ERR176606</t>
  </si>
  <si>
    <t>ERR176607</t>
  </si>
  <si>
    <t>ERR176608</t>
  </si>
  <si>
    <t>ERR176609</t>
  </si>
  <si>
    <t>ERR176610</t>
  </si>
  <si>
    <t>ERR176611</t>
  </si>
  <si>
    <t>ERR176612</t>
  </si>
  <si>
    <t>ERR176613</t>
  </si>
  <si>
    <t>ERR176614</t>
  </si>
  <si>
    <t>ERR176615</t>
  </si>
  <si>
    <t>ERR176617</t>
  </si>
  <si>
    <t>ERR176618</t>
  </si>
  <si>
    <t>ERR176619</t>
  </si>
  <si>
    <t>ERR176620</t>
  </si>
  <si>
    <t>ERR176621</t>
  </si>
  <si>
    <t>ERR176622</t>
  </si>
  <si>
    <t>ERR176623</t>
  </si>
  <si>
    <t>ERR176624</t>
  </si>
  <si>
    <t>ERR176625</t>
  </si>
  <si>
    <t>ERR176626</t>
  </si>
  <si>
    <t>ERR176627</t>
  </si>
  <si>
    <t>ERR176628</t>
  </si>
  <si>
    <t>ERR176629</t>
  </si>
  <si>
    <t>ERR176630</t>
  </si>
  <si>
    <t>ERR176631</t>
  </si>
  <si>
    <t>ERR176632</t>
  </si>
  <si>
    <t>ERR176633</t>
  </si>
  <si>
    <t>ERR176634</t>
  </si>
  <si>
    <t>ERR176635</t>
  </si>
  <si>
    <t>ERR176636</t>
  </si>
  <si>
    <t>ERR176637</t>
  </si>
  <si>
    <t>ERR176638</t>
  </si>
  <si>
    <t>ERR176639</t>
  </si>
  <si>
    <t>ERR176640</t>
  </si>
  <si>
    <t>ERR176641</t>
  </si>
  <si>
    <t>ERR176642</t>
  </si>
  <si>
    <t>ERR176644</t>
  </si>
  <si>
    <t>ERR176645</t>
  </si>
  <si>
    <t>ERR176646</t>
  </si>
  <si>
    <t>ERR176647</t>
  </si>
  <si>
    <t>ERR176648</t>
  </si>
  <si>
    <t>ERR176650</t>
  </si>
  <si>
    <t>ERR176652</t>
  </si>
  <si>
    <t>ERR176653</t>
  </si>
  <si>
    <t>ERR176654</t>
  </si>
  <si>
    <t>ERR176655</t>
  </si>
  <si>
    <t>ERR176656</t>
  </si>
  <si>
    <t>ERR176657</t>
  </si>
  <si>
    <t>ERR176659</t>
  </si>
  <si>
    <t>ERR176660</t>
  </si>
  <si>
    <t>ERR176661</t>
  </si>
  <si>
    <t>ERR176662</t>
  </si>
  <si>
    <t>ERR176663</t>
  </si>
  <si>
    <t>ERR176665</t>
  </si>
  <si>
    <t>ERR176666</t>
  </si>
  <si>
    <t>ERR176667</t>
  </si>
  <si>
    <t>ERR176669</t>
  </si>
  <si>
    <t>ERR176671</t>
  </si>
  <si>
    <t>ERR176672</t>
  </si>
  <si>
    <t>ERR176673</t>
  </si>
  <si>
    <t>ERR176674</t>
  </si>
  <si>
    <t>ERR176677</t>
  </si>
  <si>
    <t>ERR176678</t>
  </si>
  <si>
    <t>ERR176679</t>
  </si>
  <si>
    <t>ERR176680</t>
  </si>
  <si>
    <t>ERR176682</t>
  </si>
  <si>
    <t>ERR176683</t>
  </si>
  <si>
    <t>ERR176684</t>
  </si>
  <si>
    <t>ERR176685</t>
  </si>
  <si>
    <t>ERR176686</t>
  </si>
  <si>
    <t>ERR176688</t>
  </si>
  <si>
    <t>ERR176689</t>
  </si>
  <si>
    <t>ERR176690</t>
  </si>
  <si>
    <t>ERR176692</t>
  </si>
  <si>
    <t>ERR176693</t>
  </si>
  <si>
    <t>ERR176694</t>
  </si>
  <si>
    <t>ERR176696</t>
  </si>
  <si>
    <t>ERR176697</t>
  </si>
  <si>
    <t>ERR176698</t>
  </si>
  <si>
    <t>ERR176699</t>
  </si>
  <si>
    <t>ERR176700</t>
  </si>
  <si>
    <t>ERR176701</t>
  </si>
  <si>
    <t>ERR176703</t>
  </si>
  <si>
    <t>ERR176705</t>
  </si>
  <si>
    <t>ERR176706</t>
  </si>
  <si>
    <t>ERR176707</t>
  </si>
  <si>
    <t>ERR176708</t>
  </si>
  <si>
    <t>ERR176710</t>
  </si>
  <si>
    <t>ERR176711</t>
  </si>
  <si>
    <t>ERR176712</t>
  </si>
  <si>
    <t>ERR176713</t>
  </si>
  <si>
    <t>ERR176714</t>
  </si>
  <si>
    <t>ERR176715</t>
  </si>
  <si>
    <t>ERR176716</t>
  </si>
  <si>
    <t>ERR176717</t>
  </si>
  <si>
    <t>ERR176718</t>
  </si>
  <si>
    <t>ERR176719</t>
  </si>
  <si>
    <t>ERR176720</t>
  </si>
  <si>
    <t>ERR176721</t>
  </si>
  <si>
    <t>ERR176722</t>
  </si>
  <si>
    <t>ERR176723</t>
  </si>
  <si>
    <t>ERR176724</t>
  </si>
  <si>
    <t>ERR176725</t>
  </si>
  <si>
    <t>ERR176726</t>
  </si>
  <si>
    <t>ERR176727</t>
  </si>
  <si>
    <t>ERR176728</t>
  </si>
  <si>
    <t>ERR176729</t>
  </si>
  <si>
    <t>ERR176730</t>
  </si>
  <si>
    <t>ERR176731</t>
  </si>
  <si>
    <t>ERR176732</t>
  </si>
  <si>
    <t>ERR176733</t>
  </si>
  <si>
    <t>ERR176734</t>
  </si>
  <si>
    <t>ERR176736</t>
  </si>
  <si>
    <t>ERR176737</t>
  </si>
  <si>
    <t>ERR176738</t>
  </si>
  <si>
    <t>ERR176739</t>
  </si>
  <si>
    <t>ERR176744</t>
  </si>
  <si>
    <t>ERR176750</t>
  </si>
  <si>
    <t>ERR176754</t>
  </si>
  <si>
    <t>ERR176761</t>
  </si>
  <si>
    <t>ERR176762</t>
  </si>
  <si>
    <t>ERR176764</t>
  </si>
  <si>
    <t>ERR176765</t>
  </si>
  <si>
    <t>ERR176768</t>
  </si>
  <si>
    <t>ERR176769</t>
  </si>
  <si>
    <t>ERR176770</t>
  </si>
  <si>
    <t>ERR176772</t>
  </si>
  <si>
    <t>ERR176774</t>
  </si>
  <si>
    <t>ERR176775</t>
  </si>
  <si>
    <t>ERR176776</t>
  </si>
  <si>
    <t>ERR176777</t>
  </si>
  <si>
    <t>ERR176783</t>
  </si>
  <si>
    <t>ERR176784</t>
  </si>
  <si>
    <t>ERR176785</t>
  </si>
  <si>
    <t>ERR176786</t>
  </si>
  <si>
    <t>ERR176787</t>
  </si>
  <si>
    <t>ERR176788</t>
  </si>
  <si>
    <t>ERR176789</t>
  </si>
  <si>
    <t>ERR176790</t>
  </si>
  <si>
    <t>ERR176791</t>
  </si>
  <si>
    <t>ERR176794</t>
  </si>
  <si>
    <t>ERR176795</t>
  </si>
  <si>
    <t>ERR176796</t>
  </si>
  <si>
    <t>ERR176797</t>
  </si>
  <si>
    <t>ERR176798</t>
  </si>
  <si>
    <t>ERR176799</t>
  </si>
  <si>
    <t>ERR176800</t>
  </si>
  <si>
    <t>ERR176801</t>
  </si>
  <si>
    <t>ERR176802</t>
  </si>
  <si>
    <t>ERR176803</t>
  </si>
  <si>
    <t>ERR176805</t>
  </si>
  <si>
    <t>ERR176808</t>
  </si>
  <si>
    <t>ERR176809</t>
  </si>
  <si>
    <t>ERR176810</t>
  </si>
  <si>
    <t>ERR176812</t>
  </si>
  <si>
    <t>ERR176813</t>
  </si>
  <si>
    <t>ERR176814</t>
  </si>
  <si>
    <t>ERR176816</t>
  </si>
  <si>
    <t>ERR176823</t>
  </si>
  <si>
    <t>ERR176824</t>
  </si>
  <si>
    <t>ERR176825</t>
  </si>
  <si>
    <t>ERR176826</t>
  </si>
  <si>
    <t>ERR176828</t>
  </si>
  <si>
    <t>ERR176829</t>
  </si>
  <si>
    <t>ERR181674</t>
  </si>
  <si>
    <t>ERR181675</t>
  </si>
  <si>
    <t>ERR181676</t>
  </si>
  <si>
    <t>ERR181677</t>
  </si>
  <si>
    <t>ERR181678</t>
  </si>
  <si>
    <t>ERR181679</t>
  </si>
  <si>
    <t>ERR181680</t>
  </si>
  <si>
    <t>ERR181681</t>
  </si>
  <si>
    <t>ERR181682</t>
  </si>
  <si>
    <t>ERR181683</t>
  </si>
  <si>
    <t>ERR181684</t>
  </si>
  <si>
    <t>ERR181685</t>
  </si>
  <si>
    <t>ERR181686</t>
  </si>
  <si>
    <t>ERR181687</t>
  </si>
  <si>
    <t>ERR181688</t>
  </si>
  <si>
    <t>ERR181689</t>
  </si>
  <si>
    <t>ERR181690</t>
  </si>
  <si>
    <t>ERR181691</t>
  </si>
  <si>
    <t>ERR181693</t>
  </si>
  <si>
    <t>ERR181694</t>
  </si>
  <si>
    <t>ERR181695</t>
  </si>
  <si>
    <t>ERR181696</t>
  </si>
  <si>
    <t>ERR181697</t>
  </si>
  <si>
    <t>ERR181698</t>
  </si>
  <si>
    <t>ERR181700</t>
  </si>
  <si>
    <t>ERR181701</t>
  </si>
  <si>
    <t>ERR181702</t>
  </si>
  <si>
    <t>ERR181703</t>
  </si>
  <si>
    <t>ERR181705</t>
  </si>
  <si>
    <t>ERR181706</t>
  </si>
  <si>
    <t>ERR181707</t>
  </si>
  <si>
    <t>ERR181708</t>
  </si>
  <si>
    <t>ERR181709</t>
  </si>
  <si>
    <t>ERR181710</t>
  </si>
  <si>
    <t>ERR181713</t>
  </si>
  <si>
    <t>ERR181714</t>
  </si>
  <si>
    <t>ERR181715</t>
  </si>
  <si>
    <t>ERR181716</t>
  </si>
  <si>
    <t>ERR181717</t>
  </si>
  <si>
    <t>ERR181718</t>
  </si>
  <si>
    <t>ERR181719</t>
  </si>
  <si>
    <t>ERR181720</t>
  </si>
  <si>
    <t>ERR181721</t>
  </si>
  <si>
    <t>ERR181722</t>
  </si>
  <si>
    <t>ERR181723</t>
  </si>
  <si>
    <t>ERR181724</t>
  </si>
  <si>
    <t>ERR181725</t>
  </si>
  <si>
    <t>ERR181726</t>
  </si>
  <si>
    <t>ERR181727</t>
  </si>
  <si>
    <t>ERR181728</t>
  </si>
  <si>
    <t>ERR181729</t>
  </si>
  <si>
    <t>ERR181730</t>
  </si>
  <si>
    <t>ERR181731</t>
  </si>
  <si>
    <t>ERR181732</t>
  </si>
  <si>
    <t>ERR181733</t>
  </si>
  <si>
    <t>ERR181734</t>
  </si>
  <si>
    <t>ERR181736</t>
  </si>
  <si>
    <t>ERR181737</t>
  </si>
  <si>
    <t>ERR181738</t>
  </si>
  <si>
    <t>ERR181739</t>
  </si>
  <si>
    <t>ERR181740</t>
  </si>
  <si>
    <t>ERR181741</t>
  </si>
  <si>
    <t>ERR181743</t>
  </si>
  <si>
    <t>ERR181745</t>
  </si>
  <si>
    <t>ERR181746</t>
  </si>
  <si>
    <t>ERR181747</t>
  </si>
  <si>
    <t>ERR181748</t>
  </si>
  <si>
    <t>ERR181751</t>
  </si>
  <si>
    <t>ERR181752</t>
  </si>
  <si>
    <t>ERR181753</t>
  </si>
  <si>
    <t>ERR181754</t>
  </si>
  <si>
    <t>ERR181755</t>
  </si>
  <si>
    <t>ERR181756</t>
  </si>
  <si>
    <t>ERR181757</t>
  </si>
  <si>
    <t>ERR181758</t>
  </si>
  <si>
    <t>ERR181759</t>
  </si>
  <si>
    <t>ERR181760</t>
  </si>
  <si>
    <t>ERR181761</t>
  </si>
  <si>
    <t>ERR181762</t>
  </si>
  <si>
    <t>ERR181763</t>
  </si>
  <si>
    <t>ERR181764</t>
  </si>
  <si>
    <t>ERR181765</t>
  </si>
  <si>
    <t>ERR181766</t>
  </si>
  <si>
    <t>ERR181767</t>
  </si>
  <si>
    <t>ERR181768</t>
  </si>
  <si>
    <t>ERR181769</t>
  </si>
  <si>
    <t>ERR181770</t>
  </si>
  <si>
    <t>ERR181772</t>
  </si>
  <si>
    <t>ERR181773</t>
  </si>
  <si>
    <t>ERR181774</t>
  </si>
  <si>
    <t>ERR181775</t>
  </si>
  <si>
    <t>ERR181776</t>
  </si>
  <si>
    <t>ERR181777</t>
  </si>
  <si>
    <t>ERR181778</t>
  </si>
  <si>
    <t>ERR181779</t>
  </si>
  <si>
    <t>ERR181780</t>
  </si>
  <si>
    <t>ERR181781</t>
  </si>
  <si>
    <t>ERR181782</t>
  </si>
  <si>
    <t>ERR181783</t>
  </si>
  <si>
    <t>ERR181784</t>
  </si>
  <si>
    <t>ERR181785</t>
  </si>
  <si>
    <t>ERR181787</t>
  </si>
  <si>
    <t>ERR181788</t>
  </si>
  <si>
    <t>ERR181789</t>
  </si>
  <si>
    <t>ERR181790</t>
  </si>
  <si>
    <t>ERR181791</t>
  </si>
  <si>
    <t>ERR181792</t>
  </si>
  <si>
    <t>ERR181794</t>
  </si>
  <si>
    <t>ERR181795</t>
  </si>
  <si>
    <t>ERR181796</t>
  </si>
  <si>
    <t>ERR181797</t>
  </si>
  <si>
    <t>ERR181798</t>
  </si>
  <si>
    <t>ERR181799</t>
  </si>
  <si>
    <t>ERR181800</t>
  </si>
  <si>
    <t>ERR181801</t>
  </si>
  <si>
    <t>ERR181802</t>
  </si>
  <si>
    <t>ERR181803</t>
  </si>
  <si>
    <t>ERR181804</t>
  </si>
  <si>
    <t>ERR181805</t>
  </si>
  <si>
    <t>ERR181806</t>
  </si>
  <si>
    <t>ERR181807</t>
  </si>
  <si>
    <t>ERR181808</t>
  </si>
  <si>
    <t>ERR181809</t>
  </si>
  <si>
    <t>ERR181810</t>
  </si>
  <si>
    <t>ERR181812</t>
  </si>
  <si>
    <t>ERR181814</t>
  </si>
  <si>
    <t>ERR181815</t>
  </si>
  <si>
    <t>ERR181816</t>
  </si>
  <si>
    <t>ERR181817</t>
  </si>
  <si>
    <t>ERR181818</t>
  </si>
  <si>
    <t>ERR181819</t>
  </si>
  <si>
    <t>ERR181821</t>
  </si>
  <si>
    <t>ERR181822</t>
  </si>
  <si>
    <t>ERR181823</t>
  </si>
  <si>
    <t>ERR181825</t>
  </si>
  <si>
    <t>ERR181826</t>
  </si>
  <si>
    <t>ERR181827</t>
  </si>
  <si>
    <t>ERR181828</t>
  </si>
  <si>
    <t>ERR181829</t>
  </si>
  <si>
    <t>ERR181830</t>
  </si>
  <si>
    <t>ERR181831</t>
  </si>
  <si>
    <t>ERR181832</t>
  </si>
  <si>
    <t>ERR181833</t>
  </si>
  <si>
    <t>ERR181834</t>
  </si>
  <si>
    <t>ERR181835</t>
  </si>
  <si>
    <t>ERR181836</t>
  </si>
  <si>
    <t>ERR181837</t>
  </si>
  <si>
    <t>ERR181838</t>
  </si>
  <si>
    <t>ERR181839</t>
  </si>
  <si>
    <t>ERR181841</t>
  </si>
  <si>
    <t>ERR181842</t>
  </si>
  <si>
    <t>ERR181843</t>
  </si>
  <si>
    <t>ERR181844</t>
  </si>
  <si>
    <t>ERR181845</t>
  </si>
  <si>
    <t>ERR181846</t>
  </si>
  <si>
    <t>ERR181848</t>
  </si>
  <si>
    <t>ERR181849</t>
  </si>
  <si>
    <t>ERR181850</t>
  </si>
  <si>
    <t>ERR181851</t>
  </si>
  <si>
    <t>ERR181852</t>
  </si>
  <si>
    <t>ERR181853</t>
  </si>
  <si>
    <t>ERR181854</t>
  </si>
  <si>
    <t>ERR181855</t>
  </si>
  <si>
    <t>ERR181856</t>
  </si>
  <si>
    <t>ERR181858</t>
  </si>
  <si>
    <t>ERR181859</t>
  </si>
  <si>
    <t>ERR181860</t>
  </si>
  <si>
    <t>ERR181861</t>
  </si>
  <si>
    <t>ERR181862</t>
  </si>
  <si>
    <t>ERR181864</t>
  </si>
  <si>
    <t>ERR181865</t>
  </si>
  <si>
    <t>ERR181868</t>
  </si>
  <si>
    <t>ERR181871</t>
  </si>
  <si>
    <t>ERR181874</t>
  </si>
  <si>
    <t>ERR181876</t>
  </si>
  <si>
    <t>ERR181878</t>
  </si>
  <si>
    <t>ERR181880</t>
  </si>
  <si>
    <t>ERR181882</t>
  </si>
  <si>
    <t>ERR181883</t>
  </si>
  <si>
    <t>ERR181884</t>
  </si>
  <si>
    <t>ERR181885</t>
  </si>
  <si>
    <t>ERR181886</t>
  </si>
  <si>
    <t>ERR181888</t>
  </si>
  <si>
    <t>ERR181889</t>
  </si>
  <si>
    <t>ERR181890</t>
  </si>
  <si>
    <t>ERR181891</t>
  </si>
  <si>
    <t>ERR181892</t>
  </si>
  <si>
    <t>ERR181893</t>
  </si>
  <si>
    <t>ERR181894</t>
  </si>
  <si>
    <t>ERR181895</t>
  </si>
  <si>
    <t>ERR181896</t>
  </si>
  <si>
    <t>ERR181898</t>
  </si>
  <si>
    <t>ERR181899</t>
  </si>
  <si>
    <t>ERR181900</t>
  </si>
  <si>
    <t>ERR181901</t>
  </si>
  <si>
    <t>ERR181902</t>
  </si>
  <si>
    <t>ERR181903</t>
  </si>
  <si>
    <t>ERR181904</t>
  </si>
  <si>
    <t>ERR181906</t>
  </si>
  <si>
    <t>ERR181915</t>
  </si>
  <si>
    <t>ERR181916</t>
  </si>
  <si>
    <t>ERR181918</t>
  </si>
  <si>
    <t>ERR181921</t>
  </si>
  <si>
    <t>ERR181924</t>
  </si>
  <si>
    <t>ERR181927</t>
  </si>
  <si>
    <t>ERR181928</t>
  </si>
  <si>
    <t>ERR181929</t>
  </si>
  <si>
    <t>ERR181930</t>
  </si>
  <si>
    <t>ERR181931</t>
  </si>
  <si>
    <t>ERR181932</t>
  </si>
  <si>
    <t>ERR181933</t>
  </si>
  <si>
    <t>ERR181934</t>
  </si>
  <si>
    <t>ERR181935</t>
  </si>
  <si>
    <t>ERR181936</t>
  </si>
  <si>
    <t>ERR181937</t>
  </si>
  <si>
    <t>ERR181938</t>
  </si>
  <si>
    <t>ERR181939</t>
  </si>
  <si>
    <t>ERR181941</t>
  </si>
  <si>
    <t>ERR181942</t>
  </si>
  <si>
    <t>ERR181943</t>
  </si>
  <si>
    <t>ERR181946</t>
  </si>
  <si>
    <t>ERR181947</t>
  </si>
  <si>
    <t>ERR181948</t>
  </si>
  <si>
    <t>ERR181949</t>
  </si>
  <si>
    <t>ERR181950</t>
  </si>
  <si>
    <t>ERR181951</t>
  </si>
  <si>
    <t>ERR181952</t>
  </si>
  <si>
    <t>ERR181953</t>
  </si>
  <si>
    <t>ERR181954</t>
  </si>
  <si>
    <t>ERR181955</t>
  </si>
  <si>
    <t>ERR181956</t>
  </si>
  <si>
    <t>ERR181957</t>
  </si>
  <si>
    <t>ERR181961</t>
  </si>
  <si>
    <t>ERR181962</t>
  </si>
  <si>
    <t>ERR181964</t>
  </si>
  <si>
    <t>ERR181966</t>
  </si>
  <si>
    <t>ERR181968</t>
  </si>
  <si>
    <t>ERR181969</t>
  </si>
  <si>
    <t>ERR181970</t>
  </si>
  <si>
    <t>ERR181972</t>
  </si>
  <si>
    <t>ERR181973</t>
  </si>
  <si>
    <t>ERR181974</t>
  </si>
  <si>
    <t>ERR181975</t>
  </si>
  <si>
    <t>ERR181976</t>
  </si>
  <si>
    <t>ERR181978</t>
  </si>
  <si>
    <t>ERR181979</t>
  </si>
  <si>
    <t>ERR181981</t>
  </si>
  <si>
    <t>ERR181982</t>
  </si>
  <si>
    <t>ERR181983</t>
  </si>
  <si>
    <t>ERR181984</t>
  </si>
  <si>
    <t>ERR181985</t>
  </si>
  <si>
    <t>ERR181988</t>
  </si>
  <si>
    <t>ERR181989</t>
  </si>
  <si>
    <t>ERR181990</t>
  </si>
  <si>
    <t>ERR181991</t>
  </si>
  <si>
    <t>ERR181992</t>
  </si>
  <si>
    <t>ERR181993</t>
  </si>
  <si>
    <t>ERR181995</t>
  </si>
  <si>
    <t>ERR181996</t>
  </si>
  <si>
    <t>ERR181997</t>
  </si>
  <si>
    <t>ERR181998</t>
  </si>
  <si>
    <t>ERR181999</t>
  </si>
  <si>
    <t>ERR182000</t>
  </si>
  <si>
    <t>ERR182001</t>
  </si>
  <si>
    <t>ERR182002</t>
  </si>
  <si>
    <t>ERR182003</t>
  </si>
  <si>
    <t>ERR182004</t>
  </si>
  <si>
    <t>ERR182005</t>
  </si>
  <si>
    <t>ERR182006</t>
  </si>
  <si>
    <t>ERR182007</t>
  </si>
  <si>
    <t>ERR182008</t>
  </si>
  <si>
    <t>ERR182009</t>
  </si>
  <si>
    <t>ERR182010</t>
  </si>
  <si>
    <t>ERR182012</t>
  </si>
  <si>
    <t>ERR182013</t>
  </si>
  <si>
    <t>ERR182015</t>
  </si>
  <si>
    <t>ERR182016</t>
  </si>
  <si>
    <t>ERR182017</t>
  </si>
  <si>
    <t>ERR182018</t>
  </si>
  <si>
    <t>ERR182019</t>
  </si>
  <si>
    <t>ERR182021</t>
  </si>
  <si>
    <t>ERR182023</t>
  </si>
  <si>
    <t>ERR182026</t>
  </si>
  <si>
    <t>ERR182030</t>
  </si>
  <si>
    <t>ERR182031</t>
  </si>
  <si>
    <t>ERR182034</t>
  </si>
  <si>
    <t>ERR182035</t>
  </si>
  <si>
    <t>ERR182036</t>
  </si>
  <si>
    <t>ERR182037</t>
  </si>
  <si>
    <t>ERR182038</t>
  </si>
  <si>
    <t>ERR182039</t>
  </si>
  <si>
    <t>ERR182040</t>
  </si>
  <si>
    <t>ERR182041</t>
  </si>
  <si>
    <t>ERR182042</t>
  </si>
  <si>
    <t>ERR182043</t>
  </si>
  <si>
    <t>ERR182044</t>
  </si>
  <si>
    <t>ERR182045</t>
  </si>
  <si>
    <t>ERR182046</t>
  </si>
  <si>
    <t>ERR182047</t>
  </si>
  <si>
    <t>ERR182048</t>
  </si>
  <si>
    <t>ERR182049</t>
  </si>
  <si>
    <t>ERR182050</t>
  </si>
  <si>
    <t>ERR182051</t>
  </si>
  <si>
    <t>ERR182052</t>
  </si>
  <si>
    <t>ERR182053</t>
  </si>
  <si>
    <t>ERR182054</t>
  </si>
  <si>
    <t>ERR182055</t>
  </si>
  <si>
    <t>ERR182056</t>
  </si>
  <si>
    <t>ERR182057</t>
  </si>
  <si>
    <t>ERR1873436</t>
  </si>
  <si>
    <t>ERR1873438</t>
  </si>
  <si>
    <t>ERR1873439</t>
  </si>
  <si>
    <t>ERR1873440</t>
  </si>
  <si>
    <t>ERR1873441</t>
  </si>
  <si>
    <t>ERR1873442</t>
  </si>
  <si>
    <t>ERR1873443</t>
  </si>
  <si>
    <t>ERR1873444</t>
  </si>
  <si>
    <t>ERR1873445</t>
  </si>
  <si>
    <t>ERR1873446</t>
  </si>
  <si>
    <t>ERR1873447</t>
  </si>
  <si>
    <t>ERR1873448</t>
  </si>
  <si>
    <t>ERR1873449</t>
  </si>
  <si>
    <t>ERR1873450</t>
  </si>
  <si>
    <t>ERR1873451</t>
  </si>
  <si>
    <t>ERR1873452</t>
  </si>
  <si>
    <t>ERR1873453</t>
  </si>
  <si>
    <t>ERR1873454</t>
  </si>
  <si>
    <t>ERR1873455</t>
  </si>
  <si>
    <t>ERR1873456</t>
  </si>
  <si>
    <t>ERR1873457</t>
  </si>
  <si>
    <t>ERR1873458</t>
  </si>
  <si>
    <t>ERR1873459</t>
  </si>
  <si>
    <t>ERR1873460</t>
  </si>
  <si>
    <t>ERR1873462</t>
  </si>
  <si>
    <t>ERR1873463</t>
  </si>
  <si>
    <t>ERR1873464</t>
  </si>
  <si>
    <t>ERR1873465</t>
  </si>
  <si>
    <t>ERR1873467</t>
  </si>
  <si>
    <t>ERR1873468</t>
  </si>
  <si>
    <t>ERR1873469</t>
  </si>
  <si>
    <t>ERR1873470</t>
  </si>
  <si>
    <t>ERR1873471</t>
  </si>
  <si>
    <t>ERR1873472</t>
  </si>
  <si>
    <t>ERR1873473</t>
  </si>
  <si>
    <t>ERR1873474</t>
  </si>
  <si>
    <t>ERR1873475</t>
  </si>
  <si>
    <t>ERR1873476</t>
  </si>
  <si>
    <t>ERR1873477</t>
  </si>
  <si>
    <t>ERR1873478</t>
  </si>
  <si>
    <t>ERR1873479</t>
  </si>
  <si>
    <t>ERR1873481</t>
  </si>
  <si>
    <t>ERR1873483</t>
  </si>
  <si>
    <t>ERR1873484</t>
  </si>
  <si>
    <t>ERR1873485</t>
  </si>
  <si>
    <t>ERR1873486</t>
  </si>
  <si>
    <t>ERR1873487</t>
  </si>
  <si>
    <t>ERR1873488</t>
  </si>
  <si>
    <t>ERR1873489</t>
  </si>
  <si>
    <t>ERR1873490</t>
  </si>
  <si>
    <t>ERR1873491</t>
  </si>
  <si>
    <t>ERR1873494</t>
  </si>
  <si>
    <t>ERR1873495</t>
  </si>
  <si>
    <t>ERR1873496</t>
  </si>
  <si>
    <t>ERR1873497</t>
  </si>
  <si>
    <t>ERR1873498</t>
  </si>
  <si>
    <t>ERR1873499</t>
  </si>
  <si>
    <t>ERR1873501</t>
  </si>
  <si>
    <t>ERR1873502</t>
  </si>
  <si>
    <t>ERR1873503</t>
  </si>
  <si>
    <t>ERR1873504</t>
  </si>
  <si>
    <t>ERR1873505</t>
  </si>
  <si>
    <t>ERR1873506</t>
  </si>
  <si>
    <t>ERR1873507</t>
  </si>
  <si>
    <t>ERR1873510</t>
  </si>
  <si>
    <t>ERR1873511</t>
  </si>
  <si>
    <t>ERR1873512</t>
  </si>
  <si>
    <t>ERR1873515</t>
  </si>
  <si>
    <t>ERR1873516</t>
  </si>
  <si>
    <t>ERR1873517</t>
  </si>
  <si>
    <t>ERR1873518</t>
  </si>
  <si>
    <t>ERR1873519</t>
  </si>
  <si>
    <t>ERR1873520</t>
  </si>
  <si>
    <t>ERR1873521</t>
  </si>
  <si>
    <t>ERR1873522</t>
  </si>
  <si>
    <t>ERR1873523</t>
  </si>
  <si>
    <t>ERR1873524</t>
  </si>
  <si>
    <t>ERR1873525</t>
  </si>
  <si>
    <t>ERR1873526</t>
  </si>
  <si>
    <t>ERR1873527</t>
  </si>
  <si>
    <t>ERR1873528</t>
  </si>
  <si>
    <t>ERR1873529</t>
  </si>
  <si>
    <t>ERR1873532</t>
  </si>
  <si>
    <t>ERR1873533</t>
  </si>
  <si>
    <t>ERR1873534</t>
  </si>
  <si>
    <t>ERR1873535</t>
  </si>
  <si>
    <t>ERR1873536</t>
  </si>
  <si>
    <t>ERR1873537</t>
  </si>
  <si>
    <t>ERR1873538</t>
  </si>
  <si>
    <t>ERR1873540</t>
  </si>
  <si>
    <t>ERR1873541</t>
  </si>
  <si>
    <t>ERR1873542</t>
  </si>
  <si>
    <t>ERR1873543</t>
  </si>
  <si>
    <t>ERR1873544</t>
  </si>
  <si>
    <t>ERR1873545</t>
  </si>
  <si>
    <t>ERR1873546</t>
  </si>
  <si>
    <t>ERR1873547</t>
  </si>
  <si>
    <t>ERR1873548</t>
  </si>
  <si>
    <t>ERR1873550</t>
  </si>
  <si>
    <t>ERR1873551</t>
  </si>
  <si>
    <t>ERR1873552</t>
  </si>
  <si>
    <t>ERR1873553</t>
  </si>
  <si>
    <t>ERR1873554</t>
  </si>
  <si>
    <t>ERR1873555</t>
  </si>
  <si>
    <t>ERR1873556</t>
  </si>
  <si>
    <t>ERR1873557</t>
  </si>
  <si>
    <t>ERR1873558</t>
  </si>
  <si>
    <t>ERR1873559</t>
  </si>
  <si>
    <t>ERR1873560</t>
  </si>
  <si>
    <t>ERR1873561</t>
  </si>
  <si>
    <t>ERR1873562</t>
  </si>
  <si>
    <t>ERR1873564</t>
  </si>
  <si>
    <t>ERR1873565</t>
  </si>
  <si>
    <t>ERR190328</t>
  </si>
  <si>
    <t>ERR190330</t>
  </si>
  <si>
    <t>ERR190333</t>
  </si>
  <si>
    <t>ERR190335</t>
  </si>
  <si>
    <t>ERR190336</t>
  </si>
  <si>
    <t>ERR190337</t>
  </si>
  <si>
    <t>ERR190338</t>
  </si>
  <si>
    <t>ERR190341</t>
  </si>
  <si>
    <t>ERR190342</t>
  </si>
  <si>
    <t>ERR190347</t>
  </si>
  <si>
    <t>ERR190349</t>
  </si>
  <si>
    <t>ERR190350</t>
  </si>
  <si>
    <t>ERR190352</t>
  </si>
  <si>
    <t>ERR190355</t>
  </si>
  <si>
    <t>ERR190356</t>
  </si>
  <si>
    <t>ERR190357</t>
  </si>
  <si>
    <t>ERR190358</t>
  </si>
  <si>
    <t>ERR190362</t>
  </si>
  <si>
    <t>ERR190372</t>
  </si>
  <si>
    <t>ERR190373</t>
  </si>
  <si>
    <t>ERR190374</t>
  </si>
  <si>
    <t>ERR190375</t>
  </si>
  <si>
    <t>ERR190381</t>
  </si>
  <si>
    <t>ERR190383</t>
  </si>
  <si>
    <t>ERR190385</t>
  </si>
  <si>
    <t>ERR190393</t>
  </si>
  <si>
    <t>ERR190394</t>
  </si>
  <si>
    <t>ERR190395</t>
  </si>
  <si>
    <t>ERR190396</t>
  </si>
  <si>
    <t>ERR190397</t>
  </si>
  <si>
    <t>ERR190398</t>
  </si>
  <si>
    <t>ERR190399</t>
  </si>
  <si>
    <t>ERR190402</t>
  </si>
  <si>
    <t>ERR190403</t>
  </si>
  <si>
    <t>ERR190404</t>
  </si>
  <si>
    <t>ERR190405</t>
  </si>
  <si>
    <t>ERR190407</t>
  </si>
  <si>
    <t>ERR190408</t>
  </si>
  <si>
    <t>ERR190409</t>
  </si>
  <si>
    <t>ERR190410</t>
  </si>
  <si>
    <t>ERR211990</t>
  </si>
  <si>
    <t>ERR211991</t>
  </si>
  <si>
    <t>ERR211993</t>
  </si>
  <si>
    <t>ERR211994</t>
  </si>
  <si>
    <t>ERR211996</t>
  </si>
  <si>
    <t>ERR211997</t>
  </si>
  <si>
    <t>ERR211998</t>
  </si>
  <si>
    <t>ERR211999</t>
  </si>
  <si>
    <t>ERR212000</t>
  </si>
  <si>
    <t>ERR212002</t>
  </si>
  <si>
    <t>ERR212003</t>
  </si>
  <si>
    <t>ERR212004</t>
  </si>
  <si>
    <t>ERR212005</t>
  </si>
  <si>
    <t>ERR212006</t>
  </si>
  <si>
    <t>ERR212007</t>
  </si>
  <si>
    <t>ERR212008</t>
  </si>
  <si>
    <t>ERR212009</t>
  </si>
  <si>
    <t>ERR212010</t>
  </si>
  <si>
    <t>ERR212011</t>
  </si>
  <si>
    <t>ERR212012</t>
  </si>
  <si>
    <t>ERR212013</t>
  </si>
  <si>
    <t>ERR212014</t>
  </si>
  <si>
    <t>ERR212016</t>
  </si>
  <si>
    <t>ERR212017</t>
  </si>
  <si>
    <t>ERR212019</t>
  </si>
  <si>
    <t>ERR212020</t>
  </si>
  <si>
    <t>ERR212021</t>
  </si>
  <si>
    <t>ERR212022</t>
  </si>
  <si>
    <t>ERR212023</t>
  </si>
  <si>
    <t>ERR212024</t>
  </si>
  <si>
    <t>ERR212027</t>
  </si>
  <si>
    <t>ERR212028</t>
  </si>
  <si>
    <t>ERR212029</t>
  </si>
  <si>
    <t>ERR212030</t>
  </si>
  <si>
    <t>ERR212031</t>
  </si>
  <si>
    <t>ERR212032</t>
  </si>
  <si>
    <t>ERR212036</t>
  </si>
  <si>
    <t>ERR212037</t>
  </si>
  <si>
    <t>ERR212039</t>
  </si>
  <si>
    <t>ERR212040</t>
  </si>
  <si>
    <t>ERR212041</t>
  </si>
  <si>
    <t>ERR212043</t>
  </si>
  <si>
    <t>ERR212044</t>
  </si>
  <si>
    <t>ERR212046</t>
  </si>
  <si>
    <t>ERR212048</t>
  </si>
  <si>
    <t>ERR212049</t>
  </si>
  <si>
    <t>ERR212050</t>
  </si>
  <si>
    <t>ERR212051</t>
  </si>
  <si>
    <t>ERR212057</t>
  </si>
  <si>
    <t>ERR212058</t>
  </si>
  <si>
    <t>ERR212065</t>
  </si>
  <si>
    <t>ERR212066</t>
  </si>
  <si>
    <t>ERR212067</t>
  </si>
  <si>
    <t>ERR212068</t>
  </si>
  <si>
    <t>ERR212069</t>
  </si>
  <si>
    <t>ERR212070</t>
  </si>
  <si>
    <t>ERR212071</t>
  </si>
  <si>
    <t>ERR212072</t>
  </si>
  <si>
    <t>ERR212073</t>
  </si>
  <si>
    <t>ERR212075</t>
  </si>
  <si>
    <t>ERR212077</t>
  </si>
  <si>
    <t>ERR212078</t>
  </si>
  <si>
    <t>ERR212079</t>
  </si>
  <si>
    <t>ERR212080</t>
  </si>
  <si>
    <t>ERR212081</t>
  </si>
  <si>
    <t>ERR212083</t>
  </si>
  <si>
    <t>ERR212084</t>
  </si>
  <si>
    <t>ERR212085</t>
  </si>
  <si>
    <t>ERR212086</t>
  </si>
  <si>
    <t>ERR212087</t>
  </si>
  <si>
    <t>ERR212089</t>
  </si>
  <si>
    <t>ERR212090</t>
  </si>
  <si>
    <t>ERR212092</t>
  </si>
  <si>
    <t>ERR212093</t>
  </si>
  <si>
    <t>ERR212094</t>
  </si>
  <si>
    <t>ERR212095</t>
  </si>
  <si>
    <t>ERR212096</t>
  </si>
  <si>
    <t>ERR212097</t>
  </si>
  <si>
    <t>ERR212098</t>
  </si>
  <si>
    <t>ERR212099</t>
  </si>
  <si>
    <t>ERR212100</t>
  </si>
  <si>
    <t>ERR212101</t>
  </si>
  <si>
    <t>ERR212102</t>
  </si>
  <si>
    <t>ERR212103</t>
  </si>
  <si>
    <t>ERR212104</t>
  </si>
  <si>
    <t>ERR212105</t>
  </si>
  <si>
    <t>ERR212106</t>
  </si>
  <si>
    <t>ERR212107</t>
  </si>
  <si>
    <t>ERR212108</t>
  </si>
  <si>
    <t>ERR212110</t>
  </si>
  <si>
    <t>ERR212111</t>
  </si>
  <si>
    <t>ERR212112</t>
  </si>
  <si>
    <t>ERR212113</t>
  </si>
  <si>
    <t>ERR212114</t>
  </si>
  <si>
    <t>ERR212115</t>
  </si>
  <si>
    <t>ERR212116</t>
  </si>
  <si>
    <t>ERR212117</t>
  </si>
  <si>
    <t>ERR212118</t>
  </si>
  <si>
    <t>ERR212126</t>
  </si>
  <si>
    <t>ERR212131</t>
  </si>
  <si>
    <t>ERR212134</t>
  </si>
  <si>
    <t>ERR212136</t>
  </si>
  <si>
    <t>ERR212147</t>
  </si>
  <si>
    <t>ERR212154</t>
  </si>
  <si>
    <t>ERR212157</t>
  </si>
  <si>
    <t>ERR212159</t>
  </si>
  <si>
    <t>ERR212161</t>
  </si>
  <si>
    <t>ERR212163</t>
  </si>
  <si>
    <t>ERR212164</t>
  </si>
  <si>
    <t>ERR212165</t>
  </si>
  <si>
    <t>ERR212175</t>
  </si>
  <si>
    <t>ERR212176</t>
  </si>
  <si>
    <t>ERR212178</t>
  </si>
  <si>
    <t>ERR212179</t>
  </si>
  <si>
    <t>ERR212180</t>
  </si>
  <si>
    <t>ERR212181</t>
  </si>
  <si>
    <t>ERR2124075</t>
  </si>
  <si>
    <t>ERR2124076</t>
  </si>
  <si>
    <t>ERR2124077</t>
  </si>
  <si>
    <t>ERR2124078</t>
  </si>
  <si>
    <t>ERR2124079</t>
  </si>
  <si>
    <t>ERR2124080</t>
  </si>
  <si>
    <t>ERR2124081</t>
  </si>
  <si>
    <t>ERR2124082</t>
  </si>
  <si>
    <t>ERR2124083</t>
  </si>
  <si>
    <t>ERR2124085</t>
  </si>
  <si>
    <t>ERR2124086</t>
  </si>
  <si>
    <t>ERR2124088</t>
  </si>
  <si>
    <t>ERR2124090</t>
  </si>
  <si>
    <t>ERR2124094</t>
  </si>
  <si>
    <t>ERR2124097</t>
  </si>
  <si>
    <t>ERR2145486</t>
  </si>
  <si>
    <t>ERR2145487</t>
  </si>
  <si>
    <t>ERR2145493</t>
  </si>
  <si>
    <t>ERR2145495</t>
  </si>
  <si>
    <t>ERR2145496</t>
  </si>
  <si>
    <t>ERR2145497</t>
  </si>
  <si>
    <t>ERR2145498</t>
  </si>
  <si>
    <t>ERR2145499</t>
  </si>
  <si>
    <t>ERR2145501</t>
  </si>
  <si>
    <t>ERR2145502</t>
  </si>
  <si>
    <t>ERR2145503</t>
  </si>
  <si>
    <t>ERR2145504</t>
  </si>
  <si>
    <t>ERR2145505</t>
  </si>
  <si>
    <t>ERR2145506</t>
  </si>
  <si>
    <t>ERR2145507</t>
  </si>
  <si>
    <t>ERR2145508</t>
  </si>
  <si>
    <t>ERR2145509</t>
  </si>
  <si>
    <t>ERR2145510</t>
  </si>
  <si>
    <t>ERR2145512</t>
  </si>
  <si>
    <t>ERR2145514</t>
  </si>
  <si>
    <t>ERR2145515</t>
  </si>
  <si>
    <t>ERR2145516</t>
  </si>
  <si>
    <t>ERR2145517</t>
  </si>
  <si>
    <t>ERR2145518</t>
  </si>
  <si>
    <t>ERR2145519</t>
  </si>
  <si>
    <t>ERR2145520</t>
  </si>
  <si>
    <t>ERR2145521</t>
  </si>
  <si>
    <t>ERR2145522</t>
  </si>
  <si>
    <t>ERR2145523</t>
  </si>
  <si>
    <t>ERR216900</t>
  </si>
  <si>
    <t>ERR216902</t>
  </si>
  <si>
    <t>ERR216905</t>
  </si>
  <si>
    <t>ERR216907</t>
  </si>
  <si>
    <t>ERR216908</t>
  </si>
  <si>
    <t>ERR216909</t>
  </si>
  <si>
    <t>ERR216911</t>
  </si>
  <si>
    <t>ERR216912</t>
  </si>
  <si>
    <t>ERR216913</t>
  </si>
  <si>
    <t>ERR216914</t>
  </si>
  <si>
    <t>ERR216915</t>
  </si>
  <si>
    <t>ERR216916</t>
  </si>
  <si>
    <t>ERR216917</t>
  </si>
  <si>
    <t>ERR216920</t>
  </si>
  <si>
    <t>ERR216921</t>
  </si>
  <si>
    <t>ERR216922</t>
  </si>
  <si>
    <t>ERR216923</t>
  </si>
  <si>
    <t>ERR216924</t>
  </si>
  <si>
    <t>ERR216925</t>
  </si>
  <si>
    <t>ERR216926</t>
  </si>
  <si>
    <t>ERR216931</t>
  </si>
  <si>
    <t>ERR216934</t>
  </si>
  <si>
    <t>ERR216935</t>
  </si>
  <si>
    <t>ERR216936</t>
  </si>
  <si>
    <t>ERR216937</t>
  </si>
  <si>
    <t>ERR216939</t>
  </si>
  <si>
    <t>ERR216940</t>
  </si>
  <si>
    <t>ERR216942</t>
  </si>
  <si>
    <t>ERR216943</t>
  </si>
  <si>
    <t>ERR216945</t>
  </si>
  <si>
    <t>ERR216958</t>
  </si>
  <si>
    <t>ERR216968</t>
  </si>
  <si>
    <t>ERR216979</t>
  </si>
  <si>
    <t>ERR216980</t>
  </si>
  <si>
    <t>ERR216982</t>
  </si>
  <si>
    <t>ERR221524</t>
  </si>
  <si>
    <t>ERR221525</t>
  </si>
  <si>
    <t>ERR221526</t>
  </si>
  <si>
    <t>ERR221527</t>
  </si>
  <si>
    <t>ERR221528</t>
  </si>
  <si>
    <t>ERR221529</t>
  </si>
  <si>
    <t>ERR221530</t>
  </si>
  <si>
    <t>ERR221531</t>
  </si>
  <si>
    <t>ERR221532</t>
  </si>
  <si>
    <t>ERR221533</t>
  </si>
  <si>
    <t>ERR221534</t>
  </si>
  <si>
    <t>ERR221535</t>
  </si>
  <si>
    <t>ERR221536</t>
  </si>
  <si>
    <t>ERR221537</t>
  </si>
  <si>
    <t>ERR221538</t>
  </si>
  <si>
    <t>ERR221539</t>
  </si>
  <si>
    <t>ERR221540</t>
  </si>
  <si>
    <t>ERR221542</t>
  </si>
  <si>
    <t>ERR221543</t>
  </si>
  <si>
    <t>ERR221545</t>
  </si>
  <si>
    <t>ERR221546</t>
  </si>
  <si>
    <t>ERR221547</t>
  </si>
  <si>
    <t>ERR221548</t>
  </si>
  <si>
    <t>ERR221552</t>
  </si>
  <si>
    <t>ERR221553</t>
  </si>
  <si>
    <t>ERR221554</t>
  </si>
  <si>
    <t>ERR221555</t>
  </si>
  <si>
    <t>ERR221556</t>
  </si>
  <si>
    <t>ERR221557</t>
  </si>
  <si>
    <t>ERR221558</t>
  </si>
  <si>
    <t>ERR221559</t>
  </si>
  <si>
    <t>ERR221560</t>
  </si>
  <si>
    <t>ERR221561</t>
  </si>
  <si>
    <t>ERR221562</t>
  </si>
  <si>
    <t>ERR221563</t>
  </si>
  <si>
    <t>ERR221565</t>
  </si>
  <si>
    <t>ERR221566</t>
  </si>
  <si>
    <t>ERR221567</t>
  </si>
  <si>
    <t>ERR221569</t>
  </si>
  <si>
    <t>ERR221570</t>
  </si>
  <si>
    <t>ERR221571</t>
  </si>
  <si>
    <t>ERR221572</t>
  </si>
  <si>
    <t>ERR221573</t>
  </si>
  <si>
    <t>ERR221574</t>
  </si>
  <si>
    <t>ERR221576</t>
  </si>
  <si>
    <t>ERR221578</t>
  </si>
  <si>
    <t>ERR221579</t>
  </si>
  <si>
    <t>ERR221580</t>
  </si>
  <si>
    <t>ERR221581</t>
  </si>
  <si>
    <t>ERR221582</t>
  </si>
  <si>
    <t>ERR221584</t>
  </si>
  <si>
    <t>ERR221586</t>
  </si>
  <si>
    <t>ERR221587</t>
  </si>
  <si>
    <t>ERR221588</t>
  </si>
  <si>
    <t>ERR221590</t>
  </si>
  <si>
    <t>ERR221591</t>
  </si>
  <si>
    <t>ERR221592</t>
  </si>
  <si>
    <t>ERR221593</t>
  </si>
  <si>
    <t>ERR221594</t>
  </si>
  <si>
    <t>ERR221597</t>
  </si>
  <si>
    <t>ERR221598</t>
  </si>
  <si>
    <t>ERR221599</t>
  </si>
  <si>
    <t>ERR221600</t>
  </si>
  <si>
    <t>ERR221607</t>
  </si>
  <si>
    <t>ERR221612</t>
  </si>
  <si>
    <t>ERR221613</t>
  </si>
  <si>
    <t>ERR245646</t>
  </si>
  <si>
    <t>ERR245653</t>
  </si>
  <si>
    <t>ERR245655</t>
  </si>
  <si>
    <t>ERR245662</t>
  </si>
  <si>
    <t>ERR245664</t>
  </si>
  <si>
    <t>ERR245665</t>
  </si>
  <si>
    <t>ERR245666</t>
  </si>
  <si>
    <t>ERR245667</t>
  </si>
  <si>
    <t>ERR245668</t>
  </si>
  <si>
    <t>ERR245669</t>
  </si>
  <si>
    <t>ERR245670</t>
  </si>
  <si>
    <t>ERR245672</t>
  </si>
  <si>
    <t>ERR245678</t>
  </si>
  <si>
    <t>ERR245679</t>
  </si>
  <si>
    <t>ERR245681</t>
  </si>
  <si>
    <t>ERR245685</t>
  </si>
  <si>
    <t>ERR245686</t>
  </si>
  <si>
    <t>ERR245688</t>
  </si>
  <si>
    <t>ERR245691</t>
  </si>
  <si>
    <t>ERR245692</t>
  </si>
  <si>
    <t>ERR245693</t>
  </si>
  <si>
    <t>ERR245694</t>
  </si>
  <si>
    <t>ERR245695</t>
  </si>
  <si>
    <t>ERR245696</t>
  </si>
  <si>
    <t>ERR245698</t>
  </si>
  <si>
    <t>ERR245699</t>
  </si>
  <si>
    <t>ERR245701</t>
  </si>
  <si>
    <t>ERR245702</t>
  </si>
  <si>
    <t>ERR245703</t>
  </si>
  <si>
    <t>ERR245704</t>
  </si>
  <si>
    <t>ERR245705</t>
  </si>
  <si>
    <t>ERR245707</t>
  </si>
  <si>
    <t>ERR245708</t>
  </si>
  <si>
    <t>ERR245722</t>
  </si>
  <si>
    <t>ERR245741</t>
  </si>
  <si>
    <t>ERR245742</t>
  </si>
  <si>
    <t>ERR245761</t>
  </si>
  <si>
    <t>ERR245765</t>
  </si>
  <si>
    <t>ERR245766</t>
  </si>
  <si>
    <t>ERR245771</t>
  </si>
  <si>
    <t>ERR245772</t>
  </si>
  <si>
    <t>ERR245777</t>
  </si>
  <si>
    <t>ERR245781</t>
  </si>
  <si>
    <t>ERR245782</t>
  </si>
  <si>
    <t>ERR245789</t>
  </si>
  <si>
    <t>ERR245792</t>
  </si>
  <si>
    <t>ERR245793</t>
  </si>
  <si>
    <t>ERR245796</t>
  </si>
  <si>
    <t>ERR245798</t>
  </si>
  <si>
    <t>ERR245806</t>
  </si>
  <si>
    <t>ERR245811</t>
  </si>
  <si>
    <t>ERR245812</t>
  </si>
  <si>
    <t>ERR245813</t>
  </si>
  <si>
    <t>ERR245826</t>
  </si>
  <si>
    <t>ERR245828</t>
  </si>
  <si>
    <t>ERR245831</t>
  </si>
  <si>
    <t>ERR245835</t>
  </si>
  <si>
    <t>ERR245836</t>
  </si>
  <si>
    <t>ERR245837</t>
  </si>
  <si>
    <t>ERR245838</t>
  </si>
  <si>
    <t>ERR245844</t>
  </si>
  <si>
    <t>ERR245847</t>
  </si>
  <si>
    <t>ERR245848</t>
  </si>
  <si>
    <t>ERR245849</t>
  </si>
  <si>
    <t>SRR1177335</t>
  </si>
  <si>
    <t>SRR1177356</t>
  </si>
  <si>
    <t>SRR1177360</t>
  </si>
  <si>
    <t>SRR1177369</t>
  </si>
  <si>
    <t>SRR1181521</t>
  </si>
  <si>
    <t>SRR1181529</t>
  </si>
  <si>
    <t>SRR1181532</t>
  </si>
  <si>
    <t>SRR1181559</t>
  </si>
  <si>
    <t>SRR1181560</t>
  </si>
  <si>
    <t>SRR1185781</t>
  </si>
  <si>
    <t>SRR1185792</t>
  </si>
  <si>
    <t>SRR1195625</t>
  </si>
  <si>
    <t>SRR1195631</t>
  </si>
  <si>
    <t>SRR1195643</t>
  </si>
  <si>
    <t>SRR1195649</t>
  </si>
  <si>
    <t>SRR1195663</t>
  </si>
  <si>
    <t>SRR1195666</t>
  </si>
  <si>
    <t>SRR1198931</t>
  </si>
  <si>
    <t>SRR1198961</t>
  </si>
  <si>
    <t>SRR1198962</t>
  </si>
  <si>
    <t>SRR1198972</t>
  </si>
  <si>
    <t>SRR1200747</t>
  </si>
  <si>
    <t>SRR1200749</t>
  </si>
  <si>
    <t>SRR1200759</t>
  </si>
  <si>
    <t>SRR1200761</t>
  </si>
  <si>
    <t>SRR1200762</t>
  </si>
  <si>
    <t>SRR1200765</t>
  </si>
  <si>
    <t>SRR1200766</t>
  </si>
  <si>
    <t>SRR1200767</t>
  </si>
  <si>
    <t>SRR1202983</t>
  </si>
  <si>
    <t>SRR1202996</t>
  </si>
  <si>
    <t>SRR1203013</t>
  </si>
  <si>
    <t>SRR1203017</t>
  </si>
  <si>
    <t>SRR1203018</t>
  </si>
  <si>
    <t>SRR1203028</t>
  </si>
  <si>
    <t>SRR1203044</t>
  </si>
  <si>
    <t>SRR1220702</t>
  </si>
  <si>
    <t>SRR1220745</t>
  </si>
  <si>
    <t>SRR1220766</t>
  </si>
  <si>
    <t>SRR1220770</t>
  </si>
  <si>
    <t>SRR1220800</t>
  </si>
  <si>
    <t>SRR1257274</t>
  </si>
  <si>
    <t>SRR1257280</t>
  </si>
  <si>
    <t>SRR1257300</t>
  </si>
  <si>
    <t>SRR1272524</t>
  </si>
  <si>
    <t>SRR1272862</t>
  </si>
  <si>
    <t>SRR1272872</t>
  </si>
  <si>
    <t>SRR1272895</t>
  </si>
  <si>
    <t>SRR1292273</t>
  </si>
  <si>
    <t>SRR1292319</t>
  </si>
  <si>
    <t>SRR1299219</t>
  </si>
  <si>
    <t>SRR1299285</t>
  </si>
  <si>
    <t>SRR1299286</t>
  </si>
  <si>
    <t>SRR1299292</t>
  </si>
  <si>
    <t>SRR1299301</t>
  </si>
  <si>
    <t>SRR1299361</t>
  </si>
  <si>
    <t>SRR1299367</t>
  </si>
  <si>
    <t>SRR1299398</t>
  </si>
  <si>
    <t>SRR1299430</t>
  </si>
  <si>
    <t>SRR1299431</t>
  </si>
  <si>
    <t>SRR1300555</t>
  </si>
  <si>
    <t>SRR1300605</t>
  </si>
  <si>
    <t>SRR1300612</t>
  </si>
  <si>
    <t>SRR1300670</t>
  </si>
  <si>
    <t>SRR1300728</t>
  </si>
  <si>
    <t>SRR1300733</t>
  </si>
  <si>
    <t>SRR1334376</t>
  </si>
  <si>
    <t>SRR1334378</t>
  </si>
  <si>
    <t>SRR1334639</t>
  </si>
  <si>
    <t>SRR1363286</t>
  </si>
  <si>
    <t>SRR1363287</t>
  </si>
  <si>
    <t>SRR1363291</t>
  </si>
  <si>
    <t>SRR1363299</t>
  </si>
  <si>
    <t>SRR1363301</t>
  </si>
  <si>
    <t>SRR1363314</t>
  </si>
  <si>
    <t>SRR1363315</t>
  </si>
  <si>
    <t>SRR1363316</t>
  </si>
  <si>
    <t>SRR1363330</t>
  </si>
  <si>
    <t>SRR1363331</t>
  </si>
  <si>
    <t>SRR1363345</t>
  </si>
  <si>
    <t>SRR1514713</t>
  </si>
  <si>
    <t>SRR1514721</t>
  </si>
  <si>
    <t>SRR1514723</t>
  </si>
  <si>
    <t>SRR1514724</t>
  </si>
  <si>
    <t>SRR1514746</t>
  </si>
  <si>
    <t>SRR1521525</t>
  </si>
  <si>
    <t>SRR1521560</t>
  </si>
  <si>
    <t>SRR1525263</t>
  </si>
  <si>
    <t>SRR1525269</t>
  </si>
  <si>
    <t>SRR1525275</t>
  </si>
  <si>
    <t>SRR1525277</t>
  </si>
  <si>
    <t>SRR1528470</t>
  </si>
  <si>
    <t>SRR1528472</t>
  </si>
  <si>
    <t>SRR1528473</t>
  </si>
  <si>
    <t>SRR1528479</t>
  </si>
  <si>
    <t>SRR1528486</t>
  </si>
  <si>
    <t>SRR1528495</t>
  </si>
  <si>
    <t>SRR1528506</t>
  </si>
  <si>
    <t>SRR1528507</t>
  </si>
  <si>
    <t>SRR1528508</t>
  </si>
  <si>
    <t>SRR1528512</t>
  </si>
  <si>
    <t>SRR1528526</t>
  </si>
  <si>
    <t>SRR1528530</t>
  </si>
  <si>
    <t>SRR1528536</t>
  </si>
  <si>
    <t>SRR1534823</t>
  </si>
  <si>
    <t>SRR1534824</t>
  </si>
  <si>
    <t>SRR1534878</t>
  </si>
  <si>
    <t>SRR1534888</t>
  </si>
  <si>
    <t>SRR1534903</t>
  </si>
  <si>
    <t>SRR1544145</t>
  </si>
  <si>
    <t>SRR1544152</t>
  </si>
  <si>
    <t>SRR1544176</t>
  </si>
  <si>
    <t>SRR1544207</t>
  </si>
  <si>
    <t>SRR1544208</t>
  </si>
  <si>
    <t>SRR1544231</t>
  </si>
  <si>
    <t>SRR1544239</t>
  </si>
  <si>
    <t>SRR1544370</t>
  </si>
  <si>
    <t>SRR1544391</t>
  </si>
  <si>
    <t>SRR1544414</t>
  </si>
  <si>
    <t>SRR1544415</t>
  </si>
  <si>
    <t>SRR1544424</t>
  </si>
  <si>
    <t>SRR1553754</t>
  </si>
  <si>
    <t>SRR1553836</t>
  </si>
  <si>
    <t>SRR1553842</t>
  </si>
  <si>
    <t>SRR1553843</t>
  </si>
  <si>
    <t>SRR1553886</t>
  </si>
  <si>
    <t>SRR1553905</t>
  </si>
  <si>
    <t>SRR1556071</t>
  </si>
  <si>
    <t>SRR1556095</t>
  </si>
  <si>
    <t>SRR1556103</t>
  </si>
  <si>
    <t>SRR1556107</t>
  </si>
  <si>
    <t>SRR1556115</t>
  </si>
  <si>
    <t>SRR1556947</t>
  </si>
  <si>
    <t>SRR1556965</t>
  </si>
  <si>
    <t>SRR1556968</t>
  </si>
  <si>
    <t>SRR1556980</t>
  </si>
  <si>
    <t>SRR1556982</t>
  </si>
  <si>
    <t>SRR1556983</t>
  </si>
  <si>
    <t>SRR1562587</t>
  </si>
  <si>
    <t>SRR1562593</t>
  </si>
  <si>
    <t>SRR1562599</t>
  </si>
  <si>
    <t>SRR1562608</t>
  </si>
  <si>
    <t>SRR1562638</t>
  </si>
  <si>
    <t>SRR1562659</t>
  </si>
  <si>
    <t>SRR1562660</t>
  </si>
  <si>
    <t>SRR1573561</t>
  </si>
  <si>
    <t>SRR1573563</t>
  </si>
  <si>
    <t>SRR1573571</t>
  </si>
  <si>
    <t>SRR1573572</t>
  </si>
  <si>
    <t>SRR1573573</t>
  </si>
  <si>
    <t>SRR1574259</t>
  </si>
  <si>
    <t>SRR1574278</t>
  </si>
  <si>
    <t>SRR1574281</t>
  </si>
  <si>
    <t>SRR1574310</t>
  </si>
  <si>
    <t>SRR1582170</t>
  </si>
  <si>
    <t>SRR1582177</t>
  </si>
  <si>
    <t>SRR1582188</t>
  </si>
  <si>
    <t>SRR1583130</t>
  </si>
  <si>
    <t>SRR1583139</t>
  </si>
  <si>
    <t>SRR1583145</t>
  </si>
  <si>
    <t>SRR1588662</t>
  </si>
  <si>
    <t>SRR1588674</t>
  </si>
  <si>
    <t>SRR1588686</t>
  </si>
  <si>
    <t>SRR1588692</t>
  </si>
  <si>
    <t>SRR1598874</t>
  </si>
  <si>
    <t>SRR1598877</t>
  </si>
  <si>
    <t>SRR1598878</t>
  </si>
  <si>
    <t>SRR1598881</t>
  </si>
  <si>
    <t>SRR1598883</t>
  </si>
  <si>
    <t>SRR1598885</t>
  </si>
  <si>
    <t>SRR1598886</t>
  </si>
  <si>
    <t>SRR1598889</t>
  </si>
  <si>
    <t>SRR1609681</t>
  </si>
  <si>
    <t>SRR1609694</t>
  </si>
  <si>
    <t>SRR1609696</t>
  </si>
  <si>
    <t>SRR1615088</t>
  </si>
  <si>
    <t>SRR1615092</t>
  </si>
  <si>
    <t>SRR1619528</t>
  </si>
  <si>
    <t>SRR1619548</t>
  </si>
  <si>
    <t>SRR1619553</t>
  </si>
  <si>
    <t>SRR1619565</t>
  </si>
  <si>
    <t>SRR1619597</t>
  </si>
  <si>
    <t>SRR1619602</t>
  </si>
  <si>
    <t>SRR1631181</t>
  </si>
  <si>
    <t>SRR1631190</t>
  </si>
  <si>
    <t>SRR1631196</t>
  </si>
  <si>
    <t>SRR1636988</t>
  </si>
  <si>
    <t>SRR1637016</t>
  </si>
  <si>
    <t>SRR1637050</t>
  </si>
  <si>
    <t>SRR1637052</t>
  </si>
  <si>
    <t>SRR1637053</t>
  </si>
  <si>
    <t>SRR1637055</t>
  </si>
  <si>
    <t>SRR1637058</t>
  </si>
  <si>
    <t>SRR1637060</t>
  </si>
  <si>
    <t>SRR1637068</t>
  </si>
  <si>
    <t>SRR1637069</t>
  </si>
  <si>
    <t>SRR1637070</t>
  </si>
  <si>
    <t>SRR1637079</t>
  </si>
  <si>
    <t>SRR1637080</t>
  </si>
  <si>
    <t>SRR1637088</t>
  </si>
  <si>
    <t>SRR1646522</t>
  </si>
  <si>
    <t>SRR1646531</t>
  </si>
  <si>
    <t>SRR1646540</t>
  </si>
  <si>
    <t>SRR1646541</t>
  </si>
  <si>
    <t>SRR1646547</t>
  </si>
  <si>
    <t>SRR1646555</t>
  </si>
  <si>
    <t>SRR1646557</t>
  </si>
  <si>
    <t>SRR1646573</t>
  </si>
  <si>
    <t>SRR1646927</t>
  </si>
  <si>
    <t>SRR1646928</t>
  </si>
  <si>
    <t>SRR1646929</t>
  </si>
  <si>
    <t>SRR1646930</t>
  </si>
  <si>
    <t>SRR1646942</t>
  </si>
  <si>
    <t>SRR1646945</t>
  </si>
  <si>
    <t>SRR1646948</t>
  </si>
  <si>
    <t>SRR1658082</t>
  </si>
  <si>
    <t>SRR1664261</t>
  </si>
  <si>
    <t>SRR1664264</t>
  </si>
  <si>
    <t>SRR1664299</t>
  </si>
  <si>
    <t>SRR1698180</t>
  </si>
  <si>
    <t>SRR1713618</t>
  </si>
  <si>
    <t>SRR1713619</t>
  </si>
  <si>
    <t>SRR1713631</t>
  </si>
  <si>
    <t>SRR1713640</t>
  </si>
  <si>
    <t>SRR1713641</t>
  </si>
  <si>
    <t>SRR1713644</t>
  </si>
  <si>
    <t>SRR1713646</t>
  </si>
  <si>
    <t>SRR1713651</t>
  </si>
  <si>
    <t>SRR1735407</t>
  </si>
  <si>
    <t>SRR1735417</t>
  </si>
  <si>
    <t>SRR1735418</t>
  </si>
  <si>
    <t>SRR1752722</t>
  </si>
  <si>
    <t>SRR1752726</t>
  </si>
  <si>
    <t>SRR1752735</t>
  </si>
  <si>
    <t>SRR1752781</t>
  </si>
  <si>
    <t>SRR1752782</t>
  </si>
  <si>
    <t>SRR1752811</t>
  </si>
  <si>
    <t>SRR1752834</t>
  </si>
  <si>
    <t>SRR1752844</t>
  </si>
  <si>
    <t>SRR1752848</t>
  </si>
  <si>
    <t>SRR1752866</t>
  </si>
  <si>
    <t>SRR1752880</t>
  </si>
  <si>
    <t>SRR1752883</t>
  </si>
  <si>
    <t>SRR1752886</t>
  </si>
  <si>
    <t>SRR1752888</t>
  </si>
  <si>
    <t>SRR1752891</t>
  </si>
  <si>
    <t>SRR1763808</t>
  </si>
  <si>
    <t>SRR1763809</t>
  </si>
  <si>
    <t>SRR1763810</t>
  </si>
  <si>
    <t>SRR1763828</t>
  </si>
  <si>
    <t>SRR1763829</t>
  </si>
  <si>
    <t>SRR1763832</t>
  </si>
  <si>
    <t>SRR1763837</t>
  </si>
  <si>
    <t>SRR1763838</t>
  </si>
  <si>
    <t>SRR1763849</t>
  </si>
  <si>
    <t>SRR1763850</t>
  </si>
  <si>
    <t>SRR1763851</t>
  </si>
  <si>
    <t>SRR1763852</t>
  </si>
  <si>
    <t>SRR1763853</t>
  </si>
  <si>
    <t>SRR1763857</t>
  </si>
  <si>
    <t>SRR1763863</t>
  </si>
  <si>
    <t>SRR1763866</t>
  </si>
  <si>
    <t>SRR1767753</t>
  </si>
  <si>
    <t>SRR1767766</t>
  </si>
  <si>
    <t>SRR1767777</t>
  </si>
  <si>
    <t>SRR1767784</t>
  </si>
  <si>
    <t>SRR1767788</t>
  </si>
  <si>
    <t>SRR1767789</t>
  </si>
  <si>
    <t>SRR1767798</t>
  </si>
  <si>
    <t>SRR1767807</t>
  </si>
  <si>
    <t>SRR1767810</t>
  </si>
  <si>
    <t>SRR1767814</t>
  </si>
  <si>
    <t>SRR1767815</t>
  </si>
  <si>
    <t>SRR1767819</t>
  </si>
  <si>
    <t>SRR1767820</t>
  </si>
  <si>
    <t>SRR1773591</t>
  </si>
  <si>
    <t>SRR1773592</t>
  </si>
  <si>
    <t>SRR1773628</t>
  </si>
  <si>
    <t>SRR1773630</t>
  </si>
  <si>
    <t>SRR1773631</t>
  </si>
  <si>
    <t>SRR1773633</t>
  </si>
  <si>
    <t>SRR1773634</t>
  </si>
  <si>
    <t>SRR1773640</t>
  </si>
  <si>
    <t>SRR1773656</t>
  </si>
  <si>
    <t>SRR1773836</t>
  </si>
  <si>
    <t>SRR1773837</t>
  </si>
  <si>
    <t>SRR1773838</t>
  </si>
  <si>
    <t>SRR1774017</t>
  </si>
  <si>
    <t>SRR1774021</t>
  </si>
  <si>
    <t>SRR1774022</t>
  </si>
  <si>
    <t>SRR1774031</t>
  </si>
  <si>
    <t>SRR1777667</t>
  </si>
  <si>
    <t>SRR1777668</t>
  </si>
  <si>
    <t>SRR1777669</t>
  </si>
  <si>
    <t>SRR1777670</t>
  </si>
  <si>
    <t>SRR1777672</t>
  </si>
  <si>
    <t>SRR1777673</t>
  </si>
  <si>
    <t>SRR1777682</t>
  </si>
  <si>
    <t>SRR1777683</t>
  </si>
  <si>
    <t>SRR1777690</t>
  </si>
  <si>
    <t>SRR1777697</t>
  </si>
  <si>
    <t>SRR1777701</t>
  </si>
  <si>
    <t>SRR1777702</t>
  </si>
  <si>
    <t>SRR1777703</t>
  </si>
  <si>
    <t>SRR1777705</t>
  </si>
  <si>
    <t>SRR1777706</t>
  </si>
  <si>
    <t>SRR1777707</t>
  </si>
  <si>
    <t>SRR1778032</t>
  </si>
  <si>
    <t>SRR1778035</t>
  </si>
  <si>
    <t>SRR1783160</t>
  </si>
  <si>
    <t>SRR1783161</t>
  </si>
  <si>
    <t>SRR1783171</t>
  </si>
  <si>
    <t>SRR1783173</t>
  </si>
  <si>
    <t>SRR1783177</t>
  </si>
  <si>
    <t>SRR1783178</t>
  </si>
  <si>
    <t>SRR1783179</t>
  </si>
  <si>
    <t>SRR1783195</t>
  </si>
  <si>
    <t>SRR1783198</t>
  </si>
  <si>
    <t>SRR1783199</t>
  </si>
  <si>
    <t>SRR1783200</t>
  </si>
  <si>
    <t>SRR1783201</t>
  </si>
  <si>
    <t>SRR1783202</t>
  </si>
  <si>
    <t>SRR1783203</t>
  </si>
  <si>
    <t>SRR1783205</t>
  </si>
  <si>
    <t>SRR1783212</t>
  </si>
  <si>
    <t>SRR1783213</t>
  </si>
  <si>
    <t>SRR1783216</t>
  </si>
  <si>
    <t>SRR1783218</t>
  </si>
  <si>
    <t>SRR1783220</t>
  </si>
  <si>
    <t>SRR1783221</t>
  </si>
  <si>
    <t>SRR1783222</t>
  </si>
  <si>
    <t>SRR1791276</t>
  </si>
  <si>
    <t>SRR1791296</t>
  </si>
  <si>
    <t>SRR1791300</t>
  </si>
  <si>
    <t>SRR1791377</t>
  </si>
  <si>
    <t>SRR1791378</t>
  </si>
  <si>
    <t>SRR1793243</t>
  </si>
  <si>
    <t>SRR1793244</t>
  </si>
  <si>
    <t>SRR1793247</t>
  </si>
  <si>
    <t>SRR1793257</t>
  </si>
  <si>
    <t>SRR1793267</t>
  </si>
  <si>
    <t>SRR1793269</t>
  </si>
  <si>
    <t>SRR1793271</t>
  </si>
  <si>
    <t>SRR1801537</t>
  </si>
  <si>
    <t>SRR1801539</t>
  </si>
  <si>
    <t>SRR1801543</t>
  </si>
  <si>
    <t>SRR1801544</t>
  </si>
  <si>
    <t>SRR1801545</t>
  </si>
  <si>
    <t>SRR1801548</t>
  </si>
  <si>
    <t>SRR1801549</t>
  </si>
  <si>
    <t>SRR1801550</t>
  </si>
  <si>
    <t>SRR1801552</t>
  </si>
  <si>
    <t>SRR1801732</t>
  </si>
  <si>
    <t>SRR1801735</t>
  </si>
  <si>
    <t>SRR1805614</t>
  </si>
  <si>
    <t>SRR1805679</t>
  </si>
  <si>
    <t>SRR1812788</t>
  </si>
  <si>
    <t>SRR1812805</t>
  </si>
  <si>
    <t>SRR1812820</t>
  </si>
  <si>
    <t>SRR1812825</t>
  </si>
  <si>
    <t>SRR1812831</t>
  </si>
  <si>
    <t>SRR1812835</t>
  </si>
  <si>
    <t>SRR1812844</t>
  </si>
  <si>
    <t>SRR1812845</t>
  </si>
  <si>
    <t>SRR1812851</t>
  </si>
  <si>
    <t>SRR1812852</t>
  </si>
  <si>
    <t>SRR1812858</t>
  </si>
  <si>
    <t>SRR1812859</t>
  </si>
  <si>
    <t>SRR1812867</t>
  </si>
  <si>
    <t>SRR1812879</t>
  </si>
  <si>
    <t>SRR1813445</t>
  </si>
  <si>
    <t>SRR1813446</t>
  </si>
  <si>
    <t>SRR1820092</t>
  </si>
  <si>
    <t>SRR1822300</t>
  </si>
  <si>
    <t>SRR1823670</t>
  </si>
  <si>
    <t>SRR1823677</t>
  </si>
  <si>
    <t>SRR1823681</t>
  </si>
  <si>
    <t>SRR1823683</t>
  </si>
  <si>
    <t>SRR1823684</t>
  </si>
  <si>
    <t>SRR1823687</t>
  </si>
  <si>
    <t>SRR1823688</t>
  </si>
  <si>
    <t>SRR1823693</t>
  </si>
  <si>
    <t>SRR1823694</t>
  </si>
  <si>
    <t>SRR1823695</t>
  </si>
  <si>
    <t>SRR1823706</t>
  </si>
  <si>
    <t>SRR1823707</t>
  </si>
  <si>
    <t>SRR1823708</t>
  </si>
  <si>
    <t>SRR1823709</t>
  </si>
  <si>
    <t>SRR1823711</t>
  </si>
  <si>
    <t>SRR1823712</t>
  </si>
  <si>
    <t>SRR1849329</t>
  </si>
  <si>
    <t>SRR1849358</t>
  </si>
  <si>
    <t>SRR1849371</t>
  </si>
  <si>
    <t>SRR1849376</t>
  </si>
  <si>
    <t>SRR1849384</t>
  </si>
  <si>
    <t>SRR1849385</t>
  </si>
  <si>
    <t>SRR1849386</t>
  </si>
  <si>
    <t>SRR1849395</t>
  </si>
  <si>
    <t>SRR1849399</t>
  </si>
  <si>
    <t>SRR1849405</t>
  </si>
  <si>
    <t>SRR1849406</t>
  </si>
  <si>
    <t>SRR1849407</t>
  </si>
  <si>
    <t>SRR1849412</t>
  </si>
  <si>
    <t>SRR1849413</t>
  </si>
  <si>
    <t>SRR1849414</t>
  </si>
  <si>
    <t>SRR1908939</t>
  </si>
  <si>
    <t>SRR1909005</t>
  </si>
  <si>
    <t>SRR1910750</t>
  </si>
  <si>
    <t>SRR1910751</t>
  </si>
  <si>
    <t>SRR1910755</t>
  </si>
  <si>
    <t>SRR1910756</t>
  </si>
  <si>
    <t>SRR1910773</t>
  </si>
  <si>
    <t>SRR1914397</t>
  </si>
  <si>
    <t>SRR1914403</t>
  </si>
  <si>
    <t>SRR1916389</t>
  </si>
  <si>
    <t>SRR1946897</t>
  </si>
  <si>
    <t>SRR1946908</t>
  </si>
  <si>
    <t>SRR1946915</t>
  </si>
  <si>
    <t>SRR1946917</t>
  </si>
  <si>
    <t>SRR1946933</t>
  </si>
  <si>
    <t>SRR1946937</t>
  </si>
  <si>
    <t>SRR1946938</t>
  </si>
  <si>
    <t>SRR1946947</t>
  </si>
  <si>
    <t>SRR1946958</t>
  </si>
  <si>
    <t>SRR1946973</t>
  </si>
  <si>
    <t>SRR1946976</t>
  </si>
  <si>
    <t>SRR1946986</t>
  </si>
  <si>
    <t>SRR1947037</t>
  </si>
  <si>
    <t>SRR1947038</t>
  </si>
  <si>
    <t>SRR1947041</t>
  </si>
  <si>
    <t>SRR1951833</t>
  </si>
  <si>
    <t>SRR1951854</t>
  </si>
  <si>
    <t>SRR1951856</t>
  </si>
  <si>
    <t>SRR1951867</t>
  </si>
  <si>
    <t>SRR1951868</t>
  </si>
  <si>
    <t>SRR1951870</t>
  </si>
  <si>
    <t>SRR1951873</t>
  </si>
  <si>
    <t>SRR1951877</t>
  </si>
  <si>
    <t>SRR1973648</t>
  </si>
  <si>
    <t>SRR1973696</t>
  </si>
  <si>
    <t>SRR1973720</t>
  </si>
  <si>
    <t>SRR1973885</t>
  </si>
  <si>
    <t>SRR1973886</t>
  </si>
  <si>
    <t>SRR1980610</t>
  </si>
  <si>
    <t>SRR1980619</t>
  </si>
  <si>
    <t>SRR1980731</t>
  </si>
  <si>
    <t>SRR1980732</t>
  </si>
  <si>
    <t>SRR1980733</t>
  </si>
  <si>
    <t>SRR1980737</t>
  </si>
  <si>
    <t>SRR1982132</t>
  </si>
  <si>
    <t>SRR1982138</t>
  </si>
  <si>
    <t>SRR1982151</t>
  </si>
  <si>
    <t>SRR1982207</t>
  </si>
  <si>
    <t>SRR1982211</t>
  </si>
  <si>
    <t>SRR1982219</t>
  </si>
  <si>
    <t>SRR1982220</t>
  </si>
  <si>
    <t>SRR1998976</t>
  </si>
  <si>
    <t>SRR2002451</t>
  </si>
  <si>
    <t>SRR2002456</t>
  </si>
  <si>
    <t>SRR2002463</t>
  </si>
  <si>
    <t>SRR2002464</t>
  </si>
  <si>
    <t>SRR2002468</t>
  </si>
  <si>
    <t>SRR2002470</t>
  </si>
  <si>
    <t>SRR2002476</t>
  </si>
  <si>
    <t>SRR2002479</t>
  </si>
  <si>
    <t>SRR2002480</t>
  </si>
  <si>
    <t>SRR2002481</t>
  </si>
  <si>
    <t>SRR2002485</t>
  </si>
  <si>
    <t>SRR2002486</t>
  </si>
  <si>
    <t>SRR2002487</t>
  </si>
  <si>
    <t>SRR2005891</t>
  </si>
  <si>
    <t>SRR2015791</t>
  </si>
  <si>
    <t>SRR2015797</t>
  </si>
  <si>
    <t>SRR2016683</t>
  </si>
  <si>
    <t>SRR2016696</t>
  </si>
  <si>
    <t>SRR2016700</t>
  </si>
  <si>
    <t>SRR2017848</t>
  </si>
  <si>
    <t>SRR2017857</t>
  </si>
  <si>
    <t>SRR2017862</t>
  </si>
  <si>
    <t>SRR2017863</t>
  </si>
  <si>
    <t>SRR2017873</t>
  </si>
  <si>
    <t>SRR2017883</t>
  </si>
  <si>
    <t>SRR2033915</t>
  </si>
  <si>
    <t>SRR2033916</t>
  </si>
  <si>
    <t>SRR2033920</t>
  </si>
  <si>
    <t>SRR2054606</t>
  </si>
  <si>
    <t>SRR2054608</t>
  </si>
  <si>
    <t>SRR2054616</t>
  </si>
  <si>
    <t>SRR2062215</t>
  </si>
  <si>
    <t>SRR2062220</t>
  </si>
  <si>
    <t>SRR2064118</t>
  </si>
  <si>
    <t>SRR2064120</t>
  </si>
  <si>
    <t>SRR2064125</t>
  </si>
  <si>
    <t>SRR2064126</t>
  </si>
  <si>
    <t>SRR2064127</t>
  </si>
  <si>
    <t>SRR2070978</t>
  </si>
  <si>
    <t>SRR2070979</t>
  </si>
  <si>
    <t>SRR2070980</t>
  </si>
  <si>
    <t>SRR2070983</t>
  </si>
  <si>
    <t>SRR2070987</t>
  </si>
  <si>
    <t>SRR2070988</t>
  </si>
  <si>
    <t>SRR2070990</t>
  </si>
  <si>
    <t>SRR2071019</t>
  </si>
  <si>
    <t>SRR2071080</t>
  </si>
  <si>
    <t>SRR2078197</t>
  </si>
  <si>
    <t>SRR2078200</t>
  </si>
  <si>
    <t>SRR2078202</t>
  </si>
  <si>
    <t>SRR2078282</t>
  </si>
  <si>
    <t>SRR2078283</t>
  </si>
  <si>
    <t>SRR2082840</t>
  </si>
  <si>
    <t>SRR2082841</t>
  </si>
  <si>
    <t>SRR2082842</t>
  </si>
  <si>
    <t>SRR2082855</t>
  </si>
  <si>
    <t>SRR2082856</t>
  </si>
  <si>
    <t>SRR2082862</t>
  </si>
  <si>
    <t>SRR2085752</t>
  </si>
  <si>
    <t>SRR2086981</t>
  </si>
  <si>
    <t>SRR2096539</t>
  </si>
  <si>
    <t>SRR2102389</t>
  </si>
  <si>
    <t>SRR2102412</t>
  </si>
  <si>
    <t>SRR2102413</t>
  </si>
  <si>
    <t>SRR2102423</t>
  </si>
  <si>
    <t>SRR2102431</t>
  </si>
  <si>
    <t>SRR2102441</t>
  </si>
  <si>
    <t>SRR2103410</t>
  </si>
  <si>
    <t>SRR2104610</t>
  </si>
  <si>
    <t>SRR2125027</t>
  </si>
  <si>
    <t>SRR2125032</t>
  </si>
  <si>
    <t>SRR2131386</t>
  </si>
  <si>
    <t>SRR2143425</t>
  </si>
  <si>
    <t>SRR2143454</t>
  </si>
  <si>
    <t>SRR2143455</t>
  </si>
  <si>
    <t>SRR2143475</t>
  </si>
  <si>
    <t>SRR2143493</t>
  </si>
  <si>
    <t>SRR2143501</t>
  </si>
  <si>
    <t>SRR2156497</t>
  </si>
  <si>
    <t>SRR2156498</t>
  </si>
  <si>
    <t>SRR2156568</t>
  </si>
  <si>
    <t>SRR2156613</t>
  </si>
  <si>
    <t>SRR2156628</t>
  </si>
  <si>
    <t>SRR2156629</t>
  </si>
  <si>
    <t>SRR2156635</t>
  </si>
  <si>
    <t>SRR2188116</t>
  </si>
  <si>
    <t>SRR2188117</t>
  </si>
  <si>
    <t>SRR2188119</t>
  </si>
  <si>
    <t>SRR2188122</t>
  </si>
  <si>
    <t>SRR2188123</t>
  </si>
  <si>
    <t>SRR2188125</t>
  </si>
  <si>
    <t>SRR2188126</t>
  </si>
  <si>
    <t>SRR2188127</t>
  </si>
  <si>
    <t>SRR2188129</t>
  </si>
  <si>
    <t>SRR2226821</t>
  </si>
  <si>
    <t>SRR2226881</t>
  </si>
  <si>
    <t>SRR2226882</t>
  </si>
  <si>
    <t>SRR2226896</t>
  </si>
  <si>
    <t>SRR2227278</t>
  </si>
  <si>
    <t>SRR2227279</t>
  </si>
  <si>
    <t>SRR2227323</t>
  </si>
  <si>
    <t>SRR2227324</t>
  </si>
  <si>
    <t>SRR2227325</t>
  </si>
  <si>
    <t>SRR2227437</t>
  </si>
  <si>
    <t>SRR2227598</t>
  </si>
  <si>
    <t>SRR2227603</t>
  </si>
  <si>
    <t>SRR2227612</t>
  </si>
  <si>
    <t>SRR2227999</t>
  </si>
  <si>
    <t>SRR2228224</t>
  </si>
  <si>
    <t>SRR2228225</t>
  </si>
  <si>
    <t>SRR2239738</t>
  </si>
  <si>
    <t>SRR2239742</t>
  </si>
  <si>
    <t>SRR2239753</t>
  </si>
  <si>
    <t>SRR2239755</t>
  </si>
  <si>
    <t>SRR2239756</t>
  </si>
  <si>
    <t>SRR2239757</t>
  </si>
  <si>
    <t>SRR2239758</t>
  </si>
  <si>
    <t>SRR2239762</t>
  </si>
  <si>
    <t>SRR2239949</t>
  </si>
  <si>
    <t>SRR2407533</t>
  </si>
  <si>
    <t>SRR2407534</t>
  </si>
  <si>
    <t>SRR2407535</t>
  </si>
  <si>
    <t>SRR2407540</t>
  </si>
  <si>
    <t>SRR2407541</t>
  </si>
  <si>
    <t>SRR2407545</t>
  </si>
  <si>
    <t>SRR2407546</t>
  </si>
  <si>
    <t>SRR2407549</t>
  </si>
  <si>
    <t>SRR2407552</t>
  </si>
  <si>
    <t>SRR2407561</t>
  </si>
  <si>
    <t>SRR2407562</t>
  </si>
  <si>
    <t>SRR2407567</t>
  </si>
  <si>
    <t>SRR2407573</t>
  </si>
  <si>
    <t>SRR2407575</t>
  </si>
  <si>
    <t>SRR2407576</t>
  </si>
  <si>
    <t>SRR2407579</t>
  </si>
  <si>
    <t>SRR2407588</t>
  </si>
  <si>
    <t>SRR2407594</t>
  </si>
  <si>
    <t>SRR2407596</t>
  </si>
  <si>
    <t>SRR2407602</t>
  </si>
  <si>
    <t>SRR2407604</t>
  </si>
  <si>
    <t>SRR2407608</t>
  </si>
  <si>
    <t>SRR2407609</t>
  </si>
  <si>
    <t>SRR2407610</t>
  </si>
  <si>
    <t>SRR2407613</t>
  </si>
  <si>
    <t>SRR2407619</t>
  </si>
  <si>
    <t>SRR2407625</t>
  </si>
  <si>
    <t>SRR2407626</t>
  </si>
  <si>
    <t>SRR2407630</t>
  </si>
  <si>
    <t>SRR2407635</t>
  </si>
  <si>
    <t>SRR2407636</t>
  </si>
  <si>
    <t>SRR2407639</t>
  </si>
  <si>
    <t>SRR2407641</t>
  </si>
  <si>
    <t>SRR2407644</t>
  </si>
  <si>
    <t>SRR2407645</t>
  </si>
  <si>
    <t>SRR2407646</t>
  </si>
  <si>
    <t>SRR2407651</t>
  </si>
  <si>
    <t>SRR2407654</t>
  </si>
  <si>
    <t>SRR2407658</t>
  </si>
  <si>
    <t>SRR2407663</t>
  </si>
  <si>
    <t>SRR2407665</t>
  </si>
  <si>
    <t>SRR2407666</t>
  </si>
  <si>
    <t>SRR2407669</t>
  </si>
  <si>
    <t>SRR2407670</t>
  </si>
  <si>
    <t>SRR2407677</t>
  </si>
  <si>
    <t>SRR2407684</t>
  </si>
  <si>
    <t>SRR2407685</t>
  </si>
  <si>
    <t>SRR2407692</t>
  </si>
  <si>
    <t>SRR2407699</t>
  </si>
  <si>
    <t>SRR2407700</t>
  </si>
  <si>
    <t>SRR2407709</t>
  </si>
  <si>
    <t>SRR2407711</t>
  </si>
  <si>
    <t>SRR2407716</t>
  </si>
  <si>
    <t>SRR2407717</t>
  </si>
  <si>
    <t>SRR2407719</t>
  </si>
  <si>
    <t>SRR2407721</t>
  </si>
  <si>
    <t>SRR2407723</t>
  </si>
  <si>
    <t>SRR2407727</t>
  </si>
  <si>
    <t>SRR2407734</t>
  </si>
  <si>
    <t>SRR2407735</t>
  </si>
  <si>
    <t>SRR2407737</t>
  </si>
  <si>
    <t>SRR2407738</t>
  </si>
  <si>
    <t>SRR2407746</t>
  </si>
  <si>
    <t>SRR2407748</t>
  </si>
  <si>
    <t>SRR2407749</t>
  </si>
  <si>
    <t>SRR2407751</t>
  </si>
  <si>
    <t>SRR2407760</t>
  </si>
  <si>
    <t>SRR2407762</t>
  </si>
  <si>
    <t>SRR2407763</t>
  </si>
  <si>
    <t>SRR2407764</t>
  </si>
  <si>
    <t>SRR2407766</t>
  </si>
  <si>
    <t>SRR2407771</t>
  </si>
  <si>
    <t>SRR2407775</t>
  </si>
  <si>
    <t>SRR2407778</t>
  </si>
  <si>
    <t>SRR2407779</t>
  </si>
  <si>
    <t>SRR2407784</t>
  </si>
  <si>
    <t>SRR2407785</t>
  </si>
  <si>
    <t>SRR2407786</t>
  </si>
  <si>
    <t>SRR2407787</t>
  </si>
  <si>
    <t>SRR2407790</t>
  </si>
  <si>
    <t>SRR2407795</t>
  </si>
  <si>
    <t>SRR2421548</t>
  </si>
  <si>
    <t>SRR2510827</t>
  </si>
  <si>
    <t>SRR2532630</t>
  </si>
  <si>
    <t>SRR2532633</t>
  </si>
  <si>
    <t>SRR2532791</t>
  </si>
  <si>
    <t>SRR2533320</t>
  </si>
  <si>
    <t>SRR2533321</t>
  </si>
  <si>
    <t>SRR2533328</t>
  </si>
  <si>
    <t>SRR2533332</t>
  </si>
  <si>
    <t>SRR2533337</t>
  </si>
  <si>
    <t>SRR2533339</t>
  </si>
  <si>
    <t>SRR2533344</t>
  </si>
  <si>
    <t>SRR2533345</t>
  </si>
  <si>
    <t>SRR2533348</t>
  </si>
  <si>
    <t>SRR2533349</t>
  </si>
  <si>
    <t>SRR2533351</t>
  </si>
  <si>
    <t>SRR2533382</t>
  </si>
  <si>
    <t>SRR2533436</t>
  </si>
  <si>
    <t>SRR2533437</t>
  </si>
  <si>
    <t>SRR2533439</t>
  </si>
  <si>
    <t>SRR2533441</t>
  </si>
  <si>
    <t>SRR2533443</t>
  </si>
  <si>
    <t>SRR2533445</t>
  </si>
  <si>
    <t>SRR2533447</t>
  </si>
  <si>
    <t>SRR2533454</t>
  </si>
  <si>
    <t>SRR2533460</t>
  </si>
  <si>
    <t>SRR2533476</t>
  </si>
  <si>
    <t>SRR2533478</t>
  </si>
  <si>
    <t>SRR2533480</t>
  </si>
  <si>
    <t>SRR2533486</t>
  </si>
  <si>
    <t>SRR2533487</t>
  </si>
  <si>
    <t>SRR2533489</t>
  </si>
  <si>
    <t>SRR2533545</t>
  </si>
  <si>
    <t>SRR2533555</t>
  </si>
  <si>
    <t>SRR2533558</t>
  </si>
  <si>
    <t>SRR2533559</t>
  </si>
  <si>
    <t>SRR2533560</t>
  </si>
  <si>
    <t>SRR2533574</t>
  </si>
  <si>
    <t>SRR2533578</t>
  </si>
  <si>
    <t>SRR2533581</t>
  </si>
  <si>
    <t>SRR2533582</t>
  </si>
  <si>
    <t>SRR2533583</t>
  </si>
  <si>
    <t>SRR2542449</t>
  </si>
  <si>
    <t>SRR2542453</t>
  </si>
  <si>
    <t>SRR2542457</t>
  </si>
  <si>
    <t>SRR2542478</t>
  </si>
  <si>
    <t>SRR2542480</t>
  </si>
  <si>
    <t>SRR2542482</t>
  </si>
  <si>
    <t>SRR2542487</t>
  </si>
  <si>
    <t>SRR2542494</t>
  </si>
  <si>
    <t>SRR2542502</t>
  </si>
  <si>
    <t>SRR2566864</t>
  </si>
  <si>
    <t>SRR2566871</t>
  </si>
  <si>
    <t>SRR2566873</t>
  </si>
  <si>
    <t>SRR2566874</t>
  </si>
  <si>
    <t>SRR2566880</t>
  </si>
  <si>
    <t>SRR2566885</t>
  </si>
  <si>
    <t>SRR2566886</t>
  </si>
  <si>
    <t>SRR2566888</t>
  </si>
  <si>
    <t>SRR2566890</t>
  </si>
  <si>
    <t>SRR2566893</t>
  </si>
  <si>
    <t>SRR2566897</t>
  </si>
  <si>
    <t>SRR2566902</t>
  </si>
  <si>
    <t>SRR2566903</t>
  </si>
  <si>
    <t>SRR2566912</t>
  </si>
  <si>
    <t>SRR2566913</t>
  </si>
  <si>
    <t>SRR2566915</t>
  </si>
  <si>
    <t>SRR2566916</t>
  </si>
  <si>
    <t>SRR2566922</t>
  </si>
  <si>
    <t>SRR2566924</t>
  </si>
  <si>
    <t>SRR2566926</t>
  </si>
  <si>
    <t>SRR2566929</t>
  </si>
  <si>
    <t>SRR2566930</t>
  </si>
  <si>
    <t>SRR2566931</t>
  </si>
  <si>
    <t>SRR2566933</t>
  </si>
  <si>
    <t>SRR2566937</t>
  </si>
  <si>
    <t>SRR2566938</t>
  </si>
  <si>
    <t>SRR2566941</t>
  </si>
  <si>
    <t>SRR2566945</t>
  </si>
  <si>
    <t>SRR2566946</t>
  </si>
  <si>
    <t>SRR2566949</t>
  </si>
  <si>
    <t>SRR2566951</t>
  </si>
  <si>
    <t>SRR2566953</t>
  </si>
  <si>
    <t>SRR2566955</t>
  </si>
  <si>
    <t>SRR2566957</t>
  </si>
  <si>
    <t>SRR2566962</t>
  </si>
  <si>
    <t>SRR2566964</t>
  </si>
  <si>
    <t>SRR2566968</t>
  </si>
  <si>
    <t>SRR2566969</t>
  </si>
  <si>
    <t>SRR2566970</t>
  </si>
  <si>
    <t>SRR2566972</t>
  </si>
  <si>
    <t>SRR2566977</t>
  </si>
  <si>
    <t>SRR2566978</t>
  </si>
  <si>
    <t>SRR2566979</t>
  </si>
  <si>
    <t>SRR2566981</t>
  </si>
  <si>
    <t>SRR2566982</t>
  </si>
  <si>
    <t>SRR2566992</t>
  </si>
  <si>
    <t>SRR2566994</t>
  </si>
  <si>
    <t>SRR2566995</t>
  </si>
  <si>
    <t>SRR2566996</t>
  </si>
  <si>
    <t>SRR2567000</t>
  </si>
  <si>
    <t>SRR2567005</t>
  </si>
  <si>
    <t>SRR2567006</t>
  </si>
  <si>
    <t>SRR2567012</t>
  </si>
  <si>
    <t>SRR2567014</t>
  </si>
  <si>
    <t>SRR2567015</t>
  </si>
  <si>
    <t>SRR2567018</t>
  </si>
  <si>
    <t>SRR2567022</t>
  </si>
  <si>
    <t>SRR2567023</t>
  </si>
  <si>
    <t>SRR2567025</t>
  </si>
  <si>
    <t>SRR2567026</t>
  </si>
  <si>
    <t>SRR2567028</t>
  </si>
  <si>
    <t>SRR2567031</t>
  </si>
  <si>
    <t>SRR2567033</t>
  </si>
  <si>
    <t>SRR2567040</t>
  </si>
  <si>
    <t>SRR2567041</t>
  </si>
  <si>
    <t>SRR2567045</t>
  </si>
  <si>
    <t>SRR2567048</t>
  </si>
  <si>
    <t>SRR2567052</t>
  </si>
  <si>
    <t>SRR2567053</t>
  </si>
  <si>
    <t>SRR2567054</t>
  </si>
  <si>
    <t>SRR2567058</t>
  </si>
  <si>
    <t>SRR2567064</t>
  </si>
  <si>
    <t>SRR2567067</t>
  </si>
  <si>
    <t>SRR2567071</t>
  </si>
  <si>
    <t>SRR2567072</t>
  </si>
  <si>
    <t>SRR2567074</t>
  </si>
  <si>
    <t>SRR2567076</t>
  </si>
  <si>
    <t>SRR2567077</t>
  </si>
  <si>
    <t>SRR2567078</t>
  </si>
  <si>
    <t>SRR2567079</t>
  </si>
  <si>
    <t>SRR2567080</t>
  </si>
  <si>
    <t>SRR2567081</t>
  </si>
  <si>
    <t>SRR2567082</t>
  </si>
  <si>
    <t>SRR2567083</t>
  </si>
  <si>
    <t>SRR2567084</t>
  </si>
  <si>
    <t>SRR2567088</t>
  </si>
  <si>
    <t>SRR2567090</t>
  </si>
  <si>
    <t>SRR2567095</t>
  </si>
  <si>
    <t>SRR2567098</t>
  </si>
  <si>
    <t>SRR2567104</t>
  </si>
  <si>
    <t>SRR2567107</t>
  </si>
  <si>
    <t>SRR2567109</t>
  </si>
  <si>
    <t>SRR2567114</t>
  </si>
  <si>
    <t>SRR2567115</t>
  </si>
  <si>
    <t>SRR2567118</t>
  </si>
  <si>
    <t>SRR2567121</t>
  </si>
  <si>
    <t>SRR2567124</t>
  </si>
  <si>
    <t>SRR2567126</t>
  </si>
  <si>
    <t>SRR2567136</t>
  </si>
  <si>
    <t>SRR2567138</t>
  </si>
  <si>
    <t>SRR2567140</t>
  </si>
  <si>
    <t>SRR2567143</t>
  </si>
  <si>
    <t>SRR2567144</t>
  </si>
  <si>
    <t>SRR2567145</t>
  </si>
  <si>
    <t>SRR2567146</t>
  </si>
  <si>
    <t>SRR2567147</t>
  </si>
  <si>
    <t>SRR2567148</t>
  </si>
  <si>
    <t>SRR2567151</t>
  </si>
  <si>
    <t>SRR2567159</t>
  </si>
  <si>
    <t>SRR2567164</t>
  </si>
  <si>
    <t>SRR2567165</t>
  </si>
  <si>
    <t>SRR2567168</t>
  </si>
  <si>
    <t>SRR2567171</t>
  </si>
  <si>
    <t>SRR2567172</t>
  </si>
  <si>
    <t>SRR2567173</t>
  </si>
  <si>
    <t>SRR2567174</t>
  </si>
  <si>
    <t>SRR2567183</t>
  </si>
  <si>
    <t>SRR2567185</t>
  </si>
  <si>
    <t>SRR2567186</t>
  </si>
  <si>
    <t>SRR2567189</t>
  </si>
  <si>
    <t>SRR2567194</t>
  </si>
  <si>
    <t>SRR2567195</t>
  </si>
  <si>
    <t>SRR2567196</t>
  </si>
  <si>
    <t>SRR2567204</t>
  </si>
  <si>
    <t>SRR2567212</t>
  </si>
  <si>
    <t>SRR2568388</t>
  </si>
  <si>
    <t>SRR2568389</t>
  </si>
  <si>
    <t>SRR2568395</t>
  </si>
  <si>
    <t>SRR2568397</t>
  </si>
  <si>
    <t>SRR2568398</t>
  </si>
  <si>
    <t>SRR2568399</t>
  </si>
  <si>
    <t>SRR2568402</t>
  </si>
  <si>
    <t>SRR2583949</t>
  </si>
  <si>
    <t>SRR2583951</t>
  </si>
  <si>
    <t>SRR2583954</t>
  </si>
  <si>
    <t>SRR2583962</t>
  </si>
  <si>
    <t>SRR2584388</t>
  </si>
  <si>
    <t>SRR2584397</t>
  </si>
  <si>
    <t>SRR2584401</t>
  </si>
  <si>
    <t>SRR2599653</t>
  </si>
  <si>
    <t>SRR2599657</t>
  </si>
  <si>
    <t>SRR2637856</t>
  </si>
  <si>
    <t>SRR2637879</t>
  </si>
  <si>
    <t>SRR2637903</t>
  </si>
  <si>
    <t>SRR2638014</t>
  </si>
  <si>
    <t>SRR2638017</t>
  </si>
  <si>
    <t>SRR2638018</t>
  </si>
  <si>
    <t>SRR2638019</t>
  </si>
  <si>
    <t>SRR2638070</t>
  </si>
  <si>
    <t>SRR2648198</t>
  </si>
  <si>
    <t>SRR2648740</t>
  </si>
  <si>
    <t>SRR2648750</t>
  </si>
  <si>
    <t>SRR2648751</t>
  </si>
  <si>
    <t>SRR2648752</t>
  </si>
  <si>
    <t>SRR2648753</t>
  </si>
  <si>
    <t>SRR2648754</t>
  </si>
  <si>
    <t>SRR2648755</t>
  </si>
  <si>
    <t>SRR2648757</t>
  </si>
  <si>
    <t>SRR2649002</t>
  </si>
  <si>
    <t>SRR2669160</t>
  </si>
  <si>
    <t>SRR2669162</t>
  </si>
  <si>
    <t>SRR2670660</t>
  </si>
  <si>
    <t>SRR2670692</t>
  </si>
  <si>
    <t>SRR2670695</t>
  </si>
  <si>
    <t>SRR2670698</t>
  </si>
  <si>
    <t>SRR2670699</t>
  </si>
  <si>
    <t>SRR2670701</t>
  </si>
  <si>
    <t>SRR2670709</t>
  </si>
  <si>
    <t>SRR2670715</t>
  </si>
  <si>
    <t>SRR2670716</t>
  </si>
  <si>
    <t>SRR2724056</t>
  </si>
  <si>
    <t>SRR2724059</t>
  </si>
  <si>
    <t>SRR2724060</t>
  </si>
  <si>
    <t>SRR2724061</t>
  </si>
  <si>
    <t>SRR2724063</t>
  </si>
  <si>
    <t>SRR2724064</t>
  </si>
  <si>
    <t>SRR2829106</t>
  </si>
  <si>
    <t>SRR2829107</t>
  </si>
  <si>
    <t>SRR2829110</t>
  </si>
  <si>
    <t>SRR2829112</t>
  </si>
  <si>
    <t>SRR2829171</t>
  </si>
  <si>
    <t>SRR2829172</t>
  </si>
  <si>
    <t>SRR2829308</t>
  </si>
  <si>
    <t>SRR2829310</t>
  </si>
  <si>
    <t>SRR2829313</t>
  </si>
  <si>
    <t>SRR2875422</t>
  </si>
  <si>
    <t>SRR2889980</t>
  </si>
  <si>
    <t>SRR2889981</t>
  </si>
  <si>
    <t>SRR2889983</t>
  </si>
  <si>
    <t>SRR2910992</t>
  </si>
  <si>
    <t>SRR2911794</t>
  </si>
  <si>
    <t>SRR2912640</t>
  </si>
  <si>
    <t>SRR2912645</t>
  </si>
  <si>
    <t>SRR2912651</t>
  </si>
  <si>
    <t>SRR2912655</t>
  </si>
  <si>
    <t>SRR2912658</t>
  </si>
  <si>
    <t>SRR2912659</t>
  </si>
  <si>
    <t>SRR2917938</t>
  </si>
  <si>
    <t>SRR2918183</t>
  </si>
  <si>
    <t>SRR2918189</t>
  </si>
  <si>
    <t>SRR2918195</t>
  </si>
  <si>
    <t>SRR2919947</t>
  </si>
  <si>
    <t>SRR2919949</t>
  </si>
  <si>
    <t>SRR2919950</t>
  </si>
  <si>
    <t>SRR2919952</t>
  </si>
  <si>
    <t>SRR2919953</t>
  </si>
  <si>
    <t>SRR2920066</t>
  </si>
  <si>
    <t>SRR2920118</t>
  </si>
  <si>
    <t>SRR2920119</t>
  </si>
  <si>
    <t>SRR2920120</t>
  </si>
  <si>
    <t>SRR2939006</t>
  </si>
  <si>
    <t>SRR2939007</t>
  </si>
  <si>
    <t>SRR2939119</t>
  </si>
  <si>
    <t>SRR2939120</t>
  </si>
  <si>
    <t>SRR2939123</t>
  </si>
  <si>
    <t>SRR2939124</t>
  </si>
  <si>
    <t>SRR2939561</t>
  </si>
  <si>
    <t>SRR2939562</t>
  </si>
  <si>
    <t>SRR2962357</t>
  </si>
  <si>
    <t>SRR2962358</t>
  </si>
  <si>
    <t>SRR2962359</t>
  </si>
  <si>
    <t>SRR2962361</t>
  </si>
  <si>
    <t>SRR2962365</t>
  </si>
  <si>
    <t>SRR2962367</t>
  </si>
  <si>
    <t>SRR2962393</t>
  </si>
  <si>
    <t>SRR2962396</t>
  </si>
  <si>
    <t>SRR2962400</t>
  </si>
  <si>
    <t>SRR2962401</t>
  </si>
  <si>
    <t>SRR2962402</t>
  </si>
  <si>
    <t>SRR2962403</t>
  </si>
  <si>
    <t>SRR2962405</t>
  </si>
  <si>
    <t>SRR2962406</t>
  </si>
  <si>
    <t>SRR2962407</t>
  </si>
  <si>
    <t>SRR2962883</t>
  </si>
  <si>
    <t>SRR2962886</t>
  </si>
  <si>
    <t>SRR2962888</t>
  </si>
  <si>
    <t>SRR2962897</t>
  </si>
  <si>
    <t>SRR2962898</t>
  </si>
  <si>
    <t>SRR2962899</t>
  </si>
  <si>
    <t>SRR2973699</t>
  </si>
  <si>
    <t>SRR2973700</t>
  </si>
  <si>
    <t>SRR2973701</t>
  </si>
  <si>
    <t>SRR2973702</t>
  </si>
  <si>
    <t>SRR2973703</t>
  </si>
  <si>
    <t>SRR2973709</t>
  </si>
  <si>
    <t>SRR2973723</t>
  </si>
  <si>
    <t>SRR2973724</t>
  </si>
  <si>
    <t>SRR2973726</t>
  </si>
  <si>
    <t>SRR2973727</t>
  </si>
  <si>
    <t>SRR2973728</t>
  </si>
  <si>
    <t>SRR2973736</t>
  </si>
  <si>
    <t>SRR2973738</t>
  </si>
  <si>
    <t>SRR2973739</t>
  </si>
  <si>
    <t>SRR2973740</t>
  </si>
  <si>
    <t>SRR2973833</t>
  </si>
  <si>
    <t>SRR2973835</t>
  </si>
  <si>
    <t>SRR2976054</t>
  </si>
  <si>
    <t>SRR2976056</t>
  </si>
  <si>
    <t>SRR2979526</t>
  </si>
  <si>
    <t>SRR2981104</t>
  </si>
  <si>
    <t>SRR2981105</t>
  </si>
  <si>
    <t>SRR2981106</t>
  </si>
  <si>
    <t>SRR2981107</t>
  </si>
  <si>
    <t>SRR2981108</t>
  </si>
  <si>
    <t>SRR2981109</t>
  </si>
  <si>
    <t>SRR2981112</t>
  </si>
  <si>
    <t>SRR2981146</t>
  </si>
  <si>
    <t>SRR2981147</t>
  </si>
  <si>
    <t>SRR2982336</t>
  </si>
  <si>
    <t>SRR2982337</t>
  </si>
  <si>
    <t>SRR2982340</t>
  </si>
  <si>
    <t>SRR2982348</t>
  </si>
  <si>
    <t>SRR2982349</t>
  </si>
  <si>
    <t>SRR2982350</t>
  </si>
  <si>
    <t>SRR2989168</t>
  </si>
  <si>
    <t>SRR2989188</t>
  </si>
  <si>
    <t>SRR2989190</t>
  </si>
  <si>
    <t>SRR2989195</t>
  </si>
  <si>
    <t>SRR2989202</t>
  </si>
  <si>
    <t>SRR2989206</t>
  </si>
  <si>
    <t>SRR2989208</t>
  </si>
  <si>
    <t>SRR2989561</t>
  </si>
  <si>
    <t>SRR2989562</t>
  </si>
  <si>
    <t>SRR2989563</t>
  </si>
  <si>
    <t>SRR2989564</t>
  </si>
  <si>
    <t>SRR2989565</t>
  </si>
  <si>
    <t>SRR2989566</t>
  </si>
  <si>
    <t>SRR2989568</t>
  </si>
  <si>
    <t>SRR2993804</t>
  </si>
  <si>
    <t>SRR2993932</t>
  </si>
  <si>
    <t>SRR2993933</t>
  </si>
  <si>
    <t>SRR2993936</t>
  </si>
  <si>
    <t>SRR2993937</t>
  </si>
  <si>
    <t>SRR2999646</t>
  </si>
  <si>
    <t>SRR2999649</t>
  </si>
  <si>
    <t>SRR2999651</t>
  </si>
  <si>
    <t>SRR3000019</t>
  </si>
  <si>
    <t>SRR3000027</t>
  </si>
  <si>
    <t>SRR3000029</t>
  </si>
  <si>
    <t>SRR3000030</t>
  </si>
  <si>
    <t>SRR3000031</t>
  </si>
  <si>
    <t>SRR3000037</t>
  </si>
  <si>
    <t>SRR3000039</t>
  </si>
  <si>
    <t>SRR3000041</t>
  </si>
  <si>
    <t>SRR3000042</t>
  </si>
  <si>
    <t>SRR3000043</t>
  </si>
  <si>
    <t>SRR3000045</t>
  </si>
  <si>
    <t>SRR3000046</t>
  </si>
  <si>
    <t>SRR3001170</t>
  </si>
  <si>
    <t>SRR3001171</t>
  </si>
  <si>
    <t>SRR3001172</t>
  </si>
  <si>
    <t>SRR3001173</t>
  </si>
  <si>
    <t>SRR3001175</t>
  </si>
  <si>
    <t>SRR3001176</t>
  </si>
  <si>
    <t>SRR3001177</t>
  </si>
  <si>
    <t>SRR3001181</t>
  </si>
  <si>
    <t>SRR3021486</t>
  </si>
  <si>
    <t>SRR3021488</t>
  </si>
  <si>
    <t>SRR3021489</t>
  </si>
  <si>
    <t>SRR3021491</t>
  </si>
  <si>
    <t>SRR3021493</t>
  </si>
  <si>
    <t>SRR3021494</t>
  </si>
  <si>
    <t>SRR3031824</t>
  </si>
  <si>
    <t>SRR3031825</t>
  </si>
  <si>
    <t>SRR3031827</t>
  </si>
  <si>
    <t>SRR3031829</t>
  </si>
  <si>
    <t>SRR3031869</t>
  </si>
  <si>
    <t>SRR3031871</t>
  </si>
  <si>
    <t>SRR3031873</t>
  </si>
  <si>
    <t>SRR3033302</t>
  </si>
  <si>
    <t>SRR3033303</t>
  </si>
  <si>
    <t>SRR3033304</t>
  </si>
  <si>
    <t>SRR3033305</t>
  </si>
  <si>
    <t>SRR3033320</t>
  </si>
  <si>
    <t>SRR3033324</t>
  </si>
  <si>
    <t>SRR3033325</t>
  </si>
  <si>
    <t>SRR3033347</t>
  </si>
  <si>
    <t>SRR3038497</t>
  </si>
  <si>
    <t>SRR3038498</t>
  </si>
  <si>
    <t>SRR3038499</t>
  </si>
  <si>
    <t>SRR3038500</t>
  </si>
  <si>
    <t>SRR3038501</t>
  </si>
  <si>
    <t>SRR3038502</t>
  </si>
  <si>
    <t>SRR3038510</t>
  </si>
  <si>
    <t>SRR3038511</t>
  </si>
  <si>
    <t>SRR3038512</t>
  </si>
  <si>
    <t>SRR3038515</t>
  </si>
  <si>
    <t>SRR3045974</t>
  </si>
  <si>
    <t>SRR3045975</t>
  </si>
  <si>
    <t>SRR3045976</t>
  </si>
  <si>
    <t>SRR3045977</t>
  </si>
  <si>
    <t>SRR3052018</t>
  </si>
  <si>
    <t>SRR3052022</t>
  </si>
  <si>
    <t>SRR3052023</t>
  </si>
  <si>
    <t>SRR3052024</t>
  </si>
  <si>
    <t>SRR3052027</t>
  </si>
  <si>
    <t>SRR3052028</t>
  </si>
  <si>
    <t>SRR3052029</t>
  </si>
  <si>
    <t>SRR3055284</t>
  </si>
  <si>
    <t>SRR3055287</t>
  </si>
  <si>
    <t>SRR3055288</t>
  </si>
  <si>
    <t>SRR3055291</t>
  </si>
  <si>
    <t>SRR3055299</t>
  </si>
  <si>
    <t>SRR3055305</t>
  </si>
  <si>
    <t>SRR3056898</t>
  </si>
  <si>
    <t>SRR3056900</t>
  </si>
  <si>
    <t>SRR3056904</t>
  </si>
  <si>
    <t>SRR3056905</t>
  </si>
  <si>
    <t>SRR3056908</t>
  </si>
  <si>
    <t>SRR3056909</t>
  </si>
  <si>
    <t>SRR3056912</t>
  </si>
  <si>
    <t>SRR3056914</t>
  </si>
  <si>
    <t>SRR3056917</t>
  </si>
  <si>
    <t>SRR3056918</t>
  </si>
  <si>
    <t>SRR3056919</t>
  </si>
  <si>
    <t>SRR3056920</t>
  </si>
  <si>
    <t>SRR3056927</t>
  </si>
  <si>
    <t>SRR3056928</t>
  </si>
  <si>
    <t>SRR3056931</t>
  </si>
  <si>
    <t>SRR3056932</t>
  </si>
  <si>
    <t>SRR3057217</t>
  </si>
  <si>
    <t>SRR3057219</t>
  </si>
  <si>
    <t>SRR3057220</t>
  </si>
  <si>
    <t>SRR3057221</t>
  </si>
  <si>
    <t>SRR3057223</t>
  </si>
  <si>
    <t>SRR3057229</t>
  </si>
  <si>
    <t>SRR3062665</t>
  </si>
  <si>
    <t>SRR3062667</t>
  </si>
  <si>
    <t>SRR3062669</t>
  </si>
  <si>
    <t>SRR3062670</t>
  </si>
  <si>
    <t>SRR3062673</t>
  </si>
  <si>
    <t>SRR3062674</t>
  </si>
  <si>
    <t>SRR3062679</t>
  </si>
  <si>
    <t>SRR3062680</t>
  </si>
  <si>
    <t>SRR3062684</t>
  </si>
  <si>
    <t>SRR3062685</t>
  </si>
  <si>
    <t>SRR3062687</t>
  </si>
  <si>
    <t>SRR3062689</t>
  </si>
  <si>
    <t>SRR3062690</t>
  </si>
  <si>
    <t>SRR3085521</t>
  </si>
  <si>
    <t>SRR3085523</t>
  </si>
  <si>
    <t>SRR3085525</t>
  </si>
  <si>
    <t>SRR3085526</t>
  </si>
  <si>
    <t>SRR3085527</t>
  </si>
  <si>
    <t>SRR3085528</t>
  </si>
  <si>
    <t>SRR3085615</t>
  </si>
  <si>
    <t>SRR3085618</t>
  </si>
  <si>
    <t>SRR3085619</t>
  </si>
  <si>
    <t>SRR3085621</t>
  </si>
  <si>
    <t>SRR3089989</t>
  </si>
  <si>
    <t>SRR3089990</t>
  </si>
  <si>
    <t>SRR3089991</t>
  </si>
  <si>
    <t>SRR3089994</t>
  </si>
  <si>
    <t>SRR3089995</t>
  </si>
  <si>
    <t>SRR3089998</t>
  </si>
  <si>
    <t>SRR3090001</t>
  </si>
  <si>
    <t>SRR3090004</t>
  </si>
  <si>
    <t>SRR3091330</t>
  </si>
  <si>
    <t>SRR3091336</t>
  </si>
  <si>
    <t>SRR3091339</t>
  </si>
  <si>
    <t>SRR3091344</t>
  </si>
  <si>
    <t>SRR3091349</t>
  </si>
  <si>
    <t>SRR3091350</t>
  </si>
  <si>
    <t>SRR3091412</t>
  </si>
  <si>
    <t>SRR3091416</t>
  </si>
  <si>
    <t>SRR3091418</t>
  </si>
  <si>
    <t>SRR3096030</t>
  </si>
  <si>
    <t>SRR3096033</t>
  </si>
  <si>
    <t>SRR3096075</t>
  </si>
  <si>
    <t>SRR3096076</t>
  </si>
  <si>
    <t>SRR3096077</t>
  </si>
  <si>
    <t>SRR3096078</t>
  </si>
  <si>
    <t>SRR3096079</t>
  </si>
  <si>
    <t>SRR3096085</t>
  </si>
  <si>
    <t>SRR3096089</t>
  </si>
  <si>
    <t>SRR3096093</t>
  </si>
  <si>
    <t>SRR3096096</t>
  </si>
  <si>
    <t>SRR3096098</t>
  </si>
  <si>
    <t>SRR3096102</t>
  </si>
  <si>
    <t>SRR3096106</t>
  </si>
  <si>
    <t>SRR3096718</t>
  </si>
  <si>
    <t>SRR3096719</t>
  </si>
  <si>
    <t>SRR3096722</t>
  </si>
  <si>
    <t>SRR3098264</t>
  </si>
  <si>
    <t>SRR3098265</t>
  </si>
  <si>
    <t>SRR3098266</t>
  </si>
  <si>
    <t>SRR3098269</t>
  </si>
  <si>
    <t>SRR3098270</t>
  </si>
  <si>
    <t>SRR3098272</t>
  </si>
  <si>
    <t>SRR3098274</t>
  </si>
  <si>
    <t>SRR3098276</t>
  </si>
  <si>
    <t>SRR3098278</t>
  </si>
  <si>
    <t>SRR3098279</t>
  </si>
  <si>
    <t>SRR3098283</t>
  </si>
  <si>
    <t>SRR3098373</t>
  </si>
  <si>
    <t>SRR3098374</t>
  </si>
  <si>
    <t>SRR3098375</t>
  </si>
  <si>
    <t>SRR3098377</t>
  </si>
  <si>
    <t>SRR3098641</t>
  </si>
  <si>
    <t>SRR3098647</t>
  </si>
  <si>
    <t>SRR3098658</t>
  </si>
  <si>
    <t>SRR3098660</t>
  </si>
  <si>
    <t>SRR3099614</t>
  </si>
  <si>
    <t>SRR3099622</t>
  </si>
  <si>
    <t>SRR3099649</t>
  </si>
  <si>
    <t>SRR3099653</t>
  </si>
  <si>
    <t>SRR3101833</t>
  </si>
  <si>
    <t>SRR3101879</t>
  </si>
  <si>
    <t>SRR3110329</t>
  </si>
  <si>
    <t>SRR3110332</t>
  </si>
  <si>
    <t>SRR3110380</t>
  </si>
  <si>
    <t>SRR3110464</t>
  </si>
  <si>
    <t>SRR3110473</t>
  </si>
  <si>
    <t>SRR3110480</t>
  </si>
  <si>
    <t>SRR3111263</t>
  </si>
  <si>
    <t>SRR3111266</t>
  </si>
  <si>
    <t>SRR3111272</t>
  </si>
  <si>
    <t>SRR3115184</t>
  </si>
  <si>
    <t>SRR3115190</t>
  </si>
  <si>
    <t>SRR3115191</t>
  </si>
  <si>
    <t>SRR3115192</t>
  </si>
  <si>
    <t>SRR3115202</t>
  </si>
  <si>
    <t>SRR3115221</t>
  </si>
  <si>
    <t>SRR3115223</t>
  </si>
  <si>
    <t>SRR3115224</t>
  </si>
  <si>
    <t>SRR3115225</t>
  </si>
  <si>
    <t>SRR3115231</t>
  </si>
  <si>
    <t>SRR3115233</t>
  </si>
  <si>
    <t>SRR3115234</t>
  </si>
  <si>
    <t>SRR3115236</t>
  </si>
  <si>
    <t>SRR3115237</t>
  </si>
  <si>
    <t>SRR3115238</t>
  </si>
  <si>
    <t>SRR3115369</t>
  </si>
  <si>
    <t>SRR3115381</t>
  </si>
  <si>
    <t>SRR3115432</t>
  </si>
  <si>
    <t>SRR3115440</t>
  </si>
  <si>
    <t>SRR3116153</t>
  </si>
  <si>
    <t>SRR3116157</t>
  </si>
  <si>
    <t>SRR3116158</t>
  </si>
  <si>
    <t>SRR3116161</t>
  </si>
  <si>
    <t>SRR3116167</t>
  </si>
  <si>
    <t>SRR3116197</t>
  </si>
  <si>
    <t>SRR3116200</t>
  </si>
  <si>
    <t>SRR3122760</t>
  </si>
  <si>
    <t>SRR3122761</t>
  </si>
  <si>
    <t>SRR3122764</t>
  </si>
  <si>
    <t>SRR3122771</t>
  </si>
  <si>
    <t>SRR3129298</t>
  </si>
  <si>
    <t>SRR3129704</t>
  </si>
  <si>
    <t>SRR3131144</t>
  </si>
  <si>
    <t>SRR3131241</t>
  </si>
  <si>
    <t>SRR3136893</t>
  </si>
  <si>
    <t>SRR3136896</t>
  </si>
  <si>
    <t>SRR3136897</t>
  </si>
  <si>
    <t>SRR3136898</t>
  </si>
  <si>
    <t>SRR3143811</t>
  </si>
  <si>
    <t>SRR3146576</t>
  </si>
  <si>
    <t>SRR3146577</t>
  </si>
  <si>
    <t>SRR3146578</t>
  </si>
  <si>
    <t>SRR3146664</t>
  </si>
  <si>
    <t>SRR3146669</t>
  </si>
  <si>
    <t>SRR3147925</t>
  </si>
  <si>
    <t>SRR3147933</t>
  </si>
  <si>
    <t>SRR3148240</t>
  </si>
  <si>
    <t>SRR3148244</t>
  </si>
  <si>
    <t>SRR3148245</t>
  </si>
  <si>
    <t>SRR3148312</t>
  </si>
  <si>
    <t>SRR3148341</t>
  </si>
  <si>
    <t>SRR3151788</t>
  </si>
  <si>
    <t>SRR3151790</t>
  </si>
  <si>
    <t>SRR3151791</t>
  </si>
  <si>
    <t>SRR3151794</t>
  </si>
  <si>
    <t>SRR3151797</t>
  </si>
  <si>
    <t>SRR3151799</t>
  </si>
  <si>
    <t>SRR3151800</t>
  </si>
  <si>
    <t>SRR3156381</t>
  </si>
  <si>
    <t>SRR3156382</t>
  </si>
  <si>
    <t>SRR3156383</t>
  </si>
  <si>
    <t>SRR3156384</t>
  </si>
  <si>
    <t>SRR3156388</t>
  </si>
  <si>
    <t>SRR3156389</t>
  </si>
  <si>
    <t>SRR3156390</t>
  </si>
  <si>
    <t>SRR3156391</t>
  </si>
  <si>
    <t>SRR3173522</t>
  </si>
  <si>
    <t>SRR3173523</t>
  </si>
  <si>
    <t>SRR3173524</t>
  </si>
  <si>
    <t>SRR3173525</t>
  </si>
  <si>
    <t>SRR3173550</t>
  </si>
  <si>
    <t>SRR3173555</t>
  </si>
  <si>
    <t>SRR3173557</t>
  </si>
  <si>
    <t>SRR3173561</t>
  </si>
  <si>
    <t>SRR3173564</t>
  </si>
  <si>
    <t>SRR3173683</t>
  </si>
  <si>
    <t>SRR3173685</t>
  </si>
  <si>
    <t>SRR3173688</t>
  </si>
  <si>
    <t>SRR3173704</t>
  </si>
  <si>
    <t>SRR3173705</t>
  </si>
  <si>
    <t>SRR3180032</t>
  </si>
  <si>
    <t>SRR3180034</t>
  </si>
  <si>
    <t>SRR3180036</t>
  </si>
  <si>
    <t>SRR3180044</t>
  </si>
  <si>
    <t>SRR3180047</t>
  </si>
  <si>
    <t>SRR3180051</t>
  </si>
  <si>
    <t>SRR3180052</t>
  </si>
  <si>
    <t>SRR3182546</t>
  </si>
  <si>
    <t>SRR3182549</t>
  </si>
  <si>
    <t>SRR3182550</t>
  </si>
  <si>
    <t>SRR3182552</t>
  </si>
  <si>
    <t>SRR3182553</t>
  </si>
  <si>
    <t>SRR3182554</t>
  </si>
  <si>
    <t>SRR3184114</t>
  </si>
  <si>
    <t>SRR3184159</t>
  </si>
  <si>
    <t>SRR3184162</t>
  </si>
  <si>
    <t>SRR3184168</t>
  </si>
  <si>
    <t>SRR3184169</t>
  </si>
  <si>
    <t>SRR3184184</t>
  </si>
  <si>
    <t>SRR3184185</t>
  </si>
  <si>
    <t>SRR3184186</t>
  </si>
  <si>
    <t>SRR3184190</t>
  </si>
  <si>
    <t>SRR3184191</t>
  </si>
  <si>
    <t>SRR3184192</t>
  </si>
  <si>
    <t>SRR3184193</t>
  </si>
  <si>
    <t>SRR3184194</t>
  </si>
  <si>
    <t>SRR3185038</t>
  </si>
  <si>
    <t>SRR3185039</t>
  </si>
  <si>
    <t>SRR3185044</t>
  </si>
  <si>
    <t>SRR3185046</t>
  </si>
  <si>
    <t>SRR3185049</t>
  </si>
  <si>
    <t>SRR3185050</t>
  </si>
  <si>
    <t>SRR3185052</t>
  </si>
  <si>
    <t>SRR3185053</t>
  </si>
  <si>
    <t>SRR3185054</t>
  </si>
  <si>
    <t>SRR3185055</t>
  </si>
  <si>
    <t>SRR3188162</t>
  </si>
  <si>
    <t>SRR3188256</t>
  </si>
  <si>
    <t>SRR3188257</t>
  </si>
  <si>
    <t>SRR3188261</t>
  </si>
  <si>
    <t>SRR3191435</t>
  </si>
  <si>
    <t>SRR3191442</t>
  </si>
  <si>
    <t>SRR3194568</t>
  </si>
  <si>
    <t>SRR3194570</t>
  </si>
  <si>
    <t>SRR3198620</t>
  </si>
  <si>
    <t>SRR3198622</t>
  </si>
  <si>
    <t>SRR3198624</t>
  </si>
  <si>
    <t>SRR3198628</t>
  </si>
  <si>
    <t>SRR3198629</t>
  </si>
  <si>
    <t>SRR3198630</t>
  </si>
  <si>
    <t>SRR3198631</t>
  </si>
  <si>
    <t>SRR3198632</t>
  </si>
  <si>
    <t>SRR3199874</t>
  </si>
  <si>
    <t>SRR3199875</t>
  </si>
  <si>
    <t>SRR3199883</t>
  </si>
  <si>
    <t>SRR3199885</t>
  </si>
  <si>
    <t>SRR3203827</t>
  </si>
  <si>
    <t>SRR3203829</t>
  </si>
  <si>
    <t>SRR3203831</t>
  </si>
  <si>
    <t>SRR3210384</t>
  </si>
  <si>
    <t>SRR3210385</t>
  </si>
  <si>
    <t>SRR3210389</t>
  </si>
  <si>
    <t>SRR3210392</t>
  </si>
  <si>
    <t>SRR3210561</t>
  </si>
  <si>
    <t>SRR3210575</t>
  </si>
  <si>
    <t>SRR3210651</t>
  </si>
  <si>
    <t>SRR3210654</t>
  </si>
  <si>
    <t>SRR3210656</t>
  </si>
  <si>
    <t>SRR3210657</t>
  </si>
  <si>
    <t>SRR3210663</t>
  </si>
  <si>
    <t>SRR3210664</t>
  </si>
  <si>
    <t>SRR3214099</t>
  </si>
  <si>
    <t>SRR3214101</t>
  </si>
  <si>
    <t>SRR3214102</t>
  </si>
  <si>
    <t>SRR3214105</t>
  </si>
  <si>
    <t>SRR3214107</t>
  </si>
  <si>
    <t>SRR3214108</t>
  </si>
  <si>
    <t>SRR3214114</t>
  </si>
  <si>
    <t>SRR3214125</t>
  </si>
  <si>
    <t>SRR3215341</t>
  </si>
  <si>
    <t>SRR3215342</t>
  </si>
  <si>
    <t>SRR3217372</t>
  </si>
  <si>
    <t>SRR3217373</t>
  </si>
  <si>
    <t>SRR3219140</t>
  </si>
  <si>
    <t>SRR3219142</t>
  </si>
  <si>
    <t>SRR3219161</t>
  </si>
  <si>
    <t>SRR3219163</t>
  </si>
  <si>
    <t>SRR3219167</t>
  </si>
  <si>
    <t>SRR3219170</t>
  </si>
  <si>
    <t>SRR3219179</t>
  </si>
  <si>
    <t>SRR3219186</t>
  </si>
  <si>
    <t>SRR3223088</t>
  </si>
  <si>
    <t>SRR3223091</t>
  </si>
  <si>
    <t>SRR3223095</t>
  </si>
  <si>
    <t>SRR3223098</t>
  </si>
  <si>
    <t>SRR3223099</t>
  </si>
  <si>
    <t>SRR3223101</t>
  </si>
  <si>
    <t>SRR3223148</t>
  </si>
  <si>
    <t>SRR3223149</t>
  </si>
  <si>
    <t>SRR3223153</t>
  </si>
  <si>
    <t>SRR3223156</t>
  </si>
  <si>
    <t>SRR3223751</t>
  </si>
  <si>
    <t>SRR3224089</t>
  </si>
  <si>
    <t>SRR3224090</t>
  </si>
  <si>
    <t>SRR3224091</t>
  </si>
  <si>
    <t>SRR3224095</t>
  </si>
  <si>
    <t>SRR3224096</t>
  </si>
  <si>
    <t>SRR3225367</t>
  </si>
  <si>
    <t>SRR3225369</t>
  </si>
  <si>
    <t>SRR3225372</t>
  </si>
  <si>
    <t>SRR3242329</t>
  </si>
  <si>
    <t>SRR3242335</t>
  </si>
  <si>
    <t>SRR3242340</t>
  </si>
  <si>
    <t>SRR3242350</t>
  </si>
  <si>
    <t>SRR3242353</t>
  </si>
  <si>
    <t>SRR3242354</t>
  </si>
  <si>
    <t>SRR3242357</t>
  </si>
  <si>
    <t>SRR3242363</t>
  </si>
  <si>
    <t>SRR3271840</t>
  </si>
  <si>
    <t>SRR3271881</t>
  </si>
  <si>
    <t>SRR3271883</t>
  </si>
  <si>
    <t>SRR3271884</t>
  </si>
  <si>
    <t>SRR3271894</t>
  </si>
  <si>
    <t>SRR3289768</t>
  </si>
  <si>
    <t>SRR3289769</t>
  </si>
  <si>
    <t>SRR3289771</t>
  </si>
  <si>
    <t>SRR3289784</t>
  </si>
  <si>
    <t>SRR3289791</t>
  </si>
  <si>
    <t>SRR3289792</t>
  </si>
  <si>
    <t>SRR3289795</t>
  </si>
  <si>
    <t>SRR3289796</t>
  </si>
  <si>
    <t>SRR3289803</t>
  </si>
  <si>
    <t>SRR3289806</t>
  </si>
  <si>
    <t>SRR3289812</t>
  </si>
  <si>
    <t>SRR3289814</t>
  </si>
  <si>
    <t>SRR3294524</t>
  </si>
  <si>
    <t>SRR3294527</t>
  </si>
  <si>
    <t>SRR3294531</t>
  </si>
  <si>
    <t>SRR3294534</t>
  </si>
  <si>
    <t>SRR3294535</t>
  </si>
  <si>
    <t>SRR3294537</t>
  </si>
  <si>
    <t>SRR3295510</t>
  </si>
  <si>
    <t>SRR3295513</t>
  </si>
  <si>
    <t>SRR3295517</t>
  </si>
  <si>
    <t>SRR3295522</t>
  </si>
  <si>
    <t>SRR3295523</t>
  </si>
  <si>
    <t>SRR3295524</t>
  </si>
  <si>
    <t>SRR3295528</t>
  </si>
  <si>
    <t>SRR3295531</t>
  </si>
  <si>
    <t>SRR3295536</t>
  </si>
  <si>
    <t>SRR3295540</t>
  </si>
  <si>
    <t>SRR3295541</t>
  </si>
  <si>
    <t>SRR3295544</t>
  </si>
  <si>
    <t>SRR3295549</t>
  </si>
  <si>
    <t>SRR3295550</t>
  </si>
  <si>
    <t>SRR3295551</t>
  </si>
  <si>
    <t>SRR3295552</t>
  </si>
  <si>
    <t>SRR3295558</t>
  </si>
  <si>
    <t>SRR3295564</t>
  </si>
  <si>
    <t>SRR3295568</t>
  </si>
  <si>
    <t>SRR3295569</t>
  </si>
  <si>
    <t>SRR3295578</t>
  </si>
  <si>
    <t>SRR3295582</t>
  </si>
  <si>
    <t>SRR3295583</t>
  </si>
  <si>
    <t>SRR3295584</t>
  </si>
  <si>
    <t>SRR3295585</t>
  </si>
  <si>
    <t>SRR3295587</t>
  </si>
  <si>
    <t>SRR3295591</t>
  </si>
  <si>
    <t>SRR3295592</t>
  </si>
  <si>
    <t>SRR3295594</t>
  </si>
  <si>
    <t>SRR3295596</t>
  </si>
  <si>
    <t>SRR3295606</t>
  </si>
  <si>
    <t>SRR3295615</t>
  </si>
  <si>
    <t>SRR3295616</t>
  </si>
  <si>
    <t>SRR3295618</t>
  </si>
  <si>
    <t>SRR3295632</t>
  </si>
  <si>
    <t>SRR3295634</t>
  </si>
  <si>
    <t>SRR3295638</t>
  </si>
  <si>
    <t>SRR3295639</t>
  </si>
  <si>
    <t>SRR3295641</t>
  </si>
  <si>
    <t>SRR3295642</t>
  </si>
  <si>
    <t>SRR3295643</t>
  </si>
  <si>
    <t>SRR3295647</t>
  </si>
  <si>
    <t>SRR3295648</t>
  </si>
  <si>
    <t>SRR3295651</t>
  </si>
  <si>
    <t>SRR3295653</t>
  </si>
  <si>
    <t>SRR3295656</t>
  </si>
  <si>
    <t>SRR3295657</t>
  </si>
  <si>
    <t>SRR3295661</t>
  </si>
  <si>
    <t>SRR3295664</t>
  </si>
  <si>
    <t>SRR3295674</t>
  </si>
  <si>
    <t>SRR3295675</t>
  </si>
  <si>
    <t>SRR3295677</t>
  </si>
  <si>
    <t>SRR3295679</t>
  </si>
  <si>
    <t>SRR3295680</t>
  </si>
  <si>
    <t>SRR3295683</t>
  </si>
  <si>
    <t>SRR3295686</t>
  </si>
  <si>
    <t>SRR3295687</t>
  </si>
  <si>
    <t>SRR3295688</t>
  </si>
  <si>
    <t>SRR3295689</t>
  </si>
  <si>
    <t>SRR3295690</t>
  </si>
  <si>
    <t>SRR3295694</t>
  </si>
  <si>
    <t>SRR3295696</t>
  </si>
  <si>
    <t>SRR3295697</t>
  </si>
  <si>
    <t>SRR3295698</t>
  </si>
  <si>
    <t>SRR3295701</t>
  </si>
  <si>
    <t>SRR3295703</t>
  </si>
  <si>
    <t>SRR3295706</t>
  </si>
  <si>
    <t>SRR3295707</t>
  </si>
  <si>
    <t>SRR3295709</t>
  </si>
  <si>
    <t>SRR3295710</t>
  </si>
  <si>
    <t>SRR3295712</t>
  </si>
  <si>
    <t>SRR3295713</t>
  </si>
  <si>
    <t>SRR3295716</t>
  </si>
  <si>
    <t>SRR3295719</t>
  </si>
  <si>
    <t>SRR3295722</t>
  </si>
  <si>
    <t>SRR3295723</t>
  </si>
  <si>
    <t>SRR3295724</t>
  </si>
  <si>
    <t>SRR3295725</t>
  </si>
  <si>
    <t>SRR3295726</t>
  </si>
  <si>
    <t>SRR3295728</t>
  </si>
  <si>
    <t>SRR3295730</t>
  </si>
  <si>
    <t>SRR3295733</t>
  </si>
  <si>
    <t>SRR3295735</t>
  </si>
  <si>
    <t>SRR3295736</t>
  </si>
  <si>
    <t>SRR3295738</t>
  </si>
  <si>
    <t>SRR3295742</t>
  </si>
  <si>
    <t>SRR3295744</t>
  </si>
  <si>
    <t>SRR3295746</t>
  </si>
  <si>
    <t>SRR3295750</t>
  </si>
  <si>
    <t>SRR3295751</t>
  </si>
  <si>
    <t>SRR3295753</t>
  </si>
  <si>
    <t>SRR3295758</t>
  </si>
  <si>
    <t>SRR3295759</t>
  </si>
  <si>
    <t>SRR3295761</t>
  </si>
  <si>
    <t>SRR3295764</t>
  </si>
  <si>
    <t>SRR3295765</t>
  </si>
  <si>
    <t>SRR3295766</t>
  </si>
  <si>
    <t>SRR3295767</t>
  </si>
  <si>
    <t>SRR3295771</t>
  </si>
  <si>
    <t>SRR3295773</t>
  </si>
  <si>
    <t>SRR3295775</t>
  </si>
  <si>
    <t>SRR3295776</t>
  </si>
  <si>
    <t>SRR3295779</t>
  </si>
  <si>
    <t>SRR3295781</t>
  </si>
  <si>
    <t>SRR3295782</t>
  </si>
  <si>
    <t>SRR3295787</t>
  </si>
  <si>
    <t>SRR3295788</t>
  </si>
  <si>
    <t>SRR3295789</t>
  </si>
  <si>
    <t>SRR3295791</t>
  </si>
  <si>
    <t>SRR3295793</t>
  </si>
  <si>
    <t>SRR3295798</t>
  </si>
  <si>
    <t>SRR3295799</t>
  </si>
  <si>
    <t>SRR3295800</t>
  </si>
  <si>
    <t>SRR3295801</t>
  </si>
  <si>
    <t>SRR3295802</t>
  </si>
  <si>
    <t>SRR3295803</t>
  </si>
  <si>
    <t>SRR3295804</t>
  </si>
  <si>
    <t>SRR3295805</t>
  </si>
  <si>
    <t>SRR3295806</t>
  </si>
  <si>
    <t>SRR3295808</t>
  </si>
  <si>
    <t>SRR3295811</t>
  </si>
  <si>
    <t>SRR3295814</t>
  </si>
  <si>
    <t>SRR3295815</t>
  </si>
  <si>
    <t>SRR3295817</t>
  </si>
  <si>
    <t>SRR3295821</t>
  </si>
  <si>
    <t>SRR3295822</t>
  </si>
  <si>
    <t>SRR3295825</t>
  </si>
  <si>
    <t>SRR3295826</t>
  </si>
  <si>
    <t>SRR3295827</t>
  </si>
  <si>
    <t>SRR3295829</t>
  </si>
  <si>
    <t>SRR3295830</t>
  </si>
  <si>
    <t>SRR3295831</t>
  </si>
  <si>
    <t>SRR3295834</t>
  </si>
  <si>
    <t>SRR3295835</t>
  </si>
  <si>
    <t>SRR3295836</t>
  </si>
  <si>
    <t>SRR3295837</t>
  </si>
  <si>
    <t>SRR3295838</t>
  </si>
  <si>
    <t>SRR3295841</t>
  </si>
  <si>
    <t>SRR3295844</t>
  </si>
  <si>
    <t>SRR3295847</t>
  </si>
  <si>
    <t>SRR3295849</t>
  </si>
  <si>
    <t>SRR3295850</t>
  </si>
  <si>
    <t>SRR3295851</t>
  </si>
  <si>
    <t>SRR3295854</t>
  </si>
  <si>
    <t>SRR3295856</t>
  </si>
  <si>
    <t>SRR3295857</t>
  </si>
  <si>
    <t>SRR3295858</t>
  </si>
  <si>
    <t>SRR3295859</t>
  </si>
  <si>
    <t>SRR3295860</t>
  </si>
  <si>
    <t>SRR3295861</t>
  </si>
  <si>
    <t>SRR3295862</t>
  </si>
  <si>
    <t>SRR3295863</t>
  </si>
  <si>
    <t>SRR3295868</t>
  </si>
  <si>
    <t>SRR3295870</t>
  </si>
  <si>
    <t>SRR3295871</t>
  </si>
  <si>
    <t>SRR3295873</t>
  </si>
  <si>
    <t>SRR3295875</t>
  </si>
  <si>
    <t>SRR3295876</t>
  </si>
  <si>
    <t>SRR3295877</t>
  </si>
  <si>
    <t>SRR3295878</t>
  </si>
  <si>
    <t>SRR3295880</t>
  </si>
  <si>
    <t>SRR3295882</t>
  </si>
  <si>
    <t>SRR3295885</t>
  </si>
  <si>
    <t>SRR3295886</t>
  </si>
  <si>
    <t>SRR3295888</t>
  </si>
  <si>
    <t>SRR3295889</t>
  </si>
  <si>
    <t>SRR3295890</t>
  </si>
  <si>
    <t>SRR3295893</t>
  </si>
  <si>
    <t>SRR3295896</t>
  </si>
  <si>
    <t>SRR3295898</t>
  </si>
  <si>
    <t>SRR3295899</t>
  </si>
  <si>
    <t>SRR3295900</t>
  </si>
  <si>
    <t>SRR3295901</t>
  </si>
  <si>
    <t>SRR3295903</t>
  </si>
  <si>
    <t>SRR3295904</t>
  </si>
  <si>
    <t>SRR3295905</t>
  </si>
  <si>
    <t>SRR3295906</t>
  </si>
  <si>
    <t>SRR3295909</t>
  </si>
  <si>
    <t>SRR3295917</t>
  </si>
  <si>
    <t>SRR3295921</t>
  </si>
  <si>
    <t>SRR3295922</t>
  </si>
  <si>
    <t>SRR3295924</t>
  </si>
  <si>
    <t>SRR3295926</t>
  </si>
  <si>
    <t>SRR3295928</t>
  </si>
  <si>
    <t>SRR3295929</t>
  </si>
  <si>
    <t>SRR3295933</t>
  </si>
  <si>
    <t>SRR3295937</t>
  </si>
  <si>
    <t>SRR3295938</t>
  </si>
  <si>
    <t>SRR3295939</t>
  </si>
  <si>
    <t>SRR3295940</t>
  </si>
  <si>
    <t>SRR3295941</t>
  </si>
  <si>
    <t>SRR3295942</t>
  </si>
  <si>
    <t>SRR3295943</t>
  </si>
  <si>
    <t>SRR3295948</t>
  </si>
  <si>
    <t>SRR3295951</t>
  </si>
  <si>
    <t>SRR3295953</t>
  </si>
  <si>
    <t>SRR3295957</t>
  </si>
  <si>
    <t>SRR3295963</t>
  </si>
  <si>
    <t>SRR3295964</t>
  </si>
  <si>
    <t>SRR3306202</t>
  </si>
  <si>
    <t>SRR3306203</t>
  </si>
  <si>
    <t>SRR3306206</t>
  </si>
  <si>
    <t>SRR3306210</t>
  </si>
  <si>
    <t>SRR3306212</t>
  </si>
  <si>
    <t>SRR3306216</t>
  </si>
  <si>
    <t>SRR3306277</t>
  </si>
  <si>
    <t>SRR3306284</t>
  </si>
  <si>
    <t>SRR3306286</t>
  </si>
  <si>
    <t>SRR3306287</t>
  </si>
  <si>
    <t>SRR3330216</t>
  </si>
  <si>
    <t>SRR3330218</t>
  </si>
  <si>
    <t>SRR3330225</t>
  </si>
  <si>
    <t>SRR3330227</t>
  </si>
  <si>
    <t>SRR3330230</t>
  </si>
  <si>
    <t>SRR3330231</t>
  </si>
  <si>
    <t>SRR3330242</t>
  </si>
  <si>
    <t>SRR3330243</t>
  </si>
  <si>
    <t>SRR3330373</t>
  </si>
  <si>
    <t>SRR3330375</t>
  </si>
  <si>
    <t>SRR3330376</t>
  </si>
  <si>
    <t>SRR3330379</t>
  </si>
  <si>
    <t>SRR3330380</t>
  </si>
  <si>
    <t>SRR3330381</t>
  </si>
  <si>
    <t>SRR3330383</t>
  </si>
  <si>
    <t>SRR3330386</t>
  </si>
  <si>
    <t>SRR3330388</t>
  </si>
  <si>
    <t>SRR3330600</t>
  </si>
  <si>
    <t>SRR3344458</t>
  </si>
  <si>
    <t>SRR3344464</t>
  </si>
  <si>
    <t>SRR3344465</t>
  </si>
  <si>
    <t>SRR3344468</t>
  </si>
  <si>
    <t>SRR3344470</t>
  </si>
  <si>
    <t>SRR3399996</t>
  </si>
  <si>
    <t>SRR3399998</t>
  </si>
  <si>
    <t>SRR3418279</t>
  </si>
  <si>
    <t>SRR3418284</t>
  </si>
  <si>
    <t>SRR3418285</t>
  </si>
  <si>
    <t>SRR3418288</t>
  </si>
  <si>
    <t>SRR3418338</t>
  </si>
  <si>
    <t>SRR3452361</t>
  </si>
  <si>
    <t>SRR3490008</t>
  </si>
  <si>
    <t>SRR3490011</t>
  </si>
  <si>
    <t>SRR3509857</t>
  </si>
  <si>
    <t>SRR3509863</t>
  </si>
  <si>
    <t>SRR3509864</t>
  </si>
  <si>
    <t>SRR3509865</t>
  </si>
  <si>
    <t>SRR3509869</t>
  </si>
  <si>
    <t>SRR3509871</t>
  </si>
  <si>
    <t>SRR3509873</t>
  </si>
  <si>
    <t>SRR3509880</t>
  </si>
  <si>
    <t>SRR3509886</t>
  </si>
  <si>
    <t>SRR3509893</t>
  </si>
  <si>
    <t>SRR3606589</t>
  </si>
  <si>
    <t>SRR3663784</t>
  </si>
  <si>
    <t>SRR3663786</t>
  </si>
  <si>
    <t>SRR3663789</t>
  </si>
  <si>
    <t>SRR3663792</t>
  </si>
  <si>
    <t>SRR3663795</t>
  </si>
  <si>
    <t>SRR3664604</t>
  </si>
  <si>
    <t>SRR3664606</t>
  </si>
  <si>
    <t>SRR3664609</t>
  </si>
  <si>
    <t>SRR3664613</t>
  </si>
  <si>
    <t>SRR3664614</t>
  </si>
  <si>
    <t>SRR3664616</t>
  </si>
  <si>
    <t>SRR3664620</t>
  </si>
  <si>
    <t>SRR3664622</t>
  </si>
  <si>
    <t>SRR3664625</t>
  </si>
  <si>
    <t>SRR3664630</t>
  </si>
  <si>
    <t>SRR3664631</t>
  </si>
  <si>
    <t>SRR3664632</t>
  </si>
  <si>
    <t>SRR3664636</t>
  </si>
  <si>
    <t>SRR3664639</t>
  </si>
  <si>
    <t>SRR3664642</t>
  </si>
  <si>
    <t>SRR3664643</t>
  </si>
  <si>
    <t>SRR3664646</t>
  </si>
  <si>
    <t>SRR3664650</t>
  </si>
  <si>
    <t>SRR3664651</t>
  </si>
  <si>
    <t>SRR3664661</t>
  </si>
  <si>
    <t>SRR3664667</t>
  </si>
  <si>
    <t>SRR3664671</t>
  </si>
  <si>
    <t>SRR3664678</t>
  </si>
  <si>
    <t>SRR3664682</t>
  </si>
  <si>
    <t>SRR3664683</t>
  </si>
  <si>
    <t>SRR3664684</t>
  </si>
  <si>
    <t>SRR3664691</t>
  </si>
  <si>
    <t>SRR3664694</t>
  </si>
  <si>
    <t>SRR3664695</t>
  </si>
  <si>
    <t>SRR3664697</t>
  </si>
  <si>
    <t>SRR3664699</t>
  </si>
  <si>
    <t>SRR3664700</t>
  </si>
  <si>
    <t>SRR3664712</t>
  </si>
  <si>
    <t>SRR3664714</t>
  </si>
  <si>
    <t>SRR3664716</t>
  </si>
  <si>
    <t>SRR3664717</t>
  </si>
  <si>
    <t>SRR3664721</t>
  </si>
  <si>
    <t>SRR3664722</t>
  </si>
  <si>
    <t>SRR3664725</t>
  </si>
  <si>
    <t>SRR3664726</t>
  </si>
  <si>
    <t>SRR3664727</t>
  </si>
  <si>
    <t>SRR3664728</t>
  </si>
  <si>
    <t>SRR3664729</t>
  </si>
  <si>
    <t>SRR3664732</t>
  </si>
  <si>
    <t>SRR3664733</t>
  </si>
  <si>
    <t>SRR3664736</t>
  </si>
  <si>
    <t>SRR3664737</t>
  </si>
  <si>
    <t>SRR3664739</t>
  </si>
  <si>
    <t>SRR3664740</t>
  </si>
  <si>
    <t>SRR3664741</t>
  </si>
  <si>
    <t>SRR3664743</t>
  </si>
  <si>
    <t>SRR3664744</t>
  </si>
  <si>
    <t>SRR3664748</t>
  </si>
  <si>
    <t>SRR3664752</t>
  </si>
  <si>
    <t>SRR3664753</t>
  </si>
  <si>
    <t>SRR3664758</t>
  </si>
  <si>
    <t>SRR3664760</t>
  </si>
  <si>
    <t>SRR3664762</t>
  </si>
  <si>
    <t>SRR3664765</t>
  </si>
  <si>
    <t>SRR3664766</t>
  </si>
  <si>
    <t>SRR3664768</t>
  </si>
  <si>
    <t>SRR3664771</t>
  </si>
  <si>
    <t>SRR3664772</t>
  </si>
  <si>
    <t>SRR3664773</t>
  </si>
  <si>
    <t>SRR3664774</t>
  </si>
  <si>
    <t>SRR3664775</t>
  </si>
  <si>
    <t>SRR3664783</t>
  </si>
  <si>
    <t>SRR3664784</t>
  </si>
  <si>
    <t>SRR3664803</t>
  </si>
  <si>
    <t>SRR3664806</t>
  </si>
  <si>
    <t>SRR3664807</t>
  </si>
  <si>
    <t>SRR3664809</t>
  </si>
  <si>
    <t>SRR3664810</t>
  </si>
  <si>
    <t>SRR3664816</t>
  </si>
  <si>
    <t>SRR3664817</t>
  </si>
  <si>
    <t>SRR3664826</t>
  </si>
  <si>
    <t>SRR3664828</t>
  </si>
  <si>
    <t>SRR3664829</t>
  </si>
  <si>
    <t>SRR3664833</t>
  </si>
  <si>
    <t>SRR3664835</t>
  </si>
  <si>
    <t>SRR3664837</t>
  </si>
  <si>
    <t>SRR3664838</t>
  </si>
  <si>
    <t>SRR3664839</t>
  </si>
  <si>
    <t>SRR3664841</t>
  </si>
  <si>
    <t>SRR3664843</t>
  </si>
  <si>
    <t>SRR3664846</t>
  </si>
  <si>
    <t>SRR3664848</t>
  </si>
  <si>
    <t>SRR3664853</t>
  </si>
  <si>
    <t>SRR3664856</t>
  </si>
  <si>
    <t>SRR3664857</t>
  </si>
  <si>
    <t>SRR3664859</t>
  </si>
  <si>
    <t>SRR3664861</t>
  </si>
  <si>
    <t>SRR3664862</t>
  </si>
  <si>
    <t>SRR3664864</t>
  </si>
  <si>
    <t>SRR3664868</t>
  </si>
  <si>
    <t>SRR3664872</t>
  </si>
  <si>
    <t>SRR3664874</t>
  </si>
  <si>
    <t>SRR3664878</t>
  </si>
  <si>
    <t>SRR3664879</t>
  </si>
  <si>
    <t>SRR3664882</t>
  </si>
  <si>
    <t>SRR3664885</t>
  </si>
  <si>
    <t>SRR3664889</t>
  </si>
  <si>
    <t>SRR3664890</t>
  </si>
  <si>
    <t>SRR3664891</t>
  </si>
  <si>
    <t>SRR3664898</t>
  </si>
  <si>
    <t>SRR3664901</t>
  </si>
  <si>
    <t>SRR3664909</t>
  </si>
  <si>
    <t>SRR3664911</t>
  </si>
  <si>
    <t>SRR3664919</t>
  </si>
  <si>
    <t>SRR3664924</t>
  </si>
  <si>
    <t>SRR3664930</t>
  </si>
  <si>
    <t>SRR3664931</t>
  </si>
  <si>
    <t>SRR3664932</t>
  </si>
  <si>
    <t>SRR3664935</t>
  </si>
  <si>
    <t>SRR3664939</t>
  </si>
  <si>
    <t>SRR3664942</t>
  </si>
  <si>
    <t>SRR3664947</t>
  </si>
  <si>
    <t>SRR3664949</t>
  </si>
  <si>
    <t>SRR3664951</t>
  </si>
  <si>
    <t>SRR3664952</t>
  </si>
  <si>
    <t>SRR3664955</t>
  </si>
  <si>
    <t>SRR3664956</t>
  </si>
  <si>
    <t>SRR3664957</t>
  </si>
  <si>
    <t>SRR3664960</t>
  </si>
  <si>
    <t>SRR3664970</t>
  </si>
  <si>
    <t>SRR3664971</t>
  </si>
  <si>
    <t>SRR3664973</t>
  </si>
  <si>
    <t>SRR3664974</t>
  </si>
  <si>
    <t>SRR3664976</t>
  </si>
  <si>
    <t>SRR3664978</t>
  </si>
  <si>
    <t>SRR3664985</t>
  </si>
  <si>
    <t>SRR3664991</t>
  </si>
  <si>
    <t>SRR3664998</t>
  </si>
  <si>
    <t>SRR3665000</t>
  </si>
  <si>
    <t>SRR3665009</t>
  </si>
  <si>
    <t>SRR3665011</t>
  </si>
  <si>
    <t>SRR3665014</t>
  </si>
  <si>
    <t>SRR3665017</t>
  </si>
  <si>
    <t>SRR3665018</t>
  </si>
  <si>
    <t>SRR3665021</t>
  </si>
  <si>
    <t>SRR3665026</t>
  </si>
  <si>
    <t>SRR3665028</t>
  </si>
  <si>
    <t>SRR3665030</t>
  </si>
  <si>
    <t>SRR3665037</t>
  </si>
  <si>
    <t>SRR3665042</t>
  </si>
  <si>
    <t>SRR3665054</t>
  </si>
  <si>
    <t>SRR3665063</t>
  </si>
  <si>
    <t>SRR3665064</t>
  </si>
  <si>
    <t>SRR3665067</t>
  </si>
  <si>
    <t>SRR3665069</t>
  </si>
  <si>
    <t>SRR3665071</t>
  </si>
  <si>
    <t>SRR3665072</t>
  </si>
  <si>
    <t>SRR3665073</t>
  </si>
  <si>
    <t>SRR3665076</t>
  </si>
  <si>
    <t>SRR3665079</t>
  </si>
  <si>
    <t>SRR3665080</t>
  </si>
  <si>
    <t>SRR3665086</t>
  </si>
  <si>
    <t>SRR3665087</t>
  </si>
  <si>
    <t>SRR3665092</t>
  </si>
  <si>
    <t>SRR3665094</t>
  </si>
  <si>
    <t>SRR3665097</t>
  </si>
  <si>
    <t>SRR3665098</t>
  </si>
  <si>
    <t>SRR3665101</t>
  </si>
  <si>
    <t>SRR3665102</t>
  </si>
  <si>
    <t>SRR3665103</t>
  </si>
  <si>
    <t>SRR3665105</t>
  </si>
  <si>
    <t>SRR3665111</t>
  </si>
  <si>
    <t>SRR3665114</t>
  </si>
  <si>
    <t>SRR3665115</t>
  </si>
  <si>
    <t>SRR3665121</t>
  </si>
  <si>
    <t>SRR3665127</t>
  </si>
  <si>
    <t>SRR3665130</t>
  </si>
  <si>
    <t>SRR3665135</t>
  </si>
  <si>
    <t>SRR3665144</t>
  </si>
  <si>
    <t>SRR3665145</t>
  </si>
  <si>
    <t>SRR3665149</t>
  </si>
  <si>
    <t>SRR3665153</t>
  </si>
  <si>
    <t>SRR3665160</t>
  </si>
  <si>
    <t>SRR3665169</t>
  </si>
  <si>
    <t>SRR3665171</t>
  </si>
  <si>
    <t>SRR3665173</t>
  </si>
  <si>
    <t>SRR3665175</t>
  </si>
  <si>
    <t>SRR3665182</t>
  </si>
  <si>
    <t>SRR3665186</t>
  </si>
  <si>
    <t>SRR3665188</t>
  </si>
  <si>
    <t>SRR3665189</t>
  </si>
  <si>
    <t>SRR3665191</t>
  </si>
  <si>
    <t>SRR3665193</t>
  </si>
  <si>
    <t>SRR3665196</t>
  </si>
  <si>
    <t>SRR3665198</t>
  </si>
  <si>
    <t>SRR3665201</t>
  </si>
  <si>
    <t>SRR3665205</t>
  </si>
  <si>
    <t>SRR3665209</t>
  </si>
  <si>
    <t>SRR3665217</t>
  </si>
  <si>
    <t>SRR3665226</t>
  </si>
  <si>
    <t>SRR3665230</t>
  </si>
  <si>
    <t>SRR3665232</t>
  </si>
  <si>
    <t>SRR3665234</t>
  </si>
  <si>
    <t>SRR3665238</t>
  </si>
  <si>
    <t>SRR3665246</t>
  </si>
  <si>
    <t>SRR3665252</t>
  </si>
  <si>
    <t>SRR3665261</t>
  </si>
  <si>
    <t>SRR3665263</t>
  </si>
  <si>
    <t>SRR3665264</t>
  </si>
  <si>
    <t>SRR3665265</t>
  </si>
  <si>
    <t>SRR3665284</t>
  </si>
  <si>
    <t>SRR3665286</t>
  </si>
  <si>
    <t>SRR3665288</t>
  </si>
  <si>
    <t>SRR3665293</t>
  </si>
  <si>
    <t>SRR3665294</t>
  </si>
  <si>
    <t>SRR3665297</t>
  </si>
  <si>
    <t>SRR3665301</t>
  </si>
  <si>
    <t>SRR3665303</t>
  </si>
  <si>
    <t>SRR3665305</t>
  </si>
  <si>
    <t>SRR3665306</t>
  </si>
  <si>
    <t>SRR3670105</t>
  </si>
  <si>
    <t>SRR3740186</t>
  </si>
  <si>
    <t>SRR3740187</t>
  </si>
  <si>
    <t>SRR3740189</t>
  </si>
  <si>
    <t>SRR3740190</t>
  </si>
  <si>
    <t>SRR3740192</t>
  </si>
  <si>
    <t>SRR3740200</t>
  </si>
  <si>
    <t>SRR3745543</t>
  </si>
  <si>
    <t>SRR3745546</t>
  </si>
  <si>
    <t>SRR3764681</t>
  </si>
  <si>
    <t>SRR3764720</t>
  </si>
  <si>
    <t>SRR3765051</t>
  </si>
  <si>
    <t>SRR3765054</t>
  </si>
  <si>
    <t>SRR3765176</t>
  </si>
  <si>
    <t>SRR3925188</t>
  </si>
  <si>
    <t>SRR3932884</t>
  </si>
  <si>
    <t>SRR3932885</t>
  </si>
  <si>
    <t>SRR3932891</t>
  </si>
  <si>
    <t>SRR3932894</t>
  </si>
  <si>
    <t>SRR3932895</t>
  </si>
  <si>
    <t>SRR3932897</t>
  </si>
  <si>
    <t>SRR3932898</t>
  </si>
  <si>
    <t>SRR3932899</t>
  </si>
  <si>
    <t>SRR3932900</t>
  </si>
  <si>
    <t>SRR3932901</t>
  </si>
  <si>
    <t>SRR3932910</t>
  </si>
  <si>
    <t>SRR3932911</t>
  </si>
  <si>
    <t>SRR3932915</t>
  </si>
  <si>
    <t>SRR3932916</t>
  </si>
  <si>
    <t>SRR3932918</t>
  </si>
  <si>
    <t>SRR3932922</t>
  </si>
  <si>
    <t>SRR3932925</t>
  </si>
  <si>
    <t>SRR3932929</t>
  </si>
  <si>
    <t>SRR3932930</t>
  </si>
  <si>
    <t>SRR3932940</t>
  </si>
  <si>
    <t>SRR3932951</t>
  </si>
  <si>
    <t>SRR3932955</t>
  </si>
  <si>
    <t>SRR3932957</t>
  </si>
  <si>
    <t>SRR3932960</t>
  </si>
  <si>
    <t>SRR3932961</t>
  </si>
  <si>
    <t>SRR3932967</t>
  </si>
  <si>
    <t>SRR3932968</t>
  </si>
  <si>
    <t>SRR3932970</t>
  </si>
  <si>
    <t>SRR3932972</t>
  </si>
  <si>
    <t>SRR3932973</t>
  </si>
  <si>
    <t>SRR3932980</t>
  </si>
  <si>
    <t>SRR3932983</t>
  </si>
  <si>
    <t>SRR3932985</t>
  </si>
  <si>
    <t>SRR3932988</t>
  </si>
  <si>
    <t>SRR3932990</t>
  </si>
  <si>
    <t>SRR3932994</t>
  </si>
  <si>
    <t>SRR3932996</t>
  </si>
  <si>
    <t>SRR3932999</t>
  </si>
  <si>
    <t>SRR3933000</t>
  </si>
  <si>
    <t>SRR3933003</t>
  </si>
  <si>
    <t>SRR3933007</t>
  </si>
  <si>
    <t>SRR3933011</t>
  </si>
  <si>
    <t>SRR3933012</t>
  </si>
  <si>
    <t>SRR3933013</t>
  </si>
  <si>
    <t>SRR3933015</t>
  </si>
  <si>
    <t>SRR3933025</t>
  </si>
  <si>
    <t>SRR3933026</t>
  </si>
  <si>
    <t>SRR3933029</t>
  </si>
  <si>
    <t>SRR3933036</t>
  </si>
  <si>
    <t>SRR3933043</t>
  </si>
  <si>
    <t>SRR3933045</t>
  </si>
  <si>
    <t>SRR3933046</t>
  </si>
  <si>
    <t>SRR3933049</t>
  </si>
  <si>
    <t>SRR3933051</t>
  </si>
  <si>
    <t>SRR3933056</t>
  </si>
  <si>
    <t>SRR3933066</t>
  </si>
  <si>
    <t>SRR3933067</t>
  </si>
  <si>
    <t>SRR3933070</t>
  </si>
  <si>
    <t>SRR3933071</t>
  </si>
  <si>
    <t>SRR3933072</t>
  </si>
  <si>
    <t>SRR3933073</t>
  </si>
  <si>
    <t>SRR3933074</t>
  </si>
  <si>
    <t>SRR3933079</t>
  </si>
  <si>
    <t>SRR3933082</t>
  </si>
  <si>
    <t>SRR3993888</t>
  </si>
  <si>
    <t>SRR4019209</t>
  </si>
  <si>
    <t>SRR4019210</t>
  </si>
  <si>
    <t>SRR4019211</t>
  </si>
  <si>
    <t>SRR4019212</t>
  </si>
  <si>
    <t>SRR4019214</t>
  </si>
  <si>
    <t>SRR4019215</t>
  </si>
  <si>
    <t>SRR4019220</t>
  </si>
  <si>
    <t>SRR4019221</t>
  </si>
  <si>
    <t>SRR4238014</t>
  </si>
  <si>
    <t>SRR4280560</t>
  </si>
  <si>
    <t>SRR4280562</t>
  </si>
  <si>
    <t>SRR4280566</t>
  </si>
  <si>
    <t>SRR4280572</t>
  </si>
  <si>
    <t>SRR4280576</t>
  </si>
  <si>
    <t>SRR4280577</t>
  </si>
  <si>
    <t>SRR4280578</t>
  </si>
  <si>
    <t>SRR4280579</t>
  </si>
  <si>
    <t>SRR4280581</t>
  </si>
  <si>
    <t>SRR4280582</t>
  </si>
  <si>
    <t>SRR4280583</t>
  </si>
  <si>
    <t>SRR4280584</t>
  </si>
  <si>
    <t>SRR4280585</t>
  </si>
  <si>
    <t>SRR4280586</t>
  </si>
  <si>
    <t>SRR4280595</t>
  </si>
  <si>
    <t>SRR4280597</t>
  </si>
  <si>
    <t>SRR4280606</t>
  </si>
  <si>
    <t>SRR4280607</t>
  </si>
  <si>
    <t>SRR4280614</t>
  </si>
  <si>
    <t>SRR4280615</t>
  </si>
  <si>
    <t>SRR4280617</t>
  </si>
  <si>
    <t>SRR4280621</t>
  </si>
  <si>
    <t>SRR4280623</t>
  </si>
  <si>
    <t>SRR4280624</t>
  </si>
  <si>
    <t>SRR4280629</t>
  </si>
  <si>
    <t>SRR4280640</t>
  </si>
  <si>
    <t>SRR4280641</t>
  </si>
  <si>
    <t>SRR4280642</t>
  </si>
  <si>
    <t>SRR4280647</t>
  </si>
  <si>
    <t>1280.10000</t>
  </si>
  <si>
    <t>1280.10001</t>
  </si>
  <si>
    <t>1280.10002</t>
  </si>
  <si>
    <t>1280.10003</t>
  </si>
  <si>
    <t>1280.10004</t>
  </si>
  <si>
    <t>1280.10005</t>
  </si>
  <si>
    <t>1280.10006</t>
  </si>
  <si>
    <t>1280.10007</t>
  </si>
  <si>
    <t>1280.10008</t>
  </si>
  <si>
    <t>1280.10009</t>
  </si>
  <si>
    <t>1280.10010</t>
  </si>
  <si>
    <t>1280.10011</t>
  </si>
  <si>
    <t>1280.10012</t>
  </si>
  <si>
    <t>1280.10013</t>
  </si>
  <si>
    <t>1280.10014</t>
  </si>
  <si>
    <t>1280.10015</t>
  </si>
  <si>
    <t>1280.10016</t>
  </si>
  <si>
    <t>1280.10017</t>
  </si>
  <si>
    <t>1280.10018</t>
  </si>
  <si>
    <t>1280.10019</t>
  </si>
  <si>
    <t>1280.10020</t>
  </si>
  <si>
    <t>1280.10021</t>
  </si>
  <si>
    <t>1280.10022</t>
  </si>
  <si>
    <t>1280.10023</t>
  </si>
  <si>
    <t>1280.10024</t>
  </si>
  <si>
    <t>1280.10025</t>
  </si>
  <si>
    <t>1280.10026</t>
  </si>
  <si>
    <t>1280.10027</t>
  </si>
  <si>
    <t>1280.10028</t>
  </si>
  <si>
    <t>1280.10029</t>
  </si>
  <si>
    <t>1280.10030</t>
  </si>
  <si>
    <t>1280.10031</t>
  </si>
  <si>
    <t>1280.10032</t>
  </si>
  <si>
    <t>1280.10033</t>
  </si>
  <si>
    <t>1280.10034</t>
  </si>
  <si>
    <t>1280.10035</t>
  </si>
  <si>
    <t>1280.10036</t>
  </si>
  <si>
    <t>1280.10037</t>
  </si>
  <si>
    <t>1280.10038</t>
  </si>
  <si>
    <t>1280.10039</t>
  </si>
  <si>
    <t>1280.10040</t>
  </si>
  <si>
    <t>1280.10041</t>
  </si>
  <si>
    <t>1280.10042</t>
  </si>
  <si>
    <t>1280.10043</t>
  </si>
  <si>
    <t>1280.10044</t>
  </si>
  <si>
    <t>1280.10045</t>
  </si>
  <si>
    <t>1280.10046</t>
  </si>
  <si>
    <t>1280.10047</t>
  </si>
  <si>
    <t>1280.10048</t>
  </si>
  <si>
    <t>1280.10049</t>
  </si>
  <si>
    <t>1280.10948</t>
  </si>
  <si>
    <t>1280.10994</t>
  </si>
  <si>
    <t>1280.11011</t>
  </si>
  <si>
    <t>1280.11024</t>
  </si>
  <si>
    <t>1280.11026</t>
  </si>
  <si>
    <t>1280.11029</t>
  </si>
  <si>
    <t>1280.11030</t>
  </si>
  <si>
    <t>1280.11031</t>
  </si>
  <si>
    <t>1280.11032</t>
  </si>
  <si>
    <t>1280.11033</t>
  </si>
  <si>
    <t>1280.11036</t>
  </si>
  <si>
    <t>1280.11037</t>
  </si>
  <si>
    <t>1280.11038</t>
  </si>
  <si>
    <t>1280.11039</t>
  </si>
  <si>
    <t>1280.11040</t>
  </si>
  <si>
    <t>1280.11042</t>
  </si>
  <si>
    <t>1280.11043</t>
  </si>
  <si>
    <t>1280.11049</t>
  </si>
  <si>
    <t>1280.11050</t>
  </si>
  <si>
    <t>1280.11054</t>
  </si>
  <si>
    <t>1280.11118</t>
  </si>
  <si>
    <t>1280.11150</t>
  </si>
  <si>
    <t>1280.11151</t>
  </si>
  <si>
    <t>1280.11152</t>
  </si>
  <si>
    <t>1280.11153</t>
  </si>
  <si>
    <t>1280.11154</t>
  </si>
  <si>
    <t>1280.11155</t>
  </si>
  <si>
    <t>1280.11156</t>
  </si>
  <si>
    <t>1280.11157</t>
  </si>
  <si>
    <t>1280.11158</t>
  </si>
  <si>
    <t>1280.11159</t>
  </si>
  <si>
    <t>1280.11160</t>
  </si>
  <si>
    <t>1280.11161</t>
  </si>
  <si>
    <t>1280.11162</t>
  </si>
  <si>
    <t>1280.11164</t>
  </si>
  <si>
    <t>1280.11165</t>
  </si>
  <si>
    <t>1280.11166</t>
  </si>
  <si>
    <t>1280.11167</t>
  </si>
  <si>
    <t>1280.11168</t>
  </si>
  <si>
    <t>1280.11169</t>
  </si>
  <si>
    <t>1280.11170</t>
  </si>
  <si>
    <t>1280.11171</t>
  </si>
  <si>
    <t>1280.11172</t>
  </si>
  <si>
    <t>1280.11173</t>
  </si>
  <si>
    <t>1280.11174</t>
  </si>
  <si>
    <t>1280.11175</t>
  </si>
  <si>
    <t>1280.11176</t>
  </si>
  <si>
    <t>1280.11177</t>
  </si>
  <si>
    <t>1280.11178</t>
  </si>
  <si>
    <t>1280.11179</t>
  </si>
  <si>
    <t>1280.11180</t>
  </si>
  <si>
    <t>1280.11181</t>
  </si>
  <si>
    <t>1280.11182</t>
  </si>
  <si>
    <t>1280.11183</t>
  </si>
  <si>
    <t>1280.11184</t>
  </si>
  <si>
    <t>1280.11185</t>
  </si>
  <si>
    <t>1280.11186</t>
  </si>
  <si>
    <t>1280.11187</t>
  </si>
  <si>
    <t>1280.11188</t>
  </si>
  <si>
    <t>1280.11189</t>
  </si>
  <si>
    <t>1280.11190</t>
  </si>
  <si>
    <t>1280.11191</t>
  </si>
  <si>
    <t>1280.11192</t>
  </si>
  <si>
    <t>1280.11193</t>
  </si>
  <si>
    <t>1280.11194</t>
  </si>
  <si>
    <t>1280.11196</t>
  </si>
  <si>
    <t>1280.11197</t>
  </si>
  <si>
    <t>1280.11198</t>
  </si>
  <si>
    <t>1280.11199</t>
  </si>
  <si>
    <t>1280.11200</t>
  </si>
  <si>
    <t>1280.11201</t>
  </si>
  <si>
    <t>1280.11202</t>
  </si>
  <si>
    <t>1280.11203</t>
  </si>
  <si>
    <t>1280.11204</t>
  </si>
  <si>
    <t>1280.11205</t>
  </si>
  <si>
    <t>1280.11206</t>
  </si>
  <si>
    <t>1280.11207</t>
  </si>
  <si>
    <t>1280.11208</t>
  </si>
  <si>
    <t>1280.11209</t>
  </si>
  <si>
    <t>1280.11210</t>
  </si>
  <si>
    <t>1280.11211</t>
  </si>
  <si>
    <t>1280.11212</t>
  </si>
  <si>
    <t>1280.11213</t>
  </si>
  <si>
    <t>1280.11214</t>
  </si>
  <si>
    <t>1280.11215</t>
  </si>
  <si>
    <t>1280.11216</t>
  </si>
  <si>
    <t>1280.11217</t>
  </si>
  <si>
    <t>1280.11218</t>
  </si>
  <si>
    <t>1280.11219</t>
  </si>
  <si>
    <t>1280.11220</t>
  </si>
  <si>
    <t>1280.11221</t>
  </si>
  <si>
    <t>1280.11222</t>
  </si>
  <si>
    <t>1280.11223</t>
  </si>
  <si>
    <t>1280.11224</t>
  </si>
  <si>
    <t>1280.11225</t>
  </si>
  <si>
    <t>1280.11226</t>
  </si>
  <si>
    <t>1280.11229</t>
  </si>
  <si>
    <t>1280.11230</t>
  </si>
  <si>
    <t>1280.11231</t>
  </si>
  <si>
    <t>1280.11232</t>
  </si>
  <si>
    <t>1280.11233</t>
  </si>
  <si>
    <t>1280.11234</t>
  </si>
  <si>
    <t>1280.11235</t>
  </si>
  <si>
    <t>1280.11236</t>
  </si>
  <si>
    <t>1280.11237</t>
  </si>
  <si>
    <t>1280.11238</t>
  </si>
  <si>
    <t>1280.11239</t>
  </si>
  <si>
    <t>1280.11241</t>
  </si>
  <si>
    <t>1280.11242</t>
  </si>
  <si>
    <t>1280.11243</t>
  </si>
  <si>
    <t>1280.11244</t>
  </si>
  <si>
    <t>1280.11245</t>
  </si>
  <si>
    <t>1280.11246</t>
  </si>
  <si>
    <t>1280.11248</t>
  </si>
  <si>
    <t>1280.11249</t>
  </si>
  <si>
    <t>1280.11250</t>
  </si>
  <si>
    <t>1280.11251</t>
  </si>
  <si>
    <t>1280.11252</t>
  </si>
  <si>
    <t>1280.11254</t>
  </si>
  <si>
    <t>1280.11255</t>
  </si>
  <si>
    <t>1280.11256</t>
  </si>
  <si>
    <t>1280.11257</t>
  </si>
  <si>
    <t>1280.11258</t>
  </si>
  <si>
    <t>1280.11259</t>
  </si>
  <si>
    <t>1280.11261</t>
  </si>
  <si>
    <t>1280.11262</t>
  </si>
  <si>
    <t>1280.11263</t>
  </si>
  <si>
    <t>1280.11264</t>
  </si>
  <si>
    <t>1280.11265</t>
  </si>
  <si>
    <t>1280.11266</t>
  </si>
  <si>
    <t>1280.11267</t>
  </si>
  <si>
    <t>1280.11268</t>
  </si>
  <si>
    <t>1280.11269</t>
  </si>
  <si>
    <t>1280.11270</t>
  </si>
  <si>
    <t>1280.11271</t>
  </si>
  <si>
    <t>1280.11272</t>
  </si>
  <si>
    <t>1280.11273</t>
  </si>
  <si>
    <t>1280.11274</t>
  </si>
  <si>
    <t>1280.11275</t>
  </si>
  <si>
    <t>1280.11276</t>
  </si>
  <si>
    <t>1280.11277</t>
  </si>
  <si>
    <t>1280.11278</t>
  </si>
  <si>
    <t>1280.11279</t>
  </si>
  <si>
    <t>1280.11280</t>
  </si>
  <si>
    <t>1280.11281</t>
  </si>
  <si>
    <t>1280.11282</t>
  </si>
  <si>
    <t>1280.11283</t>
  </si>
  <si>
    <t>1280.11284</t>
  </si>
  <si>
    <t>1280.11285</t>
  </si>
  <si>
    <t>1280.11286</t>
  </si>
  <si>
    <t>1280.11287</t>
  </si>
  <si>
    <t>1280.11288</t>
  </si>
  <si>
    <t>1280.11289</t>
  </si>
  <si>
    <t>1280.11290</t>
  </si>
  <si>
    <t>1280.11291</t>
  </si>
  <si>
    <t>1280.11292</t>
  </si>
  <si>
    <t>1280.11293</t>
  </si>
  <si>
    <t>1280.11294</t>
  </si>
  <si>
    <t>1280.11295</t>
  </si>
  <si>
    <t>1280.11296</t>
  </si>
  <si>
    <t>1280.11297</t>
  </si>
  <si>
    <t>1280.11298</t>
  </si>
  <si>
    <t>1280.11299</t>
  </si>
  <si>
    <t>1280.11300</t>
  </si>
  <si>
    <t>1280.11301</t>
  </si>
  <si>
    <t>1280.11302</t>
  </si>
  <si>
    <t>1280.11303</t>
  </si>
  <si>
    <t>1280.11304</t>
  </si>
  <si>
    <t>1280.11305</t>
  </si>
  <si>
    <t>1280.11306</t>
  </si>
  <si>
    <t>1280.11307</t>
  </si>
  <si>
    <t>1280.11308</t>
  </si>
  <si>
    <t>1280.11309</t>
  </si>
  <si>
    <t>1280.11310</t>
  </si>
  <si>
    <t>1280.11311</t>
  </si>
  <si>
    <t>1280.11312</t>
  </si>
  <si>
    <t>1280.11313</t>
  </si>
  <si>
    <t>1280.11314</t>
  </si>
  <si>
    <t>1280.11315</t>
  </si>
  <si>
    <t>1280.11316</t>
  </si>
  <si>
    <t>1280.11317</t>
  </si>
  <si>
    <t>1280.11318</t>
  </si>
  <si>
    <t>1280.11319</t>
  </si>
  <si>
    <t>1280.11320</t>
  </si>
  <si>
    <t>1280.11321</t>
  </si>
  <si>
    <t>1280.11322</t>
  </si>
  <si>
    <t>1280.11323</t>
  </si>
  <si>
    <t>1280.11324</t>
  </si>
  <si>
    <t>1280.11325</t>
  </si>
  <si>
    <t>1280.11326</t>
  </si>
  <si>
    <t>1280.11327</t>
  </si>
  <si>
    <t>1280.11328</t>
  </si>
  <si>
    <t>1280.11329</t>
  </si>
  <si>
    <t>1280.11330</t>
  </si>
  <si>
    <t>1280.11331</t>
  </si>
  <si>
    <t>1280.11332</t>
  </si>
  <si>
    <t>1280.11333</t>
  </si>
  <si>
    <t>1280.11334</t>
  </si>
  <si>
    <t>1280.11335</t>
  </si>
  <si>
    <t>1280.11336</t>
  </si>
  <si>
    <t>1280.11337</t>
  </si>
  <si>
    <t>1280.11338</t>
  </si>
  <si>
    <t>1280.11339</t>
  </si>
  <si>
    <t>1280.11341</t>
  </si>
  <si>
    <t>1280.11342</t>
  </si>
  <si>
    <t>1280.11343</t>
  </si>
  <si>
    <t>1280.11344</t>
  </si>
  <si>
    <t>1280.11345</t>
  </si>
  <si>
    <t>1280.11346</t>
  </si>
  <si>
    <t>1280.11347</t>
  </si>
  <si>
    <t>1280.11348</t>
  </si>
  <si>
    <t>1280.11349</t>
  </si>
  <si>
    <t>1280.11350</t>
  </si>
  <si>
    <t>1280.11351</t>
  </si>
  <si>
    <t>1280.11352</t>
  </si>
  <si>
    <t>1280.11353</t>
  </si>
  <si>
    <t>1280.11354</t>
  </si>
  <si>
    <t>1280.11355</t>
  </si>
  <si>
    <t>1280.11356</t>
  </si>
  <si>
    <t>1280.11357</t>
  </si>
  <si>
    <t>1280.11358</t>
  </si>
  <si>
    <t>1280.11359</t>
  </si>
  <si>
    <t>1280.11699</t>
  </si>
  <si>
    <t>1280.11700</t>
  </si>
  <si>
    <t>1280.11701</t>
  </si>
  <si>
    <t>1280.11702</t>
  </si>
  <si>
    <t>1280.11703</t>
  </si>
  <si>
    <t>1280.11704</t>
  </si>
  <si>
    <t>1280.11705</t>
  </si>
  <si>
    <t>1280.11706</t>
  </si>
  <si>
    <t>1280.11707</t>
  </si>
  <si>
    <t>1280.11708</t>
  </si>
  <si>
    <t>1280.11709</t>
  </si>
  <si>
    <t>1280.11710</t>
  </si>
  <si>
    <t>1280.11711</t>
  </si>
  <si>
    <t>1280.11712</t>
  </si>
  <si>
    <t>1280.11713</t>
  </si>
  <si>
    <t>1280.11714</t>
  </si>
  <si>
    <t>1280.11715</t>
  </si>
  <si>
    <t>1280.11716</t>
  </si>
  <si>
    <t>1280.11717</t>
  </si>
  <si>
    <t>1280.11718</t>
  </si>
  <si>
    <t>1280.11719</t>
  </si>
  <si>
    <t>1280.11720</t>
  </si>
  <si>
    <t>1280.11721</t>
  </si>
  <si>
    <t>1280.11722</t>
  </si>
  <si>
    <t>1280.11723</t>
  </si>
  <si>
    <t>1280.11724</t>
  </si>
  <si>
    <t>1280.11725</t>
  </si>
  <si>
    <t>1280.11726</t>
  </si>
  <si>
    <t>1280.15930</t>
  </si>
  <si>
    <t>1280.15931</t>
  </si>
  <si>
    <t>1280.15938</t>
  </si>
  <si>
    <t>1280.15939</t>
  </si>
  <si>
    <t>1280.16051</t>
  </si>
  <si>
    <t>1280.16052</t>
  </si>
  <si>
    <t>1280.16061</t>
  </si>
  <si>
    <t>1280.16384</t>
  </si>
  <si>
    <t>1280.16385</t>
  </si>
  <si>
    <t>1280.16386</t>
  </si>
  <si>
    <t>1280.16387</t>
  </si>
  <si>
    <t>1280.16436</t>
  </si>
  <si>
    <t>1280.16548</t>
  </si>
  <si>
    <t>1280.16549</t>
  </si>
  <si>
    <t>1280.16550</t>
  </si>
  <si>
    <t>1280.16551</t>
  </si>
  <si>
    <t>1280.16552</t>
  </si>
  <si>
    <t>1280.16553</t>
  </si>
  <si>
    <t>1280.16554</t>
  </si>
  <si>
    <t>1280.16555</t>
  </si>
  <si>
    <t>1280.16556</t>
  </si>
  <si>
    <t>1280.16557</t>
  </si>
  <si>
    <t>1280.16558</t>
  </si>
  <si>
    <t>1280.16566</t>
  </si>
  <si>
    <t>1280.16567</t>
  </si>
  <si>
    <t>1280.16568</t>
  </si>
  <si>
    <t>1280.16569</t>
  </si>
  <si>
    <t>1280.16570</t>
  </si>
  <si>
    <t>1280.16759</t>
  </si>
  <si>
    <t>1280.16760</t>
  </si>
  <si>
    <t>1280.16761</t>
  </si>
  <si>
    <t>1280.16762</t>
  </si>
  <si>
    <t>1280.16763</t>
  </si>
  <si>
    <t>1280.16768</t>
  </si>
  <si>
    <t>1280.17656</t>
  </si>
  <si>
    <t>1280.17671</t>
  </si>
  <si>
    <t>1280.3350</t>
  </si>
  <si>
    <t>1280.7377</t>
  </si>
  <si>
    <t>1280.7383</t>
  </si>
  <si>
    <t>1280.7384</t>
  </si>
  <si>
    <t>1280.7391</t>
  </si>
  <si>
    <t>1280.7392</t>
  </si>
  <si>
    <t>1280.7399</t>
  </si>
  <si>
    <t>1280.7402</t>
  </si>
  <si>
    <t>1280.7403</t>
  </si>
  <si>
    <t>1280.7404</t>
  </si>
  <si>
    <t>1280.7405</t>
  </si>
  <si>
    <t>1280.7406</t>
  </si>
  <si>
    <t>1280.7407</t>
  </si>
  <si>
    <t>1280.7408</t>
  </si>
  <si>
    <t>1280.7411</t>
  </si>
  <si>
    <t>1280.7413</t>
  </si>
  <si>
    <t>1280.7414</t>
  </si>
  <si>
    <t>1280.7415</t>
  </si>
  <si>
    <t>1280.7416</t>
  </si>
  <si>
    <t>1280.7419</t>
  </si>
  <si>
    <t>1280.7420</t>
  </si>
  <si>
    <t>1280.7422</t>
  </si>
  <si>
    <t>1280.7424</t>
  </si>
  <si>
    <t>1280.7429</t>
  </si>
  <si>
    <t>1280.7432</t>
  </si>
  <si>
    <t>1280.7433</t>
  </si>
  <si>
    <t>1280.7435</t>
  </si>
  <si>
    <t>1280.7436</t>
  </si>
  <si>
    <t>1280.7438</t>
  </si>
  <si>
    <t>1280.7439</t>
  </si>
  <si>
    <t>1280.7440</t>
  </si>
  <si>
    <t>1280.7441</t>
  </si>
  <si>
    <t>1280.7443</t>
  </si>
  <si>
    <t>1280.7444</t>
  </si>
  <si>
    <t>1280.7445</t>
  </si>
  <si>
    <t>1280.7446</t>
  </si>
  <si>
    <t>1280.7447</t>
  </si>
  <si>
    <t>1280.7456</t>
  </si>
  <si>
    <t>1280.7908</t>
  </si>
  <si>
    <t>1280.7912</t>
  </si>
  <si>
    <t>1280.7913</t>
  </si>
  <si>
    <t>1280.7914</t>
  </si>
  <si>
    <t>1280.7915</t>
  </si>
  <si>
    <t>1280.7916</t>
  </si>
  <si>
    <t>1280.7917</t>
  </si>
  <si>
    <t>1280.7920</t>
  </si>
  <si>
    <t>1280.7922</t>
  </si>
  <si>
    <t>1280.7923</t>
  </si>
  <si>
    <t>1280.7925</t>
  </si>
  <si>
    <t>1280.7928</t>
  </si>
  <si>
    <t>1280.7929</t>
  </si>
  <si>
    <t>1280.7930</t>
  </si>
  <si>
    <t>1280.7933</t>
  </si>
  <si>
    <t>1280.7935</t>
  </si>
  <si>
    <t>1280.7937</t>
  </si>
  <si>
    <t>1280.7938</t>
  </si>
  <si>
    <t>1280.7939</t>
  </si>
  <si>
    <t>1280.7940</t>
  </si>
  <si>
    <t>1280.7941</t>
  </si>
  <si>
    <t>1280.7944</t>
  </si>
  <si>
    <t>1280.7946</t>
  </si>
  <si>
    <t>1280.7948</t>
  </si>
  <si>
    <t>1280.7949</t>
  </si>
  <si>
    <t>1280.7950</t>
  </si>
  <si>
    <t>1280.7951</t>
  </si>
  <si>
    <t>1280.7953</t>
  </si>
  <si>
    <t>1280.7957</t>
  </si>
  <si>
    <t>1280.7959</t>
  </si>
  <si>
    <t>1280.7960</t>
  </si>
  <si>
    <t>1280.7961</t>
  </si>
  <si>
    <t>1280.7962</t>
  </si>
  <si>
    <t>1280.7964</t>
  </si>
  <si>
    <t>1280.7965</t>
  </si>
  <si>
    <t>1280.7966</t>
  </si>
  <si>
    <t>1280.7968</t>
  </si>
  <si>
    <t>1280.7969</t>
  </si>
  <si>
    <t>1280.7970</t>
  </si>
  <si>
    <t>1280.7973</t>
  </si>
  <si>
    <t>1280.7977</t>
  </si>
  <si>
    <t>1280.7979</t>
  </si>
  <si>
    <t>1280.7980</t>
  </si>
  <si>
    <t>1280.7983</t>
  </si>
  <si>
    <t>1280.7985</t>
  </si>
  <si>
    <t>1280.7986</t>
  </si>
  <si>
    <t>1280.7987</t>
  </si>
  <si>
    <t>1280.7990</t>
  </si>
  <si>
    <t>1280.7991</t>
  </si>
  <si>
    <t>1280.7992</t>
  </si>
  <si>
    <t>1280.7994</t>
  </si>
  <si>
    <t>1280.7996</t>
  </si>
  <si>
    <t>1280.7998</t>
  </si>
  <si>
    <t>1280.8001</t>
  </si>
  <si>
    <t>1280.8004</t>
  </si>
  <si>
    <t>1280.8008</t>
  </si>
  <si>
    <t>1280.8018</t>
  </si>
  <si>
    <t>1280.8032</t>
  </si>
  <si>
    <t>1280.8034</t>
  </si>
  <si>
    <t>1280.8037</t>
  </si>
  <si>
    <t>1280.8039</t>
  </si>
  <si>
    <t>1280.8040</t>
  </si>
  <si>
    <t>1280.8042</t>
  </si>
  <si>
    <t>1280.8043</t>
  </si>
  <si>
    <t>1280.8044</t>
  </si>
  <si>
    <t>1280.8046</t>
  </si>
  <si>
    <t>1280.8047</t>
  </si>
  <si>
    <t>1280.8051</t>
  </si>
  <si>
    <t>1280.8052</t>
  </si>
  <si>
    <t>1280.8053</t>
  </si>
  <si>
    <t>1280.8054</t>
  </si>
  <si>
    <t>1280.8055</t>
  </si>
  <si>
    <t>1280.8056</t>
  </si>
  <si>
    <t>1280.8059</t>
  </si>
  <si>
    <t>1280.8060</t>
  </si>
  <si>
    <t>1280.8063</t>
  </si>
  <si>
    <t>1280.8066</t>
  </si>
  <si>
    <t>1280.8067</t>
  </si>
  <si>
    <t>1280.8070</t>
  </si>
  <si>
    <t>1280.8072</t>
  </si>
  <si>
    <t>1280.8073</t>
  </si>
  <si>
    <t>1280.8075</t>
  </si>
  <si>
    <t>1280.8076</t>
  </si>
  <si>
    <t>1280.8077</t>
  </si>
  <si>
    <t>1280.8081</t>
  </si>
  <si>
    <t>1280.8084</t>
  </si>
  <si>
    <t>1280.8087</t>
  </si>
  <si>
    <t>1280.8088</t>
  </si>
  <si>
    <t>1280.8089</t>
  </si>
  <si>
    <t>1280.8090</t>
  </si>
  <si>
    <t>1280.8093</t>
  </si>
  <si>
    <t>1280.8094</t>
  </si>
  <si>
    <t>1280.8096</t>
  </si>
  <si>
    <t>1280.8097</t>
  </si>
  <si>
    <t>1280.8098</t>
  </si>
  <si>
    <t>1280.8099</t>
  </si>
  <si>
    <t>1280.8100</t>
  </si>
  <si>
    <t>1280.8101</t>
  </si>
  <si>
    <t>1280.8103</t>
  </si>
  <si>
    <t>1280.8105</t>
  </si>
  <si>
    <t>1280.8106</t>
  </si>
  <si>
    <t>1280.8107</t>
  </si>
  <si>
    <t>1280.8108</t>
  </si>
  <si>
    <t>1280.8109</t>
  </si>
  <si>
    <t>1280.8110</t>
  </si>
  <si>
    <t>1280.8117</t>
  </si>
  <si>
    <t>1280.8118</t>
  </si>
  <si>
    <t>1280.8122</t>
  </si>
  <si>
    <t>1280.8123</t>
  </si>
  <si>
    <t>1280.8124</t>
  </si>
  <si>
    <t>1280.8126</t>
  </si>
  <si>
    <t>1280.8127</t>
  </si>
  <si>
    <t>1280.8129</t>
  </si>
  <si>
    <t>1280.8130</t>
  </si>
  <si>
    <t>1280.8133</t>
  </si>
  <si>
    <t>1280.8134</t>
  </si>
  <si>
    <t>1280.8135</t>
  </si>
  <si>
    <t>1280.8136</t>
  </si>
  <si>
    <t>1280.8137</t>
  </si>
  <si>
    <t>1280.8138</t>
  </si>
  <si>
    <t>1280.8146</t>
  </si>
  <si>
    <t>1280.8147</t>
  </si>
  <si>
    <t>1280.8149</t>
  </si>
  <si>
    <t>1280.8150</t>
  </si>
  <si>
    <t>1280.8151</t>
  </si>
  <si>
    <t>1280.8152</t>
  </si>
  <si>
    <t>1280.8154</t>
  </si>
  <si>
    <t>1280.8155</t>
  </si>
  <si>
    <t>1280.8157</t>
  </si>
  <si>
    <t>1280.8158</t>
  </si>
  <si>
    <t>1280.8159</t>
  </si>
  <si>
    <t>1280.8160</t>
  </si>
  <si>
    <t>1280.8161</t>
  </si>
  <si>
    <t>1280.8162</t>
  </si>
  <si>
    <t>1280.8166</t>
  </si>
  <si>
    <t>1280.8167</t>
  </si>
  <si>
    <t>1280.8168</t>
  </si>
  <si>
    <t>1280.8173</t>
  </si>
  <si>
    <t>1280.8175</t>
  </si>
  <si>
    <t>1280.8176</t>
  </si>
  <si>
    <t>1280.8177</t>
  </si>
  <si>
    <t>1280.8178</t>
  </si>
  <si>
    <t>1280.8179</t>
  </si>
  <si>
    <t>1280.8181</t>
  </si>
  <si>
    <t>1280.8185</t>
  </si>
  <si>
    <t>1280.8186</t>
  </si>
  <si>
    <t>1280.8187</t>
  </si>
  <si>
    <t>1280.8188</t>
  </si>
  <si>
    <t>1280.8190</t>
  </si>
  <si>
    <t>1280.8193</t>
  </si>
  <si>
    <t>1280.8195</t>
  </si>
  <si>
    <t>1280.8196</t>
  </si>
  <si>
    <t>1280.8198</t>
  </si>
  <si>
    <t>1280.8202</t>
  </si>
  <si>
    <t>1280.8203</t>
  </si>
  <si>
    <t>1280.8206</t>
  </si>
  <si>
    <t>1280.8208</t>
  </si>
  <si>
    <t>1280.8209</t>
  </si>
  <si>
    <t>1280.8210</t>
  </si>
  <si>
    <t>1280.8211</t>
  </si>
  <si>
    <t>1280.8212</t>
  </si>
  <si>
    <t>1280.8213</t>
  </si>
  <si>
    <t>1280.8217</t>
  </si>
  <si>
    <t>1280.8219</t>
  </si>
  <si>
    <t>1280.8221</t>
  </si>
  <si>
    <t>1280.8222</t>
  </si>
  <si>
    <t>1280.8224</t>
  </si>
  <si>
    <t>1280.8229</t>
  </si>
  <si>
    <t>1280.8230</t>
  </si>
  <si>
    <t>1280.8231</t>
  </si>
  <si>
    <t>1280.8232</t>
  </si>
  <si>
    <t>1280.8233</t>
  </si>
  <si>
    <t>1280.8234</t>
  </si>
  <si>
    <t>1280.8235</t>
  </si>
  <si>
    <t>1280.8236</t>
  </si>
  <si>
    <t>1280.8237</t>
  </si>
  <si>
    <t>1280.8238</t>
  </si>
  <si>
    <t>1280.8239</t>
  </si>
  <si>
    <t>1280.8242</t>
  </si>
  <si>
    <t>1280.8245</t>
  </si>
  <si>
    <t>1280.8246</t>
  </si>
  <si>
    <t>1280.8249</t>
  </si>
  <si>
    <t>1280.8254</t>
  </si>
  <si>
    <t>1280.8255</t>
  </si>
  <si>
    <t>1280.8256</t>
  </si>
  <si>
    <t>1280.8259</t>
  </si>
  <si>
    <t>1280.8260</t>
  </si>
  <si>
    <t>1280.8261</t>
  </si>
  <si>
    <t>1280.8262</t>
  </si>
  <si>
    <t>1280.8263</t>
  </si>
  <si>
    <t>1280.8264</t>
  </si>
  <si>
    <t>1280.8265</t>
  </si>
  <si>
    <t>1280.8269</t>
  </si>
  <si>
    <t>1280.8270</t>
  </si>
  <si>
    <t>1280.8271</t>
  </si>
  <si>
    <t>1280.8275</t>
  </si>
  <si>
    <t>1280.8276</t>
  </si>
  <si>
    <t>1280.8281</t>
  </si>
  <si>
    <t>1280.8282</t>
  </si>
  <si>
    <t>1280.8283</t>
  </si>
  <si>
    <t>1280.8285</t>
  </si>
  <si>
    <t>1280.8286</t>
  </si>
  <si>
    <t>1280.8289</t>
  </si>
  <si>
    <t>1280.8290</t>
  </si>
  <si>
    <t>1280.8291</t>
  </si>
  <si>
    <t>1280.8293</t>
  </si>
  <si>
    <t>1280.8294</t>
  </si>
  <si>
    <t>1280.8298</t>
  </si>
  <si>
    <t>1280.8299</t>
  </si>
  <si>
    <t>1280.8300</t>
  </si>
  <si>
    <t>1280.8304</t>
  </si>
  <si>
    <t>1280.8305</t>
  </si>
  <si>
    <t>1280.8306</t>
  </si>
  <si>
    <t>1280.8309</t>
  </si>
  <si>
    <t>1280.8310</t>
  </si>
  <si>
    <t>1280.8312</t>
  </si>
  <si>
    <t>1280.8313</t>
  </si>
  <si>
    <t>1280.8314</t>
  </si>
  <si>
    <t>1280.8315</t>
  </si>
  <si>
    <t>1280.8321</t>
  </si>
  <si>
    <t>1280.8322</t>
  </si>
  <si>
    <t>1280.8323</t>
  </si>
  <si>
    <t>1280.8324</t>
  </si>
  <si>
    <t>1280.8326</t>
  </si>
  <si>
    <t>1280.8328</t>
  </si>
  <si>
    <t>1280.8329</t>
  </si>
  <si>
    <t>1280.8330</t>
  </si>
  <si>
    <t>1280.8332</t>
  </si>
  <si>
    <t>1280.8335</t>
  </si>
  <si>
    <t>1280.8340</t>
  </si>
  <si>
    <t>1280.8341</t>
  </si>
  <si>
    <t>1280.8342</t>
  </si>
  <si>
    <t>1280.8343</t>
  </si>
  <si>
    <t>1280.8344</t>
  </si>
  <si>
    <t>1280.8346</t>
  </si>
  <si>
    <t>1280.8348</t>
  </si>
  <si>
    <t>1280.8350</t>
  </si>
  <si>
    <t>1280.8352</t>
  </si>
  <si>
    <t>1280.8353</t>
  </si>
  <si>
    <t>1280.8354</t>
  </si>
  <si>
    <t>1280.8357</t>
  </si>
  <si>
    <t>1280.8358</t>
  </si>
  <si>
    <t>1280.8359</t>
  </si>
  <si>
    <t>1280.8360</t>
  </si>
  <si>
    <t>1280.8361</t>
  </si>
  <si>
    <t>1280.8362</t>
  </si>
  <si>
    <t>1280.8363</t>
  </si>
  <si>
    <t>1280.8366</t>
  </si>
  <si>
    <t>1280.8367</t>
  </si>
  <si>
    <t>1280.8368</t>
  </si>
  <si>
    <t>1280.8369</t>
  </si>
  <si>
    <t>1280.8370</t>
  </si>
  <si>
    <t>1280.8378</t>
  </si>
  <si>
    <t>1280.8379</t>
  </si>
  <si>
    <t>1280.8380</t>
  </si>
  <si>
    <t>1280.8381</t>
  </si>
  <si>
    <t>1280.8382</t>
  </si>
  <si>
    <t>1280.8383</t>
  </si>
  <si>
    <t>1280.8384</t>
  </si>
  <si>
    <t>1280.8385</t>
  </si>
  <si>
    <t>1280.8388</t>
  </si>
  <si>
    <t>1280.8389</t>
  </si>
  <si>
    <t>1280.8392</t>
  </si>
  <si>
    <t>1280.8393</t>
  </si>
  <si>
    <t>1280.8394</t>
  </si>
  <si>
    <t>1280.8396</t>
  </si>
  <si>
    <t>1280.8400</t>
  </si>
  <si>
    <t>1280.8404</t>
  </si>
  <si>
    <t>1280.8405</t>
  </si>
  <si>
    <t>1280.8406</t>
  </si>
  <si>
    <t>1280.8407</t>
  </si>
  <si>
    <t>1280.8408</t>
  </si>
  <si>
    <t>1280.8409</t>
  </si>
  <si>
    <t>1280.8410</t>
  </si>
  <si>
    <t>1280.8411</t>
  </si>
  <si>
    <t>1280.8412</t>
  </si>
  <si>
    <t>1280.8415</t>
  </si>
  <si>
    <t>1280.8418</t>
  </si>
  <si>
    <t>1280.8419</t>
  </si>
  <si>
    <t>1280.8421</t>
  </si>
  <si>
    <t>1280.8423</t>
  </si>
  <si>
    <t>1280.8424</t>
  </si>
  <si>
    <t>1280.8430</t>
  </si>
  <si>
    <t>1280.8431</t>
  </si>
  <si>
    <t>1280.8432</t>
  </si>
  <si>
    <t>1280.8433</t>
  </si>
  <si>
    <t>1280.8434</t>
  </si>
  <si>
    <t>1280.8435</t>
  </si>
  <si>
    <t>1280.8436</t>
  </si>
  <si>
    <t>1280.8437</t>
  </si>
  <si>
    <t>1280.8439</t>
  </si>
  <si>
    <t>1280.8440</t>
  </si>
  <si>
    <t>1280.8441</t>
  </si>
  <si>
    <t>1280.8443</t>
  </si>
  <si>
    <t>1280.8445</t>
  </si>
  <si>
    <t>1280.8447</t>
  </si>
  <si>
    <t>1280.8449</t>
  </si>
  <si>
    <t>1280.8456</t>
  </si>
  <si>
    <t>1280.8457</t>
  </si>
  <si>
    <t>1280.8458</t>
  </si>
  <si>
    <t>1280.8459</t>
  </si>
  <si>
    <t>1280.8460</t>
  </si>
  <si>
    <t>1280.8461</t>
  </si>
  <si>
    <t>1280.8462</t>
  </si>
  <si>
    <t>1280.8463</t>
  </si>
  <si>
    <t>1280.8464</t>
  </si>
  <si>
    <t>1280.8465</t>
  </si>
  <si>
    <t>1280.8466</t>
  </si>
  <si>
    <t>1280.8467</t>
  </si>
  <si>
    <t>1280.8469</t>
  </si>
  <si>
    <t>1280.8471</t>
  </si>
  <si>
    <t>1280.8473</t>
  </si>
  <si>
    <t>1280.8482</t>
  </si>
  <si>
    <t>1280.8483</t>
  </si>
  <si>
    <t>1280.8484</t>
  </si>
  <si>
    <t>1280.8485</t>
  </si>
  <si>
    <t>1280.8486</t>
  </si>
  <si>
    <t>1280.8487</t>
  </si>
  <si>
    <t>1280.8488</t>
  </si>
  <si>
    <t>1280.8489</t>
  </si>
  <si>
    <t>1280.8490</t>
  </si>
  <si>
    <t>1280.8491</t>
  </si>
  <si>
    <t>1280.8492</t>
  </si>
  <si>
    <t>1280.8493</t>
  </si>
  <si>
    <t>1280.8494</t>
  </si>
  <si>
    <t>1280.8495</t>
  </si>
  <si>
    <t>1280.8499</t>
  </si>
  <si>
    <t>1280.8508</t>
  </si>
  <si>
    <t>1280.8509</t>
  </si>
  <si>
    <t>1280.8510</t>
  </si>
  <si>
    <t>1280.8511</t>
  </si>
  <si>
    <t>1280.8512</t>
  </si>
  <si>
    <t>1280.8513</t>
  </si>
  <si>
    <t>1280.8514</t>
  </si>
  <si>
    <t>1280.8515</t>
  </si>
  <si>
    <t>1280.8516</t>
  </si>
  <si>
    <t>1280.8517</t>
  </si>
  <si>
    <t>1280.8518</t>
  </si>
  <si>
    <t>1280.8519</t>
  </si>
  <si>
    <t>1280.8520</t>
  </si>
  <si>
    <t>1280.8521</t>
  </si>
  <si>
    <t>1280.8522</t>
  </si>
  <si>
    <t>1280.8534</t>
  </si>
  <si>
    <t>1280.8535</t>
  </si>
  <si>
    <t>1280.8536</t>
  </si>
  <si>
    <t>1280.8537</t>
  </si>
  <si>
    <t>1280.8538</t>
  </si>
  <si>
    <t>1280.8539</t>
  </si>
  <si>
    <t>1280.8540</t>
  </si>
  <si>
    <t>1280.8541</t>
  </si>
  <si>
    <t>1280.8542</t>
  </si>
  <si>
    <t>1280.8543</t>
  </si>
  <si>
    <t>1280.8544</t>
  </si>
  <si>
    <t>1280.8545</t>
  </si>
  <si>
    <t>1280.8547</t>
  </si>
  <si>
    <t>1280.8548</t>
  </si>
  <si>
    <t>1280.8551</t>
  </si>
  <si>
    <t>1280.8560</t>
  </si>
  <si>
    <t>1280.8561</t>
  </si>
  <si>
    <t>1280.8562</t>
  </si>
  <si>
    <t>1280.8563</t>
  </si>
  <si>
    <t>1280.8564</t>
  </si>
  <si>
    <t>1280.8565</t>
  </si>
  <si>
    <t>1280.8566</t>
  </si>
  <si>
    <t>1280.8567</t>
  </si>
  <si>
    <t>1280.8568</t>
  </si>
  <si>
    <t>1280.8569</t>
  </si>
  <si>
    <t>1280.8570</t>
  </si>
  <si>
    <t>1280.8571</t>
  </si>
  <si>
    <t>1280.8572</t>
  </si>
  <si>
    <t>1280.8574</t>
  </si>
  <si>
    <t>1280.8575</t>
  </si>
  <si>
    <t>1280.8586</t>
  </si>
  <si>
    <t>1280.8587</t>
  </si>
  <si>
    <t>1280.8588</t>
  </si>
  <si>
    <t>1280.8589</t>
  </si>
  <si>
    <t>1280.8590</t>
  </si>
  <si>
    <t>1280.8591</t>
  </si>
  <si>
    <t>1280.8592</t>
  </si>
  <si>
    <t>1280.8593</t>
  </si>
  <si>
    <t>1280.8594</t>
  </si>
  <si>
    <t>1280.8595</t>
  </si>
  <si>
    <t>1280.8596</t>
  </si>
  <si>
    <t>1280.8598</t>
  </si>
  <si>
    <t>1280.8599</t>
  </si>
  <si>
    <t>1280.8600</t>
  </si>
  <si>
    <t>1280.8601</t>
  </si>
  <si>
    <t>1280.8612</t>
  </si>
  <si>
    <t>1280.8613</t>
  </si>
  <si>
    <t>1280.8614</t>
  </si>
  <si>
    <t>1280.8615</t>
  </si>
  <si>
    <t>1280.8616</t>
  </si>
  <si>
    <t>1280.8617</t>
  </si>
  <si>
    <t>1280.8618</t>
  </si>
  <si>
    <t>1280.8619</t>
  </si>
  <si>
    <t>1280.8620</t>
  </si>
  <si>
    <t>1280.8622</t>
  </si>
  <si>
    <t>1280.8623</t>
  </si>
  <si>
    <t>1280.8624</t>
  </si>
  <si>
    <t>1280.8625</t>
  </si>
  <si>
    <t>1280.8626</t>
  </si>
  <si>
    <t>1280.8627</t>
  </si>
  <si>
    <t>1280.8633</t>
  </si>
  <si>
    <t>1280.8634</t>
  </si>
  <si>
    <t>1280.8635</t>
  </si>
  <si>
    <t>1280.8638</t>
  </si>
  <si>
    <t>1280.8641</t>
  </si>
  <si>
    <t>1280.8644</t>
  </si>
  <si>
    <t>1280.8645</t>
  </si>
  <si>
    <t>1280.8646</t>
  </si>
  <si>
    <t>1280.8647</t>
  </si>
  <si>
    <t>1280.8648</t>
  </si>
  <si>
    <t>1280.8649</t>
  </si>
  <si>
    <t>1280.8655</t>
  </si>
  <si>
    <t>1280.8656</t>
  </si>
  <si>
    <t>1280.8657</t>
  </si>
  <si>
    <t>1280.8658</t>
  </si>
  <si>
    <t>1280.8659</t>
  </si>
  <si>
    <t>1280.8660</t>
  </si>
  <si>
    <t>1280.8663</t>
  </si>
  <si>
    <t>1280.8666</t>
  </si>
  <si>
    <t>1280.8668</t>
  </si>
  <si>
    <t>1280.8670</t>
  </si>
  <si>
    <t>1280.8671</t>
  </si>
  <si>
    <t>1280.8672</t>
  </si>
  <si>
    <t>1280.8673</t>
  </si>
  <si>
    <t>1280.8674</t>
  </si>
  <si>
    <t>1280.8675</t>
  </si>
  <si>
    <t>1280.8681</t>
  </si>
  <si>
    <t>1280.8682</t>
  </si>
  <si>
    <t>1280.8683</t>
  </si>
  <si>
    <t>1280.8684</t>
  </si>
  <si>
    <t>1280.8685</t>
  </si>
  <si>
    <t>1280.8686</t>
  </si>
  <si>
    <t>1280.8687</t>
  </si>
  <si>
    <t>1280.8691</t>
  </si>
  <si>
    <t>1280.8692</t>
  </si>
  <si>
    <t>1280.8695</t>
  </si>
  <si>
    <t>1280.8697</t>
  </si>
  <si>
    <t>1280.8698</t>
  </si>
  <si>
    <t>1280.8699</t>
  </si>
  <si>
    <t>1280.8700</t>
  </si>
  <si>
    <t>1280.8701</t>
  </si>
  <si>
    <t>1280.8707</t>
  </si>
  <si>
    <t>1280.8708</t>
  </si>
  <si>
    <t>1280.8709</t>
  </si>
  <si>
    <t>1280.8710</t>
  </si>
  <si>
    <t>1280.8711</t>
  </si>
  <si>
    <t>1280.8712</t>
  </si>
  <si>
    <t>1280.8713</t>
  </si>
  <si>
    <t>1280.8716</t>
  </si>
  <si>
    <t>1280.8718</t>
  </si>
  <si>
    <t>1280.8721</t>
  </si>
  <si>
    <t>1280.8722</t>
  </si>
  <si>
    <t>1280.8724</t>
  </si>
  <si>
    <t>1280.8726</t>
  </si>
  <si>
    <t>1280.8727</t>
  </si>
  <si>
    <t>1280.8728</t>
  </si>
  <si>
    <t>1280.8733</t>
  </si>
  <si>
    <t>1280.8734</t>
  </si>
  <si>
    <t>1280.8735</t>
  </si>
  <si>
    <t>1280.8736</t>
  </si>
  <si>
    <t>1280.8737</t>
  </si>
  <si>
    <t>1280.8738</t>
  </si>
  <si>
    <t>1280.8739</t>
  </si>
  <si>
    <t>1280.8742</t>
  </si>
  <si>
    <t>1280.8743</t>
  </si>
  <si>
    <t>1280.8747</t>
  </si>
  <si>
    <t>1280.8748</t>
  </si>
  <si>
    <t>1280.8750</t>
  </si>
  <si>
    <t>1280.8751</t>
  </si>
  <si>
    <t>1280.8753</t>
  </si>
  <si>
    <t>1280.8754</t>
  </si>
  <si>
    <t>1280.8759</t>
  </si>
  <si>
    <t>1280.8760</t>
  </si>
  <si>
    <t>1280.8761</t>
  </si>
  <si>
    <t>1280.8762</t>
  </si>
  <si>
    <t>1280.8763</t>
  </si>
  <si>
    <t>1280.8764</t>
  </si>
  <si>
    <t>1280.8766</t>
  </si>
  <si>
    <t>1280.8767</t>
  </si>
  <si>
    <t>1280.8772</t>
  </si>
  <si>
    <t>1280.8773</t>
  </si>
  <si>
    <t>1280.8774</t>
  </si>
  <si>
    <t>1280.8776</t>
  </si>
  <si>
    <t>1280.8777</t>
  </si>
  <si>
    <t>1280.8779</t>
  </si>
  <si>
    <t>1280.8780</t>
  </si>
  <si>
    <t>1280.8785</t>
  </si>
  <si>
    <t>1280.8786</t>
  </si>
  <si>
    <t>1280.8787</t>
  </si>
  <si>
    <t>1280.8788</t>
  </si>
  <si>
    <t>1280.8789</t>
  </si>
  <si>
    <t>1280.8790</t>
  </si>
  <si>
    <t>1280.8791</t>
  </si>
  <si>
    <t>1280.8795</t>
  </si>
  <si>
    <t>1280.8797</t>
  </si>
  <si>
    <t>1280.8798</t>
  </si>
  <si>
    <t>1280.8799</t>
  </si>
  <si>
    <t>1280.8800</t>
  </si>
  <si>
    <t>1280.8801</t>
  </si>
  <si>
    <t>1280.8803</t>
  </si>
  <si>
    <t>1280.8805</t>
  </si>
  <si>
    <t>1280.8807</t>
  </si>
  <si>
    <t>1280.8812</t>
  </si>
  <si>
    <t>1280.8813</t>
  </si>
  <si>
    <t>1280.8814</t>
  </si>
  <si>
    <t>1280.8816</t>
  </si>
  <si>
    <t>1280.8819</t>
  </si>
  <si>
    <t>1280.8825</t>
  </si>
  <si>
    <t>1280.8827</t>
  </si>
  <si>
    <t>1280.8829</t>
  </si>
  <si>
    <t>1280.8830</t>
  </si>
  <si>
    <t>1280.8831</t>
  </si>
  <si>
    <t>1280.8832</t>
  </si>
  <si>
    <t>1280.8833</t>
  </si>
  <si>
    <t>1280.8835</t>
  </si>
  <si>
    <t>1280.8836</t>
  </si>
  <si>
    <t>1280.8837</t>
  </si>
  <si>
    <t>1280.9408</t>
  </si>
  <si>
    <t>1280.9409</t>
  </si>
  <si>
    <t>1280.9410</t>
  </si>
  <si>
    <t>1280.9411</t>
  </si>
  <si>
    <t>1280.9412</t>
  </si>
  <si>
    <t>1280.9413</t>
  </si>
  <si>
    <t>1280.9414</t>
  </si>
  <si>
    <t>1280.9415</t>
  </si>
  <si>
    <t>1280.9416</t>
  </si>
  <si>
    <t>1280.9417</t>
  </si>
  <si>
    <t>1280.9418</t>
  </si>
  <si>
    <t>1280.9419</t>
  </si>
  <si>
    <t>1280.9420</t>
  </si>
  <si>
    <t>1280.9421</t>
  </si>
  <si>
    <t>1280.9422</t>
  </si>
  <si>
    <t>1280.9423</t>
  </si>
  <si>
    <t>1280.9424</t>
  </si>
  <si>
    <t>1280.9425</t>
  </si>
  <si>
    <t>1280.9426</t>
  </si>
  <si>
    <t>1280.9427</t>
  </si>
  <si>
    <t>1280.9428</t>
  </si>
  <si>
    <t>1280.9429</t>
  </si>
  <si>
    <t>1280.9430</t>
  </si>
  <si>
    <t>1280.9431</t>
  </si>
  <si>
    <t>1280.9432</t>
  </si>
  <si>
    <t>1280.9433</t>
  </si>
  <si>
    <t>1280.9434</t>
  </si>
  <si>
    <t>1280.9435</t>
  </si>
  <si>
    <t>1280.9436</t>
  </si>
  <si>
    <t>1280.9437</t>
  </si>
  <si>
    <t>1280.9438</t>
  </si>
  <si>
    <t>1280.9439</t>
  </si>
  <si>
    <t>1280.9440</t>
  </si>
  <si>
    <t>1280.9441</t>
  </si>
  <si>
    <t>1280.9442</t>
  </si>
  <si>
    <t>1280.9443</t>
  </si>
  <si>
    <t>1280.9444</t>
  </si>
  <si>
    <t>1280.9445</t>
  </si>
  <si>
    <t>1280.9446</t>
  </si>
  <si>
    <t>1280.9447</t>
  </si>
  <si>
    <t>1280.9448</t>
  </si>
  <si>
    <t>1280.9449</t>
  </si>
  <si>
    <t>1280.9451</t>
  </si>
  <si>
    <t>1280.9452</t>
  </si>
  <si>
    <t>1280.9453</t>
  </si>
  <si>
    <t>1280.9454</t>
  </si>
  <si>
    <t>1280.9456</t>
  </si>
  <si>
    <t>1280.9457</t>
  </si>
  <si>
    <t>1280.9458</t>
  </si>
  <si>
    <t>1280.9462</t>
  </si>
  <si>
    <t>1280.9464</t>
  </si>
  <si>
    <t>1280.9466</t>
  </si>
  <si>
    <t>1280.9467</t>
  </si>
  <si>
    <t>1280.9470</t>
  </si>
  <si>
    <t>1280.9471</t>
  </si>
  <si>
    <t>1280.9473</t>
  </si>
  <si>
    <t>1280.9475</t>
  </si>
  <si>
    <t>1280.9482</t>
  </si>
  <si>
    <t>1280.9487</t>
  </si>
  <si>
    <t>1280.9492</t>
  </si>
  <si>
    <t>1280.9495</t>
  </si>
  <si>
    <t>1280.9496</t>
  </si>
  <si>
    <t>1280.9535</t>
  </si>
  <si>
    <t>1280.9570</t>
  </si>
  <si>
    <t>1280.9600</t>
  </si>
  <si>
    <t>1280.9629</t>
  </si>
  <si>
    <t>1280.9636</t>
  </si>
  <si>
    <t>1280.9684</t>
  </si>
  <si>
    <t>1280.9687</t>
  </si>
  <si>
    <t>1280.9689</t>
  </si>
  <si>
    <t>1280.9690</t>
  </si>
  <si>
    <t>1280.9691</t>
  </si>
  <si>
    <t>1280.9692</t>
  </si>
  <si>
    <t>1280.9693</t>
  </si>
  <si>
    <t>1280.9694</t>
  </si>
  <si>
    <t>1280.9695</t>
  </si>
  <si>
    <t>1280.9696</t>
  </si>
  <si>
    <t>1280.9697</t>
  </si>
  <si>
    <t>1280.9698</t>
  </si>
  <si>
    <t>1280.9699</t>
  </si>
  <si>
    <t>1280.9700</t>
  </si>
  <si>
    <t>1280.9701</t>
  </si>
  <si>
    <t>1280.9702</t>
  </si>
  <si>
    <t>1280.9703</t>
  </si>
  <si>
    <t>1280.9704</t>
  </si>
  <si>
    <t>1280.9705</t>
  </si>
  <si>
    <t>1280.9706</t>
  </si>
  <si>
    <t>1280.9707</t>
  </si>
  <si>
    <t>1280.9708</t>
  </si>
  <si>
    <t>1280.9709</t>
  </si>
  <si>
    <t>1280.9710</t>
  </si>
  <si>
    <t>1280.9711</t>
  </si>
  <si>
    <t>1280.9712</t>
  </si>
  <si>
    <t>1280.9713</t>
  </si>
  <si>
    <t>1280.9714</t>
  </si>
  <si>
    <t>1280.9715</t>
  </si>
  <si>
    <t>1280.9716</t>
  </si>
  <si>
    <t>1280.9717</t>
  </si>
  <si>
    <t>1280.9718</t>
  </si>
  <si>
    <t>1280.9719</t>
  </si>
  <si>
    <t>1280.9720</t>
  </si>
  <si>
    <t>1280.9721</t>
  </si>
  <si>
    <t>1280.9722</t>
  </si>
  <si>
    <t>1280.9723</t>
  </si>
  <si>
    <t>1280.9724</t>
  </si>
  <si>
    <t>1280.9725</t>
  </si>
  <si>
    <t>1280.9726</t>
  </si>
  <si>
    <t>1280.9727</t>
  </si>
  <si>
    <t>1280.9728</t>
  </si>
  <si>
    <t>1280.9729</t>
  </si>
  <si>
    <t>1280.9730</t>
  </si>
  <si>
    <t>1280.9731</t>
  </si>
  <si>
    <t>1280.9732</t>
  </si>
  <si>
    <t>1280.9733</t>
  </si>
  <si>
    <t>1280.9734</t>
  </si>
  <si>
    <t>1280.9735</t>
  </si>
  <si>
    <t>1280.9736</t>
  </si>
  <si>
    <t>1280.9737</t>
  </si>
  <si>
    <t>1280.9738</t>
  </si>
  <si>
    <t>1280.9739</t>
  </si>
  <si>
    <t>1280.9740</t>
  </si>
  <si>
    <t>1280.9741</t>
  </si>
  <si>
    <t>1280.9742</t>
  </si>
  <si>
    <t>1280.9743</t>
  </si>
  <si>
    <t>1280.9744</t>
  </si>
  <si>
    <t>1280.9745</t>
  </si>
  <si>
    <t>1280.9746</t>
  </si>
  <si>
    <t>1280.9747</t>
  </si>
  <si>
    <t>1280.9748</t>
  </si>
  <si>
    <t>1280.9749</t>
  </si>
  <si>
    <t>1280.9750</t>
  </si>
  <si>
    <t>1280.9751</t>
  </si>
  <si>
    <t>1280.9752</t>
  </si>
  <si>
    <t>1280.9753</t>
  </si>
  <si>
    <t>1280.9754</t>
  </si>
  <si>
    <t>1280.9755</t>
  </si>
  <si>
    <t>1280.9756</t>
  </si>
  <si>
    <t>1280.9757</t>
  </si>
  <si>
    <t>1280.9758</t>
  </si>
  <si>
    <t>1280.9759</t>
  </si>
  <si>
    <t>1280.9760</t>
  </si>
  <si>
    <t>1280.9761</t>
  </si>
  <si>
    <t>1280.9762</t>
  </si>
  <si>
    <t>1280.9763</t>
  </si>
  <si>
    <t>1280.9764</t>
  </si>
  <si>
    <t>1280.9765</t>
  </si>
  <si>
    <t>1280.9766</t>
  </si>
  <si>
    <t>1280.9767</t>
  </si>
  <si>
    <t>1280.9768</t>
  </si>
  <si>
    <t>1280.9769</t>
  </si>
  <si>
    <t>1280.9770</t>
  </si>
  <si>
    <t>1280.9771</t>
  </si>
  <si>
    <t>1280.9772</t>
  </si>
  <si>
    <t>1280.9773</t>
  </si>
  <si>
    <t>1280.9774</t>
  </si>
  <si>
    <t>1280.9775</t>
  </si>
  <si>
    <t>1280.9776</t>
  </si>
  <si>
    <t>1280.9777</t>
  </si>
  <si>
    <t>1280.9778</t>
  </si>
  <si>
    <t>1280.9779</t>
  </si>
  <si>
    <t>1280.9780</t>
  </si>
  <si>
    <t>1280.9781</t>
  </si>
  <si>
    <t>1280.9782</t>
  </si>
  <si>
    <t>1280.9783</t>
  </si>
  <si>
    <t>1280.9784</t>
  </si>
  <si>
    <t>1280.9785</t>
  </si>
  <si>
    <t>1280.9786</t>
  </si>
  <si>
    <t>1280.9787</t>
  </si>
  <si>
    <t>1280.9788</t>
  </si>
  <si>
    <t>1280.9789</t>
  </si>
  <si>
    <t>1280.9790</t>
  </si>
  <si>
    <t>1280.9791</t>
  </si>
  <si>
    <t>1280.9792</t>
  </si>
  <si>
    <t>1280.9793</t>
  </si>
  <si>
    <t>1280.9794</t>
  </si>
  <si>
    <t>1280.9795</t>
  </si>
  <si>
    <t>1280.9796</t>
  </si>
  <si>
    <t>1280.9797</t>
  </si>
  <si>
    <t>1280.9798</t>
  </si>
  <si>
    <t>1280.9799</t>
  </si>
  <si>
    <t>1280.9800</t>
  </si>
  <si>
    <t>1280.9801</t>
  </si>
  <si>
    <t>1280.9802</t>
  </si>
  <si>
    <t>1280.9803</t>
  </si>
  <si>
    <t>1280.9804</t>
  </si>
  <si>
    <t>1280.9805</t>
  </si>
  <si>
    <t>1280.9806</t>
  </si>
  <si>
    <t>1280.9807</t>
  </si>
  <si>
    <t>1280.9808</t>
  </si>
  <si>
    <t>1280.9809</t>
  </si>
  <si>
    <t>1280.9810</t>
  </si>
  <si>
    <t>1280.9811</t>
  </si>
  <si>
    <t>1280.9812</t>
  </si>
  <si>
    <t>1280.9813</t>
  </si>
  <si>
    <t>1280.9814</t>
  </si>
  <si>
    <t>1280.9815</t>
  </si>
  <si>
    <t>1280.9816</t>
  </si>
  <si>
    <t>1280.9817</t>
  </si>
  <si>
    <t>1280.9818</t>
  </si>
  <si>
    <t>1280.9819</t>
  </si>
  <si>
    <t>1280.9820</t>
  </si>
  <si>
    <t>1280.9821</t>
  </si>
  <si>
    <t>1280.9822</t>
  </si>
  <si>
    <t>1280.9823</t>
  </si>
  <si>
    <t>1280.9824</t>
  </si>
  <si>
    <t>1280.9825</t>
  </si>
  <si>
    <t>1280.9826</t>
  </si>
  <si>
    <t>1280.9827</t>
  </si>
  <si>
    <t>1280.9828</t>
  </si>
  <si>
    <t>1280.9829</t>
  </si>
  <si>
    <t>1280.9830</t>
  </si>
  <si>
    <t>1280.9831</t>
  </si>
  <si>
    <t>1280.9832</t>
  </si>
  <si>
    <t>1280.9833</t>
  </si>
  <si>
    <t>1280.9834</t>
  </si>
  <si>
    <t>1280.9835</t>
  </si>
  <si>
    <t>1280.9836</t>
  </si>
  <si>
    <t>1280.9837</t>
  </si>
  <si>
    <t>1280.9838</t>
  </si>
  <si>
    <t>1280.9839</t>
  </si>
  <si>
    <t>1280.9840</t>
  </si>
  <si>
    <t>1280.9841</t>
  </si>
  <si>
    <t>1280.9842</t>
  </si>
  <si>
    <t>1280.9843</t>
  </si>
  <si>
    <t>1280.9844</t>
  </si>
  <si>
    <t>1280.9845</t>
  </si>
  <si>
    <t>1280.9846</t>
  </si>
  <si>
    <t>1280.9847</t>
  </si>
  <si>
    <t>1280.9848</t>
  </si>
  <si>
    <t>1280.9849</t>
  </si>
  <si>
    <t>1280.9850</t>
  </si>
  <si>
    <t>1280.9851</t>
  </si>
  <si>
    <t>1280.9852</t>
  </si>
  <si>
    <t>1280.9853</t>
  </si>
  <si>
    <t>1280.9854</t>
  </si>
  <si>
    <t>1280.9855</t>
  </si>
  <si>
    <t>1280.9856</t>
  </si>
  <si>
    <t>1280.9857</t>
  </si>
  <si>
    <t>1280.9858</t>
  </si>
  <si>
    <t>1280.9859</t>
  </si>
  <si>
    <t>1280.9860</t>
  </si>
  <si>
    <t>1280.9861</t>
  </si>
  <si>
    <t>1280.9862</t>
  </si>
  <si>
    <t>1280.9863</t>
  </si>
  <si>
    <t>1280.9864</t>
  </si>
  <si>
    <t>1280.9865</t>
  </si>
  <si>
    <t>1280.9866</t>
  </si>
  <si>
    <t>1280.9867</t>
  </si>
  <si>
    <t>1280.9868</t>
  </si>
  <si>
    <t>1280.9869</t>
  </si>
  <si>
    <t>1280.9870</t>
  </si>
  <si>
    <t>1280.9871</t>
  </si>
  <si>
    <t>1280.9872</t>
  </si>
  <si>
    <t>1280.9873</t>
  </si>
  <si>
    <t>1280.9874</t>
  </si>
  <si>
    <t>1280.9875</t>
  </si>
  <si>
    <t>1280.9876</t>
  </si>
  <si>
    <t>1280.9877</t>
  </si>
  <si>
    <t>1280.9878</t>
  </si>
  <si>
    <t>1280.9879</t>
  </si>
  <si>
    <t>1280.9880</t>
  </si>
  <si>
    <t>1280.9881</t>
  </si>
  <si>
    <t>1280.9882</t>
  </si>
  <si>
    <t>1280.9883</t>
  </si>
  <si>
    <t>1280.9884</t>
  </si>
  <si>
    <t>1280.9885</t>
  </si>
  <si>
    <t>1280.9886</t>
  </si>
  <si>
    <t>1280.9887</t>
  </si>
  <si>
    <t>1280.9888</t>
  </si>
  <si>
    <t>1280.9889</t>
  </si>
  <si>
    <t>1280.9890</t>
  </si>
  <si>
    <t>1280.9891</t>
  </si>
  <si>
    <t>1280.9892</t>
  </si>
  <si>
    <t>1280.9893</t>
  </si>
  <si>
    <t>1280.9894</t>
  </si>
  <si>
    <t>1280.9895</t>
  </si>
  <si>
    <t>1280.9896</t>
  </si>
  <si>
    <t>1280.9897</t>
  </si>
  <si>
    <t>1280.9898</t>
  </si>
  <si>
    <t>1280.9899</t>
  </si>
  <si>
    <t>1280.9900</t>
  </si>
  <si>
    <t>1280.9901</t>
  </si>
  <si>
    <t>1280.9902</t>
  </si>
  <si>
    <t>1280.9903</t>
  </si>
  <si>
    <t>1280.9904</t>
  </si>
  <si>
    <t>1280.9905</t>
  </si>
  <si>
    <t>1280.9906</t>
  </si>
  <si>
    <t>1280.9907</t>
  </si>
  <si>
    <t>1280.9908</t>
  </si>
  <si>
    <t>1280.9909</t>
  </si>
  <si>
    <t>1280.9910</t>
  </si>
  <si>
    <t>1280.9911</t>
  </si>
  <si>
    <t>1280.9912</t>
  </si>
  <si>
    <t>1280.9913</t>
  </si>
  <si>
    <t>1280.9914</t>
  </si>
  <si>
    <t>1280.9915</t>
  </si>
  <si>
    <t>1280.9916</t>
  </si>
  <si>
    <t>1280.9917</t>
  </si>
  <si>
    <t>1280.9918</t>
  </si>
  <si>
    <t>1280.9919</t>
  </si>
  <si>
    <t>1280.9920</t>
  </si>
  <si>
    <t>1280.9921</t>
  </si>
  <si>
    <t>1280.9922</t>
  </si>
  <si>
    <t>1280.9923</t>
  </si>
  <si>
    <t>1280.9924</t>
  </si>
  <si>
    <t>1280.9925</t>
  </si>
  <si>
    <t>1280.9926</t>
  </si>
  <si>
    <t>1280.9927</t>
  </si>
  <si>
    <t>1280.9928</t>
  </si>
  <si>
    <t>1280.9929</t>
  </si>
  <si>
    <t>1280.9930</t>
  </si>
  <si>
    <t>1280.9931</t>
  </si>
  <si>
    <t>1280.9932</t>
  </si>
  <si>
    <t>1280.9933</t>
  </si>
  <si>
    <t>1280.9934</t>
  </si>
  <si>
    <t>1280.9935</t>
  </si>
  <si>
    <t>1280.9936</t>
  </si>
  <si>
    <t>1280.9937</t>
  </si>
  <si>
    <t>1280.9938</t>
  </si>
  <si>
    <t>1280.9939</t>
  </si>
  <si>
    <t>1280.9940</t>
  </si>
  <si>
    <t>1280.9941</t>
  </si>
  <si>
    <t>1280.9942</t>
  </si>
  <si>
    <t>1280.9943</t>
  </si>
  <si>
    <t>1280.9944</t>
  </si>
  <si>
    <t>1280.9945</t>
  </si>
  <si>
    <t>1280.9946</t>
  </si>
  <si>
    <t>1280.9947</t>
  </si>
  <si>
    <t>1280.9948</t>
  </si>
  <si>
    <t>1280.9949</t>
  </si>
  <si>
    <t>1280.9950</t>
  </si>
  <si>
    <t>1280.9951</t>
  </si>
  <si>
    <t>1280.9952</t>
  </si>
  <si>
    <t>1280.9953</t>
  </si>
  <si>
    <t>1280.9954</t>
  </si>
  <si>
    <t>1280.9955</t>
  </si>
  <si>
    <t>1280.9956</t>
  </si>
  <si>
    <t>1280.9957</t>
  </si>
  <si>
    <t>1280.9958</t>
  </si>
  <si>
    <t>1280.9959</t>
  </si>
  <si>
    <t>1280.9960</t>
  </si>
  <si>
    <t>1280.9961</t>
  </si>
  <si>
    <t>1280.9962</t>
  </si>
  <si>
    <t>1280.9963</t>
  </si>
  <si>
    <t>1280.9964</t>
  </si>
  <si>
    <t>1280.9965</t>
  </si>
  <si>
    <t>1280.9966</t>
  </si>
  <si>
    <t>1280.9967</t>
  </si>
  <si>
    <t>1280.9968</t>
  </si>
  <si>
    <t>1280.9969</t>
  </si>
  <si>
    <t>1280.9970</t>
  </si>
  <si>
    <t>1280.9971</t>
  </si>
  <si>
    <t>1280.9972</t>
  </si>
  <si>
    <t>1280.9973</t>
  </si>
  <si>
    <t>1280.9974</t>
  </si>
  <si>
    <t>1280.9975</t>
  </si>
  <si>
    <t>1280.9976</t>
  </si>
  <si>
    <t>1280.9977</t>
  </si>
  <si>
    <t>1280.9978</t>
  </si>
  <si>
    <t>1280.9979</t>
  </si>
  <si>
    <t>1280.9980</t>
  </si>
  <si>
    <t>1280.9981</t>
  </si>
  <si>
    <t>1280.9982</t>
  </si>
  <si>
    <t>1280.9983</t>
  </si>
  <si>
    <t>1280.9984</t>
  </si>
  <si>
    <t>1280.9985</t>
  </si>
  <si>
    <t>1280.9986</t>
  </si>
  <si>
    <t>1280.9987</t>
  </si>
  <si>
    <t>1280.9988</t>
  </si>
  <si>
    <t>1280.9989</t>
  </si>
  <si>
    <t>1280.9990</t>
  </si>
  <si>
    <t>1280.9991</t>
  </si>
  <si>
    <t>1280.9992</t>
  </si>
  <si>
    <t>1280.9993</t>
  </si>
  <si>
    <t>1280.9994</t>
  </si>
  <si>
    <t>1280.9995</t>
  </si>
  <si>
    <t>1280.9996</t>
  </si>
  <si>
    <t>1280.9997</t>
  </si>
  <si>
    <t>1280.9998</t>
  </si>
  <si>
    <t>1280.9999</t>
  </si>
  <si>
    <t>0.806 [0.748-0.863]</t>
  </si>
  <si>
    <t>0.879 [0.865-0.893]</t>
  </si>
  <si>
    <t>0.697 [0.654-0.739]</t>
  </si>
  <si>
    <t>0.846 [0.787-0.904]</t>
  </si>
  <si>
    <t>0.645 [0.577-0.713]</t>
  </si>
  <si>
    <t>0.845 [0.820-0.871]</t>
  </si>
  <si>
    <t>0.831 [0.764-0.899]</t>
  </si>
  <si>
    <t>0.943 [0.900-0.985]</t>
  </si>
  <si>
    <t>0.940 [0.888-0.993]</t>
  </si>
  <si>
    <t>0.870 [0.832-0.909]</t>
  </si>
  <si>
    <t>0.933 [0.917-0.949]</t>
  </si>
  <si>
    <t>0.951 [0.925-0.977]</t>
  </si>
  <si>
    <t>0.908 [0.861-0.955]</t>
  </si>
  <si>
    <t>0.935 [0.916-0.954]</t>
  </si>
  <si>
    <t>0.789 [0.727-0.851]</t>
  </si>
  <si>
    <t>0.798 [0.761-0.835]</t>
  </si>
  <si>
    <t>0.898 [0.873-0.922]</t>
  </si>
  <si>
    <t>0.835 [0.807-0.862]</t>
  </si>
  <si>
    <t>0.892 [0.885-0.899]</t>
  </si>
  <si>
    <t>0.894 [0.848-0.940]</t>
  </si>
  <si>
    <t>0.816 [0.788-0.844]</t>
  </si>
  <si>
    <t>0.826 [0.800-0.853]</t>
  </si>
  <si>
    <t>0.663 [0.548-0.777]</t>
  </si>
  <si>
    <t>0.929 [0.920-0.938]</t>
  </si>
  <si>
    <t>0.892 [0.835-0.948]</t>
  </si>
  <si>
    <t>0.760 [0.695-0.825]</t>
  </si>
  <si>
    <t>0.839 [0.767-0.911]</t>
  </si>
  <si>
    <t>0.833 [0.807-0.859]</t>
  </si>
  <si>
    <t>0.936 [0.930-0.943]</t>
  </si>
  <si>
    <t>0.866 [0.837-0.895]</t>
  </si>
  <si>
    <t>0.880 [0.873-0.887]</t>
  </si>
  <si>
    <t>0.934 [0.907-0.960]</t>
  </si>
  <si>
    <t>0.176 [0.122-0.230]</t>
  </si>
  <si>
    <t>0.058 [0.030-0.085]</t>
  </si>
  <si>
    <t>0.968 [0.962-0.973]</t>
  </si>
  <si>
    <t>0.032 [0.022-0.041]</t>
  </si>
  <si>
    <t>0.811 [0.770-0.852]</t>
  </si>
  <si>
    <t>0.178 [0.127-0.228]</t>
  </si>
  <si>
    <t>0.262 [0.228-0.296]</t>
  </si>
  <si>
    <t>0.966 [0.953-0.980]</t>
  </si>
  <si>
    <t>0.018 [0.011-0.024]</t>
  </si>
  <si>
    <t>0.289 [0.162-0.415]</t>
  </si>
  <si>
    <t>0.695 [0.634-0.756]</t>
  </si>
  <si>
    <t>0.233 [0.176-0.289]</t>
  </si>
  <si>
    <t>0.472 [0.384-0.560]</t>
  </si>
  <si>
    <t>0.846 [0.820-0.872]</t>
  </si>
  <si>
    <t>0.164 [0.110-0.217]</t>
  </si>
  <si>
    <t>0.141 [0.113-0.169]</t>
  </si>
  <si>
    <t>0.934 [0.905-0.962]</t>
  </si>
  <si>
    <t>0.064 [0.037-0.092]</t>
  </si>
  <si>
    <t>0.090 [0.009-0.171]</t>
  </si>
  <si>
    <t>0.988 [0.978-0.997]</t>
  </si>
  <si>
    <t>0.013 [0.003-0.023]</t>
  </si>
  <si>
    <t>0.987 [0.976-0.998]</t>
  </si>
  <si>
    <t>0.007 [-0.004-0.017]</t>
  </si>
  <si>
    <t>0.111 [-0.058-0.280]</t>
  </si>
  <si>
    <t>0.934 [0.909-0.959]</t>
  </si>
  <si>
    <t>0.067 [0.034-0.100]</t>
  </si>
  <si>
    <t>0.060 [-0.008-0.128]</t>
  </si>
  <si>
    <t>0.935 [0.919-0.951]</t>
  </si>
  <si>
    <t>0.094 [0.073-0.115]</t>
  </si>
  <si>
    <t>0.043 [0.010-0.076]</t>
  </si>
  <si>
    <t>0.960 [0.938-0.982]</t>
  </si>
  <si>
    <t>0.071 [0.041-0.100]</t>
  </si>
  <si>
    <t>0.028 [0.008-0.047]</t>
  </si>
  <si>
    <t>0.934 [0.898-0.970]</t>
  </si>
  <si>
    <t>0.068 [0.033-0.104]</t>
  </si>
  <si>
    <t>0.057 [-0.009-0.124]</t>
  </si>
  <si>
    <t>0.946 [0.931-0.960]</t>
  </si>
  <si>
    <t>0.087 [0.031-0.144]</t>
  </si>
  <si>
    <t>0.041 [0.022-0.059]</t>
  </si>
  <si>
    <t>0.820 [0.766-0.874]</t>
  </si>
  <si>
    <t>0.153 [0.104-0.201]</t>
  </si>
  <si>
    <t>0.247 [0.147-0.346]</t>
  </si>
  <si>
    <t>0.798 [0.762-0.834]</t>
  </si>
  <si>
    <t>0.185 [0.156-0.214]</t>
  </si>
  <si>
    <t>0.220 [0.158-0.282]</t>
  </si>
  <si>
    <t>0.899 [0.875-0.924]</t>
  </si>
  <si>
    <t>0.072 [0.031-0.113]</t>
  </si>
  <si>
    <t>0.136 [0.082-0.191]</t>
  </si>
  <si>
    <t>0.873 [0.855-0.892]</t>
  </si>
  <si>
    <t>0.096 [0.076-0.116]</t>
  </si>
  <si>
    <t>0.219 [0.137-0.301]</t>
  </si>
  <si>
    <t>0.904 [0.898-0.910]</t>
  </si>
  <si>
    <t>0.086 [0.079-0.093]</t>
  </si>
  <si>
    <t>0.118 [0.109-0.126]</t>
  </si>
  <si>
    <t>0.990 [0.982-0.999]</t>
  </si>
  <si>
    <t>0.994 [0.988-0.999]</t>
  </si>
  <si>
    <t>0.020 [-0.006-0.046]</t>
  </si>
  <si>
    <t>0.986 [0.978-0.994]</t>
  </si>
  <si>
    <t>0.987 [0.980-0.994]</t>
  </si>
  <si>
    <t>0.026 [0.003-0.049]</t>
  </si>
  <si>
    <t>0.006 [-0.002-0.014]</t>
  </si>
  <si>
    <t>0.986 [0.973-0.999]</t>
  </si>
  <si>
    <t>0.992 [0.985-0.999]</t>
  </si>
  <si>
    <t>0.029 [-0.022-0.079]</t>
  </si>
  <si>
    <t>0.004 [-0.003-0.011]</t>
  </si>
  <si>
    <t>0.994 [0.981-1.007]</t>
  </si>
  <si>
    <t>0.996 [0.988-1.004]</t>
  </si>
  <si>
    <t>0.015 [-0.013-0.044]</t>
  </si>
  <si>
    <t>0.001 [-0.002-0.005]</t>
  </si>
  <si>
    <t>0.994 [0.989-0.998]</t>
  </si>
  <si>
    <t>0.996 [0.993-0.999]</t>
  </si>
  <si>
    <t>0.843 [0.744-0.943]</t>
  </si>
  <si>
    <t>0.289 [0.080-0.498]</t>
  </si>
  <si>
    <t>0.925 [0.889-0.961]</t>
  </si>
  <si>
    <t>0.957 [0.936-0.978]</t>
  </si>
  <si>
    <t>0.109 [0.053-0.166]</t>
  </si>
  <si>
    <t>0.029 [0.008-0.051]</t>
  </si>
  <si>
    <t>0.969 [0.953-0.985]</t>
  </si>
  <si>
    <t>0.970 [0.955-0.985]</t>
  </si>
  <si>
    <t>0.047 [0.005-0.089]</t>
  </si>
  <si>
    <t>0.018 [0.007-0.029]</t>
  </si>
  <si>
    <t>0.926 [0.893-0.959]</t>
  </si>
  <si>
    <t>0.934 [0.904-0.964]</t>
  </si>
  <si>
    <t>0.059 [0.017-0.102]</t>
  </si>
  <si>
    <t>0.079 [0.010-0.148]</t>
  </si>
  <si>
    <t>0.969 [0.957-0.982]</t>
  </si>
  <si>
    <t>0.970 [0.958-0.982]</t>
  </si>
  <si>
    <t>0.025 [0.016-0.034]</t>
  </si>
  <si>
    <t>0.037 [0.008-0.066]</t>
  </si>
  <si>
    <t>0.974 [0.968-0.979]</t>
  </si>
  <si>
    <t>0.979 [0.974-0.983]</t>
  </si>
  <si>
    <t>0.041 [0.033-0.049]</t>
  </si>
  <si>
    <t>0.014 [0.010-0.017]</t>
  </si>
  <si>
    <t>0.968 [0.948-0.987]</t>
  </si>
  <si>
    <t>0.976 [0.962-0.990]</t>
  </si>
  <si>
    <t>0.056 [0.012-0.101]</t>
  </si>
  <si>
    <t>0.917 [0.848-0.985]</t>
  </si>
  <si>
    <t>0.933 [0.875-0.991]</t>
  </si>
  <si>
    <t>0.041 [-0.034-0.116]</t>
  </si>
  <si>
    <t>0.076 [0.004-0.147]</t>
  </si>
  <si>
    <t>0.964 [0.935-0.993]</t>
  </si>
  <si>
    <t>0.977 [0.957-0.996]</t>
  </si>
  <si>
    <t>0.046 [-0.006-0.097]</t>
  </si>
  <si>
    <t>0.018 [0.004-0.031]</t>
  </si>
  <si>
    <t>0.741 [0.645-0.836]</t>
  </si>
  <si>
    <t>0.925 [0.890-0.961]</t>
  </si>
  <si>
    <t>0.400 [0.270-0.530]</t>
  </si>
  <si>
    <t>0.052 [0.021-0.083]</t>
  </si>
  <si>
    <t>0.948 [0.938-0.958]</t>
  </si>
  <si>
    <t>0.963 [0.956-0.970]</t>
  </si>
  <si>
    <t>0.028 [-0.004-0.060]</t>
  </si>
  <si>
    <t>0.039 [0.028-0.050]</t>
  </si>
  <si>
    <t>0.946 [0.918-0.975]</t>
  </si>
  <si>
    <t>0.974 [0.961-0.987]</t>
  </si>
  <si>
    <t>0.015 [0.005-0.026]</t>
  </si>
  <si>
    <t>0.091 [-0.017-0.198]</t>
  </si>
  <si>
    <t>0.954 [0.944-0.964]</t>
  </si>
  <si>
    <t>0.960 [0.951-0.968]</t>
  </si>
  <si>
    <t>0.043 [0.030-0.056]</t>
  </si>
  <si>
    <t>0.039 [0.031-0.046]</t>
  </si>
  <si>
    <t>0.772 [0.751-0.794]</t>
  </si>
  <si>
    <t>0.903 [0.888-0.918]</t>
  </si>
  <si>
    <t>0.112 [0.079-0.144]</t>
  </si>
  <si>
    <t>0.096 [0.078-0.113]</t>
  </si>
  <si>
    <t>0.792 [0.772-0.811]</t>
  </si>
  <si>
    <t>0.943 [0.934-0.952]</t>
  </si>
  <si>
    <t>0.058 [0.048-0.067]</t>
  </si>
  <si>
    <t>0.047 [0.028-0.066]</t>
  </si>
  <si>
    <t>0.707 [0.687-0.726]</t>
  </si>
  <si>
    <t>0.850 [0.838-0.863]</t>
  </si>
  <si>
    <t>0.121 [0.108-0.135]</t>
  </si>
  <si>
    <t>0.363 [0.329-0.398]</t>
  </si>
  <si>
    <t>0.766 [0.749-0.784]</t>
  </si>
  <si>
    <t>0.930 [0.922-0.938]</t>
  </si>
  <si>
    <t>0.071 [0.062-0.080]</t>
  </si>
  <si>
    <t>0.051 [0.032-0.070]</t>
  </si>
  <si>
    <t>0.677 [0.659-0.695]</t>
  </si>
  <si>
    <t>0.702 [0.683-0.720]</t>
  </si>
  <si>
    <t>0.314 [0.289-0.340]</t>
  </si>
  <si>
    <t>0.260 [0.231-0.288]</t>
  </si>
  <si>
    <t>0.811 [0.799-0.823]</t>
  </si>
  <si>
    <t>0.819 [0.808-0.830]</t>
  </si>
  <si>
    <t>0.145 [0.130-0.160]</t>
  </si>
  <si>
    <t>0.233 [0.198-0.267]</t>
  </si>
  <si>
    <t>0.782 [0.767-0.798]</t>
  </si>
  <si>
    <t>0.073 [0.062-0.083]</t>
  </si>
  <si>
    <t>0.126 [0.091-0.161]</t>
  </si>
  <si>
    <t>0.794 [0.765-0.823]</t>
  </si>
  <si>
    <t>0.947 [0.937-0.957]</t>
  </si>
  <si>
    <t>0.055 [0.045-0.065]</t>
  </si>
  <si>
    <t>0.014 [0.001-0.027]</t>
  </si>
  <si>
    <t>0.788 [0.768-0.808]</t>
  </si>
  <si>
    <t>0.942 [0.935-0.949]</t>
  </si>
  <si>
    <t>0.058 [0.050-0.066]</t>
  </si>
  <si>
    <t>0.055 [0.030-0.080]</t>
  </si>
  <si>
    <t>0.894 [0.877-0.911]</t>
  </si>
  <si>
    <t>0.957 [0.949-0.965]</t>
  </si>
  <si>
    <t>0.043 [0.034-0.051]</t>
  </si>
  <si>
    <t>0.044 [0.024-0.065]</t>
  </si>
  <si>
    <t>0.807 [0.801-0.814]</t>
  </si>
  <si>
    <t>0.808 [0.802-0.815]</t>
  </si>
  <si>
    <t>0.127 [0.106-0.148]</t>
  </si>
  <si>
    <t>0.242 [0.227-0.257]</t>
  </si>
  <si>
    <t>0.800 [0.765-0.835]</t>
  </si>
  <si>
    <t>0.813 [0.777-0.848]</t>
  </si>
  <si>
    <t>0.129 [0.096-0.162]</t>
  </si>
  <si>
    <t>0.214 [0.158-0.270]</t>
  </si>
  <si>
    <t>0.939 [0.929-0.950]</t>
  </si>
  <si>
    <t>0.964 [0.959-0.970]</t>
  </si>
  <si>
    <t>0.033 [0.027-0.039]</t>
  </si>
  <si>
    <t>0.050 [0.037-0.062]</t>
  </si>
  <si>
    <t>0.799 [0.766-0.833]</t>
  </si>
  <si>
    <t>0.809 [0.774-0.845]</t>
  </si>
  <si>
    <t>0.112 [0.083-0.141]</t>
  </si>
  <si>
    <t>0.228 [0.170-0.287]</t>
  </si>
  <si>
    <t>0.776 [0.767-0.785]</t>
  </si>
  <si>
    <t>0.823 [0.813-0.832]</t>
  </si>
  <si>
    <t>0.147 [0.129-0.165]</t>
  </si>
  <si>
    <t>0.268 [0.241-0.296]</t>
  </si>
  <si>
    <t>0.740 [0.726-0.754]</t>
  </si>
  <si>
    <t>0.742 [0.729-0.756]</t>
  </si>
  <si>
    <t>0.234 [0.192-0.277]</t>
  </si>
  <si>
    <t>0.284 [0.242-0.325]</t>
  </si>
  <si>
    <t>0.866 [0.855-0.876]</t>
  </si>
  <si>
    <t>0.867 [0.856-0.877]</t>
  </si>
  <si>
    <t>0.175 [0.157-0.194]</t>
  </si>
  <si>
    <t>0.079 [0.065-0.093]</t>
  </si>
  <si>
    <t>0.746 [0.731-0.762]</t>
  </si>
  <si>
    <t>0.809 [0.793-0.825]</t>
  </si>
  <si>
    <t>0.155 [0.130-0.180]</t>
  </si>
  <si>
    <t>0.313 [0.270-0.356]</t>
  </si>
  <si>
    <t>0.841 [0.834-0.849]</t>
  </si>
  <si>
    <t>0.866 [0.859-0.872]</t>
  </si>
  <si>
    <t>0.108 [0.101-0.116]</t>
  </si>
  <si>
    <t>0.197 [0.177-0.216]</t>
  </si>
  <si>
    <t>0.746 [0.726-0.766]</t>
  </si>
  <si>
    <t>0.806 [0.786-0.825]</t>
  </si>
  <si>
    <t>0.226 [0.208-0.245]</t>
  </si>
  <si>
    <t>0.186 [0.162-0.210]</t>
  </si>
  <si>
    <t>0.754 [0.736-0.772]</t>
  </si>
  <si>
    <t>0.199 [0.177-0.220]</t>
  </si>
  <si>
    <t>0.183 [0.159-0.207]</t>
  </si>
  <si>
    <t>0.808 [0.793-0.822]</t>
  </si>
  <si>
    <t>0.903 [0.893-0.913]</t>
  </si>
  <si>
    <t>0.104 [0.080-0.127]</t>
  </si>
  <si>
    <t>0.096 [0.083-0.109]</t>
  </si>
  <si>
    <t>0.678 [0.636-0.721]</t>
  </si>
  <si>
    <t>0.684 [0.641-0.726]</t>
  </si>
  <si>
    <t>0.302 [0.248-0.356]</t>
  </si>
  <si>
    <t>0.326 [0.262-0.389]</t>
  </si>
  <si>
    <t>0.791 [0.782-0.800]</t>
  </si>
  <si>
    <t>0.857 [0.849-0.865]</t>
  </si>
  <si>
    <t>0.334 [0.308-0.359]</t>
  </si>
  <si>
    <t>0.089 [0.075-0.103]</t>
  </si>
  <si>
    <t>0.839 [0.829-0.850]</t>
  </si>
  <si>
    <t>0.877 [0.868-0.886]</t>
  </si>
  <si>
    <t>0.084 [0.064-0.105]</t>
  </si>
  <si>
    <t>0.133 [0.122-0.144]</t>
  </si>
  <si>
    <t>0.778 [0.761-0.795]</t>
  </si>
  <si>
    <t>0.874 [0.861-0.886]</t>
  </si>
  <si>
    <t>0.146 [0.113-0.180]</t>
  </si>
  <si>
    <t>0.124 [0.111-0.136]</t>
  </si>
  <si>
    <t>0.714 [0.694-0.734]</t>
  </si>
  <si>
    <t>0.717 [0.697-0.738]</t>
  </si>
  <si>
    <t>0.254 [0.197-0.310]</t>
  </si>
  <si>
    <t>0.803 [0.792-0.815]</t>
  </si>
  <si>
    <t>0.910 [0.903-0.918]</t>
  </si>
  <si>
    <t>0.174 [0.163-0.186]</t>
  </si>
  <si>
    <t>0.080 [0.071-0.088]</t>
  </si>
  <si>
    <t>0.843 [0.832-0.854]</t>
  </si>
  <si>
    <t>0.911 [0.904-0.918]</t>
  </si>
  <si>
    <t>0.190 [0.158-0.221]</t>
  </si>
  <si>
    <t>0.070 [0.061-0.080]</t>
  </si>
  <si>
    <t>0.829 [0.811-0.847]</t>
  </si>
  <si>
    <t>0.872 [0.857-0.887]</t>
  </si>
  <si>
    <t>0.230 [0.206-0.253]</t>
  </si>
  <si>
    <t>0.096 [0.076-0.115]</t>
  </si>
  <si>
    <t>0.808 [0.800-0.816]</t>
  </si>
  <si>
    <t>0.879 [0.873-0.885]</t>
  </si>
  <si>
    <t>0.225 [0.210-0.241]</t>
  </si>
  <si>
    <t>0.099 [0.090-0.108]</t>
  </si>
  <si>
    <t>0.829 [0.819-0.840]</t>
  </si>
  <si>
    <t>0.871 [0.864-0.879]</t>
  </si>
  <si>
    <t>0.138 [0.114-0.162]</t>
  </si>
  <si>
    <t>0.126 [0.116-0.137]</t>
  </si>
  <si>
    <t>0.788 [0.781-0.794]</t>
  </si>
  <si>
    <t>0.801 [0.794-0.807]</t>
  </si>
  <si>
    <t>0.223 [0.210-0.236]</t>
  </si>
  <si>
    <t>0.186 [0.180-0.193]</t>
  </si>
  <si>
    <t>0.815 [0.801-0.829]</t>
  </si>
  <si>
    <t>0.872 [0.861-0.884]</t>
  </si>
  <si>
    <t>0.150 [0.122-0.178]</t>
  </si>
  <si>
    <t>0.123 [0.108-0.137]</t>
  </si>
  <si>
    <t>0.836 [0.821-0.851]</t>
  </si>
  <si>
    <t>0.883 [0.871-0.895]</t>
  </si>
  <si>
    <t>0.142 [0.116-0.168]</t>
  </si>
  <si>
    <t>0.111 [0.098-0.123]</t>
  </si>
  <si>
    <t>0.830 [0.823-0.837]</t>
  </si>
  <si>
    <t>0.878 [0.871-0.884]</t>
  </si>
  <si>
    <t>0.146 [0.126-0.165]</t>
  </si>
  <si>
    <t>0.116 [0.109-0.124]</t>
  </si>
  <si>
    <t>0.890 [0.882-0.898]</t>
  </si>
  <si>
    <t>0.106 [0.100-0.113]</t>
  </si>
  <si>
    <t>0.661 [0.649-0.672]</t>
  </si>
  <si>
    <t>0.763 [0.752-0.773]</t>
  </si>
  <si>
    <t>0.354 [0.327-0.382]</t>
  </si>
  <si>
    <t>0.214 [0.201-0.227]</t>
  </si>
  <si>
    <t>0.777 [0.767-0.788]</t>
  </si>
  <si>
    <t>0.791 [0.781-0.802]</t>
  </si>
  <si>
    <t>0.221 [0.202-0.241]</t>
  </si>
  <si>
    <t>0.183 [0.168-0.199]</t>
  </si>
  <si>
    <t>0.796 [0.788-0.805]</t>
  </si>
  <si>
    <t>0.807 [0.799-0.815]</t>
  </si>
  <si>
    <t>0.298 [0.283-0.313]</t>
  </si>
  <si>
    <t>0.119 [0.107-0.130]</t>
  </si>
  <si>
    <t>0.763 [0.753-0.772]</t>
  </si>
  <si>
    <t>0.764 [0.755-0.773]</t>
  </si>
  <si>
    <t>0.259 [0.250-0.267]</t>
  </si>
  <si>
    <t>0.205 [0.187-0.223]</t>
  </si>
  <si>
    <t>0.802 [0.797-0.807]</t>
  </si>
  <si>
    <t>0.832 [0.827-0.836]</t>
  </si>
  <si>
    <t>0.225 [0.219-0.230]</t>
  </si>
  <si>
    <t>0.146 [0.141-0.151]</t>
  </si>
  <si>
    <t>0.963 [0.955-0.970]</t>
  </si>
  <si>
    <t>0.972 [0.966-0.978]</t>
  </si>
  <si>
    <t>0.077 [0.058-0.097]</t>
  </si>
  <si>
    <t>0.011 [0.006-0.017]</t>
  </si>
  <si>
    <t>0.903 [0.886-0.921]</t>
  </si>
  <si>
    <t>0.908 [0.890-0.925]</t>
  </si>
  <si>
    <t>0.088 [0.069-0.106]</t>
  </si>
  <si>
    <t>0.095 [0.070-0.121]</t>
  </si>
  <si>
    <t>0.857 [0.847-0.867]</t>
  </si>
  <si>
    <t>0.891 [0.882-0.900]</t>
  </si>
  <si>
    <t>0.122 [0.099-0.145]</t>
  </si>
  <si>
    <t>0.105 [0.096-0.114]</t>
  </si>
  <si>
    <t>0.761 [0.733-0.789]</t>
  </si>
  <si>
    <t>0.906 [0.886-0.926]</t>
  </si>
  <si>
    <t>0.281 [0.241-0.320]</t>
  </si>
  <si>
    <t>0.077 [0.055-0.099]</t>
  </si>
  <si>
    <t>0.960 [0.952-0.968]</t>
  </si>
  <si>
    <t>0.971 [0.965-0.977]</t>
  </si>
  <si>
    <t>0.037 [0.025-0.049]</t>
  </si>
  <si>
    <t>0.027 [0.021-0.033]</t>
  </si>
  <si>
    <t>0.689 [0.675-0.702]</t>
  </si>
  <si>
    <t>0.785 [0.773-0.797]</t>
  </si>
  <si>
    <t>0.210 [0.195-0.225]</t>
  </si>
  <si>
    <t>0.246 [0.195-0.297]</t>
  </si>
  <si>
    <t>0.894 [0.888-0.899]</t>
  </si>
  <si>
    <t>0.912 [0.906-0.918]</t>
  </si>
  <si>
    <t>0.153 [0.145-0.162]</t>
  </si>
  <si>
    <t>0.061 [0.053-0.069]</t>
  </si>
  <si>
    <t>Model</t>
  </si>
  <si>
    <t>Total Feature Importance</t>
  </si>
  <si>
    <t>Accuracy within  ± 1 two-fold dilution step</t>
  </si>
  <si>
    <t>100 core gene model</t>
  </si>
  <si>
    <t>Full genome model</t>
  </si>
  <si>
    <t>Accuracy within  ±1 two-fold dilution step</t>
  </si>
  <si>
    <t>No Weight</t>
  </si>
  <si>
    <t>0.87 [0.86-0.88]</t>
  </si>
  <si>
    <t>0.86 [0.85-0.87]</t>
  </si>
  <si>
    <t>0.83 [0.82-0.85]</t>
  </si>
  <si>
    <t>0.86 [0.86-0.87]</t>
  </si>
  <si>
    <t>0.82 [0.81-0.83]</t>
  </si>
  <si>
    <t>0.82 [0.80-0.83]</t>
  </si>
  <si>
    <t>0.84 [0.83-0.84]</t>
  </si>
  <si>
    <t>0.84 [0.83-0.85]</t>
  </si>
  <si>
    <t>0.87 [0.85-0.89]</t>
  </si>
  <si>
    <t>0.85 [0.84-0.86]</t>
  </si>
  <si>
    <t>0.80 [0.79-0.81]</t>
  </si>
  <si>
    <t>0.79 [0.78-0.80]</t>
  </si>
  <si>
    <t>0.79 [0.78-0.81]</t>
  </si>
  <si>
    <t>0.78 [0.76-0.80]</t>
  </si>
  <si>
    <t>0.80 [0.78-0.82]</t>
  </si>
  <si>
    <t>0.73 [0.72-0.74]</t>
  </si>
  <si>
    <t>0.76 [0.74-0.78]</t>
  </si>
  <si>
    <t>0.79 [0.78-0.79]</t>
  </si>
  <si>
    <t>0.79 [0.79-0.80]</t>
  </si>
  <si>
    <t>0.77 [0.76-0.77]</t>
  </si>
  <si>
    <t>0.78 [0.77-0.79]</t>
  </si>
  <si>
    <t>0.78 [0.78-0.79]</t>
  </si>
  <si>
    <t>0.77 [0.75-0.80]</t>
  </si>
  <si>
    <t>0.81 [0.79-0.82]</t>
  </si>
  <si>
    <t>0.79 [0.77-0.81]</t>
  </si>
  <si>
    <t>0.83 [0.81-0.85]</t>
  </si>
  <si>
    <t>0.82 [0.80-0.85]</t>
  </si>
  <si>
    <t>0.81 [0.80-0.83]</t>
  </si>
  <si>
    <t>0.83 [0.82-0.84]</t>
  </si>
  <si>
    <t>0.79 [0.77-0.82]</t>
  </si>
  <si>
    <t>0.79 [0.77-0.80]</t>
  </si>
  <si>
    <t>0.82 [0.79-0.85]</t>
  </si>
  <si>
    <t>0.82 [0.79-0.84]</t>
  </si>
  <si>
    <t>0.83 [0.83-0.84]</t>
  </si>
  <si>
    <t>0.82 [0.80-0.84]</t>
  </si>
  <si>
    <t>0.92 [0.90-0.94]</t>
  </si>
  <si>
    <t>0.89 [0.87-0.91]</t>
  </si>
  <si>
    <t>0.93 [0.92-0.95]</t>
  </si>
  <si>
    <t>0.93 [0.91-0.94]</t>
  </si>
  <si>
    <t>0.91 [0.90-0.92]</t>
  </si>
  <si>
    <t>0.91 [0.90-0.93]</t>
  </si>
  <si>
    <t>Weighted by SR distribution</t>
  </si>
  <si>
    <t xml:space="preserve">Weighted by both clade size and SR distribution </t>
  </si>
  <si>
    <t>Weighted by clade size</t>
  </si>
  <si>
    <t>Models weighted by clade size</t>
  </si>
  <si>
    <t>0.86 [0.85 -0.87]</t>
  </si>
  <si>
    <t>0.82 [0.74 -0.90]</t>
  </si>
  <si>
    <t>0.83 [0.74-0.91]</t>
  </si>
  <si>
    <t>0.85 [0.80-0.91]</t>
  </si>
  <si>
    <t>0.84 [0.75-0.90]</t>
  </si>
  <si>
    <t>0.84 [0.75-0.91]</t>
  </si>
  <si>
    <t>0.82 [0.76 -0.87]</t>
  </si>
  <si>
    <t>0.83 [0.76-0.88]</t>
  </si>
  <si>
    <t>0.83 [0.77-0.88]</t>
  </si>
  <si>
    <t>0.83 [0.78-0.89]</t>
  </si>
  <si>
    <t>0.83 [0.77 -0.87]</t>
  </si>
  <si>
    <t>0.83 [0.78-0.87]</t>
  </si>
  <si>
    <t>0.83 [0.78-0.88]</t>
  </si>
  <si>
    <t>0.83 [0.79 -0.87]</t>
  </si>
  <si>
    <t>0.84 [0.79-0.88]</t>
  </si>
  <si>
    <t>0.83 [0.79-0.87]</t>
  </si>
  <si>
    <t>0.84 [0.79-0.89]</t>
  </si>
  <si>
    <t>0.84 [0.80-0.88]</t>
  </si>
  <si>
    <t>0.79 [0.78 -0.80]</t>
  </si>
  <si>
    <t>0.83 [0.80-0.87]</t>
  </si>
  <si>
    <t>0.82 [0.77-0.86]</t>
  </si>
  <si>
    <t>0.87 [0.84 -0.90]</t>
  </si>
  <si>
    <t>0.87 [0.84-0.89]</t>
  </si>
  <si>
    <t>0.87 [0.83-0.90]</t>
  </si>
  <si>
    <t>0.87 [0.85-0.91]</t>
  </si>
  <si>
    <t>0.86 [0.83-0.89]</t>
  </si>
  <si>
    <t>0.89 [0.86 -0.91]</t>
  </si>
  <si>
    <t>0.89 [0.86-0.91]</t>
  </si>
  <si>
    <t>0.89 [0.87-0.92]</t>
  </si>
  <si>
    <t>0.88 [0.86-0.90]</t>
  </si>
  <si>
    <t>0.90 [0.87 -0.92]</t>
  </si>
  <si>
    <t>0.90 [0.88-0.92]</t>
  </si>
  <si>
    <t>0.82 [0.80 -0.85]</t>
  </si>
  <si>
    <t>0.80 [0.73 -0.88]</t>
  </si>
  <si>
    <t>0.81 [0.74-0.88]</t>
  </si>
  <si>
    <t>0.78 [0.69-0.87]</t>
  </si>
  <si>
    <t>0.80 [0.72-0.86]</t>
  </si>
  <si>
    <t>0.81 [0.74-0.87]</t>
  </si>
  <si>
    <t>0.81 [0.74 -0.87]</t>
  </si>
  <si>
    <t>0.82 [0.76-0.87]</t>
  </si>
  <si>
    <t>0.80 [0.74-0.87]</t>
  </si>
  <si>
    <t>0.81 [0.76-0.86]</t>
  </si>
  <si>
    <t>0.82 [0.78-0.87]</t>
  </si>
  <si>
    <t>0.82 [0.77 -0.87]</t>
  </si>
  <si>
    <t>0.82 [0.78-0.86]</t>
  </si>
  <si>
    <t>0.83 [0.79-0.86]</t>
  </si>
  <si>
    <t>0.83 [0.79 -0.88]</t>
  </si>
  <si>
    <t>0.84 [0.80-0.87]</t>
  </si>
  <si>
    <t>0.84 [0.81-0.87]</t>
  </si>
  <si>
    <t>Models weighted by SR distribution within each clade</t>
  </si>
  <si>
    <t>0.83 [0.82 -0.85]</t>
  </si>
  <si>
    <t>0.78 [0.68 -0.86]</t>
  </si>
  <si>
    <t>0.81 [0.73-0.89]</t>
  </si>
  <si>
    <t>0.81 [0.75-0.88]</t>
  </si>
  <si>
    <t>0.81 [0.71-0.89]</t>
  </si>
  <si>
    <t>0.82 [0.74-0.88]</t>
  </si>
  <si>
    <t>0.79 [0.74 -0.84]</t>
  </si>
  <si>
    <t>0.80 [0.74-0.85]</t>
  </si>
  <si>
    <t>0.78 [0.71 -0.83]</t>
  </si>
  <si>
    <t>0.79 [0.74-0.83]</t>
  </si>
  <si>
    <t>0.81 [0.76-0.85]</t>
  </si>
  <si>
    <t>0.79 [0.74 -0.85]</t>
  </si>
  <si>
    <t>0.79 [0.74-0.84]</t>
  </si>
  <si>
    <t>0.81 [0.77-0.85]</t>
  </si>
  <si>
    <t>0.82 [0.78-0.85]</t>
  </si>
  <si>
    <t>0.83 [0.77-0.87]</t>
  </si>
  <si>
    <t>0.79 [0.78 -0.81]</t>
  </si>
  <si>
    <t>0.79 [0.73 -0.84]</t>
  </si>
  <si>
    <t>0.83 [0.78-0.86]</t>
  </si>
  <si>
    <t>0.83 [0.79-0.88]</t>
  </si>
  <si>
    <t>0.84 [0.80 -0.87]</t>
  </si>
  <si>
    <t>0.86 [0.82-0.89]</t>
  </si>
  <si>
    <t>0.87 [0.84-0.90]</t>
  </si>
  <si>
    <t>0.85 [0.82 -0.88]</t>
  </si>
  <si>
    <t>0.88 [0.86-0.91]</t>
  </si>
  <si>
    <t>0.86 [0.84 -0.89]</t>
  </si>
  <si>
    <t>0.88 [0.85-0.90]</t>
  </si>
  <si>
    <t>0.89 [0.86-0.90]</t>
  </si>
  <si>
    <t>0.80 [0.79 -0.81]</t>
  </si>
  <si>
    <t>0.79 [0.71 -0.85]</t>
  </si>
  <si>
    <t>0.79 [0.69-0.85]</t>
  </si>
  <si>
    <t>0.78 [0.73-0.84]</t>
  </si>
  <si>
    <t>0.81 [0.73-0.87]</t>
  </si>
  <si>
    <t>0.78 [0.73 -0.83]</t>
  </si>
  <si>
    <t>0.79 [0.73-0.85]</t>
  </si>
  <si>
    <t>0.79 [0.73-0.84]</t>
  </si>
  <si>
    <t>0.81 [0.76-0.87]</t>
  </si>
  <si>
    <t>0.79 [0.74-0.85]</t>
  </si>
  <si>
    <t>0.80 [0.76 -0.84]</t>
  </si>
  <si>
    <t>0.80 [0.75-0.85]</t>
  </si>
  <si>
    <t>0.81 [0.75-0.86]</t>
  </si>
  <si>
    <t>Testing set clades</t>
  </si>
  <si>
    <t>Training set clades</t>
  </si>
  <si>
    <t>0.95 [0.91-0.99]</t>
  </si>
  <si>
    <t>0.22 [-0.04-0.48]</t>
  </si>
  <si>
    <t>0.00 [0.00-0.00]</t>
  </si>
  <si>
    <t>0.96 [0.94-0.98]</t>
  </si>
  <si>
    <t>0.29 [0.02-0.57]</t>
  </si>
  <si>
    <t>1.00 [0.99-1.00]</t>
  </si>
  <si>
    <t>0.00 [0.00-0.01]</t>
  </si>
  <si>
    <t>0.04 [-0.03-0.12]</t>
  </si>
  <si>
    <t>0.90 [0.87-0.93]</t>
  </si>
  <si>
    <t>0.01 [0.00-0.03]</t>
  </si>
  <si>
    <t>0.47 [0.34-0.60]</t>
  </si>
  <si>
    <t>0.90 [0.89-0.91]</t>
  </si>
  <si>
    <t>0.43 [0.31-0.55]</t>
  </si>
  <si>
    <t>0.96 [0.94-0.97]</t>
  </si>
  <si>
    <t>0.04 [0.02-0.06]</t>
  </si>
  <si>
    <t>0.10 [-0.02-0.21]</t>
  </si>
  <si>
    <t>0.06 [0.01-0.10]</t>
  </si>
  <si>
    <t>0.02 [-0.03-0.07]</t>
  </si>
  <si>
    <t>0.54 [0.50-0.58]</t>
  </si>
  <si>
    <t>0.20 [0.14-0.25]</t>
  </si>
  <si>
    <t>0.59 [0.53-0.64]</t>
  </si>
  <si>
    <t>0.01 [-0.01-0.02]</t>
  </si>
  <si>
    <t>0.15 [0.07-0.23]</t>
  </si>
  <si>
    <t>0.86 [0.82-0.90]</t>
  </si>
  <si>
    <t>0.08 [0.04-0.12]</t>
  </si>
  <si>
    <t>0.10 [0.07-0.12]</t>
  </si>
  <si>
    <t>0.08 [0.05-0.10]</t>
  </si>
  <si>
    <t>0.94 [0.92-0.96]</t>
  </si>
  <si>
    <t>0.01 [0.00-0.02]</t>
  </si>
  <si>
    <t>0.20 [0.06-0.34]</t>
  </si>
  <si>
    <t>0.01 [0.00-0.01]</t>
  </si>
  <si>
    <t>0.15 [0.09-0.21]</t>
  </si>
  <si>
    <t>0.69 [0.42-0.97]</t>
  </si>
  <si>
    <t>0.13 [0.02-0.23]</t>
  </si>
  <si>
    <t>0.99 [0.97-1.00]</t>
  </si>
  <si>
    <t>0.04 [-0.07-0.15]</t>
  </si>
  <si>
    <t>0.99 [0.98-1.00]</t>
  </si>
  <si>
    <t>0.02 [-0.04-0.08]</t>
  </si>
  <si>
    <t>0.96 [0.95-0.97]</t>
  </si>
  <si>
    <t>0.02 [0.01-0.03]</t>
  </si>
  <si>
    <t>0.10 [0.05-0.15]</t>
  </si>
  <si>
    <t>0.98 [0.97-0.99]</t>
  </si>
  <si>
    <t>0.01 [-0.02-0.04]</t>
  </si>
  <si>
    <t>0.11 [0.07-0.15]</t>
  </si>
  <si>
    <t>0.03 [0.01-0.04]</t>
  </si>
  <si>
    <t>0.06 [0.03-0.10]</t>
  </si>
  <si>
    <t>0.00 [-0.01-0.02]</t>
  </si>
  <si>
    <t>0.71 [0.68-0.74]</t>
  </si>
  <si>
    <t>0.06 [0.02-0.09]</t>
  </si>
  <si>
    <t>0.19 [0.14-0.24]</t>
  </si>
  <si>
    <t>0.94 [0.92-0.95]</t>
  </si>
  <si>
    <t>0.03 [0.01-0.05]</t>
  </si>
  <si>
    <t>0.97 [0.96-0.98]</t>
  </si>
  <si>
    <t>0.04 [-0.01-0.09]</t>
  </si>
  <si>
    <t>0.01 [-0.01-0.03]</t>
  </si>
  <si>
    <t>0.63 [0.58-0.67]</t>
  </si>
  <si>
    <t>0.07 [0.03-0.12]</t>
  </si>
  <si>
    <t>0.21 [0.12-0.30]</t>
  </si>
  <si>
    <t>0.05 [0.02-0.08]</t>
  </si>
  <si>
    <t>0.02 [0.01-0.04]</t>
  </si>
  <si>
    <t>0.27 [-0.08-0.61]</t>
  </si>
  <si>
    <t>0.23 [0.10-0.35]</t>
  </si>
  <si>
    <t>0.77 [0.72-0.81]</t>
  </si>
  <si>
    <t>0.16 [0.10-0.21]</t>
  </si>
  <si>
    <t>0.88 [0.84-0.92]</t>
  </si>
  <si>
    <t>0.12 [0.05-0.18]</t>
  </si>
  <si>
    <t>0.04 [0.01-0.07]</t>
  </si>
  <si>
    <t>0.90 [0.89-0.90]</t>
  </si>
  <si>
    <t>0.11 [0.08-0.13]</t>
  </si>
  <si>
    <t>0.88 [0.83-0.93]</t>
  </si>
  <si>
    <t>0.14 [0.04-0.23]</t>
  </si>
  <si>
    <t>0.04 [0.01-0.08]</t>
  </si>
  <si>
    <t>0.11 [0.08-0.15]</t>
  </si>
  <si>
    <t>0.38 [0.23-0.53]</t>
  </si>
  <si>
    <t>0.95 [0.92-0.97]</t>
  </si>
  <si>
    <t>0.11 [0.06-0.16]</t>
  </si>
  <si>
    <t>0.12 [0.03-0.20]</t>
  </si>
  <si>
    <t>0.87 [0.86-0.87]</t>
  </si>
  <si>
    <t>0.04 [0.03-0.05]</t>
  </si>
  <si>
    <t>0.12 [0.11-0.14]</t>
  </si>
  <si>
    <t>0.92 [0.91-0.92]</t>
  </si>
  <si>
    <t>0.03 [0.03-0.04]</t>
  </si>
  <si>
    <t>0.04 [0.03-0.04]</t>
  </si>
  <si>
    <t>0.71 [0.66-0.75]</t>
  </si>
  <si>
    <t>0.35 [0.21-0.49]</t>
  </si>
  <si>
    <t>0.91 [0.89-0.94]</t>
  </si>
  <si>
    <t>0.03 [0.02-0.04]</t>
  </si>
  <si>
    <t>0.57 [0.51-0.63]</t>
  </si>
  <si>
    <t>0.42 [0.34-0.49]</t>
  </si>
  <si>
    <t>0.05 [0.01-0.09]</t>
  </si>
  <si>
    <t>0.28 [0.23-0.34]</t>
  </si>
  <si>
    <t>0.93 [0.91-0.96]</t>
  </si>
  <si>
    <t>0.31 [0.23-0.40]</t>
  </si>
  <si>
    <t>0.75 [0.72-0.79]</t>
  </si>
  <si>
    <t>0.36 [0.27-0.45]</t>
  </si>
  <si>
    <t>0.02 [0.00-0.04]</t>
  </si>
  <si>
    <t>0.90 [0.88-0.93]</t>
  </si>
  <si>
    <t>0.23 [0.02-0.43]</t>
  </si>
  <si>
    <t>0.05 [0.04-0.07]</t>
  </si>
  <si>
    <t>0.93 [0.90-0.97]</t>
  </si>
  <si>
    <t>0.17 [0.09-0.25]</t>
  </si>
  <si>
    <t>0.65 [0.63-0.68]</t>
  </si>
  <si>
    <t>0.81 [0.72-0.90]</t>
  </si>
  <si>
    <t>0.20 [0.14-0.26]</t>
  </si>
  <si>
    <t>0.75 [0.62-0.88]</t>
  </si>
  <si>
    <t>0.37 [0.11-0.63]</t>
  </si>
  <si>
    <t>0.10 [0.02-0.17]</t>
  </si>
  <si>
    <t>0.93 [0.86-1.00]</t>
  </si>
  <si>
    <t>0.11 [-0.02-0.24]</t>
  </si>
  <si>
    <t>0.01 [-0.01-0.04]</t>
  </si>
  <si>
    <t>0.75 [0.71-0.79]</t>
  </si>
  <si>
    <t>0.11 [0.10-0.12]</t>
  </si>
  <si>
    <t>0.43 [0.34-0.51]</t>
  </si>
  <si>
    <t>0.91 [0.87-0.95]</t>
  </si>
  <si>
    <t>0.03 [0.02-0.05]</t>
  </si>
  <si>
    <t>0.13 [0.09-0.16]</t>
  </si>
  <si>
    <t>0.65 [0.62-0.68]</t>
  </si>
  <si>
    <t>0.51 [0.46-0.56]</t>
  </si>
  <si>
    <t>0.22 [0.13-0.30]</t>
  </si>
  <si>
    <t>0.69 [0.63-0.74]</t>
  </si>
  <si>
    <t>0.04 [0.02-0.07]</t>
  </si>
  <si>
    <t>0.36 [0.29-0.43]</t>
  </si>
  <si>
    <t>0.85 [0.82-0.89]</t>
  </si>
  <si>
    <t>0.16 [0.11-0.22]</t>
  </si>
  <si>
    <t>0.74 [0.73-0.74]</t>
  </si>
  <si>
    <t>0.30 [0.29-0.32]</t>
  </si>
  <si>
    <t>0.05 [0.05-0.06]</t>
  </si>
  <si>
    <t>0.06 [0.05-0.07]</t>
  </si>
  <si>
    <t>0.02 [0.01-0.02]</t>
  </si>
  <si>
    <t>nitrofurantoin</t>
  </si>
  <si>
    <t>0.809 [0.798-0.821]</t>
  </si>
  <si>
    <t>0.834 [0.823-0.844]</t>
  </si>
  <si>
    <t>0.130 [0.115-0.146]</t>
  </si>
  <si>
    <t xml:space="preserve">0.244 [0.227-0.261] </t>
  </si>
  <si>
    <t>0.773 [0.762-0.783]</t>
  </si>
  <si>
    <t>0.852 [0.844-0.860]</t>
  </si>
  <si>
    <t>0.254 [0.234-0.275]</t>
  </si>
  <si>
    <t xml:space="preserve">0.126 [0.117-0.134] </t>
  </si>
  <si>
    <t>0.735 [0.721-0.748]</t>
  </si>
  <si>
    <t>0.769 [0.750-0.787]</t>
  </si>
  <si>
    <t>0.273 [0.232-0.314]</t>
  </si>
  <si>
    <t xml:space="preserve">0.215 [0.175-0.255] </t>
  </si>
  <si>
    <t>0.857 [0.831-0.882]</t>
  </si>
  <si>
    <t>0.882 [0.860-0.905]</t>
  </si>
  <si>
    <t>0.186 [0.141-0.231]</t>
  </si>
  <si>
    <t xml:space="preserve">0.091 [0.062-0.120] </t>
  </si>
  <si>
    <t>Single model built from genes with the lowest feature importances**</t>
  </si>
  <si>
    <t>0.92 [0.9,0.94]</t>
  </si>
  <si>
    <t>0.92 [0.91,0.93]</t>
  </si>
  <si>
    <t>0.93 [0.91,0.95]</t>
  </si>
  <si>
    <t>0.92 [0.91,0.94]</t>
  </si>
  <si>
    <t>0.90 [0.83,0.97]</t>
  </si>
  <si>
    <t>0.90 [0.83,0.96]</t>
  </si>
  <si>
    <t>0.90 [0.85,0.96]</t>
  </si>
  <si>
    <t>0.91 [0.83,0.97]</t>
  </si>
  <si>
    <t>0.90 [0.82,0.96]</t>
  </si>
  <si>
    <t>0.92 [0.87,0.96]</t>
  </si>
  <si>
    <t>0.92 [0.88,0.97]</t>
  </si>
  <si>
    <t>0.93 [0.86,0.97]</t>
  </si>
  <si>
    <t>0.93 [0.89,0.97]</t>
  </si>
  <si>
    <t>0.92 [0.88,0.96]</t>
  </si>
  <si>
    <t>0.93 [0.86,0.98]</t>
  </si>
  <si>
    <t>0.93 [0.88,0.97]</t>
  </si>
  <si>
    <t>0.93 [0.89,0.96]</t>
  </si>
  <si>
    <t>0.94 [0.88,0.98]</t>
  </si>
  <si>
    <t>0.85 [0.82,0.87]</t>
  </si>
  <si>
    <t>0.90 [0.89,0.92]</t>
  </si>
  <si>
    <t>0.92 [0.90,0.94]</t>
  </si>
  <si>
    <t>0.82 [0.74,0.89]</t>
  </si>
  <si>
    <t>0.89 [0.82,0.94]</t>
  </si>
  <si>
    <t>0.90 [0.84,0.96]</t>
  </si>
  <si>
    <t>0.91 [0.85,0.96]</t>
  </si>
  <si>
    <t>0.84 [0.78,0.90]</t>
  </si>
  <si>
    <t>0.90 [0.85,0.95]</t>
  </si>
  <si>
    <t>0.92 [0.87,0.97]</t>
  </si>
  <si>
    <t>0.93 [0.87,0.96]</t>
  </si>
  <si>
    <t>0.85 [0.80,0.90]</t>
  </si>
  <si>
    <t>0.91 [0.87,0.95]</t>
  </si>
  <si>
    <t>0.92 [0.89,0.97]</t>
  </si>
  <si>
    <t>0.86 [0.81,0.91]</t>
  </si>
  <si>
    <t>0.91 [0.88,0.95]</t>
  </si>
  <si>
    <t>0.85 [0.82,0.88]</t>
  </si>
  <si>
    <t>0.91 [0.89,0.93]</t>
  </si>
  <si>
    <t>0.91 [0.90,0.92]</t>
  </si>
  <si>
    <t>0.92 [0.90,0.95]</t>
  </si>
  <si>
    <t>0.93 [0.92,0.93]</t>
  </si>
  <si>
    <t>0.93 [0.91,0.94]</t>
  </si>
  <si>
    <t xml:space="preserve">** A single model for each species was generated by combining the ten genes with lowest feature importance values from each of the ten 100-core gene models </t>
  </si>
  <si>
    <t>Number of clades in the tree</t>
  </si>
  <si>
    <r>
      <t xml:space="preserve">Table A.  </t>
    </r>
    <r>
      <rPr>
        <sz val="12"/>
        <color theme="1"/>
        <rFont val="Calibri"/>
        <family val="2"/>
        <scheme val="minor"/>
      </rPr>
      <t>Laboratory-derived susceptible and resistant phenotypes for K. pneumoniae genomes used in this study</t>
    </r>
    <r>
      <rPr>
        <b/>
        <sz val="12"/>
        <color theme="1"/>
        <rFont val="Calibri"/>
        <family val="2"/>
        <scheme val="minor"/>
      </rPr>
      <t xml:space="preserve">. </t>
    </r>
  </si>
  <si>
    <r>
      <rPr>
        <b/>
        <sz val="12"/>
        <color theme="1"/>
        <rFont val="Calibri"/>
        <family val="2"/>
        <scheme val="minor"/>
      </rPr>
      <t xml:space="preserve">Table B. </t>
    </r>
    <r>
      <rPr>
        <sz val="12"/>
        <color theme="1"/>
        <rFont val="Calibri"/>
        <family val="2"/>
        <scheme val="minor"/>
      </rPr>
      <t xml:space="preserve"> Laboratory-derived susceptible and resistant phenotypes for M. tuberculosis genomes used in this study. </t>
    </r>
  </si>
  <si>
    <r>
      <rPr>
        <b/>
        <sz val="12"/>
        <color theme="1"/>
        <rFont val="Calibri"/>
        <family val="2"/>
        <scheme val="minor"/>
      </rPr>
      <t>Table C.</t>
    </r>
    <r>
      <rPr>
        <sz val="12"/>
        <color theme="1"/>
        <rFont val="Calibri"/>
        <family val="2"/>
        <scheme val="minor"/>
      </rPr>
      <t xml:space="preserve">  Laboratory-derived susceptible and resistant phenotypes for S. enterica genomes used in this study. </t>
    </r>
  </si>
  <si>
    <r>
      <rPr>
        <b/>
        <sz val="12"/>
        <color theme="1"/>
        <rFont val="Calibri"/>
        <family val="2"/>
        <scheme val="minor"/>
      </rPr>
      <t>Table D.</t>
    </r>
    <r>
      <rPr>
        <sz val="12"/>
        <color theme="1"/>
        <rFont val="Calibri"/>
        <family val="2"/>
        <scheme val="minor"/>
      </rPr>
      <t xml:space="preserve">  Laboratory-derived susceptible and resistant phenotypes for S. aureus genomes used in this study. </t>
    </r>
  </si>
  <si>
    <r>
      <rPr>
        <b/>
        <sz val="12"/>
        <color theme="1"/>
        <rFont val="Calibri"/>
        <family val="2"/>
        <scheme val="minor"/>
      </rPr>
      <t>Table E.</t>
    </r>
    <r>
      <rPr>
        <sz val="12"/>
        <color theme="1"/>
        <rFont val="Calibri"/>
        <family val="2"/>
        <scheme val="minor"/>
      </rPr>
      <t xml:space="preserve">  Laboratory-derived MICs for K. pneumoniae genomes used in this study. </t>
    </r>
  </si>
  <si>
    <r>
      <rPr>
        <b/>
        <sz val="12"/>
        <color theme="1"/>
        <rFont val="Calibri"/>
        <family val="2"/>
        <scheme val="minor"/>
      </rPr>
      <t>Table F.</t>
    </r>
    <r>
      <rPr>
        <sz val="12"/>
        <color theme="1"/>
        <rFont val="Calibri"/>
        <family val="2"/>
        <scheme val="minor"/>
      </rPr>
      <t xml:space="preserve">  Laboratory-derived MICs for S. enterica genomes used in this study. </t>
    </r>
  </si>
  <si>
    <r>
      <t xml:space="preserve">Table G. </t>
    </r>
    <r>
      <rPr>
        <sz val="12"/>
        <color theme="1"/>
        <rFont val="Calibri"/>
        <family val="2"/>
        <scheme val="minor"/>
      </rPr>
      <t xml:space="preserve"> Accuracy statistics for SR models built from ten randomly selected non-overlapping sets of core genes,  versus models built from the corresponding whole genomes.</t>
    </r>
  </si>
  <si>
    <r>
      <t xml:space="preserve">Table H.  </t>
    </r>
    <r>
      <rPr>
        <sz val="12"/>
        <color theme="1"/>
        <rFont val="Calibri"/>
        <family val="2"/>
        <scheme val="minor"/>
      </rPr>
      <t xml:space="preserve">Protein families and their associated PATRIC annotations for the 10 randomly selected non-overlapping sets of 100 core genes.  Feature importance from each model is summed for all k-mers corresponding to each gene. </t>
    </r>
  </si>
  <si>
    <r>
      <t xml:space="preserve">Table I. </t>
    </r>
    <r>
      <rPr>
        <sz val="12"/>
        <color theme="1"/>
        <rFont val="Calibri"/>
        <family val="2"/>
        <scheme val="minor"/>
      </rPr>
      <t xml:space="preserve"> Accuracy statistics for MIC models built from one set of 100 randomly selected non-overlapping core genes  versus MIC models built from whole genomes.</t>
    </r>
  </si>
  <si>
    <r>
      <t xml:space="preserve">Table J.  </t>
    </r>
    <r>
      <rPr>
        <sz val="12"/>
        <color theme="1"/>
        <rFont val="Calibri"/>
        <family val="2"/>
        <scheme val="minor"/>
      </rPr>
      <t>F1 scores for models that were weighted by clade size and the distribuiton of susceptible and resistant genomes within each clade.  Clades were defined at varying tree distances.  K-mer-based XGB models were built from one set of 100 randomly sampled core genes.</t>
    </r>
  </si>
  <si>
    <r>
      <t xml:space="preserve">Table K. </t>
    </r>
    <r>
      <rPr>
        <sz val="12"/>
        <color theme="1"/>
        <rFont val="Calibri"/>
        <family val="2"/>
        <scheme val="minor"/>
      </rPr>
      <t>F1 scores for</t>
    </r>
    <r>
      <rPr>
        <b/>
        <sz val="12"/>
        <color theme="1"/>
        <rFont val="Calibri"/>
        <family val="2"/>
        <scheme val="minor"/>
      </rPr>
      <t xml:space="preserve"> k</t>
    </r>
    <r>
      <rPr>
        <sz val="12"/>
        <color theme="1"/>
        <rFont val="Calibri"/>
        <family val="2"/>
        <scheme val="minor"/>
      </rPr>
      <t>-mer-based XGBoost models, built by normalizing for clade size and the distribution of susceptible and resistant genomes within each clade, compared with testing sets defined at varying clade sizes.  The average F1 and the minimum and maximum 95% confidence interval are shown.</t>
    </r>
  </si>
  <si>
    <t>Table L.  Accuracy statistics for SR models built from ten randomly selected non-overlapping sets of 100 core genes,  versus a single model built from the 10 genes in each of the ten previous models with the lowest feature importances.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</si>
</sst>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0.000"/>
  </numFmts>
  <fonts count="3" x14ac:knownFonts="1">
    <font>
      <sz val="12"/>
      <color theme="1"/>
      <name val="Calibri"/>
      <family val="2"/>
      <scheme val="minor"/>
    </font>
    <font>
      <b/>
      <sz val="12"/>
      <color theme="1"/>
      <name val="Calibri"/>
      <family val="2"/>
      <scheme val="minor"/>
    </font>
    <font>
      <sz val="12"/>
      <name val="Calibri"/>
      <family val="2"/>
      <scheme val="minor"/>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s>
  <cellStyleXfs count="1">
    <xf numFmtId="0" fontId="0" fillId="0" borderId="0"/>
  </cellStyleXfs>
  <cellXfs count="85">
    <xf numFmtId="0" fontId="0" fillId="0" borderId="0" xfId="0"/>
    <xf numFmtId="49" fontId="0" fillId="0" borderId="0" xfId="0" applyNumberFormat="1"/>
    <xf numFmtId="164" fontId="0" fillId="0" borderId="0" xfId="0" applyNumberFormat="1"/>
    <xf numFmtId="0" fontId="1" fillId="0" borderId="0" xfId="0" applyFont="1"/>
    <xf numFmtId="49" fontId="0" fillId="0" borderId="0" xfId="0" applyNumberFormat="1" applyFill="1"/>
    <xf numFmtId="0" fontId="0" fillId="0" borderId="0" xfId="0" applyFill="1"/>
    <xf numFmtId="49" fontId="0" fillId="0" borderId="1" xfId="0" applyNumberFormat="1" applyBorder="1"/>
    <xf numFmtId="0" fontId="0" fillId="0" borderId="1" xfId="0" applyBorder="1"/>
    <xf numFmtId="49" fontId="1" fillId="0" borderId="2" xfId="0" applyNumberFormat="1" applyFont="1" applyBorder="1"/>
    <xf numFmtId="0" fontId="1" fillId="0" borderId="2" xfId="0" applyFont="1" applyBorder="1"/>
    <xf numFmtId="0" fontId="0" fillId="0" borderId="0" xfId="0" applyAlignment="1">
      <alignment vertical="center"/>
    </xf>
    <xf numFmtId="0" fontId="0" fillId="0" borderId="1" xfId="0" applyBorder="1" applyAlignment="1">
      <alignment vertical="center"/>
    </xf>
    <xf numFmtId="164" fontId="0" fillId="0" borderId="1" xfId="0" applyNumberFormat="1" applyBorder="1"/>
    <xf numFmtId="0" fontId="1" fillId="0" borderId="2"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165" fontId="0" fillId="0" borderId="0" xfId="0" applyNumberFormat="1"/>
    <xf numFmtId="0" fontId="1" fillId="0" borderId="1" xfId="0" applyFont="1" applyBorder="1"/>
    <xf numFmtId="0" fontId="1" fillId="0" borderId="1" xfId="0" applyFont="1" applyBorder="1" applyAlignment="1">
      <alignment horizontal="center"/>
    </xf>
    <xf numFmtId="0" fontId="1" fillId="0" borderId="0" xfId="0" applyFont="1" applyBorder="1"/>
    <xf numFmtId="0" fontId="0" fillId="0" borderId="0" xfId="0" applyBorder="1" applyAlignment="1">
      <alignment horizontal="center"/>
    </xf>
    <xf numFmtId="0" fontId="0" fillId="0" borderId="0" xfId="0" applyBorder="1"/>
    <xf numFmtId="3" fontId="0" fillId="0" borderId="0" xfId="0" applyNumberFormat="1"/>
    <xf numFmtId="3" fontId="0" fillId="0" borderId="1" xfId="0" applyNumberFormat="1" applyBorder="1"/>
    <xf numFmtId="0" fontId="1" fillId="0" borderId="1" xfId="0" applyFont="1" applyBorder="1" applyAlignment="1">
      <alignment horizontal="center"/>
    </xf>
    <xf numFmtId="0" fontId="1" fillId="0" borderId="0" xfId="0" applyFont="1" applyBorder="1" applyAlignment="1">
      <alignment horizontal="center"/>
    </xf>
    <xf numFmtId="165" fontId="0" fillId="0" borderId="0" xfId="0" applyNumberFormat="1" applyBorder="1" applyAlignment="1">
      <alignment horizontal="center"/>
    </xf>
    <xf numFmtId="165" fontId="1" fillId="0" borderId="0" xfId="0" applyNumberFormat="1" applyFont="1" applyBorder="1" applyAlignment="1">
      <alignment horizontal="center"/>
    </xf>
    <xf numFmtId="165" fontId="1" fillId="0" borderId="2" xfId="0" applyNumberFormat="1" applyFont="1" applyBorder="1"/>
    <xf numFmtId="165" fontId="0" fillId="0" borderId="1" xfId="0" applyNumberFormat="1" applyBorder="1"/>
    <xf numFmtId="165" fontId="0" fillId="0" borderId="0" xfId="0" applyNumberFormat="1" applyBorder="1"/>
    <xf numFmtId="0" fontId="1" fillId="0" borderId="1" xfId="0" applyFont="1" applyBorder="1" applyAlignment="1">
      <alignment wrapText="1"/>
    </xf>
    <xf numFmtId="0" fontId="1" fillId="0" borderId="2" xfId="0" applyFont="1" applyBorder="1" applyAlignment="1">
      <alignment horizontal="center" wrapText="1"/>
    </xf>
    <xf numFmtId="0" fontId="1" fillId="0" borderId="1" xfId="0" applyFont="1" applyBorder="1" applyAlignment="1">
      <alignment horizontal="center" wrapText="1"/>
    </xf>
    <xf numFmtId="0" fontId="0" fillId="0" borderId="0" xfId="0" applyAlignment="1">
      <alignment wrapText="1"/>
    </xf>
    <xf numFmtId="0" fontId="0" fillId="0" borderId="0" xfId="0" applyFont="1"/>
    <xf numFmtId="0" fontId="2" fillId="0" borderId="0" xfId="0" applyNumberFormat="1" applyFont="1" applyFill="1" applyBorder="1" applyAlignment="1" applyProtection="1">
      <alignment horizontal="center"/>
    </xf>
    <xf numFmtId="0" fontId="0" fillId="0" borderId="0" xfId="0" applyFont="1" applyAlignment="1">
      <alignment horizontal="center"/>
    </xf>
    <xf numFmtId="2" fontId="2" fillId="0" borderId="0" xfId="0" applyNumberFormat="1" applyFont="1" applyFill="1" applyBorder="1" applyAlignment="1" applyProtection="1">
      <alignment horizontal="center"/>
    </xf>
    <xf numFmtId="2" fontId="0" fillId="0" borderId="2" xfId="0" applyNumberFormat="1" applyFont="1" applyBorder="1" applyAlignment="1">
      <alignment wrapText="1"/>
    </xf>
    <xf numFmtId="2" fontId="2" fillId="0" borderId="2" xfId="0" applyNumberFormat="1" applyFont="1" applyFill="1" applyBorder="1" applyAlignment="1" applyProtection="1">
      <alignment horizontal="center" wrapText="1"/>
    </xf>
    <xf numFmtId="0" fontId="0" fillId="0" borderId="1" xfId="0" applyFont="1" applyBorder="1"/>
    <xf numFmtId="0" fontId="0" fillId="0" borderId="1" xfId="0" applyFont="1" applyBorder="1" applyAlignment="1">
      <alignment horizontal="center"/>
    </xf>
    <xf numFmtId="0" fontId="0" fillId="0" borderId="3" xfId="0" applyBorder="1" applyAlignment="1">
      <alignment horizontal="center"/>
    </xf>
    <xf numFmtId="0" fontId="0" fillId="0" borderId="3" xfId="0" applyBorder="1"/>
    <xf numFmtId="2" fontId="0" fillId="0" borderId="0" xfId="0" applyNumberFormat="1"/>
    <xf numFmtId="0" fontId="0" fillId="0" borderId="6" xfId="0" applyBorder="1"/>
    <xf numFmtId="0" fontId="0" fillId="0" borderId="6" xfId="0" applyBorder="1" applyAlignment="1">
      <alignment horizontal="center"/>
    </xf>
    <xf numFmtId="0" fontId="1" fillId="0" borderId="1"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9" xfId="0" applyFont="1" applyBorder="1"/>
    <xf numFmtId="0" fontId="0" fillId="0" borderId="9" xfId="0" applyBorder="1"/>
    <xf numFmtId="0" fontId="1" fillId="0" borderId="9" xfId="0" applyFont="1" applyBorder="1" applyAlignment="1">
      <alignment horizontal="center"/>
    </xf>
    <xf numFmtId="0" fontId="0" fillId="0" borderId="0" xfId="0" applyFont="1" applyFill="1"/>
    <xf numFmtId="0" fontId="0" fillId="0" borderId="1" xfId="0" applyFont="1" applyFill="1" applyBorder="1"/>
    <xf numFmtId="0" fontId="0" fillId="0" borderId="3" xfId="0" applyFill="1" applyBorder="1" applyAlignment="1">
      <alignment horizontal="center"/>
    </xf>
    <xf numFmtId="0" fontId="0" fillId="0" borderId="6" xfId="0" applyFill="1" applyBorder="1" applyAlignment="1">
      <alignment horizontal="center"/>
    </xf>
    <xf numFmtId="0" fontId="0" fillId="0" borderId="3" xfId="0" applyFill="1" applyBorder="1" applyAlignment="1">
      <alignment horizontal="right"/>
    </xf>
    <xf numFmtId="0" fontId="0" fillId="0" borderId="6" xfId="0" applyFill="1" applyBorder="1" applyAlignment="1">
      <alignment horizontal="right"/>
    </xf>
    <xf numFmtId="49" fontId="1" fillId="0" borderId="1" xfId="0" applyNumberFormat="1" applyFont="1" applyBorder="1" applyAlignment="1"/>
    <xf numFmtId="0" fontId="0" fillId="0" borderId="1" xfId="0" applyBorder="1" applyAlignment="1"/>
    <xf numFmtId="49" fontId="0" fillId="0" borderId="1" xfId="0" applyNumberFormat="1" applyBorder="1" applyAlignment="1"/>
    <xf numFmtId="0" fontId="1" fillId="0" borderId="1" xfId="0" applyFont="1" applyBorder="1" applyAlignment="1">
      <alignment horizontal="center"/>
    </xf>
    <xf numFmtId="0" fontId="1" fillId="0" borderId="1" xfId="0" applyFont="1" applyBorder="1" applyAlignment="1">
      <alignment horizontal="left" wrapText="1"/>
    </xf>
    <xf numFmtId="0" fontId="0" fillId="0" borderId="10" xfId="0" applyBorder="1" applyAlignment="1">
      <alignment wrapText="1"/>
    </xf>
    <xf numFmtId="0" fontId="0" fillId="0" borderId="5" xfId="0" applyBorder="1" applyAlignment="1">
      <alignment wrapText="1"/>
    </xf>
    <xf numFmtId="0" fontId="0" fillId="0" borderId="11" xfId="0" applyFill="1"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4" xfId="0" applyBorder="1" applyAlignment="1">
      <alignment wrapText="1"/>
    </xf>
    <xf numFmtId="0" fontId="0" fillId="0" borderId="11" xfId="0" applyBorder="1" applyAlignment="1">
      <alignment horizontal="center" wrapText="1"/>
    </xf>
    <xf numFmtId="2" fontId="0" fillId="0" borderId="11" xfId="0" applyNumberFormat="1" applyBorder="1" applyAlignment="1">
      <alignment horizontal="center" wrapText="1"/>
    </xf>
    <xf numFmtId="0" fontId="1" fillId="0" borderId="3" xfId="0" applyFont="1" applyBorder="1" applyAlignment="1">
      <alignment horizontal="center"/>
    </xf>
    <xf numFmtId="0" fontId="0" fillId="0" borderId="3" xfId="0" applyBorder="1" applyAlignment="1">
      <alignment horizontal="center"/>
    </xf>
    <xf numFmtId="2" fontId="0" fillId="0" borderId="3" xfId="0" applyNumberFormat="1" applyBorder="1" applyAlignment="1">
      <alignment horizontal="center" vertical="center" wrapText="1"/>
    </xf>
    <xf numFmtId="2" fontId="0" fillId="0" borderId="6" xfId="0" applyNumberFormat="1" applyBorder="1" applyAlignment="1">
      <alignment horizontal="center" vertical="center" wrapText="1"/>
    </xf>
    <xf numFmtId="0" fontId="0" fillId="0" borderId="9" xfId="0" applyBorder="1" applyAlignment="1"/>
    <xf numFmtId="0" fontId="0" fillId="0" borderId="3" xfId="0" applyFill="1" applyBorder="1" applyAlignment="1">
      <alignment horizontal="center"/>
    </xf>
    <xf numFmtId="2" fontId="0" fillId="0" borderId="3" xfId="0" applyNumberFormat="1" applyFill="1" applyBorder="1" applyAlignment="1">
      <alignment horizontal="center" vertical="center" wrapText="1"/>
    </xf>
    <xf numFmtId="2" fontId="0" fillId="0" borderId="6" xfId="0" applyNumberFormat="1" applyFill="1" applyBorder="1" applyAlignment="1">
      <alignment horizontal="center" vertical="center" wrapText="1"/>
    </xf>
    <xf numFmtId="0" fontId="0" fillId="0" borderId="7" xfId="0" applyBorder="1" applyAlignment="1">
      <alignment horizontal="center"/>
    </xf>
    <xf numFmtId="0" fontId="1" fillId="0" borderId="2" xfId="0" applyFont="1" applyBorder="1" applyAlignment="1">
      <alignment horizontal="center"/>
    </xf>
    <xf numFmtId="0" fontId="1" fillId="0" borderId="1" xfId="0" applyFont="1" applyBorder="1" applyAlignment="1">
      <alignment wrapText="1"/>
    </xf>
    <xf numFmtId="0" fontId="0" fillId="0" borderId="1" xfId="0"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F7BD5-3E1A-B94F-8BF0-8EFB94EB42AA}">
  <dimension ref="A1:V1669"/>
  <sheetViews>
    <sheetView workbookViewId="0">
      <selection sqref="A1:V1"/>
    </sheetView>
  </sheetViews>
  <sheetFormatPr baseColWidth="10" defaultRowHeight="16" x14ac:dyDescent="0.2"/>
  <cols>
    <col min="1" max="1" width="10.83203125" style="1"/>
    <col min="2" max="2" width="13.5" style="1" customWidth="1"/>
    <col min="3" max="3" width="26.5" style="1" customWidth="1"/>
    <col min="4" max="4" width="12.83203125" style="1" customWidth="1"/>
  </cols>
  <sheetData>
    <row r="1" spans="1:22" x14ac:dyDescent="0.2">
      <c r="A1" s="60" t="s">
        <v>34855</v>
      </c>
      <c r="B1" s="61"/>
      <c r="C1" s="61"/>
      <c r="D1" s="61"/>
      <c r="E1" s="61"/>
      <c r="F1" s="61"/>
      <c r="G1" s="61"/>
      <c r="H1" s="61"/>
      <c r="I1" s="61"/>
      <c r="J1" s="61"/>
      <c r="K1" s="61"/>
      <c r="L1" s="61"/>
      <c r="M1" s="61"/>
      <c r="N1" s="61"/>
      <c r="O1" s="61"/>
      <c r="P1" s="61"/>
      <c r="Q1" s="61"/>
      <c r="R1" s="61"/>
      <c r="S1" s="61"/>
      <c r="T1" s="61"/>
      <c r="U1" s="61"/>
      <c r="V1" s="61"/>
    </row>
    <row r="2" spans="1:22" s="3" customFormat="1" x14ac:dyDescent="0.2">
      <c r="A2" s="8" t="s">
        <v>3400</v>
      </c>
      <c r="B2" s="8" t="s">
        <v>5068</v>
      </c>
      <c r="C2" s="8" t="s">
        <v>3397</v>
      </c>
      <c r="D2" s="8" t="s">
        <v>3398</v>
      </c>
      <c r="E2" s="9" t="s">
        <v>0</v>
      </c>
      <c r="F2" s="9" t="s">
        <v>1</v>
      </c>
      <c r="G2" s="9" t="s">
        <v>2</v>
      </c>
      <c r="H2" s="9" t="s">
        <v>3</v>
      </c>
      <c r="I2" s="9" t="s">
        <v>4</v>
      </c>
      <c r="J2" s="9" t="s">
        <v>5</v>
      </c>
      <c r="K2" s="9" t="s">
        <v>6</v>
      </c>
      <c r="L2" s="9" t="s">
        <v>7</v>
      </c>
      <c r="M2" s="9" t="s">
        <v>8</v>
      </c>
      <c r="N2" s="9" t="s">
        <v>9</v>
      </c>
      <c r="O2" s="9" t="s">
        <v>10</v>
      </c>
      <c r="P2" s="9" t="s">
        <v>11</v>
      </c>
      <c r="Q2" s="9" t="s">
        <v>12</v>
      </c>
      <c r="R2" s="9" t="s">
        <v>13</v>
      </c>
      <c r="S2" s="9" t="s">
        <v>15</v>
      </c>
      <c r="T2" s="9" t="s">
        <v>16</v>
      </c>
      <c r="U2" s="9" t="s">
        <v>17</v>
      </c>
      <c r="V2" s="9" t="s">
        <v>18</v>
      </c>
    </row>
    <row r="3" spans="1:22" x14ac:dyDescent="0.2">
      <c r="A3" s="1" t="s">
        <v>63</v>
      </c>
      <c r="B3" s="1" t="s">
        <v>3401</v>
      </c>
      <c r="C3" s="1" t="s">
        <v>1730</v>
      </c>
      <c r="D3" s="1" t="s">
        <v>3399</v>
      </c>
      <c r="E3" t="s">
        <v>61</v>
      </c>
      <c r="F3" t="s">
        <v>62</v>
      </c>
      <c r="G3" t="s">
        <v>62</v>
      </c>
      <c r="H3" t="s">
        <v>62</v>
      </c>
      <c r="I3" t="s">
        <v>62</v>
      </c>
      <c r="J3" t="s">
        <v>61</v>
      </c>
      <c r="K3" t="s">
        <v>62</v>
      </c>
      <c r="L3" t="s">
        <v>62</v>
      </c>
      <c r="N3" t="s">
        <v>62</v>
      </c>
      <c r="O3" t="s">
        <v>62</v>
      </c>
      <c r="P3" t="s">
        <v>61</v>
      </c>
      <c r="Q3" t="s">
        <v>61</v>
      </c>
      <c r="R3" t="s">
        <v>61</v>
      </c>
      <c r="S3" t="s">
        <v>62</v>
      </c>
      <c r="T3" t="s">
        <v>62</v>
      </c>
      <c r="U3" t="s">
        <v>62</v>
      </c>
      <c r="V3" t="s">
        <v>62</v>
      </c>
    </row>
    <row r="4" spans="1:22" x14ac:dyDescent="0.2">
      <c r="A4" s="1" t="s">
        <v>64</v>
      </c>
      <c r="B4" s="1" t="s">
        <v>3402</v>
      </c>
      <c r="C4" s="1" t="s">
        <v>1731</v>
      </c>
      <c r="D4" s="1" t="s">
        <v>3399</v>
      </c>
      <c r="E4" t="s">
        <v>61</v>
      </c>
      <c r="F4" t="s">
        <v>61</v>
      </c>
      <c r="G4" t="s">
        <v>62</v>
      </c>
      <c r="H4" t="s">
        <v>62</v>
      </c>
      <c r="I4" t="s">
        <v>61</v>
      </c>
      <c r="J4" t="s">
        <v>61</v>
      </c>
      <c r="K4" t="s">
        <v>62</v>
      </c>
      <c r="L4" t="s">
        <v>62</v>
      </c>
      <c r="N4" t="s">
        <v>61</v>
      </c>
      <c r="O4" t="s">
        <v>61</v>
      </c>
      <c r="P4" t="s">
        <v>61</v>
      </c>
      <c r="Q4" t="s">
        <v>61</v>
      </c>
      <c r="R4" t="s">
        <v>61</v>
      </c>
      <c r="S4" t="s">
        <v>61</v>
      </c>
      <c r="T4" t="s">
        <v>61</v>
      </c>
      <c r="U4" t="s">
        <v>61</v>
      </c>
      <c r="V4" t="s">
        <v>61</v>
      </c>
    </row>
    <row r="5" spans="1:22" x14ac:dyDescent="0.2">
      <c r="A5" s="1" t="s">
        <v>65</v>
      </c>
      <c r="B5" s="1" t="s">
        <v>3403</v>
      </c>
      <c r="C5" s="1" t="s">
        <v>1732</v>
      </c>
      <c r="D5" s="1" t="s">
        <v>3399</v>
      </c>
      <c r="F5" t="s">
        <v>62</v>
      </c>
      <c r="G5" t="s">
        <v>62</v>
      </c>
      <c r="H5" t="s">
        <v>62</v>
      </c>
      <c r="I5" t="s">
        <v>62</v>
      </c>
      <c r="K5" t="s">
        <v>62</v>
      </c>
      <c r="L5" t="s">
        <v>62</v>
      </c>
      <c r="N5" t="s">
        <v>62</v>
      </c>
      <c r="O5" t="s">
        <v>61</v>
      </c>
      <c r="P5" t="s">
        <v>61</v>
      </c>
      <c r="Q5" t="s">
        <v>62</v>
      </c>
      <c r="R5" t="s">
        <v>61</v>
      </c>
      <c r="S5" t="s">
        <v>62</v>
      </c>
      <c r="T5" t="s">
        <v>61</v>
      </c>
      <c r="U5" t="s">
        <v>62</v>
      </c>
      <c r="V5" t="s">
        <v>62</v>
      </c>
    </row>
    <row r="6" spans="1:22" x14ac:dyDescent="0.2">
      <c r="A6" s="1" t="s">
        <v>66</v>
      </c>
      <c r="B6" s="1" t="s">
        <v>3404</v>
      </c>
      <c r="C6" s="1" t="s">
        <v>1733</v>
      </c>
      <c r="D6" s="1" t="s">
        <v>3399</v>
      </c>
      <c r="E6" t="s">
        <v>61</v>
      </c>
      <c r="F6" t="s">
        <v>61</v>
      </c>
      <c r="G6" t="s">
        <v>61</v>
      </c>
      <c r="H6" t="s">
        <v>61</v>
      </c>
      <c r="I6" t="s">
        <v>61</v>
      </c>
      <c r="J6" t="s">
        <v>61</v>
      </c>
      <c r="K6" t="s">
        <v>61</v>
      </c>
      <c r="L6" t="s">
        <v>61</v>
      </c>
      <c r="M6" t="s">
        <v>61</v>
      </c>
      <c r="N6" t="s">
        <v>61</v>
      </c>
      <c r="O6" t="s">
        <v>61</v>
      </c>
      <c r="P6" t="s">
        <v>61</v>
      </c>
      <c r="Q6" t="s">
        <v>61</v>
      </c>
      <c r="R6" t="s">
        <v>61</v>
      </c>
      <c r="S6" t="s">
        <v>61</v>
      </c>
      <c r="T6" t="s">
        <v>61</v>
      </c>
      <c r="U6" t="s">
        <v>61</v>
      </c>
      <c r="V6" t="s">
        <v>61</v>
      </c>
    </row>
    <row r="7" spans="1:22" x14ac:dyDescent="0.2">
      <c r="A7" s="1" t="s">
        <v>67</v>
      </c>
      <c r="B7" s="1" t="s">
        <v>3405</v>
      </c>
      <c r="C7" s="1" t="s">
        <v>1734</v>
      </c>
      <c r="D7" s="1" t="s">
        <v>3399</v>
      </c>
      <c r="G7" t="s">
        <v>62</v>
      </c>
      <c r="H7" t="s">
        <v>62</v>
      </c>
      <c r="I7" t="s">
        <v>61</v>
      </c>
      <c r="J7" t="s">
        <v>61</v>
      </c>
      <c r="K7" t="s">
        <v>62</v>
      </c>
      <c r="L7" t="s">
        <v>62</v>
      </c>
      <c r="N7" t="s">
        <v>62</v>
      </c>
      <c r="O7" t="s">
        <v>61</v>
      </c>
      <c r="P7" t="s">
        <v>61</v>
      </c>
      <c r="Q7" t="s">
        <v>62</v>
      </c>
      <c r="R7" t="s">
        <v>61</v>
      </c>
      <c r="S7" t="s">
        <v>61</v>
      </c>
      <c r="T7" t="s">
        <v>61</v>
      </c>
      <c r="U7" t="s">
        <v>62</v>
      </c>
      <c r="V7" t="s">
        <v>62</v>
      </c>
    </row>
    <row r="8" spans="1:22" x14ac:dyDescent="0.2">
      <c r="A8" s="1" t="s">
        <v>68</v>
      </c>
      <c r="B8" s="1" t="s">
        <v>3406</v>
      </c>
      <c r="C8" s="1" t="s">
        <v>1735</v>
      </c>
      <c r="D8" s="1" t="s">
        <v>3399</v>
      </c>
      <c r="E8" t="s">
        <v>61</v>
      </c>
      <c r="F8" t="s">
        <v>61</v>
      </c>
      <c r="G8" t="s">
        <v>61</v>
      </c>
      <c r="H8" t="s">
        <v>61</v>
      </c>
      <c r="I8" t="s">
        <v>61</v>
      </c>
      <c r="J8" t="s">
        <v>61</v>
      </c>
      <c r="K8" t="s">
        <v>61</v>
      </c>
      <c r="L8" t="s">
        <v>61</v>
      </c>
      <c r="M8" t="s">
        <v>61</v>
      </c>
      <c r="N8" t="s">
        <v>61</v>
      </c>
      <c r="O8" t="s">
        <v>61</v>
      </c>
      <c r="P8" t="s">
        <v>61</v>
      </c>
      <c r="Q8" t="s">
        <v>61</v>
      </c>
      <c r="R8" t="s">
        <v>61</v>
      </c>
      <c r="S8" t="s">
        <v>61</v>
      </c>
      <c r="T8" t="s">
        <v>61</v>
      </c>
      <c r="U8" t="s">
        <v>61</v>
      </c>
      <c r="V8" t="s">
        <v>61</v>
      </c>
    </row>
    <row r="9" spans="1:22" x14ac:dyDescent="0.2">
      <c r="A9" s="1" t="s">
        <v>69</v>
      </c>
      <c r="B9" s="1" t="s">
        <v>3407</v>
      </c>
      <c r="C9" s="1" t="s">
        <v>1736</v>
      </c>
      <c r="D9" s="1" t="s">
        <v>3399</v>
      </c>
      <c r="E9" t="s">
        <v>61</v>
      </c>
      <c r="F9" t="s">
        <v>62</v>
      </c>
      <c r="G9" t="s">
        <v>62</v>
      </c>
      <c r="H9" t="s">
        <v>62</v>
      </c>
      <c r="J9" t="s">
        <v>62</v>
      </c>
      <c r="K9" t="s">
        <v>62</v>
      </c>
      <c r="L9" t="s">
        <v>62</v>
      </c>
      <c r="N9" t="s">
        <v>62</v>
      </c>
      <c r="P9" t="s">
        <v>62</v>
      </c>
      <c r="Q9" t="s">
        <v>62</v>
      </c>
      <c r="R9" t="s">
        <v>62</v>
      </c>
      <c r="S9" t="s">
        <v>62</v>
      </c>
      <c r="U9" t="s">
        <v>62</v>
      </c>
      <c r="V9" t="s">
        <v>61</v>
      </c>
    </row>
    <row r="10" spans="1:22" x14ac:dyDescent="0.2">
      <c r="A10" s="1" t="s">
        <v>70</v>
      </c>
      <c r="B10" s="1" t="s">
        <v>3408</v>
      </c>
      <c r="C10" s="1" t="s">
        <v>1737</v>
      </c>
      <c r="D10" s="1" t="s">
        <v>3399</v>
      </c>
      <c r="E10" t="s">
        <v>61</v>
      </c>
      <c r="F10" t="s">
        <v>61</v>
      </c>
      <c r="G10" t="s">
        <v>61</v>
      </c>
      <c r="H10" t="s">
        <v>61</v>
      </c>
      <c r="I10" t="s">
        <v>61</v>
      </c>
      <c r="J10" t="s">
        <v>61</v>
      </c>
      <c r="K10" t="s">
        <v>61</v>
      </c>
      <c r="L10" t="s">
        <v>61</v>
      </c>
      <c r="M10" t="s">
        <v>61</v>
      </c>
      <c r="N10" t="s">
        <v>61</v>
      </c>
      <c r="O10" t="s">
        <v>61</v>
      </c>
      <c r="P10" t="s">
        <v>61</v>
      </c>
      <c r="Q10" t="s">
        <v>61</v>
      </c>
      <c r="R10" t="s">
        <v>61</v>
      </c>
      <c r="S10" t="s">
        <v>61</v>
      </c>
      <c r="T10" t="s">
        <v>61</v>
      </c>
      <c r="U10" t="s">
        <v>61</v>
      </c>
      <c r="V10" t="s">
        <v>61</v>
      </c>
    </row>
    <row r="11" spans="1:22" x14ac:dyDescent="0.2">
      <c r="A11" s="1" t="s">
        <v>71</v>
      </c>
      <c r="B11" s="1" t="s">
        <v>3409</v>
      </c>
      <c r="C11" s="1" t="s">
        <v>1738</v>
      </c>
      <c r="D11" s="1" t="s">
        <v>3399</v>
      </c>
      <c r="E11" t="s">
        <v>61</v>
      </c>
      <c r="F11" t="s">
        <v>62</v>
      </c>
      <c r="G11" t="s">
        <v>62</v>
      </c>
      <c r="H11" t="s">
        <v>62</v>
      </c>
      <c r="I11" t="s">
        <v>62</v>
      </c>
      <c r="J11" t="s">
        <v>62</v>
      </c>
      <c r="K11" t="s">
        <v>62</v>
      </c>
      <c r="L11" t="s">
        <v>62</v>
      </c>
      <c r="N11" t="s">
        <v>62</v>
      </c>
      <c r="O11" t="s">
        <v>61</v>
      </c>
      <c r="P11" t="s">
        <v>62</v>
      </c>
      <c r="Q11" t="s">
        <v>62</v>
      </c>
      <c r="R11" t="s">
        <v>62</v>
      </c>
      <c r="S11" t="s">
        <v>62</v>
      </c>
      <c r="U11" t="s">
        <v>61</v>
      </c>
      <c r="V11" t="s">
        <v>61</v>
      </c>
    </row>
    <row r="12" spans="1:22" x14ac:dyDescent="0.2">
      <c r="A12" s="1" t="s">
        <v>72</v>
      </c>
      <c r="B12" s="1" t="s">
        <v>3410</v>
      </c>
      <c r="C12" s="1" t="s">
        <v>1739</v>
      </c>
      <c r="D12" s="1" t="s">
        <v>3399</v>
      </c>
      <c r="E12" t="s">
        <v>61</v>
      </c>
      <c r="F12" t="s">
        <v>61</v>
      </c>
      <c r="G12" t="s">
        <v>61</v>
      </c>
      <c r="H12" t="s">
        <v>61</v>
      </c>
      <c r="I12" t="s">
        <v>61</v>
      </c>
      <c r="J12" t="s">
        <v>61</v>
      </c>
      <c r="K12" t="s">
        <v>61</v>
      </c>
      <c r="L12" t="s">
        <v>61</v>
      </c>
      <c r="M12" t="s">
        <v>61</v>
      </c>
      <c r="N12" t="s">
        <v>61</v>
      </c>
      <c r="O12" t="s">
        <v>61</v>
      </c>
      <c r="P12" t="s">
        <v>61</v>
      </c>
      <c r="Q12" t="s">
        <v>61</v>
      </c>
      <c r="R12" t="s">
        <v>61</v>
      </c>
      <c r="S12" t="s">
        <v>61</v>
      </c>
      <c r="T12" t="s">
        <v>61</v>
      </c>
      <c r="U12" t="s">
        <v>61</v>
      </c>
      <c r="V12" t="s">
        <v>61</v>
      </c>
    </row>
    <row r="13" spans="1:22" x14ac:dyDescent="0.2">
      <c r="A13" s="1" t="s">
        <v>73</v>
      </c>
      <c r="B13" s="1" t="s">
        <v>3411</v>
      </c>
      <c r="C13" s="1" t="s">
        <v>1740</v>
      </c>
      <c r="D13" s="1" t="s">
        <v>3399</v>
      </c>
      <c r="E13" t="s">
        <v>61</v>
      </c>
      <c r="F13" t="s">
        <v>62</v>
      </c>
      <c r="G13" t="s">
        <v>62</v>
      </c>
      <c r="H13" t="s">
        <v>62</v>
      </c>
      <c r="I13" t="s">
        <v>62</v>
      </c>
      <c r="J13" t="s">
        <v>61</v>
      </c>
      <c r="K13" t="s">
        <v>62</v>
      </c>
      <c r="L13" t="s">
        <v>62</v>
      </c>
      <c r="N13" t="s">
        <v>62</v>
      </c>
      <c r="O13" t="s">
        <v>61</v>
      </c>
      <c r="P13" t="s">
        <v>61</v>
      </c>
      <c r="Q13" t="s">
        <v>61</v>
      </c>
      <c r="R13" t="s">
        <v>61</v>
      </c>
      <c r="S13" t="s">
        <v>62</v>
      </c>
      <c r="T13" t="s">
        <v>62</v>
      </c>
      <c r="U13" t="s">
        <v>62</v>
      </c>
      <c r="V13" t="s">
        <v>62</v>
      </c>
    </row>
    <row r="14" spans="1:22" x14ac:dyDescent="0.2">
      <c r="A14" s="1" t="s">
        <v>74</v>
      </c>
      <c r="B14" s="1" t="s">
        <v>3412</v>
      </c>
      <c r="C14" s="1" t="s">
        <v>1741</v>
      </c>
      <c r="D14" s="1" t="s">
        <v>3399</v>
      </c>
      <c r="E14" t="s">
        <v>61</v>
      </c>
      <c r="F14" t="s">
        <v>62</v>
      </c>
      <c r="G14" t="s">
        <v>62</v>
      </c>
      <c r="H14" t="s">
        <v>62</v>
      </c>
      <c r="I14" t="s">
        <v>62</v>
      </c>
      <c r="K14" t="s">
        <v>62</v>
      </c>
      <c r="L14" t="s">
        <v>62</v>
      </c>
      <c r="N14" t="s">
        <v>62</v>
      </c>
      <c r="O14" t="s">
        <v>61</v>
      </c>
      <c r="P14" t="s">
        <v>61</v>
      </c>
      <c r="Q14" t="s">
        <v>62</v>
      </c>
      <c r="T14" t="s">
        <v>61</v>
      </c>
      <c r="U14" t="s">
        <v>62</v>
      </c>
      <c r="V14" t="s">
        <v>62</v>
      </c>
    </row>
    <row r="15" spans="1:22" x14ac:dyDescent="0.2">
      <c r="A15" s="1" t="s">
        <v>75</v>
      </c>
      <c r="B15" s="1" t="s">
        <v>3413</v>
      </c>
      <c r="C15" s="1" t="s">
        <v>1742</v>
      </c>
      <c r="D15" s="1" t="s">
        <v>3399</v>
      </c>
      <c r="E15" t="s">
        <v>61</v>
      </c>
      <c r="F15" t="s">
        <v>61</v>
      </c>
      <c r="G15" t="s">
        <v>61</v>
      </c>
      <c r="H15" t="s">
        <v>61</v>
      </c>
      <c r="I15" t="s">
        <v>61</v>
      </c>
      <c r="J15" t="s">
        <v>61</v>
      </c>
      <c r="K15" t="s">
        <v>61</v>
      </c>
      <c r="L15" t="s">
        <v>61</v>
      </c>
      <c r="M15" t="s">
        <v>61</v>
      </c>
      <c r="N15" t="s">
        <v>61</v>
      </c>
      <c r="O15" t="s">
        <v>61</v>
      </c>
      <c r="P15" t="s">
        <v>61</v>
      </c>
      <c r="Q15" t="s">
        <v>61</v>
      </c>
      <c r="R15" t="s">
        <v>61</v>
      </c>
      <c r="S15" t="s">
        <v>61</v>
      </c>
      <c r="T15" t="s">
        <v>61</v>
      </c>
      <c r="U15" t="s">
        <v>61</v>
      </c>
      <c r="V15" t="s">
        <v>61</v>
      </c>
    </row>
    <row r="16" spans="1:22" x14ac:dyDescent="0.2">
      <c r="A16" s="1" t="s">
        <v>76</v>
      </c>
      <c r="B16" s="1" t="s">
        <v>3414</v>
      </c>
      <c r="C16" s="1" t="s">
        <v>1743</v>
      </c>
      <c r="D16" s="1" t="s">
        <v>3399</v>
      </c>
      <c r="E16" t="s">
        <v>61</v>
      </c>
      <c r="F16" t="s">
        <v>61</v>
      </c>
      <c r="G16" t="s">
        <v>61</v>
      </c>
      <c r="H16" t="s">
        <v>61</v>
      </c>
      <c r="I16" t="s">
        <v>61</v>
      </c>
      <c r="J16" t="s">
        <v>61</v>
      </c>
      <c r="K16" t="s">
        <v>61</v>
      </c>
      <c r="L16" t="s">
        <v>61</v>
      </c>
      <c r="M16" t="s">
        <v>61</v>
      </c>
      <c r="N16" t="s">
        <v>61</v>
      </c>
      <c r="O16" t="s">
        <v>61</v>
      </c>
      <c r="P16" t="s">
        <v>61</v>
      </c>
      <c r="Q16" t="s">
        <v>61</v>
      </c>
      <c r="R16" t="s">
        <v>61</v>
      </c>
      <c r="S16" t="s">
        <v>61</v>
      </c>
      <c r="T16" t="s">
        <v>62</v>
      </c>
      <c r="U16" t="s">
        <v>61</v>
      </c>
      <c r="V16" t="s">
        <v>61</v>
      </c>
    </row>
    <row r="17" spans="1:22" x14ac:dyDescent="0.2">
      <c r="A17" s="1" t="s">
        <v>77</v>
      </c>
      <c r="B17" s="1" t="s">
        <v>3415</v>
      </c>
      <c r="C17" s="1" t="s">
        <v>1744</v>
      </c>
      <c r="D17" s="1" t="s">
        <v>3399</v>
      </c>
      <c r="E17" t="s">
        <v>61</v>
      </c>
      <c r="F17" t="s">
        <v>61</v>
      </c>
      <c r="G17" t="s">
        <v>61</v>
      </c>
      <c r="H17" t="s">
        <v>61</v>
      </c>
      <c r="I17" t="s">
        <v>61</v>
      </c>
      <c r="J17" t="s">
        <v>61</v>
      </c>
      <c r="K17" t="s">
        <v>61</v>
      </c>
      <c r="L17" t="s">
        <v>61</v>
      </c>
      <c r="M17" t="s">
        <v>61</v>
      </c>
      <c r="N17" t="s">
        <v>61</v>
      </c>
      <c r="O17" t="s">
        <v>61</v>
      </c>
      <c r="P17" t="s">
        <v>61</v>
      </c>
      <c r="Q17" t="s">
        <v>61</v>
      </c>
      <c r="R17" t="s">
        <v>61</v>
      </c>
      <c r="S17" t="s">
        <v>61</v>
      </c>
      <c r="T17" t="s">
        <v>61</v>
      </c>
      <c r="U17" t="s">
        <v>61</v>
      </c>
      <c r="V17" t="s">
        <v>61</v>
      </c>
    </row>
    <row r="18" spans="1:22" x14ac:dyDescent="0.2">
      <c r="A18" s="1" t="s">
        <v>78</v>
      </c>
      <c r="B18" s="1" t="s">
        <v>3416</v>
      </c>
      <c r="C18" s="1" t="s">
        <v>1745</v>
      </c>
      <c r="D18" s="1" t="s">
        <v>3399</v>
      </c>
      <c r="E18" t="s">
        <v>61</v>
      </c>
      <c r="G18" t="s">
        <v>62</v>
      </c>
      <c r="H18" t="s">
        <v>62</v>
      </c>
      <c r="I18" t="s">
        <v>61</v>
      </c>
      <c r="J18" t="s">
        <v>62</v>
      </c>
      <c r="K18" t="s">
        <v>62</v>
      </c>
      <c r="L18" t="s">
        <v>62</v>
      </c>
      <c r="N18" t="s">
        <v>62</v>
      </c>
      <c r="O18" t="s">
        <v>61</v>
      </c>
      <c r="P18" t="s">
        <v>61</v>
      </c>
      <c r="Q18" t="s">
        <v>62</v>
      </c>
      <c r="R18" t="s">
        <v>61</v>
      </c>
      <c r="S18" t="s">
        <v>61</v>
      </c>
      <c r="T18" t="s">
        <v>62</v>
      </c>
      <c r="V18" t="s">
        <v>61</v>
      </c>
    </row>
    <row r="19" spans="1:22" x14ac:dyDescent="0.2">
      <c r="A19" s="1" t="s">
        <v>79</v>
      </c>
      <c r="B19" s="1" t="s">
        <v>3417</v>
      </c>
      <c r="C19" s="1" t="s">
        <v>1746</v>
      </c>
      <c r="D19" s="1" t="s">
        <v>3399</v>
      </c>
      <c r="E19" t="s">
        <v>61</v>
      </c>
      <c r="F19" t="s">
        <v>61</v>
      </c>
      <c r="G19" t="s">
        <v>61</v>
      </c>
      <c r="H19" t="s">
        <v>61</v>
      </c>
      <c r="I19" t="s">
        <v>61</v>
      </c>
      <c r="J19" t="s">
        <v>61</v>
      </c>
      <c r="K19" t="s">
        <v>61</v>
      </c>
      <c r="L19" t="s">
        <v>61</v>
      </c>
      <c r="M19" t="s">
        <v>61</v>
      </c>
      <c r="N19" t="s">
        <v>61</v>
      </c>
      <c r="O19" t="s">
        <v>61</v>
      </c>
      <c r="P19" t="s">
        <v>61</v>
      </c>
      <c r="Q19" t="s">
        <v>61</v>
      </c>
      <c r="R19" t="s">
        <v>61</v>
      </c>
      <c r="S19" t="s">
        <v>61</v>
      </c>
      <c r="T19" t="s">
        <v>61</v>
      </c>
      <c r="U19" t="s">
        <v>61</v>
      </c>
      <c r="V19" t="s">
        <v>61</v>
      </c>
    </row>
    <row r="20" spans="1:22" x14ac:dyDescent="0.2">
      <c r="A20" s="1" t="s">
        <v>80</v>
      </c>
      <c r="B20" s="1" t="s">
        <v>3418</v>
      </c>
      <c r="C20" s="1" t="s">
        <v>1747</v>
      </c>
      <c r="D20" s="1" t="s">
        <v>3399</v>
      </c>
      <c r="E20" t="s">
        <v>61</v>
      </c>
      <c r="F20" t="s">
        <v>62</v>
      </c>
      <c r="G20" t="s">
        <v>62</v>
      </c>
      <c r="H20" t="s">
        <v>62</v>
      </c>
      <c r="I20" t="s">
        <v>62</v>
      </c>
      <c r="J20" t="s">
        <v>61</v>
      </c>
      <c r="K20" t="s">
        <v>62</v>
      </c>
      <c r="L20" t="s">
        <v>62</v>
      </c>
      <c r="N20" t="s">
        <v>62</v>
      </c>
      <c r="O20" t="s">
        <v>61</v>
      </c>
      <c r="P20" t="s">
        <v>61</v>
      </c>
      <c r="Q20" t="s">
        <v>62</v>
      </c>
      <c r="R20" t="s">
        <v>61</v>
      </c>
      <c r="S20" t="s">
        <v>62</v>
      </c>
      <c r="T20" t="s">
        <v>62</v>
      </c>
      <c r="U20" t="s">
        <v>62</v>
      </c>
      <c r="V20" t="s">
        <v>62</v>
      </c>
    </row>
    <row r="21" spans="1:22" x14ac:dyDescent="0.2">
      <c r="A21" s="1" t="s">
        <v>81</v>
      </c>
      <c r="B21" s="1" t="s">
        <v>3419</v>
      </c>
      <c r="C21" s="1" t="s">
        <v>1748</v>
      </c>
      <c r="D21" s="1" t="s">
        <v>3399</v>
      </c>
      <c r="E21" t="s">
        <v>61</v>
      </c>
      <c r="F21" t="s">
        <v>62</v>
      </c>
      <c r="G21" t="s">
        <v>62</v>
      </c>
      <c r="H21" t="s">
        <v>62</v>
      </c>
      <c r="K21" t="s">
        <v>62</v>
      </c>
      <c r="L21" t="s">
        <v>62</v>
      </c>
      <c r="N21" t="s">
        <v>62</v>
      </c>
      <c r="O21" t="s">
        <v>62</v>
      </c>
      <c r="P21" t="s">
        <v>61</v>
      </c>
      <c r="Q21" t="s">
        <v>62</v>
      </c>
      <c r="T21" t="s">
        <v>62</v>
      </c>
      <c r="U21" t="s">
        <v>62</v>
      </c>
      <c r="V21" t="s">
        <v>62</v>
      </c>
    </row>
    <row r="22" spans="1:22" x14ac:dyDescent="0.2">
      <c r="A22" s="1" t="s">
        <v>82</v>
      </c>
      <c r="B22" s="1" t="s">
        <v>3420</v>
      </c>
      <c r="C22" s="1" t="s">
        <v>1749</v>
      </c>
      <c r="D22" s="1" t="s">
        <v>3399</v>
      </c>
      <c r="E22" t="s">
        <v>61</v>
      </c>
      <c r="F22" t="s">
        <v>62</v>
      </c>
      <c r="G22" t="s">
        <v>62</v>
      </c>
      <c r="H22" t="s">
        <v>62</v>
      </c>
      <c r="I22" t="s">
        <v>62</v>
      </c>
      <c r="J22" t="s">
        <v>62</v>
      </c>
      <c r="K22" t="s">
        <v>62</v>
      </c>
      <c r="L22" t="s">
        <v>62</v>
      </c>
      <c r="N22" t="s">
        <v>62</v>
      </c>
      <c r="O22" t="s">
        <v>61</v>
      </c>
      <c r="P22" t="s">
        <v>61</v>
      </c>
      <c r="Q22" t="s">
        <v>62</v>
      </c>
      <c r="R22" t="s">
        <v>61</v>
      </c>
      <c r="S22" t="s">
        <v>62</v>
      </c>
      <c r="T22" t="s">
        <v>61</v>
      </c>
      <c r="U22" t="s">
        <v>61</v>
      </c>
      <c r="V22" t="s">
        <v>62</v>
      </c>
    </row>
    <row r="23" spans="1:22" x14ac:dyDescent="0.2">
      <c r="A23" s="1" t="s">
        <v>83</v>
      </c>
      <c r="B23" s="1" t="s">
        <v>3421</v>
      </c>
      <c r="C23" s="1" t="s">
        <v>1750</v>
      </c>
      <c r="D23" s="1" t="s">
        <v>3399</v>
      </c>
      <c r="E23" t="s">
        <v>61</v>
      </c>
      <c r="G23" t="s">
        <v>62</v>
      </c>
      <c r="H23" t="s">
        <v>62</v>
      </c>
      <c r="I23" t="s">
        <v>61</v>
      </c>
      <c r="J23" t="s">
        <v>61</v>
      </c>
      <c r="K23" t="s">
        <v>62</v>
      </c>
      <c r="L23" t="s">
        <v>62</v>
      </c>
      <c r="N23" t="s">
        <v>62</v>
      </c>
      <c r="O23" t="s">
        <v>62</v>
      </c>
      <c r="P23" t="s">
        <v>61</v>
      </c>
      <c r="Q23" t="s">
        <v>62</v>
      </c>
      <c r="R23" t="s">
        <v>61</v>
      </c>
      <c r="S23" t="s">
        <v>61</v>
      </c>
      <c r="T23" t="s">
        <v>62</v>
      </c>
      <c r="U23" t="s">
        <v>62</v>
      </c>
      <c r="V23" t="s">
        <v>62</v>
      </c>
    </row>
    <row r="24" spans="1:22" x14ac:dyDescent="0.2">
      <c r="A24" s="1" t="s">
        <v>84</v>
      </c>
      <c r="B24" s="1" t="s">
        <v>3422</v>
      </c>
      <c r="C24" s="1" t="s">
        <v>1751</v>
      </c>
      <c r="D24" s="1" t="s">
        <v>3399</v>
      </c>
      <c r="E24" t="s">
        <v>61</v>
      </c>
      <c r="F24" t="s">
        <v>62</v>
      </c>
      <c r="G24" t="s">
        <v>62</v>
      </c>
      <c r="H24" t="s">
        <v>62</v>
      </c>
      <c r="J24" t="s">
        <v>62</v>
      </c>
      <c r="K24" t="s">
        <v>62</v>
      </c>
      <c r="L24" t="s">
        <v>62</v>
      </c>
      <c r="N24" t="s">
        <v>62</v>
      </c>
      <c r="O24" t="s">
        <v>62</v>
      </c>
      <c r="P24" t="s">
        <v>62</v>
      </c>
      <c r="Q24" t="s">
        <v>62</v>
      </c>
      <c r="R24" t="s">
        <v>62</v>
      </c>
      <c r="S24" t="s">
        <v>62</v>
      </c>
      <c r="T24" t="s">
        <v>61</v>
      </c>
      <c r="U24" t="s">
        <v>62</v>
      </c>
      <c r="V24" t="s">
        <v>61</v>
      </c>
    </row>
    <row r="25" spans="1:22" x14ac:dyDescent="0.2">
      <c r="A25" s="1" t="s">
        <v>85</v>
      </c>
      <c r="B25" s="1" t="s">
        <v>3423</v>
      </c>
      <c r="C25" s="1" t="s">
        <v>1752</v>
      </c>
      <c r="D25" s="1" t="s">
        <v>3399</v>
      </c>
      <c r="E25" t="s">
        <v>61</v>
      </c>
      <c r="F25" t="s">
        <v>61</v>
      </c>
      <c r="G25" t="s">
        <v>61</v>
      </c>
      <c r="H25" t="s">
        <v>61</v>
      </c>
      <c r="I25" t="s">
        <v>61</v>
      </c>
      <c r="J25" t="s">
        <v>61</v>
      </c>
      <c r="K25" t="s">
        <v>61</v>
      </c>
      <c r="L25" t="s">
        <v>61</v>
      </c>
      <c r="M25" t="s">
        <v>61</v>
      </c>
      <c r="N25" t="s">
        <v>61</v>
      </c>
      <c r="O25" t="s">
        <v>61</v>
      </c>
      <c r="P25" t="s">
        <v>61</v>
      </c>
      <c r="Q25" t="s">
        <v>61</v>
      </c>
      <c r="R25" t="s">
        <v>61</v>
      </c>
      <c r="S25" t="s">
        <v>61</v>
      </c>
      <c r="T25" t="s">
        <v>61</v>
      </c>
      <c r="U25" t="s">
        <v>61</v>
      </c>
      <c r="V25" t="s">
        <v>61</v>
      </c>
    </row>
    <row r="26" spans="1:22" x14ac:dyDescent="0.2">
      <c r="A26" s="1" t="s">
        <v>86</v>
      </c>
      <c r="B26" s="1" t="s">
        <v>3424</v>
      </c>
      <c r="C26" s="1" t="s">
        <v>1753</v>
      </c>
      <c r="D26" s="1" t="s">
        <v>3399</v>
      </c>
      <c r="E26" t="s">
        <v>61</v>
      </c>
      <c r="F26" t="s">
        <v>61</v>
      </c>
      <c r="G26" t="s">
        <v>61</v>
      </c>
      <c r="H26" t="s">
        <v>61</v>
      </c>
      <c r="I26" t="s">
        <v>61</v>
      </c>
      <c r="J26" t="s">
        <v>61</v>
      </c>
      <c r="K26" t="s">
        <v>61</v>
      </c>
      <c r="L26" t="s">
        <v>61</v>
      </c>
      <c r="M26" t="s">
        <v>61</v>
      </c>
      <c r="N26" t="s">
        <v>61</v>
      </c>
      <c r="O26" t="s">
        <v>61</v>
      </c>
      <c r="P26" t="s">
        <v>61</v>
      </c>
      <c r="Q26" t="s">
        <v>61</v>
      </c>
      <c r="R26" t="s">
        <v>61</v>
      </c>
      <c r="S26" t="s">
        <v>61</v>
      </c>
      <c r="T26" t="s">
        <v>61</v>
      </c>
      <c r="U26" t="s">
        <v>61</v>
      </c>
      <c r="V26" t="s">
        <v>61</v>
      </c>
    </row>
    <row r="27" spans="1:22" x14ac:dyDescent="0.2">
      <c r="A27" s="1" t="s">
        <v>87</v>
      </c>
      <c r="B27" s="1" t="s">
        <v>3425</v>
      </c>
      <c r="C27" s="1" t="s">
        <v>1754</v>
      </c>
      <c r="D27" s="1" t="s">
        <v>3399</v>
      </c>
      <c r="E27" t="s">
        <v>61</v>
      </c>
      <c r="F27" t="s">
        <v>61</v>
      </c>
      <c r="G27" t="s">
        <v>61</v>
      </c>
      <c r="H27" t="s">
        <v>61</v>
      </c>
      <c r="I27" t="s">
        <v>61</v>
      </c>
      <c r="J27" t="s">
        <v>61</v>
      </c>
      <c r="K27" t="s">
        <v>61</v>
      </c>
      <c r="L27" t="s">
        <v>61</v>
      </c>
      <c r="M27" t="s">
        <v>61</v>
      </c>
      <c r="N27" t="s">
        <v>61</v>
      </c>
      <c r="O27" t="s">
        <v>61</v>
      </c>
      <c r="P27" t="s">
        <v>61</v>
      </c>
      <c r="Q27" t="s">
        <v>61</v>
      </c>
      <c r="R27" t="s">
        <v>61</v>
      </c>
      <c r="S27" t="s">
        <v>61</v>
      </c>
      <c r="T27" t="s">
        <v>61</v>
      </c>
      <c r="U27" t="s">
        <v>61</v>
      </c>
      <c r="V27" t="s">
        <v>61</v>
      </c>
    </row>
    <row r="28" spans="1:22" x14ac:dyDescent="0.2">
      <c r="A28" s="1" t="s">
        <v>88</v>
      </c>
      <c r="B28" s="1" t="s">
        <v>3426</v>
      </c>
      <c r="C28" s="1" t="s">
        <v>1755</v>
      </c>
      <c r="D28" s="1" t="s">
        <v>3399</v>
      </c>
      <c r="E28" t="s">
        <v>61</v>
      </c>
      <c r="F28" t="s">
        <v>62</v>
      </c>
      <c r="G28" t="s">
        <v>62</v>
      </c>
      <c r="H28" t="s">
        <v>62</v>
      </c>
      <c r="I28" t="s">
        <v>62</v>
      </c>
      <c r="J28" t="s">
        <v>62</v>
      </c>
      <c r="K28" t="s">
        <v>62</v>
      </c>
      <c r="L28" t="s">
        <v>62</v>
      </c>
      <c r="N28" t="s">
        <v>62</v>
      </c>
      <c r="P28" t="s">
        <v>61</v>
      </c>
      <c r="Q28" t="s">
        <v>62</v>
      </c>
      <c r="R28" t="s">
        <v>61</v>
      </c>
      <c r="S28" t="s">
        <v>62</v>
      </c>
      <c r="T28" t="s">
        <v>61</v>
      </c>
      <c r="U28" t="s">
        <v>62</v>
      </c>
      <c r="V28" t="s">
        <v>61</v>
      </c>
    </row>
    <row r="29" spans="1:22" x14ac:dyDescent="0.2">
      <c r="A29" s="1" t="s">
        <v>89</v>
      </c>
      <c r="B29" s="1" t="s">
        <v>3427</v>
      </c>
      <c r="C29" s="1" t="s">
        <v>1756</v>
      </c>
      <c r="D29" s="1" t="s">
        <v>3399</v>
      </c>
      <c r="E29" t="s">
        <v>61</v>
      </c>
      <c r="F29" t="s">
        <v>61</v>
      </c>
      <c r="G29" t="s">
        <v>61</v>
      </c>
      <c r="H29" t="s">
        <v>61</v>
      </c>
      <c r="I29" t="s">
        <v>61</v>
      </c>
      <c r="J29" t="s">
        <v>61</v>
      </c>
      <c r="K29" t="s">
        <v>61</v>
      </c>
      <c r="L29" t="s">
        <v>61</v>
      </c>
      <c r="M29" t="s">
        <v>61</v>
      </c>
      <c r="N29" t="s">
        <v>61</v>
      </c>
      <c r="O29" t="s">
        <v>61</v>
      </c>
      <c r="P29" t="s">
        <v>61</v>
      </c>
      <c r="Q29" t="s">
        <v>61</v>
      </c>
      <c r="R29" t="s">
        <v>61</v>
      </c>
      <c r="S29" t="s">
        <v>61</v>
      </c>
      <c r="T29" t="s">
        <v>61</v>
      </c>
      <c r="U29" t="s">
        <v>61</v>
      </c>
      <c r="V29" t="s">
        <v>61</v>
      </c>
    </row>
    <row r="30" spans="1:22" x14ac:dyDescent="0.2">
      <c r="A30" s="1" t="s">
        <v>90</v>
      </c>
      <c r="B30" s="1" t="s">
        <v>3428</v>
      </c>
      <c r="C30" s="1" t="s">
        <v>1757</v>
      </c>
      <c r="D30" s="1" t="s">
        <v>3399</v>
      </c>
      <c r="E30" t="s">
        <v>61</v>
      </c>
      <c r="F30" t="s">
        <v>61</v>
      </c>
      <c r="G30" t="s">
        <v>61</v>
      </c>
      <c r="H30" t="s">
        <v>61</v>
      </c>
      <c r="I30" t="s">
        <v>61</v>
      </c>
      <c r="J30" t="s">
        <v>61</v>
      </c>
      <c r="K30" t="s">
        <v>61</v>
      </c>
      <c r="L30" t="s">
        <v>61</v>
      </c>
      <c r="M30" t="s">
        <v>61</v>
      </c>
      <c r="N30" t="s">
        <v>61</v>
      </c>
      <c r="O30" t="s">
        <v>61</v>
      </c>
      <c r="P30" t="s">
        <v>61</v>
      </c>
      <c r="Q30" t="s">
        <v>61</v>
      </c>
      <c r="R30" t="s">
        <v>61</v>
      </c>
      <c r="S30" t="s">
        <v>61</v>
      </c>
      <c r="T30" t="s">
        <v>61</v>
      </c>
      <c r="U30" t="s">
        <v>61</v>
      </c>
      <c r="V30" t="s">
        <v>61</v>
      </c>
    </row>
    <row r="31" spans="1:22" x14ac:dyDescent="0.2">
      <c r="A31" s="1" t="s">
        <v>91</v>
      </c>
      <c r="B31" s="1" t="s">
        <v>3429</v>
      </c>
      <c r="C31" s="1" t="s">
        <v>1758</v>
      </c>
      <c r="D31" s="1" t="s">
        <v>3399</v>
      </c>
      <c r="F31" t="s">
        <v>62</v>
      </c>
      <c r="G31" t="s">
        <v>62</v>
      </c>
      <c r="H31" t="s">
        <v>62</v>
      </c>
      <c r="I31" t="s">
        <v>62</v>
      </c>
      <c r="K31" t="s">
        <v>62</v>
      </c>
      <c r="L31" t="s">
        <v>62</v>
      </c>
      <c r="N31" t="s">
        <v>62</v>
      </c>
      <c r="O31" t="s">
        <v>62</v>
      </c>
      <c r="P31" t="s">
        <v>61</v>
      </c>
      <c r="Q31" t="s">
        <v>62</v>
      </c>
      <c r="R31" t="s">
        <v>61</v>
      </c>
      <c r="S31" t="s">
        <v>62</v>
      </c>
      <c r="T31" t="s">
        <v>62</v>
      </c>
      <c r="U31" t="s">
        <v>62</v>
      </c>
      <c r="V31" t="s">
        <v>62</v>
      </c>
    </row>
    <row r="32" spans="1:22" x14ac:dyDescent="0.2">
      <c r="A32" s="1" t="s">
        <v>92</v>
      </c>
      <c r="B32" s="1" t="s">
        <v>3430</v>
      </c>
      <c r="C32" s="1" t="s">
        <v>1759</v>
      </c>
      <c r="D32" s="1" t="s">
        <v>3399</v>
      </c>
      <c r="F32" t="s">
        <v>62</v>
      </c>
      <c r="G32" t="s">
        <v>62</v>
      </c>
      <c r="H32" t="s">
        <v>62</v>
      </c>
      <c r="K32" t="s">
        <v>62</v>
      </c>
      <c r="L32" t="s">
        <v>62</v>
      </c>
      <c r="N32" t="s">
        <v>62</v>
      </c>
      <c r="O32" t="s">
        <v>62</v>
      </c>
      <c r="P32" t="s">
        <v>61</v>
      </c>
      <c r="Q32" t="s">
        <v>62</v>
      </c>
      <c r="R32" t="s">
        <v>61</v>
      </c>
      <c r="S32" t="s">
        <v>62</v>
      </c>
      <c r="T32" t="s">
        <v>61</v>
      </c>
      <c r="U32" t="s">
        <v>62</v>
      </c>
      <c r="V32" t="s">
        <v>61</v>
      </c>
    </row>
    <row r="33" spans="1:22" x14ac:dyDescent="0.2">
      <c r="A33" s="1" t="s">
        <v>93</v>
      </c>
      <c r="B33" s="1" t="s">
        <v>3431</v>
      </c>
      <c r="C33" s="1" t="s">
        <v>1760</v>
      </c>
      <c r="D33" s="1" t="s">
        <v>3399</v>
      </c>
      <c r="E33" t="s">
        <v>61</v>
      </c>
      <c r="F33" t="s">
        <v>61</v>
      </c>
      <c r="G33" t="s">
        <v>61</v>
      </c>
      <c r="H33" t="s">
        <v>61</v>
      </c>
      <c r="I33" t="s">
        <v>61</v>
      </c>
      <c r="J33" t="s">
        <v>61</v>
      </c>
      <c r="K33" t="s">
        <v>61</v>
      </c>
      <c r="L33" t="s">
        <v>61</v>
      </c>
      <c r="M33" t="s">
        <v>61</v>
      </c>
      <c r="N33" t="s">
        <v>61</v>
      </c>
      <c r="O33" t="s">
        <v>61</v>
      </c>
      <c r="P33" t="s">
        <v>61</v>
      </c>
      <c r="Q33" t="s">
        <v>61</v>
      </c>
      <c r="R33" t="s">
        <v>61</v>
      </c>
      <c r="S33" t="s">
        <v>61</v>
      </c>
      <c r="T33" t="s">
        <v>61</v>
      </c>
      <c r="U33" t="s">
        <v>61</v>
      </c>
      <c r="V33" t="s">
        <v>61</v>
      </c>
    </row>
    <row r="34" spans="1:22" x14ac:dyDescent="0.2">
      <c r="A34" s="1" t="s">
        <v>94</v>
      </c>
      <c r="B34" s="1" t="s">
        <v>3432</v>
      </c>
      <c r="C34" s="1" t="s">
        <v>1761</v>
      </c>
      <c r="D34" s="1" t="s">
        <v>3399</v>
      </c>
      <c r="E34" t="s">
        <v>61</v>
      </c>
      <c r="F34" t="s">
        <v>61</v>
      </c>
      <c r="G34" t="s">
        <v>61</v>
      </c>
      <c r="H34" t="s">
        <v>61</v>
      </c>
      <c r="I34" t="s">
        <v>61</v>
      </c>
      <c r="J34" t="s">
        <v>61</v>
      </c>
      <c r="K34" t="s">
        <v>61</v>
      </c>
      <c r="L34" t="s">
        <v>61</v>
      </c>
      <c r="M34" t="s">
        <v>61</v>
      </c>
      <c r="N34" t="s">
        <v>61</v>
      </c>
      <c r="O34" t="s">
        <v>61</v>
      </c>
      <c r="P34" t="s">
        <v>61</v>
      </c>
      <c r="Q34" t="s">
        <v>61</v>
      </c>
      <c r="R34" t="s">
        <v>61</v>
      </c>
      <c r="S34" t="s">
        <v>61</v>
      </c>
      <c r="T34" t="s">
        <v>61</v>
      </c>
      <c r="U34" t="s">
        <v>61</v>
      </c>
      <c r="V34" t="s">
        <v>61</v>
      </c>
    </row>
    <row r="35" spans="1:22" x14ac:dyDescent="0.2">
      <c r="A35" s="1" t="s">
        <v>95</v>
      </c>
      <c r="B35" s="1" t="s">
        <v>3433</v>
      </c>
      <c r="C35" s="1" t="s">
        <v>1762</v>
      </c>
      <c r="D35" s="1" t="s">
        <v>3399</v>
      </c>
      <c r="E35" t="s">
        <v>61</v>
      </c>
      <c r="F35" t="s">
        <v>62</v>
      </c>
      <c r="G35" t="s">
        <v>62</v>
      </c>
      <c r="H35" t="s">
        <v>62</v>
      </c>
      <c r="I35" t="s">
        <v>62</v>
      </c>
      <c r="J35" t="s">
        <v>62</v>
      </c>
      <c r="K35" t="s">
        <v>62</v>
      </c>
      <c r="L35" t="s">
        <v>62</v>
      </c>
      <c r="N35" t="s">
        <v>62</v>
      </c>
      <c r="O35" t="s">
        <v>62</v>
      </c>
      <c r="P35" t="s">
        <v>61</v>
      </c>
      <c r="Q35" t="s">
        <v>62</v>
      </c>
      <c r="R35" t="s">
        <v>61</v>
      </c>
      <c r="S35" t="s">
        <v>62</v>
      </c>
      <c r="T35" t="s">
        <v>62</v>
      </c>
      <c r="U35" t="s">
        <v>62</v>
      </c>
      <c r="V35" t="s">
        <v>62</v>
      </c>
    </row>
    <row r="36" spans="1:22" x14ac:dyDescent="0.2">
      <c r="A36" s="1" t="s">
        <v>96</v>
      </c>
      <c r="B36" s="1" t="s">
        <v>3434</v>
      </c>
      <c r="C36" s="1" t="s">
        <v>1763</v>
      </c>
      <c r="D36" s="1" t="s">
        <v>3399</v>
      </c>
      <c r="E36" t="s">
        <v>61</v>
      </c>
      <c r="F36" t="s">
        <v>62</v>
      </c>
      <c r="H36" t="s">
        <v>62</v>
      </c>
      <c r="I36" t="s">
        <v>62</v>
      </c>
      <c r="J36" t="s">
        <v>61</v>
      </c>
      <c r="L36" t="s">
        <v>62</v>
      </c>
      <c r="N36" t="s">
        <v>62</v>
      </c>
      <c r="O36" t="s">
        <v>61</v>
      </c>
      <c r="P36" t="s">
        <v>61</v>
      </c>
      <c r="Q36" t="s">
        <v>61</v>
      </c>
      <c r="R36" t="s">
        <v>61</v>
      </c>
      <c r="S36" t="s">
        <v>61</v>
      </c>
      <c r="T36" t="s">
        <v>61</v>
      </c>
      <c r="V36" t="s">
        <v>62</v>
      </c>
    </row>
    <row r="37" spans="1:22" x14ac:dyDescent="0.2">
      <c r="A37" s="1" t="s">
        <v>97</v>
      </c>
      <c r="B37" s="1" t="s">
        <v>3435</v>
      </c>
      <c r="C37" s="1" t="s">
        <v>1764</v>
      </c>
      <c r="D37" s="1" t="s">
        <v>3399</v>
      </c>
      <c r="E37" t="s">
        <v>61</v>
      </c>
      <c r="F37" t="s">
        <v>62</v>
      </c>
      <c r="G37" t="s">
        <v>62</v>
      </c>
      <c r="H37" t="s">
        <v>62</v>
      </c>
      <c r="I37" t="s">
        <v>62</v>
      </c>
      <c r="J37" t="s">
        <v>61</v>
      </c>
      <c r="K37" t="s">
        <v>62</v>
      </c>
      <c r="L37" t="s">
        <v>62</v>
      </c>
      <c r="N37" t="s">
        <v>62</v>
      </c>
      <c r="O37" t="s">
        <v>62</v>
      </c>
      <c r="P37" t="s">
        <v>61</v>
      </c>
      <c r="Q37" t="s">
        <v>62</v>
      </c>
      <c r="R37" t="s">
        <v>61</v>
      </c>
      <c r="S37" t="s">
        <v>62</v>
      </c>
      <c r="T37" t="s">
        <v>61</v>
      </c>
      <c r="V37" t="s">
        <v>62</v>
      </c>
    </row>
    <row r="38" spans="1:22" x14ac:dyDescent="0.2">
      <c r="A38" s="1" t="s">
        <v>98</v>
      </c>
      <c r="B38" s="1" t="s">
        <v>3436</v>
      </c>
      <c r="C38" s="1" t="s">
        <v>1765</v>
      </c>
      <c r="D38" s="1" t="s">
        <v>3399</v>
      </c>
      <c r="E38" t="s">
        <v>61</v>
      </c>
      <c r="F38" t="s">
        <v>62</v>
      </c>
      <c r="G38" t="s">
        <v>62</v>
      </c>
      <c r="H38" t="s">
        <v>62</v>
      </c>
      <c r="I38" t="s">
        <v>62</v>
      </c>
      <c r="J38" t="s">
        <v>61</v>
      </c>
      <c r="K38" t="s">
        <v>62</v>
      </c>
      <c r="L38" t="s">
        <v>62</v>
      </c>
      <c r="N38" t="s">
        <v>62</v>
      </c>
      <c r="O38" t="s">
        <v>62</v>
      </c>
      <c r="P38" t="s">
        <v>61</v>
      </c>
      <c r="Q38" t="s">
        <v>62</v>
      </c>
      <c r="R38" t="s">
        <v>61</v>
      </c>
      <c r="S38" t="s">
        <v>62</v>
      </c>
      <c r="T38" t="s">
        <v>61</v>
      </c>
      <c r="V38" t="s">
        <v>61</v>
      </c>
    </row>
    <row r="39" spans="1:22" x14ac:dyDescent="0.2">
      <c r="A39" s="1" t="s">
        <v>99</v>
      </c>
      <c r="B39" s="1" t="s">
        <v>3437</v>
      </c>
      <c r="C39" s="1" t="s">
        <v>1766</v>
      </c>
      <c r="D39" s="1" t="s">
        <v>3399</v>
      </c>
      <c r="E39" t="s">
        <v>61</v>
      </c>
      <c r="F39" t="s">
        <v>61</v>
      </c>
      <c r="G39" t="s">
        <v>62</v>
      </c>
      <c r="H39" t="s">
        <v>62</v>
      </c>
      <c r="I39" t="s">
        <v>61</v>
      </c>
      <c r="J39" t="s">
        <v>61</v>
      </c>
      <c r="K39" t="s">
        <v>62</v>
      </c>
      <c r="P39" t="s">
        <v>61</v>
      </c>
      <c r="Q39" t="s">
        <v>61</v>
      </c>
      <c r="R39" t="s">
        <v>61</v>
      </c>
      <c r="S39" t="s">
        <v>61</v>
      </c>
      <c r="T39" t="s">
        <v>61</v>
      </c>
      <c r="V39" t="s">
        <v>61</v>
      </c>
    </row>
    <row r="40" spans="1:22" x14ac:dyDescent="0.2">
      <c r="A40" s="1" t="s">
        <v>100</v>
      </c>
      <c r="B40" s="1" t="s">
        <v>3438</v>
      </c>
      <c r="C40" s="1" t="s">
        <v>1767</v>
      </c>
      <c r="D40" s="1" t="s">
        <v>3399</v>
      </c>
      <c r="E40" t="s">
        <v>61</v>
      </c>
      <c r="G40" t="s">
        <v>62</v>
      </c>
      <c r="H40" t="s">
        <v>62</v>
      </c>
      <c r="I40" t="s">
        <v>61</v>
      </c>
      <c r="J40" t="s">
        <v>62</v>
      </c>
      <c r="K40" t="s">
        <v>62</v>
      </c>
      <c r="L40" t="s">
        <v>62</v>
      </c>
      <c r="N40" t="s">
        <v>62</v>
      </c>
      <c r="P40" t="s">
        <v>61</v>
      </c>
      <c r="Q40" t="s">
        <v>62</v>
      </c>
      <c r="R40" t="s">
        <v>61</v>
      </c>
      <c r="S40" t="s">
        <v>61</v>
      </c>
      <c r="T40" t="s">
        <v>62</v>
      </c>
      <c r="V40" t="s">
        <v>61</v>
      </c>
    </row>
    <row r="41" spans="1:22" x14ac:dyDescent="0.2">
      <c r="A41" s="1" t="s">
        <v>101</v>
      </c>
      <c r="B41" s="1" t="s">
        <v>3439</v>
      </c>
      <c r="C41" s="1" t="s">
        <v>1768</v>
      </c>
      <c r="D41" s="1" t="s">
        <v>3399</v>
      </c>
      <c r="E41" t="s">
        <v>61</v>
      </c>
      <c r="F41" t="s">
        <v>62</v>
      </c>
      <c r="G41" t="s">
        <v>62</v>
      </c>
      <c r="H41" t="s">
        <v>62</v>
      </c>
      <c r="I41" t="s">
        <v>62</v>
      </c>
      <c r="J41" t="s">
        <v>61</v>
      </c>
      <c r="K41" t="s">
        <v>62</v>
      </c>
      <c r="L41" t="s">
        <v>62</v>
      </c>
      <c r="N41" t="s">
        <v>62</v>
      </c>
      <c r="O41" t="s">
        <v>61</v>
      </c>
      <c r="P41" t="s">
        <v>61</v>
      </c>
      <c r="Q41" t="s">
        <v>62</v>
      </c>
      <c r="R41" t="s">
        <v>61</v>
      </c>
      <c r="S41" t="s">
        <v>62</v>
      </c>
      <c r="T41" t="s">
        <v>62</v>
      </c>
      <c r="V41" t="s">
        <v>62</v>
      </c>
    </row>
    <row r="42" spans="1:22" x14ac:dyDescent="0.2">
      <c r="A42" s="1" t="s">
        <v>102</v>
      </c>
      <c r="B42" s="1" t="s">
        <v>3440</v>
      </c>
      <c r="C42" s="1" t="s">
        <v>1769</v>
      </c>
      <c r="D42" s="1" t="s">
        <v>3399</v>
      </c>
      <c r="E42" t="s">
        <v>61</v>
      </c>
      <c r="F42" t="s">
        <v>62</v>
      </c>
      <c r="G42" t="s">
        <v>62</v>
      </c>
      <c r="H42" t="s">
        <v>62</v>
      </c>
      <c r="J42" t="s">
        <v>61</v>
      </c>
      <c r="K42" t="s">
        <v>62</v>
      </c>
      <c r="L42" t="s">
        <v>62</v>
      </c>
      <c r="N42" t="s">
        <v>62</v>
      </c>
      <c r="O42" t="s">
        <v>62</v>
      </c>
      <c r="P42" t="s">
        <v>61</v>
      </c>
      <c r="Q42" t="s">
        <v>62</v>
      </c>
      <c r="R42" t="s">
        <v>61</v>
      </c>
      <c r="S42" t="s">
        <v>62</v>
      </c>
      <c r="T42" t="s">
        <v>62</v>
      </c>
      <c r="U42" t="s">
        <v>62</v>
      </c>
      <c r="V42" t="s">
        <v>62</v>
      </c>
    </row>
    <row r="43" spans="1:22" x14ac:dyDescent="0.2">
      <c r="A43" s="1" t="s">
        <v>103</v>
      </c>
      <c r="B43" s="1" t="s">
        <v>3441</v>
      </c>
      <c r="C43" s="1" t="s">
        <v>1770</v>
      </c>
      <c r="D43" s="1" t="s">
        <v>3399</v>
      </c>
      <c r="E43" t="s">
        <v>61</v>
      </c>
      <c r="F43" t="s">
        <v>62</v>
      </c>
      <c r="G43" t="s">
        <v>62</v>
      </c>
      <c r="H43" t="s">
        <v>62</v>
      </c>
      <c r="I43" t="s">
        <v>62</v>
      </c>
      <c r="J43" t="s">
        <v>61</v>
      </c>
      <c r="K43" t="s">
        <v>62</v>
      </c>
      <c r="L43" t="s">
        <v>62</v>
      </c>
      <c r="O43" t="s">
        <v>62</v>
      </c>
      <c r="P43" t="s">
        <v>61</v>
      </c>
      <c r="Q43" t="s">
        <v>61</v>
      </c>
      <c r="R43" t="s">
        <v>61</v>
      </c>
      <c r="S43" t="s">
        <v>61</v>
      </c>
      <c r="T43" t="s">
        <v>62</v>
      </c>
      <c r="U43" t="s">
        <v>62</v>
      </c>
      <c r="V43" t="s">
        <v>62</v>
      </c>
    </row>
    <row r="44" spans="1:22" x14ac:dyDescent="0.2">
      <c r="A44" s="1" t="s">
        <v>104</v>
      </c>
      <c r="B44" s="1" t="s">
        <v>3442</v>
      </c>
      <c r="C44" s="1" t="s">
        <v>1771</v>
      </c>
      <c r="D44" s="1" t="s">
        <v>3399</v>
      </c>
      <c r="E44" t="s">
        <v>61</v>
      </c>
      <c r="F44" t="s">
        <v>61</v>
      </c>
      <c r="G44" t="s">
        <v>61</v>
      </c>
      <c r="H44" t="s">
        <v>61</v>
      </c>
      <c r="I44" t="s">
        <v>61</v>
      </c>
      <c r="J44" t="s">
        <v>61</v>
      </c>
      <c r="K44" t="s">
        <v>61</v>
      </c>
      <c r="L44" t="s">
        <v>61</v>
      </c>
      <c r="M44" t="s">
        <v>61</v>
      </c>
      <c r="N44" t="s">
        <v>61</v>
      </c>
      <c r="O44" t="s">
        <v>61</v>
      </c>
      <c r="P44" t="s">
        <v>61</v>
      </c>
      <c r="Q44" t="s">
        <v>61</v>
      </c>
      <c r="R44" t="s">
        <v>61</v>
      </c>
      <c r="S44" t="s">
        <v>61</v>
      </c>
      <c r="T44" t="s">
        <v>61</v>
      </c>
      <c r="U44" t="s">
        <v>61</v>
      </c>
      <c r="V44" t="s">
        <v>61</v>
      </c>
    </row>
    <row r="45" spans="1:22" x14ac:dyDescent="0.2">
      <c r="A45" s="1" t="s">
        <v>105</v>
      </c>
      <c r="B45" s="1" t="s">
        <v>3443</v>
      </c>
      <c r="C45" s="1" t="s">
        <v>1772</v>
      </c>
      <c r="D45" s="1" t="s">
        <v>3399</v>
      </c>
      <c r="E45" t="s">
        <v>61</v>
      </c>
      <c r="F45" t="s">
        <v>61</v>
      </c>
      <c r="G45" t="s">
        <v>61</v>
      </c>
      <c r="H45" t="s">
        <v>61</v>
      </c>
      <c r="I45" t="s">
        <v>61</v>
      </c>
      <c r="J45" t="s">
        <v>61</v>
      </c>
      <c r="K45" t="s">
        <v>61</v>
      </c>
      <c r="L45" t="s">
        <v>61</v>
      </c>
      <c r="M45" t="s">
        <v>61</v>
      </c>
      <c r="N45" t="s">
        <v>61</v>
      </c>
      <c r="O45" t="s">
        <v>61</v>
      </c>
      <c r="P45" t="s">
        <v>61</v>
      </c>
      <c r="Q45" t="s">
        <v>61</v>
      </c>
      <c r="R45" t="s">
        <v>61</v>
      </c>
      <c r="S45" t="s">
        <v>61</v>
      </c>
      <c r="T45" t="s">
        <v>62</v>
      </c>
      <c r="U45" t="s">
        <v>61</v>
      </c>
      <c r="V45" t="s">
        <v>61</v>
      </c>
    </row>
    <row r="46" spans="1:22" x14ac:dyDescent="0.2">
      <c r="A46" s="1" t="s">
        <v>106</v>
      </c>
      <c r="B46" s="1" t="s">
        <v>3444</v>
      </c>
      <c r="C46" s="1" t="s">
        <v>1773</v>
      </c>
      <c r="D46" s="1" t="s">
        <v>3399</v>
      </c>
      <c r="E46" t="s">
        <v>61</v>
      </c>
      <c r="F46" t="s">
        <v>61</v>
      </c>
      <c r="G46" t="s">
        <v>61</v>
      </c>
      <c r="H46" t="s">
        <v>61</v>
      </c>
      <c r="I46" t="s">
        <v>61</v>
      </c>
      <c r="J46" t="s">
        <v>61</v>
      </c>
      <c r="K46" t="s">
        <v>61</v>
      </c>
      <c r="L46" t="s">
        <v>61</v>
      </c>
      <c r="M46" t="s">
        <v>61</v>
      </c>
      <c r="N46" t="s">
        <v>61</v>
      </c>
      <c r="O46" t="s">
        <v>61</v>
      </c>
      <c r="P46" t="s">
        <v>61</v>
      </c>
      <c r="Q46" t="s">
        <v>61</v>
      </c>
      <c r="R46" t="s">
        <v>61</v>
      </c>
      <c r="S46" t="s">
        <v>61</v>
      </c>
      <c r="T46" t="s">
        <v>61</v>
      </c>
      <c r="U46" t="s">
        <v>61</v>
      </c>
      <c r="V46" t="s">
        <v>61</v>
      </c>
    </row>
    <row r="47" spans="1:22" x14ac:dyDescent="0.2">
      <c r="A47" s="1" t="s">
        <v>107</v>
      </c>
      <c r="B47" s="1" t="s">
        <v>3445</v>
      </c>
      <c r="C47" s="1" t="s">
        <v>1774</v>
      </c>
      <c r="D47" s="1" t="s">
        <v>3399</v>
      </c>
      <c r="E47" t="s">
        <v>61</v>
      </c>
      <c r="G47" t="s">
        <v>61</v>
      </c>
      <c r="H47" t="s">
        <v>61</v>
      </c>
      <c r="I47" t="s">
        <v>61</v>
      </c>
      <c r="J47" t="s">
        <v>61</v>
      </c>
      <c r="K47" t="s">
        <v>61</v>
      </c>
      <c r="L47" t="s">
        <v>61</v>
      </c>
      <c r="M47" t="s">
        <v>61</v>
      </c>
      <c r="N47" t="s">
        <v>61</v>
      </c>
      <c r="O47" t="s">
        <v>61</v>
      </c>
      <c r="P47" t="s">
        <v>61</v>
      </c>
      <c r="Q47" t="s">
        <v>61</v>
      </c>
      <c r="R47" t="s">
        <v>61</v>
      </c>
      <c r="S47" t="s">
        <v>61</v>
      </c>
      <c r="T47" t="s">
        <v>62</v>
      </c>
      <c r="U47" t="s">
        <v>61</v>
      </c>
      <c r="V47" t="s">
        <v>62</v>
      </c>
    </row>
    <row r="48" spans="1:22" x14ac:dyDescent="0.2">
      <c r="A48" s="1" t="s">
        <v>108</v>
      </c>
      <c r="B48" s="1" t="s">
        <v>3446</v>
      </c>
      <c r="C48" s="1" t="s">
        <v>1775</v>
      </c>
      <c r="D48" s="1" t="s">
        <v>3399</v>
      </c>
      <c r="E48" t="s">
        <v>61</v>
      </c>
      <c r="F48" t="s">
        <v>61</v>
      </c>
      <c r="G48" t="s">
        <v>61</v>
      </c>
      <c r="H48" t="s">
        <v>61</v>
      </c>
      <c r="I48" t="s">
        <v>61</v>
      </c>
      <c r="J48" t="s">
        <v>61</v>
      </c>
      <c r="K48" t="s">
        <v>61</v>
      </c>
      <c r="L48" t="s">
        <v>61</v>
      </c>
      <c r="M48" t="s">
        <v>61</v>
      </c>
      <c r="N48" t="s">
        <v>61</v>
      </c>
      <c r="O48" t="s">
        <v>61</v>
      </c>
      <c r="P48" t="s">
        <v>61</v>
      </c>
      <c r="Q48" t="s">
        <v>61</v>
      </c>
      <c r="R48" t="s">
        <v>61</v>
      </c>
      <c r="S48" t="s">
        <v>61</v>
      </c>
      <c r="T48" t="s">
        <v>61</v>
      </c>
      <c r="U48" t="s">
        <v>61</v>
      </c>
      <c r="V48" t="s">
        <v>61</v>
      </c>
    </row>
    <row r="49" spans="1:22" x14ac:dyDescent="0.2">
      <c r="A49" s="1" t="s">
        <v>109</v>
      </c>
      <c r="B49" s="1" t="s">
        <v>3447</v>
      </c>
      <c r="C49" s="1" t="s">
        <v>1776</v>
      </c>
      <c r="D49" s="1" t="s">
        <v>3399</v>
      </c>
      <c r="E49" t="s">
        <v>61</v>
      </c>
      <c r="F49" t="s">
        <v>62</v>
      </c>
      <c r="G49" t="s">
        <v>62</v>
      </c>
      <c r="H49" t="s">
        <v>62</v>
      </c>
      <c r="I49" t="s">
        <v>62</v>
      </c>
      <c r="J49" t="s">
        <v>62</v>
      </c>
      <c r="K49" t="s">
        <v>62</v>
      </c>
      <c r="L49" t="s">
        <v>62</v>
      </c>
      <c r="N49" t="s">
        <v>62</v>
      </c>
      <c r="O49" t="s">
        <v>62</v>
      </c>
      <c r="P49" t="s">
        <v>62</v>
      </c>
      <c r="Q49" t="s">
        <v>62</v>
      </c>
      <c r="R49" t="s">
        <v>62</v>
      </c>
      <c r="S49" t="s">
        <v>62</v>
      </c>
      <c r="T49" t="s">
        <v>61</v>
      </c>
      <c r="U49" t="s">
        <v>61</v>
      </c>
      <c r="V49" t="s">
        <v>62</v>
      </c>
    </row>
    <row r="50" spans="1:22" x14ac:dyDescent="0.2">
      <c r="A50" s="1" t="s">
        <v>110</v>
      </c>
      <c r="B50" s="1" t="s">
        <v>3448</v>
      </c>
      <c r="C50" s="1" t="s">
        <v>1777</v>
      </c>
      <c r="D50" s="1" t="s">
        <v>3399</v>
      </c>
      <c r="E50" t="s">
        <v>61</v>
      </c>
      <c r="F50" t="s">
        <v>61</v>
      </c>
      <c r="G50" t="s">
        <v>61</v>
      </c>
      <c r="H50" t="s">
        <v>61</v>
      </c>
      <c r="I50" t="s">
        <v>61</v>
      </c>
      <c r="J50" t="s">
        <v>61</v>
      </c>
      <c r="K50" t="s">
        <v>61</v>
      </c>
      <c r="L50" t="s">
        <v>61</v>
      </c>
      <c r="M50" t="s">
        <v>61</v>
      </c>
      <c r="N50" t="s">
        <v>61</v>
      </c>
      <c r="O50" t="s">
        <v>61</v>
      </c>
      <c r="P50" t="s">
        <v>61</v>
      </c>
      <c r="Q50" t="s">
        <v>61</v>
      </c>
      <c r="R50" t="s">
        <v>61</v>
      </c>
      <c r="S50" t="s">
        <v>61</v>
      </c>
      <c r="T50" t="s">
        <v>61</v>
      </c>
      <c r="U50" t="s">
        <v>61</v>
      </c>
      <c r="V50" t="s">
        <v>61</v>
      </c>
    </row>
    <row r="51" spans="1:22" x14ac:dyDescent="0.2">
      <c r="A51" s="1" t="s">
        <v>111</v>
      </c>
      <c r="B51" s="1" t="s">
        <v>3449</v>
      </c>
      <c r="C51" s="1" t="s">
        <v>1778</v>
      </c>
      <c r="D51" s="1" t="s">
        <v>3399</v>
      </c>
      <c r="E51" t="s">
        <v>61</v>
      </c>
      <c r="F51" t="s">
        <v>61</v>
      </c>
      <c r="G51" t="s">
        <v>61</v>
      </c>
      <c r="H51" t="s">
        <v>61</v>
      </c>
      <c r="I51" t="s">
        <v>61</v>
      </c>
      <c r="J51" t="s">
        <v>61</v>
      </c>
      <c r="K51" t="s">
        <v>61</v>
      </c>
      <c r="L51" t="s">
        <v>61</v>
      </c>
      <c r="M51" t="s">
        <v>61</v>
      </c>
      <c r="N51" t="s">
        <v>61</v>
      </c>
      <c r="O51" t="s">
        <v>61</v>
      </c>
      <c r="P51" t="s">
        <v>61</v>
      </c>
      <c r="Q51" t="s">
        <v>61</v>
      </c>
      <c r="R51" t="s">
        <v>61</v>
      </c>
      <c r="S51" t="s">
        <v>61</v>
      </c>
      <c r="T51" t="s">
        <v>61</v>
      </c>
      <c r="U51" t="s">
        <v>61</v>
      </c>
      <c r="V51" t="s">
        <v>61</v>
      </c>
    </row>
    <row r="52" spans="1:22" x14ac:dyDescent="0.2">
      <c r="A52" s="1" t="s">
        <v>112</v>
      </c>
      <c r="B52" s="1" t="s">
        <v>3450</v>
      </c>
      <c r="C52" s="1" t="s">
        <v>1779</v>
      </c>
      <c r="D52" s="1" t="s">
        <v>3399</v>
      </c>
      <c r="E52" t="s">
        <v>61</v>
      </c>
      <c r="F52" t="s">
        <v>61</v>
      </c>
      <c r="G52" t="s">
        <v>61</v>
      </c>
      <c r="H52" t="s">
        <v>61</v>
      </c>
      <c r="I52" t="s">
        <v>61</v>
      </c>
      <c r="J52" t="s">
        <v>61</v>
      </c>
      <c r="K52" t="s">
        <v>61</v>
      </c>
      <c r="L52" t="s">
        <v>61</v>
      </c>
      <c r="M52" t="s">
        <v>61</v>
      </c>
      <c r="N52" t="s">
        <v>61</v>
      </c>
      <c r="O52" t="s">
        <v>61</v>
      </c>
      <c r="P52" t="s">
        <v>61</v>
      </c>
      <c r="Q52" t="s">
        <v>61</v>
      </c>
      <c r="R52" t="s">
        <v>61</v>
      </c>
      <c r="S52" t="s">
        <v>61</v>
      </c>
      <c r="T52" t="s">
        <v>61</v>
      </c>
      <c r="U52" t="s">
        <v>61</v>
      </c>
      <c r="V52" t="s">
        <v>61</v>
      </c>
    </row>
    <row r="53" spans="1:22" x14ac:dyDescent="0.2">
      <c r="A53" s="1" t="s">
        <v>113</v>
      </c>
      <c r="B53" s="1" t="s">
        <v>3451</v>
      </c>
      <c r="C53" s="1" t="s">
        <v>1780</v>
      </c>
      <c r="D53" s="1" t="s">
        <v>3399</v>
      </c>
      <c r="E53" t="s">
        <v>61</v>
      </c>
      <c r="F53" t="s">
        <v>62</v>
      </c>
      <c r="G53" t="s">
        <v>62</v>
      </c>
      <c r="H53" t="s">
        <v>62</v>
      </c>
      <c r="I53" t="s">
        <v>62</v>
      </c>
      <c r="J53" t="s">
        <v>62</v>
      </c>
      <c r="K53" t="s">
        <v>62</v>
      </c>
      <c r="L53" t="s">
        <v>62</v>
      </c>
      <c r="N53" t="s">
        <v>62</v>
      </c>
      <c r="O53" t="s">
        <v>61</v>
      </c>
      <c r="P53" t="s">
        <v>61</v>
      </c>
      <c r="Q53" t="s">
        <v>62</v>
      </c>
      <c r="R53" t="s">
        <v>61</v>
      </c>
      <c r="S53" t="s">
        <v>62</v>
      </c>
      <c r="T53" t="s">
        <v>62</v>
      </c>
      <c r="V53" t="s">
        <v>62</v>
      </c>
    </row>
    <row r="54" spans="1:22" x14ac:dyDescent="0.2">
      <c r="A54" s="1" t="s">
        <v>114</v>
      </c>
      <c r="B54" s="1" t="s">
        <v>3452</v>
      </c>
      <c r="C54" s="1" t="s">
        <v>1781</v>
      </c>
      <c r="D54" s="1" t="s">
        <v>3399</v>
      </c>
      <c r="E54" t="s">
        <v>61</v>
      </c>
      <c r="F54" t="s">
        <v>62</v>
      </c>
      <c r="G54" t="s">
        <v>61</v>
      </c>
      <c r="H54" t="s">
        <v>62</v>
      </c>
      <c r="I54" t="s">
        <v>61</v>
      </c>
      <c r="K54" t="s">
        <v>62</v>
      </c>
      <c r="L54" t="s">
        <v>61</v>
      </c>
      <c r="N54" t="s">
        <v>61</v>
      </c>
      <c r="O54" t="s">
        <v>61</v>
      </c>
      <c r="P54" t="s">
        <v>61</v>
      </c>
      <c r="Q54" t="s">
        <v>61</v>
      </c>
      <c r="R54" t="s">
        <v>61</v>
      </c>
      <c r="S54" t="s">
        <v>62</v>
      </c>
      <c r="T54" t="s">
        <v>62</v>
      </c>
      <c r="U54" t="s">
        <v>61</v>
      </c>
      <c r="V54" t="s">
        <v>61</v>
      </c>
    </row>
    <row r="55" spans="1:22" x14ac:dyDescent="0.2">
      <c r="A55" s="1" t="s">
        <v>115</v>
      </c>
      <c r="B55" s="1" t="s">
        <v>3453</v>
      </c>
      <c r="C55" s="1" t="s">
        <v>1782</v>
      </c>
      <c r="D55" s="1" t="s">
        <v>3399</v>
      </c>
      <c r="E55" t="s">
        <v>61</v>
      </c>
      <c r="F55" t="s">
        <v>61</v>
      </c>
      <c r="H55" t="s">
        <v>62</v>
      </c>
      <c r="I55" t="s">
        <v>61</v>
      </c>
      <c r="J55" t="s">
        <v>61</v>
      </c>
      <c r="K55" t="s">
        <v>62</v>
      </c>
      <c r="P55" t="s">
        <v>61</v>
      </c>
      <c r="Q55" t="s">
        <v>61</v>
      </c>
      <c r="R55" t="s">
        <v>61</v>
      </c>
      <c r="S55" t="s">
        <v>61</v>
      </c>
      <c r="T55" t="s">
        <v>61</v>
      </c>
      <c r="V55" t="s">
        <v>61</v>
      </c>
    </row>
    <row r="56" spans="1:22" x14ac:dyDescent="0.2">
      <c r="A56" s="1" t="s">
        <v>116</v>
      </c>
      <c r="B56" s="1" t="s">
        <v>3454</v>
      </c>
      <c r="C56" s="1" t="s">
        <v>1783</v>
      </c>
      <c r="D56" s="1" t="s">
        <v>3399</v>
      </c>
      <c r="E56" t="s">
        <v>61</v>
      </c>
      <c r="F56" t="s">
        <v>61</v>
      </c>
      <c r="G56" t="s">
        <v>61</v>
      </c>
      <c r="H56" t="s">
        <v>61</v>
      </c>
      <c r="I56" t="s">
        <v>61</v>
      </c>
      <c r="J56" t="s">
        <v>61</v>
      </c>
      <c r="K56" t="s">
        <v>61</v>
      </c>
      <c r="L56" t="s">
        <v>61</v>
      </c>
      <c r="M56" t="s">
        <v>61</v>
      </c>
      <c r="N56" t="s">
        <v>61</v>
      </c>
      <c r="O56" t="s">
        <v>61</v>
      </c>
      <c r="P56" t="s">
        <v>61</v>
      </c>
      <c r="Q56" t="s">
        <v>61</v>
      </c>
      <c r="R56" t="s">
        <v>61</v>
      </c>
      <c r="S56" t="s">
        <v>61</v>
      </c>
      <c r="T56" t="s">
        <v>61</v>
      </c>
      <c r="U56" t="s">
        <v>61</v>
      </c>
      <c r="V56" t="s">
        <v>61</v>
      </c>
    </row>
    <row r="57" spans="1:22" x14ac:dyDescent="0.2">
      <c r="A57" s="1" t="s">
        <v>117</v>
      </c>
      <c r="B57" s="1" t="s">
        <v>3455</v>
      </c>
      <c r="C57" s="1" t="s">
        <v>1784</v>
      </c>
      <c r="D57" s="1" t="s">
        <v>3399</v>
      </c>
      <c r="E57" t="s">
        <v>61</v>
      </c>
      <c r="F57" t="s">
        <v>62</v>
      </c>
      <c r="G57" t="s">
        <v>62</v>
      </c>
      <c r="H57" t="s">
        <v>62</v>
      </c>
      <c r="I57" t="s">
        <v>62</v>
      </c>
      <c r="J57" t="s">
        <v>62</v>
      </c>
      <c r="K57" t="s">
        <v>62</v>
      </c>
      <c r="L57" t="s">
        <v>62</v>
      </c>
      <c r="N57" t="s">
        <v>62</v>
      </c>
      <c r="O57" t="s">
        <v>61</v>
      </c>
      <c r="P57" t="s">
        <v>62</v>
      </c>
      <c r="Q57" t="s">
        <v>62</v>
      </c>
      <c r="R57" t="s">
        <v>62</v>
      </c>
      <c r="S57" t="s">
        <v>62</v>
      </c>
      <c r="T57" t="s">
        <v>62</v>
      </c>
      <c r="U57" t="s">
        <v>61</v>
      </c>
      <c r="V57" t="s">
        <v>61</v>
      </c>
    </row>
    <row r="58" spans="1:22" x14ac:dyDescent="0.2">
      <c r="A58" s="1" t="s">
        <v>118</v>
      </c>
      <c r="B58" s="1" t="s">
        <v>3456</v>
      </c>
      <c r="C58" s="1" t="s">
        <v>1785</v>
      </c>
      <c r="D58" s="1" t="s">
        <v>3399</v>
      </c>
      <c r="E58" t="s">
        <v>61</v>
      </c>
      <c r="F58" t="s">
        <v>62</v>
      </c>
      <c r="G58" t="s">
        <v>62</v>
      </c>
      <c r="H58" t="s">
        <v>62</v>
      </c>
      <c r="I58" t="s">
        <v>62</v>
      </c>
      <c r="J58" t="s">
        <v>61</v>
      </c>
      <c r="K58" t="s">
        <v>62</v>
      </c>
      <c r="L58" t="s">
        <v>62</v>
      </c>
      <c r="N58" t="s">
        <v>62</v>
      </c>
      <c r="O58" t="s">
        <v>62</v>
      </c>
      <c r="P58" t="s">
        <v>61</v>
      </c>
      <c r="Q58" t="s">
        <v>61</v>
      </c>
      <c r="R58" t="s">
        <v>61</v>
      </c>
      <c r="T58" t="s">
        <v>62</v>
      </c>
      <c r="U58" t="s">
        <v>62</v>
      </c>
      <c r="V58" t="s">
        <v>62</v>
      </c>
    </row>
    <row r="59" spans="1:22" x14ac:dyDescent="0.2">
      <c r="A59" s="1" t="s">
        <v>119</v>
      </c>
      <c r="B59" s="1" t="s">
        <v>3457</v>
      </c>
      <c r="C59" s="1" t="s">
        <v>1786</v>
      </c>
      <c r="D59" s="1" t="s">
        <v>3399</v>
      </c>
      <c r="E59" t="s">
        <v>61</v>
      </c>
      <c r="F59" t="s">
        <v>62</v>
      </c>
      <c r="G59" t="s">
        <v>61</v>
      </c>
      <c r="H59" t="s">
        <v>62</v>
      </c>
      <c r="I59" t="s">
        <v>62</v>
      </c>
      <c r="K59" t="s">
        <v>61</v>
      </c>
      <c r="L59" t="s">
        <v>62</v>
      </c>
      <c r="N59" t="s">
        <v>61</v>
      </c>
      <c r="O59" t="s">
        <v>61</v>
      </c>
      <c r="P59" t="s">
        <v>61</v>
      </c>
      <c r="Q59" t="s">
        <v>61</v>
      </c>
      <c r="R59" t="s">
        <v>61</v>
      </c>
      <c r="T59" t="s">
        <v>62</v>
      </c>
      <c r="U59" t="s">
        <v>61</v>
      </c>
      <c r="V59" t="s">
        <v>62</v>
      </c>
    </row>
    <row r="60" spans="1:22" x14ac:dyDescent="0.2">
      <c r="A60" s="1" t="s">
        <v>120</v>
      </c>
      <c r="B60" s="1" t="s">
        <v>3458</v>
      </c>
      <c r="C60" s="1" t="s">
        <v>1787</v>
      </c>
      <c r="D60" s="1" t="s">
        <v>3399</v>
      </c>
      <c r="E60" t="s">
        <v>61</v>
      </c>
      <c r="G60" t="s">
        <v>62</v>
      </c>
      <c r="H60" t="s">
        <v>62</v>
      </c>
      <c r="I60" t="s">
        <v>61</v>
      </c>
      <c r="J60" t="s">
        <v>61</v>
      </c>
      <c r="K60" t="s">
        <v>62</v>
      </c>
      <c r="N60" t="s">
        <v>62</v>
      </c>
      <c r="P60" t="s">
        <v>61</v>
      </c>
      <c r="R60" t="s">
        <v>61</v>
      </c>
      <c r="S60" t="s">
        <v>61</v>
      </c>
      <c r="T60" t="s">
        <v>61</v>
      </c>
      <c r="V60" t="s">
        <v>62</v>
      </c>
    </row>
    <row r="61" spans="1:22" x14ac:dyDescent="0.2">
      <c r="A61" s="1" t="s">
        <v>121</v>
      </c>
      <c r="B61" s="1" t="s">
        <v>3459</v>
      </c>
      <c r="C61" s="1" t="s">
        <v>1788</v>
      </c>
      <c r="D61" s="1" t="s">
        <v>3399</v>
      </c>
      <c r="E61" t="s">
        <v>61</v>
      </c>
      <c r="F61" t="s">
        <v>61</v>
      </c>
      <c r="G61" t="s">
        <v>61</v>
      </c>
      <c r="H61" t="s">
        <v>61</v>
      </c>
      <c r="I61" t="s">
        <v>61</v>
      </c>
      <c r="J61" t="s">
        <v>61</v>
      </c>
      <c r="K61" t="s">
        <v>61</v>
      </c>
      <c r="L61" t="s">
        <v>61</v>
      </c>
      <c r="M61" t="s">
        <v>61</v>
      </c>
      <c r="N61" t="s">
        <v>61</v>
      </c>
      <c r="O61" t="s">
        <v>61</v>
      </c>
      <c r="P61" t="s">
        <v>61</v>
      </c>
      <c r="Q61" t="s">
        <v>61</v>
      </c>
      <c r="R61" t="s">
        <v>61</v>
      </c>
      <c r="S61" t="s">
        <v>61</v>
      </c>
      <c r="T61" t="s">
        <v>61</v>
      </c>
      <c r="U61" t="s">
        <v>61</v>
      </c>
      <c r="V61" t="s">
        <v>61</v>
      </c>
    </row>
    <row r="62" spans="1:22" x14ac:dyDescent="0.2">
      <c r="A62" s="1" t="s">
        <v>122</v>
      </c>
      <c r="B62" s="1" t="s">
        <v>3460</v>
      </c>
      <c r="C62" s="1" t="s">
        <v>1789</v>
      </c>
      <c r="D62" s="1" t="s">
        <v>3399</v>
      </c>
      <c r="E62" t="s">
        <v>61</v>
      </c>
      <c r="F62" t="s">
        <v>62</v>
      </c>
      <c r="G62" t="s">
        <v>62</v>
      </c>
      <c r="H62" t="s">
        <v>62</v>
      </c>
      <c r="I62" t="s">
        <v>62</v>
      </c>
      <c r="J62" t="s">
        <v>61</v>
      </c>
      <c r="K62" t="s">
        <v>62</v>
      </c>
      <c r="L62" t="s">
        <v>62</v>
      </c>
      <c r="N62" t="s">
        <v>62</v>
      </c>
      <c r="O62" t="s">
        <v>61</v>
      </c>
      <c r="P62" t="s">
        <v>61</v>
      </c>
      <c r="Q62" t="s">
        <v>62</v>
      </c>
      <c r="R62" t="s">
        <v>61</v>
      </c>
      <c r="S62" t="s">
        <v>61</v>
      </c>
      <c r="T62" t="s">
        <v>61</v>
      </c>
      <c r="V62" t="s">
        <v>62</v>
      </c>
    </row>
    <row r="63" spans="1:22" x14ac:dyDescent="0.2">
      <c r="A63" s="1" t="s">
        <v>123</v>
      </c>
      <c r="B63" s="1" t="s">
        <v>3461</v>
      </c>
      <c r="C63" s="1" t="s">
        <v>1790</v>
      </c>
      <c r="D63" s="1" t="s">
        <v>3399</v>
      </c>
      <c r="E63" t="s">
        <v>61</v>
      </c>
      <c r="F63" t="s">
        <v>62</v>
      </c>
      <c r="G63" t="s">
        <v>62</v>
      </c>
      <c r="H63" t="s">
        <v>62</v>
      </c>
      <c r="I63" t="s">
        <v>62</v>
      </c>
      <c r="J63" t="s">
        <v>62</v>
      </c>
      <c r="K63" t="s">
        <v>62</v>
      </c>
      <c r="L63" t="s">
        <v>62</v>
      </c>
      <c r="N63" t="s">
        <v>62</v>
      </c>
      <c r="O63" t="s">
        <v>62</v>
      </c>
      <c r="P63" t="s">
        <v>61</v>
      </c>
      <c r="Q63" t="s">
        <v>62</v>
      </c>
      <c r="R63" t="s">
        <v>61</v>
      </c>
      <c r="S63" t="s">
        <v>62</v>
      </c>
      <c r="T63" t="s">
        <v>62</v>
      </c>
      <c r="U63" t="s">
        <v>61</v>
      </c>
      <c r="V63" t="s">
        <v>62</v>
      </c>
    </row>
    <row r="64" spans="1:22" x14ac:dyDescent="0.2">
      <c r="A64" s="1" t="s">
        <v>124</v>
      </c>
      <c r="B64" s="1" t="s">
        <v>3462</v>
      </c>
      <c r="C64" s="1" t="s">
        <v>1791</v>
      </c>
      <c r="D64" s="1" t="s">
        <v>3399</v>
      </c>
      <c r="F64" t="s">
        <v>62</v>
      </c>
      <c r="G64" t="s">
        <v>62</v>
      </c>
      <c r="H64" t="s">
        <v>62</v>
      </c>
      <c r="I64" t="s">
        <v>62</v>
      </c>
      <c r="K64" t="s">
        <v>62</v>
      </c>
      <c r="L64" t="s">
        <v>62</v>
      </c>
      <c r="N64" t="s">
        <v>62</v>
      </c>
      <c r="O64" t="s">
        <v>61</v>
      </c>
      <c r="P64" t="s">
        <v>61</v>
      </c>
      <c r="Q64" t="s">
        <v>62</v>
      </c>
      <c r="R64" t="s">
        <v>61</v>
      </c>
      <c r="S64" t="s">
        <v>62</v>
      </c>
      <c r="T64" t="s">
        <v>61</v>
      </c>
      <c r="U64" t="s">
        <v>62</v>
      </c>
      <c r="V64" t="s">
        <v>62</v>
      </c>
    </row>
    <row r="65" spans="1:22" x14ac:dyDescent="0.2">
      <c r="A65" s="1" t="s">
        <v>125</v>
      </c>
      <c r="B65" s="1" t="s">
        <v>3463</v>
      </c>
      <c r="C65" s="1" t="s">
        <v>1792</v>
      </c>
      <c r="D65" s="1" t="s">
        <v>3399</v>
      </c>
      <c r="E65" t="s">
        <v>61</v>
      </c>
      <c r="F65" t="s">
        <v>61</v>
      </c>
      <c r="G65" t="s">
        <v>61</v>
      </c>
      <c r="H65" t="s">
        <v>61</v>
      </c>
      <c r="I65" t="s">
        <v>61</v>
      </c>
      <c r="J65" t="s">
        <v>61</v>
      </c>
      <c r="K65" t="s">
        <v>61</v>
      </c>
      <c r="L65" t="s">
        <v>61</v>
      </c>
      <c r="M65" t="s">
        <v>61</v>
      </c>
      <c r="N65" t="s">
        <v>61</v>
      </c>
      <c r="O65" t="s">
        <v>61</v>
      </c>
      <c r="P65" t="s">
        <v>61</v>
      </c>
      <c r="Q65" t="s">
        <v>61</v>
      </c>
      <c r="R65" t="s">
        <v>61</v>
      </c>
      <c r="S65" t="s">
        <v>61</v>
      </c>
      <c r="T65" t="s">
        <v>61</v>
      </c>
      <c r="U65" t="s">
        <v>61</v>
      </c>
      <c r="V65" t="s">
        <v>61</v>
      </c>
    </row>
    <row r="66" spans="1:22" x14ac:dyDescent="0.2">
      <c r="A66" s="1" t="s">
        <v>126</v>
      </c>
      <c r="B66" s="1" t="s">
        <v>3464</v>
      </c>
      <c r="C66" s="1" t="s">
        <v>1793</v>
      </c>
      <c r="D66" s="1" t="s">
        <v>3399</v>
      </c>
      <c r="E66" t="s">
        <v>61</v>
      </c>
      <c r="F66" t="s">
        <v>61</v>
      </c>
      <c r="G66" t="s">
        <v>61</v>
      </c>
      <c r="H66" t="s">
        <v>61</v>
      </c>
      <c r="I66" t="s">
        <v>61</v>
      </c>
      <c r="J66" t="s">
        <v>61</v>
      </c>
      <c r="K66" t="s">
        <v>61</v>
      </c>
      <c r="L66" t="s">
        <v>61</v>
      </c>
      <c r="M66" t="s">
        <v>61</v>
      </c>
      <c r="N66" t="s">
        <v>61</v>
      </c>
      <c r="O66" t="s">
        <v>61</v>
      </c>
      <c r="P66" t="s">
        <v>61</v>
      </c>
      <c r="Q66" t="s">
        <v>61</v>
      </c>
      <c r="R66" t="s">
        <v>61</v>
      </c>
      <c r="S66" t="s">
        <v>61</v>
      </c>
      <c r="T66" t="s">
        <v>61</v>
      </c>
      <c r="U66" t="s">
        <v>61</v>
      </c>
      <c r="V66" t="s">
        <v>61</v>
      </c>
    </row>
    <row r="67" spans="1:22" x14ac:dyDescent="0.2">
      <c r="A67" s="1" t="s">
        <v>127</v>
      </c>
      <c r="B67" s="1" t="s">
        <v>3465</v>
      </c>
      <c r="C67" s="1" t="s">
        <v>1794</v>
      </c>
      <c r="D67" s="1" t="s">
        <v>3399</v>
      </c>
      <c r="E67" t="s">
        <v>61</v>
      </c>
      <c r="F67" t="s">
        <v>61</v>
      </c>
      <c r="G67" t="s">
        <v>61</v>
      </c>
      <c r="H67" t="s">
        <v>61</v>
      </c>
      <c r="I67" t="s">
        <v>61</v>
      </c>
      <c r="J67" t="s">
        <v>61</v>
      </c>
      <c r="K67" t="s">
        <v>61</v>
      </c>
      <c r="L67" t="s">
        <v>61</v>
      </c>
      <c r="M67" t="s">
        <v>61</v>
      </c>
      <c r="N67" t="s">
        <v>61</v>
      </c>
      <c r="O67" t="s">
        <v>61</v>
      </c>
      <c r="P67" t="s">
        <v>61</v>
      </c>
      <c r="Q67" t="s">
        <v>61</v>
      </c>
      <c r="R67" t="s">
        <v>61</v>
      </c>
      <c r="S67" t="s">
        <v>61</v>
      </c>
      <c r="T67" t="s">
        <v>61</v>
      </c>
      <c r="U67" t="s">
        <v>61</v>
      </c>
      <c r="V67" t="s">
        <v>61</v>
      </c>
    </row>
    <row r="68" spans="1:22" x14ac:dyDescent="0.2">
      <c r="A68" s="1" t="s">
        <v>128</v>
      </c>
      <c r="B68" s="1" t="s">
        <v>3466</v>
      </c>
      <c r="C68" s="1" t="s">
        <v>1795</v>
      </c>
      <c r="D68" s="1" t="s">
        <v>3399</v>
      </c>
      <c r="E68" t="s">
        <v>61</v>
      </c>
      <c r="G68" t="s">
        <v>62</v>
      </c>
      <c r="H68" t="s">
        <v>62</v>
      </c>
      <c r="I68" t="s">
        <v>62</v>
      </c>
      <c r="J68" t="s">
        <v>62</v>
      </c>
      <c r="K68" t="s">
        <v>62</v>
      </c>
      <c r="L68" t="s">
        <v>62</v>
      </c>
      <c r="P68" t="s">
        <v>61</v>
      </c>
      <c r="Q68" t="s">
        <v>61</v>
      </c>
      <c r="R68" t="s">
        <v>61</v>
      </c>
      <c r="S68" t="s">
        <v>62</v>
      </c>
      <c r="T68" t="s">
        <v>61</v>
      </c>
      <c r="V68" t="s">
        <v>61</v>
      </c>
    </row>
    <row r="69" spans="1:22" x14ac:dyDescent="0.2">
      <c r="A69" s="1" t="s">
        <v>129</v>
      </c>
      <c r="B69" s="1" t="s">
        <v>3467</v>
      </c>
      <c r="C69" s="1" t="s">
        <v>1796</v>
      </c>
      <c r="D69" s="1" t="s">
        <v>3399</v>
      </c>
      <c r="E69" t="s">
        <v>61</v>
      </c>
      <c r="F69" t="s">
        <v>61</v>
      </c>
      <c r="G69" t="s">
        <v>61</v>
      </c>
      <c r="H69" t="s">
        <v>61</v>
      </c>
      <c r="I69" t="s">
        <v>61</v>
      </c>
      <c r="J69" t="s">
        <v>61</v>
      </c>
      <c r="K69" t="s">
        <v>61</v>
      </c>
      <c r="L69" t="s">
        <v>61</v>
      </c>
      <c r="M69" t="s">
        <v>61</v>
      </c>
      <c r="N69" t="s">
        <v>61</v>
      </c>
      <c r="O69" t="s">
        <v>61</v>
      </c>
      <c r="P69" t="s">
        <v>61</v>
      </c>
      <c r="Q69" t="s">
        <v>61</v>
      </c>
      <c r="R69" t="s">
        <v>61</v>
      </c>
      <c r="S69" t="s">
        <v>61</v>
      </c>
      <c r="T69" t="s">
        <v>61</v>
      </c>
      <c r="U69" t="s">
        <v>61</v>
      </c>
      <c r="V69" t="s">
        <v>61</v>
      </c>
    </row>
    <row r="70" spans="1:22" x14ac:dyDescent="0.2">
      <c r="A70" s="1" t="s">
        <v>130</v>
      </c>
      <c r="B70" s="1" t="s">
        <v>3468</v>
      </c>
      <c r="C70" s="1" t="s">
        <v>1797</v>
      </c>
      <c r="D70" s="1" t="s">
        <v>3399</v>
      </c>
      <c r="E70" t="s">
        <v>61</v>
      </c>
      <c r="F70" t="s">
        <v>61</v>
      </c>
      <c r="G70" t="s">
        <v>61</v>
      </c>
      <c r="H70" t="s">
        <v>61</v>
      </c>
      <c r="I70" t="s">
        <v>61</v>
      </c>
      <c r="J70" t="s">
        <v>61</v>
      </c>
      <c r="K70" t="s">
        <v>61</v>
      </c>
      <c r="L70" t="s">
        <v>61</v>
      </c>
      <c r="M70" t="s">
        <v>61</v>
      </c>
      <c r="N70" t="s">
        <v>61</v>
      </c>
      <c r="O70" t="s">
        <v>61</v>
      </c>
      <c r="P70" t="s">
        <v>61</v>
      </c>
      <c r="Q70" t="s">
        <v>61</v>
      </c>
      <c r="R70" t="s">
        <v>61</v>
      </c>
      <c r="S70" t="s">
        <v>61</v>
      </c>
      <c r="T70" t="s">
        <v>61</v>
      </c>
      <c r="U70" t="s">
        <v>61</v>
      </c>
      <c r="V70" t="s">
        <v>61</v>
      </c>
    </row>
    <row r="71" spans="1:22" x14ac:dyDescent="0.2">
      <c r="A71" s="1" t="s">
        <v>131</v>
      </c>
      <c r="B71" s="1" t="s">
        <v>3469</v>
      </c>
      <c r="C71" s="1" t="s">
        <v>1798</v>
      </c>
      <c r="D71" s="1" t="s">
        <v>3399</v>
      </c>
      <c r="E71" t="s">
        <v>61</v>
      </c>
      <c r="F71" t="s">
        <v>61</v>
      </c>
      <c r="G71" t="s">
        <v>61</v>
      </c>
      <c r="H71" t="s">
        <v>61</v>
      </c>
      <c r="I71" t="s">
        <v>61</v>
      </c>
      <c r="J71" t="s">
        <v>61</v>
      </c>
      <c r="K71" t="s">
        <v>61</v>
      </c>
      <c r="L71" t="s">
        <v>61</v>
      </c>
      <c r="M71" t="s">
        <v>61</v>
      </c>
      <c r="N71" t="s">
        <v>61</v>
      </c>
      <c r="O71" t="s">
        <v>61</v>
      </c>
      <c r="P71" t="s">
        <v>61</v>
      </c>
      <c r="Q71" t="s">
        <v>61</v>
      </c>
      <c r="R71" t="s">
        <v>61</v>
      </c>
      <c r="S71" t="s">
        <v>61</v>
      </c>
      <c r="T71" t="s">
        <v>62</v>
      </c>
      <c r="U71" t="s">
        <v>61</v>
      </c>
      <c r="V71" t="s">
        <v>61</v>
      </c>
    </row>
    <row r="72" spans="1:22" x14ac:dyDescent="0.2">
      <c r="A72" s="1" t="s">
        <v>132</v>
      </c>
      <c r="B72" s="1" t="s">
        <v>3470</v>
      </c>
      <c r="C72" s="1" t="s">
        <v>1799</v>
      </c>
      <c r="D72" s="1" t="s">
        <v>3399</v>
      </c>
      <c r="E72" t="s">
        <v>61</v>
      </c>
      <c r="F72" t="s">
        <v>61</v>
      </c>
      <c r="G72" t="s">
        <v>61</v>
      </c>
      <c r="H72" t="s">
        <v>61</v>
      </c>
      <c r="I72" t="s">
        <v>61</v>
      </c>
      <c r="J72" t="s">
        <v>61</v>
      </c>
      <c r="K72" t="s">
        <v>61</v>
      </c>
      <c r="L72" t="s">
        <v>61</v>
      </c>
      <c r="M72" t="s">
        <v>61</v>
      </c>
      <c r="N72" t="s">
        <v>61</v>
      </c>
      <c r="O72" t="s">
        <v>61</v>
      </c>
      <c r="P72" t="s">
        <v>61</v>
      </c>
      <c r="Q72" t="s">
        <v>61</v>
      </c>
      <c r="R72" t="s">
        <v>61</v>
      </c>
      <c r="S72" t="s">
        <v>61</v>
      </c>
      <c r="T72" t="s">
        <v>61</v>
      </c>
      <c r="U72" t="s">
        <v>61</v>
      </c>
      <c r="V72" t="s">
        <v>61</v>
      </c>
    </row>
    <row r="73" spans="1:22" x14ac:dyDescent="0.2">
      <c r="A73" s="1" t="s">
        <v>133</v>
      </c>
      <c r="B73" s="1" t="s">
        <v>3471</v>
      </c>
      <c r="C73" s="1" t="s">
        <v>1800</v>
      </c>
      <c r="D73" s="1" t="s">
        <v>3399</v>
      </c>
      <c r="F73" t="s">
        <v>61</v>
      </c>
      <c r="G73" t="s">
        <v>61</v>
      </c>
      <c r="H73" t="s">
        <v>61</v>
      </c>
      <c r="I73" t="s">
        <v>61</v>
      </c>
      <c r="J73" t="s">
        <v>61</v>
      </c>
      <c r="K73" t="s">
        <v>61</v>
      </c>
      <c r="L73" t="s">
        <v>61</v>
      </c>
      <c r="M73" t="s">
        <v>61</v>
      </c>
      <c r="N73" t="s">
        <v>62</v>
      </c>
      <c r="O73" t="s">
        <v>61</v>
      </c>
      <c r="P73" t="s">
        <v>61</v>
      </c>
      <c r="Q73" t="s">
        <v>62</v>
      </c>
      <c r="R73" t="s">
        <v>61</v>
      </c>
      <c r="S73" t="s">
        <v>61</v>
      </c>
      <c r="T73" t="s">
        <v>61</v>
      </c>
      <c r="U73" t="s">
        <v>62</v>
      </c>
      <c r="V73" t="s">
        <v>62</v>
      </c>
    </row>
    <row r="74" spans="1:22" x14ac:dyDescent="0.2">
      <c r="A74" s="1" t="s">
        <v>134</v>
      </c>
      <c r="B74" s="1" t="s">
        <v>3472</v>
      </c>
      <c r="C74" s="1" t="s">
        <v>1801</v>
      </c>
      <c r="D74" s="1" t="s">
        <v>3399</v>
      </c>
      <c r="E74" t="s">
        <v>61</v>
      </c>
      <c r="F74" t="s">
        <v>62</v>
      </c>
      <c r="G74" t="s">
        <v>62</v>
      </c>
      <c r="H74" t="s">
        <v>62</v>
      </c>
      <c r="I74" t="s">
        <v>61</v>
      </c>
      <c r="J74" t="s">
        <v>61</v>
      </c>
      <c r="K74" t="s">
        <v>62</v>
      </c>
      <c r="L74" t="s">
        <v>62</v>
      </c>
      <c r="N74" t="s">
        <v>62</v>
      </c>
      <c r="O74" t="s">
        <v>62</v>
      </c>
      <c r="P74" t="s">
        <v>61</v>
      </c>
      <c r="Q74" t="s">
        <v>62</v>
      </c>
      <c r="R74" t="s">
        <v>61</v>
      </c>
      <c r="S74" t="s">
        <v>61</v>
      </c>
      <c r="T74" t="s">
        <v>61</v>
      </c>
      <c r="U74" t="s">
        <v>62</v>
      </c>
      <c r="V74" t="s">
        <v>61</v>
      </c>
    </row>
    <row r="75" spans="1:22" x14ac:dyDescent="0.2">
      <c r="A75" s="1" t="s">
        <v>135</v>
      </c>
      <c r="B75" s="1" t="s">
        <v>3473</v>
      </c>
      <c r="C75" s="1" t="s">
        <v>1802</v>
      </c>
      <c r="D75" s="1" t="s">
        <v>3399</v>
      </c>
      <c r="E75" t="s">
        <v>61</v>
      </c>
      <c r="F75" t="s">
        <v>62</v>
      </c>
      <c r="H75" t="s">
        <v>62</v>
      </c>
      <c r="J75" t="s">
        <v>61</v>
      </c>
      <c r="K75" t="s">
        <v>62</v>
      </c>
      <c r="L75" t="s">
        <v>62</v>
      </c>
      <c r="N75" t="s">
        <v>62</v>
      </c>
      <c r="O75" t="s">
        <v>62</v>
      </c>
      <c r="P75" t="s">
        <v>61</v>
      </c>
      <c r="Q75" t="s">
        <v>62</v>
      </c>
      <c r="R75" t="s">
        <v>61</v>
      </c>
      <c r="S75" t="s">
        <v>62</v>
      </c>
      <c r="T75" t="s">
        <v>61</v>
      </c>
      <c r="V75" t="s">
        <v>62</v>
      </c>
    </row>
    <row r="76" spans="1:22" x14ac:dyDescent="0.2">
      <c r="A76" s="1" t="s">
        <v>136</v>
      </c>
      <c r="B76" s="1" t="s">
        <v>3474</v>
      </c>
      <c r="C76" s="1" t="s">
        <v>1803</v>
      </c>
      <c r="D76" s="1" t="s">
        <v>3399</v>
      </c>
      <c r="E76" t="s">
        <v>61</v>
      </c>
      <c r="F76" t="s">
        <v>61</v>
      </c>
      <c r="G76" t="s">
        <v>61</v>
      </c>
      <c r="H76" t="s">
        <v>61</v>
      </c>
      <c r="I76" t="s">
        <v>61</v>
      </c>
      <c r="J76" t="s">
        <v>62</v>
      </c>
      <c r="K76" t="s">
        <v>61</v>
      </c>
      <c r="L76" t="s">
        <v>61</v>
      </c>
      <c r="M76" t="s">
        <v>61</v>
      </c>
      <c r="N76" t="s">
        <v>61</v>
      </c>
      <c r="O76" t="s">
        <v>61</v>
      </c>
      <c r="P76" t="s">
        <v>61</v>
      </c>
      <c r="Q76" t="s">
        <v>61</v>
      </c>
      <c r="R76" t="s">
        <v>61</v>
      </c>
      <c r="S76" t="s">
        <v>61</v>
      </c>
      <c r="T76" t="s">
        <v>61</v>
      </c>
      <c r="U76" t="s">
        <v>61</v>
      </c>
      <c r="V76" t="s">
        <v>61</v>
      </c>
    </row>
    <row r="77" spans="1:22" x14ac:dyDescent="0.2">
      <c r="A77" s="1" t="s">
        <v>137</v>
      </c>
      <c r="B77" s="1" t="s">
        <v>3475</v>
      </c>
      <c r="C77" s="1" t="s">
        <v>1804</v>
      </c>
      <c r="D77" s="1" t="s">
        <v>3399</v>
      </c>
      <c r="E77" t="s">
        <v>61</v>
      </c>
      <c r="F77" t="s">
        <v>61</v>
      </c>
      <c r="G77" t="s">
        <v>61</v>
      </c>
      <c r="H77" t="s">
        <v>61</v>
      </c>
      <c r="I77" t="s">
        <v>61</v>
      </c>
      <c r="J77" t="s">
        <v>61</v>
      </c>
      <c r="K77" t="s">
        <v>61</v>
      </c>
      <c r="L77" t="s">
        <v>61</v>
      </c>
      <c r="M77" t="s">
        <v>61</v>
      </c>
      <c r="N77" t="s">
        <v>61</v>
      </c>
      <c r="O77" t="s">
        <v>61</v>
      </c>
      <c r="P77" t="s">
        <v>61</v>
      </c>
      <c r="Q77" t="s">
        <v>61</v>
      </c>
      <c r="R77" t="s">
        <v>61</v>
      </c>
      <c r="S77" t="s">
        <v>61</v>
      </c>
      <c r="T77" t="s">
        <v>61</v>
      </c>
      <c r="U77" t="s">
        <v>61</v>
      </c>
      <c r="V77" t="s">
        <v>61</v>
      </c>
    </row>
    <row r="78" spans="1:22" x14ac:dyDescent="0.2">
      <c r="A78" s="1" t="s">
        <v>138</v>
      </c>
      <c r="B78" s="1" t="s">
        <v>3476</v>
      </c>
      <c r="C78" s="1" t="s">
        <v>1805</v>
      </c>
      <c r="D78" s="1" t="s">
        <v>3399</v>
      </c>
      <c r="E78" t="s">
        <v>61</v>
      </c>
      <c r="F78" t="s">
        <v>61</v>
      </c>
      <c r="G78" t="s">
        <v>61</v>
      </c>
      <c r="H78" t="s">
        <v>61</v>
      </c>
      <c r="I78" t="s">
        <v>61</v>
      </c>
      <c r="J78" t="s">
        <v>61</v>
      </c>
      <c r="K78" t="s">
        <v>61</v>
      </c>
      <c r="L78" t="s">
        <v>61</v>
      </c>
      <c r="M78" t="s">
        <v>61</v>
      </c>
      <c r="N78" t="s">
        <v>61</v>
      </c>
      <c r="O78" t="s">
        <v>61</v>
      </c>
      <c r="P78" t="s">
        <v>61</v>
      </c>
      <c r="Q78" t="s">
        <v>61</v>
      </c>
      <c r="R78" t="s">
        <v>61</v>
      </c>
      <c r="S78" t="s">
        <v>61</v>
      </c>
      <c r="T78" t="s">
        <v>61</v>
      </c>
      <c r="U78" t="s">
        <v>61</v>
      </c>
      <c r="V78" t="s">
        <v>61</v>
      </c>
    </row>
    <row r="79" spans="1:22" x14ac:dyDescent="0.2">
      <c r="A79" s="1" t="s">
        <v>139</v>
      </c>
      <c r="B79" s="1" t="s">
        <v>3477</v>
      </c>
      <c r="C79" s="1" t="s">
        <v>1806</v>
      </c>
      <c r="D79" s="1" t="s">
        <v>3399</v>
      </c>
      <c r="E79" t="s">
        <v>61</v>
      </c>
      <c r="F79" t="s">
        <v>62</v>
      </c>
      <c r="G79" t="s">
        <v>62</v>
      </c>
      <c r="H79" t="s">
        <v>62</v>
      </c>
      <c r="I79" t="s">
        <v>62</v>
      </c>
      <c r="J79" t="s">
        <v>62</v>
      </c>
      <c r="K79" t="s">
        <v>62</v>
      </c>
      <c r="L79" t="s">
        <v>62</v>
      </c>
      <c r="N79" t="s">
        <v>62</v>
      </c>
      <c r="O79" t="s">
        <v>61</v>
      </c>
      <c r="P79" t="s">
        <v>62</v>
      </c>
      <c r="Q79" t="s">
        <v>62</v>
      </c>
      <c r="R79" t="s">
        <v>62</v>
      </c>
      <c r="S79" t="s">
        <v>62</v>
      </c>
      <c r="T79" t="s">
        <v>61</v>
      </c>
      <c r="U79" t="s">
        <v>62</v>
      </c>
      <c r="V79" t="s">
        <v>62</v>
      </c>
    </row>
    <row r="80" spans="1:22" x14ac:dyDescent="0.2">
      <c r="A80" s="1" t="s">
        <v>140</v>
      </c>
      <c r="B80" s="1" t="s">
        <v>3478</v>
      </c>
      <c r="C80" s="1" t="s">
        <v>1807</v>
      </c>
      <c r="D80" s="1" t="s">
        <v>3399</v>
      </c>
      <c r="E80" t="s">
        <v>61</v>
      </c>
      <c r="F80" t="s">
        <v>62</v>
      </c>
      <c r="G80" t="s">
        <v>61</v>
      </c>
      <c r="H80" t="s">
        <v>62</v>
      </c>
      <c r="I80" t="s">
        <v>61</v>
      </c>
      <c r="J80" t="s">
        <v>61</v>
      </c>
      <c r="K80" t="s">
        <v>61</v>
      </c>
      <c r="L80" t="s">
        <v>61</v>
      </c>
      <c r="N80" t="s">
        <v>61</v>
      </c>
      <c r="O80" t="s">
        <v>61</v>
      </c>
      <c r="P80" t="s">
        <v>61</v>
      </c>
      <c r="Q80" t="s">
        <v>61</v>
      </c>
      <c r="R80" t="s">
        <v>61</v>
      </c>
      <c r="S80" t="s">
        <v>62</v>
      </c>
      <c r="T80" t="s">
        <v>62</v>
      </c>
      <c r="U80" t="s">
        <v>61</v>
      </c>
      <c r="V80" t="s">
        <v>61</v>
      </c>
    </row>
    <row r="81" spans="1:22" x14ac:dyDescent="0.2">
      <c r="A81" s="1" t="s">
        <v>141</v>
      </c>
      <c r="B81" s="1" t="s">
        <v>3479</v>
      </c>
      <c r="C81" s="1" t="s">
        <v>1808</v>
      </c>
      <c r="D81" s="1" t="s">
        <v>3399</v>
      </c>
      <c r="E81" t="s">
        <v>61</v>
      </c>
      <c r="F81" t="s">
        <v>62</v>
      </c>
      <c r="G81" t="s">
        <v>62</v>
      </c>
      <c r="H81" t="s">
        <v>62</v>
      </c>
      <c r="I81" t="s">
        <v>62</v>
      </c>
      <c r="J81" t="s">
        <v>61</v>
      </c>
      <c r="K81" t="s">
        <v>62</v>
      </c>
      <c r="L81" t="s">
        <v>62</v>
      </c>
      <c r="N81" t="s">
        <v>62</v>
      </c>
      <c r="O81" t="s">
        <v>62</v>
      </c>
      <c r="P81" t="s">
        <v>61</v>
      </c>
      <c r="Q81" t="s">
        <v>61</v>
      </c>
      <c r="R81" t="s">
        <v>61</v>
      </c>
      <c r="T81" t="s">
        <v>62</v>
      </c>
      <c r="U81" t="s">
        <v>62</v>
      </c>
      <c r="V81" t="s">
        <v>62</v>
      </c>
    </row>
    <row r="82" spans="1:22" x14ac:dyDescent="0.2">
      <c r="A82" s="1" t="s">
        <v>142</v>
      </c>
      <c r="B82" s="1" t="s">
        <v>3480</v>
      </c>
      <c r="C82" s="1" t="s">
        <v>1809</v>
      </c>
      <c r="D82" s="1" t="s">
        <v>3399</v>
      </c>
      <c r="E82" t="s">
        <v>61</v>
      </c>
      <c r="F82" t="s">
        <v>61</v>
      </c>
      <c r="G82" t="s">
        <v>61</v>
      </c>
      <c r="H82" t="s">
        <v>61</v>
      </c>
      <c r="I82" t="s">
        <v>61</v>
      </c>
      <c r="J82" t="s">
        <v>61</v>
      </c>
      <c r="K82" t="s">
        <v>61</v>
      </c>
      <c r="L82" t="s">
        <v>61</v>
      </c>
      <c r="M82" t="s">
        <v>61</v>
      </c>
      <c r="N82" t="s">
        <v>61</v>
      </c>
      <c r="O82" t="s">
        <v>61</v>
      </c>
      <c r="P82" t="s">
        <v>61</v>
      </c>
      <c r="Q82" t="s">
        <v>61</v>
      </c>
      <c r="R82" t="s">
        <v>61</v>
      </c>
      <c r="S82" t="s">
        <v>61</v>
      </c>
      <c r="T82" t="s">
        <v>61</v>
      </c>
      <c r="U82" t="s">
        <v>61</v>
      </c>
      <c r="V82" t="s">
        <v>61</v>
      </c>
    </row>
    <row r="83" spans="1:22" x14ac:dyDescent="0.2">
      <c r="A83" s="1" t="s">
        <v>143</v>
      </c>
      <c r="B83" s="1" t="s">
        <v>3481</v>
      </c>
      <c r="C83" s="1" t="s">
        <v>1810</v>
      </c>
      <c r="D83" s="1" t="s">
        <v>3399</v>
      </c>
      <c r="E83" t="s">
        <v>61</v>
      </c>
      <c r="F83" t="s">
        <v>61</v>
      </c>
      <c r="G83" t="s">
        <v>61</v>
      </c>
      <c r="H83" t="s">
        <v>61</v>
      </c>
      <c r="I83" t="s">
        <v>61</v>
      </c>
      <c r="J83" t="s">
        <v>61</v>
      </c>
      <c r="K83" t="s">
        <v>61</v>
      </c>
      <c r="L83" t="s">
        <v>61</v>
      </c>
      <c r="M83" t="s">
        <v>61</v>
      </c>
      <c r="N83" t="s">
        <v>61</v>
      </c>
      <c r="O83" t="s">
        <v>61</v>
      </c>
      <c r="P83" t="s">
        <v>61</v>
      </c>
      <c r="Q83" t="s">
        <v>61</v>
      </c>
      <c r="R83" t="s">
        <v>61</v>
      </c>
      <c r="S83" t="s">
        <v>61</v>
      </c>
      <c r="T83" t="s">
        <v>61</v>
      </c>
      <c r="U83" t="s">
        <v>61</v>
      </c>
      <c r="V83" t="s">
        <v>61</v>
      </c>
    </row>
    <row r="84" spans="1:22" x14ac:dyDescent="0.2">
      <c r="A84" s="1" t="s">
        <v>144</v>
      </c>
      <c r="B84" s="1" t="s">
        <v>3482</v>
      </c>
      <c r="C84" s="1" t="s">
        <v>1811</v>
      </c>
      <c r="D84" s="1" t="s">
        <v>3399</v>
      </c>
      <c r="E84" t="s">
        <v>61</v>
      </c>
      <c r="F84" t="s">
        <v>61</v>
      </c>
      <c r="G84" t="s">
        <v>61</v>
      </c>
      <c r="H84" t="s">
        <v>61</v>
      </c>
      <c r="I84" t="s">
        <v>61</v>
      </c>
      <c r="J84" t="s">
        <v>61</v>
      </c>
      <c r="K84" t="s">
        <v>61</v>
      </c>
      <c r="L84" t="s">
        <v>61</v>
      </c>
      <c r="M84" t="s">
        <v>61</v>
      </c>
      <c r="N84" t="s">
        <v>61</v>
      </c>
      <c r="O84" t="s">
        <v>61</v>
      </c>
      <c r="Q84" t="s">
        <v>61</v>
      </c>
      <c r="R84" t="s">
        <v>61</v>
      </c>
      <c r="S84" t="s">
        <v>61</v>
      </c>
      <c r="T84" t="s">
        <v>61</v>
      </c>
      <c r="U84" t="s">
        <v>61</v>
      </c>
      <c r="V84" t="s">
        <v>61</v>
      </c>
    </row>
    <row r="85" spans="1:22" x14ac:dyDescent="0.2">
      <c r="A85" s="1" t="s">
        <v>145</v>
      </c>
      <c r="B85" s="1" t="s">
        <v>3483</v>
      </c>
      <c r="C85" s="1" t="s">
        <v>1812</v>
      </c>
      <c r="D85" s="1" t="s">
        <v>3399</v>
      </c>
      <c r="E85" t="s">
        <v>61</v>
      </c>
      <c r="G85" t="s">
        <v>62</v>
      </c>
      <c r="H85" t="s">
        <v>62</v>
      </c>
      <c r="I85" t="s">
        <v>61</v>
      </c>
      <c r="K85" t="s">
        <v>62</v>
      </c>
      <c r="L85" t="s">
        <v>62</v>
      </c>
      <c r="N85" t="s">
        <v>62</v>
      </c>
      <c r="P85" t="s">
        <v>61</v>
      </c>
      <c r="R85" t="s">
        <v>61</v>
      </c>
      <c r="S85" t="s">
        <v>61</v>
      </c>
      <c r="V85" t="s">
        <v>61</v>
      </c>
    </row>
    <row r="86" spans="1:22" x14ac:dyDescent="0.2">
      <c r="A86" s="1" t="s">
        <v>146</v>
      </c>
      <c r="B86" s="1" t="s">
        <v>3484</v>
      </c>
      <c r="C86" s="1" t="s">
        <v>1813</v>
      </c>
      <c r="D86" s="1" t="s">
        <v>3399</v>
      </c>
      <c r="E86" t="s">
        <v>61</v>
      </c>
      <c r="F86" t="s">
        <v>61</v>
      </c>
      <c r="G86" t="s">
        <v>61</v>
      </c>
      <c r="H86" t="s">
        <v>61</v>
      </c>
      <c r="I86" t="s">
        <v>61</v>
      </c>
      <c r="J86" t="s">
        <v>61</v>
      </c>
      <c r="K86" t="s">
        <v>61</v>
      </c>
      <c r="L86" t="s">
        <v>61</v>
      </c>
      <c r="M86" t="s">
        <v>61</v>
      </c>
      <c r="N86" t="s">
        <v>61</v>
      </c>
      <c r="O86" t="s">
        <v>61</v>
      </c>
      <c r="P86" t="s">
        <v>61</v>
      </c>
      <c r="Q86" t="s">
        <v>61</v>
      </c>
      <c r="R86" t="s">
        <v>61</v>
      </c>
      <c r="S86" t="s">
        <v>61</v>
      </c>
      <c r="T86" t="s">
        <v>61</v>
      </c>
      <c r="U86" t="s">
        <v>61</v>
      </c>
      <c r="V86" t="s">
        <v>61</v>
      </c>
    </row>
    <row r="87" spans="1:22" x14ac:dyDescent="0.2">
      <c r="A87" s="1" t="s">
        <v>147</v>
      </c>
      <c r="B87" s="1" t="s">
        <v>3485</v>
      </c>
      <c r="C87" s="1" t="s">
        <v>1814</v>
      </c>
      <c r="D87" s="1" t="s">
        <v>3399</v>
      </c>
      <c r="E87" t="s">
        <v>61</v>
      </c>
      <c r="F87" t="s">
        <v>62</v>
      </c>
      <c r="G87" t="s">
        <v>62</v>
      </c>
      <c r="H87" t="s">
        <v>62</v>
      </c>
      <c r="I87" t="s">
        <v>62</v>
      </c>
      <c r="J87" t="s">
        <v>61</v>
      </c>
      <c r="K87" t="s">
        <v>62</v>
      </c>
      <c r="L87" t="s">
        <v>62</v>
      </c>
      <c r="N87" t="s">
        <v>62</v>
      </c>
      <c r="O87" t="s">
        <v>62</v>
      </c>
      <c r="P87" t="s">
        <v>61</v>
      </c>
      <c r="Q87" t="s">
        <v>61</v>
      </c>
      <c r="R87" t="s">
        <v>61</v>
      </c>
      <c r="T87" t="s">
        <v>61</v>
      </c>
      <c r="V87" t="s">
        <v>62</v>
      </c>
    </row>
    <row r="88" spans="1:22" x14ac:dyDescent="0.2">
      <c r="A88" s="1" t="s">
        <v>148</v>
      </c>
      <c r="B88" s="1" t="s">
        <v>3486</v>
      </c>
      <c r="C88" s="1" t="s">
        <v>1815</v>
      </c>
      <c r="D88" s="1" t="s">
        <v>3399</v>
      </c>
      <c r="E88" t="s">
        <v>61</v>
      </c>
      <c r="G88" t="s">
        <v>62</v>
      </c>
      <c r="H88" t="s">
        <v>62</v>
      </c>
      <c r="I88" t="s">
        <v>61</v>
      </c>
      <c r="J88" t="s">
        <v>62</v>
      </c>
      <c r="K88" t="s">
        <v>62</v>
      </c>
      <c r="L88" t="s">
        <v>62</v>
      </c>
      <c r="N88" t="s">
        <v>62</v>
      </c>
      <c r="P88" t="s">
        <v>61</v>
      </c>
      <c r="Q88" t="s">
        <v>62</v>
      </c>
      <c r="R88" t="s">
        <v>61</v>
      </c>
      <c r="S88" t="s">
        <v>61</v>
      </c>
      <c r="T88" t="s">
        <v>62</v>
      </c>
      <c r="V88" t="s">
        <v>61</v>
      </c>
    </row>
    <row r="89" spans="1:22" x14ac:dyDescent="0.2">
      <c r="A89" s="1" t="s">
        <v>149</v>
      </c>
      <c r="B89" s="1" t="s">
        <v>3487</v>
      </c>
      <c r="C89" s="1" t="s">
        <v>1816</v>
      </c>
      <c r="D89" s="1" t="s">
        <v>3399</v>
      </c>
      <c r="E89" t="s">
        <v>61</v>
      </c>
      <c r="F89" t="s">
        <v>61</v>
      </c>
      <c r="G89" t="s">
        <v>61</v>
      </c>
      <c r="H89" t="s">
        <v>61</v>
      </c>
      <c r="I89" t="s">
        <v>61</v>
      </c>
      <c r="J89" t="s">
        <v>61</v>
      </c>
      <c r="K89" t="s">
        <v>61</v>
      </c>
      <c r="L89" t="s">
        <v>61</v>
      </c>
      <c r="M89" t="s">
        <v>61</v>
      </c>
      <c r="N89" t="s">
        <v>61</v>
      </c>
      <c r="O89" t="s">
        <v>61</v>
      </c>
      <c r="P89" t="s">
        <v>61</v>
      </c>
      <c r="Q89" t="s">
        <v>61</v>
      </c>
      <c r="R89" t="s">
        <v>61</v>
      </c>
      <c r="S89" t="s">
        <v>61</v>
      </c>
      <c r="T89" t="s">
        <v>61</v>
      </c>
      <c r="U89" t="s">
        <v>61</v>
      </c>
      <c r="V89" t="s">
        <v>61</v>
      </c>
    </row>
    <row r="90" spans="1:22" x14ac:dyDescent="0.2">
      <c r="A90" s="1" t="s">
        <v>150</v>
      </c>
      <c r="B90" s="1" t="s">
        <v>3488</v>
      </c>
      <c r="C90" s="1" t="s">
        <v>1817</v>
      </c>
      <c r="D90" s="1" t="s">
        <v>3399</v>
      </c>
      <c r="E90" t="s">
        <v>61</v>
      </c>
      <c r="F90" t="s">
        <v>62</v>
      </c>
      <c r="H90" t="s">
        <v>62</v>
      </c>
      <c r="I90" t="s">
        <v>62</v>
      </c>
      <c r="J90" t="s">
        <v>61</v>
      </c>
      <c r="K90" t="s">
        <v>62</v>
      </c>
      <c r="L90" t="s">
        <v>62</v>
      </c>
      <c r="N90" t="s">
        <v>62</v>
      </c>
      <c r="O90" t="s">
        <v>62</v>
      </c>
      <c r="P90" t="s">
        <v>61</v>
      </c>
      <c r="Q90" t="s">
        <v>62</v>
      </c>
      <c r="R90" t="s">
        <v>61</v>
      </c>
      <c r="S90" t="s">
        <v>62</v>
      </c>
      <c r="T90" t="s">
        <v>62</v>
      </c>
      <c r="U90" t="s">
        <v>62</v>
      </c>
      <c r="V90" t="s">
        <v>62</v>
      </c>
    </row>
    <row r="91" spans="1:22" x14ac:dyDescent="0.2">
      <c r="A91" s="1" t="s">
        <v>151</v>
      </c>
      <c r="B91" s="1" t="s">
        <v>3489</v>
      </c>
      <c r="C91" s="1" t="s">
        <v>1818</v>
      </c>
      <c r="D91" s="1" t="s">
        <v>3399</v>
      </c>
      <c r="F91" t="s">
        <v>62</v>
      </c>
      <c r="G91" t="s">
        <v>62</v>
      </c>
      <c r="H91" t="s">
        <v>62</v>
      </c>
      <c r="I91" t="s">
        <v>62</v>
      </c>
      <c r="J91" t="s">
        <v>62</v>
      </c>
      <c r="L91" t="s">
        <v>62</v>
      </c>
      <c r="N91" t="s">
        <v>62</v>
      </c>
      <c r="O91" t="s">
        <v>61</v>
      </c>
      <c r="P91" t="s">
        <v>62</v>
      </c>
      <c r="Q91" t="s">
        <v>62</v>
      </c>
      <c r="R91" t="s">
        <v>62</v>
      </c>
      <c r="S91" t="s">
        <v>62</v>
      </c>
      <c r="T91" t="s">
        <v>62</v>
      </c>
      <c r="U91" t="s">
        <v>62</v>
      </c>
      <c r="V91" t="s">
        <v>62</v>
      </c>
    </row>
    <row r="92" spans="1:22" x14ac:dyDescent="0.2">
      <c r="A92" s="1" t="s">
        <v>152</v>
      </c>
      <c r="B92" s="1" t="s">
        <v>3490</v>
      </c>
      <c r="C92" s="1" t="s">
        <v>1819</v>
      </c>
      <c r="D92" s="1" t="s">
        <v>3399</v>
      </c>
      <c r="E92" t="s">
        <v>61</v>
      </c>
      <c r="F92" t="s">
        <v>62</v>
      </c>
      <c r="G92" t="s">
        <v>62</v>
      </c>
      <c r="H92" t="s">
        <v>62</v>
      </c>
      <c r="I92" t="s">
        <v>62</v>
      </c>
      <c r="J92" t="s">
        <v>61</v>
      </c>
      <c r="K92" t="s">
        <v>62</v>
      </c>
      <c r="L92" t="s">
        <v>62</v>
      </c>
      <c r="N92" t="s">
        <v>62</v>
      </c>
      <c r="O92" t="s">
        <v>62</v>
      </c>
      <c r="P92" t="s">
        <v>61</v>
      </c>
      <c r="Q92" t="s">
        <v>61</v>
      </c>
      <c r="R92" t="s">
        <v>61</v>
      </c>
      <c r="S92" t="s">
        <v>61</v>
      </c>
      <c r="T92" t="s">
        <v>62</v>
      </c>
      <c r="U92" t="s">
        <v>62</v>
      </c>
      <c r="V92" t="s">
        <v>62</v>
      </c>
    </row>
    <row r="93" spans="1:22" x14ac:dyDescent="0.2">
      <c r="A93" s="1" t="s">
        <v>153</v>
      </c>
      <c r="B93" s="1" t="s">
        <v>3491</v>
      </c>
      <c r="C93" s="1" t="s">
        <v>1820</v>
      </c>
      <c r="D93" s="1" t="s">
        <v>3399</v>
      </c>
      <c r="E93" t="s">
        <v>61</v>
      </c>
      <c r="F93" t="s">
        <v>61</v>
      </c>
      <c r="G93" t="s">
        <v>61</v>
      </c>
      <c r="H93" t="s">
        <v>61</v>
      </c>
      <c r="I93" t="s">
        <v>61</v>
      </c>
      <c r="J93" t="s">
        <v>61</v>
      </c>
      <c r="K93" t="s">
        <v>61</v>
      </c>
      <c r="L93" t="s">
        <v>61</v>
      </c>
      <c r="M93" t="s">
        <v>61</v>
      </c>
      <c r="N93" t="s">
        <v>61</v>
      </c>
      <c r="O93" t="s">
        <v>61</v>
      </c>
      <c r="P93" t="s">
        <v>61</v>
      </c>
      <c r="Q93" t="s">
        <v>61</v>
      </c>
      <c r="R93" t="s">
        <v>61</v>
      </c>
      <c r="S93" t="s">
        <v>61</v>
      </c>
      <c r="T93" t="s">
        <v>61</v>
      </c>
      <c r="U93" t="s">
        <v>61</v>
      </c>
      <c r="V93" t="s">
        <v>61</v>
      </c>
    </row>
    <row r="94" spans="1:22" x14ac:dyDescent="0.2">
      <c r="A94" s="1" t="s">
        <v>154</v>
      </c>
      <c r="B94" s="1" t="s">
        <v>3492</v>
      </c>
      <c r="C94" s="1" t="s">
        <v>1821</v>
      </c>
      <c r="D94" s="1" t="s">
        <v>3399</v>
      </c>
      <c r="E94" t="s">
        <v>61</v>
      </c>
      <c r="F94" t="s">
        <v>61</v>
      </c>
      <c r="G94" t="s">
        <v>61</v>
      </c>
      <c r="H94" t="s">
        <v>61</v>
      </c>
      <c r="I94" t="s">
        <v>61</v>
      </c>
      <c r="J94" t="s">
        <v>61</v>
      </c>
      <c r="K94" t="s">
        <v>61</v>
      </c>
      <c r="L94" t="s">
        <v>61</v>
      </c>
      <c r="M94" t="s">
        <v>61</v>
      </c>
      <c r="N94" t="s">
        <v>61</v>
      </c>
      <c r="O94" t="s">
        <v>61</v>
      </c>
      <c r="P94" t="s">
        <v>61</v>
      </c>
      <c r="Q94" t="s">
        <v>61</v>
      </c>
      <c r="R94" t="s">
        <v>61</v>
      </c>
      <c r="S94" t="s">
        <v>61</v>
      </c>
      <c r="T94" t="s">
        <v>61</v>
      </c>
      <c r="U94" t="s">
        <v>61</v>
      </c>
      <c r="V94" t="s">
        <v>61</v>
      </c>
    </row>
    <row r="95" spans="1:22" x14ac:dyDescent="0.2">
      <c r="A95" s="1" t="s">
        <v>155</v>
      </c>
      <c r="B95" s="1" t="s">
        <v>3493</v>
      </c>
      <c r="C95" s="1" t="s">
        <v>1822</v>
      </c>
      <c r="D95" s="1" t="s">
        <v>3399</v>
      </c>
      <c r="E95" t="s">
        <v>61</v>
      </c>
      <c r="F95" t="s">
        <v>62</v>
      </c>
      <c r="G95" t="s">
        <v>62</v>
      </c>
      <c r="H95" t="s">
        <v>62</v>
      </c>
      <c r="I95" t="s">
        <v>62</v>
      </c>
      <c r="J95" t="s">
        <v>61</v>
      </c>
      <c r="K95" t="s">
        <v>62</v>
      </c>
      <c r="L95" t="s">
        <v>62</v>
      </c>
      <c r="N95" t="s">
        <v>62</v>
      </c>
      <c r="O95" t="s">
        <v>62</v>
      </c>
      <c r="P95" t="s">
        <v>61</v>
      </c>
      <c r="Q95" t="s">
        <v>61</v>
      </c>
      <c r="R95" t="s">
        <v>61</v>
      </c>
      <c r="S95" t="s">
        <v>62</v>
      </c>
      <c r="T95" t="s">
        <v>62</v>
      </c>
      <c r="U95" t="s">
        <v>62</v>
      </c>
      <c r="V95" t="s">
        <v>62</v>
      </c>
    </row>
    <row r="96" spans="1:22" x14ac:dyDescent="0.2">
      <c r="A96" s="1" t="s">
        <v>156</v>
      </c>
      <c r="B96" s="1" t="s">
        <v>3494</v>
      </c>
      <c r="C96" s="1" t="s">
        <v>1823</v>
      </c>
      <c r="D96" s="1" t="s">
        <v>3399</v>
      </c>
      <c r="E96" t="s">
        <v>61</v>
      </c>
      <c r="F96" t="s">
        <v>62</v>
      </c>
      <c r="G96" t="s">
        <v>62</v>
      </c>
      <c r="H96" t="s">
        <v>62</v>
      </c>
      <c r="I96" t="s">
        <v>62</v>
      </c>
      <c r="J96" t="s">
        <v>61</v>
      </c>
      <c r="K96" t="s">
        <v>62</v>
      </c>
      <c r="L96" t="s">
        <v>62</v>
      </c>
      <c r="N96" t="s">
        <v>62</v>
      </c>
      <c r="O96" t="s">
        <v>61</v>
      </c>
      <c r="P96" t="s">
        <v>61</v>
      </c>
      <c r="Q96" t="s">
        <v>62</v>
      </c>
      <c r="R96" t="s">
        <v>61</v>
      </c>
      <c r="T96" t="s">
        <v>62</v>
      </c>
      <c r="U96" t="s">
        <v>61</v>
      </c>
      <c r="V96" t="s">
        <v>62</v>
      </c>
    </row>
    <row r="97" spans="1:22" x14ac:dyDescent="0.2">
      <c r="A97" s="1" t="s">
        <v>157</v>
      </c>
      <c r="B97" s="1" t="s">
        <v>3495</v>
      </c>
      <c r="C97" s="1" t="s">
        <v>1824</v>
      </c>
      <c r="D97" s="1" t="s">
        <v>3399</v>
      </c>
      <c r="E97" t="s">
        <v>61</v>
      </c>
      <c r="F97" t="s">
        <v>62</v>
      </c>
      <c r="G97" t="s">
        <v>62</v>
      </c>
      <c r="H97" t="s">
        <v>62</v>
      </c>
      <c r="I97" t="s">
        <v>62</v>
      </c>
      <c r="J97" t="s">
        <v>62</v>
      </c>
      <c r="K97" t="s">
        <v>62</v>
      </c>
      <c r="L97" t="s">
        <v>62</v>
      </c>
      <c r="N97" t="s">
        <v>61</v>
      </c>
      <c r="O97" t="s">
        <v>61</v>
      </c>
      <c r="P97" t="s">
        <v>61</v>
      </c>
      <c r="Q97" t="s">
        <v>61</v>
      </c>
      <c r="R97" t="s">
        <v>61</v>
      </c>
      <c r="S97" t="s">
        <v>62</v>
      </c>
      <c r="T97" t="s">
        <v>62</v>
      </c>
      <c r="U97" t="s">
        <v>61</v>
      </c>
      <c r="V97" t="s">
        <v>62</v>
      </c>
    </row>
    <row r="98" spans="1:22" x14ac:dyDescent="0.2">
      <c r="A98" s="1" t="s">
        <v>158</v>
      </c>
      <c r="B98" s="1" t="s">
        <v>3496</v>
      </c>
      <c r="C98" s="1" t="s">
        <v>1825</v>
      </c>
      <c r="D98" s="1" t="s">
        <v>3399</v>
      </c>
      <c r="E98" t="s">
        <v>61</v>
      </c>
      <c r="F98" t="s">
        <v>61</v>
      </c>
      <c r="G98" t="s">
        <v>61</v>
      </c>
      <c r="H98" t="s">
        <v>61</v>
      </c>
      <c r="I98" t="s">
        <v>61</v>
      </c>
      <c r="K98" t="s">
        <v>61</v>
      </c>
      <c r="L98" t="s">
        <v>61</v>
      </c>
      <c r="M98" t="s">
        <v>61</v>
      </c>
      <c r="N98" t="s">
        <v>61</v>
      </c>
      <c r="O98" t="s">
        <v>61</v>
      </c>
      <c r="P98" t="s">
        <v>61</v>
      </c>
      <c r="Q98" t="s">
        <v>61</v>
      </c>
      <c r="R98" t="s">
        <v>61</v>
      </c>
      <c r="S98" t="s">
        <v>61</v>
      </c>
      <c r="T98" t="s">
        <v>61</v>
      </c>
      <c r="U98" t="s">
        <v>61</v>
      </c>
      <c r="V98" t="s">
        <v>61</v>
      </c>
    </row>
    <row r="99" spans="1:22" x14ac:dyDescent="0.2">
      <c r="A99" s="1" t="s">
        <v>159</v>
      </c>
      <c r="B99" s="1" t="s">
        <v>3497</v>
      </c>
      <c r="C99" s="1" t="s">
        <v>1826</v>
      </c>
      <c r="D99" s="1" t="s">
        <v>3399</v>
      </c>
      <c r="E99" t="s">
        <v>61</v>
      </c>
      <c r="F99" t="s">
        <v>62</v>
      </c>
      <c r="G99" t="s">
        <v>62</v>
      </c>
      <c r="H99" t="s">
        <v>62</v>
      </c>
      <c r="I99" t="s">
        <v>62</v>
      </c>
      <c r="K99" t="s">
        <v>62</v>
      </c>
      <c r="L99" t="s">
        <v>62</v>
      </c>
      <c r="N99" t="s">
        <v>62</v>
      </c>
      <c r="O99" t="s">
        <v>62</v>
      </c>
      <c r="P99" t="s">
        <v>61</v>
      </c>
      <c r="Q99" t="s">
        <v>62</v>
      </c>
      <c r="R99" t="s">
        <v>61</v>
      </c>
      <c r="S99" t="s">
        <v>61</v>
      </c>
      <c r="T99" t="s">
        <v>62</v>
      </c>
      <c r="U99" t="s">
        <v>62</v>
      </c>
      <c r="V99" t="s">
        <v>62</v>
      </c>
    </row>
    <row r="100" spans="1:22" x14ac:dyDescent="0.2">
      <c r="A100" s="1" t="s">
        <v>160</v>
      </c>
      <c r="B100" s="1" t="s">
        <v>3498</v>
      </c>
      <c r="C100" s="1" t="s">
        <v>1827</v>
      </c>
      <c r="D100" s="1" t="s">
        <v>3399</v>
      </c>
      <c r="E100" t="s">
        <v>61</v>
      </c>
      <c r="F100" t="s">
        <v>62</v>
      </c>
      <c r="G100" t="s">
        <v>62</v>
      </c>
      <c r="H100" t="s">
        <v>62</v>
      </c>
      <c r="I100" t="s">
        <v>62</v>
      </c>
      <c r="J100" t="s">
        <v>61</v>
      </c>
      <c r="K100" t="s">
        <v>62</v>
      </c>
      <c r="L100" t="s">
        <v>62</v>
      </c>
      <c r="N100" t="s">
        <v>62</v>
      </c>
      <c r="O100" t="s">
        <v>61</v>
      </c>
      <c r="P100" t="s">
        <v>61</v>
      </c>
      <c r="Q100" t="s">
        <v>62</v>
      </c>
      <c r="R100" t="s">
        <v>61</v>
      </c>
      <c r="S100" t="s">
        <v>61</v>
      </c>
      <c r="T100" t="s">
        <v>61</v>
      </c>
      <c r="U100" t="s">
        <v>61</v>
      </c>
      <c r="V100" t="s">
        <v>61</v>
      </c>
    </row>
    <row r="101" spans="1:22" x14ac:dyDescent="0.2">
      <c r="A101" s="1" t="s">
        <v>161</v>
      </c>
      <c r="B101" s="1" t="s">
        <v>3499</v>
      </c>
      <c r="C101" s="1" t="s">
        <v>1828</v>
      </c>
      <c r="D101" s="1" t="s">
        <v>3399</v>
      </c>
      <c r="E101" t="s">
        <v>61</v>
      </c>
      <c r="F101" t="s">
        <v>62</v>
      </c>
      <c r="G101" t="s">
        <v>62</v>
      </c>
      <c r="H101" t="s">
        <v>62</v>
      </c>
      <c r="J101" t="s">
        <v>61</v>
      </c>
      <c r="K101" t="s">
        <v>62</v>
      </c>
      <c r="L101" t="s">
        <v>62</v>
      </c>
      <c r="N101" t="s">
        <v>62</v>
      </c>
      <c r="O101" t="s">
        <v>61</v>
      </c>
      <c r="P101" t="s">
        <v>61</v>
      </c>
      <c r="Q101" t="s">
        <v>62</v>
      </c>
      <c r="R101" t="s">
        <v>61</v>
      </c>
      <c r="S101" t="s">
        <v>62</v>
      </c>
      <c r="T101" t="s">
        <v>61</v>
      </c>
      <c r="U101" t="s">
        <v>61</v>
      </c>
      <c r="V101" t="s">
        <v>62</v>
      </c>
    </row>
    <row r="102" spans="1:22" x14ac:dyDescent="0.2">
      <c r="A102" s="1" t="s">
        <v>162</v>
      </c>
      <c r="B102" s="1" t="s">
        <v>3500</v>
      </c>
      <c r="C102" s="1" t="s">
        <v>1829</v>
      </c>
      <c r="D102" s="1" t="s">
        <v>3399</v>
      </c>
      <c r="E102" t="s">
        <v>62</v>
      </c>
      <c r="F102" t="s">
        <v>61</v>
      </c>
      <c r="G102" t="s">
        <v>62</v>
      </c>
      <c r="H102" t="s">
        <v>62</v>
      </c>
      <c r="J102" t="s">
        <v>62</v>
      </c>
      <c r="K102" t="s">
        <v>62</v>
      </c>
      <c r="L102" t="s">
        <v>62</v>
      </c>
      <c r="N102" t="s">
        <v>61</v>
      </c>
      <c r="O102" t="s">
        <v>62</v>
      </c>
      <c r="Q102" t="s">
        <v>61</v>
      </c>
      <c r="R102" t="s">
        <v>62</v>
      </c>
      <c r="S102" t="s">
        <v>61</v>
      </c>
      <c r="T102" t="s">
        <v>62</v>
      </c>
      <c r="U102" t="s">
        <v>62</v>
      </c>
      <c r="V102" t="s">
        <v>61</v>
      </c>
    </row>
    <row r="103" spans="1:22" x14ac:dyDescent="0.2">
      <c r="A103" s="1" t="s">
        <v>163</v>
      </c>
      <c r="B103" s="1" t="s">
        <v>3501</v>
      </c>
      <c r="C103" s="1" t="s">
        <v>1830</v>
      </c>
      <c r="D103" s="1" t="s">
        <v>3399</v>
      </c>
      <c r="E103" t="s">
        <v>61</v>
      </c>
      <c r="F103" t="s">
        <v>61</v>
      </c>
      <c r="G103" t="s">
        <v>61</v>
      </c>
      <c r="H103" t="s">
        <v>61</v>
      </c>
      <c r="I103" t="s">
        <v>61</v>
      </c>
      <c r="J103" t="s">
        <v>61</v>
      </c>
      <c r="K103" t="s">
        <v>61</v>
      </c>
      <c r="L103" t="s">
        <v>61</v>
      </c>
      <c r="M103" t="s">
        <v>61</v>
      </c>
      <c r="N103" t="s">
        <v>61</v>
      </c>
      <c r="O103" t="s">
        <v>61</v>
      </c>
      <c r="P103" t="s">
        <v>61</v>
      </c>
      <c r="Q103" t="s">
        <v>61</v>
      </c>
      <c r="R103" t="s">
        <v>61</v>
      </c>
      <c r="S103" t="s">
        <v>61</v>
      </c>
      <c r="T103" t="s">
        <v>61</v>
      </c>
      <c r="U103" t="s">
        <v>61</v>
      </c>
      <c r="V103" t="s">
        <v>61</v>
      </c>
    </row>
    <row r="104" spans="1:22" x14ac:dyDescent="0.2">
      <c r="A104" s="1" t="s">
        <v>164</v>
      </c>
      <c r="B104" s="1" t="s">
        <v>3502</v>
      </c>
      <c r="C104" s="1" t="s">
        <v>1831</v>
      </c>
      <c r="D104" s="1" t="s">
        <v>3399</v>
      </c>
      <c r="E104" t="s">
        <v>61</v>
      </c>
      <c r="G104" t="s">
        <v>61</v>
      </c>
      <c r="H104" t="s">
        <v>61</v>
      </c>
      <c r="I104" t="s">
        <v>61</v>
      </c>
      <c r="J104" t="s">
        <v>61</v>
      </c>
      <c r="K104" t="s">
        <v>61</v>
      </c>
      <c r="L104" t="s">
        <v>61</v>
      </c>
      <c r="M104" t="s">
        <v>61</v>
      </c>
      <c r="N104" t="s">
        <v>61</v>
      </c>
      <c r="O104" t="s">
        <v>61</v>
      </c>
      <c r="P104" t="s">
        <v>61</v>
      </c>
      <c r="Q104" t="s">
        <v>61</v>
      </c>
      <c r="R104" t="s">
        <v>61</v>
      </c>
      <c r="S104" t="s">
        <v>61</v>
      </c>
      <c r="T104" t="s">
        <v>62</v>
      </c>
      <c r="U104" t="s">
        <v>61</v>
      </c>
      <c r="V104" t="s">
        <v>62</v>
      </c>
    </row>
    <row r="105" spans="1:22" x14ac:dyDescent="0.2">
      <c r="A105" s="1" t="s">
        <v>165</v>
      </c>
      <c r="B105" s="1" t="s">
        <v>3503</v>
      </c>
      <c r="C105" s="1" t="s">
        <v>1832</v>
      </c>
      <c r="D105" s="1" t="s">
        <v>3399</v>
      </c>
      <c r="E105" t="s">
        <v>61</v>
      </c>
      <c r="F105" t="s">
        <v>61</v>
      </c>
      <c r="G105" t="s">
        <v>61</v>
      </c>
      <c r="H105" t="s">
        <v>62</v>
      </c>
      <c r="I105" t="s">
        <v>61</v>
      </c>
      <c r="J105" t="s">
        <v>62</v>
      </c>
      <c r="K105" t="s">
        <v>61</v>
      </c>
      <c r="L105" t="s">
        <v>61</v>
      </c>
      <c r="M105" t="s">
        <v>61</v>
      </c>
      <c r="N105" t="s">
        <v>61</v>
      </c>
      <c r="O105" t="s">
        <v>61</v>
      </c>
      <c r="P105" t="s">
        <v>61</v>
      </c>
      <c r="Q105" t="s">
        <v>61</v>
      </c>
      <c r="R105" t="s">
        <v>61</v>
      </c>
      <c r="S105" t="s">
        <v>61</v>
      </c>
      <c r="T105" t="s">
        <v>61</v>
      </c>
      <c r="U105" t="s">
        <v>61</v>
      </c>
      <c r="V105" t="s">
        <v>61</v>
      </c>
    </row>
    <row r="106" spans="1:22" x14ac:dyDescent="0.2">
      <c r="A106" s="1" t="s">
        <v>166</v>
      </c>
      <c r="B106" s="1" t="s">
        <v>3504</v>
      </c>
      <c r="C106" s="1" t="s">
        <v>1833</v>
      </c>
      <c r="D106" s="1" t="s">
        <v>3399</v>
      </c>
      <c r="E106" t="s">
        <v>61</v>
      </c>
      <c r="F106" t="s">
        <v>61</v>
      </c>
      <c r="G106" t="s">
        <v>61</v>
      </c>
      <c r="H106" t="s">
        <v>61</v>
      </c>
      <c r="I106" t="s">
        <v>61</v>
      </c>
      <c r="J106" t="s">
        <v>61</v>
      </c>
      <c r="K106" t="s">
        <v>62</v>
      </c>
      <c r="L106" t="s">
        <v>61</v>
      </c>
      <c r="M106" t="s">
        <v>61</v>
      </c>
      <c r="N106" t="s">
        <v>61</v>
      </c>
      <c r="O106" t="s">
        <v>61</v>
      </c>
      <c r="P106" t="s">
        <v>61</v>
      </c>
      <c r="Q106" t="s">
        <v>61</v>
      </c>
      <c r="R106" t="s">
        <v>61</v>
      </c>
      <c r="S106" t="s">
        <v>61</v>
      </c>
      <c r="T106" t="s">
        <v>61</v>
      </c>
      <c r="U106" t="s">
        <v>61</v>
      </c>
      <c r="V106" t="s">
        <v>61</v>
      </c>
    </row>
    <row r="107" spans="1:22" x14ac:dyDescent="0.2">
      <c r="A107" s="1" t="s">
        <v>167</v>
      </c>
      <c r="B107" s="1" t="s">
        <v>3505</v>
      </c>
      <c r="C107" s="1" t="s">
        <v>1834</v>
      </c>
      <c r="D107" s="1" t="s">
        <v>3399</v>
      </c>
      <c r="E107" t="s">
        <v>61</v>
      </c>
      <c r="G107" t="s">
        <v>62</v>
      </c>
      <c r="H107" t="s">
        <v>62</v>
      </c>
      <c r="I107" t="s">
        <v>61</v>
      </c>
      <c r="J107" t="s">
        <v>62</v>
      </c>
      <c r="K107" t="s">
        <v>62</v>
      </c>
      <c r="L107" t="s">
        <v>62</v>
      </c>
      <c r="N107" t="s">
        <v>62</v>
      </c>
      <c r="P107" t="s">
        <v>61</v>
      </c>
      <c r="Q107" t="s">
        <v>62</v>
      </c>
      <c r="R107" t="s">
        <v>61</v>
      </c>
      <c r="S107" t="s">
        <v>61</v>
      </c>
      <c r="T107" t="s">
        <v>62</v>
      </c>
      <c r="V107" t="s">
        <v>61</v>
      </c>
    </row>
    <row r="108" spans="1:22" x14ac:dyDescent="0.2">
      <c r="A108" s="1" t="s">
        <v>168</v>
      </c>
      <c r="B108" s="1" t="s">
        <v>3506</v>
      </c>
      <c r="C108" s="1" t="s">
        <v>1835</v>
      </c>
      <c r="D108" s="1" t="s">
        <v>3399</v>
      </c>
      <c r="E108" t="s">
        <v>61</v>
      </c>
      <c r="F108" t="s">
        <v>62</v>
      </c>
      <c r="G108" t="s">
        <v>61</v>
      </c>
      <c r="H108" t="s">
        <v>61</v>
      </c>
      <c r="I108" t="s">
        <v>61</v>
      </c>
      <c r="K108" t="s">
        <v>61</v>
      </c>
      <c r="L108" t="s">
        <v>61</v>
      </c>
      <c r="M108" t="s">
        <v>61</v>
      </c>
      <c r="N108" t="s">
        <v>61</v>
      </c>
      <c r="O108" t="s">
        <v>61</v>
      </c>
      <c r="P108" t="s">
        <v>61</v>
      </c>
      <c r="Q108" t="s">
        <v>61</v>
      </c>
      <c r="R108" t="s">
        <v>61</v>
      </c>
      <c r="S108" t="s">
        <v>61</v>
      </c>
      <c r="T108" t="s">
        <v>62</v>
      </c>
      <c r="U108" t="s">
        <v>61</v>
      </c>
      <c r="V108" t="s">
        <v>61</v>
      </c>
    </row>
    <row r="109" spans="1:22" x14ac:dyDescent="0.2">
      <c r="A109" s="1" t="s">
        <v>169</v>
      </c>
      <c r="B109" s="1" t="s">
        <v>3507</v>
      </c>
      <c r="C109" s="1" t="s">
        <v>1836</v>
      </c>
      <c r="D109" s="1" t="s">
        <v>3399</v>
      </c>
      <c r="E109" t="s">
        <v>61</v>
      </c>
      <c r="F109" t="s">
        <v>62</v>
      </c>
      <c r="G109" t="s">
        <v>62</v>
      </c>
      <c r="H109" t="s">
        <v>62</v>
      </c>
      <c r="I109" t="s">
        <v>62</v>
      </c>
      <c r="J109" t="s">
        <v>62</v>
      </c>
      <c r="K109" t="s">
        <v>62</v>
      </c>
      <c r="L109" t="s">
        <v>62</v>
      </c>
      <c r="N109" t="s">
        <v>62</v>
      </c>
      <c r="O109" t="s">
        <v>61</v>
      </c>
      <c r="P109" t="s">
        <v>62</v>
      </c>
      <c r="Q109" t="s">
        <v>62</v>
      </c>
      <c r="R109" t="s">
        <v>62</v>
      </c>
      <c r="S109" t="s">
        <v>62</v>
      </c>
      <c r="T109" t="s">
        <v>61</v>
      </c>
      <c r="U109" t="s">
        <v>61</v>
      </c>
      <c r="V109" t="s">
        <v>62</v>
      </c>
    </row>
    <row r="110" spans="1:22" x14ac:dyDescent="0.2">
      <c r="A110" s="1" t="s">
        <v>170</v>
      </c>
      <c r="B110" s="1" t="s">
        <v>3508</v>
      </c>
      <c r="C110" s="1" t="s">
        <v>1837</v>
      </c>
      <c r="D110" s="1" t="s">
        <v>3399</v>
      </c>
      <c r="E110" t="s">
        <v>61</v>
      </c>
      <c r="F110" t="s">
        <v>61</v>
      </c>
      <c r="G110" t="s">
        <v>61</v>
      </c>
      <c r="H110" t="s">
        <v>61</v>
      </c>
      <c r="I110" t="s">
        <v>61</v>
      </c>
      <c r="J110" t="s">
        <v>61</v>
      </c>
      <c r="K110" t="s">
        <v>61</v>
      </c>
      <c r="L110" t="s">
        <v>61</v>
      </c>
      <c r="M110" t="s">
        <v>61</v>
      </c>
      <c r="N110" t="s">
        <v>61</v>
      </c>
      <c r="O110" t="s">
        <v>61</v>
      </c>
      <c r="P110" t="s">
        <v>61</v>
      </c>
      <c r="Q110" t="s">
        <v>61</v>
      </c>
      <c r="R110" t="s">
        <v>61</v>
      </c>
      <c r="S110" t="s">
        <v>61</v>
      </c>
      <c r="T110" t="s">
        <v>61</v>
      </c>
      <c r="U110" t="s">
        <v>61</v>
      </c>
      <c r="V110" t="s">
        <v>61</v>
      </c>
    </row>
    <row r="111" spans="1:22" x14ac:dyDescent="0.2">
      <c r="A111" s="1" t="s">
        <v>171</v>
      </c>
      <c r="B111" s="1" t="s">
        <v>3509</v>
      </c>
      <c r="C111" s="1" t="s">
        <v>1838</v>
      </c>
      <c r="D111" s="1" t="s">
        <v>3399</v>
      </c>
      <c r="E111" t="s">
        <v>61</v>
      </c>
      <c r="F111" t="s">
        <v>61</v>
      </c>
      <c r="G111" t="s">
        <v>61</v>
      </c>
      <c r="H111" t="s">
        <v>61</v>
      </c>
      <c r="I111" t="s">
        <v>61</v>
      </c>
      <c r="J111" t="s">
        <v>62</v>
      </c>
      <c r="K111" t="s">
        <v>61</v>
      </c>
      <c r="L111" t="s">
        <v>61</v>
      </c>
      <c r="M111" t="s">
        <v>62</v>
      </c>
      <c r="N111" t="s">
        <v>61</v>
      </c>
      <c r="O111" t="s">
        <v>61</v>
      </c>
      <c r="P111" t="s">
        <v>61</v>
      </c>
      <c r="Q111" t="s">
        <v>61</v>
      </c>
      <c r="R111" t="s">
        <v>61</v>
      </c>
      <c r="S111" t="s">
        <v>61</v>
      </c>
      <c r="U111" t="s">
        <v>61</v>
      </c>
      <c r="V111" t="s">
        <v>61</v>
      </c>
    </row>
    <row r="112" spans="1:22" x14ac:dyDescent="0.2">
      <c r="A112" s="1" t="s">
        <v>172</v>
      </c>
      <c r="B112" s="1" t="s">
        <v>3510</v>
      </c>
      <c r="C112" s="1" t="s">
        <v>1839</v>
      </c>
      <c r="D112" s="1" t="s">
        <v>3399</v>
      </c>
      <c r="E112" t="s">
        <v>61</v>
      </c>
      <c r="F112" t="s">
        <v>62</v>
      </c>
      <c r="G112" t="s">
        <v>62</v>
      </c>
      <c r="H112" t="s">
        <v>62</v>
      </c>
      <c r="I112" t="s">
        <v>62</v>
      </c>
      <c r="J112" t="s">
        <v>61</v>
      </c>
      <c r="K112" t="s">
        <v>62</v>
      </c>
      <c r="L112" t="s">
        <v>62</v>
      </c>
      <c r="N112" t="s">
        <v>62</v>
      </c>
      <c r="O112" t="s">
        <v>62</v>
      </c>
      <c r="P112" t="s">
        <v>61</v>
      </c>
      <c r="R112" t="s">
        <v>61</v>
      </c>
      <c r="T112" t="s">
        <v>61</v>
      </c>
      <c r="U112" t="s">
        <v>62</v>
      </c>
      <c r="V112" t="s">
        <v>62</v>
      </c>
    </row>
    <row r="113" spans="1:22" x14ac:dyDescent="0.2">
      <c r="A113" s="1" t="s">
        <v>173</v>
      </c>
      <c r="B113" s="1" t="s">
        <v>3511</v>
      </c>
      <c r="C113" s="1" t="s">
        <v>1840</v>
      </c>
      <c r="D113" s="1" t="s">
        <v>3399</v>
      </c>
      <c r="E113" t="s">
        <v>61</v>
      </c>
      <c r="F113" t="s">
        <v>62</v>
      </c>
      <c r="G113" t="s">
        <v>62</v>
      </c>
      <c r="H113" t="s">
        <v>62</v>
      </c>
      <c r="K113" t="s">
        <v>62</v>
      </c>
      <c r="L113" t="s">
        <v>62</v>
      </c>
      <c r="N113" t="s">
        <v>62</v>
      </c>
      <c r="O113" t="s">
        <v>61</v>
      </c>
      <c r="P113" t="s">
        <v>61</v>
      </c>
      <c r="Q113" t="s">
        <v>62</v>
      </c>
      <c r="R113" t="s">
        <v>61</v>
      </c>
      <c r="T113" t="s">
        <v>62</v>
      </c>
      <c r="U113" t="s">
        <v>61</v>
      </c>
      <c r="V113" t="s">
        <v>61</v>
      </c>
    </row>
    <row r="114" spans="1:22" x14ac:dyDescent="0.2">
      <c r="A114" s="1" t="s">
        <v>174</v>
      </c>
      <c r="B114" s="1" t="s">
        <v>3512</v>
      </c>
      <c r="C114" s="1" t="s">
        <v>1841</v>
      </c>
      <c r="D114" s="1" t="s">
        <v>3399</v>
      </c>
      <c r="E114" t="s">
        <v>61</v>
      </c>
      <c r="F114" t="s">
        <v>62</v>
      </c>
      <c r="G114" t="s">
        <v>62</v>
      </c>
      <c r="H114" t="s">
        <v>62</v>
      </c>
      <c r="I114" t="s">
        <v>62</v>
      </c>
      <c r="J114" t="s">
        <v>61</v>
      </c>
      <c r="K114" t="s">
        <v>62</v>
      </c>
      <c r="L114" t="s">
        <v>62</v>
      </c>
      <c r="N114" t="s">
        <v>62</v>
      </c>
      <c r="O114" t="s">
        <v>62</v>
      </c>
      <c r="P114" t="s">
        <v>61</v>
      </c>
      <c r="Q114" t="s">
        <v>61</v>
      </c>
      <c r="R114" t="s">
        <v>61</v>
      </c>
      <c r="T114" t="s">
        <v>62</v>
      </c>
      <c r="U114" t="s">
        <v>62</v>
      </c>
      <c r="V114" t="s">
        <v>62</v>
      </c>
    </row>
    <row r="115" spans="1:22" x14ac:dyDescent="0.2">
      <c r="A115" s="1" t="s">
        <v>175</v>
      </c>
      <c r="B115" s="1" t="s">
        <v>3513</v>
      </c>
      <c r="C115" s="1" t="s">
        <v>1842</v>
      </c>
      <c r="D115" s="1" t="s">
        <v>3399</v>
      </c>
      <c r="E115" t="s">
        <v>61</v>
      </c>
      <c r="F115" t="s">
        <v>62</v>
      </c>
      <c r="G115" t="s">
        <v>62</v>
      </c>
      <c r="H115" t="s">
        <v>62</v>
      </c>
      <c r="I115" t="s">
        <v>62</v>
      </c>
      <c r="J115" t="s">
        <v>61</v>
      </c>
      <c r="K115" t="s">
        <v>62</v>
      </c>
      <c r="L115" t="s">
        <v>62</v>
      </c>
      <c r="N115" t="s">
        <v>62</v>
      </c>
      <c r="O115" t="s">
        <v>62</v>
      </c>
      <c r="P115" t="s">
        <v>61</v>
      </c>
      <c r="Q115" t="s">
        <v>61</v>
      </c>
      <c r="R115" t="s">
        <v>61</v>
      </c>
      <c r="S115" t="s">
        <v>61</v>
      </c>
      <c r="T115" t="s">
        <v>62</v>
      </c>
      <c r="U115" t="s">
        <v>62</v>
      </c>
      <c r="V115" t="s">
        <v>62</v>
      </c>
    </row>
    <row r="116" spans="1:22" x14ac:dyDescent="0.2">
      <c r="A116" s="1" t="s">
        <v>176</v>
      </c>
      <c r="B116" s="1" t="s">
        <v>3514</v>
      </c>
      <c r="C116" s="1" t="s">
        <v>1843</v>
      </c>
      <c r="D116" s="1" t="s">
        <v>3399</v>
      </c>
      <c r="E116" t="s">
        <v>61</v>
      </c>
      <c r="F116" t="s">
        <v>62</v>
      </c>
      <c r="G116" t="s">
        <v>62</v>
      </c>
      <c r="H116" t="s">
        <v>62</v>
      </c>
      <c r="I116" t="s">
        <v>62</v>
      </c>
      <c r="J116" t="s">
        <v>61</v>
      </c>
      <c r="K116" t="s">
        <v>62</v>
      </c>
      <c r="L116" t="s">
        <v>62</v>
      </c>
      <c r="N116" t="s">
        <v>62</v>
      </c>
      <c r="O116" t="s">
        <v>62</v>
      </c>
      <c r="P116" t="s">
        <v>61</v>
      </c>
      <c r="Q116" t="s">
        <v>62</v>
      </c>
      <c r="R116" t="s">
        <v>61</v>
      </c>
      <c r="S116" t="s">
        <v>61</v>
      </c>
      <c r="T116" t="s">
        <v>61</v>
      </c>
      <c r="V116" t="s">
        <v>62</v>
      </c>
    </row>
    <row r="117" spans="1:22" x14ac:dyDescent="0.2">
      <c r="A117" s="1" t="s">
        <v>177</v>
      </c>
      <c r="B117" s="1" t="s">
        <v>3515</v>
      </c>
      <c r="C117" s="1" t="s">
        <v>1844</v>
      </c>
      <c r="D117" s="1" t="s">
        <v>3399</v>
      </c>
      <c r="E117" t="s">
        <v>61</v>
      </c>
      <c r="F117" t="s">
        <v>62</v>
      </c>
      <c r="G117" t="s">
        <v>62</v>
      </c>
      <c r="H117" t="s">
        <v>62</v>
      </c>
      <c r="I117" t="s">
        <v>62</v>
      </c>
      <c r="J117" t="s">
        <v>61</v>
      </c>
      <c r="K117" t="s">
        <v>62</v>
      </c>
      <c r="L117" t="s">
        <v>62</v>
      </c>
      <c r="O117" t="s">
        <v>61</v>
      </c>
      <c r="P117" t="s">
        <v>61</v>
      </c>
      <c r="Q117" t="s">
        <v>61</v>
      </c>
      <c r="R117" t="s">
        <v>61</v>
      </c>
      <c r="S117" t="s">
        <v>61</v>
      </c>
      <c r="T117" t="s">
        <v>62</v>
      </c>
      <c r="V117" t="s">
        <v>62</v>
      </c>
    </row>
    <row r="118" spans="1:22" x14ac:dyDescent="0.2">
      <c r="A118" s="1" t="s">
        <v>178</v>
      </c>
      <c r="B118" s="1" t="s">
        <v>3516</v>
      </c>
      <c r="C118" s="1" t="s">
        <v>1845</v>
      </c>
      <c r="D118" s="1" t="s">
        <v>3399</v>
      </c>
      <c r="E118" t="s">
        <v>61</v>
      </c>
      <c r="F118" t="s">
        <v>62</v>
      </c>
      <c r="G118" t="s">
        <v>62</v>
      </c>
      <c r="H118" t="s">
        <v>62</v>
      </c>
      <c r="I118" t="s">
        <v>62</v>
      </c>
      <c r="J118" t="s">
        <v>61</v>
      </c>
      <c r="K118" t="s">
        <v>62</v>
      </c>
      <c r="L118" t="s">
        <v>62</v>
      </c>
      <c r="N118" t="s">
        <v>62</v>
      </c>
      <c r="O118" t="s">
        <v>62</v>
      </c>
      <c r="Q118" t="s">
        <v>62</v>
      </c>
      <c r="R118" t="s">
        <v>61</v>
      </c>
      <c r="S118" t="s">
        <v>61</v>
      </c>
      <c r="V118" t="s">
        <v>62</v>
      </c>
    </row>
    <row r="119" spans="1:22" x14ac:dyDescent="0.2">
      <c r="A119" s="1" t="s">
        <v>179</v>
      </c>
      <c r="B119" s="1" t="s">
        <v>3517</v>
      </c>
      <c r="C119" s="1" t="s">
        <v>1846</v>
      </c>
      <c r="D119" s="1" t="s">
        <v>3399</v>
      </c>
      <c r="E119" t="s">
        <v>61</v>
      </c>
      <c r="F119" t="s">
        <v>62</v>
      </c>
      <c r="G119" t="s">
        <v>62</v>
      </c>
      <c r="H119" t="s">
        <v>62</v>
      </c>
      <c r="I119" t="s">
        <v>62</v>
      </c>
      <c r="J119" t="s">
        <v>61</v>
      </c>
      <c r="K119" t="s">
        <v>62</v>
      </c>
      <c r="L119" t="s">
        <v>62</v>
      </c>
      <c r="N119" t="s">
        <v>62</v>
      </c>
      <c r="O119" t="s">
        <v>61</v>
      </c>
      <c r="P119" t="s">
        <v>61</v>
      </c>
      <c r="Q119" t="s">
        <v>62</v>
      </c>
      <c r="R119" t="s">
        <v>61</v>
      </c>
      <c r="S119" t="s">
        <v>62</v>
      </c>
      <c r="T119" t="s">
        <v>62</v>
      </c>
      <c r="U119" t="s">
        <v>62</v>
      </c>
      <c r="V119" t="s">
        <v>62</v>
      </c>
    </row>
    <row r="120" spans="1:22" x14ac:dyDescent="0.2">
      <c r="A120" s="1" t="s">
        <v>180</v>
      </c>
      <c r="B120" s="1" t="s">
        <v>3518</v>
      </c>
      <c r="C120" s="1" t="s">
        <v>1847</v>
      </c>
      <c r="D120" s="1" t="s">
        <v>3399</v>
      </c>
      <c r="E120" t="s">
        <v>61</v>
      </c>
      <c r="F120" t="s">
        <v>62</v>
      </c>
      <c r="G120" t="s">
        <v>62</v>
      </c>
      <c r="H120" t="s">
        <v>62</v>
      </c>
      <c r="I120" t="s">
        <v>62</v>
      </c>
      <c r="J120" t="s">
        <v>62</v>
      </c>
      <c r="K120" t="s">
        <v>62</v>
      </c>
      <c r="L120" t="s">
        <v>62</v>
      </c>
      <c r="N120" t="s">
        <v>62</v>
      </c>
      <c r="O120" t="s">
        <v>62</v>
      </c>
      <c r="P120" t="s">
        <v>61</v>
      </c>
      <c r="Q120" t="s">
        <v>62</v>
      </c>
      <c r="R120" t="s">
        <v>61</v>
      </c>
      <c r="T120" t="s">
        <v>62</v>
      </c>
      <c r="V120" t="s">
        <v>62</v>
      </c>
    </row>
    <row r="121" spans="1:22" x14ac:dyDescent="0.2">
      <c r="A121" s="1" t="s">
        <v>181</v>
      </c>
      <c r="B121" s="1" t="s">
        <v>3519</v>
      </c>
      <c r="C121" s="1" t="s">
        <v>1848</v>
      </c>
      <c r="D121" s="1" t="s">
        <v>3399</v>
      </c>
      <c r="E121" t="s">
        <v>61</v>
      </c>
      <c r="G121" t="s">
        <v>61</v>
      </c>
      <c r="H121" t="s">
        <v>61</v>
      </c>
      <c r="I121" t="s">
        <v>61</v>
      </c>
      <c r="K121" t="s">
        <v>61</v>
      </c>
      <c r="L121" t="s">
        <v>61</v>
      </c>
      <c r="N121" t="s">
        <v>62</v>
      </c>
      <c r="O121" t="s">
        <v>61</v>
      </c>
      <c r="P121" t="s">
        <v>61</v>
      </c>
      <c r="Q121" t="s">
        <v>62</v>
      </c>
      <c r="R121" t="s">
        <v>61</v>
      </c>
      <c r="S121" t="s">
        <v>61</v>
      </c>
      <c r="T121" t="s">
        <v>61</v>
      </c>
      <c r="U121" t="s">
        <v>61</v>
      </c>
      <c r="V121" t="s">
        <v>62</v>
      </c>
    </row>
    <row r="122" spans="1:22" x14ac:dyDescent="0.2">
      <c r="A122" s="1" t="s">
        <v>182</v>
      </c>
      <c r="B122" s="1" t="s">
        <v>3520</v>
      </c>
      <c r="C122" s="1" t="s">
        <v>1849</v>
      </c>
      <c r="D122" s="1" t="s">
        <v>3399</v>
      </c>
      <c r="E122" t="s">
        <v>61</v>
      </c>
      <c r="F122" t="s">
        <v>62</v>
      </c>
      <c r="H122" t="s">
        <v>62</v>
      </c>
      <c r="J122" t="s">
        <v>61</v>
      </c>
      <c r="K122" t="s">
        <v>62</v>
      </c>
      <c r="L122" t="s">
        <v>62</v>
      </c>
      <c r="N122" t="s">
        <v>61</v>
      </c>
      <c r="O122" t="s">
        <v>61</v>
      </c>
      <c r="P122" t="s">
        <v>61</v>
      </c>
      <c r="Q122" t="s">
        <v>61</v>
      </c>
      <c r="R122" t="s">
        <v>61</v>
      </c>
      <c r="S122" t="s">
        <v>61</v>
      </c>
      <c r="T122" t="s">
        <v>62</v>
      </c>
      <c r="V122" t="s">
        <v>62</v>
      </c>
    </row>
    <row r="123" spans="1:22" x14ac:dyDescent="0.2">
      <c r="A123" s="1" t="s">
        <v>183</v>
      </c>
      <c r="B123" s="1" t="s">
        <v>3521</v>
      </c>
      <c r="C123" s="1" t="s">
        <v>1850</v>
      </c>
      <c r="D123" s="1" t="s">
        <v>3399</v>
      </c>
      <c r="E123" t="s">
        <v>61</v>
      </c>
      <c r="F123" t="s">
        <v>61</v>
      </c>
      <c r="G123" t="s">
        <v>61</v>
      </c>
      <c r="H123" t="s">
        <v>61</v>
      </c>
      <c r="I123" t="s">
        <v>61</v>
      </c>
      <c r="J123" t="s">
        <v>61</v>
      </c>
      <c r="K123" t="s">
        <v>61</v>
      </c>
      <c r="L123" t="s">
        <v>61</v>
      </c>
      <c r="M123" t="s">
        <v>61</v>
      </c>
      <c r="N123" t="s">
        <v>61</v>
      </c>
      <c r="O123" t="s">
        <v>61</v>
      </c>
      <c r="P123" t="s">
        <v>61</v>
      </c>
      <c r="Q123" t="s">
        <v>61</v>
      </c>
      <c r="R123" t="s">
        <v>61</v>
      </c>
      <c r="S123" t="s">
        <v>61</v>
      </c>
      <c r="T123" t="s">
        <v>61</v>
      </c>
      <c r="U123" t="s">
        <v>61</v>
      </c>
      <c r="V123" t="s">
        <v>61</v>
      </c>
    </row>
    <row r="124" spans="1:22" x14ac:dyDescent="0.2">
      <c r="A124" s="1" t="s">
        <v>184</v>
      </c>
      <c r="B124" s="1" t="s">
        <v>3522</v>
      </c>
      <c r="C124" s="1" t="s">
        <v>1851</v>
      </c>
      <c r="D124" s="1" t="s">
        <v>3399</v>
      </c>
      <c r="E124" t="s">
        <v>61</v>
      </c>
      <c r="F124" t="s">
        <v>62</v>
      </c>
      <c r="G124" t="s">
        <v>62</v>
      </c>
      <c r="H124" t="s">
        <v>62</v>
      </c>
      <c r="I124" t="s">
        <v>62</v>
      </c>
      <c r="J124" t="s">
        <v>62</v>
      </c>
      <c r="K124" t="s">
        <v>62</v>
      </c>
      <c r="L124" t="s">
        <v>62</v>
      </c>
      <c r="N124" t="s">
        <v>62</v>
      </c>
      <c r="O124" t="s">
        <v>62</v>
      </c>
      <c r="P124" t="s">
        <v>61</v>
      </c>
      <c r="Q124" t="s">
        <v>62</v>
      </c>
      <c r="R124" t="s">
        <v>61</v>
      </c>
      <c r="S124" t="s">
        <v>62</v>
      </c>
      <c r="T124" t="s">
        <v>62</v>
      </c>
      <c r="U124" t="s">
        <v>62</v>
      </c>
      <c r="V124" t="s">
        <v>62</v>
      </c>
    </row>
    <row r="125" spans="1:22" x14ac:dyDescent="0.2">
      <c r="A125" s="1" t="s">
        <v>185</v>
      </c>
      <c r="B125" s="1" t="s">
        <v>3523</v>
      </c>
      <c r="C125" s="1" t="s">
        <v>1852</v>
      </c>
      <c r="D125" s="1" t="s">
        <v>3399</v>
      </c>
      <c r="E125" t="s">
        <v>61</v>
      </c>
      <c r="F125" t="s">
        <v>62</v>
      </c>
      <c r="G125" t="s">
        <v>62</v>
      </c>
      <c r="H125" t="s">
        <v>62</v>
      </c>
      <c r="I125" t="s">
        <v>62</v>
      </c>
      <c r="J125" t="s">
        <v>61</v>
      </c>
      <c r="K125" t="s">
        <v>62</v>
      </c>
      <c r="L125" t="s">
        <v>62</v>
      </c>
      <c r="N125" t="s">
        <v>62</v>
      </c>
      <c r="O125" t="s">
        <v>61</v>
      </c>
      <c r="P125" t="s">
        <v>61</v>
      </c>
      <c r="Q125" t="s">
        <v>62</v>
      </c>
      <c r="R125" t="s">
        <v>61</v>
      </c>
      <c r="S125" t="s">
        <v>61</v>
      </c>
      <c r="T125" t="s">
        <v>61</v>
      </c>
      <c r="U125" t="s">
        <v>62</v>
      </c>
      <c r="V125" t="s">
        <v>62</v>
      </c>
    </row>
    <row r="126" spans="1:22" x14ac:dyDescent="0.2">
      <c r="A126" s="1" t="s">
        <v>186</v>
      </c>
      <c r="B126" s="1" t="s">
        <v>3524</v>
      </c>
      <c r="C126" s="1" t="s">
        <v>1853</v>
      </c>
      <c r="D126" s="1" t="s">
        <v>3399</v>
      </c>
      <c r="E126" t="s">
        <v>61</v>
      </c>
      <c r="F126" t="s">
        <v>61</v>
      </c>
      <c r="G126" t="s">
        <v>61</v>
      </c>
      <c r="H126" t="s">
        <v>61</v>
      </c>
      <c r="I126" t="s">
        <v>61</v>
      </c>
      <c r="J126" t="s">
        <v>61</v>
      </c>
      <c r="K126" t="s">
        <v>61</v>
      </c>
      <c r="L126" t="s">
        <v>61</v>
      </c>
      <c r="M126" t="s">
        <v>61</v>
      </c>
      <c r="N126" t="s">
        <v>61</v>
      </c>
      <c r="O126" t="s">
        <v>61</v>
      </c>
      <c r="P126" t="s">
        <v>61</v>
      </c>
      <c r="Q126" t="s">
        <v>61</v>
      </c>
      <c r="R126" t="s">
        <v>61</v>
      </c>
      <c r="S126" t="s">
        <v>61</v>
      </c>
      <c r="T126" t="s">
        <v>61</v>
      </c>
      <c r="U126" t="s">
        <v>61</v>
      </c>
      <c r="V126" t="s">
        <v>61</v>
      </c>
    </row>
    <row r="127" spans="1:22" x14ac:dyDescent="0.2">
      <c r="A127" s="1" t="s">
        <v>187</v>
      </c>
      <c r="B127" s="1" t="s">
        <v>3525</v>
      </c>
      <c r="C127" s="1" t="s">
        <v>1854</v>
      </c>
      <c r="D127" s="1" t="s">
        <v>3399</v>
      </c>
      <c r="E127" t="s">
        <v>61</v>
      </c>
      <c r="G127" t="s">
        <v>61</v>
      </c>
      <c r="H127" t="s">
        <v>61</v>
      </c>
      <c r="I127" t="s">
        <v>61</v>
      </c>
      <c r="J127" t="s">
        <v>62</v>
      </c>
      <c r="K127" t="s">
        <v>61</v>
      </c>
      <c r="L127" t="s">
        <v>61</v>
      </c>
      <c r="M127" t="s">
        <v>62</v>
      </c>
      <c r="N127" t="s">
        <v>61</v>
      </c>
      <c r="O127" t="s">
        <v>61</v>
      </c>
      <c r="P127" t="s">
        <v>61</v>
      </c>
      <c r="Q127" t="s">
        <v>61</v>
      </c>
      <c r="R127" t="s">
        <v>61</v>
      </c>
      <c r="S127" t="s">
        <v>61</v>
      </c>
      <c r="T127" t="s">
        <v>62</v>
      </c>
      <c r="U127" t="s">
        <v>61</v>
      </c>
      <c r="V127" t="s">
        <v>61</v>
      </c>
    </row>
    <row r="128" spans="1:22" x14ac:dyDescent="0.2">
      <c r="A128" s="1" t="s">
        <v>188</v>
      </c>
      <c r="B128" s="1" t="s">
        <v>3526</v>
      </c>
      <c r="C128" s="1" t="s">
        <v>1855</v>
      </c>
      <c r="D128" s="1" t="s">
        <v>3399</v>
      </c>
      <c r="E128" t="s">
        <v>61</v>
      </c>
      <c r="F128" t="s">
        <v>61</v>
      </c>
      <c r="G128" t="s">
        <v>61</v>
      </c>
      <c r="H128" t="s">
        <v>61</v>
      </c>
      <c r="I128" t="s">
        <v>61</v>
      </c>
      <c r="J128" t="s">
        <v>61</v>
      </c>
      <c r="K128" t="s">
        <v>61</v>
      </c>
      <c r="L128" t="s">
        <v>61</v>
      </c>
      <c r="N128" t="s">
        <v>61</v>
      </c>
      <c r="O128" t="s">
        <v>61</v>
      </c>
      <c r="P128" t="s">
        <v>61</v>
      </c>
      <c r="Q128" t="s">
        <v>61</v>
      </c>
      <c r="R128" t="s">
        <v>61</v>
      </c>
      <c r="S128" t="s">
        <v>61</v>
      </c>
      <c r="T128" t="s">
        <v>61</v>
      </c>
      <c r="U128" t="s">
        <v>61</v>
      </c>
      <c r="V128" t="s">
        <v>61</v>
      </c>
    </row>
    <row r="129" spans="1:22" x14ac:dyDescent="0.2">
      <c r="A129" s="1" t="s">
        <v>189</v>
      </c>
      <c r="B129" s="1" t="s">
        <v>3527</v>
      </c>
      <c r="C129" s="1" t="s">
        <v>1856</v>
      </c>
      <c r="D129" s="1" t="s">
        <v>3399</v>
      </c>
      <c r="E129" t="s">
        <v>61</v>
      </c>
      <c r="F129" t="s">
        <v>61</v>
      </c>
      <c r="G129" t="s">
        <v>61</v>
      </c>
      <c r="H129" t="s">
        <v>61</v>
      </c>
      <c r="I129" t="s">
        <v>61</v>
      </c>
      <c r="J129" t="s">
        <v>61</v>
      </c>
      <c r="K129" t="s">
        <v>61</v>
      </c>
      <c r="L129" t="s">
        <v>61</v>
      </c>
      <c r="M129" t="s">
        <v>61</v>
      </c>
      <c r="N129" t="s">
        <v>61</v>
      </c>
      <c r="O129" t="s">
        <v>61</v>
      </c>
      <c r="P129" t="s">
        <v>61</v>
      </c>
      <c r="Q129" t="s">
        <v>61</v>
      </c>
      <c r="R129" t="s">
        <v>61</v>
      </c>
      <c r="S129" t="s">
        <v>61</v>
      </c>
      <c r="T129" t="s">
        <v>62</v>
      </c>
      <c r="U129" t="s">
        <v>61</v>
      </c>
      <c r="V129" t="s">
        <v>61</v>
      </c>
    </row>
    <row r="130" spans="1:22" x14ac:dyDescent="0.2">
      <c r="A130" s="1" t="s">
        <v>190</v>
      </c>
      <c r="B130" s="1" t="s">
        <v>3528</v>
      </c>
      <c r="C130" s="1" t="s">
        <v>1857</v>
      </c>
      <c r="D130" s="1" t="s">
        <v>3399</v>
      </c>
      <c r="E130" t="s">
        <v>61</v>
      </c>
      <c r="F130" t="s">
        <v>62</v>
      </c>
      <c r="G130" t="s">
        <v>62</v>
      </c>
      <c r="H130" t="s">
        <v>62</v>
      </c>
      <c r="I130" t="s">
        <v>62</v>
      </c>
      <c r="J130" t="s">
        <v>61</v>
      </c>
      <c r="K130" t="s">
        <v>62</v>
      </c>
      <c r="L130" t="s">
        <v>62</v>
      </c>
      <c r="N130" t="s">
        <v>62</v>
      </c>
      <c r="O130" t="s">
        <v>62</v>
      </c>
      <c r="P130" t="s">
        <v>61</v>
      </c>
      <c r="Q130" t="s">
        <v>61</v>
      </c>
      <c r="R130" t="s">
        <v>61</v>
      </c>
      <c r="S130" t="s">
        <v>62</v>
      </c>
      <c r="T130" t="s">
        <v>62</v>
      </c>
      <c r="U130" t="s">
        <v>62</v>
      </c>
      <c r="V130" t="s">
        <v>62</v>
      </c>
    </row>
    <row r="131" spans="1:22" x14ac:dyDescent="0.2">
      <c r="A131" s="1" t="s">
        <v>191</v>
      </c>
      <c r="B131" s="1" t="s">
        <v>3529</v>
      </c>
      <c r="C131" s="1" t="s">
        <v>1858</v>
      </c>
      <c r="D131" s="1" t="s">
        <v>3399</v>
      </c>
      <c r="E131" t="s">
        <v>61</v>
      </c>
      <c r="G131" t="s">
        <v>62</v>
      </c>
      <c r="H131" t="s">
        <v>62</v>
      </c>
      <c r="I131" t="s">
        <v>61</v>
      </c>
      <c r="J131" t="s">
        <v>61</v>
      </c>
      <c r="K131" t="s">
        <v>62</v>
      </c>
      <c r="L131" t="s">
        <v>62</v>
      </c>
      <c r="N131" t="s">
        <v>61</v>
      </c>
      <c r="O131" t="s">
        <v>61</v>
      </c>
      <c r="P131" t="s">
        <v>61</v>
      </c>
      <c r="Q131" t="s">
        <v>61</v>
      </c>
      <c r="R131" t="s">
        <v>61</v>
      </c>
      <c r="S131" t="s">
        <v>61</v>
      </c>
      <c r="T131" t="s">
        <v>61</v>
      </c>
      <c r="U131" t="s">
        <v>61</v>
      </c>
      <c r="V131" t="s">
        <v>62</v>
      </c>
    </row>
    <row r="132" spans="1:22" x14ac:dyDescent="0.2">
      <c r="A132" s="1" t="s">
        <v>192</v>
      </c>
      <c r="B132" s="1" t="s">
        <v>3530</v>
      </c>
      <c r="C132" s="1" t="s">
        <v>1859</v>
      </c>
      <c r="D132" s="1" t="s">
        <v>3399</v>
      </c>
      <c r="E132" t="s">
        <v>61</v>
      </c>
      <c r="F132" t="s">
        <v>61</v>
      </c>
      <c r="G132" t="s">
        <v>61</v>
      </c>
      <c r="H132" t="s">
        <v>61</v>
      </c>
      <c r="I132" t="s">
        <v>61</v>
      </c>
      <c r="J132" t="s">
        <v>61</v>
      </c>
      <c r="K132" t="s">
        <v>61</v>
      </c>
      <c r="L132" t="s">
        <v>61</v>
      </c>
      <c r="M132" t="s">
        <v>61</v>
      </c>
      <c r="N132" t="s">
        <v>61</v>
      </c>
      <c r="O132" t="s">
        <v>61</v>
      </c>
      <c r="P132" t="s">
        <v>61</v>
      </c>
      <c r="Q132" t="s">
        <v>61</v>
      </c>
      <c r="R132" t="s">
        <v>61</v>
      </c>
      <c r="S132" t="s">
        <v>61</v>
      </c>
      <c r="T132" t="s">
        <v>61</v>
      </c>
      <c r="U132" t="s">
        <v>61</v>
      </c>
      <c r="V132" t="s">
        <v>61</v>
      </c>
    </row>
    <row r="133" spans="1:22" x14ac:dyDescent="0.2">
      <c r="A133" s="1" t="s">
        <v>193</v>
      </c>
      <c r="B133" s="1" t="s">
        <v>3531</v>
      </c>
      <c r="C133" s="1" t="s">
        <v>1860</v>
      </c>
      <c r="D133" s="1" t="s">
        <v>3399</v>
      </c>
      <c r="F133" t="s">
        <v>62</v>
      </c>
      <c r="G133" t="s">
        <v>62</v>
      </c>
      <c r="H133" t="s">
        <v>62</v>
      </c>
      <c r="I133" t="s">
        <v>62</v>
      </c>
      <c r="J133" t="s">
        <v>61</v>
      </c>
      <c r="K133" t="s">
        <v>62</v>
      </c>
      <c r="L133" t="s">
        <v>62</v>
      </c>
      <c r="N133" t="s">
        <v>62</v>
      </c>
      <c r="O133" t="s">
        <v>61</v>
      </c>
      <c r="P133" t="s">
        <v>61</v>
      </c>
      <c r="Q133" t="s">
        <v>62</v>
      </c>
      <c r="R133" t="s">
        <v>61</v>
      </c>
      <c r="S133" t="s">
        <v>62</v>
      </c>
      <c r="T133" t="s">
        <v>62</v>
      </c>
      <c r="U133" t="s">
        <v>62</v>
      </c>
      <c r="V133" t="s">
        <v>62</v>
      </c>
    </row>
    <row r="134" spans="1:22" x14ac:dyDescent="0.2">
      <c r="A134" s="1" t="s">
        <v>194</v>
      </c>
      <c r="B134" s="1" t="s">
        <v>3532</v>
      </c>
      <c r="C134" s="1" t="s">
        <v>1861</v>
      </c>
      <c r="D134" s="1" t="s">
        <v>3399</v>
      </c>
      <c r="E134" t="s">
        <v>61</v>
      </c>
      <c r="F134" t="s">
        <v>61</v>
      </c>
      <c r="G134" t="s">
        <v>61</v>
      </c>
      <c r="H134" t="s">
        <v>61</v>
      </c>
      <c r="I134" t="s">
        <v>61</v>
      </c>
      <c r="J134" t="s">
        <v>61</v>
      </c>
      <c r="K134" t="s">
        <v>61</v>
      </c>
      <c r="L134" t="s">
        <v>61</v>
      </c>
      <c r="M134" t="s">
        <v>61</v>
      </c>
      <c r="N134" t="s">
        <v>61</v>
      </c>
      <c r="O134" t="s">
        <v>61</v>
      </c>
      <c r="P134" t="s">
        <v>61</v>
      </c>
      <c r="Q134" t="s">
        <v>61</v>
      </c>
      <c r="R134" t="s">
        <v>61</v>
      </c>
      <c r="S134" t="s">
        <v>61</v>
      </c>
      <c r="T134" t="s">
        <v>61</v>
      </c>
      <c r="U134" t="s">
        <v>61</v>
      </c>
      <c r="V134" t="s">
        <v>61</v>
      </c>
    </row>
    <row r="135" spans="1:22" x14ac:dyDescent="0.2">
      <c r="A135" s="1" t="s">
        <v>195</v>
      </c>
      <c r="B135" s="1" t="s">
        <v>3533</v>
      </c>
      <c r="C135" s="1" t="s">
        <v>1862</v>
      </c>
      <c r="D135" s="1" t="s">
        <v>3399</v>
      </c>
      <c r="E135" t="s">
        <v>61</v>
      </c>
      <c r="F135" t="s">
        <v>62</v>
      </c>
      <c r="G135" t="s">
        <v>62</v>
      </c>
      <c r="H135" t="s">
        <v>62</v>
      </c>
      <c r="I135" t="s">
        <v>62</v>
      </c>
      <c r="J135" t="s">
        <v>61</v>
      </c>
      <c r="K135" t="s">
        <v>62</v>
      </c>
      <c r="L135" t="s">
        <v>62</v>
      </c>
      <c r="N135" t="s">
        <v>62</v>
      </c>
      <c r="O135" t="s">
        <v>62</v>
      </c>
      <c r="P135" t="s">
        <v>61</v>
      </c>
      <c r="Q135" t="s">
        <v>61</v>
      </c>
      <c r="R135" t="s">
        <v>61</v>
      </c>
      <c r="T135" t="s">
        <v>61</v>
      </c>
      <c r="U135" t="s">
        <v>62</v>
      </c>
      <c r="V135" t="s">
        <v>62</v>
      </c>
    </row>
    <row r="136" spans="1:22" x14ac:dyDescent="0.2">
      <c r="A136" s="1" t="s">
        <v>196</v>
      </c>
      <c r="B136" s="1" t="s">
        <v>3534</v>
      </c>
      <c r="C136" s="1" t="s">
        <v>1863</v>
      </c>
      <c r="D136" s="1" t="s">
        <v>3399</v>
      </c>
      <c r="E136" t="s">
        <v>61</v>
      </c>
      <c r="G136" t="s">
        <v>61</v>
      </c>
      <c r="H136" t="s">
        <v>61</v>
      </c>
      <c r="I136" t="s">
        <v>61</v>
      </c>
      <c r="J136" t="s">
        <v>61</v>
      </c>
      <c r="K136" t="s">
        <v>61</v>
      </c>
      <c r="L136" t="s">
        <v>61</v>
      </c>
      <c r="M136" t="s">
        <v>61</v>
      </c>
      <c r="N136" t="s">
        <v>61</v>
      </c>
      <c r="O136" t="s">
        <v>61</v>
      </c>
      <c r="P136" t="s">
        <v>61</v>
      </c>
      <c r="Q136" t="s">
        <v>61</v>
      </c>
      <c r="R136" t="s">
        <v>61</v>
      </c>
      <c r="S136" t="s">
        <v>61</v>
      </c>
      <c r="T136" t="s">
        <v>61</v>
      </c>
      <c r="U136" t="s">
        <v>61</v>
      </c>
      <c r="V136" t="s">
        <v>61</v>
      </c>
    </row>
    <row r="137" spans="1:22" x14ac:dyDescent="0.2">
      <c r="A137" s="1" t="s">
        <v>197</v>
      </c>
      <c r="B137" s="1" t="s">
        <v>3535</v>
      </c>
      <c r="C137" s="1" t="s">
        <v>1864</v>
      </c>
      <c r="D137" s="1" t="s">
        <v>3399</v>
      </c>
      <c r="E137" t="s">
        <v>61</v>
      </c>
      <c r="F137" t="s">
        <v>62</v>
      </c>
      <c r="G137" t="s">
        <v>62</v>
      </c>
      <c r="H137" t="s">
        <v>62</v>
      </c>
      <c r="I137" t="s">
        <v>62</v>
      </c>
      <c r="J137" t="s">
        <v>61</v>
      </c>
      <c r="K137" t="s">
        <v>62</v>
      </c>
      <c r="L137" t="s">
        <v>62</v>
      </c>
      <c r="N137" t="s">
        <v>62</v>
      </c>
      <c r="O137" t="s">
        <v>62</v>
      </c>
      <c r="P137" t="s">
        <v>61</v>
      </c>
      <c r="Q137" t="s">
        <v>62</v>
      </c>
      <c r="R137" t="s">
        <v>61</v>
      </c>
      <c r="T137" t="s">
        <v>62</v>
      </c>
      <c r="U137" t="s">
        <v>62</v>
      </c>
      <c r="V137" t="s">
        <v>62</v>
      </c>
    </row>
    <row r="138" spans="1:22" x14ac:dyDescent="0.2">
      <c r="A138" s="1" t="s">
        <v>198</v>
      </c>
      <c r="B138" s="1" t="s">
        <v>3536</v>
      </c>
      <c r="C138" s="1" t="s">
        <v>1865</v>
      </c>
      <c r="D138" s="1" t="s">
        <v>3399</v>
      </c>
      <c r="E138" t="s">
        <v>61</v>
      </c>
      <c r="F138" t="s">
        <v>61</v>
      </c>
      <c r="G138" t="s">
        <v>61</v>
      </c>
      <c r="H138" t="s">
        <v>61</v>
      </c>
      <c r="I138" t="s">
        <v>61</v>
      </c>
      <c r="J138" t="s">
        <v>61</v>
      </c>
      <c r="K138" t="s">
        <v>61</v>
      </c>
      <c r="L138" t="s">
        <v>61</v>
      </c>
      <c r="M138" t="s">
        <v>61</v>
      </c>
      <c r="N138" t="s">
        <v>61</v>
      </c>
      <c r="O138" t="s">
        <v>61</v>
      </c>
      <c r="P138" t="s">
        <v>61</v>
      </c>
      <c r="Q138" t="s">
        <v>61</v>
      </c>
      <c r="R138" t="s">
        <v>61</v>
      </c>
      <c r="S138" t="s">
        <v>61</v>
      </c>
      <c r="T138" t="s">
        <v>61</v>
      </c>
      <c r="U138" t="s">
        <v>61</v>
      </c>
      <c r="V138" t="s">
        <v>61</v>
      </c>
    </row>
    <row r="139" spans="1:22" x14ac:dyDescent="0.2">
      <c r="A139" s="1" t="s">
        <v>199</v>
      </c>
      <c r="B139" s="1" t="s">
        <v>3537</v>
      </c>
      <c r="C139" s="1" t="s">
        <v>1866</v>
      </c>
      <c r="D139" s="1" t="s">
        <v>3399</v>
      </c>
      <c r="E139" t="s">
        <v>61</v>
      </c>
      <c r="F139" t="s">
        <v>62</v>
      </c>
      <c r="G139" t="s">
        <v>61</v>
      </c>
      <c r="H139" t="s">
        <v>61</v>
      </c>
      <c r="I139" t="s">
        <v>61</v>
      </c>
      <c r="J139" t="s">
        <v>61</v>
      </c>
      <c r="K139" t="s">
        <v>61</v>
      </c>
      <c r="L139" t="s">
        <v>61</v>
      </c>
      <c r="M139" t="s">
        <v>61</v>
      </c>
      <c r="N139" t="s">
        <v>61</v>
      </c>
      <c r="O139" t="s">
        <v>61</v>
      </c>
      <c r="P139" t="s">
        <v>61</v>
      </c>
      <c r="Q139" t="s">
        <v>61</v>
      </c>
      <c r="R139" t="s">
        <v>61</v>
      </c>
      <c r="T139" t="s">
        <v>61</v>
      </c>
      <c r="U139" t="s">
        <v>61</v>
      </c>
      <c r="V139" t="s">
        <v>61</v>
      </c>
    </row>
    <row r="140" spans="1:22" x14ac:dyDescent="0.2">
      <c r="A140" s="1" t="s">
        <v>200</v>
      </c>
      <c r="B140" s="1" t="s">
        <v>3538</v>
      </c>
      <c r="C140" s="1" t="s">
        <v>1867</v>
      </c>
      <c r="D140" s="1" t="s">
        <v>3399</v>
      </c>
      <c r="E140" t="s">
        <v>61</v>
      </c>
      <c r="F140" t="s">
        <v>61</v>
      </c>
      <c r="G140" t="s">
        <v>61</v>
      </c>
      <c r="H140" t="s">
        <v>61</v>
      </c>
      <c r="I140" t="s">
        <v>61</v>
      </c>
      <c r="J140" t="s">
        <v>61</v>
      </c>
      <c r="K140" t="s">
        <v>61</v>
      </c>
      <c r="L140" t="s">
        <v>61</v>
      </c>
      <c r="M140" t="s">
        <v>61</v>
      </c>
      <c r="N140" t="s">
        <v>61</v>
      </c>
      <c r="O140" t="s">
        <v>61</v>
      </c>
      <c r="P140" t="s">
        <v>61</v>
      </c>
      <c r="Q140" t="s">
        <v>61</v>
      </c>
      <c r="R140" t="s">
        <v>61</v>
      </c>
      <c r="S140" t="s">
        <v>61</v>
      </c>
      <c r="T140" t="s">
        <v>61</v>
      </c>
      <c r="U140" t="s">
        <v>61</v>
      </c>
      <c r="V140" t="s">
        <v>61</v>
      </c>
    </row>
    <row r="141" spans="1:22" x14ac:dyDescent="0.2">
      <c r="A141" s="1" t="s">
        <v>201</v>
      </c>
      <c r="B141" s="1" t="s">
        <v>3539</v>
      </c>
      <c r="C141" s="1" t="s">
        <v>1868</v>
      </c>
      <c r="D141" s="1" t="s">
        <v>3399</v>
      </c>
      <c r="E141" t="s">
        <v>61</v>
      </c>
      <c r="F141" t="s">
        <v>61</v>
      </c>
      <c r="G141" t="s">
        <v>61</v>
      </c>
      <c r="H141" t="s">
        <v>61</v>
      </c>
      <c r="I141" t="s">
        <v>61</v>
      </c>
      <c r="J141" t="s">
        <v>61</v>
      </c>
      <c r="K141" t="s">
        <v>61</v>
      </c>
      <c r="L141" t="s">
        <v>61</v>
      </c>
      <c r="M141" t="s">
        <v>61</v>
      </c>
      <c r="N141" t="s">
        <v>61</v>
      </c>
      <c r="O141" t="s">
        <v>61</v>
      </c>
      <c r="P141" t="s">
        <v>61</v>
      </c>
      <c r="Q141" t="s">
        <v>61</v>
      </c>
      <c r="R141" t="s">
        <v>61</v>
      </c>
      <c r="S141" t="s">
        <v>61</v>
      </c>
      <c r="T141" t="s">
        <v>61</v>
      </c>
      <c r="U141" t="s">
        <v>61</v>
      </c>
      <c r="V141" t="s">
        <v>61</v>
      </c>
    </row>
    <row r="142" spans="1:22" x14ac:dyDescent="0.2">
      <c r="A142" s="1" t="s">
        <v>202</v>
      </c>
      <c r="B142" s="1" t="s">
        <v>3540</v>
      </c>
      <c r="C142" s="1" t="s">
        <v>1869</v>
      </c>
      <c r="D142" s="1" t="s">
        <v>3399</v>
      </c>
      <c r="E142" t="s">
        <v>61</v>
      </c>
      <c r="F142" t="s">
        <v>62</v>
      </c>
      <c r="G142" t="s">
        <v>62</v>
      </c>
      <c r="H142" t="s">
        <v>62</v>
      </c>
      <c r="I142" t="s">
        <v>62</v>
      </c>
      <c r="J142" t="s">
        <v>61</v>
      </c>
      <c r="K142" t="s">
        <v>62</v>
      </c>
      <c r="L142" t="s">
        <v>62</v>
      </c>
      <c r="N142" t="s">
        <v>62</v>
      </c>
      <c r="O142" t="s">
        <v>62</v>
      </c>
      <c r="P142" t="s">
        <v>61</v>
      </c>
      <c r="Q142" t="s">
        <v>61</v>
      </c>
      <c r="R142" t="s">
        <v>61</v>
      </c>
      <c r="S142" t="s">
        <v>61</v>
      </c>
      <c r="T142" t="s">
        <v>62</v>
      </c>
      <c r="U142" t="s">
        <v>62</v>
      </c>
      <c r="V142" t="s">
        <v>62</v>
      </c>
    </row>
    <row r="143" spans="1:22" x14ac:dyDescent="0.2">
      <c r="A143" s="1" t="s">
        <v>203</v>
      </c>
      <c r="B143" s="1" t="s">
        <v>3541</v>
      </c>
      <c r="C143" s="1" t="s">
        <v>1870</v>
      </c>
      <c r="D143" s="1" t="s">
        <v>3399</v>
      </c>
      <c r="E143" t="s">
        <v>61</v>
      </c>
      <c r="F143" t="s">
        <v>62</v>
      </c>
      <c r="G143" t="s">
        <v>61</v>
      </c>
      <c r="H143" t="s">
        <v>61</v>
      </c>
      <c r="I143" t="s">
        <v>61</v>
      </c>
      <c r="J143" t="s">
        <v>61</v>
      </c>
      <c r="K143" t="s">
        <v>61</v>
      </c>
      <c r="L143" t="s">
        <v>61</v>
      </c>
      <c r="M143" t="s">
        <v>61</v>
      </c>
      <c r="N143" t="s">
        <v>61</v>
      </c>
      <c r="O143" t="s">
        <v>61</v>
      </c>
      <c r="P143" t="s">
        <v>61</v>
      </c>
      <c r="Q143" t="s">
        <v>61</v>
      </c>
      <c r="R143" t="s">
        <v>61</v>
      </c>
      <c r="S143" t="s">
        <v>61</v>
      </c>
      <c r="T143" t="s">
        <v>62</v>
      </c>
      <c r="U143" t="s">
        <v>61</v>
      </c>
      <c r="V143" t="s">
        <v>62</v>
      </c>
    </row>
    <row r="144" spans="1:22" x14ac:dyDescent="0.2">
      <c r="A144" s="1" t="s">
        <v>204</v>
      </c>
      <c r="B144" s="1" t="s">
        <v>3542</v>
      </c>
      <c r="C144" s="1" t="s">
        <v>1871</v>
      </c>
      <c r="D144" s="1" t="s">
        <v>3399</v>
      </c>
      <c r="E144" t="s">
        <v>61</v>
      </c>
      <c r="F144" t="s">
        <v>62</v>
      </c>
      <c r="G144" t="s">
        <v>62</v>
      </c>
      <c r="H144" t="s">
        <v>62</v>
      </c>
      <c r="I144" t="s">
        <v>62</v>
      </c>
      <c r="J144" t="s">
        <v>61</v>
      </c>
      <c r="K144" t="s">
        <v>62</v>
      </c>
      <c r="L144" t="s">
        <v>62</v>
      </c>
      <c r="N144" t="s">
        <v>62</v>
      </c>
      <c r="O144" t="s">
        <v>62</v>
      </c>
      <c r="P144" t="s">
        <v>61</v>
      </c>
      <c r="Q144" t="s">
        <v>61</v>
      </c>
      <c r="R144" t="s">
        <v>61</v>
      </c>
      <c r="T144" t="s">
        <v>62</v>
      </c>
      <c r="U144" t="s">
        <v>62</v>
      </c>
      <c r="V144" t="s">
        <v>62</v>
      </c>
    </row>
    <row r="145" spans="1:22" x14ac:dyDescent="0.2">
      <c r="A145" s="1" t="s">
        <v>205</v>
      </c>
      <c r="B145" s="1" t="s">
        <v>3543</v>
      </c>
      <c r="C145" s="1" t="s">
        <v>1872</v>
      </c>
      <c r="D145" s="1" t="s">
        <v>3399</v>
      </c>
      <c r="E145" t="s">
        <v>61</v>
      </c>
      <c r="F145" t="s">
        <v>61</v>
      </c>
      <c r="G145" t="s">
        <v>61</v>
      </c>
      <c r="H145" t="s">
        <v>61</v>
      </c>
      <c r="I145" t="s">
        <v>61</v>
      </c>
      <c r="J145" t="s">
        <v>61</v>
      </c>
      <c r="K145" t="s">
        <v>61</v>
      </c>
      <c r="L145" t="s">
        <v>61</v>
      </c>
      <c r="M145" t="s">
        <v>61</v>
      </c>
      <c r="N145" t="s">
        <v>61</v>
      </c>
      <c r="O145" t="s">
        <v>61</v>
      </c>
      <c r="P145" t="s">
        <v>61</v>
      </c>
      <c r="Q145" t="s">
        <v>61</v>
      </c>
      <c r="R145" t="s">
        <v>61</v>
      </c>
      <c r="S145" t="s">
        <v>61</v>
      </c>
      <c r="T145" t="s">
        <v>61</v>
      </c>
      <c r="U145" t="s">
        <v>61</v>
      </c>
      <c r="V145" t="s">
        <v>61</v>
      </c>
    </row>
    <row r="146" spans="1:22" x14ac:dyDescent="0.2">
      <c r="A146" s="1" t="s">
        <v>206</v>
      </c>
      <c r="B146" s="1" t="s">
        <v>3544</v>
      </c>
      <c r="C146" s="1" t="s">
        <v>1873</v>
      </c>
      <c r="D146" s="1" t="s">
        <v>3399</v>
      </c>
      <c r="E146" t="s">
        <v>61</v>
      </c>
      <c r="F146" t="s">
        <v>61</v>
      </c>
      <c r="G146" t="s">
        <v>61</v>
      </c>
      <c r="H146" t="s">
        <v>61</v>
      </c>
      <c r="I146" t="s">
        <v>61</v>
      </c>
      <c r="J146" t="s">
        <v>61</v>
      </c>
      <c r="K146" t="s">
        <v>61</v>
      </c>
      <c r="L146" t="s">
        <v>61</v>
      </c>
      <c r="M146" t="s">
        <v>61</v>
      </c>
      <c r="N146" t="s">
        <v>61</v>
      </c>
      <c r="O146" t="s">
        <v>61</v>
      </c>
      <c r="P146" t="s">
        <v>61</v>
      </c>
      <c r="Q146" t="s">
        <v>61</v>
      </c>
      <c r="S146" t="s">
        <v>61</v>
      </c>
      <c r="T146" t="s">
        <v>61</v>
      </c>
      <c r="U146" t="s">
        <v>61</v>
      </c>
      <c r="V146" t="s">
        <v>61</v>
      </c>
    </row>
    <row r="147" spans="1:22" x14ac:dyDescent="0.2">
      <c r="A147" s="1" t="s">
        <v>207</v>
      </c>
      <c r="B147" s="1" t="s">
        <v>3545</v>
      </c>
      <c r="C147" s="1" t="s">
        <v>1874</v>
      </c>
      <c r="D147" s="1" t="s">
        <v>3399</v>
      </c>
      <c r="E147" t="s">
        <v>61</v>
      </c>
      <c r="F147" t="s">
        <v>61</v>
      </c>
      <c r="G147" t="s">
        <v>61</v>
      </c>
      <c r="H147" t="s">
        <v>61</v>
      </c>
      <c r="I147" t="s">
        <v>61</v>
      </c>
      <c r="J147" t="s">
        <v>61</v>
      </c>
      <c r="K147" t="s">
        <v>61</v>
      </c>
      <c r="L147" t="s">
        <v>61</v>
      </c>
      <c r="M147" t="s">
        <v>61</v>
      </c>
      <c r="N147" t="s">
        <v>61</v>
      </c>
      <c r="O147" t="s">
        <v>61</v>
      </c>
      <c r="P147" t="s">
        <v>61</v>
      </c>
      <c r="Q147" t="s">
        <v>61</v>
      </c>
      <c r="R147" t="s">
        <v>61</v>
      </c>
      <c r="S147" t="s">
        <v>61</v>
      </c>
      <c r="T147" t="s">
        <v>61</v>
      </c>
      <c r="U147" t="s">
        <v>61</v>
      </c>
      <c r="V147" t="s">
        <v>61</v>
      </c>
    </row>
    <row r="148" spans="1:22" x14ac:dyDescent="0.2">
      <c r="A148" s="1" t="s">
        <v>208</v>
      </c>
      <c r="B148" s="1" t="s">
        <v>3546</v>
      </c>
      <c r="C148" s="1" t="s">
        <v>1875</v>
      </c>
      <c r="D148" s="1" t="s">
        <v>3399</v>
      </c>
      <c r="E148" t="s">
        <v>61</v>
      </c>
      <c r="F148" t="s">
        <v>61</v>
      </c>
      <c r="G148" t="s">
        <v>61</v>
      </c>
      <c r="H148" t="s">
        <v>61</v>
      </c>
      <c r="I148" t="s">
        <v>61</v>
      </c>
      <c r="J148" t="s">
        <v>61</v>
      </c>
      <c r="K148" t="s">
        <v>61</v>
      </c>
      <c r="L148" t="s">
        <v>61</v>
      </c>
      <c r="M148" t="s">
        <v>61</v>
      </c>
      <c r="N148" t="s">
        <v>61</v>
      </c>
      <c r="O148" t="s">
        <v>61</v>
      </c>
      <c r="P148" t="s">
        <v>61</v>
      </c>
      <c r="Q148" t="s">
        <v>61</v>
      </c>
      <c r="R148" t="s">
        <v>61</v>
      </c>
      <c r="S148" t="s">
        <v>61</v>
      </c>
      <c r="T148" t="s">
        <v>61</v>
      </c>
      <c r="U148" t="s">
        <v>61</v>
      </c>
      <c r="V148" t="s">
        <v>62</v>
      </c>
    </row>
    <row r="149" spans="1:22" x14ac:dyDescent="0.2">
      <c r="A149" s="1" t="s">
        <v>209</v>
      </c>
      <c r="B149" s="1" t="s">
        <v>3547</v>
      </c>
      <c r="C149" s="1" t="s">
        <v>1876</v>
      </c>
      <c r="D149" s="1" t="s">
        <v>3399</v>
      </c>
      <c r="E149" t="s">
        <v>61</v>
      </c>
      <c r="F149" t="s">
        <v>61</v>
      </c>
      <c r="G149" t="s">
        <v>61</v>
      </c>
      <c r="H149" t="s">
        <v>61</v>
      </c>
      <c r="I149" t="s">
        <v>61</v>
      </c>
      <c r="J149" t="s">
        <v>61</v>
      </c>
      <c r="K149" t="s">
        <v>61</v>
      </c>
      <c r="L149" t="s">
        <v>61</v>
      </c>
      <c r="M149" t="s">
        <v>61</v>
      </c>
      <c r="N149" t="s">
        <v>61</v>
      </c>
      <c r="O149" t="s">
        <v>61</v>
      </c>
      <c r="P149" t="s">
        <v>61</v>
      </c>
      <c r="Q149" t="s">
        <v>61</v>
      </c>
      <c r="R149" t="s">
        <v>61</v>
      </c>
      <c r="S149" t="s">
        <v>61</v>
      </c>
      <c r="T149" t="s">
        <v>62</v>
      </c>
      <c r="U149" t="s">
        <v>61</v>
      </c>
      <c r="V149" t="s">
        <v>62</v>
      </c>
    </row>
    <row r="150" spans="1:22" x14ac:dyDescent="0.2">
      <c r="A150" s="1" t="s">
        <v>210</v>
      </c>
      <c r="B150" s="1" t="s">
        <v>3548</v>
      </c>
      <c r="C150" s="1" t="s">
        <v>1877</v>
      </c>
      <c r="D150" s="1" t="s">
        <v>3399</v>
      </c>
      <c r="E150" t="s">
        <v>61</v>
      </c>
      <c r="F150" t="s">
        <v>62</v>
      </c>
      <c r="G150" t="s">
        <v>62</v>
      </c>
      <c r="H150" t="s">
        <v>62</v>
      </c>
      <c r="I150" t="s">
        <v>62</v>
      </c>
      <c r="J150" t="s">
        <v>62</v>
      </c>
      <c r="K150" t="s">
        <v>62</v>
      </c>
      <c r="L150" t="s">
        <v>62</v>
      </c>
      <c r="N150" t="s">
        <v>62</v>
      </c>
      <c r="O150" t="s">
        <v>61</v>
      </c>
      <c r="P150" t="s">
        <v>62</v>
      </c>
      <c r="Q150" t="s">
        <v>62</v>
      </c>
      <c r="R150" t="s">
        <v>62</v>
      </c>
      <c r="S150" t="s">
        <v>62</v>
      </c>
      <c r="T150" t="s">
        <v>62</v>
      </c>
      <c r="V150" t="s">
        <v>62</v>
      </c>
    </row>
    <row r="151" spans="1:22" x14ac:dyDescent="0.2">
      <c r="A151" s="1" t="s">
        <v>211</v>
      </c>
      <c r="B151" s="1" t="s">
        <v>3549</v>
      </c>
      <c r="C151" s="1" t="s">
        <v>1878</v>
      </c>
      <c r="D151" s="1" t="s">
        <v>3399</v>
      </c>
      <c r="E151" t="s">
        <v>61</v>
      </c>
      <c r="F151" t="s">
        <v>62</v>
      </c>
      <c r="G151" t="s">
        <v>62</v>
      </c>
      <c r="H151" t="s">
        <v>62</v>
      </c>
      <c r="I151" t="s">
        <v>62</v>
      </c>
      <c r="J151" t="s">
        <v>62</v>
      </c>
      <c r="K151" t="s">
        <v>62</v>
      </c>
      <c r="L151" t="s">
        <v>62</v>
      </c>
      <c r="N151" t="s">
        <v>62</v>
      </c>
      <c r="O151" t="s">
        <v>62</v>
      </c>
      <c r="P151" t="s">
        <v>61</v>
      </c>
      <c r="Q151" t="s">
        <v>62</v>
      </c>
      <c r="R151" t="s">
        <v>61</v>
      </c>
      <c r="T151" t="s">
        <v>62</v>
      </c>
      <c r="V151" t="s">
        <v>62</v>
      </c>
    </row>
    <row r="152" spans="1:22" x14ac:dyDescent="0.2">
      <c r="A152" s="1" t="s">
        <v>212</v>
      </c>
      <c r="B152" s="1" t="s">
        <v>3550</v>
      </c>
      <c r="C152" s="1" t="s">
        <v>1879</v>
      </c>
      <c r="D152" s="1" t="s">
        <v>3399</v>
      </c>
      <c r="E152" t="s">
        <v>61</v>
      </c>
      <c r="F152" t="s">
        <v>61</v>
      </c>
      <c r="G152" t="s">
        <v>61</v>
      </c>
      <c r="H152" t="s">
        <v>61</v>
      </c>
      <c r="I152" t="s">
        <v>61</v>
      </c>
      <c r="J152" t="s">
        <v>62</v>
      </c>
      <c r="K152" t="s">
        <v>61</v>
      </c>
      <c r="L152" t="s">
        <v>61</v>
      </c>
      <c r="M152" t="s">
        <v>62</v>
      </c>
      <c r="N152" t="s">
        <v>61</v>
      </c>
      <c r="O152" t="s">
        <v>61</v>
      </c>
      <c r="P152" t="s">
        <v>61</v>
      </c>
      <c r="Q152" t="s">
        <v>61</v>
      </c>
      <c r="R152" t="s">
        <v>61</v>
      </c>
      <c r="S152" t="s">
        <v>61</v>
      </c>
      <c r="T152" t="s">
        <v>62</v>
      </c>
      <c r="U152" t="s">
        <v>61</v>
      </c>
      <c r="V152" t="s">
        <v>61</v>
      </c>
    </row>
    <row r="153" spans="1:22" x14ac:dyDescent="0.2">
      <c r="A153" s="1" t="s">
        <v>213</v>
      </c>
      <c r="B153" s="1" t="s">
        <v>3551</v>
      </c>
      <c r="C153" s="1" t="s">
        <v>1880</v>
      </c>
      <c r="D153" s="1" t="s">
        <v>3399</v>
      </c>
      <c r="E153" t="s">
        <v>61</v>
      </c>
      <c r="F153" t="s">
        <v>62</v>
      </c>
      <c r="G153" t="s">
        <v>62</v>
      </c>
      <c r="H153" t="s">
        <v>62</v>
      </c>
      <c r="I153" t="s">
        <v>62</v>
      </c>
      <c r="J153" t="s">
        <v>62</v>
      </c>
      <c r="K153" t="s">
        <v>62</v>
      </c>
      <c r="L153" t="s">
        <v>62</v>
      </c>
      <c r="N153" t="s">
        <v>62</v>
      </c>
      <c r="O153" t="s">
        <v>61</v>
      </c>
      <c r="P153" t="s">
        <v>62</v>
      </c>
      <c r="Q153" t="s">
        <v>62</v>
      </c>
      <c r="R153" t="s">
        <v>62</v>
      </c>
      <c r="S153" t="s">
        <v>62</v>
      </c>
      <c r="U153" t="s">
        <v>61</v>
      </c>
      <c r="V153" t="s">
        <v>62</v>
      </c>
    </row>
    <row r="154" spans="1:22" x14ac:dyDescent="0.2">
      <c r="A154" s="1" t="s">
        <v>214</v>
      </c>
      <c r="B154" s="1" t="s">
        <v>3552</v>
      </c>
      <c r="C154" s="1" t="s">
        <v>1881</v>
      </c>
      <c r="D154" s="1" t="s">
        <v>3399</v>
      </c>
      <c r="E154" t="s">
        <v>61</v>
      </c>
      <c r="F154" t="s">
        <v>62</v>
      </c>
      <c r="G154" t="s">
        <v>62</v>
      </c>
      <c r="H154" t="s">
        <v>62</v>
      </c>
      <c r="I154" t="s">
        <v>62</v>
      </c>
      <c r="J154" t="s">
        <v>62</v>
      </c>
      <c r="K154" t="s">
        <v>62</v>
      </c>
      <c r="L154" t="s">
        <v>62</v>
      </c>
      <c r="N154" t="s">
        <v>62</v>
      </c>
      <c r="O154" t="s">
        <v>61</v>
      </c>
      <c r="P154" t="s">
        <v>62</v>
      </c>
      <c r="Q154" t="s">
        <v>62</v>
      </c>
      <c r="R154" t="s">
        <v>62</v>
      </c>
      <c r="S154" t="s">
        <v>62</v>
      </c>
      <c r="T154" t="s">
        <v>61</v>
      </c>
      <c r="U154" t="s">
        <v>62</v>
      </c>
      <c r="V154" t="s">
        <v>61</v>
      </c>
    </row>
    <row r="155" spans="1:22" x14ac:dyDescent="0.2">
      <c r="A155" s="1" t="s">
        <v>215</v>
      </c>
      <c r="B155" s="1" t="s">
        <v>3553</v>
      </c>
      <c r="C155" s="1" t="s">
        <v>1882</v>
      </c>
      <c r="D155" s="1" t="s">
        <v>3399</v>
      </c>
      <c r="E155" t="s">
        <v>61</v>
      </c>
      <c r="F155" t="s">
        <v>61</v>
      </c>
      <c r="G155" t="s">
        <v>62</v>
      </c>
      <c r="H155" t="s">
        <v>62</v>
      </c>
      <c r="I155" t="s">
        <v>61</v>
      </c>
      <c r="J155" t="s">
        <v>61</v>
      </c>
      <c r="K155" t="s">
        <v>62</v>
      </c>
      <c r="P155" t="s">
        <v>61</v>
      </c>
      <c r="Q155" t="s">
        <v>61</v>
      </c>
      <c r="R155" t="s">
        <v>61</v>
      </c>
      <c r="S155" t="s">
        <v>61</v>
      </c>
      <c r="T155" t="s">
        <v>61</v>
      </c>
      <c r="V155" t="s">
        <v>61</v>
      </c>
    </row>
    <row r="156" spans="1:22" x14ac:dyDescent="0.2">
      <c r="A156" s="1" t="s">
        <v>216</v>
      </c>
      <c r="B156" s="1" t="s">
        <v>3554</v>
      </c>
      <c r="C156" s="1" t="s">
        <v>1883</v>
      </c>
      <c r="D156" s="1" t="s">
        <v>3399</v>
      </c>
      <c r="E156" t="s">
        <v>61</v>
      </c>
      <c r="F156" t="s">
        <v>61</v>
      </c>
      <c r="G156" t="s">
        <v>61</v>
      </c>
      <c r="H156" t="s">
        <v>61</v>
      </c>
      <c r="I156" t="s">
        <v>61</v>
      </c>
      <c r="J156" t="s">
        <v>61</v>
      </c>
      <c r="K156" t="s">
        <v>61</v>
      </c>
      <c r="L156" t="s">
        <v>61</v>
      </c>
      <c r="M156" t="s">
        <v>61</v>
      </c>
      <c r="N156" t="s">
        <v>61</v>
      </c>
      <c r="O156" t="s">
        <v>61</v>
      </c>
      <c r="P156" t="s">
        <v>61</v>
      </c>
      <c r="Q156" t="s">
        <v>61</v>
      </c>
      <c r="R156" t="s">
        <v>61</v>
      </c>
      <c r="S156" t="s">
        <v>61</v>
      </c>
      <c r="T156" t="s">
        <v>61</v>
      </c>
      <c r="U156" t="s">
        <v>61</v>
      </c>
      <c r="V156" t="s">
        <v>61</v>
      </c>
    </row>
    <row r="157" spans="1:22" x14ac:dyDescent="0.2">
      <c r="A157" s="1" t="s">
        <v>217</v>
      </c>
      <c r="B157" s="1" t="s">
        <v>3555</v>
      </c>
      <c r="C157" s="1" t="s">
        <v>1884</v>
      </c>
      <c r="D157" s="1" t="s">
        <v>3399</v>
      </c>
      <c r="E157" t="s">
        <v>61</v>
      </c>
      <c r="G157" t="s">
        <v>62</v>
      </c>
      <c r="H157" t="s">
        <v>62</v>
      </c>
      <c r="I157" t="s">
        <v>61</v>
      </c>
      <c r="J157" t="s">
        <v>62</v>
      </c>
      <c r="K157" t="s">
        <v>62</v>
      </c>
      <c r="L157" t="s">
        <v>62</v>
      </c>
      <c r="N157" t="s">
        <v>62</v>
      </c>
      <c r="O157" t="s">
        <v>62</v>
      </c>
      <c r="P157" t="s">
        <v>61</v>
      </c>
      <c r="Q157" t="s">
        <v>62</v>
      </c>
      <c r="R157" t="s">
        <v>61</v>
      </c>
      <c r="S157" t="s">
        <v>61</v>
      </c>
      <c r="T157" t="s">
        <v>62</v>
      </c>
      <c r="U157" t="s">
        <v>62</v>
      </c>
      <c r="V157" t="s">
        <v>61</v>
      </c>
    </row>
    <row r="158" spans="1:22" x14ac:dyDescent="0.2">
      <c r="A158" s="1" t="s">
        <v>218</v>
      </c>
      <c r="B158" s="1" t="s">
        <v>3556</v>
      </c>
      <c r="C158" s="1" t="s">
        <v>1885</v>
      </c>
      <c r="D158" s="1" t="s">
        <v>3399</v>
      </c>
      <c r="E158" t="s">
        <v>61</v>
      </c>
      <c r="F158" t="s">
        <v>61</v>
      </c>
      <c r="G158" t="s">
        <v>61</v>
      </c>
      <c r="H158" t="s">
        <v>61</v>
      </c>
      <c r="I158" t="s">
        <v>61</v>
      </c>
      <c r="J158" t="s">
        <v>61</v>
      </c>
      <c r="K158" t="s">
        <v>61</v>
      </c>
      <c r="L158" t="s">
        <v>61</v>
      </c>
      <c r="M158" t="s">
        <v>61</v>
      </c>
      <c r="N158" t="s">
        <v>61</v>
      </c>
      <c r="O158" t="s">
        <v>61</v>
      </c>
      <c r="P158" t="s">
        <v>61</v>
      </c>
      <c r="Q158" t="s">
        <v>61</v>
      </c>
      <c r="R158" t="s">
        <v>61</v>
      </c>
      <c r="S158" t="s">
        <v>61</v>
      </c>
      <c r="T158" t="s">
        <v>61</v>
      </c>
      <c r="U158" t="s">
        <v>61</v>
      </c>
      <c r="V158" t="s">
        <v>61</v>
      </c>
    </row>
    <row r="159" spans="1:22" x14ac:dyDescent="0.2">
      <c r="A159" s="1" t="s">
        <v>219</v>
      </c>
      <c r="B159" s="1" t="s">
        <v>3557</v>
      </c>
      <c r="C159" s="1" t="s">
        <v>1886</v>
      </c>
      <c r="D159" s="1" t="s">
        <v>3399</v>
      </c>
      <c r="E159" t="s">
        <v>61</v>
      </c>
      <c r="F159" t="s">
        <v>62</v>
      </c>
      <c r="G159" t="s">
        <v>62</v>
      </c>
      <c r="H159" t="s">
        <v>62</v>
      </c>
      <c r="I159" t="s">
        <v>62</v>
      </c>
      <c r="K159" t="s">
        <v>62</v>
      </c>
      <c r="L159" t="s">
        <v>62</v>
      </c>
      <c r="M159" t="s">
        <v>62</v>
      </c>
      <c r="N159" t="s">
        <v>62</v>
      </c>
      <c r="O159" t="s">
        <v>62</v>
      </c>
      <c r="P159" t="s">
        <v>61</v>
      </c>
      <c r="Q159" t="s">
        <v>62</v>
      </c>
      <c r="R159" t="s">
        <v>61</v>
      </c>
      <c r="S159" t="s">
        <v>61</v>
      </c>
      <c r="T159" t="s">
        <v>62</v>
      </c>
      <c r="U159" t="s">
        <v>62</v>
      </c>
      <c r="V159" t="s">
        <v>62</v>
      </c>
    </row>
    <row r="160" spans="1:22" x14ac:dyDescent="0.2">
      <c r="A160" s="1" t="s">
        <v>220</v>
      </c>
      <c r="B160" s="1" t="s">
        <v>3558</v>
      </c>
      <c r="C160" s="1" t="s">
        <v>1887</v>
      </c>
      <c r="D160" s="1" t="s">
        <v>3399</v>
      </c>
      <c r="E160" t="s">
        <v>61</v>
      </c>
      <c r="F160" t="s">
        <v>62</v>
      </c>
      <c r="G160" t="s">
        <v>62</v>
      </c>
      <c r="H160" t="s">
        <v>62</v>
      </c>
      <c r="I160" t="s">
        <v>62</v>
      </c>
      <c r="J160" t="s">
        <v>61</v>
      </c>
      <c r="K160" t="s">
        <v>62</v>
      </c>
      <c r="L160" t="s">
        <v>62</v>
      </c>
      <c r="N160" t="s">
        <v>61</v>
      </c>
      <c r="O160" t="s">
        <v>61</v>
      </c>
      <c r="P160" t="s">
        <v>61</v>
      </c>
      <c r="Q160" t="s">
        <v>61</v>
      </c>
      <c r="R160" t="s">
        <v>61</v>
      </c>
      <c r="S160" t="s">
        <v>61</v>
      </c>
      <c r="T160" t="s">
        <v>62</v>
      </c>
      <c r="U160" t="s">
        <v>61</v>
      </c>
      <c r="V160" t="s">
        <v>62</v>
      </c>
    </row>
    <row r="161" spans="1:22" x14ac:dyDescent="0.2">
      <c r="A161" s="1" t="s">
        <v>221</v>
      </c>
      <c r="B161" s="1" t="s">
        <v>3559</v>
      </c>
      <c r="C161" s="1" t="s">
        <v>1888</v>
      </c>
      <c r="D161" s="1" t="s">
        <v>3399</v>
      </c>
      <c r="E161" t="s">
        <v>61</v>
      </c>
      <c r="G161" t="s">
        <v>62</v>
      </c>
      <c r="H161" t="s">
        <v>62</v>
      </c>
      <c r="I161" t="s">
        <v>62</v>
      </c>
      <c r="J161" t="s">
        <v>61</v>
      </c>
      <c r="L161" t="s">
        <v>62</v>
      </c>
      <c r="N161" t="s">
        <v>62</v>
      </c>
      <c r="O161" t="s">
        <v>61</v>
      </c>
      <c r="P161" t="s">
        <v>61</v>
      </c>
      <c r="Q161" t="s">
        <v>62</v>
      </c>
      <c r="R161" t="s">
        <v>61</v>
      </c>
      <c r="S161" t="s">
        <v>61</v>
      </c>
      <c r="T161" t="s">
        <v>61</v>
      </c>
      <c r="U161" t="s">
        <v>61</v>
      </c>
      <c r="V161" t="s">
        <v>61</v>
      </c>
    </row>
    <row r="162" spans="1:22" x14ac:dyDescent="0.2">
      <c r="A162" s="1" t="s">
        <v>222</v>
      </c>
      <c r="B162" s="1" t="s">
        <v>3560</v>
      </c>
      <c r="C162" s="1" t="s">
        <v>1889</v>
      </c>
      <c r="D162" s="1" t="s">
        <v>3399</v>
      </c>
      <c r="E162" t="s">
        <v>61</v>
      </c>
      <c r="F162" t="s">
        <v>62</v>
      </c>
      <c r="G162" t="s">
        <v>62</v>
      </c>
      <c r="H162" t="s">
        <v>62</v>
      </c>
      <c r="I162" t="s">
        <v>62</v>
      </c>
      <c r="J162" t="s">
        <v>62</v>
      </c>
      <c r="K162" t="s">
        <v>62</v>
      </c>
      <c r="L162" t="s">
        <v>62</v>
      </c>
      <c r="N162" t="s">
        <v>62</v>
      </c>
      <c r="O162" t="s">
        <v>61</v>
      </c>
      <c r="P162" t="s">
        <v>62</v>
      </c>
      <c r="Q162" t="s">
        <v>61</v>
      </c>
      <c r="R162" t="s">
        <v>62</v>
      </c>
      <c r="S162" t="s">
        <v>62</v>
      </c>
      <c r="T162" t="s">
        <v>61</v>
      </c>
      <c r="U162" t="s">
        <v>61</v>
      </c>
      <c r="V162" t="s">
        <v>61</v>
      </c>
    </row>
    <row r="163" spans="1:22" x14ac:dyDescent="0.2">
      <c r="A163" s="1" t="s">
        <v>223</v>
      </c>
      <c r="B163" s="1" t="s">
        <v>3561</v>
      </c>
      <c r="C163" s="1" t="s">
        <v>1890</v>
      </c>
      <c r="D163" s="1" t="s">
        <v>3399</v>
      </c>
      <c r="E163" t="s">
        <v>61</v>
      </c>
      <c r="F163" t="s">
        <v>61</v>
      </c>
      <c r="G163" t="s">
        <v>61</v>
      </c>
      <c r="H163" t="s">
        <v>61</v>
      </c>
      <c r="I163" t="s">
        <v>61</v>
      </c>
      <c r="J163" t="s">
        <v>61</v>
      </c>
      <c r="K163" t="s">
        <v>61</v>
      </c>
      <c r="L163" t="s">
        <v>61</v>
      </c>
      <c r="M163" t="s">
        <v>61</v>
      </c>
      <c r="N163" t="s">
        <v>61</v>
      </c>
      <c r="O163" t="s">
        <v>61</v>
      </c>
      <c r="P163" t="s">
        <v>61</v>
      </c>
      <c r="Q163" t="s">
        <v>61</v>
      </c>
      <c r="R163" t="s">
        <v>61</v>
      </c>
      <c r="S163" t="s">
        <v>61</v>
      </c>
      <c r="T163" t="s">
        <v>61</v>
      </c>
      <c r="U163" t="s">
        <v>61</v>
      </c>
      <c r="V163" t="s">
        <v>61</v>
      </c>
    </row>
    <row r="164" spans="1:22" x14ac:dyDescent="0.2">
      <c r="A164" s="1" t="s">
        <v>224</v>
      </c>
      <c r="B164" s="1" t="s">
        <v>3562</v>
      </c>
      <c r="C164" s="1" t="s">
        <v>1891</v>
      </c>
      <c r="D164" s="1" t="s">
        <v>3399</v>
      </c>
      <c r="E164" t="s">
        <v>61</v>
      </c>
      <c r="F164" t="s">
        <v>61</v>
      </c>
      <c r="G164" t="s">
        <v>62</v>
      </c>
      <c r="H164" t="s">
        <v>62</v>
      </c>
      <c r="I164" t="s">
        <v>61</v>
      </c>
      <c r="J164" t="s">
        <v>61</v>
      </c>
      <c r="K164" t="s">
        <v>62</v>
      </c>
      <c r="L164" t="s">
        <v>62</v>
      </c>
      <c r="N164" t="s">
        <v>61</v>
      </c>
      <c r="O164" t="s">
        <v>61</v>
      </c>
      <c r="P164" t="s">
        <v>61</v>
      </c>
      <c r="Q164" t="s">
        <v>61</v>
      </c>
      <c r="R164" t="s">
        <v>61</v>
      </c>
      <c r="S164" t="s">
        <v>61</v>
      </c>
      <c r="T164" t="s">
        <v>61</v>
      </c>
      <c r="U164" t="s">
        <v>61</v>
      </c>
      <c r="V164" t="s">
        <v>61</v>
      </c>
    </row>
    <row r="165" spans="1:22" x14ac:dyDescent="0.2">
      <c r="A165" s="1" t="s">
        <v>225</v>
      </c>
      <c r="B165" s="1" t="s">
        <v>3563</v>
      </c>
      <c r="C165" s="1" t="s">
        <v>1892</v>
      </c>
      <c r="D165" s="1" t="s">
        <v>3399</v>
      </c>
      <c r="E165" t="s">
        <v>61</v>
      </c>
      <c r="F165" t="s">
        <v>61</v>
      </c>
      <c r="G165" t="s">
        <v>61</v>
      </c>
      <c r="H165" t="s">
        <v>61</v>
      </c>
      <c r="I165" t="s">
        <v>61</v>
      </c>
      <c r="J165" t="s">
        <v>61</v>
      </c>
      <c r="K165" t="s">
        <v>61</v>
      </c>
      <c r="L165" t="s">
        <v>61</v>
      </c>
      <c r="M165" t="s">
        <v>61</v>
      </c>
      <c r="N165" t="s">
        <v>61</v>
      </c>
      <c r="O165" t="s">
        <v>61</v>
      </c>
      <c r="Q165" t="s">
        <v>61</v>
      </c>
      <c r="R165" t="s">
        <v>61</v>
      </c>
      <c r="S165" t="s">
        <v>61</v>
      </c>
      <c r="T165" t="s">
        <v>61</v>
      </c>
      <c r="U165" t="s">
        <v>61</v>
      </c>
      <c r="V165" t="s">
        <v>61</v>
      </c>
    </row>
    <row r="166" spans="1:22" x14ac:dyDescent="0.2">
      <c r="A166" s="1" t="s">
        <v>226</v>
      </c>
      <c r="B166" s="1" t="s">
        <v>3564</v>
      </c>
      <c r="C166" s="1" t="s">
        <v>1893</v>
      </c>
      <c r="D166" s="1" t="s">
        <v>3399</v>
      </c>
      <c r="F166" t="s">
        <v>62</v>
      </c>
      <c r="G166" t="s">
        <v>62</v>
      </c>
      <c r="H166" t="s">
        <v>62</v>
      </c>
      <c r="I166" t="s">
        <v>62</v>
      </c>
      <c r="J166" t="s">
        <v>61</v>
      </c>
      <c r="K166" t="s">
        <v>62</v>
      </c>
      <c r="L166" t="s">
        <v>62</v>
      </c>
      <c r="N166" t="s">
        <v>62</v>
      </c>
      <c r="O166" t="s">
        <v>61</v>
      </c>
      <c r="P166" t="s">
        <v>61</v>
      </c>
      <c r="Q166" t="s">
        <v>62</v>
      </c>
      <c r="R166" t="s">
        <v>61</v>
      </c>
      <c r="S166" t="s">
        <v>62</v>
      </c>
      <c r="U166" t="s">
        <v>62</v>
      </c>
      <c r="V166" t="s">
        <v>62</v>
      </c>
    </row>
    <row r="167" spans="1:22" x14ac:dyDescent="0.2">
      <c r="A167" s="1" t="s">
        <v>227</v>
      </c>
      <c r="B167" s="1" t="s">
        <v>3565</v>
      </c>
      <c r="C167" s="1" t="s">
        <v>1894</v>
      </c>
      <c r="D167" s="1" t="s">
        <v>3399</v>
      </c>
      <c r="E167" t="s">
        <v>61</v>
      </c>
      <c r="F167" t="s">
        <v>62</v>
      </c>
      <c r="G167" t="s">
        <v>62</v>
      </c>
      <c r="H167" t="s">
        <v>62</v>
      </c>
      <c r="I167" t="s">
        <v>62</v>
      </c>
      <c r="J167" t="s">
        <v>62</v>
      </c>
      <c r="K167" t="s">
        <v>62</v>
      </c>
      <c r="L167" t="s">
        <v>62</v>
      </c>
      <c r="N167" t="s">
        <v>62</v>
      </c>
      <c r="O167" t="s">
        <v>62</v>
      </c>
      <c r="P167" t="s">
        <v>62</v>
      </c>
      <c r="Q167" t="s">
        <v>62</v>
      </c>
      <c r="R167" t="s">
        <v>62</v>
      </c>
      <c r="S167" t="s">
        <v>62</v>
      </c>
      <c r="T167" t="s">
        <v>62</v>
      </c>
      <c r="V167" t="s">
        <v>61</v>
      </c>
    </row>
    <row r="168" spans="1:22" x14ac:dyDescent="0.2">
      <c r="A168" s="1" t="s">
        <v>228</v>
      </c>
      <c r="B168" s="1" t="s">
        <v>3566</v>
      </c>
      <c r="C168" s="1" t="s">
        <v>1895</v>
      </c>
      <c r="D168" s="1" t="s">
        <v>3399</v>
      </c>
      <c r="E168" t="s">
        <v>61</v>
      </c>
      <c r="F168" t="s">
        <v>62</v>
      </c>
      <c r="G168" t="s">
        <v>62</v>
      </c>
      <c r="H168" t="s">
        <v>62</v>
      </c>
      <c r="J168" t="s">
        <v>61</v>
      </c>
      <c r="K168" t="s">
        <v>62</v>
      </c>
      <c r="L168" t="s">
        <v>62</v>
      </c>
      <c r="N168" t="s">
        <v>62</v>
      </c>
      <c r="O168" t="s">
        <v>62</v>
      </c>
      <c r="Q168" t="s">
        <v>61</v>
      </c>
      <c r="R168" t="s">
        <v>61</v>
      </c>
      <c r="T168" t="s">
        <v>62</v>
      </c>
      <c r="U168" t="s">
        <v>62</v>
      </c>
      <c r="V168" t="s">
        <v>62</v>
      </c>
    </row>
    <row r="169" spans="1:22" x14ac:dyDescent="0.2">
      <c r="A169" s="1" t="s">
        <v>229</v>
      </c>
      <c r="B169" s="1" t="s">
        <v>3567</v>
      </c>
      <c r="C169" s="1" t="s">
        <v>1896</v>
      </c>
      <c r="D169" s="1" t="s">
        <v>3399</v>
      </c>
      <c r="E169" t="s">
        <v>61</v>
      </c>
      <c r="F169" t="s">
        <v>61</v>
      </c>
      <c r="G169" t="s">
        <v>61</v>
      </c>
      <c r="H169" t="s">
        <v>61</v>
      </c>
      <c r="I169" t="s">
        <v>61</v>
      </c>
      <c r="J169" t="s">
        <v>61</v>
      </c>
      <c r="K169" t="s">
        <v>61</v>
      </c>
      <c r="L169" t="s">
        <v>61</v>
      </c>
      <c r="M169" t="s">
        <v>61</v>
      </c>
      <c r="N169" t="s">
        <v>61</v>
      </c>
      <c r="O169" t="s">
        <v>61</v>
      </c>
      <c r="Q169" t="s">
        <v>61</v>
      </c>
      <c r="R169" t="s">
        <v>61</v>
      </c>
      <c r="S169" t="s">
        <v>61</v>
      </c>
      <c r="T169" t="s">
        <v>61</v>
      </c>
      <c r="U169" t="s">
        <v>61</v>
      </c>
      <c r="V169" t="s">
        <v>61</v>
      </c>
    </row>
    <row r="170" spans="1:22" x14ac:dyDescent="0.2">
      <c r="A170" s="1" t="s">
        <v>230</v>
      </c>
      <c r="B170" s="1" t="s">
        <v>3568</v>
      </c>
      <c r="C170" s="1" t="s">
        <v>1897</v>
      </c>
      <c r="D170" s="1" t="s">
        <v>3399</v>
      </c>
      <c r="E170" t="s">
        <v>61</v>
      </c>
      <c r="G170" t="s">
        <v>61</v>
      </c>
      <c r="H170" t="s">
        <v>61</v>
      </c>
      <c r="I170" t="s">
        <v>61</v>
      </c>
      <c r="J170" t="s">
        <v>61</v>
      </c>
      <c r="K170" t="s">
        <v>61</v>
      </c>
      <c r="L170" t="s">
        <v>61</v>
      </c>
      <c r="M170" t="s">
        <v>61</v>
      </c>
      <c r="N170" t="s">
        <v>61</v>
      </c>
      <c r="O170" t="s">
        <v>61</v>
      </c>
      <c r="P170" t="s">
        <v>61</v>
      </c>
      <c r="Q170" t="s">
        <v>61</v>
      </c>
      <c r="R170" t="s">
        <v>61</v>
      </c>
      <c r="S170" t="s">
        <v>61</v>
      </c>
      <c r="T170" t="s">
        <v>62</v>
      </c>
      <c r="U170" t="s">
        <v>61</v>
      </c>
      <c r="V170" t="s">
        <v>61</v>
      </c>
    </row>
    <row r="171" spans="1:22" x14ac:dyDescent="0.2">
      <c r="A171" s="1" t="s">
        <v>231</v>
      </c>
      <c r="B171" s="1" t="s">
        <v>3569</v>
      </c>
      <c r="C171" s="1" t="s">
        <v>1898</v>
      </c>
      <c r="D171" s="1" t="s">
        <v>3399</v>
      </c>
      <c r="E171" t="s">
        <v>61</v>
      </c>
      <c r="F171" t="s">
        <v>62</v>
      </c>
      <c r="G171" t="s">
        <v>62</v>
      </c>
      <c r="H171" t="s">
        <v>62</v>
      </c>
      <c r="I171" t="s">
        <v>62</v>
      </c>
      <c r="J171" t="s">
        <v>61</v>
      </c>
      <c r="K171" t="s">
        <v>62</v>
      </c>
      <c r="L171" t="s">
        <v>62</v>
      </c>
      <c r="N171" t="s">
        <v>62</v>
      </c>
      <c r="O171" t="s">
        <v>62</v>
      </c>
      <c r="P171" t="s">
        <v>61</v>
      </c>
      <c r="Q171" t="s">
        <v>62</v>
      </c>
      <c r="R171" t="s">
        <v>61</v>
      </c>
      <c r="S171" t="s">
        <v>62</v>
      </c>
      <c r="T171" t="s">
        <v>61</v>
      </c>
      <c r="V171" t="s">
        <v>61</v>
      </c>
    </row>
    <row r="172" spans="1:22" x14ac:dyDescent="0.2">
      <c r="A172" s="1" t="s">
        <v>232</v>
      </c>
      <c r="B172" s="1" t="s">
        <v>3570</v>
      </c>
      <c r="C172" s="1" t="s">
        <v>1899</v>
      </c>
      <c r="D172" s="1" t="s">
        <v>3399</v>
      </c>
      <c r="E172" t="s">
        <v>61</v>
      </c>
      <c r="F172" t="s">
        <v>61</v>
      </c>
      <c r="G172" t="s">
        <v>61</v>
      </c>
      <c r="H172" t="s">
        <v>61</v>
      </c>
      <c r="I172" t="s">
        <v>61</v>
      </c>
      <c r="J172" t="s">
        <v>61</v>
      </c>
      <c r="K172" t="s">
        <v>61</v>
      </c>
      <c r="L172" t="s">
        <v>61</v>
      </c>
      <c r="M172" t="s">
        <v>61</v>
      </c>
      <c r="N172" t="s">
        <v>61</v>
      </c>
      <c r="O172" t="s">
        <v>61</v>
      </c>
      <c r="P172" t="s">
        <v>61</v>
      </c>
      <c r="Q172" t="s">
        <v>61</v>
      </c>
      <c r="R172" t="s">
        <v>61</v>
      </c>
      <c r="S172" t="s">
        <v>61</v>
      </c>
      <c r="T172" t="s">
        <v>62</v>
      </c>
      <c r="U172" t="s">
        <v>61</v>
      </c>
      <c r="V172" t="s">
        <v>62</v>
      </c>
    </row>
    <row r="173" spans="1:22" x14ac:dyDescent="0.2">
      <c r="A173" s="1" t="s">
        <v>233</v>
      </c>
      <c r="B173" s="1" t="s">
        <v>3571</v>
      </c>
      <c r="C173" s="1" t="s">
        <v>1900</v>
      </c>
      <c r="D173" s="1" t="s">
        <v>3399</v>
      </c>
      <c r="E173" t="s">
        <v>61</v>
      </c>
      <c r="F173" t="s">
        <v>62</v>
      </c>
      <c r="G173" t="s">
        <v>62</v>
      </c>
      <c r="H173" t="s">
        <v>62</v>
      </c>
      <c r="I173" t="s">
        <v>62</v>
      </c>
      <c r="J173" t="s">
        <v>61</v>
      </c>
      <c r="K173" t="s">
        <v>62</v>
      </c>
      <c r="L173" t="s">
        <v>62</v>
      </c>
      <c r="M173" t="s">
        <v>62</v>
      </c>
      <c r="N173" t="s">
        <v>62</v>
      </c>
      <c r="O173" t="s">
        <v>62</v>
      </c>
      <c r="P173" t="s">
        <v>61</v>
      </c>
      <c r="Q173" t="s">
        <v>61</v>
      </c>
      <c r="R173" t="s">
        <v>61</v>
      </c>
      <c r="T173" t="s">
        <v>62</v>
      </c>
      <c r="U173" t="s">
        <v>62</v>
      </c>
      <c r="V173" t="s">
        <v>62</v>
      </c>
    </row>
    <row r="174" spans="1:22" x14ac:dyDescent="0.2">
      <c r="A174" s="1" t="s">
        <v>234</v>
      </c>
      <c r="B174" s="1" t="s">
        <v>3572</v>
      </c>
      <c r="C174" s="1" t="s">
        <v>1901</v>
      </c>
      <c r="D174" s="1" t="s">
        <v>3399</v>
      </c>
      <c r="E174" t="s">
        <v>61</v>
      </c>
      <c r="F174" t="s">
        <v>62</v>
      </c>
      <c r="G174" t="s">
        <v>62</v>
      </c>
      <c r="H174" t="s">
        <v>62</v>
      </c>
      <c r="J174" t="s">
        <v>61</v>
      </c>
      <c r="K174" t="s">
        <v>62</v>
      </c>
      <c r="L174" t="s">
        <v>62</v>
      </c>
      <c r="M174" t="s">
        <v>62</v>
      </c>
      <c r="O174" t="s">
        <v>62</v>
      </c>
      <c r="P174" t="s">
        <v>61</v>
      </c>
      <c r="Q174" t="s">
        <v>61</v>
      </c>
      <c r="R174" t="s">
        <v>61</v>
      </c>
      <c r="T174" t="s">
        <v>62</v>
      </c>
      <c r="U174" t="s">
        <v>62</v>
      </c>
      <c r="V174" t="s">
        <v>62</v>
      </c>
    </row>
    <row r="175" spans="1:22" x14ac:dyDescent="0.2">
      <c r="A175" s="1" t="s">
        <v>235</v>
      </c>
      <c r="B175" s="1" t="s">
        <v>3573</v>
      </c>
      <c r="C175" s="1" t="s">
        <v>1902</v>
      </c>
      <c r="D175" s="1" t="s">
        <v>3399</v>
      </c>
      <c r="E175" t="s">
        <v>61</v>
      </c>
      <c r="F175" t="s">
        <v>62</v>
      </c>
      <c r="G175" t="s">
        <v>62</v>
      </c>
      <c r="H175" t="s">
        <v>62</v>
      </c>
      <c r="I175" t="s">
        <v>61</v>
      </c>
      <c r="J175" t="s">
        <v>62</v>
      </c>
      <c r="K175" t="s">
        <v>62</v>
      </c>
      <c r="L175" t="s">
        <v>62</v>
      </c>
      <c r="M175" t="s">
        <v>62</v>
      </c>
      <c r="N175" t="s">
        <v>62</v>
      </c>
      <c r="O175" t="s">
        <v>62</v>
      </c>
      <c r="P175" t="s">
        <v>61</v>
      </c>
      <c r="Q175" t="s">
        <v>62</v>
      </c>
      <c r="R175" t="s">
        <v>61</v>
      </c>
      <c r="S175" t="s">
        <v>61</v>
      </c>
      <c r="T175" t="s">
        <v>62</v>
      </c>
      <c r="U175" t="s">
        <v>61</v>
      </c>
      <c r="V175" t="s">
        <v>62</v>
      </c>
    </row>
    <row r="176" spans="1:22" x14ac:dyDescent="0.2">
      <c r="A176" s="1" t="s">
        <v>236</v>
      </c>
      <c r="B176" s="1" t="s">
        <v>3574</v>
      </c>
      <c r="C176" s="1" t="s">
        <v>1903</v>
      </c>
      <c r="D176" s="1" t="s">
        <v>3399</v>
      </c>
      <c r="E176" t="s">
        <v>62</v>
      </c>
      <c r="F176" t="s">
        <v>62</v>
      </c>
      <c r="G176" t="s">
        <v>62</v>
      </c>
      <c r="H176" t="s">
        <v>62</v>
      </c>
      <c r="J176" t="s">
        <v>62</v>
      </c>
      <c r="K176" t="s">
        <v>62</v>
      </c>
      <c r="L176" t="s">
        <v>62</v>
      </c>
      <c r="M176" t="s">
        <v>62</v>
      </c>
      <c r="N176" t="s">
        <v>62</v>
      </c>
      <c r="O176" t="s">
        <v>61</v>
      </c>
      <c r="P176" t="s">
        <v>62</v>
      </c>
      <c r="Q176" t="s">
        <v>62</v>
      </c>
      <c r="R176" t="s">
        <v>62</v>
      </c>
      <c r="S176" t="s">
        <v>62</v>
      </c>
      <c r="T176" t="s">
        <v>61</v>
      </c>
      <c r="U176" t="s">
        <v>62</v>
      </c>
      <c r="V176" t="s">
        <v>62</v>
      </c>
    </row>
    <row r="177" spans="1:22" x14ac:dyDescent="0.2">
      <c r="A177" s="1" t="s">
        <v>237</v>
      </c>
      <c r="B177" s="1" t="s">
        <v>3575</v>
      </c>
      <c r="C177" s="1" t="s">
        <v>1904</v>
      </c>
      <c r="D177" s="1" t="s">
        <v>3399</v>
      </c>
      <c r="E177" t="s">
        <v>61</v>
      </c>
      <c r="F177" t="s">
        <v>62</v>
      </c>
      <c r="G177" t="s">
        <v>62</v>
      </c>
      <c r="H177" t="s">
        <v>62</v>
      </c>
      <c r="J177" t="s">
        <v>62</v>
      </c>
      <c r="K177" t="s">
        <v>62</v>
      </c>
      <c r="L177" t="s">
        <v>62</v>
      </c>
      <c r="M177" t="s">
        <v>62</v>
      </c>
      <c r="N177" t="s">
        <v>62</v>
      </c>
      <c r="O177" t="s">
        <v>62</v>
      </c>
      <c r="P177" t="s">
        <v>61</v>
      </c>
      <c r="Q177" t="s">
        <v>62</v>
      </c>
      <c r="R177" t="s">
        <v>61</v>
      </c>
      <c r="S177" t="s">
        <v>62</v>
      </c>
      <c r="T177" t="s">
        <v>62</v>
      </c>
      <c r="U177" t="s">
        <v>62</v>
      </c>
      <c r="V177" t="s">
        <v>62</v>
      </c>
    </row>
    <row r="178" spans="1:22" x14ac:dyDescent="0.2">
      <c r="A178" s="1" t="s">
        <v>238</v>
      </c>
      <c r="B178" s="1" t="s">
        <v>3576</v>
      </c>
      <c r="C178" s="1" t="s">
        <v>1905</v>
      </c>
      <c r="D178" s="1" t="s">
        <v>3399</v>
      </c>
      <c r="E178" t="s">
        <v>61</v>
      </c>
      <c r="F178" t="s">
        <v>62</v>
      </c>
      <c r="G178" t="s">
        <v>62</v>
      </c>
      <c r="H178" t="s">
        <v>62</v>
      </c>
      <c r="I178" t="s">
        <v>62</v>
      </c>
      <c r="J178" t="s">
        <v>61</v>
      </c>
      <c r="K178" t="s">
        <v>62</v>
      </c>
      <c r="L178" t="s">
        <v>62</v>
      </c>
      <c r="M178" t="s">
        <v>62</v>
      </c>
      <c r="N178" t="s">
        <v>62</v>
      </c>
      <c r="O178" t="s">
        <v>62</v>
      </c>
      <c r="P178" t="s">
        <v>61</v>
      </c>
      <c r="Q178" t="s">
        <v>61</v>
      </c>
      <c r="R178" t="s">
        <v>61</v>
      </c>
      <c r="S178" t="s">
        <v>62</v>
      </c>
      <c r="T178" t="s">
        <v>62</v>
      </c>
      <c r="U178" t="s">
        <v>62</v>
      </c>
      <c r="V178" t="s">
        <v>62</v>
      </c>
    </row>
    <row r="179" spans="1:22" x14ac:dyDescent="0.2">
      <c r="A179" s="1" t="s">
        <v>239</v>
      </c>
      <c r="B179" s="1" t="s">
        <v>3577</v>
      </c>
      <c r="C179" s="1" t="s">
        <v>1906</v>
      </c>
      <c r="D179" s="1" t="s">
        <v>3399</v>
      </c>
      <c r="E179" t="s">
        <v>62</v>
      </c>
      <c r="F179" t="s">
        <v>62</v>
      </c>
      <c r="G179" t="s">
        <v>62</v>
      </c>
      <c r="H179" t="s">
        <v>62</v>
      </c>
      <c r="I179" t="s">
        <v>62</v>
      </c>
      <c r="J179" t="s">
        <v>62</v>
      </c>
      <c r="K179" t="s">
        <v>62</v>
      </c>
      <c r="L179" t="s">
        <v>62</v>
      </c>
      <c r="M179" t="s">
        <v>62</v>
      </c>
      <c r="N179" t="s">
        <v>62</v>
      </c>
      <c r="O179" t="s">
        <v>62</v>
      </c>
      <c r="P179" t="s">
        <v>62</v>
      </c>
      <c r="Q179" t="s">
        <v>62</v>
      </c>
      <c r="R179" t="s">
        <v>62</v>
      </c>
      <c r="S179" t="s">
        <v>62</v>
      </c>
      <c r="T179" t="s">
        <v>61</v>
      </c>
      <c r="U179" t="s">
        <v>62</v>
      </c>
      <c r="V179" t="s">
        <v>62</v>
      </c>
    </row>
    <row r="180" spans="1:22" x14ac:dyDescent="0.2">
      <c r="A180" s="1" t="s">
        <v>240</v>
      </c>
      <c r="B180" s="1" t="s">
        <v>3578</v>
      </c>
      <c r="C180" s="1" t="s">
        <v>1907</v>
      </c>
      <c r="D180" s="1" t="s">
        <v>3399</v>
      </c>
      <c r="E180" t="s">
        <v>61</v>
      </c>
      <c r="F180" t="s">
        <v>62</v>
      </c>
      <c r="G180" t="s">
        <v>62</v>
      </c>
      <c r="H180" t="s">
        <v>62</v>
      </c>
      <c r="I180" t="s">
        <v>62</v>
      </c>
      <c r="J180" t="s">
        <v>61</v>
      </c>
      <c r="K180" t="s">
        <v>62</v>
      </c>
      <c r="L180" t="s">
        <v>62</v>
      </c>
      <c r="M180" t="s">
        <v>62</v>
      </c>
      <c r="O180" t="s">
        <v>62</v>
      </c>
      <c r="P180" t="s">
        <v>61</v>
      </c>
      <c r="Q180" t="s">
        <v>61</v>
      </c>
      <c r="R180" t="s">
        <v>61</v>
      </c>
      <c r="S180" t="s">
        <v>61</v>
      </c>
      <c r="T180" t="s">
        <v>62</v>
      </c>
      <c r="U180" t="s">
        <v>62</v>
      </c>
      <c r="V180" t="s">
        <v>62</v>
      </c>
    </row>
    <row r="181" spans="1:22" x14ac:dyDescent="0.2">
      <c r="A181" s="1" t="s">
        <v>241</v>
      </c>
      <c r="B181" s="1" t="s">
        <v>3579</v>
      </c>
      <c r="C181" s="1" t="s">
        <v>1908</v>
      </c>
      <c r="D181" s="1" t="s">
        <v>3399</v>
      </c>
      <c r="E181" t="s">
        <v>62</v>
      </c>
      <c r="F181" t="s">
        <v>62</v>
      </c>
      <c r="G181" t="s">
        <v>62</v>
      </c>
      <c r="H181" t="s">
        <v>62</v>
      </c>
      <c r="I181" t="s">
        <v>62</v>
      </c>
      <c r="J181" t="s">
        <v>62</v>
      </c>
      <c r="K181" t="s">
        <v>62</v>
      </c>
      <c r="L181" t="s">
        <v>62</v>
      </c>
      <c r="M181" t="s">
        <v>62</v>
      </c>
      <c r="N181" t="s">
        <v>62</v>
      </c>
      <c r="O181" t="s">
        <v>61</v>
      </c>
      <c r="P181" t="s">
        <v>62</v>
      </c>
      <c r="Q181" t="s">
        <v>62</v>
      </c>
      <c r="R181" t="s">
        <v>62</v>
      </c>
      <c r="S181" t="s">
        <v>62</v>
      </c>
      <c r="T181" t="s">
        <v>61</v>
      </c>
      <c r="U181" t="s">
        <v>62</v>
      </c>
      <c r="V181" t="s">
        <v>62</v>
      </c>
    </row>
    <row r="182" spans="1:22" x14ac:dyDescent="0.2">
      <c r="A182" s="1" t="s">
        <v>242</v>
      </c>
      <c r="B182" s="1" t="s">
        <v>3580</v>
      </c>
      <c r="C182" s="1" t="s">
        <v>1909</v>
      </c>
      <c r="D182" s="1" t="s">
        <v>3399</v>
      </c>
      <c r="F182" t="s">
        <v>62</v>
      </c>
      <c r="G182" t="s">
        <v>62</v>
      </c>
      <c r="H182" t="s">
        <v>62</v>
      </c>
      <c r="J182" t="s">
        <v>61</v>
      </c>
      <c r="K182" t="s">
        <v>62</v>
      </c>
      <c r="L182" t="s">
        <v>62</v>
      </c>
      <c r="M182" t="s">
        <v>62</v>
      </c>
      <c r="N182" t="s">
        <v>62</v>
      </c>
      <c r="O182" t="s">
        <v>61</v>
      </c>
      <c r="P182" t="s">
        <v>61</v>
      </c>
      <c r="Q182" t="s">
        <v>62</v>
      </c>
      <c r="R182" t="s">
        <v>61</v>
      </c>
      <c r="T182" t="s">
        <v>61</v>
      </c>
      <c r="U182" t="s">
        <v>62</v>
      </c>
      <c r="V182" t="s">
        <v>62</v>
      </c>
    </row>
    <row r="183" spans="1:22" x14ac:dyDescent="0.2">
      <c r="A183" s="1" t="s">
        <v>243</v>
      </c>
      <c r="B183" s="1" t="s">
        <v>3581</v>
      </c>
      <c r="C183" s="1" t="s">
        <v>1910</v>
      </c>
      <c r="D183" s="1" t="s">
        <v>3399</v>
      </c>
      <c r="E183" t="s">
        <v>62</v>
      </c>
      <c r="F183" t="s">
        <v>62</v>
      </c>
      <c r="H183" t="s">
        <v>62</v>
      </c>
      <c r="K183" t="s">
        <v>62</v>
      </c>
      <c r="M183" t="s">
        <v>62</v>
      </c>
      <c r="N183" t="s">
        <v>62</v>
      </c>
      <c r="P183" t="s">
        <v>61</v>
      </c>
      <c r="Q183" t="s">
        <v>62</v>
      </c>
      <c r="R183" t="s">
        <v>61</v>
      </c>
      <c r="S183" t="s">
        <v>62</v>
      </c>
      <c r="T183" t="s">
        <v>61</v>
      </c>
      <c r="U183" t="s">
        <v>62</v>
      </c>
      <c r="V183" t="s">
        <v>62</v>
      </c>
    </row>
    <row r="184" spans="1:22" x14ac:dyDescent="0.2">
      <c r="A184" s="1" t="s">
        <v>244</v>
      </c>
      <c r="B184" s="1" t="s">
        <v>3582</v>
      </c>
      <c r="C184" s="1" t="s">
        <v>1911</v>
      </c>
      <c r="D184" s="1" t="s">
        <v>3399</v>
      </c>
      <c r="F184" t="s">
        <v>62</v>
      </c>
      <c r="G184" t="s">
        <v>62</v>
      </c>
      <c r="H184" t="s">
        <v>62</v>
      </c>
      <c r="I184" t="s">
        <v>62</v>
      </c>
      <c r="J184" t="s">
        <v>62</v>
      </c>
      <c r="K184" t="s">
        <v>62</v>
      </c>
      <c r="L184" t="s">
        <v>62</v>
      </c>
      <c r="M184" t="s">
        <v>62</v>
      </c>
      <c r="N184" t="s">
        <v>62</v>
      </c>
      <c r="O184" t="s">
        <v>61</v>
      </c>
      <c r="P184" t="s">
        <v>62</v>
      </c>
      <c r="Q184" t="s">
        <v>62</v>
      </c>
      <c r="R184" t="s">
        <v>62</v>
      </c>
      <c r="S184" t="s">
        <v>62</v>
      </c>
      <c r="T184" t="s">
        <v>61</v>
      </c>
      <c r="U184" t="s">
        <v>62</v>
      </c>
      <c r="V184" t="s">
        <v>62</v>
      </c>
    </row>
    <row r="185" spans="1:22" x14ac:dyDescent="0.2">
      <c r="A185" s="1" t="s">
        <v>245</v>
      </c>
      <c r="B185" s="1" t="s">
        <v>3583</v>
      </c>
      <c r="C185" s="1" t="s">
        <v>1912</v>
      </c>
      <c r="D185" s="1" t="s">
        <v>3399</v>
      </c>
      <c r="E185" t="s">
        <v>61</v>
      </c>
      <c r="F185" t="s">
        <v>62</v>
      </c>
      <c r="G185" t="s">
        <v>61</v>
      </c>
      <c r="H185" t="s">
        <v>62</v>
      </c>
      <c r="J185" t="s">
        <v>62</v>
      </c>
      <c r="K185" t="s">
        <v>62</v>
      </c>
      <c r="L185" t="s">
        <v>62</v>
      </c>
      <c r="M185" t="s">
        <v>62</v>
      </c>
      <c r="N185" t="s">
        <v>62</v>
      </c>
      <c r="O185" t="s">
        <v>62</v>
      </c>
      <c r="P185" t="s">
        <v>61</v>
      </c>
      <c r="Q185" t="s">
        <v>61</v>
      </c>
      <c r="R185" t="s">
        <v>61</v>
      </c>
      <c r="S185" t="s">
        <v>62</v>
      </c>
      <c r="T185" t="s">
        <v>62</v>
      </c>
      <c r="U185" t="s">
        <v>62</v>
      </c>
      <c r="V185" t="s">
        <v>62</v>
      </c>
    </row>
    <row r="186" spans="1:22" x14ac:dyDescent="0.2">
      <c r="A186" s="1" t="s">
        <v>246</v>
      </c>
      <c r="B186" s="1" t="s">
        <v>3584</v>
      </c>
      <c r="C186" s="1" t="s">
        <v>1913</v>
      </c>
      <c r="D186" s="1" t="s">
        <v>3399</v>
      </c>
      <c r="E186" t="s">
        <v>62</v>
      </c>
      <c r="F186" t="s">
        <v>62</v>
      </c>
      <c r="G186" t="s">
        <v>62</v>
      </c>
      <c r="H186" t="s">
        <v>62</v>
      </c>
      <c r="I186" t="s">
        <v>62</v>
      </c>
      <c r="K186" t="s">
        <v>62</v>
      </c>
      <c r="M186" t="s">
        <v>62</v>
      </c>
      <c r="N186" t="s">
        <v>62</v>
      </c>
      <c r="Q186" t="s">
        <v>62</v>
      </c>
      <c r="S186" t="s">
        <v>62</v>
      </c>
      <c r="T186" t="s">
        <v>61</v>
      </c>
      <c r="U186" t="s">
        <v>62</v>
      </c>
      <c r="V186" t="s">
        <v>62</v>
      </c>
    </row>
    <row r="187" spans="1:22" x14ac:dyDescent="0.2">
      <c r="A187" s="1" t="s">
        <v>247</v>
      </c>
      <c r="B187" s="1" t="s">
        <v>3585</v>
      </c>
      <c r="C187" s="1" t="s">
        <v>1914</v>
      </c>
      <c r="D187" s="1" t="s">
        <v>3399</v>
      </c>
      <c r="F187" t="s">
        <v>62</v>
      </c>
      <c r="H187" t="s">
        <v>62</v>
      </c>
      <c r="I187" t="s">
        <v>61</v>
      </c>
      <c r="J187" t="s">
        <v>61</v>
      </c>
      <c r="K187" t="s">
        <v>62</v>
      </c>
      <c r="M187" t="s">
        <v>62</v>
      </c>
      <c r="N187" t="s">
        <v>62</v>
      </c>
      <c r="O187" t="s">
        <v>61</v>
      </c>
      <c r="P187" t="s">
        <v>61</v>
      </c>
      <c r="Q187" t="s">
        <v>62</v>
      </c>
      <c r="R187" t="s">
        <v>61</v>
      </c>
      <c r="S187" t="s">
        <v>62</v>
      </c>
      <c r="T187" t="s">
        <v>61</v>
      </c>
      <c r="U187" t="s">
        <v>62</v>
      </c>
      <c r="V187" t="s">
        <v>62</v>
      </c>
    </row>
    <row r="188" spans="1:22" x14ac:dyDescent="0.2">
      <c r="A188" s="1" t="s">
        <v>248</v>
      </c>
      <c r="B188" s="1" t="s">
        <v>3586</v>
      </c>
      <c r="C188" s="1" t="s">
        <v>1915</v>
      </c>
      <c r="D188" s="1" t="s">
        <v>3399</v>
      </c>
      <c r="E188" t="s">
        <v>61</v>
      </c>
      <c r="F188" t="s">
        <v>62</v>
      </c>
      <c r="G188" t="s">
        <v>62</v>
      </c>
      <c r="H188" t="s">
        <v>62</v>
      </c>
      <c r="I188" t="s">
        <v>62</v>
      </c>
      <c r="J188" t="s">
        <v>61</v>
      </c>
      <c r="L188" t="s">
        <v>62</v>
      </c>
      <c r="M188" t="s">
        <v>62</v>
      </c>
      <c r="N188" t="s">
        <v>61</v>
      </c>
      <c r="O188" t="s">
        <v>61</v>
      </c>
      <c r="P188" t="s">
        <v>62</v>
      </c>
      <c r="Q188" t="s">
        <v>61</v>
      </c>
      <c r="R188" t="s">
        <v>61</v>
      </c>
      <c r="S188" t="s">
        <v>62</v>
      </c>
      <c r="T188" t="s">
        <v>61</v>
      </c>
      <c r="U188" t="s">
        <v>61</v>
      </c>
      <c r="V188" t="s">
        <v>61</v>
      </c>
    </row>
    <row r="189" spans="1:22" x14ac:dyDescent="0.2">
      <c r="A189" s="1" t="s">
        <v>249</v>
      </c>
      <c r="B189" s="1" t="s">
        <v>3587</v>
      </c>
      <c r="C189" s="1" t="s">
        <v>1916</v>
      </c>
      <c r="D189" s="1" t="s">
        <v>3399</v>
      </c>
      <c r="E189" t="s">
        <v>61</v>
      </c>
      <c r="F189" t="s">
        <v>62</v>
      </c>
      <c r="H189" t="s">
        <v>62</v>
      </c>
      <c r="I189" t="s">
        <v>62</v>
      </c>
      <c r="J189" t="s">
        <v>61</v>
      </c>
      <c r="K189" t="s">
        <v>62</v>
      </c>
      <c r="L189" t="s">
        <v>62</v>
      </c>
      <c r="M189" t="s">
        <v>62</v>
      </c>
      <c r="N189" t="s">
        <v>62</v>
      </c>
      <c r="O189" t="s">
        <v>61</v>
      </c>
      <c r="P189" t="s">
        <v>61</v>
      </c>
      <c r="Q189" t="s">
        <v>61</v>
      </c>
      <c r="R189" t="s">
        <v>61</v>
      </c>
      <c r="S189" t="s">
        <v>61</v>
      </c>
      <c r="T189" t="s">
        <v>62</v>
      </c>
      <c r="V189" t="s">
        <v>62</v>
      </c>
    </row>
    <row r="190" spans="1:22" x14ac:dyDescent="0.2">
      <c r="A190" s="1" t="s">
        <v>250</v>
      </c>
      <c r="B190" s="1" t="s">
        <v>3588</v>
      </c>
      <c r="C190" s="1" t="s">
        <v>1917</v>
      </c>
      <c r="D190" s="1" t="s">
        <v>3399</v>
      </c>
      <c r="E190" t="s">
        <v>61</v>
      </c>
      <c r="F190" t="s">
        <v>62</v>
      </c>
      <c r="G190" t="s">
        <v>62</v>
      </c>
      <c r="H190" t="s">
        <v>62</v>
      </c>
      <c r="I190" t="s">
        <v>61</v>
      </c>
      <c r="J190" t="s">
        <v>62</v>
      </c>
      <c r="K190" t="s">
        <v>62</v>
      </c>
      <c r="L190" t="s">
        <v>62</v>
      </c>
      <c r="M190" t="s">
        <v>62</v>
      </c>
      <c r="N190" t="s">
        <v>62</v>
      </c>
      <c r="O190" t="s">
        <v>62</v>
      </c>
      <c r="P190" t="s">
        <v>62</v>
      </c>
      <c r="Q190" t="s">
        <v>62</v>
      </c>
      <c r="R190" t="s">
        <v>62</v>
      </c>
      <c r="S190" t="s">
        <v>62</v>
      </c>
      <c r="T190" t="s">
        <v>61</v>
      </c>
      <c r="V190" t="s">
        <v>62</v>
      </c>
    </row>
    <row r="191" spans="1:22" x14ac:dyDescent="0.2">
      <c r="A191" s="1" t="s">
        <v>251</v>
      </c>
      <c r="B191" s="1" t="s">
        <v>3589</v>
      </c>
      <c r="C191" s="1" t="s">
        <v>1918</v>
      </c>
      <c r="D191" s="1" t="s">
        <v>3399</v>
      </c>
      <c r="E191" t="s">
        <v>61</v>
      </c>
      <c r="F191" t="s">
        <v>62</v>
      </c>
      <c r="G191" t="s">
        <v>62</v>
      </c>
      <c r="H191" t="s">
        <v>62</v>
      </c>
      <c r="J191" t="s">
        <v>62</v>
      </c>
      <c r="K191" t="s">
        <v>62</v>
      </c>
      <c r="L191" t="s">
        <v>62</v>
      </c>
      <c r="M191" t="s">
        <v>62</v>
      </c>
      <c r="N191" t="s">
        <v>62</v>
      </c>
      <c r="O191" t="s">
        <v>62</v>
      </c>
      <c r="P191" t="s">
        <v>62</v>
      </c>
      <c r="Q191" t="s">
        <v>62</v>
      </c>
      <c r="R191" t="s">
        <v>62</v>
      </c>
      <c r="S191" t="s">
        <v>62</v>
      </c>
      <c r="T191" t="s">
        <v>62</v>
      </c>
      <c r="U191" t="s">
        <v>61</v>
      </c>
      <c r="V191" t="s">
        <v>62</v>
      </c>
    </row>
    <row r="192" spans="1:22" x14ac:dyDescent="0.2">
      <c r="A192" s="1" t="s">
        <v>252</v>
      </c>
      <c r="B192" s="1" t="s">
        <v>3590</v>
      </c>
      <c r="C192" s="1" t="s">
        <v>1919</v>
      </c>
      <c r="D192" s="1" t="s">
        <v>3399</v>
      </c>
      <c r="E192" t="s">
        <v>61</v>
      </c>
      <c r="F192" t="s">
        <v>62</v>
      </c>
      <c r="H192" t="s">
        <v>62</v>
      </c>
      <c r="I192" t="s">
        <v>62</v>
      </c>
      <c r="J192" t="s">
        <v>61</v>
      </c>
      <c r="L192" t="s">
        <v>62</v>
      </c>
      <c r="M192" t="s">
        <v>62</v>
      </c>
      <c r="N192" t="s">
        <v>61</v>
      </c>
      <c r="O192" t="s">
        <v>61</v>
      </c>
      <c r="P192" t="s">
        <v>61</v>
      </c>
      <c r="Q192" t="s">
        <v>61</v>
      </c>
      <c r="R192" t="s">
        <v>61</v>
      </c>
      <c r="S192" t="s">
        <v>61</v>
      </c>
      <c r="T192" t="s">
        <v>62</v>
      </c>
      <c r="V192" t="s">
        <v>61</v>
      </c>
    </row>
    <row r="193" spans="1:22" x14ac:dyDescent="0.2">
      <c r="A193" s="1" t="s">
        <v>253</v>
      </c>
      <c r="B193" s="1" t="s">
        <v>3591</v>
      </c>
      <c r="C193" s="1" t="s">
        <v>1920</v>
      </c>
      <c r="D193" s="1" t="s">
        <v>3399</v>
      </c>
      <c r="E193" t="s">
        <v>62</v>
      </c>
      <c r="G193" t="s">
        <v>62</v>
      </c>
      <c r="H193" t="s">
        <v>62</v>
      </c>
      <c r="K193" t="s">
        <v>62</v>
      </c>
      <c r="L193" t="s">
        <v>62</v>
      </c>
      <c r="M193" t="s">
        <v>62</v>
      </c>
      <c r="N193" t="s">
        <v>62</v>
      </c>
      <c r="O193" t="s">
        <v>61</v>
      </c>
      <c r="P193" t="s">
        <v>61</v>
      </c>
      <c r="Q193" t="s">
        <v>62</v>
      </c>
      <c r="R193" t="s">
        <v>61</v>
      </c>
      <c r="S193" t="s">
        <v>61</v>
      </c>
      <c r="T193" t="s">
        <v>61</v>
      </c>
      <c r="U193" t="s">
        <v>62</v>
      </c>
      <c r="V193" t="s">
        <v>62</v>
      </c>
    </row>
    <row r="194" spans="1:22" x14ac:dyDescent="0.2">
      <c r="A194" s="1" t="s">
        <v>254</v>
      </c>
      <c r="B194" s="1" t="s">
        <v>3592</v>
      </c>
      <c r="C194" s="1" t="s">
        <v>1921</v>
      </c>
      <c r="D194" s="1" t="s">
        <v>3399</v>
      </c>
      <c r="F194" t="s">
        <v>62</v>
      </c>
      <c r="G194" t="s">
        <v>62</v>
      </c>
      <c r="H194" t="s">
        <v>62</v>
      </c>
      <c r="I194" t="s">
        <v>62</v>
      </c>
      <c r="J194" t="s">
        <v>62</v>
      </c>
      <c r="K194" t="s">
        <v>62</v>
      </c>
      <c r="L194" t="s">
        <v>62</v>
      </c>
      <c r="M194" t="s">
        <v>62</v>
      </c>
      <c r="N194" t="s">
        <v>62</v>
      </c>
      <c r="O194" t="s">
        <v>61</v>
      </c>
      <c r="P194" t="s">
        <v>62</v>
      </c>
      <c r="Q194" t="s">
        <v>62</v>
      </c>
      <c r="R194" t="s">
        <v>62</v>
      </c>
      <c r="S194" t="s">
        <v>62</v>
      </c>
      <c r="T194" t="s">
        <v>61</v>
      </c>
      <c r="U194" t="s">
        <v>62</v>
      </c>
      <c r="V194" t="s">
        <v>62</v>
      </c>
    </row>
    <row r="195" spans="1:22" x14ac:dyDescent="0.2">
      <c r="A195" s="1" t="s">
        <v>255</v>
      </c>
      <c r="B195" s="1" t="s">
        <v>3593</v>
      </c>
      <c r="C195" s="1" t="s">
        <v>1922</v>
      </c>
      <c r="D195" s="1" t="s">
        <v>3399</v>
      </c>
      <c r="F195" t="s">
        <v>62</v>
      </c>
      <c r="G195" t="s">
        <v>62</v>
      </c>
      <c r="H195" t="s">
        <v>62</v>
      </c>
      <c r="I195" t="s">
        <v>62</v>
      </c>
      <c r="J195" t="s">
        <v>62</v>
      </c>
      <c r="K195" t="s">
        <v>62</v>
      </c>
      <c r="L195" t="s">
        <v>62</v>
      </c>
      <c r="M195" t="s">
        <v>62</v>
      </c>
      <c r="N195" t="s">
        <v>62</v>
      </c>
      <c r="O195" t="s">
        <v>61</v>
      </c>
      <c r="P195" t="s">
        <v>62</v>
      </c>
      <c r="Q195" t="s">
        <v>62</v>
      </c>
      <c r="R195" t="s">
        <v>62</v>
      </c>
      <c r="S195" t="s">
        <v>62</v>
      </c>
      <c r="T195" t="s">
        <v>61</v>
      </c>
      <c r="U195" t="s">
        <v>62</v>
      </c>
      <c r="V195" t="s">
        <v>62</v>
      </c>
    </row>
    <row r="196" spans="1:22" x14ac:dyDescent="0.2">
      <c r="A196" s="1" t="s">
        <v>256</v>
      </c>
      <c r="B196" s="1" t="s">
        <v>3594</v>
      </c>
      <c r="C196" s="1" t="s">
        <v>1923</v>
      </c>
      <c r="D196" s="1" t="s">
        <v>3399</v>
      </c>
      <c r="E196" t="s">
        <v>61</v>
      </c>
      <c r="F196" t="s">
        <v>62</v>
      </c>
      <c r="G196" t="s">
        <v>62</v>
      </c>
      <c r="H196" t="s">
        <v>62</v>
      </c>
      <c r="I196" t="s">
        <v>62</v>
      </c>
      <c r="J196" t="s">
        <v>62</v>
      </c>
      <c r="K196" t="s">
        <v>62</v>
      </c>
      <c r="L196" t="s">
        <v>62</v>
      </c>
      <c r="M196" t="s">
        <v>62</v>
      </c>
      <c r="N196" t="s">
        <v>62</v>
      </c>
      <c r="O196" t="s">
        <v>62</v>
      </c>
      <c r="P196" t="s">
        <v>61</v>
      </c>
      <c r="Q196" t="s">
        <v>62</v>
      </c>
      <c r="R196" t="s">
        <v>61</v>
      </c>
      <c r="S196" t="s">
        <v>62</v>
      </c>
      <c r="T196" t="s">
        <v>62</v>
      </c>
      <c r="V196" t="s">
        <v>61</v>
      </c>
    </row>
    <row r="197" spans="1:22" x14ac:dyDescent="0.2">
      <c r="A197" s="1" t="s">
        <v>257</v>
      </c>
      <c r="B197" s="1" t="s">
        <v>3595</v>
      </c>
      <c r="C197" s="1" t="s">
        <v>1924</v>
      </c>
      <c r="D197" s="1" t="s">
        <v>3399</v>
      </c>
      <c r="E197" t="s">
        <v>61</v>
      </c>
      <c r="F197" t="s">
        <v>62</v>
      </c>
      <c r="G197" t="s">
        <v>62</v>
      </c>
      <c r="H197" t="s">
        <v>62</v>
      </c>
      <c r="I197" t="s">
        <v>62</v>
      </c>
      <c r="J197" t="s">
        <v>62</v>
      </c>
      <c r="K197" t="s">
        <v>62</v>
      </c>
      <c r="L197" t="s">
        <v>62</v>
      </c>
      <c r="M197" t="s">
        <v>62</v>
      </c>
      <c r="N197" t="s">
        <v>62</v>
      </c>
      <c r="O197" t="s">
        <v>62</v>
      </c>
      <c r="P197" t="s">
        <v>61</v>
      </c>
      <c r="Q197" t="s">
        <v>62</v>
      </c>
      <c r="R197" t="s">
        <v>61</v>
      </c>
      <c r="S197" t="s">
        <v>62</v>
      </c>
      <c r="T197" t="s">
        <v>62</v>
      </c>
      <c r="V197" t="s">
        <v>62</v>
      </c>
    </row>
    <row r="198" spans="1:22" x14ac:dyDescent="0.2">
      <c r="A198" s="1" t="s">
        <v>258</v>
      </c>
      <c r="B198" s="1" t="s">
        <v>3596</v>
      </c>
      <c r="C198" s="1" t="s">
        <v>1925</v>
      </c>
      <c r="D198" s="1" t="s">
        <v>3399</v>
      </c>
      <c r="E198" t="s">
        <v>61</v>
      </c>
      <c r="F198" t="s">
        <v>62</v>
      </c>
      <c r="G198" t="s">
        <v>61</v>
      </c>
      <c r="H198" t="s">
        <v>62</v>
      </c>
      <c r="J198" t="s">
        <v>62</v>
      </c>
      <c r="K198" t="s">
        <v>61</v>
      </c>
      <c r="L198" t="s">
        <v>62</v>
      </c>
      <c r="M198" t="s">
        <v>62</v>
      </c>
      <c r="N198" t="s">
        <v>62</v>
      </c>
      <c r="O198" t="s">
        <v>62</v>
      </c>
      <c r="P198" t="s">
        <v>61</v>
      </c>
      <c r="Q198" t="s">
        <v>62</v>
      </c>
      <c r="R198" t="s">
        <v>61</v>
      </c>
      <c r="T198" t="s">
        <v>62</v>
      </c>
      <c r="U198" t="s">
        <v>61</v>
      </c>
      <c r="V198" t="s">
        <v>61</v>
      </c>
    </row>
    <row r="199" spans="1:22" x14ac:dyDescent="0.2">
      <c r="A199" s="1" t="s">
        <v>259</v>
      </c>
      <c r="B199" s="1" t="s">
        <v>3597</v>
      </c>
      <c r="C199" s="1" t="s">
        <v>1926</v>
      </c>
      <c r="D199" s="1" t="s">
        <v>3399</v>
      </c>
      <c r="E199" t="s">
        <v>61</v>
      </c>
      <c r="F199" t="s">
        <v>62</v>
      </c>
      <c r="G199" t="s">
        <v>61</v>
      </c>
      <c r="H199" t="s">
        <v>62</v>
      </c>
      <c r="I199" t="s">
        <v>61</v>
      </c>
      <c r="J199" t="s">
        <v>61</v>
      </c>
      <c r="M199" t="s">
        <v>61</v>
      </c>
      <c r="N199" t="s">
        <v>61</v>
      </c>
      <c r="O199" t="s">
        <v>61</v>
      </c>
      <c r="P199" t="s">
        <v>61</v>
      </c>
      <c r="Q199" t="s">
        <v>61</v>
      </c>
      <c r="R199" t="s">
        <v>61</v>
      </c>
      <c r="S199" t="s">
        <v>62</v>
      </c>
      <c r="T199" t="s">
        <v>61</v>
      </c>
      <c r="U199" t="s">
        <v>61</v>
      </c>
      <c r="V199" t="s">
        <v>61</v>
      </c>
    </row>
    <row r="200" spans="1:22" x14ac:dyDescent="0.2">
      <c r="A200" s="1" t="s">
        <v>260</v>
      </c>
      <c r="B200" s="1" t="s">
        <v>3598</v>
      </c>
      <c r="C200" s="1" t="s">
        <v>1927</v>
      </c>
      <c r="D200" s="1" t="s">
        <v>3399</v>
      </c>
      <c r="E200" t="s">
        <v>61</v>
      </c>
      <c r="F200" t="s">
        <v>61</v>
      </c>
      <c r="G200" t="s">
        <v>62</v>
      </c>
      <c r="H200" t="s">
        <v>62</v>
      </c>
      <c r="I200" t="s">
        <v>61</v>
      </c>
      <c r="J200" t="s">
        <v>61</v>
      </c>
      <c r="K200" t="s">
        <v>62</v>
      </c>
      <c r="L200" t="s">
        <v>62</v>
      </c>
      <c r="P200" t="s">
        <v>61</v>
      </c>
      <c r="Q200" t="s">
        <v>61</v>
      </c>
      <c r="R200" t="s">
        <v>61</v>
      </c>
      <c r="S200" t="s">
        <v>61</v>
      </c>
      <c r="T200" t="s">
        <v>61</v>
      </c>
      <c r="V200" t="s">
        <v>61</v>
      </c>
    </row>
    <row r="201" spans="1:22" x14ac:dyDescent="0.2">
      <c r="A201" s="1" t="s">
        <v>261</v>
      </c>
      <c r="B201" s="1" t="s">
        <v>3599</v>
      </c>
      <c r="C201" s="1" t="s">
        <v>1928</v>
      </c>
      <c r="D201" s="1" t="s">
        <v>3399</v>
      </c>
      <c r="E201" t="s">
        <v>61</v>
      </c>
      <c r="F201" t="s">
        <v>62</v>
      </c>
      <c r="G201" t="s">
        <v>62</v>
      </c>
      <c r="H201" t="s">
        <v>62</v>
      </c>
      <c r="I201" t="s">
        <v>61</v>
      </c>
      <c r="J201" t="s">
        <v>61</v>
      </c>
      <c r="K201" t="s">
        <v>62</v>
      </c>
      <c r="L201" t="s">
        <v>62</v>
      </c>
      <c r="M201" t="s">
        <v>62</v>
      </c>
      <c r="N201" t="s">
        <v>62</v>
      </c>
      <c r="O201" t="s">
        <v>61</v>
      </c>
      <c r="P201" t="s">
        <v>61</v>
      </c>
      <c r="Q201" t="s">
        <v>62</v>
      </c>
      <c r="R201" t="s">
        <v>61</v>
      </c>
      <c r="S201" t="s">
        <v>62</v>
      </c>
      <c r="T201" t="s">
        <v>62</v>
      </c>
      <c r="V201" t="s">
        <v>62</v>
      </c>
    </row>
    <row r="202" spans="1:22" x14ac:dyDescent="0.2">
      <c r="A202" s="1" t="s">
        <v>262</v>
      </c>
      <c r="B202" s="1" t="s">
        <v>3600</v>
      </c>
      <c r="C202" s="1" t="s">
        <v>1929</v>
      </c>
      <c r="D202" s="1" t="s">
        <v>3399</v>
      </c>
      <c r="E202" t="s">
        <v>61</v>
      </c>
      <c r="F202" t="s">
        <v>62</v>
      </c>
      <c r="G202" t="s">
        <v>62</v>
      </c>
      <c r="H202" t="s">
        <v>62</v>
      </c>
      <c r="I202" t="s">
        <v>62</v>
      </c>
      <c r="J202" t="s">
        <v>61</v>
      </c>
      <c r="K202" t="s">
        <v>62</v>
      </c>
      <c r="L202" t="s">
        <v>62</v>
      </c>
      <c r="M202" t="s">
        <v>62</v>
      </c>
      <c r="N202" t="s">
        <v>62</v>
      </c>
      <c r="O202" t="s">
        <v>62</v>
      </c>
      <c r="P202" t="s">
        <v>61</v>
      </c>
      <c r="Q202" t="s">
        <v>61</v>
      </c>
      <c r="R202" t="s">
        <v>61</v>
      </c>
      <c r="S202" t="s">
        <v>61</v>
      </c>
      <c r="T202" t="s">
        <v>62</v>
      </c>
      <c r="U202" t="s">
        <v>61</v>
      </c>
      <c r="V202" t="s">
        <v>62</v>
      </c>
    </row>
    <row r="203" spans="1:22" x14ac:dyDescent="0.2">
      <c r="A203" s="1" t="s">
        <v>263</v>
      </c>
      <c r="B203" s="1" t="s">
        <v>3601</v>
      </c>
      <c r="C203" s="1" t="s">
        <v>1930</v>
      </c>
      <c r="D203" s="1" t="s">
        <v>3399</v>
      </c>
      <c r="E203" t="s">
        <v>61</v>
      </c>
      <c r="F203" t="s">
        <v>62</v>
      </c>
      <c r="G203" t="s">
        <v>62</v>
      </c>
      <c r="H203" t="s">
        <v>62</v>
      </c>
      <c r="I203" t="s">
        <v>62</v>
      </c>
      <c r="J203" t="s">
        <v>62</v>
      </c>
      <c r="K203" t="s">
        <v>62</v>
      </c>
      <c r="L203" t="s">
        <v>62</v>
      </c>
      <c r="M203" t="s">
        <v>62</v>
      </c>
      <c r="N203" t="s">
        <v>62</v>
      </c>
      <c r="O203" t="s">
        <v>62</v>
      </c>
      <c r="P203" t="s">
        <v>61</v>
      </c>
      <c r="Q203" t="s">
        <v>62</v>
      </c>
      <c r="R203" t="s">
        <v>61</v>
      </c>
      <c r="T203" t="s">
        <v>62</v>
      </c>
      <c r="U203" t="s">
        <v>61</v>
      </c>
      <c r="V203" t="s">
        <v>61</v>
      </c>
    </row>
    <row r="204" spans="1:22" x14ac:dyDescent="0.2">
      <c r="A204" s="1" t="s">
        <v>264</v>
      </c>
      <c r="B204" s="1" t="s">
        <v>3602</v>
      </c>
      <c r="C204" s="1" t="s">
        <v>1931</v>
      </c>
      <c r="D204" s="1" t="s">
        <v>3399</v>
      </c>
      <c r="E204" t="s">
        <v>61</v>
      </c>
      <c r="F204" t="s">
        <v>62</v>
      </c>
      <c r="G204" t="s">
        <v>61</v>
      </c>
      <c r="H204" t="s">
        <v>62</v>
      </c>
      <c r="I204" t="s">
        <v>61</v>
      </c>
      <c r="J204" t="s">
        <v>62</v>
      </c>
      <c r="K204" t="s">
        <v>62</v>
      </c>
      <c r="L204" t="s">
        <v>62</v>
      </c>
      <c r="M204" t="s">
        <v>62</v>
      </c>
      <c r="N204" t="s">
        <v>62</v>
      </c>
      <c r="O204" t="s">
        <v>62</v>
      </c>
      <c r="P204" t="s">
        <v>62</v>
      </c>
      <c r="Q204" t="s">
        <v>62</v>
      </c>
      <c r="R204" t="s">
        <v>62</v>
      </c>
      <c r="S204" t="s">
        <v>62</v>
      </c>
      <c r="T204" t="s">
        <v>62</v>
      </c>
      <c r="U204" t="s">
        <v>61</v>
      </c>
      <c r="V204" t="s">
        <v>62</v>
      </c>
    </row>
    <row r="205" spans="1:22" x14ac:dyDescent="0.2">
      <c r="A205" s="1" t="s">
        <v>265</v>
      </c>
      <c r="B205" s="1" t="s">
        <v>3603</v>
      </c>
      <c r="C205" s="1" t="s">
        <v>1932</v>
      </c>
      <c r="D205" s="1" t="s">
        <v>3399</v>
      </c>
      <c r="E205" t="s">
        <v>61</v>
      </c>
      <c r="F205" t="s">
        <v>62</v>
      </c>
      <c r="G205" t="s">
        <v>62</v>
      </c>
      <c r="H205" t="s">
        <v>62</v>
      </c>
      <c r="I205" t="s">
        <v>62</v>
      </c>
      <c r="J205" t="s">
        <v>62</v>
      </c>
      <c r="K205" t="s">
        <v>62</v>
      </c>
      <c r="L205" t="s">
        <v>62</v>
      </c>
      <c r="M205" t="s">
        <v>62</v>
      </c>
      <c r="N205" t="s">
        <v>62</v>
      </c>
      <c r="O205" t="s">
        <v>61</v>
      </c>
      <c r="P205" t="s">
        <v>62</v>
      </c>
      <c r="Q205" t="s">
        <v>62</v>
      </c>
      <c r="R205" t="s">
        <v>62</v>
      </c>
      <c r="S205" t="s">
        <v>62</v>
      </c>
      <c r="U205" t="s">
        <v>61</v>
      </c>
      <c r="V205" t="s">
        <v>62</v>
      </c>
    </row>
    <row r="206" spans="1:22" x14ac:dyDescent="0.2">
      <c r="A206" s="1" t="s">
        <v>266</v>
      </c>
      <c r="B206" s="1" t="s">
        <v>3604</v>
      </c>
      <c r="C206" s="1" t="s">
        <v>1933</v>
      </c>
      <c r="D206" s="1" t="s">
        <v>3399</v>
      </c>
      <c r="E206" t="s">
        <v>61</v>
      </c>
      <c r="F206" t="s">
        <v>62</v>
      </c>
      <c r="G206" t="s">
        <v>62</v>
      </c>
      <c r="H206" t="s">
        <v>62</v>
      </c>
      <c r="I206" t="s">
        <v>62</v>
      </c>
      <c r="J206" t="s">
        <v>62</v>
      </c>
      <c r="K206" t="s">
        <v>62</v>
      </c>
      <c r="L206" t="s">
        <v>62</v>
      </c>
      <c r="M206" t="s">
        <v>62</v>
      </c>
      <c r="N206" t="s">
        <v>62</v>
      </c>
      <c r="O206" t="s">
        <v>61</v>
      </c>
      <c r="P206" t="s">
        <v>61</v>
      </c>
      <c r="Q206" t="s">
        <v>62</v>
      </c>
      <c r="R206" t="s">
        <v>61</v>
      </c>
      <c r="T206" t="s">
        <v>62</v>
      </c>
      <c r="V206" t="s">
        <v>62</v>
      </c>
    </row>
    <row r="207" spans="1:22" x14ac:dyDescent="0.2">
      <c r="A207" s="1" t="s">
        <v>267</v>
      </c>
      <c r="B207" s="1" t="s">
        <v>3605</v>
      </c>
      <c r="C207" s="1" t="s">
        <v>1934</v>
      </c>
      <c r="D207" s="1" t="s">
        <v>3399</v>
      </c>
      <c r="F207" t="s">
        <v>62</v>
      </c>
      <c r="G207" t="s">
        <v>62</v>
      </c>
      <c r="H207" t="s">
        <v>62</v>
      </c>
      <c r="I207" t="s">
        <v>62</v>
      </c>
      <c r="J207" t="s">
        <v>62</v>
      </c>
      <c r="K207" t="s">
        <v>62</v>
      </c>
      <c r="L207" t="s">
        <v>62</v>
      </c>
      <c r="M207" t="s">
        <v>62</v>
      </c>
      <c r="N207" t="s">
        <v>62</v>
      </c>
      <c r="O207" t="s">
        <v>61</v>
      </c>
      <c r="P207" t="s">
        <v>62</v>
      </c>
      <c r="Q207" t="s">
        <v>62</v>
      </c>
      <c r="R207" t="s">
        <v>62</v>
      </c>
      <c r="S207" t="s">
        <v>62</v>
      </c>
      <c r="T207" t="s">
        <v>61</v>
      </c>
      <c r="U207" t="s">
        <v>62</v>
      </c>
      <c r="V207" t="s">
        <v>62</v>
      </c>
    </row>
    <row r="208" spans="1:22" x14ac:dyDescent="0.2">
      <c r="A208" s="1" t="s">
        <v>268</v>
      </c>
      <c r="B208" s="1" t="s">
        <v>3606</v>
      </c>
      <c r="C208" s="1" t="s">
        <v>1935</v>
      </c>
      <c r="D208" s="1" t="s">
        <v>3399</v>
      </c>
      <c r="G208" t="s">
        <v>62</v>
      </c>
      <c r="H208" t="s">
        <v>62</v>
      </c>
      <c r="I208" t="s">
        <v>61</v>
      </c>
      <c r="J208" t="s">
        <v>61</v>
      </c>
      <c r="K208" t="s">
        <v>62</v>
      </c>
      <c r="L208" t="s">
        <v>62</v>
      </c>
      <c r="M208" t="s">
        <v>62</v>
      </c>
      <c r="N208" t="s">
        <v>62</v>
      </c>
      <c r="O208" t="s">
        <v>61</v>
      </c>
      <c r="P208" t="s">
        <v>61</v>
      </c>
      <c r="Q208" t="s">
        <v>62</v>
      </c>
      <c r="R208" t="s">
        <v>61</v>
      </c>
      <c r="S208" t="s">
        <v>61</v>
      </c>
      <c r="T208" t="s">
        <v>61</v>
      </c>
      <c r="U208" t="s">
        <v>62</v>
      </c>
      <c r="V208" t="s">
        <v>62</v>
      </c>
    </row>
    <row r="209" spans="1:22" x14ac:dyDescent="0.2">
      <c r="A209" s="1" t="s">
        <v>269</v>
      </c>
      <c r="B209" s="1" t="s">
        <v>3607</v>
      </c>
      <c r="C209" s="1" t="s">
        <v>1936</v>
      </c>
      <c r="D209" s="1" t="s">
        <v>3399</v>
      </c>
      <c r="F209" t="s">
        <v>62</v>
      </c>
      <c r="G209" t="s">
        <v>62</v>
      </c>
      <c r="H209" t="s">
        <v>62</v>
      </c>
      <c r="I209" t="s">
        <v>62</v>
      </c>
      <c r="J209" t="s">
        <v>62</v>
      </c>
      <c r="K209" t="s">
        <v>62</v>
      </c>
      <c r="L209" t="s">
        <v>62</v>
      </c>
      <c r="M209" t="s">
        <v>62</v>
      </c>
      <c r="N209" t="s">
        <v>62</v>
      </c>
      <c r="O209" t="s">
        <v>61</v>
      </c>
      <c r="P209" t="s">
        <v>62</v>
      </c>
      <c r="Q209" t="s">
        <v>62</v>
      </c>
      <c r="R209" t="s">
        <v>62</v>
      </c>
      <c r="S209" t="s">
        <v>62</v>
      </c>
      <c r="T209" t="s">
        <v>62</v>
      </c>
      <c r="U209" t="s">
        <v>62</v>
      </c>
      <c r="V209" t="s">
        <v>62</v>
      </c>
    </row>
    <row r="210" spans="1:22" x14ac:dyDescent="0.2">
      <c r="A210" s="1" t="s">
        <v>270</v>
      </c>
      <c r="B210" s="1" t="s">
        <v>3608</v>
      </c>
      <c r="C210" s="1" t="s">
        <v>1937</v>
      </c>
      <c r="D210" s="1" t="s">
        <v>3399</v>
      </c>
      <c r="E210" t="s">
        <v>62</v>
      </c>
      <c r="F210" t="s">
        <v>62</v>
      </c>
      <c r="G210" t="s">
        <v>62</v>
      </c>
      <c r="H210" t="s">
        <v>62</v>
      </c>
      <c r="I210" t="s">
        <v>62</v>
      </c>
      <c r="J210" t="s">
        <v>62</v>
      </c>
      <c r="K210" t="s">
        <v>62</v>
      </c>
      <c r="L210" t="s">
        <v>62</v>
      </c>
      <c r="M210" t="s">
        <v>62</v>
      </c>
      <c r="N210" t="s">
        <v>62</v>
      </c>
      <c r="O210" t="s">
        <v>61</v>
      </c>
      <c r="P210" t="s">
        <v>62</v>
      </c>
      <c r="Q210" t="s">
        <v>62</v>
      </c>
      <c r="R210" t="s">
        <v>62</v>
      </c>
      <c r="S210" t="s">
        <v>62</v>
      </c>
      <c r="T210" t="s">
        <v>61</v>
      </c>
      <c r="U210" t="s">
        <v>62</v>
      </c>
      <c r="V210" t="s">
        <v>62</v>
      </c>
    </row>
    <row r="211" spans="1:22" x14ac:dyDescent="0.2">
      <c r="A211" s="1" t="s">
        <v>271</v>
      </c>
      <c r="B211" s="1" t="s">
        <v>3609</v>
      </c>
      <c r="C211" s="1" t="s">
        <v>1938</v>
      </c>
      <c r="D211" s="1" t="s">
        <v>3399</v>
      </c>
      <c r="E211" t="s">
        <v>62</v>
      </c>
      <c r="F211" t="s">
        <v>62</v>
      </c>
      <c r="G211" t="s">
        <v>62</v>
      </c>
      <c r="H211" t="s">
        <v>62</v>
      </c>
      <c r="I211" t="s">
        <v>62</v>
      </c>
      <c r="K211" t="s">
        <v>62</v>
      </c>
      <c r="L211" t="s">
        <v>62</v>
      </c>
      <c r="M211" t="s">
        <v>62</v>
      </c>
      <c r="N211" t="s">
        <v>62</v>
      </c>
      <c r="O211" t="s">
        <v>62</v>
      </c>
      <c r="P211" t="s">
        <v>61</v>
      </c>
      <c r="Q211" t="s">
        <v>62</v>
      </c>
      <c r="R211" t="s">
        <v>61</v>
      </c>
      <c r="S211" t="s">
        <v>62</v>
      </c>
      <c r="T211" t="s">
        <v>61</v>
      </c>
      <c r="U211" t="s">
        <v>62</v>
      </c>
      <c r="V211" t="s">
        <v>62</v>
      </c>
    </row>
    <row r="212" spans="1:22" x14ac:dyDescent="0.2">
      <c r="A212" s="1" t="s">
        <v>272</v>
      </c>
      <c r="B212" s="1" t="s">
        <v>3610</v>
      </c>
      <c r="C212" s="1" t="s">
        <v>1939</v>
      </c>
      <c r="D212" s="1" t="s">
        <v>3399</v>
      </c>
      <c r="E212" t="s">
        <v>61</v>
      </c>
      <c r="G212" t="s">
        <v>62</v>
      </c>
      <c r="H212" t="s">
        <v>62</v>
      </c>
      <c r="K212" t="s">
        <v>62</v>
      </c>
      <c r="L212" t="s">
        <v>62</v>
      </c>
      <c r="M212" t="s">
        <v>62</v>
      </c>
      <c r="N212" t="s">
        <v>62</v>
      </c>
      <c r="O212" t="s">
        <v>61</v>
      </c>
      <c r="P212" t="s">
        <v>61</v>
      </c>
      <c r="Q212" t="s">
        <v>62</v>
      </c>
      <c r="R212" t="s">
        <v>61</v>
      </c>
      <c r="S212" t="s">
        <v>61</v>
      </c>
      <c r="T212" t="s">
        <v>61</v>
      </c>
      <c r="U212" t="s">
        <v>62</v>
      </c>
      <c r="V212" t="s">
        <v>61</v>
      </c>
    </row>
    <row r="213" spans="1:22" x14ac:dyDescent="0.2">
      <c r="A213" s="1" t="s">
        <v>273</v>
      </c>
      <c r="B213" s="1" t="s">
        <v>3611</v>
      </c>
      <c r="C213" s="1" t="s">
        <v>1940</v>
      </c>
      <c r="D213" s="1" t="s">
        <v>3399</v>
      </c>
      <c r="E213" t="s">
        <v>61</v>
      </c>
      <c r="G213" t="s">
        <v>62</v>
      </c>
      <c r="H213" t="s">
        <v>62</v>
      </c>
      <c r="J213" t="s">
        <v>61</v>
      </c>
      <c r="K213" t="s">
        <v>62</v>
      </c>
      <c r="L213" t="s">
        <v>62</v>
      </c>
      <c r="M213" t="s">
        <v>62</v>
      </c>
      <c r="N213" t="s">
        <v>62</v>
      </c>
      <c r="O213" t="s">
        <v>61</v>
      </c>
      <c r="P213" t="s">
        <v>61</v>
      </c>
      <c r="Q213" t="s">
        <v>62</v>
      </c>
      <c r="R213" t="s">
        <v>61</v>
      </c>
      <c r="S213" t="s">
        <v>61</v>
      </c>
      <c r="T213" t="s">
        <v>61</v>
      </c>
      <c r="U213" t="s">
        <v>62</v>
      </c>
      <c r="V213" t="s">
        <v>62</v>
      </c>
    </row>
    <row r="214" spans="1:22" x14ac:dyDescent="0.2">
      <c r="A214" s="1" t="s">
        <v>274</v>
      </c>
      <c r="B214" s="1" t="s">
        <v>3612</v>
      </c>
      <c r="C214" s="1" t="s">
        <v>1941</v>
      </c>
      <c r="D214" s="1" t="s">
        <v>3399</v>
      </c>
      <c r="E214" t="s">
        <v>61</v>
      </c>
      <c r="F214" t="s">
        <v>62</v>
      </c>
      <c r="G214" t="s">
        <v>62</v>
      </c>
      <c r="H214" t="s">
        <v>62</v>
      </c>
      <c r="I214" t="s">
        <v>62</v>
      </c>
      <c r="J214" t="s">
        <v>61</v>
      </c>
      <c r="K214" t="s">
        <v>62</v>
      </c>
      <c r="L214" t="s">
        <v>62</v>
      </c>
      <c r="M214" t="s">
        <v>62</v>
      </c>
      <c r="N214" t="s">
        <v>62</v>
      </c>
      <c r="O214" t="s">
        <v>62</v>
      </c>
      <c r="P214" t="s">
        <v>61</v>
      </c>
      <c r="Q214" t="s">
        <v>62</v>
      </c>
      <c r="R214" t="s">
        <v>61</v>
      </c>
      <c r="S214" t="s">
        <v>62</v>
      </c>
      <c r="T214" t="s">
        <v>61</v>
      </c>
      <c r="U214" t="s">
        <v>62</v>
      </c>
      <c r="V214" t="s">
        <v>62</v>
      </c>
    </row>
    <row r="215" spans="1:22" x14ac:dyDescent="0.2">
      <c r="A215" s="1" t="s">
        <v>275</v>
      </c>
      <c r="B215" s="1" t="s">
        <v>3613</v>
      </c>
      <c r="C215" s="1" t="s">
        <v>1942</v>
      </c>
      <c r="D215" s="1" t="s">
        <v>3399</v>
      </c>
      <c r="E215" t="s">
        <v>61</v>
      </c>
      <c r="F215" t="s">
        <v>62</v>
      </c>
      <c r="G215" t="s">
        <v>62</v>
      </c>
      <c r="H215" t="s">
        <v>62</v>
      </c>
      <c r="I215" t="s">
        <v>62</v>
      </c>
      <c r="J215" t="s">
        <v>62</v>
      </c>
      <c r="K215" t="s">
        <v>62</v>
      </c>
      <c r="L215" t="s">
        <v>62</v>
      </c>
      <c r="M215" t="s">
        <v>62</v>
      </c>
      <c r="N215" t="s">
        <v>62</v>
      </c>
      <c r="O215" t="s">
        <v>62</v>
      </c>
      <c r="P215" t="s">
        <v>62</v>
      </c>
      <c r="Q215" t="s">
        <v>62</v>
      </c>
      <c r="R215" t="s">
        <v>62</v>
      </c>
      <c r="S215" t="s">
        <v>62</v>
      </c>
      <c r="T215" t="s">
        <v>62</v>
      </c>
      <c r="U215" t="s">
        <v>61</v>
      </c>
      <c r="V215" t="s">
        <v>61</v>
      </c>
    </row>
    <row r="216" spans="1:22" x14ac:dyDescent="0.2">
      <c r="A216" s="1" t="s">
        <v>276</v>
      </c>
      <c r="B216" s="1" t="s">
        <v>3614</v>
      </c>
      <c r="C216" s="1" t="s">
        <v>1943</v>
      </c>
      <c r="D216" s="1" t="s">
        <v>3399</v>
      </c>
      <c r="E216" t="s">
        <v>61</v>
      </c>
      <c r="F216" t="s">
        <v>62</v>
      </c>
      <c r="G216" t="s">
        <v>62</v>
      </c>
      <c r="H216" t="s">
        <v>62</v>
      </c>
      <c r="I216" t="s">
        <v>62</v>
      </c>
      <c r="J216" t="s">
        <v>61</v>
      </c>
      <c r="K216" t="s">
        <v>62</v>
      </c>
      <c r="L216" t="s">
        <v>62</v>
      </c>
      <c r="M216" t="s">
        <v>62</v>
      </c>
      <c r="N216" t="s">
        <v>61</v>
      </c>
      <c r="O216" t="s">
        <v>62</v>
      </c>
      <c r="P216" t="s">
        <v>61</v>
      </c>
      <c r="Q216" t="s">
        <v>61</v>
      </c>
      <c r="R216" t="s">
        <v>61</v>
      </c>
      <c r="S216" t="s">
        <v>61</v>
      </c>
      <c r="T216" t="s">
        <v>61</v>
      </c>
      <c r="U216" t="s">
        <v>62</v>
      </c>
      <c r="V216" t="s">
        <v>62</v>
      </c>
    </row>
    <row r="217" spans="1:22" x14ac:dyDescent="0.2">
      <c r="A217" s="1" t="s">
        <v>277</v>
      </c>
      <c r="B217" s="1" t="s">
        <v>3615</v>
      </c>
      <c r="C217" s="1" t="s">
        <v>1944</v>
      </c>
      <c r="D217" s="1" t="s">
        <v>3399</v>
      </c>
      <c r="E217" t="s">
        <v>61</v>
      </c>
      <c r="F217" t="s">
        <v>62</v>
      </c>
      <c r="G217" t="s">
        <v>62</v>
      </c>
      <c r="H217" t="s">
        <v>62</v>
      </c>
      <c r="J217" t="s">
        <v>62</v>
      </c>
      <c r="K217" t="s">
        <v>62</v>
      </c>
      <c r="L217" t="s">
        <v>62</v>
      </c>
      <c r="M217" t="s">
        <v>62</v>
      </c>
      <c r="N217" t="s">
        <v>62</v>
      </c>
      <c r="O217" t="s">
        <v>62</v>
      </c>
      <c r="P217" t="s">
        <v>62</v>
      </c>
      <c r="Q217" t="s">
        <v>62</v>
      </c>
      <c r="R217" t="s">
        <v>62</v>
      </c>
      <c r="S217" t="s">
        <v>62</v>
      </c>
      <c r="T217" t="s">
        <v>61</v>
      </c>
      <c r="U217" t="s">
        <v>61</v>
      </c>
      <c r="V217" t="s">
        <v>62</v>
      </c>
    </row>
    <row r="218" spans="1:22" x14ac:dyDescent="0.2">
      <c r="A218" s="1" t="s">
        <v>278</v>
      </c>
      <c r="B218" s="1" t="s">
        <v>3616</v>
      </c>
      <c r="C218" s="1" t="s">
        <v>1945</v>
      </c>
      <c r="D218" s="1" t="s">
        <v>3399</v>
      </c>
      <c r="F218" t="s">
        <v>62</v>
      </c>
      <c r="G218" t="s">
        <v>62</v>
      </c>
      <c r="H218" t="s">
        <v>62</v>
      </c>
      <c r="I218" t="s">
        <v>61</v>
      </c>
      <c r="J218" t="s">
        <v>61</v>
      </c>
      <c r="K218" t="s">
        <v>62</v>
      </c>
      <c r="L218" t="s">
        <v>62</v>
      </c>
      <c r="M218" t="s">
        <v>62</v>
      </c>
      <c r="N218" t="s">
        <v>62</v>
      </c>
      <c r="O218" t="s">
        <v>61</v>
      </c>
      <c r="P218" t="s">
        <v>61</v>
      </c>
      <c r="Q218" t="s">
        <v>62</v>
      </c>
      <c r="R218" t="s">
        <v>61</v>
      </c>
      <c r="S218" t="s">
        <v>62</v>
      </c>
      <c r="T218" t="s">
        <v>62</v>
      </c>
      <c r="U218" t="s">
        <v>62</v>
      </c>
      <c r="V218" t="s">
        <v>62</v>
      </c>
    </row>
    <row r="219" spans="1:22" x14ac:dyDescent="0.2">
      <c r="A219" s="1" t="s">
        <v>279</v>
      </c>
      <c r="B219" s="1" t="s">
        <v>3617</v>
      </c>
      <c r="C219" s="1" t="s">
        <v>1946</v>
      </c>
      <c r="D219" s="1" t="s">
        <v>3399</v>
      </c>
      <c r="E219" t="s">
        <v>61</v>
      </c>
      <c r="F219" t="s">
        <v>62</v>
      </c>
      <c r="G219" t="s">
        <v>61</v>
      </c>
      <c r="H219" t="s">
        <v>62</v>
      </c>
      <c r="I219" t="s">
        <v>61</v>
      </c>
      <c r="J219" t="s">
        <v>61</v>
      </c>
      <c r="K219" t="s">
        <v>62</v>
      </c>
      <c r="L219" t="s">
        <v>62</v>
      </c>
      <c r="M219" t="s">
        <v>62</v>
      </c>
      <c r="N219" t="s">
        <v>62</v>
      </c>
      <c r="P219" t="s">
        <v>61</v>
      </c>
      <c r="Q219" t="s">
        <v>62</v>
      </c>
      <c r="R219" t="s">
        <v>61</v>
      </c>
      <c r="S219" t="s">
        <v>61</v>
      </c>
      <c r="T219" t="s">
        <v>62</v>
      </c>
      <c r="U219" t="s">
        <v>61</v>
      </c>
      <c r="V219" t="s">
        <v>62</v>
      </c>
    </row>
    <row r="220" spans="1:22" x14ac:dyDescent="0.2">
      <c r="A220" s="1" t="s">
        <v>280</v>
      </c>
      <c r="B220" s="1" t="s">
        <v>3618</v>
      </c>
      <c r="C220" s="1" t="s">
        <v>1947</v>
      </c>
      <c r="D220" s="1" t="s">
        <v>3399</v>
      </c>
      <c r="F220" t="s">
        <v>62</v>
      </c>
      <c r="G220" t="s">
        <v>62</v>
      </c>
      <c r="H220" t="s">
        <v>62</v>
      </c>
      <c r="I220" t="s">
        <v>62</v>
      </c>
      <c r="J220" t="s">
        <v>62</v>
      </c>
      <c r="K220" t="s">
        <v>62</v>
      </c>
      <c r="L220" t="s">
        <v>62</v>
      </c>
      <c r="M220" t="s">
        <v>62</v>
      </c>
      <c r="N220" t="s">
        <v>62</v>
      </c>
      <c r="O220" t="s">
        <v>61</v>
      </c>
      <c r="P220" t="s">
        <v>62</v>
      </c>
      <c r="Q220" t="s">
        <v>62</v>
      </c>
      <c r="R220" t="s">
        <v>62</v>
      </c>
      <c r="S220" t="s">
        <v>62</v>
      </c>
      <c r="T220" t="s">
        <v>61</v>
      </c>
      <c r="U220" t="s">
        <v>62</v>
      </c>
      <c r="V220" t="s">
        <v>62</v>
      </c>
    </row>
    <row r="221" spans="1:22" x14ac:dyDescent="0.2">
      <c r="A221" s="1" t="s">
        <v>281</v>
      </c>
      <c r="B221" s="1" t="s">
        <v>3619</v>
      </c>
      <c r="C221" s="1" t="s">
        <v>1948</v>
      </c>
      <c r="D221" s="1" t="s">
        <v>3399</v>
      </c>
      <c r="E221" t="s">
        <v>61</v>
      </c>
      <c r="F221" t="s">
        <v>62</v>
      </c>
      <c r="G221" t="s">
        <v>62</v>
      </c>
      <c r="H221" t="s">
        <v>62</v>
      </c>
      <c r="I221" t="s">
        <v>62</v>
      </c>
      <c r="J221" t="s">
        <v>61</v>
      </c>
      <c r="K221" t="s">
        <v>62</v>
      </c>
      <c r="L221" t="s">
        <v>62</v>
      </c>
      <c r="M221" t="s">
        <v>62</v>
      </c>
      <c r="N221" t="s">
        <v>62</v>
      </c>
      <c r="O221" t="s">
        <v>62</v>
      </c>
      <c r="P221" t="s">
        <v>61</v>
      </c>
      <c r="Q221" t="s">
        <v>61</v>
      </c>
      <c r="R221" t="s">
        <v>61</v>
      </c>
      <c r="S221" t="s">
        <v>62</v>
      </c>
      <c r="T221" t="s">
        <v>62</v>
      </c>
      <c r="U221" t="s">
        <v>62</v>
      </c>
      <c r="V221" t="s">
        <v>62</v>
      </c>
    </row>
    <row r="222" spans="1:22" x14ac:dyDescent="0.2">
      <c r="A222" s="1" t="s">
        <v>282</v>
      </c>
      <c r="B222" s="1" t="s">
        <v>3620</v>
      </c>
      <c r="C222" s="1" t="s">
        <v>1949</v>
      </c>
      <c r="D222" s="1" t="s">
        <v>3399</v>
      </c>
      <c r="E222" t="s">
        <v>61</v>
      </c>
      <c r="G222" t="s">
        <v>62</v>
      </c>
      <c r="H222" t="s">
        <v>62</v>
      </c>
      <c r="I222" t="s">
        <v>62</v>
      </c>
      <c r="J222" t="s">
        <v>61</v>
      </c>
      <c r="K222" t="s">
        <v>62</v>
      </c>
      <c r="L222" t="s">
        <v>62</v>
      </c>
      <c r="M222" t="s">
        <v>62</v>
      </c>
      <c r="N222" t="s">
        <v>61</v>
      </c>
      <c r="O222" t="s">
        <v>61</v>
      </c>
      <c r="P222" t="s">
        <v>61</v>
      </c>
      <c r="Q222" t="s">
        <v>61</v>
      </c>
      <c r="R222" t="s">
        <v>61</v>
      </c>
      <c r="S222" t="s">
        <v>61</v>
      </c>
      <c r="T222" t="s">
        <v>62</v>
      </c>
      <c r="U222" t="s">
        <v>61</v>
      </c>
      <c r="V222" t="s">
        <v>62</v>
      </c>
    </row>
    <row r="223" spans="1:22" x14ac:dyDescent="0.2">
      <c r="A223" s="1" t="s">
        <v>283</v>
      </c>
      <c r="B223" s="1" t="s">
        <v>3621</v>
      </c>
      <c r="C223" s="1" t="s">
        <v>1950</v>
      </c>
      <c r="D223" s="1" t="s">
        <v>3399</v>
      </c>
      <c r="E223" t="s">
        <v>61</v>
      </c>
      <c r="F223" t="s">
        <v>62</v>
      </c>
      <c r="G223" t="s">
        <v>62</v>
      </c>
      <c r="H223" t="s">
        <v>62</v>
      </c>
      <c r="I223" t="s">
        <v>61</v>
      </c>
      <c r="J223" t="s">
        <v>62</v>
      </c>
      <c r="K223" t="s">
        <v>62</v>
      </c>
      <c r="L223" t="s">
        <v>62</v>
      </c>
      <c r="M223" t="s">
        <v>62</v>
      </c>
      <c r="N223" t="s">
        <v>62</v>
      </c>
      <c r="O223" t="s">
        <v>62</v>
      </c>
      <c r="P223" t="s">
        <v>61</v>
      </c>
      <c r="Q223" t="s">
        <v>62</v>
      </c>
      <c r="R223" t="s">
        <v>61</v>
      </c>
      <c r="S223" t="s">
        <v>62</v>
      </c>
      <c r="T223" t="s">
        <v>62</v>
      </c>
      <c r="V223" t="s">
        <v>62</v>
      </c>
    </row>
    <row r="224" spans="1:22" x14ac:dyDescent="0.2">
      <c r="A224" s="1" t="s">
        <v>284</v>
      </c>
      <c r="B224" s="1" t="s">
        <v>3622</v>
      </c>
      <c r="C224" s="1" t="s">
        <v>1951</v>
      </c>
      <c r="D224" s="1" t="s">
        <v>3399</v>
      </c>
      <c r="F224" t="s">
        <v>62</v>
      </c>
      <c r="G224" t="s">
        <v>62</v>
      </c>
      <c r="H224" t="s">
        <v>62</v>
      </c>
      <c r="I224" t="s">
        <v>62</v>
      </c>
      <c r="J224" t="s">
        <v>62</v>
      </c>
      <c r="K224" t="s">
        <v>62</v>
      </c>
      <c r="L224" t="s">
        <v>62</v>
      </c>
      <c r="M224" t="s">
        <v>62</v>
      </c>
      <c r="N224" t="s">
        <v>62</v>
      </c>
      <c r="O224" t="s">
        <v>61</v>
      </c>
      <c r="P224" t="s">
        <v>61</v>
      </c>
      <c r="Q224" t="s">
        <v>62</v>
      </c>
      <c r="S224" t="s">
        <v>62</v>
      </c>
      <c r="T224" t="s">
        <v>61</v>
      </c>
      <c r="U224" t="s">
        <v>62</v>
      </c>
      <c r="V224" t="s">
        <v>62</v>
      </c>
    </row>
    <row r="225" spans="1:22" x14ac:dyDescent="0.2">
      <c r="A225" s="1" t="s">
        <v>285</v>
      </c>
      <c r="B225" s="1" t="s">
        <v>3623</v>
      </c>
      <c r="C225" s="1" t="s">
        <v>1952</v>
      </c>
      <c r="D225" s="1" t="s">
        <v>3399</v>
      </c>
      <c r="F225" t="s">
        <v>62</v>
      </c>
      <c r="G225" t="s">
        <v>62</v>
      </c>
      <c r="H225" t="s">
        <v>62</v>
      </c>
      <c r="I225" t="s">
        <v>62</v>
      </c>
      <c r="J225" t="s">
        <v>62</v>
      </c>
      <c r="K225" t="s">
        <v>62</v>
      </c>
      <c r="L225" t="s">
        <v>62</v>
      </c>
      <c r="M225" t="s">
        <v>62</v>
      </c>
      <c r="N225" t="s">
        <v>62</v>
      </c>
      <c r="O225" t="s">
        <v>61</v>
      </c>
      <c r="P225" t="s">
        <v>61</v>
      </c>
      <c r="Q225" t="s">
        <v>62</v>
      </c>
      <c r="R225" t="s">
        <v>61</v>
      </c>
      <c r="S225" t="s">
        <v>62</v>
      </c>
      <c r="T225" t="s">
        <v>62</v>
      </c>
      <c r="U225" t="s">
        <v>62</v>
      </c>
      <c r="V225" t="s">
        <v>62</v>
      </c>
    </row>
    <row r="226" spans="1:22" x14ac:dyDescent="0.2">
      <c r="A226" s="1" t="s">
        <v>286</v>
      </c>
      <c r="B226" s="1" t="s">
        <v>3624</v>
      </c>
      <c r="C226" s="1" t="s">
        <v>1953</v>
      </c>
      <c r="D226" s="1" t="s">
        <v>3399</v>
      </c>
      <c r="G226" t="s">
        <v>62</v>
      </c>
      <c r="H226" t="s">
        <v>62</v>
      </c>
      <c r="J226" t="s">
        <v>61</v>
      </c>
      <c r="K226" t="s">
        <v>62</v>
      </c>
      <c r="L226" t="s">
        <v>62</v>
      </c>
      <c r="M226" t="s">
        <v>62</v>
      </c>
      <c r="N226" t="s">
        <v>62</v>
      </c>
      <c r="O226" t="s">
        <v>61</v>
      </c>
      <c r="P226" t="s">
        <v>61</v>
      </c>
      <c r="Q226" t="s">
        <v>62</v>
      </c>
      <c r="R226" t="s">
        <v>61</v>
      </c>
      <c r="S226" t="s">
        <v>61</v>
      </c>
      <c r="T226" t="s">
        <v>61</v>
      </c>
      <c r="U226" t="s">
        <v>62</v>
      </c>
      <c r="V226" t="s">
        <v>62</v>
      </c>
    </row>
    <row r="227" spans="1:22" x14ac:dyDescent="0.2">
      <c r="A227" s="1" t="s">
        <v>287</v>
      </c>
      <c r="B227" s="1" t="s">
        <v>3625</v>
      </c>
      <c r="C227" s="1" t="s">
        <v>1954</v>
      </c>
      <c r="D227" s="1" t="s">
        <v>3399</v>
      </c>
      <c r="E227" t="s">
        <v>61</v>
      </c>
      <c r="F227" t="s">
        <v>62</v>
      </c>
      <c r="G227" t="s">
        <v>62</v>
      </c>
      <c r="H227" t="s">
        <v>62</v>
      </c>
      <c r="I227" t="s">
        <v>62</v>
      </c>
      <c r="J227" t="s">
        <v>61</v>
      </c>
      <c r="K227" t="s">
        <v>62</v>
      </c>
      <c r="L227" t="s">
        <v>62</v>
      </c>
      <c r="M227" t="s">
        <v>62</v>
      </c>
      <c r="N227" t="s">
        <v>62</v>
      </c>
      <c r="O227" t="s">
        <v>61</v>
      </c>
      <c r="P227" t="s">
        <v>61</v>
      </c>
      <c r="Q227" t="s">
        <v>62</v>
      </c>
      <c r="R227" t="s">
        <v>61</v>
      </c>
      <c r="S227" t="s">
        <v>61</v>
      </c>
      <c r="T227" t="s">
        <v>62</v>
      </c>
      <c r="V227" t="s">
        <v>62</v>
      </c>
    </row>
    <row r="228" spans="1:22" x14ac:dyDescent="0.2">
      <c r="A228" s="1" t="s">
        <v>288</v>
      </c>
      <c r="B228" s="1" t="s">
        <v>3626</v>
      </c>
      <c r="C228" s="1" t="s">
        <v>1955</v>
      </c>
      <c r="D228" s="1" t="s">
        <v>3399</v>
      </c>
      <c r="E228" t="s">
        <v>61</v>
      </c>
      <c r="F228" t="s">
        <v>62</v>
      </c>
      <c r="G228" t="s">
        <v>62</v>
      </c>
      <c r="H228" t="s">
        <v>62</v>
      </c>
      <c r="J228" t="s">
        <v>62</v>
      </c>
      <c r="K228" t="s">
        <v>62</v>
      </c>
      <c r="L228" t="s">
        <v>62</v>
      </c>
      <c r="M228" t="s">
        <v>62</v>
      </c>
      <c r="N228" t="s">
        <v>62</v>
      </c>
      <c r="O228" t="s">
        <v>62</v>
      </c>
      <c r="P228" t="s">
        <v>61</v>
      </c>
      <c r="Q228" t="s">
        <v>62</v>
      </c>
      <c r="R228" t="s">
        <v>61</v>
      </c>
      <c r="S228" t="s">
        <v>62</v>
      </c>
      <c r="T228" t="s">
        <v>62</v>
      </c>
      <c r="U228" t="s">
        <v>61</v>
      </c>
      <c r="V228" t="s">
        <v>62</v>
      </c>
    </row>
    <row r="229" spans="1:22" x14ac:dyDescent="0.2">
      <c r="A229" s="1" t="s">
        <v>289</v>
      </c>
      <c r="B229" s="1" t="s">
        <v>3627</v>
      </c>
      <c r="C229" s="1" t="s">
        <v>1956</v>
      </c>
      <c r="D229" s="1" t="s">
        <v>3399</v>
      </c>
      <c r="F229" t="s">
        <v>62</v>
      </c>
      <c r="G229" t="s">
        <v>62</v>
      </c>
      <c r="H229" t="s">
        <v>62</v>
      </c>
      <c r="I229" t="s">
        <v>62</v>
      </c>
      <c r="J229" t="s">
        <v>62</v>
      </c>
      <c r="K229" t="s">
        <v>62</v>
      </c>
      <c r="L229" t="s">
        <v>62</v>
      </c>
      <c r="M229" t="s">
        <v>62</v>
      </c>
      <c r="N229" t="s">
        <v>62</v>
      </c>
      <c r="O229" t="s">
        <v>61</v>
      </c>
      <c r="P229" t="s">
        <v>62</v>
      </c>
      <c r="Q229" t="s">
        <v>62</v>
      </c>
      <c r="R229" t="s">
        <v>62</v>
      </c>
      <c r="S229" t="s">
        <v>62</v>
      </c>
      <c r="T229" t="s">
        <v>61</v>
      </c>
      <c r="U229" t="s">
        <v>62</v>
      </c>
      <c r="V229" t="s">
        <v>62</v>
      </c>
    </row>
    <row r="230" spans="1:22" x14ac:dyDescent="0.2">
      <c r="A230" s="1" t="s">
        <v>290</v>
      </c>
      <c r="B230" s="1" t="s">
        <v>3628</v>
      </c>
      <c r="C230" s="1" t="s">
        <v>1957</v>
      </c>
      <c r="D230" s="1" t="s">
        <v>3399</v>
      </c>
      <c r="E230" t="s">
        <v>61</v>
      </c>
      <c r="F230" t="s">
        <v>62</v>
      </c>
      <c r="G230" t="s">
        <v>62</v>
      </c>
      <c r="H230" t="s">
        <v>62</v>
      </c>
      <c r="I230" t="s">
        <v>62</v>
      </c>
      <c r="J230" t="s">
        <v>62</v>
      </c>
      <c r="K230" t="s">
        <v>62</v>
      </c>
      <c r="L230" t="s">
        <v>62</v>
      </c>
      <c r="M230" t="s">
        <v>62</v>
      </c>
      <c r="N230" t="s">
        <v>62</v>
      </c>
      <c r="O230" t="s">
        <v>61</v>
      </c>
      <c r="P230" t="s">
        <v>61</v>
      </c>
      <c r="Q230" t="s">
        <v>62</v>
      </c>
      <c r="R230" t="s">
        <v>61</v>
      </c>
      <c r="S230" t="s">
        <v>62</v>
      </c>
      <c r="T230" t="s">
        <v>61</v>
      </c>
      <c r="U230" t="s">
        <v>61</v>
      </c>
      <c r="V230" t="s">
        <v>61</v>
      </c>
    </row>
    <row r="231" spans="1:22" x14ac:dyDescent="0.2">
      <c r="A231" s="1" t="s">
        <v>291</v>
      </c>
      <c r="B231" s="1" t="s">
        <v>3629</v>
      </c>
      <c r="C231" s="1" t="s">
        <v>1958</v>
      </c>
      <c r="D231" s="1" t="s">
        <v>3399</v>
      </c>
      <c r="E231" t="s">
        <v>61</v>
      </c>
      <c r="F231" t="s">
        <v>62</v>
      </c>
      <c r="G231" t="s">
        <v>62</v>
      </c>
      <c r="H231" t="s">
        <v>62</v>
      </c>
      <c r="I231" t="s">
        <v>62</v>
      </c>
      <c r="J231" t="s">
        <v>61</v>
      </c>
      <c r="K231" t="s">
        <v>62</v>
      </c>
      <c r="L231" t="s">
        <v>62</v>
      </c>
      <c r="M231" t="s">
        <v>62</v>
      </c>
      <c r="N231" t="s">
        <v>62</v>
      </c>
      <c r="O231" t="s">
        <v>62</v>
      </c>
      <c r="P231" t="s">
        <v>61</v>
      </c>
      <c r="Q231" t="s">
        <v>62</v>
      </c>
      <c r="R231" t="s">
        <v>61</v>
      </c>
      <c r="S231" t="s">
        <v>61</v>
      </c>
      <c r="T231" t="s">
        <v>62</v>
      </c>
      <c r="U231" t="s">
        <v>61</v>
      </c>
      <c r="V231" t="s">
        <v>62</v>
      </c>
    </row>
    <row r="232" spans="1:22" x14ac:dyDescent="0.2">
      <c r="A232" s="1" t="s">
        <v>292</v>
      </c>
      <c r="B232" s="1" t="s">
        <v>3630</v>
      </c>
      <c r="C232" s="1" t="s">
        <v>1959</v>
      </c>
      <c r="D232" s="1" t="s">
        <v>3399</v>
      </c>
      <c r="E232" t="s">
        <v>61</v>
      </c>
      <c r="F232" t="s">
        <v>62</v>
      </c>
      <c r="G232" t="s">
        <v>61</v>
      </c>
      <c r="H232" t="s">
        <v>62</v>
      </c>
      <c r="J232" t="s">
        <v>61</v>
      </c>
      <c r="K232" t="s">
        <v>62</v>
      </c>
      <c r="L232" t="s">
        <v>62</v>
      </c>
      <c r="M232" t="s">
        <v>62</v>
      </c>
      <c r="N232" t="s">
        <v>62</v>
      </c>
      <c r="O232" t="s">
        <v>62</v>
      </c>
      <c r="P232" t="s">
        <v>61</v>
      </c>
      <c r="Q232" t="s">
        <v>61</v>
      </c>
      <c r="R232" t="s">
        <v>61</v>
      </c>
      <c r="T232" t="s">
        <v>61</v>
      </c>
      <c r="U232" t="s">
        <v>62</v>
      </c>
      <c r="V232" t="s">
        <v>62</v>
      </c>
    </row>
    <row r="233" spans="1:22" x14ac:dyDescent="0.2">
      <c r="A233" s="1" t="s">
        <v>293</v>
      </c>
      <c r="B233" s="1" t="s">
        <v>3631</v>
      </c>
      <c r="C233" s="1" t="s">
        <v>1960</v>
      </c>
      <c r="D233" s="1" t="s">
        <v>3399</v>
      </c>
      <c r="E233" t="s">
        <v>61</v>
      </c>
      <c r="F233" t="s">
        <v>62</v>
      </c>
      <c r="G233" t="s">
        <v>62</v>
      </c>
      <c r="H233" t="s">
        <v>62</v>
      </c>
      <c r="I233" t="s">
        <v>62</v>
      </c>
      <c r="J233" t="s">
        <v>62</v>
      </c>
      <c r="K233" t="s">
        <v>62</v>
      </c>
      <c r="L233" t="s">
        <v>62</v>
      </c>
      <c r="M233" t="s">
        <v>62</v>
      </c>
      <c r="N233" t="s">
        <v>62</v>
      </c>
      <c r="O233" t="s">
        <v>62</v>
      </c>
      <c r="P233" t="s">
        <v>61</v>
      </c>
      <c r="Q233" t="s">
        <v>62</v>
      </c>
      <c r="R233" t="s">
        <v>61</v>
      </c>
      <c r="S233" t="s">
        <v>62</v>
      </c>
      <c r="T233" t="s">
        <v>62</v>
      </c>
      <c r="U233" t="s">
        <v>61</v>
      </c>
      <c r="V233" t="s">
        <v>62</v>
      </c>
    </row>
    <row r="234" spans="1:22" x14ac:dyDescent="0.2">
      <c r="A234" s="1" t="s">
        <v>294</v>
      </c>
      <c r="B234" s="1" t="s">
        <v>3632</v>
      </c>
      <c r="C234" s="1" t="s">
        <v>1961</v>
      </c>
      <c r="D234" s="1" t="s">
        <v>3399</v>
      </c>
      <c r="E234" t="s">
        <v>61</v>
      </c>
      <c r="F234" t="s">
        <v>62</v>
      </c>
      <c r="G234" t="s">
        <v>62</v>
      </c>
      <c r="H234" t="s">
        <v>62</v>
      </c>
      <c r="I234" t="s">
        <v>62</v>
      </c>
      <c r="K234" t="s">
        <v>62</v>
      </c>
      <c r="L234" t="s">
        <v>62</v>
      </c>
      <c r="M234" t="s">
        <v>62</v>
      </c>
      <c r="N234" t="s">
        <v>62</v>
      </c>
      <c r="O234" t="s">
        <v>61</v>
      </c>
      <c r="P234" t="s">
        <v>61</v>
      </c>
      <c r="Q234" t="s">
        <v>62</v>
      </c>
      <c r="R234" t="s">
        <v>61</v>
      </c>
      <c r="S234" t="s">
        <v>62</v>
      </c>
      <c r="T234" t="s">
        <v>62</v>
      </c>
      <c r="V234" t="s">
        <v>62</v>
      </c>
    </row>
    <row r="235" spans="1:22" x14ac:dyDescent="0.2">
      <c r="A235" s="1" t="s">
        <v>295</v>
      </c>
      <c r="B235" s="1" t="s">
        <v>3633</v>
      </c>
      <c r="C235" s="1" t="s">
        <v>1962</v>
      </c>
      <c r="D235" s="1" t="s">
        <v>3399</v>
      </c>
      <c r="E235" t="s">
        <v>61</v>
      </c>
      <c r="F235" t="s">
        <v>62</v>
      </c>
      <c r="G235" t="s">
        <v>62</v>
      </c>
      <c r="H235" t="s">
        <v>62</v>
      </c>
      <c r="I235" t="s">
        <v>62</v>
      </c>
      <c r="J235" t="s">
        <v>62</v>
      </c>
      <c r="K235" t="s">
        <v>62</v>
      </c>
      <c r="L235" t="s">
        <v>62</v>
      </c>
      <c r="M235" t="s">
        <v>62</v>
      </c>
      <c r="N235" t="s">
        <v>62</v>
      </c>
      <c r="O235" t="s">
        <v>62</v>
      </c>
      <c r="P235" t="s">
        <v>61</v>
      </c>
      <c r="Q235" t="s">
        <v>62</v>
      </c>
      <c r="S235" t="s">
        <v>62</v>
      </c>
      <c r="T235" t="s">
        <v>62</v>
      </c>
      <c r="U235" t="s">
        <v>62</v>
      </c>
      <c r="V235" t="s">
        <v>62</v>
      </c>
    </row>
    <row r="236" spans="1:22" x14ac:dyDescent="0.2">
      <c r="A236" s="1" t="s">
        <v>296</v>
      </c>
      <c r="B236" s="1" t="s">
        <v>3634</v>
      </c>
      <c r="C236" s="1" t="s">
        <v>1963</v>
      </c>
      <c r="D236" s="1" t="s">
        <v>3399</v>
      </c>
      <c r="E236" t="s">
        <v>61</v>
      </c>
      <c r="F236" t="s">
        <v>62</v>
      </c>
      <c r="G236" t="s">
        <v>62</v>
      </c>
      <c r="H236" t="s">
        <v>62</v>
      </c>
      <c r="I236" t="s">
        <v>62</v>
      </c>
      <c r="J236" t="s">
        <v>62</v>
      </c>
      <c r="K236" t="s">
        <v>62</v>
      </c>
      <c r="L236" t="s">
        <v>62</v>
      </c>
      <c r="M236" t="s">
        <v>62</v>
      </c>
      <c r="N236" t="s">
        <v>62</v>
      </c>
      <c r="O236" t="s">
        <v>62</v>
      </c>
      <c r="P236" t="s">
        <v>62</v>
      </c>
      <c r="Q236" t="s">
        <v>62</v>
      </c>
      <c r="R236" t="s">
        <v>62</v>
      </c>
      <c r="S236" t="s">
        <v>62</v>
      </c>
      <c r="T236" t="s">
        <v>62</v>
      </c>
      <c r="V236" t="s">
        <v>62</v>
      </c>
    </row>
    <row r="237" spans="1:22" x14ac:dyDescent="0.2">
      <c r="A237" s="1" t="s">
        <v>297</v>
      </c>
      <c r="B237" s="1" t="s">
        <v>3635</v>
      </c>
      <c r="C237" s="1" t="s">
        <v>1964</v>
      </c>
      <c r="D237" s="1" t="s">
        <v>3399</v>
      </c>
      <c r="F237" t="s">
        <v>62</v>
      </c>
      <c r="G237" t="s">
        <v>62</v>
      </c>
      <c r="H237" t="s">
        <v>62</v>
      </c>
      <c r="I237" t="s">
        <v>62</v>
      </c>
      <c r="J237" t="s">
        <v>62</v>
      </c>
      <c r="K237" t="s">
        <v>62</v>
      </c>
      <c r="L237" t="s">
        <v>62</v>
      </c>
      <c r="M237" t="s">
        <v>62</v>
      </c>
      <c r="N237" t="s">
        <v>62</v>
      </c>
      <c r="O237" t="s">
        <v>61</v>
      </c>
      <c r="P237" t="s">
        <v>62</v>
      </c>
      <c r="Q237" t="s">
        <v>62</v>
      </c>
      <c r="R237" t="s">
        <v>62</v>
      </c>
      <c r="S237" t="s">
        <v>62</v>
      </c>
      <c r="T237" t="s">
        <v>61</v>
      </c>
      <c r="U237" t="s">
        <v>62</v>
      </c>
      <c r="V237" t="s">
        <v>62</v>
      </c>
    </row>
    <row r="238" spans="1:22" x14ac:dyDescent="0.2">
      <c r="A238" s="1" t="s">
        <v>298</v>
      </c>
      <c r="B238" s="1" t="s">
        <v>3636</v>
      </c>
      <c r="C238" s="1" t="s">
        <v>1965</v>
      </c>
      <c r="D238" s="1" t="s">
        <v>3399</v>
      </c>
      <c r="E238" t="s">
        <v>61</v>
      </c>
      <c r="F238" t="s">
        <v>62</v>
      </c>
      <c r="G238" t="s">
        <v>62</v>
      </c>
      <c r="H238" t="s">
        <v>62</v>
      </c>
      <c r="I238" t="s">
        <v>62</v>
      </c>
      <c r="J238" t="s">
        <v>62</v>
      </c>
      <c r="K238" t="s">
        <v>62</v>
      </c>
      <c r="L238" t="s">
        <v>62</v>
      </c>
      <c r="M238" t="s">
        <v>62</v>
      </c>
      <c r="N238" t="s">
        <v>62</v>
      </c>
      <c r="O238" t="s">
        <v>61</v>
      </c>
      <c r="P238" t="s">
        <v>62</v>
      </c>
      <c r="Q238" t="s">
        <v>62</v>
      </c>
      <c r="R238" t="s">
        <v>62</v>
      </c>
      <c r="S238" t="s">
        <v>62</v>
      </c>
      <c r="T238" t="s">
        <v>61</v>
      </c>
      <c r="U238" t="s">
        <v>61</v>
      </c>
      <c r="V238" t="s">
        <v>62</v>
      </c>
    </row>
    <row r="239" spans="1:22" x14ac:dyDescent="0.2">
      <c r="A239" s="1" t="s">
        <v>299</v>
      </c>
      <c r="B239" s="1" t="s">
        <v>3637</v>
      </c>
      <c r="C239" s="1" t="s">
        <v>1966</v>
      </c>
      <c r="D239" s="1" t="s">
        <v>3399</v>
      </c>
      <c r="E239" t="s">
        <v>61</v>
      </c>
      <c r="F239" t="s">
        <v>62</v>
      </c>
      <c r="G239" t="s">
        <v>62</v>
      </c>
      <c r="H239" t="s">
        <v>62</v>
      </c>
      <c r="I239" t="s">
        <v>62</v>
      </c>
      <c r="J239" t="s">
        <v>62</v>
      </c>
      <c r="K239" t="s">
        <v>62</v>
      </c>
      <c r="L239" t="s">
        <v>62</v>
      </c>
      <c r="M239" t="s">
        <v>62</v>
      </c>
      <c r="N239" t="s">
        <v>62</v>
      </c>
      <c r="O239" t="s">
        <v>61</v>
      </c>
      <c r="P239" t="s">
        <v>61</v>
      </c>
      <c r="Q239" t="s">
        <v>62</v>
      </c>
      <c r="R239" t="s">
        <v>61</v>
      </c>
      <c r="S239" t="s">
        <v>62</v>
      </c>
      <c r="T239" t="s">
        <v>62</v>
      </c>
      <c r="U239" t="s">
        <v>62</v>
      </c>
      <c r="V239" t="s">
        <v>62</v>
      </c>
    </row>
    <row r="240" spans="1:22" x14ac:dyDescent="0.2">
      <c r="A240" s="1" t="s">
        <v>300</v>
      </c>
      <c r="B240" s="1" t="s">
        <v>3638</v>
      </c>
      <c r="C240" s="1" t="s">
        <v>1967</v>
      </c>
      <c r="D240" s="1" t="s">
        <v>3399</v>
      </c>
      <c r="E240" t="s">
        <v>61</v>
      </c>
      <c r="F240" t="s">
        <v>62</v>
      </c>
      <c r="G240" t="s">
        <v>62</v>
      </c>
      <c r="H240" t="s">
        <v>62</v>
      </c>
      <c r="I240" t="s">
        <v>62</v>
      </c>
      <c r="J240" t="s">
        <v>61</v>
      </c>
      <c r="K240" t="s">
        <v>62</v>
      </c>
      <c r="L240" t="s">
        <v>62</v>
      </c>
      <c r="M240" t="s">
        <v>62</v>
      </c>
      <c r="N240" t="s">
        <v>62</v>
      </c>
      <c r="O240" t="s">
        <v>61</v>
      </c>
      <c r="P240" t="s">
        <v>61</v>
      </c>
      <c r="Q240" t="s">
        <v>62</v>
      </c>
      <c r="R240" t="s">
        <v>61</v>
      </c>
      <c r="T240" t="s">
        <v>62</v>
      </c>
      <c r="U240" t="s">
        <v>62</v>
      </c>
      <c r="V240" t="s">
        <v>62</v>
      </c>
    </row>
    <row r="241" spans="1:22" x14ac:dyDescent="0.2">
      <c r="A241" s="1" t="s">
        <v>301</v>
      </c>
      <c r="B241" s="1" t="s">
        <v>3639</v>
      </c>
      <c r="C241" s="1" t="s">
        <v>1968</v>
      </c>
      <c r="D241" s="1" t="s">
        <v>3399</v>
      </c>
      <c r="E241" t="s">
        <v>61</v>
      </c>
      <c r="F241" t="s">
        <v>62</v>
      </c>
      <c r="G241" t="s">
        <v>61</v>
      </c>
      <c r="H241" t="s">
        <v>62</v>
      </c>
      <c r="J241" t="s">
        <v>61</v>
      </c>
      <c r="K241" t="s">
        <v>61</v>
      </c>
      <c r="L241" t="s">
        <v>62</v>
      </c>
      <c r="M241" t="s">
        <v>62</v>
      </c>
      <c r="N241" t="s">
        <v>61</v>
      </c>
      <c r="O241" t="s">
        <v>62</v>
      </c>
      <c r="P241" t="s">
        <v>61</v>
      </c>
      <c r="Q241" t="s">
        <v>61</v>
      </c>
      <c r="R241" t="s">
        <v>61</v>
      </c>
      <c r="S241" t="s">
        <v>61</v>
      </c>
      <c r="T241" t="s">
        <v>62</v>
      </c>
      <c r="V241" t="s">
        <v>62</v>
      </c>
    </row>
    <row r="242" spans="1:22" x14ac:dyDescent="0.2">
      <c r="A242" s="1" t="s">
        <v>302</v>
      </c>
      <c r="B242" s="1" t="s">
        <v>3640</v>
      </c>
      <c r="C242" s="1" t="s">
        <v>1969</v>
      </c>
      <c r="D242" s="1" t="s">
        <v>3399</v>
      </c>
      <c r="E242" t="s">
        <v>61</v>
      </c>
      <c r="F242" t="s">
        <v>62</v>
      </c>
      <c r="G242" t="s">
        <v>62</v>
      </c>
      <c r="H242" t="s">
        <v>62</v>
      </c>
      <c r="I242" t="s">
        <v>61</v>
      </c>
      <c r="J242" t="s">
        <v>62</v>
      </c>
      <c r="K242" t="s">
        <v>62</v>
      </c>
      <c r="L242" t="s">
        <v>62</v>
      </c>
      <c r="M242" t="s">
        <v>62</v>
      </c>
      <c r="N242" t="s">
        <v>62</v>
      </c>
      <c r="O242" t="s">
        <v>61</v>
      </c>
      <c r="P242" t="s">
        <v>61</v>
      </c>
      <c r="Q242" t="s">
        <v>62</v>
      </c>
      <c r="R242" t="s">
        <v>61</v>
      </c>
      <c r="S242" t="s">
        <v>62</v>
      </c>
      <c r="U242" t="s">
        <v>62</v>
      </c>
      <c r="V242" t="s">
        <v>61</v>
      </c>
    </row>
    <row r="243" spans="1:22" x14ac:dyDescent="0.2">
      <c r="A243" s="1" t="s">
        <v>303</v>
      </c>
      <c r="B243" s="1" t="s">
        <v>3641</v>
      </c>
      <c r="C243" s="1" t="s">
        <v>1970</v>
      </c>
      <c r="D243" s="1" t="s">
        <v>3399</v>
      </c>
      <c r="E243" t="s">
        <v>61</v>
      </c>
      <c r="F243" t="s">
        <v>62</v>
      </c>
      <c r="G243" t="s">
        <v>62</v>
      </c>
      <c r="H243" t="s">
        <v>62</v>
      </c>
      <c r="I243" t="s">
        <v>62</v>
      </c>
      <c r="J243" t="s">
        <v>61</v>
      </c>
      <c r="K243" t="s">
        <v>62</v>
      </c>
      <c r="L243" t="s">
        <v>62</v>
      </c>
      <c r="M243" t="s">
        <v>62</v>
      </c>
      <c r="N243" t="s">
        <v>61</v>
      </c>
      <c r="O243" t="s">
        <v>61</v>
      </c>
      <c r="P243" t="s">
        <v>61</v>
      </c>
      <c r="Q243" t="s">
        <v>61</v>
      </c>
      <c r="R243" t="s">
        <v>61</v>
      </c>
      <c r="T243" t="s">
        <v>62</v>
      </c>
      <c r="U243" t="s">
        <v>62</v>
      </c>
      <c r="V243" t="s">
        <v>62</v>
      </c>
    </row>
    <row r="244" spans="1:22" x14ac:dyDescent="0.2">
      <c r="A244" s="1" t="s">
        <v>304</v>
      </c>
      <c r="B244" s="1" t="s">
        <v>3642</v>
      </c>
      <c r="C244" s="1" t="s">
        <v>1971</v>
      </c>
      <c r="D244" s="1" t="s">
        <v>3399</v>
      </c>
      <c r="E244" t="s">
        <v>61</v>
      </c>
      <c r="F244" t="s">
        <v>62</v>
      </c>
      <c r="G244" t="s">
        <v>61</v>
      </c>
      <c r="H244" t="s">
        <v>62</v>
      </c>
      <c r="J244" t="s">
        <v>61</v>
      </c>
      <c r="K244" t="s">
        <v>61</v>
      </c>
      <c r="L244" t="s">
        <v>62</v>
      </c>
      <c r="M244" t="s">
        <v>62</v>
      </c>
      <c r="N244" t="s">
        <v>61</v>
      </c>
      <c r="O244" t="s">
        <v>62</v>
      </c>
      <c r="P244" t="s">
        <v>61</v>
      </c>
      <c r="Q244" t="s">
        <v>61</v>
      </c>
      <c r="R244" t="s">
        <v>61</v>
      </c>
      <c r="S244" t="s">
        <v>61</v>
      </c>
      <c r="T244" t="s">
        <v>62</v>
      </c>
      <c r="V244" t="s">
        <v>62</v>
      </c>
    </row>
    <row r="245" spans="1:22" x14ac:dyDescent="0.2">
      <c r="A245" s="1" t="s">
        <v>305</v>
      </c>
      <c r="B245" s="1" t="s">
        <v>3643</v>
      </c>
      <c r="C245" s="1" t="s">
        <v>1972</v>
      </c>
      <c r="D245" s="1" t="s">
        <v>3399</v>
      </c>
      <c r="E245" t="s">
        <v>61</v>
      </c>
      <c r="G245" t="s">
        <v>62</v>
      </c>
      <c r="H245" t="s">
        <v>62</v>
      </c>
      <c r="I245" t="s">
        <v>61</v>
      </c>
      <c r="J245" t="s">
        <v>61</v>
      </c>
      <c r="K245" t="s">
        <v>62</v>
      </c>
      <c r="L245" t="s">
        <v>62</v>
      </c>
      <c r="M245" t="s">
        <v>62</v>
      </c>
      <c r="N245" t="s">
        <v>61</v>
      </c>
      <c r="O245" t="s">
        <v>61</v>
      </c>
      <c r="P245" t="s">
        <v>61</v>
      </c>
      <c r="Q245" t="s">
        <v>61</v>
      </c>
      <c r="R245" t="s">
        <v>61</v>
      </c>
      <c r="S245" t="s">
        <v>61</v>
      </c>
      <c r="T245" t="s">
        <v>61</v>
      </c>
      <c r="U245" t="s">
        <v>61</v>
      </c>
      <c r="V245" t="s">
        <v>61</v>
      </c>
    </row>
    <row r="246" spans="1:22" x14ac:dyDescent="0.2">
      <c r="A246" s="1" t="s">
        <v>306</v>
      </c>
      <c r="B246" s="1" t="s">
        <v>3644</v>
      </c>
      <c r="C246" s="1" t="s">
        <v>1973</v>
      </c>
      <c r="D246" s="1" t="s">
        <v>3399</v>
      </c>
      <c r="F246" t="s">
        <v>62</v>
      </c>
      <c r="G246" t="s">
        <v>62</v>
      </c>
      <c r="H246" t="s">
        <v>62</v>
      </c>
      <c r="I246" t="s">
        <v>62</v>
      </c>
      <c r="J246" t="s">
        <v>62</v>
      </c>
      <c r="K246" t="s">
        <v>62</v>
      </c>
      <c r="L246" t="s">
        <v>62</v>
      </c>
      <c r="M246" t="s">
        <v>62</v>
      </c>
      <c r="N246" t="s">
        <v>62</v>
      </c>
      <c r="O246" t="s">
        <v>61</v>
      </c>
      <c r="P246" t="s">
        <v>62</v>
      </c>
      <c r="Q246" t="s">
        <v>62</v>
      </c>
      <c r="R246" t="s">
        <v>62</v>
      </c>
      <c r="S246" t="s">
        <v>62</v>
      </c>
      <c r="U246" t="s">
        <v>62</v>
      </c>
      <c r="V246" t="s">
        <v>62</v>
      </c>
    </row>
    <row r="247" spans="1:22" x14ac:dyDescent="0.2">
      <c r="A247" s="1" t="s">
        <v>307</v>
      </c>
      <c r="B247" s="1" t="s">
        <v>3645</v>
      </c>
      <c r="C247" s="1" t="s">
        <v>1974</v>
      </c>
      <c r="D247" s="1" t="s">
        <v>3399</v>
      </c>
      <c r="E247" t="s">
        <v>61</v>
      </c>
      <c r="F247" t="s">
        <v>62</v>
      </c>
      <c r="G247" t="s">
        <v>62</v>
      </c>
      <c r="H247" t="s">
        <v>62</v>
      </c>
      <c r="I247" t="s">
        <v>62</v>
      </c>
      <c r="J247" t="s">
        <v>61</v>
      </c>
      <c r="K247" t="s">
        <v>62</v>
      </c>
      <c r="L247" t="s">
        <v>62</v>
      </c>
      <c r="M247" t="s">
        <v>62</v>
      </c>
      <c r="N247" t="s">
        <v>62</v>
      </c>
      <c r="O247" t="s">
        <v>61</v>
      </c>
      <c r="P247" t="s">
        <v>61</v>
      </c>
      <c r="Q247" t="s">
        <v>62</v>
      </c>
      <c r="R247" t="s">
        <v>61</v>
      </c>
      <c r="S247" t="s">
        <v>62</v>
      </c>
      <c r="T247" t="s">
        <v>61</v>
      </c>
      <c r="U247" t="s">
        <v>61</v>
      </c>
      <c r="V247" t="s">
        <v>61</v>
      </c>
    </row>
    <row r="248" spans="1:22" x14ac:dyDescent="0.2">
      <c r="A248" s="1" t="s">
        <v>308</v>
      </c>
      <c r="B248" s="1" t="s">
        <v>3646</v>
      </c>
      <c r="C248" s="1" t="s">
        <v>1975</v>
      </c>
      <c r="D248" s="1" t="s">
        <v>3399</v>
      </c>
      <c r="E248" t="s">
        <v>61</v>
      </c>
      <c r="F248" t="s">
        <v>62</v>
      </c>
      <c r="G248" t="s">
        <v>62</v>
      </c>
      <c r="H248" t="s">
        <v>62</v>
      </c>
      <c r="I248" t="s">
        <v>62</v>
      </c>
      <c r="J248" t="s">
        <v>61</v>
      </c>
      <c r="K248" t="s">
        <v>62</v>
      </c>
      <c r="L248" t="s">
        <v>62</v>
      </c>
      <c r="M248" t="s">
        <v>62</v>
      </c>
      <c r="N248" t="s">
        <v>62</v>
      </c>
      <c r="O248" t="s">
        <v>62</v>
      </c>
      <c r="P248" t="s">
        <v>61</v>
      </c>
      <c r="Q248" t="s">
        <v>62</v>
      </c>
      <c r="R248" t="s">
        <v>61</v>
      </c>
      <c r="S248" t="s">
        <v>62</v>
      </c>
      <c r="T248" t="s">
        <v>61</v>
      </c>
      <c r="U248" t="s">
        <v>62</v>
      </c>
      <c r="V248" t="s">
        <v>62</v>
      </c>
    </row>
    <row r="249" spans="1:22" x14ac:dyDescent="0.2">
      <c r="A249" s="1" t="s">
        <v>309</v>
      </c>
      <c r="B249" s="1" t="s">
        <v>3647</v>
      </c>
      <c r="C249" s="1" t="s">
        <v>1976</v>
      </c>
      <c r="D249" s="1" t="s">
        <v>3399</v>
      </c>
      <c r="F249" t="s">
        <v>62</v>
      </c>
      <c r="G249" t="s">
        <v>62</v>
      </c>
      <c r="H249" t="s">
        <v>62</v>
      </c>
      <c r="I249" t="s">
        <v>61</v>
      </c>
      <c r="J249" t="s">
        <v>62</v>
      </c>
      <c r="K249" t="s">
        <v>62</v>
      </c>
      <c r="L249" t="s">
        <v>62</v>
      </c>
      <c r="M249" t="s">
        <v>62</v>
      </c>
      <c r="N249" t="s">
        <v>62</v>
      </c>
      <c r="O249" t="s">
        <v>61</v>
      </c>
      <c r="P249" t="s">
        <v>62</v>
      </c>
      <c r="Q249" t="s">
        <v>62</v>
      </c>
      <c r="R249" t="s">
        <v>62</v>
      </c>
      <c r="S249" t="s">
        <v>62</v>
      </c>
      <c r="T249" t="s">
        <v>61</v>
      </c>
      <c r="U249" t="s">
        <v>62</v>
      </c>
      <c r="V249" t="s">
        <v>62</v>
      </c>
    </row>
    <row r="250" spans="1:22" x14ac:dyDescent="0.2">
      <c r="A250" s="1" t="s">
        <v>310</v>
      </c>
      <c r="B250" s="1" t="s">
        <v>3648</v>
      </c>
      <c r="C250" s="1" t="s">
        <v>1977</v>
      </c>
      <c r="D250" s="1" t="s">
        <v>3399</v>
      </c>
      <c r="E250" t="s">
        <v>61</v>
      </c>
      <c r="F250" t="s">
        <v>62</v>
      </c>
      <c r="G250" t="s">
        <v>62</v>
      </c>
      <c r="H250" t="s">
        <v>62</v>
      </c>
      <c r="I250" t="s">
        <v>61</v>
      </c>
      <c r="J250" t="s">
        <v>62</v>
      </c>
      <c r="K250" t="s">
        <v>62</v>
      </c>
      <c r="L250" t="s">
        <v>62</v>
      </c>
      <c r="M250" t="s">
        <v>62</v>
      </c>
      <c r="N250" t="s">
        <v>62</v>
      </c>
      <c r="O250" t="s">
        <v>62</v>
      </c>
      <c r="P250" t="s">
        <v>62</v>
      </c>
      <c r="Q250" t="s">
        <v>62</v>
      </c>
      <c r="R250" t="s">
        <v>62</v>
      </c>
      <c r="S250" t="s">
        <v>62</v>
      </c>
      <c r="T250" t="s">
        <v>61</v>
      </c>
      <c r="V250" t="s">
        <v>62</v>
      </c>
    </row>
    <row r="251" spans="1:22" x14ac:dyDescent="0.2">
      <c r="A251" s="1" t="s">
        <v>311</v>
      </c>
      <c r="B251" s="1" t="s">
        <v>3649</v>
      </c>
      <c r="C251" s="1" t="s">
        <v>1978</v>
      </c>
      <c r="D251" s="1" t="s">
        <v>3399</v>
      </c>
      <c r="F251" t="s">
        <v>62</v>
      </c>
      <c r="G251" t="s">
        <v>62</v>
      </c>
      <c r="H251" t="s">
        <v>62</v>
      </c>
      <c r="I251" t="s">
        <v>62</v>
      </c>
      <c r="J251" t="s">
        <v>62</v>
      </c>
      <c r="K251" t="s">
        <v>62</v>
      </c>
      <c r="L251" t="s">
        <v>62</v>
      </c>
      <c r="M251" t="s">
        <v>62</v>
      </c>
      <c r="N251" t="s">
        <v>62</v>
      </c>
      <c r="O251" t="s">
        <v>61</v>
      </c>
      <c r="P251" t="s">
        <v>62</v>
      </c>
      <c r="Q251" t="s">
        <v>62</v>
      </c>
      <c r="R251" t="s">
        <v>62</v>
      </c>
      <c r="S251" t="s">
        <v>62</v>
      </c>
      <c r="T251" t="s">
        <v>61</v>
      </c>
      <c r="U251" t="s">
        <v>62</v>
      </c>
      <c r="V251" t="s">
        <v>62</v>
      </c>
    </row>
    <row r="252" spans="1:22" x14ac:dyDescent="0.2">
      <c r="A252" s="1" t="s">
        <v>312</v>
      </c>
      <c r="B252" s="1" t="s">
        <v>3650</v>
      </c>
      <c r="C252" s="1" t="s">
        <v>1979</v>
      </c>
      <c r="D252" s="1" t="s">
        <v>3399</v>
      </c>
      <c r="E252" t="s">
        <v>61</v>
      </c>
      <c r="F252" t="s">
        <v>62</v>
      </c>
      <c r="G252" t="s">
        <v>62</v>
      </c>
      <c r="H252" t="s">
        <v>62</v>
      </c>
      <c r="I252" t="s">
        <v>61</v>
      </c>
      <c r="J252" t="s">
        <v>62</v>
      </c>
      <c r="K252" t="s">
        <v>62</v>
      </c>
      <c r="L252" t="s">
        <v>62</v>
      </c>
      <c r="M252" t="s">
        <v>62</v>
      </c>
      <c r="N252" t="s">
        <v>62</v>
      </c>
      <c r="O252" t="s">
        <v>62</v>
      </c>
      <c r="P252" t="s">
        <v>61</v>
      </c>
      <c r="Q252" t="s">
        <v>62</v>
      </c>
      <c r="R252" t="s">
        <v>61</v>
      </c>
      <c r="S252" t="s">
        <v>62</v>
      </c>
      <c r="T252" t="s">
        <v>61</v>
      </c>
      <c r="V252" t="s">
        <v>62</v>
      </c>
    </row>
    <row r="253" spans="1:22" x14ac:dyDescent="0.2">
      <c r="A253" s="1" t="s">
        <v>313</v>
      </c>
      <c r="B253" s="1" t="s">
        <v>3651</v>
      </c>
      <c r="C253" s="1" t="s">
        <v>1980</v>
      </c>
      <c r="D253" s="1" t="s">
        <v>3399</v>
      </c>
      <c r="E253" t="s">
        <v>61</v>
      </c>
      <c r="G253" t="s">
        <v>62</v>
      </c>
      <c r="H253" t="s">
        <v>62</v>
      </c>
      <c r="J253" t="s">
        <v>62</v>
      </c>
      <c r="K253" t="s">
        <v>62</v>
      </c>
      <c r="L253" t="s">
        <v>62</v>
      </c>
      <c r="M253" t="s">
        <v>62</v>
      </c>
      <c r="N253" t="s">
        <v>62</v>
      </c>
      <c r="O253" t="s">
        <v>61</v>
      </c>
      <c r="P253" t="s">
        <v>61</v>
      </c>
      <c r="Q253" t="s">
        <v>62</v>
      </c>
      <c r="R253" t="s">
        <v>61</v>
      </c>
      <c r="S253" t="s">
        <v>62</v>
      </c>
      <c r="T253" t="s">
        <v>62</v>
      </c>
      <c r="U253" t="s">
        <v>62</v>
      </c>
      <c r="V253" t="s">
        <v>62</v>
      </c>
    </row>
    <row r="254" spans="1:22" x14ac:dyDescent="0.2">
      <c r="A254" s="1" t="s">
        <v>314</v>
      </c>
      <c r="B254" s="1" t="s">
        <v>3652</v>
      </c>
      <c r="C254" s="1" t="s">
        <v>1981</v>
      </c>
      <c r="D254" s="1" t="s">
        <v>3399</v>
      </c>
      <c r="E254" t="s">
        <v>61</v>
      </c>
      <c r="F254" t="s">
        <v>62</v>
      </c>
      <c r="G254" t="s">
        <v>62</v>
      </c>
      <c r="H254" t="s">
        <v>62</v>
      </c>
      <c r="I254" t="s">
        <v>61</v>
      </c>
      <c r="J254" t="s">
        <v>62</v>
      </c>
      <c r="K254" t="s">
        <v>62</v>
      </c>
      <c r="L254" t="s">
        <v>62</v>
      </c>
      <c r="M254" t="s">
        <v>62</v>
      </c>
      <c r="N254" t="s">
        <v>62</v>
      </c>
      <c r="O254" t="s">
        <v>61</v>
      </c>
      <c r="P254" t="s">
        <v>62</v>
      </c>
      <c r="Q254" t="s">
        <v>62</v>
      </c>
      <c r="R254" t="s">
        <v>62</v>
      </c>
      <c r="S254" t="s">
        <v>62</v>
      </c>
      <c r="T254" t="s">
        <v>61</v>
      </c>
      <c r="U254" t="s">
        <v>61</v>
      </c>
      <c r="V254" t="s">
        <v>62</v>
      </c>
    </row>
    <row r="255" spans="1:22" x14ac:dyDescent="0.2">
      <c r="A255" s="1" t="s">
        <v>315</v>
      </c>
      <c r="B255" s="1" t="s">
        <v>3653</v>
      </c>
      <c r="C255" s="1" t="s">
        <v>1982</v>
      </c>
      <c r="D255" s="1" t="s">
        <v>3399</v>
      </c>
      <c r="E255" t="s">
        <v>61</v>
      </c>
      <c r="F255" t="s">
        <v>62</v>
      </c>
      <c r="G255" t="s">
        <v>62</v>
      </c>
      <c r="H255" t="s">
        <v>62</v>
      </c>
      <c r="J255" t="s">
        <v>62</v>
      </c>
      <c r="K255" t="s">
        <v>62</v>
      </c>
      <c r="L255" t="s">
        <v>62</v>
      </c>
      <c r="M255" t="s">
        <v>62</v>
      </c>
      <c r="N255" t="s">
        <v>62</v>
      </c>
      <c r="O255" t="s">
        <v>61</v>
      </c>
      <c r="P255" t="s">
        <v>61</v>
      </c>
      <c r="Q255" t="s">
        <v>62</v>
      </c>
      <c r="R255" t="s">
        <v>61</v>
      </c>
      <c r="S255" t="s">
        <v>61</v>
      </c>
      <c r="T255" t="s">
        <v>62</v>
      </c>
      <c r="V255" t="s">
        <v>62</v>
      </c>
    </row>
    <row r="256" spans="1:22" x14ac:dyDescent="0.2">
      <c r="A256" s="1" t="s">
        <v>316</v>
      </c>
      <c r="B256" s="1" t="s">
        <v>3654</v>
      </c>
      <c r="C256" s="1" t="s">
        <v>1983</v>
      </c>
      <c r="D256" s="1" t="s">
        <v>3399</v>
      </c>
      <c r="E256" t="s">
        <v>61</v>
      </c>
      <c r="F256" t="s">
        <v>62</v>
      </c>
      <c r="G256" t="s">
        <v>62</v>
      </c>
      <c r="H256" t="s">
        <v>62</v>
      </c>
      <c r="J256" t="s">
        <v>61</v>
      </c>
      <c r="K256" t="s">
        <v>62</v>
      </c>
      <c r="L256" t="s">
        <v>62</v>
      </c>
      <c r="M256" t="s">
        <v>62</v>
      </c>
      <c r="N256" t="s">
        <v>62</v>
      </c>
      <c r="O256" t="s">
        <v>62</v>
      </c>
      <c r="P256" t="s">
        <v>61</v>
      </c>
      <c r="Q256" t="s">
        <v>61</v>
      </c>
      <c r="R256" t="s">
        <v>61</v>
      </c>
      <c r="S256" t="s">
        <v>61</v>
      </c>
      <c r="T256" t="s">
        <v>62</v>
      </c>
      <c r="U256" t="s">
        <v>62</v>
      </c>
      <c r="V256" t="s">
        <v>62</v>
      </c>
    </row>
    <row r="257" spans="1:22" x14ac:dyDescent="0.2">
      <c r="A257" s="1" t="s">
        <v>317</v>
      </c>
      <c r="B257" s="1" t="s">
        <v>3655</v>
      </c>
      <c r="C257" s="1" t="s">
        <v>1984</v>
      </c>
      <c r="D257" s="1" t="s">
        <v>3399</v>
      </c>
      <c r="E257" t="s">
        <v>61</v>
      </c>
      <c r="F257" t="s">
        <v>62</v>
      </c>
      <c r="G257" t="s">
        <v>62</v>
      </c>
      <c r="H257" t="s">
        <v>62</v>
      </c>
      <c r="J257" t="s">
        <v>61</v>
      </c>
      <c r="K257" t="s">
        <v>62</v>
      </c>
      <c r="L257" t="s">
        <v>62</v>
      </c>
      <c r="M257" t="s">
        <v>62</v>
      </c>
      <c r="N257" t="s">
        <v>62</v>
      </c>
      <c r="O257" t="s">
        <v>61</v>
      </c>
      <c r="P257" t="s">
        <v>61</v>
      </c>
      <c r="Q257" t="s">
        <v>62</v>
      </c>
      <c r="R257" t="s">
        <v>61</v>
      </c>
      <c r="S257" t="s">
        <v>61</v>
      </c>
      <c r="T257" t="s">
        <v>62</v>
      </c>
      <c r="V257" t="s">
        <v>62</v>
      </c>
    </row>
    <row r="258" spans="1:22" x14ac:dyDescent="0.2">
      <c r="A258" s="1" t="s">
        <v>318</v>
      </c>
      <c r="B258" s="1" t="s">
        <v>3656</v>
      </c>
      <c r="C258" s="1" t="s">
        <v>1985</v>
      </c>
      <c r="D258" s="1" t="s">
        <v>3399</v>
      </c>
      <c r="E258" t="s">
        <v>61</v>
      </c>
      <c r="F258" t="s">
        <v>62</v>
      </c>
      <c r="G258" t="s">
        <v>62</v>
      </c>
      <c r="H258" t="s">
        <v>62</v>
      </c>
      <c r="L258" t="s">
        <v>62</v>
      </c>
      <c r="M258" t="s">
        <v>62</v>
      </c>
      <c r="N258" t="s">
        <v>62</v>
      </c>
      <c r="O258" t="s">
        <v>62</v>
      </c>
      <c r="P258" t="s">
        <v>61</v>
      </c>
      <c r="Q258" t="s">
        <v>62</v>
      </c>
      <c r="R258" t="s">
        <v>61</v>
      </c>
      <c r="S258" t="s">
        <v>62</v>
      </c>
      <c r="T258" t="s">
        <v>62</v>
      </c>
      <c r="V258" t="s">
        <v>62</v>
      </c>
    </row>
    <row r="259" spans="1:22" x14ac:dyDescent="0.2">
      <c r="A259" s="1" t="s">
        <v>319</v>
      </c>
      <c r="B259" s="1" t="s">
        <v>3657</v>
      </c>
      <c r="C259" s="1" t="s">
        <v>1986</v>
      </c>
      <c r="D259" s="1" t="s">
        <v>3399</v>
      </c>
      <c r="E259" t="s">
        <v>61</v>
      </c>
      <c r="G259" t="s">
        <v>62</v>
      </c>
      <c r="H259" t="s">
        <v>62</v>
      </c>
      <c r="I259" t="s">
        <v>62</v>
      </c>
      <c r="J259" t="s">
        <v>61</v>
      </c>
      <c r="K259" t="s">
        <v>62</v>
      </c>
      <c r="L259" t="s">
        <v>62</v>
      </c>
      <c r="M259" t="s">
        <v>62</v>
      </c>
      <c r="N259" t="s">
        <v>61</v>
      </c>
      <c r="O259" t="s">
        <v>61</v>
      </c>
      <c r="P259" t="s">
        <v>61</v>
      </c>
      <c r="Q259" t="s">
        <v>61</v>
      </c>
      <c r="R259" t="s">
        <v>61</v>
      </c>
      <c r="S259" t="s">
        <v>61</v>
      </c>
      <c r="T259" t="s">
        <v>61</v>
      </c>
      <c r="U259" t="s">
        <v>61</v>
      </c>
      <c r="V259" t="s">
        <v>61</v>
      </c>
    </row>
    <row r="260" spans="1:22" x14ac:dyDescent="0.2">
      <c r="A260" s="1" t="s">
        <v>320</v>
      </c>
      <c r="B260" s="1" t="s">
        <v>3658</v>
      </c>
      <c r="C260" s="1" t="s">
        <v>1987</v>
      </c>
      <c r="D260" s="1" t="s">
        <v>3399</v>
      </c>
      <c r="F260" t="s">
        <v>62</v>
      </c>
      <c r="G260" t="s">
        <v>62</v>
      </c>
      <c r="H260" t="s">
        <v>62</v>
      </c>
      <c r="I260" t="s">
        <v>61</v>
      </c>
      <c r="J260" t="s">
        <v>61</v>
      </c>
      <c r="K260" t="s">
        <v>62</v>
      </c>
      <c r="L260" t="s">
        <v>62</v>
      </c>
      <c r="M260" t="s">
        <v>62</v>
      </c>
      <c r="N260" t="s">
        <v>62</v>
      </c>
      <c r="O260" t="s">
        <v>61</v>
      </c>
      <c r="P260" t="s">
        <v>61</v>
      </c>
      <c r="Q260" t="s">
        <v>62</v>
      </c>
      <c r="R260" t="s">
        <v>61</v>
      </c>
      <c r="S260" t="s">
        <v>62</v>
      </c>
      <c r="T260" t="s">
        <v>62</v>
      </c>
      <c r="U260" t="s">
        <v>62</v>
      </c>
      <c r="V260" t="s">
        <v>62</v>
      </c>
    </row>
    <row r="261" spans="1:22" x14ac:dyDescent="0.2">
      <c r="A261" s="1" t="s">
        <v>321</v>
      </c>
      <c r="B261" s="1" t="s">
        <v>3659</v>
      </c>
      <c r="C261" s="1" t="s">
        <v>1988</v>
      </c>
      <c r="D261" s="1" t="s">
        <v>3399</v>
      </c>
      <c r="E261" t="s">
        <v>61</v>
      </c>
      <c r="F261" t="s">
        <v>62</v>
      </c>
      <c r="G261" t="s">
        <v>62</v>
      </c>
      <c r="H261" t="s">
        <v>62</v>
      </c>
      <c r="I261" t="s">
        <v>62</v>
      </c>
      <c r="J261" t="s">
        <v>62</v>
      </c>
      <c r="K261" t="s">
        <v>62</v>
      </c>
      <c r="L261" t="s">
        <v>62</v>
      </c>
      <c r="M261" t="s">
        <v>62</v>
      </c>
      <c r="N261" t="s">
        <v>62</v>
      </c>
      <c r="O261" t="s">
        <v>61</v>
      </c>
      <c r="P261" t="s">
        <v>61</v>
      </c>
      <c r="Q261" t="s">
        <v>62</v>
      </c>
      <c r="R261" t="s">
        <v>61</v>
      </c>
      <c r="S261" t="s">
        <v>61</v>
      </c>
      <c r="T261" t="s">
        <v>62</v>
      </c>
      <c r="U261" t="s">
        <v>61</v>
      </c>
      <c r="V261" t="s">
        <v>61</v>
      </c>
    </row>
    <row r="262" spans="1:22" x14ac:dyDescent="0.2">
      <c r="A262" s="1" t="s">
        <v>322</v>
      </c>
      <c r="B262" s="1" t="s">
        <v>3660</v>
      </c>
      <c r="C262" s="1" t="s">
        <v>1989</v>
      </c>
      <c r="D262" s="1" t="s">
        <v>3399</v>
      </c>
      <c r="E262" t="s">
        <v>61</v>
      </c>
      <c r="F262" t="s">
        <v>62</v>
      </c>
      <c r="G262" t="s">
        <v>62</v>
      </c>
      <c r="H262" t="s">
        <v>62</v>
      </c>
      <c r="I262" t="s">
        <v>61</v>
      </c>
      <c r="J262" t="s">
        <v>62</v>
      </c>
      <c r="K262" t="s">
        <v>62</v>
      </c>
      <c r="L262" t="s">
        <v>62</v>
      </c>
      <c r="M262" t="s">
        <v>62</v>
      </c>
      <c r="N262" t="s">
        <v>62</v>
      </c>
      <c r="O262" t="s">
        <v>62</v>
      </c>
      <c r="P262" t="s">
        <v>61</v>
      </c>
      <c r="Q262" t="s">
        <v>62</v>
      </c>
      <c r="R262" t="s">
        <v>61</v>
      </c>
      <c r="S262" t="s">
        <v>62</v>
      </c>
      <c r="T262" t="s">
        <v>62</v>
      </c>
      <c r="U262" t="s">
        <v>61</v>
      </c>
      <c r="V262" t="s">
        <v>62</v>
      </c>
    </row>
    <row r="263" spans="1:22" x14ac:dyDescent="0.2">
      <c r="A263" s="1" t="s">
        <v>323</v>
      </c>
      <c r="B263" s="1" t="s">
        <v>3661</v>
      </c>
      <c r="C263" s="1" t="s">
        <v>1990</v>
      </c>
      <c r="D263" s="1" t="s">
        <v>3399</v>
      </c>
      <c r="E263" t="s">
        <v>61</v>
      </c>
      <c r="F263" t="s">
        <v>62</v>
      </c>
      <c r="G263" t="s">
        <v>62</v>
      </c>
      <c r="H263" t="s">
        <v>62</v>
      </c>
      <c r="I263" t="s">
        <v>62</v>
      </c>
      <c r="J263" t="s">
        <v>61</v>
      </c>
      <c r="K263" t="s">
        <v>62</v>
      </c>
      <c r="L263" t="s">
        <v>62</v>
      </c>
      <c r="M263" t="s">
        <v>62</v>
      </c>
      <c r="N263" t="s">
        <v>62</v>
      </c>
      <c r="O263" t="s">
        <v>62</v>
      </c>
      <c r="P263" t="s">
        <v>61</v>
      </c>
      <c r="Q263" t="s">
        <v>62</v>
      </c>
      <c r="R263" t="s">
        <v>61</v>
      </c>
      <c r="S263" t="s">
        <v>62</v>
      </c>
      <c r="T263" t="s">
        <v>61</v>
      </c>
      <c r="U263" t="s">
        <v>62</v>
      </c>
      <c r="V263" t="s">
        <v>62</v>
      </c>
    </row>
    <row r="264" spans="1:22" x14ac:dyDescent="0.2">
      <c r="A264" s="1" t="s">
        <v>324</v>
      </c>
      <c r="B264" s="1" t="s">
        <v>3662</v>
      </c>
      <c r="C264" s="1" t="s">
        <v>1991</v>
      </c>
      <c r="D264" s="1" t="s">
        <v>3399</v>
      </c>
      <c r="E264" t="s">
        <v>61</v>
      </c>
      <c r="F264" t="s">
        <v>62</v>
      </c>
      <c r="G264" t="s">
        <v>62</v>
      </c>
      <c r="H264" t="s">
        <v>62</v>
      </c>
      <c r="I264" t="s">
        <v>62</v>
      </c>
      <c r="J264" t="s">
        <v>61</v>
      </c>
      <c r="L264" t="s">
        <v>62</v>
      </c>
      <c r="M264" t="s">
        <v>62</v>
      </c>
      <c r="N264" t="s">
        <v>61</v>
      </c>
      <c r="O264" t="s">
        <v>61</v>
      </c>
      <c r="P264" t="s">
        <v>62</v>
      </c>
      <c r="Q264" t="s">
        <v>61</v>
      </c>
      <c r="R264" t="s">
        <v>61</v>
      </c>
      <c r="S264" t="s">
        <v>62</v>
      </c>
      <c r="T264" t="s">
        <v>61</v>
      </c>
      <c r="U264" t="s">
        <v>61</v>
      </c>
      <c r="V264" t="s">
        <v>61</v>
      </c>
    </row>
    <row r="265" spans="1:22" x14ac:dyDescent="0.2">
      <c r="A265" s="1" t="s">
        <v>325</v>
      </c>
      <c r="B265" s="1" t="s">
        <v>3663</v>
      </c>
      <c r="C265" s="1" t="s">
        <v>1992</v>
      </c>
      <c r="D265" s="1" t="s">
        <v>3399</v>
      </c>
      <c r="E265" t="s">
        <v>61</v>
      </c>
      <c r="F265" t="s">
        <v>62</v>
      </c>
      <c r="G265" t="s">
        <v>62</v>
      </c>
      <c r="H265" t="s">
        <v>62</v>
      </c>
      <c r="I265" t="s">
        <v>62</v>
      </c>
      <c r="J265" t="s">
        <v>61</v>
      </c>
      <c r="K265" t="s">
        <v>62</v>
      </c>
      <c r="L265" t="s">
        <v>62</v>
      </c>
      <c r="M265" t="s">
        <v>62</v>
      </c>
      <c r="N265" t="s">
        <v>62</v>
      </c>
      <c r="O265" t="s">
        <v>62</v>
      </c>
      <c r="P265" t="s">
        <v>61</v>
      </c>
      <c r="Q265" t="s">
        <v>62</v>
      </c>
      <c r="R265" t="s">
        <v>61</v>
      </c>
      <c r="S265" t="s">
        <v>62</v>
      </c>
      <c r="U265" t="s">
        <v>62</v>
      </c>
      <c r="V265" t="s">
        <v>62</v>
      </c>
    </row>
    <row r="266" spans="1:22" x14ac:dyDescent="0.2">
      <c r="A266" s="1" t="s">
        <v>326</v>
      </c>
      <c r="B266" s="1" t="s">
        <v>3664</v>
      </c>
      <c r="C266" s="1" t="s">
        <v>1993</v>
      </c>
      <c r="D266" s="1" t="s">
        <v>3399</v>
      </c>
      <c r="E266" t="s">
        <v>61</v>
      </c>
      <c r="F266" t="s">
        <v>62</v>
      </c>
      <c r="G266" t="s">
        <v>62</v>
      </c>
      <c r="H266" t="s">
        <v>62</v>
      </c>
      <c r="I266" t="s">
        <v>61</v>
      </c>
      <c r="J266" t="s">
        <v>61</v>
      </c>
      <c r="K266" t="s">
        <v>62</v>
      </c>
      <c r="L266" t="s">
        <v>62</v>
      </c>
      <c r="M266" t="s">
        <v>62</v>
      </c>
      <c r="N266" t="s">
        <v>62</v>
      </c>
      <c r="O266" t="s">
        <v>61</v>
      </c>
      <c r="P266" t="s">
        <v>61</v>
      </c>
      <c r="Q266" t="s">
        <v>62</v>
      </c>
      <c r="R266" t="s">
        <v>61</v>
      </c>
      <c r="S266" t="s">
        <v>61</v>
      </c>
      <c r="T266" t="s">
        <v>61</v>
      </c>
      <c r="U266" t="s">
        <v>61</v>
      </c>
      <c r="V266" t="s">
        <v>61</v>
      </c>
    </row>
    <row r="267" spans="1:22" x14ac:dyDescent="0.2">
      <c r="A267" s="1" t="s">
        <v>327</v>
      </c>
      <c r="B267" s="1" t="s">
        <v>3665</v>
      </c>
      <c r="C267" s="1" t="s">
        <v>1994</v>
      </c>
      <c r="D267" s="1" t="s">
        <v>3399</v>
      </c>
      <c r="E267" t="s">
        <v>61</v>
      </c>
      <c r="F267" t="s">
        <v>62</v>
      </c>
      <c r="G267" t="s">
        <v>62</v>
      </c>
      <c r="H267" t="s">
        <v>62</v>
      </c>
      <c r="I267" t="s">
        <v>62</v>
      </c>
      <c r="J267" t="s">
        <v>61</v>
      </c>
      <c r="K267" t="s">
        <v>62</v>
      </c>
      <c r="L267" t="s">
        <v>62</v>
      </c>
      <c r="M267" t="s">
        <v>62</v>
      </c>
      <c r="N267" t="s">
        <v>62</v>
      </c>
      <c r="O267" t="s">
        <v>62</v>
      </c>
      <c r="P267" t="s">
        <v>61</v>
      </c>
      <c r="Q267" t="s">
        <v>62</v>
      </c>
      <c r="R267" t="s">
        <v>61</v>
      </c>
      <c r="S267" t="s">
        <v>62</v>
      </c>
      <c r="T267" t="s">
        <v>61</v>
      </c>
      <c r="U267" t="s">
        <v>62</v>
      </c>
      <c r="V267" t="s">
        <v>62</v>
      </c>
    </row>
    <row r="268" spans="1:22" x14ac:dyDescent="0.2">
      <c r="A268" s="1" t="s">
        <v>328</v>
      </c>
      <c r="B268" s="1" t="s">
        <v>3666</v>
      </c>
      <c r="C268" s="1" t="s">
        <v>1995</v>
      </c>
      <c r="D268" s="1" t="s">
        <v>3399</v>
      </c>
      <c r="F268" t="s">
        <v>62</v>
      </c>
      <c r="G268" t="s">
        <v>62</v>
      </c>
      <c r="H268" t="s">
        <v>62</v>
      </c>
      <c r="I268" t="s">
        <v>62</v>
      </c>
      <c r="J268" t="s">
        <v>62</v>
      </c>
      <c r="K268" t="s">
        <v>62</v>
      </c>
      <c r="L268" t="s">
        <v>62</v>
      </c>
      <c r="M268" t="s">
        <v>62</v>
      </c>
      <c r="N268" t="s">
        <v>62</v>
      </c>
      <c r="O268" t="s">
        <v>61</v>
      </c>
      <c r="P268" t="s">
        <v>62</v>
      </c>
      <c r="Q268" t="s">
        <v>62</v>
      </c>
      <c r="R268" t="s">
        <v>62</v>
      </c>
      <c r="S268" t="s">
        <v>62</v>
      </c>
      <c r="T268" t="s">
        <v>61</v>
      </c>
      <c r="U268" t="s">
        <v>62</v>
      </c>
      <c r="V268" t="s">
        <v>62</v>
      </c>
    </row>
    <row r="269" spans="1:22" x14ac:dyDescent="0.2">
      <c r="A269" s="1" t="s">
        <v>329</v>
      </c>
      <c r="B269" s="1" t="s">
        <v>3667</v>
      </c>
      <c r="C269" s="1" t="s">
        <v>1996</v>
      </c>
      <c r="D269" s="1" t="s">
        <v>3399</v>
      </c>
      <c r="E269" t="s">
        <v>61</v>
      </c>
      <c r="F269" t="s">
        <v>62</v>
      </c>
      <c r="G269" t="s">
        <v>62</v>
      </c>
      <c r="H269" t="s">
        <v>62</v>
      </c>
      <c r="I269" t="s">
        <v>61</v>
      </c>
      <c r="J269" t="s">
        <v>62</v>
      </c>
      <c r="K269" t="s">
        <v>62</v>
      </c>
      <c r="L269" t="s">
        <v>62</v>
      </c>
      <c r="M269" t="s">
        <v>62</v>
      </c>
      <c r="N269" t="s">
        <v>62</v>
      </c>
      <c r="O269" t="s">
        <v>61</v>
      </c>
      <c r="P269" t="s">
        <v>61</v>
      </c>
      <c r="Q269" t="s">
        <v>62</v>
      </c>
      <c r="R269" t="s">
        <v>61</v>
      </c>
      <c r="T269" t="s">
        <v>62</v>
      </c>
      <c r="V269" t="s">
        <v>62</v>
      </c>
    </row>
    <row r="270" spans="1:22" x14ac:dyDescent="0.2">
      <c r="A270" s="1" t="s">
        <v>330</v>
      </c>
      <c r="B270" s="1" t="s">
        <v>3668</v>
      </c>
      <c r="C270" s="1" t="s">
        <v>1997</v>
      </c>
      <c r="D270" s="1" t="s">
        <v>3399</v>
      </c>
      <c r="E270" t="s">
        <v>61</v>
      </c>
      <c r="G270" t="s">
        <v>62</v>
      </c>
      <c r="H270" t="s">
        <v>62</v>
      </c>
      <c r="J270" t="s">
        <v>61</v>
      </c>
      <c r="L270" t="s">
        <v>62</v>
      </c>
      <c r="M270" t="s">
        <v>62</v>
      </c>
      <c r="N270" t="s">
        <v>61</v>
      </c>
      <c r="O270" t="s">
        <v>61</v>
      </c>
      <c r="P270" t="s">
        <v>61</v>
      </c>
      <c r="Q270" t="s">
        <v>61</v>
      </c>
      <c r="R270" t="s">
        <v>61</v>
      </c>
      <c r="S270" t="s">
        <v>61</v>
      </c>
      <c r="T270" t="s">
        <v>62</v>
      </c>
      <c r="U270" t="s">
        <v>61</v>
      </c>
      <c r="V270" t="s">
        <v>62</v>
      </c>
    </row>
    <row r="271" spans="1:22" x14ac:dyDescent="0.2">
      <c r="A271" s="1" t="s">
        <v>331</v>
      </c>
      <c r="B271" s="1" t="s">
        <v>3669</v>
      </c>
      <c r="C271" s="1" t="s">
        <v>1998</v>
      </c>
      <c r="D271" s="1" t="s">
        <v>3399</v>
      </c>
      <c r="E271" t="s">
        <v>61</v>
      </c>
      <c r="F271" t="s">
        <v>62</v>
      </c>
      <c r="G271" t="s">
        <v>61</v>
      </c>
      <c r="H271" t="s">
        <v>62</v>
      </c>
      <c r="J271" t="s">
        <v>61</v>
      </c>
      <c r="K271" t="s">
        <v>62</v>
      </c>
      <c r="L271" t="s">
        <v>62</v>
      </c>
      <c r="M271" t="s">
        <v>62</v>
      </c>
      <c r="N271" t="s">
        <v>62</v>
      </c>
      <c r="O271" t="s">
        <v>62</v>
      </c>
      <c r="P271" t="s">
        <v>61</v>
      </c>
      <c r="Q271" t="s">
        <v>61</v>
      </c>
      <c r="R271" t="s">
        <v>61</v>
      </c>
      <c r="T271" t="s">
        <v>62</v>
      </c>
      <c r="U271" t="s">
        <v>62</v>
      </c>
      <c r="V271" t="s">
        <v>62</v>
      </c>
    </row>
    <row r="272" spans="1:22" x14ac:dyDescent="0.2">
      <c r="A272" s="1" t="s">
        <v>332</v>
      </c>
      <c r="B272" s="1" t="s">
        <v>3670</v>
      </c>
      <c r="C272" s="1" t="s">
        <v>1999</v>
      </c>
      <c r="D272" s="1" t="s">
        <v>3399</v>
      </c>
      <c r="E272" t="s">
        <v>61</v>
      </c>
      <c r="F272" t="s">
        <v>62</v>
      </c>
      <c r="G272" t="s">
        <v>62</v>
      </c>
      <c r="H272" t="s">
        <v>62</v>
      </c>
      <c r="I272" t="s">
        <v>62</v>
      </c>
      <c r="J272" t="s">
        <v>61</v>
      </c>
      <c r="K272" t="s">
        <v>62</v>
      </c>
      <c r="L272" t="s">
        <v>62</v>
      </c>
      <c r="M272" t="s">
        <v>62</v>
      </c>
      <c r="N272" t="s">
        <v>62</v>
      </c>
      <c r="O272" t="s">
        <v>62</v>
      </c>
      <c r="P272" t="s">
        <v>61</v>
      </c>
      <c r="Q272" t="s">
        <v>62</v>
      </c>
      <c r="R272" t="s">
        <v>61</v>
      </c>
      <c r="S272" t="s">
        <v>62</v>
      </c>
      <c r="T272" t="s">
        <v>61</v>
      </c>
      <c r="U272" t="s">
        <v>62</v>
      </c>
      <c r="V272" t="s">
        <v>62</v>
      </c>
    </row>
    <row r="273" spans="1:22" x14ac:dyDescent="0.2">
      <c r="A273" s="1" t="s">
        <v>333</v>
      </c>
      <c r="B273" s="1" t="s">
        <v>3671</v>
      </c>
      <c r="C273" s="1" t="s">
        <v>2000</v>
      </c>
      <c r="D273" s="1" t="s">
        <v>3399</v>
      </c>
      <c r="F273" t="s">
        <v>62</v>
      </c>
      <c r="G273" t="s">
        <v>62</v>
      </c>
      <c r="H273" t="s">
        <v>62</v>
      </c>
      <c r="I273" t="s">
        <v>62</v>
      </c>
      <c r="J273" t="s">
        <v>62</v>
      </c>
      <c r="K273" t="s">
        <v>62</v>
      </c>
      <c r="L273" t="s">
        <v>62</v>
      </c>
      <c r="M273" t="s">
        <v>62</v>
      </c>
      <c r="N273" t="s">
        <v>62</v>
      </c>
      <c r="O273" t="s">
        <v>61</v>
      </c>
      <c r="P273" t="s">
        <v>62</v>
      </c>
      <c r="Q273" t="s">
        <v>62</v>
      </c>
      <c r="R273" t="s">
        <v>62</v>
      </c>
      <c r="S273" t="s">
        <v>62</v>
      </c>
      <c r="U273" t="s">
        <v>62</v>
      </c>
      <c r="V273" t="s">
        <v>62</v>
      </c>
    </row>
    <row r="274" spans="1:22" x14ac:dyDescent="0.2">
      <c r="A274" s="1" t="s">
        <v>334</v>
      </c>
      <c r="B274" s="1" t="s">
        <v>3672</v>
      </c>
      <c r="C274" s="1" t="s">
        <v>2001</v>
      </c>
      <c r="D274" s="1" t="s">
        <v>3399</v>
      </c>
      <c r="E274" t="s">
        <v>61</v>
      </c>
      <c r="G274" t="s">
        <v>62</v>
      </c>
      <c r="H274" t="s">
        <v>62</v>
      </c>
      <c r="I274" t="s">
        <v>61</v>
      </c>
      <c r="J274" t="s">
        <v>61</v>
      </c>
      <c r="K274" t="s">
        <v>62</v>
      </c>
      <c r="L274" t="s">
        <v>62</v>
      </c>
      <c r="M274" t="s">
        <v>62</v>
      </c>
      <c r="O274" t="s">
        <v>61</v>
      </c>
      <c r="P274" t="s">
        <v>61</v>
      </c>
      <c r="Q274" t="s">
        <v>61</v>
      </c>
      <c r="R274" t="s">
        <v>61</v>
      </c>
      <c r="S274" t="s">
        <v>61</v>
      </c>
      <c r="T274" t="s">
        <v>61</v>
      </c>
      <c r="U274" t="s">
        <v>61</v>
      </c>
      <c r="V274" t="s">
        <v>62</v>
      </c>
    </row>
    <row r="275" spans="1:22" x14ac:dyDescent="0.2">
      <c r="A275" s="1" t="s">
        <v>335</v>
      </c>
      <c r="B275" s="1" t="s">
        <v>3673</v>
      </c>
      <c r="C275" s="1" t="s">
        <v>2002</v>
      </c>
      <c r="D275" s="1" t="s">
        <v>3399</v>
      </c>
      <c r="E275" t="s">
        <v>61</v>
      </c>
      <c r="F275" t="s">
        <v>62</v>
      </c>
      <c r="G275" t="s">
        <v>61</v>
      </c>
      <c r="H275" t="s">
        <v>62</v>
      </c>
      <c r="J275" t="s">
        <v>61</v>
      </c>
      <c r="K275" t="s">
        <v>61</v>
      </c>
      <c r="L275" t="s">
        <v>62</v>
      </c>
      <c r="M275" t="s">
        <v>62</v>
      </c>
      <c r="N275" t="s">
        <v>61</v>
      </c>
      <c r="O275" t="s">
        <v>62</v>
      </c>
      <c r="P275" t="s">
        <v>61</v>
      </c>
      <c r="Q275" t="s">
        <v>61</v>
      </c>
      <c r="R275" t="s">
        <v>61</v>
      </c>
      <c r="S275" t="s">
        <v>61</v>
      </c>
      <c r="T275" t="s">
        <v>62</v>
      </c>
      <c r="U275" t="s">
        <v>61</v>
      </c>
      <c r="V275" t="s">
        <v>62</v>
      </c>
    </row>
    <row r="276" spans="1:22" x14ac:dyDescent="0.2">
      <c r="A276" s="1" t="s">
        <v>336</v>
      </c>
      <c r="B276" s="1" t="s">
        <v>3674</v>
      </c>
      <c r="C276" s="1" t="s">
        <v>2003</v>
      </c>
      <c r="D276" s="1" t="s">
        <v>3399</v>
      </c>
      <c r="E276" t="s">
        <v>61</v>
      </c>
      <c r="F276" t="s">
        <v>62</v>
      </c>
      <c r="G276" t="s">
        <v>62</v>
      </c>
      <c r="H276" t="s">
        <v>62</v>
      </c>
      <c r="I276" t="s">
        <v>62</v>
      </c>
      <c r="K276" t="s">
        <v>62</v>
      </c>
      <c r="L276" t="s">
        <v>62</v>
      </c>
      <c r="M276" t="s">
        <v>62</v>
      </c>
      <c r="N276" t="s">
        <v>62</v>
      </c>
      <c r="O276" t="s">
        <v>62</v>
      </c>
      <c r="P276" t="s">
        <v>61</v>
      </c>
      <c r="Q276" t="s">
        <v>62</v>
      </c>
      <c r="R276" t="s">
        <v>61</v>
      </c>
      <c r="T276" t="s">
        <v>61</v>
      </c>
      <c r="V276" t="s">
        <v>62</v>
      </c>
    </row>
    <row r="277" spans="1:22" x14ac:dyDescent="0.2">
      <c r="A277" s="1" t="s">
        <v>337</v>
      </c>
      <c r="B277" s="1" t="s">
        <v>3675</v>
      </c>
      <c r="C277" s="1" t="s">
        <v>2004</v>
      </c>
      <c r="D277" s="1" t="s">
        <v>3399</v>
      </c>
      <c r="E277" t="s">
        <v>61</v>
      </c>
      <c r="F277" t="s">
        <v>62</v>
      </c>
      <c r="G277" t="s">
        <v>61</v>
      </c>
      <c r="H277" t="s">
        <v>62</v>
      </c>
      <c r="I277" t="s">
        <v>61</v>
      </c>
      <c r="J277" t="s">
        <v>62</v>
      </c>
      <c r="K277" t="s">
        <v>62</v>
      </c>
      <c r="L277" t="s">
        <v>62</v>
      </c>
      <c r="M277" t="s">
        <v>62</v>
      </c>
      <c r="N277" t="s">
        <v>62</v>
      </c>
      <c r="O277" t="s">
        <v>61</v>
      </c>
      <c r="P277" t="s">
        <v>62</v>
      </c>
      <c r="Q277" t="s">
        <v>62</v>
      </c>
      <c r="R277" t="s">
        <v>62</v>
      </c>
      <c r="S277" t="s">
        <v>62</v>
      </c>
      <c r="T277" t="s">
        <v>61</v>
      </c>
      <c r="U277" t="s">
        <v>61</v>
      </c>
      <c r="V277" t="s">
        <v>62</v>
      </c>
    </row>
    <row r="278" spans="1:22" x14ac:dyDescent="0.2">
      <c r="A278" s="1" t="s">
        <v>338</v>
      </c>
      <c r="B278" s="1" t="s">
        <v>3676</v>
      </c>
      <c r="C278" s="1" t="s">
        <v>2005</v>
      </c>
      <c r="D278" s="1" t="s">
        <v>3399</v>
      </c>
      <c r="E278" t="s">
        <v>61</v>
      </c>
      <c r="F278" t="s">
        <v>62</v>
      </c>
      <c r="G278" t="s">
        <v>61</v>
      </c>
      <c r="H278" t="s">
        <v>62</v>
      </c>
      <c r="I278" t="s">
        <v>61</v>
      </c>
      <c r="J278" t="s">
        <v>61</v>
      </c>
      <c r="K278" t="s">
        <v>62</v>
      </c>
      <c r="M278" t="s">
        <v>61</v>
      </c>
      <c r="N278" t="s">
        <v>61</v>
      </c>
      <c r="O278" t="s">
        <v>61</v>
      </c>
      <c r="P278" t="s">
        <v>61</v>
      </c>
      <c r="Q278" t="s">
        <v>61</v>
      </c>
      <c r="R278" t="s">
        <v>61</v>
      </c>
      <c r="S278" t="s">
        <v>62</v>
      </c>
      <c r="T278" t="s">
        <v>62</v>
      </c>
      <c r="U278" t="s">
        <v>61</v>
      </c>
      <c r="V278" t="s">
        <v>62</v>
      </c>
    </row>
    <row r="279" spans="1:22" x14ac:dyDescent="0.2">
      <c r="A279" s="1" t="s">
        <v>339</v>
      </c>
      <c r="B279" s="1" t="s">
        <v>3677</v>
      </c>
      <c r="C279" s="1" t="s">
        <v>2006</v>
      </c>
      <c r="D279" s="1" t="s">
        <v>3399</v>
      </c>
      <c r="E279" t="s">
        <v>62</v>
      </c>
      <c r="F279" t="s">
        <v>62</v>
      </c>
      <c r="G279" t="s">
        <v>62</v>
      </c>
      <c r="H279" t="s">
        <v>62</v>
      </c>
      <c r="I279" t="s">
        <v>62</v>
      </c>
      <c r="J279" t="s">
        <v>62</v>
      </c>
      <c r="K279" t="s">
        <v>62</v>
      </c>
      <c r="L279" t="s">
        <v>62</v>
      </c>
      <c r="M279" t="s">
        <v>62</v>
      </c>
      <c r="N279" t="s">
        <v>62</v>
      </c>
      <c r="O279" t="s">
        <v>61</v>
      </c>
      <c r="P279" t="s">
        <v>62</v>
      </c>
      <c r="Q279" t="s">
        <v>62</v>
      </c>
      <c r="R279" t="s">
        <v>62</v>
      </c>
      <c r="S279" t="s">
        <v>62</v>
      </c>
      <c r="T279" t="s">
        <v>61</v>
      </c>
      <c r="U279" t="s">
        <v>62</v>
      </c>
      <c r="V279" t="s">
        <v>62</v>
      </c>
    </row>
    <row r="280" spans="1:22" x14ac:dyDescent="0.2">
      <c r="A280" s="1" t="s">
        <v>340</v>
      </c>
      <c r="B280" s="1" t="s">
        <v>3678</v>
      </c>
      <c r="C280" s="1" t="s">
        <v>2007</v>
      </c>
      <c r="D280" s="1" t="s">
        <v>3399</v>
      </c>
      <c r="F280" t="s">
        <v>62</v>
      </c>
      <c r="G280" t="s">
        <v>62</v>
      </c>
      <c r="H280" t="s">
        <v>62</v>
      </c>
      <c r="I280" t="s">
        <v>62</v>
      </c>
      <c r="J280" t="s">
        <v>62</v>
      </c>
      <c r="K280" t="s">
        <v>62</v>
      </c>
      <c r="L280" t="s">
        <v>62</v>
      </c>
      <c r="M280" t="s">
        <v>62</v>
      </c>
      <c r="N280" t="s">
        <v>62</v>
      </c>
      <c r="O280" t="s">
        <v>62</v>
      </c>
      <c r="P280" t="s">
        <v>62</v>
      </c>
      <c r="Q280" t="s">
        <v>62</v>
      </c>
      <c r="R280" t="s">
        <v>62</v>
      </c>
      <c r="S280" t="s">
        <v>62</v>
      </c>
      <c r="T280" t="s">
        <v>62</v>
      </c>
      <c r="U280" t="s">
        <v>62</v>
      </c>
      <c r="V280" t="s">
        <v>62</v>
      </c>
    </row>
    <row r="281" spans="1:22" x14ac:dyDescent="0.2">
      <c r="A281" s="1" t="s">
        <v>341</v>
      </c>
      <c r="B281" s="1" t="s">
        <v>3679</v>
      </c>
      <c r="C281" s="1" t="s">
        <v>2008</v>
      </c>
      <c r="D281" s="1" t="s">
        <v>3399</v>
      </c>
      <c r="E281" t="s">
        <v>61</v>
      </c>
      <c r="F281" t="s">
        <v>62</v>
      </c>
      <c r="G281" t="s">
        <v>62</v>
      </c>
      <c r="H281" t="s">
        <v>62</v>
      </c>
      <c r="I281" t="s">
        <v>61</v>
      </c>
      <c r="J281" t="s">
        <v>62</v>
      </c>
      <c r="K281" t="s">
        <v>62</v>
      </c>
      <c r="L281" t="s">
        <v>62</v>
      </c>
      <c r="M281" t="s">
        <v>62</v>
      </c>
      <c r="N281" t="s">
        <v>62</v>
      </c>
      <c r="O281" t="s">
        <v>62</v>
      </c>
      <c r="P281" t="s">
        <v>62</v>
      </c>
      <c r="Q281" t="s">
        <v>62</v>
      </c>
      <c r="R281" t="s">
        <v>62</v>
      </c>
      <c r="S281" t="s">
        <v>62</v>
      </c>
      <c r="T281" t="s">
        <v>62</v>
      </c>
      <c r="U281" t="s">
        <v>62</v>
      </c>
      <c r="V281" t="s">
        <v>62</v>
      </c>
    </row>
    <row r="282" spans="1:22" x14ac:dyDescent="0.2">
      <c r="A282" s="1" t="s">
        <v>342</v>
      </c>
      <c r="B282" s="1" t="s">
        <v>3680</v>
      </c>
      <c r="C282" s="1" t="s">
        <v>2009</v>
      </c>
      <c r="D282" s="1" t="s">
        <v>3399</v>
      </c>
      <c r="E282" t="s">
        <v>61</v>
      </c>
      <c r="F282" t="s">
        <v>62</v>
      </c>
      <c r="G282" t="s">
        <v>61</v>
      </c>
      <c r="H282" t="s">
        <v>62</v>
      </c>
      <c r="I282" t="s">
        <v>61</v>
      </c>
      <c r="J282" t="s">
        <v>62</v>
      </c>
      <c r="K282" t="s">
        <v>61</v>
      </c>
      <c r="M282" t="s">
        <v>62</v>
      </c>
      <c r="N282" t="s">
        <v>61</v>
      </c>
      <c r="O282" t="s">
        <v>61</v>
      </c>
      <c r="P282" t="s">
        <v>61</v>
      </c>
      <c r="Q282" t="s">
        <v>61</v>
      </c>
      <c r="R282" t="s">
        <v>61</v>
      </c>
      <c r="T282" t="s">
        <v>62</v>
      </c>
      <c r="U282" t="s">
        <v>61</v>
      </c>
      <c r="V282" t="s">
        <v>61</v>
      </c>
    </row>
    <row r="283" spans="1:22" x14ac:dyDescent="0.2">
      <c r="A283" s="1" t="s">
        <v>343</v>
      </c>
      <c r="B283" s="1" t="s">
        <v>3681</v>
      </c>
      <c r="C283" s="1" t="s">
        <v>2010</v>
      </c>
      <c r="D283" s="1" t="s">
        <v>3399</v>
      </c>
      <c r="E283" t="s">
        <v>61</v>
      </c>
      <c r="F283" t="s">
        <v>62</v>
      </c>
      <c r="G283" t="s">
        <v>62</v>
      </c>
      <c r="H283" t="s">
        <v>62</v>
      </c>
      <c r="I283" t="s">
        <v>62</v>
      </c>
      <c r="J283" t="s">
        <v>62</v>
      </c>
      <c r="K283" t="s">
        <v>62</v>
      </c>
      <c r="L283" t="s">
        <v>62</v>
      </c>
      <c r="M283" t="s">
        <v>62</v>
      </c>
      <c r="N283" t="s">
        <v>62</v>
      </c>
      <c r="O283" t="s">
        <v>62</v>
      </c>
      <c r="P283" t="s">
        <v>61</v>
      </c>
      <c r="Q283" t="s">
        <v>62</v>
      </c>
      <c r="R283" t="s">
        <v>61</v>
      </c>
      <c r="S283" t="s">
        <v>62</v>
      </c>
      <c r="U283" t="s">
        <v>62</v>
      </c>
      <c r="V283" t="s">
        <v>62</v>
      </c>
    </row>
    <row r="284" spans="1:22" x14ac:dyDescent="0.2">
      <c r="A284" s="1" t="s">
        <v>344</v>
      </c>
      <c r="B284" s="1" t="s">
        <v>3682</v>
      </c>
      <c r="C284" s="1" t="s">
        <v>2011</v>
      </c>
      <c r="D284" s="1" t="s">
        <v>3399</v>
      </c>
      <c r="E284" t="s">
        <v>62</v>
      </c>
      <c r="F284" t="s">
        <v>62</v>
      </c>
      <c r="G284" t="s">
        <v>62</v>
      </c>
      <c r="H284" t="s">
        <v>62</v>
      </c>
      <c r="I284" t="s">
        <v>62</v>
      </c>
      <c r="J284" t="s">
        <v>62</v>
      </c>
      <c r="K284" t="s">
        <v>62</v>
      </c>
      <c r="L284" t="s">
        <v>62</v>
      </c>
      <c r="M284" t="s">
        <v>62</v>
      </c>
      <c r="N284" t="s">
        <v>62</v>
      </c>
      <c r="O284" t="s">
        <v>62</v>
      </c>
      <c r="P284" t="s">
        <v>62</v>
      </c>
      <c r="Q284" t="s">
        <v>62</v>
      </c>
      <c r="R284" t="s">
        <v>62</v>
      </c>
      <c r="S284" t="s">
        <v>62</v>
      </c>
      <c r="T284" t="s">
        <v>62</v>
      </c>
      <c r="U284" t="s">
        <v>62</v>
      </c>
      <c r="V284" t="s">
        <v>62</v>
      </c>
    </row>
    <row r="285" spans="1:22" x14ac:dyDescent="0.2">
      <c r="A285" s="1" t="s">
        <v>345</v>
      </c>
      <c r="B285" s="1" t="s">
        <v>3683</v>
      </c>
      <c r="C285" s="1" t="s">
        <v>2012</v>
      </c>
      <c r="D285" s="1" t="s">
        <v>3399</v>
      </c>
      <c r="E285" t="s">
        <v>61</v>
      </c>
      <c r="F285" t="s">
        <v>62</v>
      </c>
      <c r="G285" t="s">
        <v>62</v>
      </c>
      <c r="H285" t="s">
        <v>62</v>
      </c>
      <c r="I285" t="s">
        <v>62</v>
      </c>
      <c r="K285" t="s">
        <v>62</v>
      </c>
      <c r="L285" t="s">
        <v>62</v>
      </c>
      <c r="M285" t="s">
        <v>62</v>
      </c>
      <c r="N285" t="s">
        <v>62</v>
      </c>
      <c r="O285" t="s">
        <v>61</v>
      </c>
      <c r="P285" t="s">
        <v>61</v>
      </c>
      <c r="Q285" t="s">
        <v>62</v>
      </c>
      <c r="R285" t="s">
        <v>61</v>
      </c>
      <c r="S285" t="s">
        <v>61</v>
      </c>
      <c r="T285" t="s">
        <v>62</v>
      </c>
      <c r="V285" t="s">
        <v>62</v>
      </c>
    </row>
    <row r="286" spans="1:22" x14ac:dyDescent="0.2">
      <c r="A286" s="1" t="s">
        <v>346</v>
      </c>
      <c r="B286" s="1" t="s">
        <v>3684</v>
      </c>
      <c r="C286" s="1" t="s">
        <v>2013</v>
      </c>
      <c r="D286" s="1" t="s">
        <v>3399</v>
      </c>
      <c r="F286" t="s">
        <v>62</v>
      </c>
      <c r="G286" t="s">
        <v>62</v>
      </c>
      <c r="H286" t="s">
        <v>62</v>
      </c>
      <c r="I286" t="s">
        <v>62</v>
      </c>
      <c r="J286" t="s">
        <v>62</v>
      </c>
      <c r="K286" t="s">
        <v>62</v>
      </c>
      <c r="L286" t="s">
        <v>62</v>
      </c>
      <c r="M286" t="s">
        <v>62</v>
      </c>
      <c r="N286" t="s">
        <v>62</v>
      </c>
      <c r="O286" t="s">
        <v>61</v>
      </c>
      <c r="P286" t="s">
        <v>62</v>
      </c>
      <c r="Q286" t="s">
        <v>62</v>
      </c>
      <c r="R286" t="s">
        <v>62</v>
      </c>
      <c r="S286" t="s">
        <v>62</v>
      </c>
      <c r="T286" t="s">
        <v>61</v>
      </c>
      <c r="U286" t="s">
        <v>62</v>
      </c>
      <c r="V286" t="s">
        <v>62</v>
      </c>
    </row>
    <row r="287" spans="1:22" x14ac:dyDescent="0.2">
      <c r="A287" s="1" t="s">
        <v>347</v>
      </c>
      <c r="B287" s="1" t="s">
        <v>3685</v>
      </c>
      <c r="C287" s="1" t="s">
        <v>2014</v>
      </c>
      <c r="D287" s="1" t="s">
        <v>3399</v>
      </c>
      <c r="E287" t="s">
        <v>61</v>
      </c>
      <c r="F287" t="s">
        <v>61</v>
      </c>
      <c r="G287" t="s">
        <v>62</v>
      </c>
      <c r="H287" t="s">
        <v>62</v>
      </c>
      <c r="I287" t="s">
        <v>61</v>
      </c>
      <c r="J287" t="s">
        <v>61</v>
      </c>
      <c r="K287" t="s">
        <v>62</v>
      </c>
      <c r="L287" t="s">
        <v>62</v>
      </c>
      <c r="M287" t="s">
        <v>62</v>
      </c>
      <c r="N287" t="s">
        <v>61</v>
      </c>
      <c r="O287" t="s">
        <v>61</v>
      </c>
      <c r="P287" t="s">
        <v>61</v>
      </c>
      <c r="Q287" t="s">
        <v>61</v>
      </c>
      <c r="R287" t="s">
        <v>61</v>
      </c>
      <c r="S287" t="s">
        <v>61</v>
      </c>
      <c r="T287" t="s">
        <v>61</v>
      </c>
      <c r="U287" t="s">
        <v>61</v>
      </c>
      <c r="V287" t="s">
        <v>62</v>
      </c>
    </row>
    <row r="288" spans="1:22" x14ac:dyDescent="0.2">
      <c r="A288" s="1" t="s">
        <v>348</v>
      </c>
      <c r="B288" s="1" t="s">
        <v>3686</v>
      </c>
      <c r="C288" s="1" t="s">
        <v>2015</v>
      </c>
      <c r="D288" s="1" t="s">
        <v>3399</v>
      </c>
      <c r="E288" t="s">
        <v>61</v>
      </c>
      <c r="F288" t="s">
        <v>62</v>
      </c>
      <c r="G288" t="s">
        <v>61</v>
      </c>
      <c r="H288" t="s">
        <v>62</v>
      </c>
      <c r="I288" t="s">
        <v>62</v>
      </c>
      <c r="J288" t="s">
        <v>61</v>
      </c>
      <c r="K288" t="s">
        <v>62</v>
      </c>
      <c r="L288" t="s">
        <v>62</v>
      </c>
      <c r="M288" t="s">
        <v>62</v>
      </c>
      <c r="N288" t="s">
        <v>62</v>
      </c>
      <c r="O288" t="s">
        <v>61</v>
      </c>
      <c r="P288" t="s">
        <v>61</v>
      </c>
      <c r="Q288" t="s">
        <v>62</v>
      </c>
      <c r="R288" t="s">
        <v>61</v>
      </c>
      <c r="T288" t="s">
        <v>62</v>
      </c>
      <c r="V288" t="s">
        <v>62</v>
      </c>
    </row>
    <row r="289" spans="1:22" x14ac:dyDescent="0.2">
      <c r="A289" s="1" t="s">
        <v>349</v>
      </c>
      <c r="B289" s="1" t="s">
        <v>3687</v>
      </c>
      <c r="C289" s="1" t="s">
        <v>2016</v>
      </c>
      <c r="D289" s="1" t="s">
        <v>3399</v>
      </c>
      <c r="E289" t="s">
        <v>61</v>
      </c>
      <c r="F289" t="s">
        <v>62</v>
      </c>
      <c r="G289" t="s">
        <v>62</v>
      </c>
      <c r="H289" t="s">
        <v>62</v>
      </c>
      <c r="I289" t="s">
        <v>61</v>
      </c>
      <c r="J289" t="s">
        <v>61</v>
      </c>
      <c r="K289" t="s">
        <v>62</v>
      </c>
      <c r="L289" t="s">
        <v>62</v>
      </c>
      <c r="M289" t="s">
        <v>62</v>
      </c>
      <c r="N289" t="s">
        <v>62</v>
      </c>
      <c r="O289" t="s">
        <v>61</v>
      </c>
      <c r="P289" t="s">
        <v>61</v>
      </c>
      <c r="Q289" t="s">
        <v>62</v>
      </c>
      <c r="R289" t="s">
        <v>61</v>
      </c>
      <c r="S289" t="s">
        <v>61</v>
      </c>
      <c r="T289" t="s">
        <v>61</v>
      </c>
      <c r="U289" t="s">
        <v>61</v>
      </c>
      <c r="V289" t="s">
        <v>62</v>
      </c>
    </row>
    <row r="290" spans="1:22" x14ac:dyDescent="0.2">
      <c r="A290" s="1" t="s">
        <v>350</v>
      </c>
      <c r="B290" s="1" t="s">
        <v>3688</v>
      </c>
      <c r="C290" s="1" t="s">
        <v>2017</v>
      </c>
      <c r="D290" s="1" t="s">
        <v>3399</v>
      </c>
      <c r="E290" t="s">
        <v>61</v>
      </c>
      <c r="F290" t="s">
        <v>62</v>
      </c>
      <c r="G290" t="s">
        <v>62</v>
      </c>
      <c r="H290" t="s">
        <v>62</v>
      </c>
      <c r="I290" t="s">
        <v>62</v>
      </c>
      <c r="J290" t="s">
        <v>61</v>
      </c>
      <c r="K290" t="s">
        <v>62</v>
      </c>
      <c r="L290" t="s">
        <v>62</v>
      </c>
      <c r="M290" t="s">
        <v>62</v>
      </c>
      <c r="N290" t="s">
        <v>62</v>
      </c>
      <c r="O290" t="s">
        <v>61</v>
      </c>
      <c r="P290" t="s">
        <v>61</v>
      </c>
      <c r="Q290" t="s">
        <v>62</v>
      </c>
      <c r="R290" t="s">
        <v>61</v>
      </c>
      <c r="T290" t="s">
        <v>62</v>
      </c>
      <c r="V290" t="s">
        <v>62</v>
      </c>
    </row>
    <row r="291" spans="1:22" x14ac:dyDescent="0.2">
      <c r="A291" s="1" t="s">
        <v>351</v>
      </c>
      <c r="B291" s="1" t="s">
        <v>3689</v>
      </c>
      <c r="C291" s="1" t="s">
        <v>2018</v>
      </c>
      <c r="D291" s="1" t="s">
        <v>3399</v>
      </c>
      <c r="E291" t="s">
        <v>61</v>
      </c>
      <c r="F291" t="s">
        <v>62</v>
      </c>
      <c r="G291" t="s">
        <v>62</v>
      </c>
      <c r="H291" t="s">
        <v>62</v>
      </c>
      <c r="I291" t="s">
        <v>62</v>
      </c>
      <c r="J291" t="s">
        <v>61</v>
      </c>
      <c r="K291" t="s">
        <v>62</v>
      </c>
      <c r="L291" t="s">
        <v>62</v>
      </c>
      <c r="M291" t="s">
        <v>62</v>
      </c>
      <c r="N291" t="s">
        <v>62</v>
      </c>
      <c r="O291" t="s">
        <v>62</v>
      </c>
      <c r="P291" t="s">
        <v>61</v>
      </c>
      <c r="Q291" t="s">
        <v>61</v>
      </c>
      <c r="R291" t="s">
        <v>61</v>
      </c>
      <c r="T291" t="s">
        <v>62</v>
      </c>
      <c r="V291" t="s">
        <v>62</v>
      </c>
    </row>
    <row r="292" spans="1:22" x14ac:dyDescent="0.2">
      <c r="A292" s="1" t="s">
        <v>352</v>
      </c>
      <c r="B292" s="1" t="s">
        <v>3690</v>
      </c>
      <c r="C292" s="1" t="s">
        <v>2019</v>
      </c>
      <c r="D292" s="1" t="s">
        <v>3399</v>
      </c>
      <c r="E292" t="s">
        <v>61</v>
      </c>
      <c r="F292" t="s">
        <v>62</v>
      </c>
      <c r="G292" t="s">
        <v>62</v>
      </c>
      <c r="H292" t="s">
        <v>62</v>
      </c>
      <c r="I292" t="s">
        <v>61</v>
      </c>
      <c r="J292" t="s">
        <v>62</v>
      </c>
      <c r="K292" t="s">
        <v>62</v>
      </c>
      <c r="L292" t="s">
        <v>62</v>
      </c>
      <c r="M292" t="s">
        <v>62</v>
      </c>
      <c r="N292" t="s">
        <v>62</v>
      </c>
      <c r="O292" t="s">
        <v>62</v>
      </c>
      <c r="P292" t="s">
        <v>61</v>
      </c>
      <c r="Q292" t="s">
        <v>62</v>
      </c>
      <c r="R292" t="s">
        <v>61</v>
      </c>
      <c r="S292" t="s">
        <v>62</v>
      </c>
      <c r="T292" t="s">
        <v>62</v>
      </c>
      <c r="U292" t="s">
        <v>62</v>
      </c>
      <c r="V292" t="s">
        <v>62</v>
      </c>
    </row>
    <row r="293" spans="1:22" x14ac:dyDescent="0.2">
      <c r="A293" s="1" t="s">
        <v>353</v>
      </c>
      <c r="B293" s="1" t="s">
        <v>3691</v>
      </c>
      <c r="C293" s="1" t="s">
        <v>2020</v>
      </c>
      <c r="D293" s="1" t="s">
        <v>3399</v>
      </c>
      <c r="E293" t="s">
        <v>61</v>
      </c>
      <c r="F293" t="s">
        <v>62</v>
      </c>
      <c r="G293" t="s">
        <v>62</v>
      </c>
      <c r="H293" t="s">
        <v>62</v>
      </c>
      <c r="I293" t="s">
        <v>62</v>
      </c>
      <c r="J293" t="s">
        <v>61</v>
      </c>
      <c r="K293" t="s">
        <v>62</v>
      </c>
      <c r="L293" t="s">
        <v>62</v>
      </c>
      <c r="M293" t="s">
        <v>62</v>
      </c>
      <c r="N293" t="s">
        <v>62</v>
      </c>
      <c r="O293" t="s">
        <v>61</v>
      </c>
      <c r="P293" t="s">
        <v>61</v>
      </c>
      <c r="Q293" t="s">
        <v>62</v>
      </c>
      <c r="R293" t="s">
        <v>61</v>
      </c>
      <c r="S293" t="s">
        <v>61</v>
      </c>
      <c r="T293" t="s">
        <v>61</v>
      </c>
      <c r="U293" t="s">
        <v>61</v>
      </c>
      <c r="V293" t="s">
        <v>61</v>
      </c>
    </row>
    <row r="294" spans="1:22" x14ac:dyDescent="0.2">
      <c r="A294" s="1" t="s">
        <v>354</v>
      </c>
      <c r="B294" s="1" t="s">
        <v>3692</v>
      </c>
      <c r="C294" s="1" t="s">
        <v>2021</v>
      </c>
      <c r="D294" s="1" t="s">
        <v>3399</v>
      </c>
      <c r="F294" t="s">
        <v>62</v>
      </c>
      <c r="G294" t="s">
        <v>62</v>
      </c>
      <c r="H294" t="s">
        <v>62</v>
      </c>
      <c r="I294" t="s">
        <v>62</v>
      </c>
      <c r="J294" t="s">
        <v>62</v>
      </c>
      <c r="K294" t="s">
        <v>62</v>
      </c>
      <c r="L294" t="s">
        <v>62</v>
      </c>
      <c r="M294" t="s">
        <v>62</v>
      </c>
      <c r="N294" t="s">
        <v>62</v>
      </c>
      <c r="O294" t="s">
        <v>61</v>
      </c>
      <c r="P294" t="s">
        <v>62</v>
      </c>
      <c r="Q294" t="s">
        <v>62</v>
      </c>
      <c r="R294" t="s">
        <v>62</v>
      </c>
      <c r="S294" t="s">
        <v>62</v>
      </c>
      <c r="T294" t="s">
        <v>61</v>
      </c>
      <c r="U294" t="s">
        <v>62</v>
      </c>
      <c r="V294" t="s">
        <v>62</v>
      </c>
    </row>
    <row r="295" spans="1:22" x14ac:dyDescent="0.2">
      <c r="A295" s="1" t="s">
        <v>355</v>
      </c>
      <c r="B295" s="1" t="s">
        <v>3693</v>
      </c>
      <c r="C295" s="1" t="s">
        <v>2022</v>
      </c>
      <c r="D295" s="1" t="s">
        <v>3399</v>
      </c>
      <c r="F295" t="s">
        <v>62</v>
      </c>
      <c r="G295" t="s">
        <v>62</v>
      </c>
      <c r="H295" t="s">
        <v>62</v>
      </c>
      <c r="I295" t="s">
        <v>62</v>
      </c>
      <c r="J295" t="s">
        <v>62</v>
      </c>
      <c r="K295" t="s">
        <v>62</v>
      </c>
      <c r="L295" t="s">
        <v>62</v>
      </c>
      <c r="M295" t="s">
        <v>62</v>
      </c>
      <c r="N295" t="s">
        <v>62</v>
      </c>
      <c r="O295" t="s">
        <v>61</v>
      </c>
      <c r="P295" t="s">
        <v>62</v>
      </c>
      <c r="Q295" t="s">
        <v>62</v>
      </c>
      <c r="R295" t="s">
        <v>62</v>
      </c>
      <c r="S295" t="s">
        <v>62</v>
      </c>
      <c r="T295" t="s">
        <v>61</v>
      </c>
      <c r="U295" t="s">
        <v>62</v>
      </c>
      <c r="V295" t="s">
        <v>62</v>
      </c>
    </row>
    <row r="296" spans="1:22" x14ac:dyDescent="0.2">
      <c r="A296" s="1" t="s">
        <v>356</v>
      </c>
      <c r="B296" s="1" t="s">
        <v>3694</v>
      </c>
      <c r="C296" s="1" t="s">
        <v>2023</v>
      </c>
      <c r="D296" s="1" t="s">
        <v>3399</v>
      </c>
      <c r="G296" t="s">
        <v>62</v>
      </c>
      <c r="H296" t="s">
        <v>62</v>
      </c>
      <c r="I296" t="s">
        <v>61</v>
      </c>
      <c r="J296" t="s">
        <v>61</v>
      </c>
      <c r="K296" t="s">
        <v>62</v>
      </c>
      <c r="L296" t="s">
        <v>62</v>
      </c>
      <c r="M296" t="s">
        <v>62</v>
      </c>
      <c r="N296" t="s">
        <v>62</v>
      </c>
      <c r="O296" t="s">
        <v>61</v>
      </c>
      <c r="P296" t="s">
        <v>61</v>
      </c>
      <c r="Q296" t="s">
        <v>62</v>
      </c>
      <c r="R296" t="s">
        <v>61</v>
      </c>
      <c r="S296" t="s">
        <v>61</v>
      </c>
      <c r="T296" t="s">
        <v>61</v>
      </c>
      <c r="U296" t="s">
        <v>62</v>
      </c>
      <c r="V296" t="s">
        <v>62</v>
      </c>
    </row>
    <row r="297" spans="1:22" x14ac:dyDescent="0.2">
      <c r="A297" s="1" t="s">
        <v>357</v>
      </c>
      <c r="B297" s="1" t="s">
        <v>3695</v>
      </c>
      <c r="C297" s="1" t="s">
        <v>2024</v>
      </c>
      <c r="D297" s="1" t="s">
        <v>3399</v>
      </c>
      <c r="E297" t="s">
        <v>61</v>
      </c>
      <c r="F297" t="s">
        <v>62</v>
      </c>
      <c r="G297" t="s">
        <v>62</v>
      </c>
      <c r="H297" t="s">
        <v>62</v>
      </c>
      <c r="I297" t="s">
        <v>62</v>
      </c>
      <c r="J297" t="s">
        <v>61</v>
      </c>
      <c r="K297" t="s">
        <v>62</v>
      </c>
      <c r="L297" t="s">
        <v>62</v>
      </c>
      <c r="M297" t="s">
        <v>62</v>
      </c>
      <c r="N297" t="s">
        <v>62</v>
      </c>
      <c r="O297" t="s">
        <v>61</v>
      </c>
      <c r="P297" t="s">
        <v>61</v>
      </c>
      <c r="Q297" t="s">
        <v>62</v>
      </c>
      <c r="R297" t="s">
        <v>61</v>
      </c>
      <c r="S297" t="s">
        <v>62</v>
      </c>
      <c r="T297" t="s">
        <v>62</v>
      </c>
      <c r="U297" t="s">
        <v>62</v>
      </c>
      <c r="V297" t="s">
        <v>61</v>
      </c>
    </row>
    <row r="298" spans="1:22" x14ac:dyDescent="0.2">
      <c r="A298" s="1" t="s">
        <v>358</v>
      </c>
      <c r="B298" s="1" t="s">
        <v>3696</v>
      </c>
      <c r="C298" s="1" t="s">
        <v>2025</v>
      </c>
      <c r="D298" s="1" t="s">
        <v>3399</v>
      </c>
      <c r="E298" t="s">
        <v>61</v>
      </c>
      <c r="F298" t="s">
        <v>62</v>
      </c>
      <c r="G298" t="s">
        <v>61</v>
      </c>
      <c r="H298" t="s">
        <v>62</v>
      </c>
      <c r="I298" t="s">
        <v>61</v>
      </c>
      <c r="J298" t="s">
        <v>62</v>
      </c>
      <c r="K298" t="s">
        <v>62</v>
      </c>
      <c r="L298" t="s">
        <v>62</v>
      </c>
      <c r="M298" t="s">
        <v>62</v>
      </c>
      <c r="N298" t="s">
        <v>62</v>
      </c>
      <c r="O298" t="s">
        <v>62</v>
      </c>
      <c r="P298" t="s">
        <v>61</v>
      </c>
      <c r="Q298" t="s">
        <v>62</v>
      </c>
      <c r="R298" t="s">
        <v>61</v>
      </c>
      <c r="S298" t="s">
        <v>62</v>
      </c>
      <c r="T298" t="s">
        <v>62</v>
      </c>
      <c r="U298" t="s">
        <v>62</v>
      </c>
      <c r="V298" t="s">
        <v>62</v>
      </c>
    </row>
    <row r="299" spans="1:22" x14ac:dyDescent="0.2">
      <c r="A299" s="1" t="s">
        <v>359</v>
      </c>
      <c r="B299" s="1" t="s">
        <v>3697</v>
      </c>
      <c r="C299" s="1" t="s">
        <v>2026</v>
      </c>
      <c r="D299" s="1" t="s">
        <v>3399</v>
      </c>
      <c r="E299" t="s">
        <v>61</v>
      </c>
      <c r="F299" t="s">
        <v>62</v>
      </c>
      <c r="G299" t="s">
        <v>62</v>
      </c>
      <c r="H299" t="s">
        <v>62</v>
      </c>
      <c r="I299" t="s">
        <v>61</v>
      </c>
      <c r="J299" t="s">
        <v>62</v>
      </c>
      <c r="K299" t="s">
        <v>62</v>
      </c>
      <c r="L299" t="s">
        <v>62</v>
      </c>
      <c r="M299" t="s">
        <v>62</v>
      </c>
      <c r="N299" t="s">
        <v>62</v>
      </c>
      <c r="O299" t="s">
        <v>62</v>
      </c>
      <c r="P299" t="s">
        <v>61</v>
      </c>
      <c r="Q299" t="s">
        <v>62</v>
      </c>
      <c r="R299" t="s">
        <v>62</v>
      </c>
      <c r="S299" t="s">
        <v>62</v>
      </c>
      <c r="T299" t="s">
        <v>62</v>
      </c>
      <c r="U299" t="s">
        <v>61</v>
      </c>
      <c r="V299" t="s">
        <v>62</v>
      </c>
    </row>
    <row r="300" spans="1:22" x14ac:dyDescent="0.2">
      <c r="A300" s="1" t="s">
        <v>360</v>
      </c>
      <c r="B300" s="1" t="s">
        <v>3698</v>
      </c>
      <c r="C300" s="1" t="s">
        <v>2027</v>
      </c>
      <c r="D300" s="1" t="s">
        <v>3399</v>
      </c>
      <c r="F300" t="s">
        <v>62</v>
      </c>
      <c r="G300" t="s">
        <v>62</v>
      </c>
      <c r="H300" t="s">
        <v>62</v>
      </c>
      <c r="I300" t="s">
        <v>62</v>
      </c>
      <c r="J300" t="s">
        <v>62</v>
      </c>
      <c r="K300" t="s">
        <v>62</v>
      </c>
      <c r="L300" t="s">
        <v>62</v>
      </c>
      <c r="M300" t="s">
        <v>62</v>
      </c>
      <c r="N300" t="s">
        <v>62</v>
      </c>
      <c r="O300" t="s">
        <v>61</v>
      </c>
      <c r="P300" t="s">
        <v>62</v>
      </c>
      <c r="Q300" t="s">
        <v>62</v>
      </c>
      <c r="R300" t="s">
        <v>62</v>
      </c>
      <c r="S300" t="s">
        <v>62</v>
      </c>
      <c r="T300" t="s">
        <v>61</v>
      </c>
      <c r="U300" t="s">
        <v>62</v>
      </c>
      <c r="V300" t="s">
        <v>62</v>
      </c>
    </row>
    <row r="301" spans="1:22" x14ac:dyDescent="0.2">
      <c r="A301" s="1" t="s">
        <v>361</v>
      </c>
      <c r="B301" s="1" t="s">
        <v>3699</v>
      </c>
      <c r="C301" s="1" t="s">
        <v>2028</v>
      </c>
      <c r="D301" s="1" t="s">
        <v>3399</v>
      </c>
      <c r="E301" t="s">
        <v>61</v>
      </c>
      <c r="F301" t="s">
        <v>62</v>
      </c>
      <c r="G301" t="s">
        <v>62</v>
      </c>
      <c r="H301" t="s">
        <v>62</v>
      </c>
      <c r="I301" t="s">
        <v>62</v>
      </c>
      <c r="J301" t="s">
        <v>62</v>
      </c>
      <c r="K301" t="s">
        <v>62</v>
      </c>
      <c r="L301" t="s">
        <v>62</v>
      </c>
      <c r="M301" t="s">
        <v>62</v>
      </c>
      <c r="N301" t="s">
        <v>62</v>
      </c>
      <c r="O301" t="s">
        <v>62</v>
      </c>
      <c r="R301" t="s">
        <v>62</v>
      </c>
      <c r="S301" t="s">
        <v>62</v>
      </c>
      <c r="T301" t="s">
        <v>62</v>
      </c>
      <c r="V301" t="s">
        <v>62</v>
      </c>
    </row>
    <row r="302" spans="1:22" x14ac:dyDescent="0.2">
      <c r="A302" s="1" t="s">
        <v>362</v>
      </c>
      <c r="B302" s="1" t="s">
        <v>3700</v>
      </c>
      <c r="C302" s="1" t="s">
        <v>2029</v>
      </c>
      <c r="D302" s="1" t="s">
        <v>3399</v>
      </c>
      <c r="F302" t="s">
        <v>62</v>
      </c>
      <c r="G302" t="s">
        <v>62</v>
      </c>
      <c r="H302" t="s">
        <v>62</v>
      </c>
      <c r="I302" t="s">
        <v>62</v>
      </c>
      <c r="J302" t="s">
        <v>62</v>
      </c>
      <c r="K302" t="s">
        <v>62</v>
      </c>
      <c r="L302" t="s">
        <v>62</v>
      </c>
      <c r="M302" t="s">
        <v>62</v>
      </c>
      <c r="N302" t="s">
        <v>62</v>
      </c>
      <c r="O302" t="s">
        <v>61</v>
      </c>
      <c r="P302" t="s">
        <v>62</v>
      </c>
      <c r="Q302" t="s">
        <v>62</v>
      </c>
      <c r="R302" t="s">
        <v>62</v>
      </c>
      <c r="S302" t="s">
        <v>62</v>
      </c>
      <c r="T302" t="s">
        <v>61</v>
      </c>
      <c r="U302" t="s">
        <v>62</v>
      </c>
      <c r="V302" t="s">
        <v>62</v>
      </c>
    </row>
    <row r="303" spans="1:22" x14ac:dyDescent="0.2">
      <c r="A303" s="1" t="s">
        <v>363</v>
      </c>
      <c r="B303" s="1" t="s">
        <v>3701</v>
      </c>
      <c r="C303" s="1" t="s">
        <v>2030</v>
      </c>
      <c r="D303" s="1" t="s">
        <v>3399</v>
      </c>
      <c r="E303" t="s">
        <v>61</v>
      </c>
      <c r="F303" t="s">
        <v>62</v>
      </c>
      <c r="G303" t="s">
        <v>62</v>
      </c>
      <c r="H303" t="s">
        <v>62</v>
      </c>
      <c r="I303" t="s">
        <v>61</v>
      </c>
      <c r="J303" t="s">
        <v>62</v>
      </c>
      <c r="K303" t="s">
        <v>62</v>
      </c>
      <c r="L303" t="s">
        <v>62</v>
      </c>
      <c r="M303" t="s">
        <v>62</v>
      </c>
      <c r="N303" t="s">
        <v>62</v>
      </c>
      <c r="O303" t="s">
        <v>62</v>
      </c>
      <c r="P303" t="s">
        <v>62</v>
      </c>
      <c r="Q303" t="s">
        <v>62</v>
      </c>
      <c r="R303" t="s">
        <v>62</v>
      </c>
      <c r="S303" t="s">
        <v>62</v>
      </c>
      <c r="T303" t="s">
        <v>61</v>
      </c>
      <c r="V303" t="s">
        <v>62</v>
      </c>
    </row>
    <row r="304" spans="1:22" x14ac:dyDescent="0.2">
      <c r="A304" s="1" t="s">
        <v>364</v>
      </c>
      <c r="B304" s="1" t="s">
        <v>3702</v>
      </c>
      <c r="C304" s="1" t="s">
        <v>2031</v>
      </c>
      <c r="D304" s="1" t="s">
        <v>3399</v>
      </c>
      <c r="E304" t="s">
        <v>61</v>
      </c>
      <c r="F304" t="s">
        <v>62</v>
      </c>
      <c r="G304" t="s">
        <v>62</v>
      </c>
      <c r="H304" t="s">
        <v>62</v>
      </c>
      <c r="I304" t="s">
        <v>62</v>
      </c>
      <c r="J304" t="s">
        <v>62</v>
      </c>
      <c r="K304" t="s">
        <v>62</v>
      </c>
      <c r="L304" t="s">
        <v>62</v>
      </c>
      <c r="M304" t="s">
        <v>62</v>
      </c>
      <c r="N304" t="s">
        <v>62</v>
      </c>
      <c r="O304" t="s">
        <v>62</v>
      </c>
      <c r="P304" t="s">
        <v>61</v>
      </c>
      <c r="Q304" t="s">
        <v>61</v>
      </c>
      <c r="R304" t="s">
        <v>61</v>
      </c>
      <c r="T304" t="s">
        <v>62</v>
      </c>
      <c r="U304" t="s">
        <v>62</v>
      </c>
      <c r="V304" t="s">
        <v>62</v>
      </c>
    </row>
    <row r="305" spans="1:22" x14ac:dyDescent="0.2">
      <c r="A305" s="1" t="s">
        <v>365</v>
      </c>
      <c r="B305" s="1" t="s">
        <v>3703</v>
      </c>
      <c r="C305" s="1" t="s">
        <v>2032</v>
      </c>
      <c r="D305" s="1" t="s">
        <v>3399</v>
      </c>
      <c r="E305" t="s">
        <v>61</v>
      </c>
      <c r="F305" t="s">
        <v>62</v>
      </c>
      <c r="G305" t="s">
        <v>62</v>
      </c>
      <c r="H305" t="s">
        <v>62</v>
      </c>
      <c r="J305" t="s">
        <v>61</v>
      </c>
      <c r="K305" t="s">
        <v>62</v>
      </c>
      <c r="L305" t="s">
        <v>62</v>
      </c>
      <c r="M305" t="s">
        <v>62</v>
      </c>
      <c r="N305" t="s">
        <v>62</v>
      </c>
      <c r="O305" t="s">
        <v>61</v>
      </c>
      <c r="P305" t="s">
        <v>61</v>
      </c>
      <c r="Q305" t="s">
        <v>61</v>
      </c>
      <c r="R305" t="s">
        <v>61</v>
      </c>
      <c r="S305" t="s">
        <v>61</v>
      </c>
      <c r="T305" t="s">
        <v>62</v>
      </c>
      <c r="V305" t="s">
        <v>62</v>
      </c>
    </row>
    <row r="306" spans="1:22" x14ac:dyDescent="0.2">
      <c r="A306" s="1" t="s">
        <v>366</v>
      </c>
      <c r="B306" s="1" t="s">
        <v>3704</v>
      </c>
      <c r="C306" s="1" t="s">
        <v>2033</v>
      </c>
      <c r="D306" s="1" t="s">
        <v>3399</v>
      </c>
      <c r="E306" t="s">
        <v>62</v>
      </c>
      <c r="F306" t="s">
        <v>62</v>
      </c>
      <c r="G306" t="s">
        <v>62</v>
      </c>
      <c r="H306" t="s">
        <v>62</v>
      </c>
      <c r="J306" t="s">
        <v>62</v>
      </c>
      <c r="K306" t="s">
        <v>62</v>
      </c>
      <c r="L306" t="s">
        <v>62</v>
      </c>
      <c r="M306" t="s">
        <v>62</v>
      </c>
      <c r="N306" t="s">
        <v>62</v>
      </c>
      <c r="O306" t="s">
        <v>62</v>
      </c>
      <c r="P306" t="s">
        <v>62</v>
      </c>
      <c r="Q306" t="s">
        <v>62</v>
      </c>
      <c r="R306" t="s">
        <v>62</v>
      </c>
      <c r="S306" t="s">
        <v>62</v>
      </c>
      <c r="T306" t="s">
        <v>62</v>
      </c>
      <c r="U306" t="s">
        <v>62</v>
      </c>
      <c r="V306" t="s">
        <v>62</v>
      </c>
    </row>
    <row r="307" spans="1:22" x14ac:dyDescent="0.2">
      <c r="A307" s="1" t="s">
        <v>367</v>
      </c>
      <c r="B307" s="1" t="s">
        <v>3705</v>
      </c>
      <c r="C307" s="1" t="s">
        <v>2034</v>
      </c>
      <c r="D307" s="1" t="s">
        <v>3399</v>
      </c>
      <c r="E307" t="s">
        <v>61</v>
      </c>
      <c r="F307" t="s">
        <v>62</v>
      </c>
      <c r="G307" t="s">
        <v>62</v>
      </c>
      <c r="H307" t="s">
        <v>62</v>
      </c>
      <c r="J307" t="s">
        <v>61</v>
      </c>
      <c r="K307" t="s">
        <v>62</v>
      </c>
      <c r="L307" t="s">
        <v>62</v>
      </c>
      <c r="M307" t="s">
        <v>62</v>
      </c>
      <c r="N307" t="s">
        <v>62</v>
      </c>
      <c r="O307" t="s">
        <v>61</v>
      </c>
      <c r="P307" t="s">
        <v>61</v>
      </c>
      <c r="Q307" t="s">
        <v>61</v>
      </c>
      <c r="R307" t="s">
        <v>61</v>
      </c>
      <c r="S307" t="s">
        <v>61</v>
      </c>
      <c r="T307" t="s">
        <v>62</v>
      </c>
      <c r="V307" t="s">
        <v>62</v>
      </c>
    </row>
    <row r="308" spans="1:22" x14ac:dyDescent="0.2">
      <c r="A308" s="1" t="s">
        <v>368</v>
      </c>
      <c r="B308" s="1" t="s">
        <v>3706</v>
      </c>
      <c r="C308" s="1" t="s">
        <v>2035</v>
      </c>
      <c r="D308" s="1" t="s">
        <v>3399</v>
      </c>
      <c r="E308" t="s">
        <v>61</v>
      </c>
      <c r="F308" t="s">
        <v>62</v>
      </c>
      <c r="G308" t="s">
        <v>62</v>
      </c>
      <c r="H308" t="s">
        <v>62</v>
      </c>
      <c r="I308" t="s">
        <v>62</v>
      </c>
      <c r="J308" t="s">
        <v>62</v>
      </c>
      <c r="K308" t="s">
        <v>62</v>
      </c>
      <c r="L308" t="s">
        <v>62</v>
      </c>
      <c r="M308" t="s">
        <v>62</v>
      </c>
      <c r="N308" t="s">
        <v>62</v>
      </c>
      <c r="O308" t="s">
        <v>61</v>
      </c>
      <c r="P308" t="s">
        <v>62</v>
      </c>
      <c r="Q308" t="s">
        <v>62</v>
      </c>
      <c r="R308" t="s">
        <v>62</v>
      </c>
      <c r="S308" t="s">
        <v>62</v>
      </c>
      <c r="T308" t="s">
        <v>61</v>
      </c>
      <c r="U308" t="s">
        <v>62</v>
      </c>
      <c r="V308" t="s">
        <v>61</v>
      </c>
    </row>
    <row r="309" spans="1:22" x14ac:dyDescent="0.2">
      <c r="A309" s="1" t="s">
        <v>369</v>
      </c>
      <c r="B309" s="1" t="s">
        <v>3707</v>
      </c>
      <c r="C309" s="1" t="s">
        <v>2036</v>
      </c>
      <c r="D309" s="1" t="s">
        <v>3399</v>
      </c>
      <c r="E309" t="s">
        <v>61</v>
      </c>
      <c r="F309" t="s">
        <v>62</v>
      </c>
      <c r="G309" t="s">
        <v>62</v>
      </c>
      <c r="H309" t="s">
        <v>62</v>
      </c>
      <c r="J309" t="s">
        <v>61</v>
      </c>
      <c r="K309" t="s">
        <v>62</v>
      </c>
      <c r="L309" t="s">
        <v>62</v>
      </c>
      <c r="M309" t="s">
        <v>62</v>
      </c>
      <c r="N309" t="s">
        <v>62</v>
      </c>
      <c r="O309" t="s">
        <v>61</v>
      </c>
      <c r="P309" t="s">
        <v>61</v>
      </c>
      <c r="Q309" t="s">
        <v>61</v>
      </c>
      <c r="R309" t="s">
        <v>61</v>
      </c>
      <c r="T309" t="s">
        <v>62</v>
      </c>
      <c r="V309" t="s">
        <v>62</v>
      </c>
    </row>
    <row r="310" spans="1:22" x14ac:dyDescent="0.2">
      <c r="A310" s="1" t="s">
        <v>370</v>
      </c>
      <c r="B310" s="1" t="s">
        <v>3708</v>
      </c>
      <c r="C310" s="1" t="s">
        <v>2037</v>
      </c>
      <c r="D310" s="1" t="s">
        <v>3399</v>
      </c>
      <c r="E310" t="s">
        <v>61</v>
      </c>
      <c r="F310" t="s">
        <v>62</v>
      </c>
      <c r="H310" t="s">
        <v>62</v>
      </c>
      <c r="I310" t="s">
        <v>62</v>
      </c>
      <c r="J310" t="s">
        <v>61</v>
      </c>
      <c r="K310" t="s">
        <v>62</v>
      </c>
      <c r="L310" t="s">
        <v>62</v>
      </c>
      <c r="M310" t="s">
        <v>62</v>
      </c>
      <c r="N310" t="s">
        <v>62</v>
      </c>
      <c r="O310" t="s">
        <v>62</v>
      </c>
      <c r="P310" t="s">
        <v>61</v>
      </c>
      <c r="Q310" t="s">
        <v>62</v>
      </c>
      <c r="R310" t="s">
        <v>61</v>
      </c>
      <c r="S310" t="s">
        <v>62</v>
      </c>
      <c r="T310" t="s">
        <v>61</v>
      </c>
      <c r="U310" t="s">
        <v>62</v>
      </c>
      <c r="V310" t="s">
        <v>62</v>
      </c>
    </row>
    <row r="311" spans="1:22" x14ac:dyDescent="0.2">
      <c r="A311" s="1" t="s">
        <v>371</v>
      </c>
      <c r="B311" s="1" t="s">
        <v>3709</v>
      </c>
      <c r="C311" s="1" t="s">
        <v>2038</v>
      </c>
      <c r="D311" s="1" t="s">
        <v>3399</v>
      </c>
      <c r="E311" t="s">
        <v>61</v>
      </c>
      <c r="F311" t="s">
        <v>62</v>
      </c>
      <c r="G311" t="s">
        <v>62</v>
      </c>
      <c r="H311" t="s">
        <v>62</v>
      </c>
      <c r="I311" t="s">
        <v>61</v>
      </c>
      <c r="J311" t="s">
        <v>62</v>
      </c>
      <c r="K311" t="s">
        <v>62</v>
      </c>
      <c r="L311" t="s">
        <v>62</v>
      </c>
      <c r="M311" t="s">
        <v>62</v>
      </c>
      <c r="N311" t="s">
        <v>62</v>
      </c>
      <c r="O311" t="s">
        <v>61</v>
      </c>
      <c r="P311" t="s">
        <v>62</v>
      </c>
      <c r="Q311" t="s">
        <v>62</v>
      </c>
      <c r="R311" t="s">
        <v>62</v>
      </c>
      <c r="S311" t="s">
        <v>62</v>
      </c>
      <c r="T311" t="s">
        <v>62</v>
      </c>
      <c r="U311" t="s">
        <v>61</v>
      </c>
      <c r="V311" t="s">
        <v>61</v>
      </c>
    </row>
    <row r="312" spans="1:22" x14ac:dyDescent="0.2">
      <c r="A312" s="1" t="s">
        <v>372</v>
      </c>
      <c r="B312" s="1" t="s">
        <v>3710</v>
      </c>
      <c r="C312" s="1" t="s">
        <v>2039</v>
      </c>
      <c r="D312" s="1" t="s">
        <v>3399</v>
      </c>
      <c r="E312" t="s">
        <v>61</v>
      </c>
      <c r="F312" t="s">
        <v>62</v>
      </c>
      <c r="G312" t="s">
        <v>62</v>
      </c>
      <c r="H312" t="s">
        <v>62</v>
      </c>
      <c r="I312" t="s">
        <v>62</v>
      </c>
      <c r="J312" t="s">
        <v>62</v>
      </c>
      <c r="K312" t="s">
        <v>62</v>
      </c>
      <c r="L312" t="s">
        <v>62</v>
      </c>
      <c r="M312" t="s">
        <v>62</v>
      </c>
      <c r="N312" t="s">
        <v>62</v>
      </c>
      <c r="O312" t="s">
        <v>62</v>
      </c>
      <c r="P312" t="s">
        <v>61</v>
      </c>
      <c r="Q312" t="s">
        <v>62</v>
      </c>
      <c r="R312" t="s">
        <v>61</v>
      </c>
      <c r="S312" t="s">
        <v>62</v>
      </c>
      <c r="T312" t="s">
        <v>62</v>
      </c>
      <c r="V312" t="s">
        <v>62</v>
      </c>
    </row>
    <row r="313" spans="1:22" x14ac:dyDescent="0.2">
      <c r="A313" s="1" t="s">
        <v>373</v>
      </c>
      <c r="B313" s="1" t="s">
        <v>3711</v>
      </c>
      <c r="C313" s="1" t="s">
        <v>2040</v>
      </c>
      <c r="D313" s="1" t="s">
        <v>3399</v>
      </c>
      <c r="E313" t="s">
        <v>61</v>
      </c>
      <c r="F313" t="s">
        <v>62</v>
      </c>
      <c r="G313" t="s">
        <v>62</v>
      </c>
      <c r="H313" t="s">
        <v>62</v>
      </c>
      <c r="I313" t="s">
        <v>62</v>
      </c>
      <c r="J313" t="s">
        <v>62</v>
      </c>
      <c r="K313" t="s">
        <v>62</v>
      </c>
      <c r="L313" t="s">
        <v>62</v>
      </c>
      <c r="M313" t="s">
        <v>62</v>
      </c>
      <c r="N313" t="s">
        <v>62</v>
      </c>
      <c r="O313" t="s">
        <v>61</v>
      </c>
      <c r="P313" t="s">
        <v>62</v>
      </c>
      <c r="Q313" t="s">
        <v>62</v>
      </c>
      <c r="R313" t="s">
        <v>62</v>
      </c>
      <c r="S313" t="s">
        <v>62</v>
      </c>
      <c r="T313" t="s">
        <v>62</v>
      </c>
      <c r="U313" t="s">
        <v>61</v>
      </c>
      <c r="V313" t="s">
        <v>61</v>
      </c>
    </row>
    <row r="314" spans="1:22" x14ac:dyDescent="0.2">
      <c r="A314" s="1" t="s">
        <v>374</v>
      </c>
      <c r="B314" s="1" t="s">
        <v>3712</v>
      </c>
      <c r="C314" s="1" t="s">
        <v>2041</v>
      </c>
      <c r="D314" s="1" t="s">
        <v>3399</v>
      </c>
      <c r="F314" t="s">
        <v>62</v>
      </c>
      <c r="G314" t="s">
        <v>62</v>
      </c>
      <c r="H314" t="s">
        <v>62</v>
      </c>
      <c r="I314" t="s">
        <v>62</v>
      </c>
      <c r="J314" t="s">
        <v>62</v>
      </c>
      <c r="K314" t="s">
        <v>62</v>
      </c>
      <c r="L314" t="s">
        <v>62</v>
      </c>
      <c r="M314" t="s">
        <v>62</v>
      </c>
      <c r="N314" t="s">
        <v>62</v>
      </c>
      <c r="O314" t="s">
        <v>61</v>
      </c>
      <c r="P314" t="s">
        <v>62</v>
      </c>
      <c r="Q314" t="s">
        <v>62</v>
      </c>
      <c r="R314" t="s">
        <v>62</v>
      </c>
      <c r="S314" t="s">
        <v>62</v>
      </c>
      <c r="T314" t="s">
        <v>61</v>
      </c>
      <c r="U314" t="s">
        <v>62</v>
      </c>
      <c r="V314" t="s">
        <v>62</v>
      </c>
    </row>
    <row r="315" spans="1:22" x14ac:dyDescent="0.2">
      <c r="A315" s="1" t="s">
        <v>375</v>
      </c>
      <c r="B315" s="1" t="s">
        <v>3713</v>
      </c>
      <c r="C315" s="1" t="s">
        <v>2042</v>
      </c>
      <c r="D315" s="1" t="s">
        <v>3399</v>
      </c>
      <c r="F315" t="s">
        <v>62</v>
      </c>
      <c r="G315" t="s">
        <v>62</v>
      </c>
      <c r="H315" t="s">
        <v>62</v>
      </c>
      <c r="I315" t="s">
        <v>62</v>
      </c>
      <c r="J315" t="s">
        <v>62</v>
      </c>
      <c r="K315" t="s">
        <v>62</v>
      </c>
      <c r="L315" t="s">
        <v>62</v>
      </c>
      <c r="M315" t="s">
        <v>62</v>
      </c>
      <c r="N315" t="s">
        <v>62</v>
      </c>
      <c r="O315" t="s">
        <v>61</v>
      </c>
      <c r="P315" t="s">
        <v>62</v>
      </c>
      <c r="Q315" t="s">
        <v>62</v>
      </c>
      <c r="R315" t="s">
        <v>62</v>
      </c>
      <c r="S315" t="s">
        <v>62</v>
      </c>
      <c r="T315" t="s">
        <v>61</v>
      </c>
      <c r="U315" t="s">
        <v>62</v>
      </c>
      <c r="V315" t="s">
        <v>62</v>
      </c>
    </row>
    <row r="316" spans="1:22" x14ac:dyDescent="0.2">
      <c r="A316" s="1" t="s">
        <v>376</v>
      </c>
      <c r="B316" s="1" t="s">
        <v>3714</v>
      </c>
      <c r="C316" s="1" t="s">
        <v>2043</v>
      </c>
      <c r="D316" s="1" t="s">
        <v>3399</v>
      </c>
      <c r="E316" t="s">
        <v>61</v>
      </c>
      <c r="F316" t="s">
        <v>62</v>
      </c>
      <c r="G316" t="s">
        <v>62</v>
      </c>
      <c r="H316" t="s">
        <v>62</v>
      </c>
      <c r="I316" t="s">
        <v>62</v>
      </c>
      <c r="J316" t="s">
        <v>62</v>
      </c>
      <c r="K316" t="s">
        <v>62</v>
      </c>
      <c r="L316" t="s">
        <v>62</v>
      </c>
      <c r="M316" t="s">
        <v>62</v>
      </c>
      <c r="N316" t="s">
        <v>62</v>
      </c>
      <c r="O316" t="s">
        <v>61</v>
      </c>
      <c r="P316" t="s">
        <v>61</v>
      </c>
      <c r="Q316" t="s">
        <v>62</v>
      </c>
      <c r="S316" t="s">
        <v>62</v>
      </c>
      <c r="T316" t="s">
        <v>62</v>
      </c>
      <c r="V316" t="s">
        <v>62</v>
      </c>
    </row>
    <row r="317" spans="1:22" x14ac:dyDescent="0.2">
      <c r="A317" s="1" t="s">
        <v>377</v>
      </c>
      <c r="B317" s="1" t="s">
        <v>3715</v>
      </c>
      <c r="C317" s="1" t="s">
        <v>2044</v>
      </c>
      <c r="D317" s="1" t="s">
        <v>3399</v>
      </c>
      <c r="E317" t="s">
        <v>61</v>
      </c>
      <c r="F317" t="s">
        <v>62</v>
      </c>
      <c r="G317" t="s">
        <v>62</v>
      </c>
      <c r="H317" t="s">
        <v>62</v>
      </c>
      <c r="I317" t="s">
        <v>62</v>
      </c>
      <c r="J317" t="s">
        <v>62</v>
      </c>
      <c r="K317" t="s">
        <v>62</v>
      </c>
      <c r="L317" t="s">
        <v>62</v>
      </c>
      <c r="M317" t="s">
        <v>62</v>
      </c>
      <c r="N317" t="s">
        <v>62</v>
      </c>
      <c r="O317" t="s">
        <v>62</v>
      </c>
      <c r="P317" t="s">
        <v>62</v>
      </c>
      <c r="Q317" t="s">
        <v>62</v>
      </c>
      <c r="R317" t="s">
        <v>62</v>
      </c>
      <c r="S317" t="s">
        <v>62</v>
      </c>
      <c r="T317" t="s">
        <v>62</v>
      </c>
      <c r="U317" t="s">
        <v>61</v>
      </c>
      <c r="V317" t="s">
        <v>62</v>
      </c>
    </row>
    <row r="318" spans="1:22" x14ac:dyDescent="0.2">
      <c r="A318" s="1" t="s">
        <v>378</v>
      </c>
      <c r="B318" s="1" t="s">
        <v>3716</v>
      </c>
      <c r="C318" s="1" t="s">
        <v>2045</v>
      </c>
      <c r="D318" s="1" t="s">
        <v>3399</v>
      </c>
      <c r="F318" t="s">
        <v>62</v>
      </c>
      <c r="G318" t="s">
        <v>62</v>
      </c>
      <c r="H318" t="s">
        <v>62</v>
      </c>
      <c r="J318" t="s">
        <v>61</v>
      </c>
      <c r="K318" t="s">
        <v>62</v>
      </c>
      <c r="L318" t="s">
        <v>62</v>
      </c>
      <c r="M318" t="s">
        <v>62</v>
      </c>
      <c r="N318" t="s">
        <v>62</v>
      </c>
      <c r="O318" t="s">
        <v>61</v>
      </c>
      <c r="P318" t="s">
        <v>61</v>
      </c>
      <c r="Q318" t="s">
        <v>62</v>
      </c>
      <c r="R318" t="s">
        <v>61</v>
      </c>
      <c r="T318" t="s">
        <v>61</v>
      </c>
      <c r="U318" t="s">
        <v>62</v>
      </c>
      <c r="V318" t="s">
        <v>62</v>
      </c>
    </row>
    <row r="319" spans="1:22" x14ac:dyDescent="0.2">
      <c r="A319" s="1" t="s">
        <v>379</v>
      </c>
      <c r="B319" s="1" t="s">
        <v>3717</v>
      </c>
      <c r="C319" s="1" t="s">
        <v>2046</v>
      </c>
      <c r="D319" s="1" t="s">
        <v>3399</v>
      </c>
      <c r="E319" t="s">
        <v>61</v>
      </c>
      <c r="F319" t="s">
        <v>62</v>
      </c>
      <c r="G319" t="s">
        <v>62</v>
      </c>
      <c r="H319" t="s">
        <v>62</v>
      </c>
      <c r="I319" t="s">
        <v>62</v>
      </c>
      <c r="J319" t="s">
        <v>61</v>
      </c>
      <c r="K319" t="s">
        <v>62</v>
      </c>
      <c r="L319" t="s">
        <v>62</v>
      </c>
      <c r="M319" t="s">
        <v>62</v>
      </c>
      <c r="N319" t="s">
        <v>62</v>
      </c>
      <c r="O319" t="s">
        <v>62</v>
      </c>
      <c r="P319" t="s">
        <v>61</v>
      </c>
      <c r="Q319" t="s">
        <v>62</v>
      </c>
      <c r="R319" t="s">
        <v>61</v>
      </c>
      <c r="S319" t="s">
        <v>62</v>
      </c>
      <c r="T319" t="s">
        <v>62</v>
      </c>
      <c r="U319" t="s">
        <v>62</v>
      </c>
      <c r="V319" t="s">
        <v>62</v>
      </c>
    </row>
    <row r="320" spans="1:22" x14ac:dyDescent="0.2">
      <c r="A320" s="1" t="s">
        <v>380</v>
      </c>
      <c r="B320" s="1" t="s">
        <v>3718</v>
      </c>
      <c r="C320" s="1" t="s">
        <v>2047</v>
      </c>
      <c r="D320" s="1" t="s">
        <v>3399</v>
      </c>
      <c r="E320" t="s">
        <v>61</v>
      </c>
      <c r="F320" t="s">
        <v>62</v>
      </c>
      <c r="G320" t="s">
        <v>62</v>
      </c>
      <c r="H320" t="s">
        <v>62</v>
      </c>
      <c r="I320" t="s">
        <v>62</v>
      </c>
      <c r="J320" t="s">
        <v>61</v>
      </c>
      <c r="K320" t="s">
        <v>62</v>
      </c>
      <c r="L320" t="s">
        <v>62</v>
      </c>
      <c r="M320" t="s">
        <v>62</v>
      </c>
      <c r="N320" t="s">
        <v>62</v>
      </c>
      <c r="O320" t="s">
        <v>62</v>
      </c>
      <c r="P320" t="s">
        <v>61</v>
      </c>
      <c r="Q320" t="s">
        <v>62</v>
      </c>
      <c r="R320" t="s">
        <v>61</v>
      </c>
      <c r="S320" t="s">
        <v>62</v>
      </c>
      <c r="T320" t="s">
        <v>62</v>
      </c>
      <c r="U320" t="s">
        <v>62</v>
      </c>
      <c r="V320" t="s">
        <v>62</v>
      </c>
    </row>
    <row r="321" spans="1:22" x14ac:dyDescent="0.2">
      <c r="A321" s="1" t="s">
        <v>381</v>
      </c>
      <c r="B321" s="1" t="s">
        <v>3719</v>
      </c>
      <c r="C321" s="1" t="s">
        <v>2048</v>
      </c>
      <c r="D321" s="1" t="s">
        <v>3399</v>
      </c>
      <c r="E321" t="s">
        <v>61</v>
      </c>
      <c r="F321" t="s">
        <v>62</v>
      </c>
      <c r="G321" t="s">
        <v>62</v>
      </c>
      <c r="H321" t="s">
        <v>62</v>
      </c>
      <c r="I321" t="s">
        <v>61</v>
      </c>
      <c r="J321" t="s">
        <v>62</v>
      </c>
      <c r="K321" t="s">
        <v>62</v>
      </c>
      <c r="L321" t="s">
        <v>62</v>
      </c>
      <c r="M321" t="s">
        <v>62</v>
      </c>
      <c r="N321" t="s">
        <v>62</v>
      </c>
      <c r="O321" t="s">
        <v>61</v>
      </c>
      <c r="P321" t="s">
        <v>62</v>
      </c>
      <c r="Q321" t="s">
        <v>62</v>
      </c>
      <c r="R321" t="s">
        <v>62</v>
      </c>
      <c r="S321" t="s">
        <v>62</v>
      </c>
      <c r="U321" t="s">
        <v>61</v>
      </c>
      <c r="V321" t="s">
        <v>62</v>
      </c>
    </row>
    <row r="322" spans="1:22" x14ac:dyDescent="0.2">
      <c r="A322" s="1" t="s">
        <v>382</v>
      </c>
      <c r="B322" s="1" t="s">
        <v>3720</v>
      </c>
      <c r="C322" s="1" t="s">
        <v>2049</v>
      </c>
      <c r="D322" s="1" t="s">
        <v>3399</v>
      </c>
      <c r="E322" t="s">
        <v>61</v>
      </c>
      <c r="F322" t="s">
        <v>62</v>
      </c>
      <c r="G322" t="s">
        <v>62</v>
      </c>
      <c r="H322" t="s">
        <v>62</v>
      </c>
      <c r="I322" t="s">
        <v>62</v>
      </c>
      <c r="J322" t="s">
        <v>62</v>
      </c>
      <c r="K322" t="s">
        <v>62</v>
      </c>
      <c r="L322" t="s">
        <v>62</v>
      </c>
      <c r="M322" t="s">
        <v>62</v>
      </c>
      <c r="N322" t="s">
        <v>62</v>
      </c>
      <c r="O322" t="s">
        <v>62</v>
      </c>
      <c r="Q322" t="s">
        <v>62</v>
      </c>
      <c r="R322" t="s">
        <v>62</v>
      </c>
      <c r="S322" t="s">
        <v>62</v>
      </c>
      <c r="T322" t="s">
        <v>61</v>
      </c>
      <c r="V322" t="s">
        <v>62</v>
      </c>
    </row>
    <row r="323" spans="1:22" x14ac:dyDescent="0.2">
      <c r="A323" s="1" t="s">
        <v>383</v>
      </c>
      <c r="B323" s="1" t="s">
        <v>3721</v>
      </c>
      <c r="C323" s="1" t="s">
        <v>2050</v>
      </c>
      <c r="D323" s="1" t="s">
        <v>3399</v>
      </c>
      <c r="E323" t="s">
        <v>61</v>
      </c>
      <c r="F323" t="s">
        <v>62</v>
      </c>
      <c r="G323" t="s">
        <v>62</v>
      </c>
      <c r="H323" t="s">
        <v>62</v>
      </c>
      <c r="I323" t="s">
        <v>61</v>
      </c>
      <c r="J323" t="s">
        <v>62</v>
      </c>
      <c r="K323" t="s">
        <v>62</v>
      </c>
      <c r="L323" t="s">
        <v>62</v>
      </c>
      <c r="M323" t="s">
        <v>62</v>
      </c>
      <c r="N323" t="s">
        <v>62</v>
      </c>
      <c r="O323" t="s">
        <v>61</v>
      </c>
      <c r="P323" t="s">
        <v>61</v>
      </c>
      <c r="Q323" t="s">
        <v>62</v>
      </c>
      <c r="R323" t="s">
        <v>61</v>
      </c>
      <c r="S323" t="s">
        <v>62</v>
      </c>
      <c r="T323" t="s">
        <v>61</v>
      </c>
      <c r="U323" t="s">
        <v>61</v>
      </c>
      <c r="V323" t="s">
        <v>62</v>
      </c>
    </row>
    <row r="324" spans="1:22" x14ac:dyDescent="0.2">
      <c r="A324" s="1" t="s">
        <v>384</v>
      </c>
      <c r="B324" s="1" t="s">
        <v>3722</v>
      </c>
      <c r="C324" s="1" t="s">
        <v>2051</v>
      </c>
      <c r="D324" s="1" t="s">
        <v>3399</v>
      </c>
      <c r="E324" t="s">
        <v>61</v>
      </c>
      <c r="F324" t="s">
        <v>62</v>
      </c>
      <c r="G324" t="s">
        <v>62</v>
      </c>
      <c r="H324" t="s">
        <v>62</v>
      </c>
      <c r="I324" t="s">
        <v>62</v>
      </c>
      <c r="J324" t="s">
        <v>62</v>
      </c>
      <c r="K324" t="s">
        <v>62</v>
      </c>
      <c r="L324" t="s">
        <v>62</v>
      </c>
      <c r="M324" t="s">
        <v>62</v>
      </c>
      <c r="N324" t="s">
        <v>62</v>
      </c>
      <c r="O324" t="s">
        <v>61</v>
      </c>
      <c r="P324" t="s">
        <v>62</v>
      </c>
      <c r="Q324" t="s">
        <v>62</v>
      </c>
      <c r="S324" t="s">
        <v>62</v>
      </c>
      <c r="T324" t="s">
        <v>62</v>
      </c>
      <c r="U324" t="s">
        <v>61</v>
      </c>
      <c r="V324" t="s">
        <v>62</v>
      </c>
    </row>
    <row r="325" spans="1:22" x14ac:dyDescent="0.2">
      <c r="A325" s="1" t="s">
        <v>385</v>
      </c>
      <c r="B325" s="1" t="s">
        <v>3723</v>
      </c>
      <c r="C325" s="1" t="s">
        <v>2052</v>
      </c>
      <c r="D325" s="1" t="s">
        <v>3399</v>
      </c>
      <c r="E325" t="s">
        <v>61</v>
      </c>
      <c r="F325" t="s">
        <v>62</v>
      </c>
      <c r="G325" t="s">
        <v>62</v>
      </c>
      <c r="H325" t="s">
        <v>62</v>
      </c>
      <c r="I325" t="s">
        <v>62</v>
      </c>
      <c r="J325" t="s">
        <v>62</v>
      </c>
      <c r="K325" t="s">
        <v>62</v>
      </c>
      <c r="L325" t="s">
        <v>62</v>
      </c>
      <c r="M325" t="s">
        <v>62</v>
      </c>
      <c r="N325" t="s">
        <v>62</v>
      </c>
      <c r="O325" t="s">
        <v>62</v>
      </c>
      <c r="P325" t="s">
        <v>61</v>
      </c>
      <c r="Q325" t="s">
        <v>62</v>
      </c>
      <c r="R325" t="s">
        <v>61</v>
      </c>
      <c r="S325" t="s">
        <v>62</v>
      </c>
      <c r="T325" t="s">
        <v>62</v>
      </c>
      <c r="V325" t="s">
        <v>62</v>
      </c>
    </row>
    <row r="326" spans="1:22" x14ac:dyDescent="0.2">
      <c r="A326" s="1" t="s">
        <v>386</v>
      </c>
      <c r="B326" s="1" t="s">
        <v>3724</v>
      </c>
      <c r="C326" s="1" t="s">
        <v>2053</v>
      </c>
      <c r="D326" s="1" t="s">
        <v>3399</v>
      </c>
      <c r="F326" t="s">
        <v>62</v>
      </c>
      <c r="G326" t="s">
        <v>62</v>
      </c>
      <c r="H326" t="s">
        <v>62</v>
      </c>
      <c r="I326" t="s">
        <v>62</v>
      </c>
      <c r="J326" t="s">
        <v>62</v>
      </c>
      <c r="K326" t="s">
        <v>62</v>
      </c>
      <c r="L326" t="s">
        <v>62</v>
      </c>
      <c r="M326" t="s">
        <v>62</v>
      </c>
      <c r="N326" t="s">
        <v>62</v>
      </c>
      <c r="O326" t="s">
        <v>61</v>
      </c>
      <c r="P326" t="s">
        <v>62</v>
      </c>
      <c r="Q326" t="s">
        <v>62</v>
      </c>
      <c r="R326" t="s">
        <v>62</v>
      </c>
      <c r="S326" t="s">
        <v>62</v>
      </c>
      <c r="T326" t="s">
        <v>61</v>
      </c>
      <c r="U326" t="s">
        <v>62</v>
      </c>
      <c r="V326" t="s">
        <v>62</v>
      </c>
    </row>
    <row r="327" spans="1:22" x14ac:dyDescent="0.2">
      <c r="A327" s="1" t="s">
        <v>387</v>
      </c>
      <c r="B327" s="1" t="s">
        <v>3725</v>
      </c>
      <c r="C327" s="1" t="s">
        <v>2054</v>
      </c>
      <c r="D327" s="1" t="s">
        <v>3399</v>
      </c>
      <c r="F327" t="s">
        <v>62</v>
      </c>
      <c r="G327" t="s">
        <v>62</v>
      </c>
      <c r="H327" t="s">
        <v>62</v>
      </c>
      <c r="I327" t="s">
        <v>62</v>
      </c>
      <c r="J327" t="s">
        <v>62</v>
      </c>
      <c r="K327" t="s">
        <v>62</v>
      </c>
      <c r="L327" t="s">
        <v>62</v>
      </c>
      <c r="M327" t="s">
        <v>62</v>
      </c>
      <c r="N327" t="s">
        <v>62</v>
      </c>
      <c r="O327" t="s">
        <v>61</v>
      </c>
      <c r="P327" t="s">
        <v>62</v>
      </c>
      <c r="Q327" t="s">
        <v>62</v>
      </c>
      <c r="R327" t="s">
        <v>62</v>
      </c>
      <c r="S327" t="s">
        <v>62</v>
      </c>
      <c r="T327" t="s">
        <v>61</v>
      </c>
      <c r="U327" t="s">
        <v>62</v>
      </c>
      <c r="V327" t="s">
        <v>62</v>
      </c>
    </row>
    <row r="328" spans="1:22" x14ac:dyDescent="0.2">
      <c r="A328" s="1" t="s">
        <v>388</v>
      </c>
      <c r="B328" s="1" t="s">
        <v>3726</v>
      </c>
      <c r="C328" s="1" t="s">
        <v>2055</v>
      </c>
      <c r="D328" s="1" t="s">
        <v>3399</v>
      </c>
      <c r="E328" t="s">
        <v>61</v>
      </c>
      <c r="F328" t="s">
        <v>62</v>
      </c>
      <c r="G328" t="s">
        <v>62</v>
      </c>
      <c r="H328" t="s">
        <v>62</v>
      </c>
      <c r="I328" t="s">
        <v>62</v>
      </c>
      <c r="J328" t="s">
        <v>62</v>
      </c>
      <c r="K328" t="s">
        <v>62</v>
      </c>
      <c r="L328" t="s">
        <v>62</v>
      </c>
      <c r="M328" t="s">
        <v>62</v>
      </c>
      <c r="N328" t="s">
        <v>62</v>
      </c>
      <c r="O328" t="s">
        <v>61</v>
      </c>
      <c r="P328" t="s">
        <v>62</v>
      </c>
      <c r="Q328" t="s">
        <v>62</v>
      </c>
      <c r="R328" t="s">
        <v>62</v>
      </c>
      <c r="S328" t="s">
        <v>62</v>
      </c>
      <c r="T328" t="s">
        <v>62</v>
      </c>
      <c r="U328" t="s">
        <v>62</v>
      </c>
      <c r="V328" t="s">
        <v>62</v>
      </c>
    </row>
    <row r="329" spans="1:22" x14ac:dyDescent="0.2">
      <c r="A329" s="1" t="s">
        <v>389</v>
      </c>
      <c r="B329" s="1" t="s">
        <v>3727</v>
      </c>
      <c r="C329" s="1" t="s">
        <v>2056</v>
      </c>
      <c r="D329" s="1" t="s">
        <v>3399</v>
      </c>
      <c r="E329" t="s">
        <v>61</v>
      </c>
      <c r="F329" t="s">
        <v>62</v>
      </c>
      <c r="G329" t="s">
        <v>62</v>
      </c>
      <c r="H329" t="s">
        <v>62</v>
      </c>
      <c r="I329" t="s">
        <v>62</v>
      </c>
      <c r="J329" t="s">
        <v>61</v>
      </c>
      <c r="K329" t="s">
        <v>62</v>
      </c>
      <c r="L329" t="s">
        <v>62</v>
      </c>
      <c r="M329" t="s">
        <v>62</v>
      </c>
      <c r="N329" t="s">
        <v>62</v>
      </c>
      <c r="O329" t="s">
        <v>62</v>
      </c>
      <c r="P329" t="s">
        <v>61</v>
      </c>
      <c r="Q329" t="s">
        <v>62</v>
      </c>
      <c r="R329" t="s">
        <v>61</v>
      </c>
      <c r="S329" t="s">
        <v>62</v>
      </c>
      <c r="T329" t="s">
        <v>61</v>
      </c>
      <c r="V329" t="s">
        <v>61</v>
      </c>
    </row>
    <row r="330" spans="1:22" x14ac:dyDescent="0.2">
      <c r="A330" s="1" t="s">
        <v>390</v>
      </c>
      <c r="B330" s="1" t="s">
        <v>3728</v>
      </c>
      <c r="C330" s="1" t="s">
        <v>2057</v>
      </c>
      <c r="D330" s="1" t="s">
        <v>3399</v>
      </c>
      <c r="F330" t="s">
        <v>62</v>
      </c>
      <c r="G330" t="s">
        <v>62</v>
      </c>
      <c r="H330" t="s">
        <v>62</v>
      </c>
      <c r="I330" t="s">
        <v>62</v>
      </c>
      <c r="J330" t="s">
        <v>62</v>
      </c>
      <c r="K330" t="s">
        <v>62</v>
      </c>
      <c r="L330" t="s">
        <v>62</v>
      </c>
      <c r="M330" t="s">
        <v>62</v>
      </c>
      <c r="N330" t="s">
        <v>62</v>
      </c>
      <c r="O330" t="s">
        <v>61</v>
      </c>
      <c r="P330" t="s">
        <v>62</v>
      </c>
      <c r="Q330" t="s">
        <v>62</v>
      </c>
      <c r="R330" t="s">
        <v>62</v>
      </c>
      <c r="S330" t="s">
        <v>62</v>
      </c>
      <c r="T330" t="s">
        <v>61</v>
      </c>
      <c r="U330" t="s">
        <v>62</v>
      </c>
      <c r="V330" t="s">
        <v>62</v>
      </c>
    </row>
    <row r="331" spans="1:22" x14ac:dyDescent="0.2">
      <c r="A331" s="1" t="s">
        <v>391</v>
      </c>
      <c r="B331" s="1" t="s">
        <v>3729</v>
      </c>
      <c r="C331" s="1" t="s">
        <v>2058</v>
      </c>
      <c r="D331" s="1" t="s">
        <v>3399</v>
      </c>
      <c r="E331" t="s">
        <v>61</v>
      </c>
      <c r="F331" t="s">
        <v>62</v>
      </c>
      <c r="G331" t="s">
        <v>62</v>
      </c>
      <c r="H331" t="s">
        <v>62</v>
      </c>
      <c r="I331" t="s">
        <v>61</v>
      </c>
      <c r="J331" t="s">
        <v>62</v>
      </c>
      <c r="K331" t="s">
        <v>62</v>
      </c>
      <c r="L331" t="s">
        <v>62</v>
      </c>
      <c r="M331" t="s">
        <v>62</v>
      </c>
      <c r="N331" t="s">
        <v>62</v>
      </c>
      <c r="O331" t="s">
        <v>62</v>
      </c>
      <c r="P331" t="s">
        <v>61</v>
      </c>
      <c r="Q331" t="s">
        <v>62</v>
      </c>
      <c r="R331" t="s">
        <v>61</v>
      </c>
      <c r="S331" t="s">
        <v>62</v>
      </c>
      <c r="T331" t="s">
        <v>61</v>
      </c>
      <c r="U331" t="s">
        <v>62</v>
      </c>
      <c r="V331" t="s">
        <v>61</v>
      </c>
    </row>
    <row r="332" spans="1:22" x14ac:dyDescent="0.2">
      <c r="A332" s="1" t="s">
        <v>392</v>
      </c>
      <c r="B332" s="1" t="s">
        <v>3730</v>
      </c>
      <c r="C332" s="1" t="s">
        <v>2059</v>
      </c>
      <c r="D332" s="1" t="s">
        <v>3399</v>
      </c>
      <c r="E332" t="s">
        <v>61</v>
      </c>
      <c r="F332" t="s">
        <v>62</v>
      </c>
      <c r="G332" t="s">
        <v>62</v>
      </c>
      <c r="H332" t="s">
        <v>62</v>
      </c>
      <c r="I332" t="s">
        <v>61</v>
      </c>
      <c r="J332" t="s">
        <v>62</v>
      </c>
      <c r="K332" t="s">
        <v>62</v>
      </c>
      <c r="L332" t="s">
        <v>62</v>
      </c>
      <c r="M332" t="s">
        <v>62</v>
      </c>
      <c r="N332" t="s">
        <v>62</v>
      </c>
      <c r="O332" t="s">
        <v>62</v>
      </c>
      <c r="P332" t="s">
        <v>62</v>
      </c>
      <c r="Q332" t="s">
        <v>62</v>
      </c>
      <c r="R332" t="s">
        <v>62</v>
      </c>
      <c r="S332" t="s">
        <v>62</v>
      </c>
      <c r="T332" t="s">
        <v>61</v>
      </c>
      <c r="U332" t="s">
        <v>61</v>
      </c>
      <c r="V332" t="s">
        <v>61</v>
      </c>
    </row>
    <row r="333" spans="1:22" x14ac:dyDescent="0.2">
      <c r="A333" s="1" t="s">
        <v>393</v>
      </c>
      <c r="B333" s="1" t="s">
        <v>3731</v>
      </c>
      <c r="C333" s="1" t="s">
        <v>2060</v>
      </c>
      <c r="D333" s="1" t="s">
        <v>3399</v>
      </c>
      <c r="E333" t="s">
        <v>61</v>
      </c>
      <c r="F333" t="s">
        <v>62</v>
      </c>
      <c r="G333" t="s">
        <v>62</v>
      </c>
      <c r="H333" t="s">
        <v>62</v>
      </c>
      <c r="I333" t="s">
        <v>62</v>
      </c>
      <c r="J333" t="s">
        <v>62</v>
      </c>
      <c r="K333" t="s">
        <v>62</v>
      </c>
      <c r="L333" t="s">
        <v>62</v>
      </c>
      <c r="M333" t="s">
        <v>62</v>
      </c>
      <c r="N333" t="s">
        <v>62</v>
      </c>
      <c r="O333" t="s">
        <v>62</v>
      </c>
      <c r="P333" t="s">
        <v>61</v>
      </c>
      <c r="Q333" t="s">
        <v>62</v>
      </c>
      <c r="R333" t="s">
        <v>61</v>
      </c>
      <c r="S333" t="s">
        <v>62</v>
      </c>
      <c r="T333" t="s">
        <v>62</v>
      </c>
      <c r="U333" t="s">
        <v>61</v>
      </c>
      <c r="V333" t="s">
        <v>62</v>
      </c>
    </row>
    <row r="334" spans="1:22" x14ac:dyDescent="0.2">
      <c r="A334" s="1" t="s">
        <v>394</v>
      </c>
      <c r="B334" s="1" t="s">
        <v>3732</v>
      </c>
      <c r="C334" s="1" t="s">
        <v>2061</v>
      </c>
      <c r="D334" s="1" t="s">
        <v>3399</v>
      </c>
      <c r="E334" t="s">
        <v>61</v>
      </c>
      <c r="F334" t="s">
        <v>62</v>
      </c>
      <c r="G334" t="s">
        <v>61</v>
      </c>
      <c r="H334" t="s">
        <v>62</v>
      </c>
      <c r="I334" t="s">
        <v>61</v>
      </c>
      <c r="J334" t="s">
        <v>62</v>
      </c>
      <c r="K334" t="s">
        <v>62</v>
      </c>
      <c r="L334" t="s">
        <v>62</v>
      </c>
      <c r="M334" t="s">
        <v>62</v>
      </c>
      <c r="N334" t="s">
        <v>62</v>
      </c>
      <c r="O334" t="s">
        <v>61</v>
      </c>
      <c r="P334" t="s">
        <v>61</v>
      </c>
      <c r="Q334" t="s">
        <v>62</v>
      </c>
      <c r="R334" t="s">
        <v>61</v>
      </c>
      <c r="S334" t="s">
        <v>62</v>
      </c>
      <c r="T334" t="s">
        <v>62</v>
      </c>
      <c r="U334" t="s">
        <v>62</v>
      </c>
      <c r="V334" t="s">
        <v>62</v>
      </c>
    </row>
    <row r="335" spans="1:22" x14ac:dyDescent="0.2">
      <c r="A335" s="1" t="s">
        <v>395</v>
      </c>
      <c r="B335" s="1" t="s">
        <v>3733</v>
      </c>
      <c r="C335" s="1" t="s">
        <v>2062</v>
      </c>
      <c r="D335" s="1" t="s">
        <v>3399</v>
      </c>
      <c r="E335" t="s">
        <v>61</v>
      </c>
      <c r="F335" t="s">
        <v>62</v>
      </c>
      <c r="G335" t="s">
        <v>62</v>
      </c>
      <c r="H335" t="s">
        <v>62</v>
      </c>
      <c r="J335" t="s">
        <v>61</v>
      </c>
      <c r="K335" t="s">
        <v>62</v>
      </c>
      <c r="L335" t="s">
        <v>62</v>
      </c>
      <c r="M335" t="s">
        <v>62</v>
      </c>
      <c r="N335" t="s">
        <v>61</v>
      </c>
      <c r="O335" t="s">
        <v>61</v>
      </c>
      <c r="P335" t="s">
        <v>61</v>
      </c>
      <c r="Q335" t="s">
        <v>61</v>
      </c>
      <c r="R335" t="s">
        <v>61</v>
      </c>
      <c r="S335" t="s">
        <v>62</v>
      </c>
      <c r="T335" t="s">
        <v>61</v>
      </c>
      <c r="U335" t="s">
        <v>61</v>
      </c>
      <c r="V335" t="s">
        <v>61</v>
      </c>
    </row>
    <row r="336" spans="1:22" x14ac:dyDescent="0.2">
      <c r="A336" s="1" t="s">
        <v>396</v>
      </c>
      <c r="B336" s="1" t="s">
        <v>3734</v>
      </c>
      <c r="C336" s="1" t="s">
        <v>2063</v>
      </c>
      <c r="D336" s="1" t="s">
        <v>3399</v>
      </c>
      <c r="E336" t="s">
        <v>61</v>
      </c>
      <c r="F336" t="s">
        <v>62</v>
      </c>
      <c r="G336" t="s">
        <v>62</v>
      </c>
      <c r="H336" t="s">
        <v>62</v>
      </c>
      <c r="J336" t="s">
        <v>61</v>
      </c>
      <c r="K336" t="s">
        <v>62</v>
      </c>
      <c r="L336" t="s">
        <v>62</v>
      </c>
      <c r="M336" t="s">
        <v>62</v>
      </c>
      <c r="N336" t="s">
        <v>61</v>
      </c>
      <c r="O336" t="s">
        <v>61</v>
      </c>
      <c r="P336" t="s">
        <v>61</v>
      </c>
      <c r="Q336" t="s">
        <v>61</v>
      </c>
      <c r="R336" t="s">
        <v>61</v>
      </c>
      <c r="S336" t="s">
        <v>62</v>
      </c>
      <c r="T336" t="s">
        <v>61</v>
      </c>
      <c r="U336" t="s">
        <v>61</v>
      </c>
      <c r="V336" t="s">
        <v>61</v>
      </c>
    </row>
    <row r="337" spans="1:22" x14ac:dyDescent="0.2">
      <c r="A337" s="1" t="s">
        <v>397</v>
      </c>
      <c r="B337" s="1" t="s">
        <v>3735</v>
      </c>
      <c r="C337" s="1" t="s">
        <v>2064</v>
      </c>
      <c r="D337" s="1" t="s">
        <v>3399</v>
      </c>
      <c r="E337" t="s">
        <v>61</v>
      </c>
      <c r="F337" t="s">
        <v>62</v>
      </c>
      <c r="G337" t="s">
        <v>62</v>
      </c>
      <c r="H337" t="s">
        <v>62</v>
      </c>
      <c r="I337" t="s">
        <v>62</v>
      </c>
      <c r="J337" t="s">
        <v>62</v>
      </c>
      <c r="K337" t="s">
        <v>62</v>
      </c>
      <c r="L337" t="s">
        <v>62</v>
      </c>
      <c r="M337" t="s">
        <v>62</v>
      </c>
      <c r="N337" t="s">
        <v>62</v>
      </c>
      <c r="O337" t="s">
        <v>62</v>
      </c>
      <c r="P337" t="s">
        <v>61</v>
      </c>
      <c r="Q337" t="s">
        <v>62</v>
      </c>
      <c r="R337" t="s">
        <v>61</v>
      </c>
      <c r="S337" t="s">
        <v>62</v>
      </c>
      <c r="U337" t="s">
        <v>61</v>
      </c>
      <c r="V337" t="s">
        <v>61</v>
      </c>
    </row>
    <row r="338" spans="1:22" x14ac:dyDescent="0.2">
      <c r="A338" s="1" t="s">
        <v>398</v>
      </c>
      <c r="B338" s="1" t="s">
        <v>3736</v>
      </c>
      <c r="C338" s="1" t="s">
        <v>2065</v>
      </c>
      <c r="D338" s="1" t="s">
        <v>3399</v>
      </c>
      <c r="E338" t="s">
        <v>62</v>
      </c>
      <c r="F338" t="s">
        <v>62</v>
      </c>
      <c r="G338" t="s">
        <v>62</v>
      </c>
      <c r="H338" t="s">
        <v>62</v>
      </c>
      <c r="I338" t="s">
        <v>62</v>
      </c>
      <c r="J338" t="s">
        <v>62</v>
      </c>
      <c r="K338" t="s">
        <v>62</v>
      </c>
      <c r="L338" t="s">
        <v>62</v>
      </c>
      <c r="M338" t="s">
        <v>62</v>
      </c>
      <c r="N338" t="s">
        <v>62</v>
      </c>
      <c r="O338" t="s">
        <v>61</v>
      </c>
      <c r="P338" t="s">
        <v>62</v>
      </c>
      <c r="Q338" t="s">
        <v>62</v>
      </c>
      <c r="R338" t="s">
        <v>62</v>
      </c>
      <c r="S338" t="s">
        <v>62</v>
      </c>
      <c r="T338" t="s">
        <v>61</v>
      </c>
      <c r="U338" t="s">
        <v>62</v>
      </c>
      <c r="V338" t="s">
        <v>62</v>
      </c>
    </row>
    <row r="339" spans="1:22" x14ac:dyDescent="0.2">
      <c r="A339" s="1" t="s">
        <v>399</v>
      </c>
      <c r="B339" s="1" t="s">
        <v>3737</v>
      </c>
      <c r="C339" s="1" t="s">
        <v>2066</v>
      </c>
      <c r="D339" s="1" t="s">
        <v>3399</v>
      </c>
      <c r="E339" t="s">
        <v>61</v>
      </c>
      <c r="F339" t="s">
        <v>62</v>
      </c>
      <c r="G339" t="s">
        <v>61</v>
      </c>
      <c r="H339" t="s">
        <v>62</v>
      </c>
      <c r="I339" t="s">
        <v>61</v>
      </c>
      <c r="J339" t="s">
        <v>62</v>
      </c>
      <c r="K339" t="s">
        <v>62</v>
      </c>
      <c r="L339" t="s">
        <v>62</v>
      </c>
      <c r="M339" t="s">
        <v>62</v>
      </c>
      <c r="N339" t="s">
        <v>62</v>
      </c>
      <c r="O339" t="s">
        <v>62</v>
      </c>
      <c r="P339" t="s">
        <v>61</v>
      </c>
      <c r="Q339" t="s">
        <v>62</v>
      </c>
      <c r="R339" t="s">
        <v>62</v>
      </c>
      <c r="S339" t="s">
        <v>62</v>
      </c>
      <c r="U339" t="s">
        <v>61</v>
      </c>
      <c r="V339" t="s">
        <v>62</v>
      </c>
    </row>
    <row r="340" spans="1:22" x14ac:dyDescent="0.2">
      <c r="A340" s="1" t="s">
        <v>400</v>
      </c>
      <c r="B340" s="1" t="s">
        <v>3738</v>
      </c>
      <c r="C340" s="1" t="s">
        <v>2067</v>
      </c>
      <c r="D340" s="1" t="s">
        <v>3399</v>
      </c>
      <c r="E340" t="s">
        <v>61</v>
      </c>
      <c r="G340" t="s">
        <v>62</v>
      </c>
      <c r="H340" t="s">
        <v>62</v>
      </c>
      <c r="J340" t="s">
        <v>61</v>
      </c>
      <c r="K340" t="s">
        <v>62</v>
      </c>
      <c r="L340" t="s">
        <v>62</v>
      </c>
      <c r="M340" t="s">
        <v>62</v>
      </c>
      <c r="O340" t="s">
        <v>62</v>
      </c>
      <c r="P340" t="s">
        <v>61</v>
      </c>
      <c r="Q340" t="s">
        <v>61</v>
      </c>
      <c r="R340" t="s">
        <v>61</v>
      </c>
      <c r="S340" t="s">
        <v>61</v>
      </c>
      <c r="T340" t="s">
        <v>61</v>
      </c>
      <c r="V340" t="s">
        <v>61</v>
      </c>
    </row>
    <row r="341" spans="1:22" x14ac:dyDescent="0.2">
      <c r="A341" s="1" t="s">
        <v>401</v>
      </c>
      <c r="B341" s="1" t="s">
        <v>3739</v>
      </c>
      <c r="C341" s="1" t="s">
        <v>2068</v>
      </c>
      <c r="D341" s="1" t="s">
        <v>3399</v>
      </c>
      <c r="E341" t="s">
        <v>61</v>
      </c>
      <c r="F341" t="s">
        <v>62</v>
      </c>
      <c r="G341" t="s">
        <v>62</v>
      </c>
      <c r="H341" t="s">
        <v>62</v>
      </c>
      <c r="I341" t="s">
        <v>62</v>
      </c>
      <c r="J341" t="s">
        <v>61</v>
      </c>
      <c r="K341" t="s">
        <v>62</v>
      </c>
      <c r="L341" t="s">
        <v>62</v>
      </c>
      <c r="M341" t="s">
        <v>62</v>
      </c>
      <c r="N341" t="s">
        <v>62</v>
      </c>
      <c r="O341" t="s">
        <v>62</v>
      </c>
      <c r="P341" t="s">
        <v>61</v>
      </c>
      <c r="Q341" t="s">
        <v>62</v>
      </c>
      <c r="R341" t="s">
        <v>61</v>
      </c>
      <c r="T341" t="s">
        <v>62</v>
      </c>
      <c r="U341" t="s">
        <v>62</v>
      </c>
      <c r="V341" t="s">
        <v>62</v>
      </c>
    </row>
    <row r="342" spans="1:22" x14ac:dyDescent="0.2">
      <c r="A342" s="1" t="s">
        <v>402</v>
      </c>
      <c r="B342" s="1" t="s">
        <v>3740</v>
      </c>
      <c r="C342" s="1" t="s">
        <v>2069</v>
      </c>
      <c r="D342" s="1" t="s">
        <v>3399</v>
      </c>
      <c r="E342" t="s">
        <v>62</v>
      </c>
      <c r="F342" t="s">
        <v>62</v>
      </c>
      <c r="G342" t="s">
        <v>62</v>
      </c>
      <c r="H342" t="s">
        <v>62</v>
      </c>
      <c r="I342" t="s">
        <v>62</v>
      </c>
      <c r="J342" t="s">
        <v>62</v>
      </c>
      <c r="K342" t="s">
        <v>62</v>
      </c>
      <c r="L342" t="s">
        <v>62</v>
      </c>
      <c r="M342" t="s">
        <v>62</v>
      </c>
      <c r="N342" t="s">
        <v>62</v>
      </c>
      <c r="P342" t="s">
        <v>62</v>
      </c>
      <c r="Q342" t="s">
        <v>62</v>
      </c>
      <c r="R342" t="s">
        <v>62</v>
      </c>
      <c r="S342" t="s">
        <v>62</v>
      </c>
      <c r="T342" t="s">
        <v>61</v>
      </c>
      <c r="U342" t="s">
        <v>62</v>
      </c>
      <c r="V342" t="s">
        <v>62</v>
      </c>
    </row>
    <row r="343" spans="1:22" x14ac:dyDescent="0.2">
      <c r="A343" s="1" t="s">
        <v>403</v>
      </c>
      <c r="B343" s="1" t="s">
        <v>3741</v>
      </c>
      <c r="C343" s="1" t="s">
        <v>2070</v>
      </c>
      <c r="D343" s="1" t="s">
        <v>3399</v>
      </c>
      <c r="E343" t="s">
        <v>62</v>
      </c>
      <c r="F343" t="s">
        <v>62</v>
      </c>
      <c r="G343" t="s">
        <v>62</v>
      </c>
      <c r="H343" t="s">
        <v>62</v>
      </c>
      <c r="I343" t="s">
        <v>62</v>
      </c>
      <c r="J343" t="s">
        <v>62</v>
      </c>
      <c r="K343" t="s">
        <v>62</v>
      </c>
      <c r="L343" t="s">
        <v>62</v>
      </c>
      <c r="M343" t="s">
        <v>62</v>
      </c>
      <c r="N343" t="s">
        <v>62</v>
      </c>
      <c r="Q343" t="s">
        <v>62</v>
      </c>
      <c r="R343" t="s">
        <v>62</v>
      </c>
      <c r="S343" t="s">
        <v>62</v>
      </c>
      <c r="U343" t="s">
        <v>62</v>
      </c>
      <c r="V343" t="s">
        <v>62</v>
      </c>
    </row>
    <row r="344" spans="1:22" x14ac:dyDescent="0.2">
      <c r="A344" s="1" t="s">
        <v>404</v>
      </c>
      <c r="B344" s="1" t="s">
        <v>3742</v>
      </c>
      <c r="C344" s="1" t="s">
        <v>2071</v>
      </c>
      <c r="D344" s="1" t="s">
        <v>3399</v>
      </c>
      <c r="E344" t="s">
        <v>62</v>
      </c>
      <c r="F344" t="s">
        <v>62</v>
      </c>
      <c r="G344" t="s">
        <v>62</v>
      </c>
      <c r="H344" t="s">
        <v>62</v>
      </c>
      <c r="I344" t="s">
        <v>62</v>
      </c>
      <c r="J344" t="s">
        <v>62</v>
      </c>
      <c r="K344" t="s">
        <v>62</v>
      </c>
      <c r="L344" t="s">
        <v>62</v>
      </c>
      <c r="M344" t="s">
        <v>62</v>
      </c>
      <c r="N344" t="s">
        <v>62</v>
      </c>
      <c r="P344" t="s">
        <v>62</v>
      </c>
      <c r="Q344" t="s">
        <v>62</v>
      </c>
      <c r="R344" t="s">
        <v>62</v>
      </c>
      <c r="S344" t="s">
        <v>62</v>
      </c>
      <c r="T344" t="s">
        <v>61</v>
      </c>
      <c r="U344" t="s">
        <v>62</v>
      </c>
      <c r="V344" t="s">
        <v>62</v>
      </c>
    </row>
    <row r="345" spans="1:22" x14ac:dyDescent="0.2">
      <c r="A345" s="1" t="s">
        <v>405</v>
      </c>
      <c r="B345" s="1" t="s">
        <v>3743</v>
      </c>
      <c r="C345" s="1" t="s">
        <v>2072</v>
      </c>
      <c r="D345" s="1" t="s">
        <v>3399</v>
      </c>
      <c r="E345" t="s">
        <v>62</v>
      </c>
      <c r="F345" t="s">
        <v>62</v>
      </c>
      <c r="G345" t="s">
        <v>62</v>
      </c>
      <c r="H345" t="s">
        <v>62</v>
      </c>
      <c r="I345" t="s">
        <v>62</v>
      </c>
      <c r="J345" t="s">
        <v>62</v>
      </c>
      <c r="K345" t="s">
        <v>62</v>
      </c>
      <c r="L345" t="s">
        <v>62</v>
      </c>
      <c r="M345" t="s">
        <v>62</v>
      </c>
      <c r="N345" t="s">
        <v>62</v>
      </c>
      <c r="Q345" t="s">
        <v>62</v>
      </c>
      <c r="R345" t="s">
        <v>62</v>
      </c>
      <c r="S345" t="s">
        <v>62</v>
      </c>
      <c r="T345" t="s">
        <v>61</v>
      </c>
      <c r="U345" t="s">
        <v>62</v>
      </c>
      <c r="V345" t="s">
        <v>62</v>
      </c>
    </row>
    <row r="346" spans="1:22" x14ac:dyDescent="0.2">
      <c r="A346" s="1" t="s">
        <v>406</v>
      </c>
      <c r="B346" s="1" t="s">
        <v>3744</v>
      </c>
      <c r="C346" s="1" t="s">
        <v>2073</v>
      </c>
      <c r="D346" s="1" t="s">
        <v>3399</v>
      </c>
      <c r="E346" t="s">
        <v>61</v>
      </c>
      <c r="F346" t="s">
        <v>62</v>
      </c>
      <c r="G346" t="s">
        <v>62</v>
      </c>
      <c r="H346" t="s">
        <v>62</v>
      </c>
      <c r="I346" t="s">
        <v>62</v>
      </c>
      <c r="J346" t="s">
        <v>62</v>
      </c>
      <c r="K346" t="s">
        <v>62</v>
      </c>
      <c r="L346" t="s">
        <v>62</v>
      </c>
      <c r="M346" t="s">
        <v>62</v>
      </c>
      <c r="N346" t="s">
        <v>62</v>
      </c>
      <c r="O346" t="s">
        <v>61</v>
      </c>
      <c r="P346" t="s">
        <v>61</v>
      </c>
      <c r="Q346" t="s">
        <v>62</v>
      </c>
      <c r="R346" t="s">
        <v>61</v>
      </c>
      <c r="T346" t="s">
        <v>62</v>
      </c>
      <c r="U346" t="s">
        <v>61</v>
      </c>
      <c r="V346" t="s">
        <v>61</v>
      </c>
    </row>
    <row r="347" spans="1:22" x14ac:dyDescent="0.2">
      <c r="A347" s="1" t="s">
        <v>407</v>
      </c>
      <c r="B347" s="1" t="s">
        <v>3745</v>
      </c>
      <c r="C347" s="1" t="s">
        <v>2074</v>
      </c>
      <c r="D347" s="1" t="s">
        <v>3399</v>
      </c>
      <c r="F347" t="s">
        <v>62</v>
      </c>
      <c r="G347" t="s">
        <v>62</v>
      </c>
      <c r="H347" t="s">
        <v>62</v>
      </c>
      <c r="I347" t="s">
        <v>62</v>
      </c>
      <c r="J347" t="s">
        <v>62</v>
      </c>
      <c r="K347" t="s">
        <v>62</v>
      </c>
      <c r="L347" t="s">
        <v>62</v>
      </c>
      <c r="M347" t="s">
        <v>62</v>
      </c>
      <c r="N347" t="s">
        <v>62</v>
      </c>
      <c r="O347" t="s">
        <v>61</v>
      </c>
      <c r="P347" t="s">
        <v>62</v>
      </c>
      <c r="Q347" t="s">
        <v>62</v>
      </c>
      <c r="R347" t="s">
        <v>62</v>
      </c>
      <c r="S347" t="s">
        <v>62</v>
      </c>
      <c r="T347" t="s">
        <v>61</v>
      </c>
      <c r="U347" t="s">
        <v>62</v>
      </c>
      <c r="V347" t="s">
        <v>62</v>
      </c>
    </row>
    <row r="348" spans="1:22" x14ac:dyDescent="0.2">
      <c r="A348" s="1" t="s">
        <v>408</v>
      </c>
      <c r="B348" s="1" t="s">
        <v>3746</v>
      </c>
      <c r="C348" s="1" t="s">
        <v>2075</v>
      </c>
      <c r="D348" s="1" t="s">
        <v>3399</v>
      </c>
      <c r="F348" t="s">
        <v>62</v>
      </c>
      <c r="G348" t="s">
        <v>62</v>
      </c>
      <c r="H348" t="s">
        <v>62</v>
      </c>
      <c r="I348" t="s">
        <v>62</v>
      </c>
      <c r="J348" t="s">
        <v>62</v>
      </c>
      <c r="K348" t="s">
        <v>62</v>
      </c>
      <c r="L348" t="s">
        <v>62</v>
      </c>
      <c r="M348" t="s">
        <v>62</v>
      </c>
      <c r="N348" t="s">
        <v>62</v>
      </c>
      <c r="O348" t="s">
        <v>61</v>
      </c>
      <c r="P348" t="s">
        <v>62</v>
      </c>
      <c r="Q348" t="s">
        <v>62</v>
      </c>
      <c r="R348" t="s">
        <v>62</v>
      </c>
      <c r="S348" t="s">
        <v>62</v>
      </c>
      <c r="T348" t="s">
        <v>61</v>
      </c>
      <c r="U348" t="s">
        <v>62</v>
      </c>
      <c r="V348" t="s">
        <v>62</v>
      </c>
    </row>
    <row r="349" spans="1:22" x14ac:dyDescent="0.2">
      <c r="A349" s="1" t="s">
        <v>409</v>
      </c>
      <c r="B349" s="1" t="s">
        <v>3747</v>
      </c>
      <c r="C349" s="1" t="s">
        <v>2076</v>
      </c>
      <c r="D349" s="1" t="s">
        <v>3399</v>
      </c>
      <c r="E349" t="s">
        <v>61</v>
      </c>
      <c r="F349" t="s">
        <v>62</v>
      </c>
      <c r="G349" t="s">
        <v>62</v>
      </c>
      <c r="H349" t="s">
        <v>62</v>
      </c>
      <c r="I349" t="s">
        <v>61</v>
      </c>
      <c r="J349" t="s">
        <v>62</v>
      </c>
      <c r="K349" t="s">
        <v>62</v>
      </c>
      <c r="L349" t="s">
        <v>62</v>
      </c>
      <c r="M349" t="s">
        <v>62</v>
      </c>
      <c r="N349" t="s">
        <v>62</v>
      </c>
      <c r="O349" t="s">
        <v>62</v>
      </c>
      <c r="P349" t="s">
        <v>62</v>
      </c>
      <c r="Q349" t="s">
        <v>62</v>
      </c>
      <c r="R349" t="s">
        <v>62</v>
      </c>
      <c r="S349" t="s">
        <v>62</v>
      </c>
      <c r="T349" t="s">
        <v>62</v>
      </c>
      <c r="V349" t="s">
        <v>62</v>
      </c>
    </row>
    <row r="350" spans="1:22" x14ac:dyDescent="0.2">
      <c r="A350" s="1" t="s">
        <v>410</v>
      </c>
      <c r="B350" s="1" t="s">
        <v>3748</v>
      </c>
      <c r="C350" s="1" t="s">
        <v>2077</v>
      </c>
      <c r="D350" s="1" t="s">
        <v>3399</v>
      </c>
      <c r="E350" t="s">
        <v>61</v>
      </c>
      <c r="F350" t="s">
        <v>62</v>
      </c>
      <c r="G350" t="s">
        <v>62</v>
      </c>
      <c r="H350" t="s">
        <v>62</v>
      </c>
      <c r="I350" t="s">
        <v>61</v>
      </c>
      <c r="J350" t="s">
        <v>62</v>
      </c>
      <c r="K350" t="s">
        <v>62</v>
      </c>
      <c r="L350" t="s">
        <v>62</v>
      </c>
      <c r="M350" t="s">
        <v>62</v>
      </c>
      <c r="N350" t="s">
        <v>62</v>
      </c>
      <c r="O350" t="s">
        <v>61</v>
      </c>
      <c r="P350" t="s">
        <v>62</v>
      </c>
      <c r="Q350" t="s">
        <v>62</v>
      </c>
      <c r="R350" t="s">
        <v>62</v>
      </c>
      <c r="S350" t="s">
        <v>62</v>
      </c>
      <c r="T350" t="s">
        <v>61</v>
      </c>
      <c r="U350" t="s">
        <v>61</v>
      </c>
      <c r="V350" t="s">
        <v>62</v>
      </c>
    </row>
    <row r="351" spans="1:22" x14ac:dyDescent="0.2">
      <c r="A351" s="1" t="s">
        <v>411</v>
      </c>
      <c r="B351" s="1" t="s">
        <v>3749</v>
      </c>
      <c r="C351" s="1" t="s">
        <v>2078</v>
      </c>
      <c r="D351" s="1" t="s">
        <v>3399</v>
      </c>
      <c r="E351" t="s">
        <v>61</v>
      </c>
      <c r="F351" t="s">
        <v>62</v>
      </c>
      <c r="G351" t="s">
        <v>62</v>
      </c>
      <c r="H351" t="s">
        <v>62</v>
      </c>
      <c r="I351" t="s">
        <v>62</v>
      </c>
      <c r="J351" t="s">
        <v>62</v>
      </c>
      <c r="K351" t="s">
        <v>62</v>
      </c>
      <c r="L351" t="s">
        <v>62</v>
      </c>
      <c r="M351" t="s">
        <v>62</v>
      </c>
      <c r="N351" t="s">
        <v>62</v>
      </c>
      <c r="O351" t="s">
        <v>62</v>
      </c>
      <c r="P351" t="s">
        <v>62</v>
      </c>
      <c r="Q351" t="s">
        <v>62</v>
      </c>
      <c r="R351" t="s">
        <v>62</v>
      </c>
      <c r="S351" t="s">
        <v>62</v>
      </c>
      <c r="T351" t="s">
        <v>62</v>
      </c>
      <c r="U351" t="s">
        <v>61</v>
      </c>
      <c r="V351" t="s">
        <v>62</v>
      </c>
    </row>
    <row r="352" spans="1:22" x14ac:dyDescent="0.2">
      <c r="A352" s="1" t="s">
        <v>412</v>
      </c>
      <c r="B352" s="1" t="s">
        <v>3750</v>
      </c>
      <c r="C352" s="1" t="s">
        <v>2079</v>
      </c>
      <c r="D352" s="1" t="s">
        <v>3399</v>
      </c>
      <c r="E352" t="s">
        <v>61</v>
      </c>
      <c r="F352" t="s">
        <v>62</v>
      </c>
      <c r="G352" t="s">
        <v>62</v>
      </c>
      <c r="H352" t="s">
        <v>62</v>
      </c>
      <c r="I352" t="s">
        <v>62</v>
      </c>
      <c r="J352" t="s">
        <v>62</v>
      </c>
      <c r="K352" t="s">
        <v>62</v>
      </c>
      <c r="L352" t="s">
        <v>62</v>
      </c>
      <c r="M352" t="s">
        <v>62</v>
      </c>
      <c r="N352" t="s">
        <v>62</v>
      </c>
      <c r="O352" t="s">
        <v>62</v>
      </c>
      <c r="P352" t="s">
        <v>62</v>
      </c>
      <c r="Q352" t="s">
        <v>62</v>
      </c>
      <c r="R352" t="s">
        <v>62</v>
      </c>
      <c r="S352" t="s">
        <v>62</v>
      </c>
      <c r="T352" t="s">
        <v>62</v>
      </c>
      <c r="V352" t="s">
        <v>62</v>
      </c>
    </row>
    <row r="353" spans="1:22" x14ac:dyDescent="0.2">
      <c r="A353" s="1" t="s">
        <v>413</v>
      </c>
      <c r="B353" s="1" t="s">
        <v>3751</v>
      </c>
      <c r="C353" s="1" t="s">
        <v>2080</v>
      </c>
      <c r="D353" s="1" t="s">
        <v>3399</v>
      </c>
      <c r="E353" t="s">
        <v>61</v>
      </c>
      <c r="F353" t="s">
        <v>62</v>
      </c>
      <c r="G353" t="s">
        <v>62</v>
      </c>
      <c r="H353" t="s">
        <v>62</v>
      </c>
      <c r="I353" t="s">
        <v>62</v>
      </c>
      <c r="K353" t="s">
        <v>62</v>
      </c>
      <c r="L353" t="s">
        <v>62</v>
      </c>
      <c r="M353" t="s">
        <v>62</v>
      </c>
      <c r="N353" t="s">
        <v>62</v>
      </c>
      <c r="O353" t="s">
        <v>62</v>
      </c>
      <c r="P353" t="s">
        <v>61</v>
      </c>
      <c r="Q353" t="s">
        <v>62</v>
      </c>
      <c r="R353" t="s">
        <v>61</v>
      </c>
      <c r="T353" t="s">
        <v>62</v>
      </c>
      <c r="U353" t="s">
        <v>62</v>
      </c>
      <c r="V353" t="s">
        <v>62</v>
      </c>
    </row>
    <row r="354" spans="1:22" x14ac:dyDescent="0.2">
      <c r="A354" s="1" t="s">
        <v>414</v>
      </c>
      <c r="B354" s="1" t="s">
        <v>3752</v>
      </c>
      <c r="C354" s="1" t="s">
        <v>2081</v>
      </c>
      <c r="D354" s="1" t="s">
        <v>3399</v>
      </c>
      <c r="F354" t="s">
        <v>62</v>
      </c>
      <c r="G354" t="s">
        <v>62</v>
      </c>
      <c r="H354" t="s">
        <v>62</v>
      </c>
      <c r="I354" t="s">
        <v>62</v>
      </c>
      <c r="J354" t="s">
        <v>62</v>
      </c>
      <c r="K354" t="s">
        <v>62</v>
      </c>
      <c r="L354" t="s">
        <v>62</v>
      </c>
      <c r="M354" t="s">
        <v>62</v>
      </c>
      <c r="N354" t="s">
        <v>62</v>
      </c>
      <c r="P354" t="s">
        <v>62</v>
      </c>
      <c r="Q354" t="s">
        <v>62</v>
      </c>
      <c r="R354" t="s">
        <v>62</v>
      </c>
      <c r="S354" t="s">
        <v>62</v>
      </c>
      <c r="T354" t="s">
        <v>61</v>
      </c>
      <c r="U354" t="s">
        <v>62</v>
      </c>
      <c r="V354" t="s">
        <v>62</v>
      </c>
    </row>
    <row r="355" spans="1:22" x14ac:dyDescent="0.2">
      <c r="A355" s="1" t="s">
        <v>415</v>
      </c>
      <c r="B355" s="1" t="s">
        <v>3753</v>
      </c>
      <c r="C355" s="1" t="s">
        <v>2082</v>
      </c>
      <c r="D355" s="1" t="s">
        <v>3399</v>
      </c>
      <c r="E355" t="s">
        <v>61</v>
      </c>
      <c r="F355" t="s">
        <v>62</v>
      </c>
      <c r="G355" t="s">
        <v>62</v>
      </c>
      <c r="H355" t="s">
        <v>62</v>
      </c>
      <c r="I355" t="s">
        <v>62</v>
      </c>
      <c r="J355" t="s">
        <v>62</v>
      </c>
      <c r="K355" t="s">
        <v>62</v>
      </c>
      <c r="L355" t="s">
        <v>62</v>
      </c>
      <c r="M355" t="s">
        <v>62</v>
      </c>
      <c r="N355" t="s">
        <v>62</v>
      </c>
      <c r="O355" t="s">
        <v>62</v>
      </c>
      <c r="P355" t="s">
        <v>61</v>
      </c>
      <c r="Q355" t="s">
        <v>62</v>
      </c>
      <c r="S355" t="s">
        <v>62</v>
      </c>
      <c r="T355" t="s">
        <v>62</v>
      </c>
      <c r="U355" t="s">
        <v>61</v>
      </c>
      <c r="V355" t="s">
        <v>62</v>
      </c>
    </row>
    <row r="356" spans="1:22" x14ac:dyDescent="0.2">
      <c r="A356" s="1" t="s">
        <v>416</v>
      </c>
      <c r="B356" s="1" t="s">
        <v>3754</v>
      </c>
      <c r="C356" s="1" t="s">
        <v>2083</v>
      </c>
      <c r="D356" s="1" t="s">
        <v>3399</v>
      </c>
      <c r="F356" t="s">
        <v>62</v>
      </c>
      <c r="G356" t="s">
        <v>62</v>
      </c>
      <c r="H356" t="s">
        <v>62</v>
      </c>
      <c r="I356" t="s">
        <v>62</v>
      </c>
      <c r="J356" t="s">
        <v>62</v>
      </c>
      <c r="K356" t="s">
        <v>62</v>
      </c>
      <c r="L356" t="s">
        <v>62</v>
      </c>
      <c r="M356" t="s">
        <v>62</v>
      </c>
      <c r="N356" t="s">
        <v>62</v>
      </c>
      <c r="O356" t="s">
        <v>61</v>
      </c>
      <c r="P356" t="s">
        <v>62</v>
      </c>
      <c r="Q356" t="s">
        <v>62</v>
      </c>
      <c r="R356" t="s">
        <v>62</v>
      </c>
      <c r="S356" t="s">
        <v>62</v>
      </c>
      <c r="T356" t="s">
        <v>61</v>
      </c>
      <c r="U356" t="s">
        <v>62</v>
      </c>
      <c r="V356" t="s">
        <v>62</v>
      </c>
    </row>
    <row r="357" spans="1:22" x14ac:dyDescent="0.2">
      <c r="A357" s="1" t="s">
        <v>417</v>
      </c>
      <c r="B357" s="1" t="s">
        <v>3755</v>
      </c>
      <c r="C357" s="1" t="s">
        <v>2084</v>
      </c>
      <c r="D357" s="1" t="s">
        <v>3399</v>
      </c>
      <c r="E357" t="s">
        <v>61</v>
      </c>
      <c r="F357" t="s">
        <v>62</v>
      </c>
      <c r="G357" t="s">
        <v>62</v>
      </c>
      <c r="H357" t="s">
        <v>62</v>
      </c>
      <c r="I357" t="s">
        <v>62</v>
      </c>
      <c r="J357" t="s">
        <v>62</v>
      </c>
      <c r="K357" t="s">
        <v>62</v>
      </c>
      <c r="L357" t="s">
        <v>62</v>
      </c>
      <c r="M357" t="s">
        <v>62</v>
      </c>
      <c r="N357" t="s">
        <v>62</v>
      </c>
      <c r="O357" t="s">
        <v>62</v>
      </c>
      <c r="P357" t="s">
        <v>62</v>
      </c>
      <c r="Q357" t="s">
        <v>62</v>
      </c>
      <c r="R357" t="s">
        <v>62</v>
      </c>
      <c r="S357" t="s">
        <v>62</v>
      </c>
      <c r="T357" t="s">
        <v>61</v>
      </c>
      <c r="V357" t="s">
        <v>62</v>
      </c>
    </row>
    <row r="358" spans="1:22" x14ac:dyDescent="0.2">
      <c r="A358" s="1" t="s">
        <v>418</v>
      </c>
      <c r="B358" s="1" t="s">
        <v>3756</v>
      </c>
      <c r="C358" s="1" t="s">
        <v>2085</v>
      </c>
      <c r="D358" s="1" t="s">
        <v>3399</v>
      </c>
      <c r="F358" t="s">
        <v>62</v>
      </c>
      <c r="G358" t="s">
        <v>62</v>
      </c>
      <c r="H358" t="s">
        <v>62</v>
      </c>
      <c r="I358" t="s">
        <v>62</v>
      </c>
      <c r="J358" t="s">
        <v>62</v>
      </c>
      <c r="K358" t="s">
        <v>62</v>
      </c>
      <c r="L358" t="s">
        <v>62</v>
      </c>
      <c r="M358" t="s">
        <v>62</v>
      </c>
      <c r="N358" t="s">
        <v>62</v>
      </c>
      <c r="O358" t="s">
        <v>61</v>
      </c>
      <c r="P358" t="s">
        <v>62</v>
      </c>
      <c r="Q358" t="s">
        <v>62</v>
      </c>
      <c r="R358" t="s">
        <v>62</v>
      </c>
      <c r="S358" t="s">
        <v>62</v>
      </c>
      <c r="T358" t="s">
        <v>61</v>
      </c>
      <c r="U358" t="s">
        <v>62</v>
      </c>
      <c r="V358" t="s">
        <v>62</v>
      </c>
    </row>
    <row r="359" spans="1:22" x14ac:dyDescent="0.2">
      <c r="A359" s="1" t="s">
        <v>419</v>
      </c>
      <c r="B359" s="1" t="s">
        <v>3757</v>
      </c>
      <c r="C359" s="1" t="s">
        <v>2086</v>
      </c>
      <c r="D359" s="1" t="s">
        <v>3399</v>
      </c>
      <c r="E359" t="s">
        <v>61</v>
      </c>
      <c r="F359" t="s">
        <v>62</v>
      </c>
      <c r="G359" t="s">
        <v>62</v>
      </c>
      <c r="H359" t="s">
        <v>62</v>
      </c>
      <c r="I359" t="s">
        <v>62</v>
      </c>
      <c r="J359" t="s">
        <v>62</v>
      </c>
      <c r="K359" t="s">
        <v>62</v>
      </c>
      <c r="L359" t="s">
        <v>62</v>
      </c>
      <c r="M359" t="s">
        <v>62</v>
      </c>
      <c r="N359" t="s">
        <v>62</v>
      </c>
      <c r="O359" t="s">
        <v>62</v>
      </c>
      <c r="Q359" t="s">
        <v>62</v>
      </c>
      <c r="R359" t="s">
        <v>62</v>
      </c>
      <c r="S359" t="s">
        <v>62</v>
      </c>
      <c r="T359" t="s">
        <v>62</v>
      </c>
      <c r="V359" t="s">
        <v>62</v>
      </c>
    </row>
    <row r="360" spans="1:22" x14ac:dyDescent="0.2">
      <c r="A360" s="1" t="s">
        <v>420</v>
      </c>
      <c r="B360" s="1" t="s">
        <v>3758</v>
      </c>
      <c r="C360" s="1" t="s">
        <v>2087</v>
      </c>
      <c r="D360" s="1" t="s">
        <v>3399</v>
      </c>
      <c r="E360" t="s">
        <v>61</v>
      </c>
      <c r="F360" t="s">
        <v>62</v>
      </c>
      <c r="G360" t="s">
        <v>62</v>
      </c>
      <c r="H360" t="s">
        <v>62</v>
      </c>
      <c r="I360" t="s">
        <v>61</v>
      </c>
      <c r="J360" t="s">
        <v>62</v>
      </c>
      <c r="K360" t="s">
        <v>62</v>
      </c>
      <c r="L360" t="s">
        <v>62</v>
      </c>
      <c r="M360" t="s">
        <v>62</v>
      </c>
      <c r="N360" t="s">
        <v>62</v>
      </c>
      <c r="O360" t="s">
        <v>62</v>
      </c>
      <c r="P360" t="s">
        <v>61</v>
      </c>
      <c r="Q360" t="s">
        <v>62</v>
      </c>
      <c r="R360" t="s">
        <v>61</v>
      </c>
      <c r="S360" t="s">
        <v>62</v>
      </c>
      <c r="T360" t="s">
        <v>62</v>
      </c>
      <c r="U360" t="s">
        <v>61</v>
      </c>
      <c r="V360" t="s">
        <v>62</v>
      </c>
    </row>
    <row r="361" spans="1:22" x14ac:dyDescent="0.2">
      <c r="A361" s="1" t="s">
        <v>421</v>
      </c>
      <c r="B361" s="1" t="s">
        <v>3759</v>
      </c>
      <c r="C361" s="1" t="s">
        <v>2088</v>
      </c>
      <c r="D361" s="1" t="s">
        <v>3399</v>
      </c>
      <c r="E361" t="s">
        <v>61</v>
      </c>
      <c r="F361" t="s">
        <v>62</v>
      </c>
      <c r="G361" t="s">
        <v>62</v>
      </c>
      <c r="H361" t="s">
        <v>62</v>
      </c>
      <c r="I361" t="s">
        <v>61</v>
      </c>
      <c r="J361" t="s">
        <v>62</v>
      </c>
      <c r="K361" t="s">
        <v>62</v>
      </c>
      <c r="L361" t="s">
        <v>62</v>
      </c>
      <c r="M361" t="s">
        <v>62</v>
      </c>
      <c r="N361" t="s">
        <v>62</v>
      </c>
      <c r="O361" t="s">
        <v>61</v>
      </c>
      <c r="P361" t="s">
        <v>62</v>
      </c>
      <c r="Q361" t="s">
        <v>62</v>
      </c>
      <c r="R361" t="s">
        <v>62</v>
      </c>
      <c r="S361" t="s">
        <v>62</v>
      </c>
      <c r="T361" t="s">
        <v>61</v>
      </c>
      <c r="U361" t="s">
        <v>61</v>
      </c>
      <c r="V361" t="s">
        <v>62</v>
      </c>
    </row>
    <row r="362" spans="1:22" x14ac:dyDescent="0.2">
      <c r="A362" s="1" t="s">
        <v>422</v>
      </c>
      <c r="B362" s="1" t="s">
        <v>3760</v>
      </c>
      <c r="C362" s="1" t="s">
        <v>2089</v>
      </c>
      <c r="D362" s="1" t="s">
        <v>3399</v>
      </c>
      <c r="E362" t="s">
        <v>61</v>
      </c>
      <c r="F362" t="s">
        <v>62</v>
      </c>
      <c r="G362" t="s">
        <v>62</v>
      </c>
      <c r="H362" t="s">
        <v>62</v>
      </c>
      <c r="I362" t="s">
        <v>62</v>
      </c>
      <c r="J362" t="s">
        <v>61</v>
      </c>
      <c r="K362" t="s">
        <v>62</v>
      </c>
      <c r="L362" t="s">
        <v>62</v>
      </c>
      <c r="M362" t="s">
        <v>62</v>
      </c>
      <c r="N362" t="s">
        <v>62</v>
      </c>
      <c r="O362" t="s">
        <v>62</v>
      </c>
      <c r="P362" t="s">
        <v>61</v>
      </c>
      <c r="Q362" t="s">
        <v>62</v>
      </c>
      <c r="R362" t="s">
        <v>61</v>
      </c>
      <c r="S362" t="s">
        <v>62</v>
      </c>
      <c r="T362" t="s">
        <v>61</v>
      </c>
      <c r="V362" t="s">
        <v>61</v>
      </c>
    </row>
    <row r="363" spans="1:22" x14ac:dyDescent="0.2">
      <c r="A363" s="1" t="s">
        <v>423</v>
      </c>
      <c r="B363" s="1" t="s">
        <v>3761</v>
      </c>
      <c r="C363" s="1" t="s">
        <v>2090</v>
      </c>
      <c r="D363" s="1" t="s">
        <v>3399</v>
      </c>
      <c r="E363" t="s">
        <v>61</v>
      </c>
      <c r="F363" t="s">
        <v>62</v>
      </c>
      <c r="G363" t="s">
        <v>62</v>
      </c>
      <c r="H363" t="s">
        <v>62</v>
      </c>
      <c r="J363" t="s">
        <v>62</v>
      </c>
      <c r="K363" t="s">
        <v>62</v>
      </c>
      <c r="L363" t="s">
        <v>62</v>
      </c>
      <c r="M363" t="s">
        <v>62</v>
      </c>
      <c r="N363" t="s">
        <v>62</v>
      </c>
      <c r="O363" t="s">
        <v>62</v>
      </c>
      <c r="P363" t="s">
        <v>61</v>
      </c>
      <c r="Q363" t="s">
        <v>62</v>
      </c>
      <c r="R363" t="s">
        <v>61</v>
      </c>
      <c r="S363" t="s">
        <v>62</v>
      </c>
      <c r="T363" t="s">
        <v>62</v>
      </c>
      <c r="U363" t="s">
        <v>62</v>
      </c>
      <c r="V363" t="s">
        <v>62</v>
      </c>
    </row>
    <row r="364" spans="1:22" x14ac:dyDescent="0.2">
      <c r="A364" s="1" t="s">
        <v>424</v>
      </c>
      <c r="B364" s="1" t="s">
        <v>3762</v>
      </c>
      <c r="C364" s="1" t="s">
        <v>2091</v>
      </c>
      <c r="D364" s="1" t="s">
        <v>3399</v>
      </c>
      <c r="F364" t="s">
        <v>62</v>
      </c>
      <c r="G364" t="s">
        <v>62</v>
      </c>
      <c r="H364" t="s">
        <v>62</v>
      </c>
      <c r="J364" t="s">
        <v>62</v>
      </c>
      <c r="K364" t="s">
        <v>62</v>
      </c>
      <c r="L364" t="s">
        <v>62</v>
      </c>
      <c r="M364" t="s">
        <v>62</v>
      </c>
      <c r="N364" t="s">
        <v>62</v>
      </c>
      <c r="O364" t="s">
        <v>62</v>
      </c>
      <c r="P364" t="s">
        <v>61</v>
      </c>
      <c r="Q364" t="s">
        <v>62</v>
      </c>
      <c r="R364" t="s">
        <v>61</v>
      </c>
      <c r="S364" t="s">
        <v>62</v>
      </c>
      <c r="T364" t="s">
        <v>62</v>
      </c>
      <c r="U364" t="s">
        <v>62</v>
      </c>
      <c r="V364" t="s">
        <v>62</v>
      </c>
    </row>
    <row r="365" spans="1:22" x14ac:dyDescent="0.2">
      <c r="A365" s="1" t="s">
        <v>425</v>
      </c>
      <c r="B365" s="1" t="s">
        <v>3763</v>
      </c>
      <c r="C365" s="1" t="s">
        <v>2092</v>
      </c>
      <c r="D365" s="1" t="s">
        <v>3399</v>
      </c>
      <c r="G365" t="s">
        <v>62</v>
      </c>
      <c r="H365" t="s">
        <v>62</v>
      </c>
      <c r="K365" t="s">
        <v>62</v>
      </c>
      <c r="L365" t="s">
        <v>62</v>
      </c>
      <c r="M365" t="s">
        <v>62</v>
      </c>
      <c r="N365" t="s">
        <v>62</v>
      </c>
      <c r="O365" t="s">
        <v>61</v>
      </c>
      <c r="P365" t="s">
        <v>61</v>
      </c>
      <c r="Q365" t="s">
        <v>62</v>
      </c>
      <c r="R365" t="s">
        <v>61</v>
      </c>
      <c r="S365" t="s">
        <v>61</v>
      </c>
      <c r="T365" t="s">
        <v>61</v>
      </c>
      <c r="U365" t="s">
        <v>62</v>
      </c>
      <c r="V365" t="s">
        <v>62</v>
      </c>
    </row>
    <row r="366" spans="1:22" x14ac:dyDescent="0.2">
      <c r="A366" s="1" t="s">
        <v>426</v>
      </c>
      <c r="B366" s="1" t="s">
        <v>3764</v>
      </c>
      <c r="C366" s="1" t="s">
        <v>2093</v>
      </c>
      <c r="D366" s="1" t="s">
        <v>3399</v>
      </c>
      <c r="E366" t="s">
        <v>61</v>
      </c>
      <c r="F366" t="s">
        <v>62</v>
      </c>
      <c r="G366" t="s">
        <v>62</v>
      </c>
      <c r="H366" t="s">
        <v>62</v>
      </c>
      <c r="I366" t="s">
        <v>62</v>
      </c>
      <c r="J366" t="s">
        <v>61</v>
      </c>
      <c r="K366" t="s">
        <v>62</v>
      </c>
      <c r="L366" t="s">
        <v>62</v>
      </c>
      <c r="M366" t="s">
        <v>62</v>
      </c>
      <c r="O366" t="s">
        <v>61</v>
      </c>
      <c r="P366" t="s">
        <v>61</v>
      </c>
      <c r="Q366" t="s">
        <v>61</v>
      </c>
      <c r="R366" t="s">
        <v>61</v>
      </c>
      <c r="S366" t="s">
        <v>61</v>
      </c>
      <c r="T366" t="s">
        <v>62</v>
      </c>
      <c r="U366" t="s">
        <v>61</v>
      </c>
      <c r="V366" t="s">
        <v>62</v>
      </c>
    </row>
    <row r="367" spans="1:22" x14ac:dyDescent="0.2">
      <c r="A367" s="1" t="s">
        <v>427</v>
      </c>
      <c r="B367" s="1" t="s">
        <v>3765</v>
      </c>
      <c r="C367" s="1" t="s">
        <v>2094</v>
      </c>
      <c r="D367" s="1" t="s">
        <v>3399</v>
      </c>
      <c r="E367" t="s">
        <v>61</v>
      </c>
      <c r="F367" t="s">
        <v>62</v>
      </c>
      <c r="G367" t="s">
        <v>62</v>
      </c>
      <c r="H367" t="s">
        <v>62</v>
      </c>
      <c r="I367" t="s">
        <v>62</v>
      </c>
      <c r="J367" t="s">
        <v>62</v>
      </c>
      <c r="K367" t="s">
        <v>62</v>
      </c>
      <c r="L367" t="s">
        <v>62</v>
      </c>
      <c r="M367" t="s">
        <v>62</v>
      </c>
      <c r="N367" t="s">
        <v>62</v>
      </c>
      <c r="O367" t="s">
        <v>61</v>
      </c>
      <c r="P367" t="s">
        <v>61</v>
      </c>
      <c r="Q367" t="s">
        <v>62</v>
      </c>
      <c r="R367" t="s">
        <v>61</v>
      </c>
      <c r="U367" t="s">
        <v>61</v>
      </c>
      <c r="V367" t="s">
        <v>62</v>
      </c>
    </row>
    <row r="368" spans="1:22" x14ac:dyDescent="0.2">
      <c r="A368" s="1" t="s">
        <v>428</v>
      </c>
      <c r="B368" s="1" t="s">
        <v>3766</v>
      </c>
      <c r="C368" s="1" t="s">
        <v>2095</v>
      </c>
      <c r="D368" s="1" t="s">
        <v>3399</v>
      </c>
      <c r="E368" t="s">
        <v>61</v>
      </c>
      <c r="F368" t="s">
        <v>62</v>
      </c>
      <c r="G368" t="s">
        <v>62</v>
      </c>
      <c r="H368" t="s">
        <v>62</v>
      </c>
      <c r="I368" t="s">
        <v>61</v>
      </c>
      <c r="J368" t="s">
        <v>61</v>
      </c>
      <c r="K368" t="s">
        <v>62</v>
      </c>
      <c r="L368" t="s">
        <v>62</v>
      </c>
      <c r="M368" t="s">
        <v>62</v>
      </c>
      <c r="N368" t="s">
        <v>62</v>
      </c>
      <c r="O368" t="s">
        <v>61</v>
      </c>
      <c r="P368" t="s">
        <v>61</v>
      </c>
      <c r="Q368" t="s">
        <v>62</v>
      </c>
      <c r="R368" t="s">
        <v>61</v>
      </c>
      <c r="S368" t="s">
        <v>61</v>
      </c>
      <c r="T368" t="s">
        <v>61</v>
      </c>
      <c r="U368" t="s">
        <v>61</v>
      </c>
      <c r="V368" t="s">
        <v>61</v>
      </c>
    </row>
    <row r="369" spans="1:22" x14ac:dyDescent="0.2">
      <c r="A369" s="1" t="s">
        <v>429</v>
      </c>
      <c r="B369" s="1" t="s">
        <v>3767</v>
      </c>
      <c r="C369" s="1" t="s">
        <v>2096</v>
      </c>
      <c r="D369" s="1" t="s">
        <v>3399</v>
      </c>
      <c r="E369" t="s">
        <v>61</v>
      </c>
      <c r="F369" t="s">
        <v>62</v>
      </c>
      <c r="G369" t="s">
        <v>62</v>
      </c>
      <c r="H369" t="s">
        <v>62</v>
      </c>
      <c r="J369" t="s">
        <v>62</v>
      </c>
      <c r="K369" t="s">
        <v>62</v>
      </c>
      <c r="L369" t="s">
        <v>62</v>
      </c>
      <c r="M369" t="s">
        <v>62</v>
      </c>
      <c r="N369" t="s">
        <v>62</v>
      </c>
      <c r="O369" t="s">
        <v>61</v>
      </c>
      <c r="P369" t="s">
        <v>61</v>
      </c>
      <c r="Q369" t="s">
        <v>62</v>
      </c>
      <c r="R369" t="s">
        <v>61</v>
      </c>
      <c r="S369" t="s">
        <v>62</v>
      </c>
      <c r="U369" t="s">
        <v>62</v>
      </c>
      <c r="V369" t="s">
        <v>61</v>
      </c>
    </row>
    <row r="370" spans="1:22" x14ac:dyDescent="0.2">
      <c r="A370" s="1" t="s">
        <v>430</v>
      </c>
      <c r="B370" s="1" t="s">
        <v>3768</v>
      </c>
      <c r="C370" s="1" t="s">
        <v>2097</v>
      </c>
      <c r="D370" s="1" t="s">
        <v>3399</v>
      </c>
      <c r="F370" t="s">
        <v>62</v>
      </c>
      <c r="G370" t="s">
        <v>62</v>
      </c>
      <c r="H370" t="s">
        <v>62</v>
      </c>
      <c r="I370" t="s">
        <v>62</v>
      </c>
      <c r="J370" t="s">
        <v>62</v>
      </c>
      <c r="K370" t="s">
        <v>62</v>
      </c>
      <c r="L370" t="s">
        <v>62</v>
      </c>
      <c r="M370" t="s">
        <v>62</v>
      </c>
      <c r="N370" t="s">
        <v>62</v>
      </c>
      <c r="O370" t="s">
        <v>61</v>
      </c>
      <c r="P370" t="s">
        <v>62</v>
      </c>
      <c r="Q370" t="s">
        <v>62</v>
      </c>
      <c r="R370" t="s">
        <v>62</v>
      </c>
      <c r="S370" t="s">
        <v>62</v>
      </c>
      <c r="T370" t="s">
        <v>61</v>
      </c>
      <c r="U370" t="s">
        <v>62</v>
      </c>
      <c r="V370" t="s">
        <v>62</v>
      </c>
    </row>
    <row r="371" spans="1:22" x14ac:dyDescent="0.2">
      <c r="A371" s="1" t="s">
        <v>431</v>
      </c>
      <c r="B371" s="1" t="s">
        <v>3769</v>
      </c>
      <c r="C371" s="1" t="s">
        <v>2098</v>
      </c>
      <c r="D371" s="1" t="s">
        <v>3399</v>
      </c>
      <c r="E371" t="s">
        <v>62</v>
      </c>
      <c r="F371" t="s">
        <v>62</v>
      </c>
      <c r="G371" t="s">
        <v>62</v>
      </c>
      <c r="H371" t="s">
        <v>62</v>
      </c>
      <c r="I371" t="s">
        <v>62</v>
      </c>
      <c r="J371" t="s">
        <v>62</v>
      </c>
      <c r="K371" t="s">
        <v>62</v>
      </c>
      <c r="L371" t="s">
        <v>62</v>
      </c>
      <c r="M371" t="s">
        <v>62</v>
      </c>
      <c r="N371" t="s">
        <v>62</v>
      </c>
      <c r="P371" t="s">
        <v>62</v>
      </c>
      <c r="Q371" t="s">
        <v>62</v>
      </c>
      <c r="R371" t="s">
        <v>62</v>
      </c>
      <c r="S371" t="s">
        <v>62</v>
      </c>
      <c r="T371" t="s">
        <v>61</v>
      </c>
      <c r="U371" t="s">
        <v>62</v>
      </c>
      <c r="V371" t="s">
        <v>61</v>
      </c>
    </row>
    <row r="372" spans="1:22" x14ac:dyDescent="0.2">
      <c r="A372" s="1" t="s">
        <v>432</v>
      </c>
      <c r="B372" s="1" t="s">
        <v>3770</v>
      </c>
      <c r="C372" s="1" t="s">
        <v>2099</v>
      </c>
      <c r="D372" s="1" t="s">
        <v>3399</v>
      </c>
      <c r="E372" t="s">
        <v>61</v>
      </c>
      <c r="F372" t="s">
        <v>62</v>
      </c>
      <c r="G372" t="s">
        <v>62</v>
      </c>
      <c r="H372" t="s">
        <v>62</v>
      </c>
      <c r="I372" t="s">
        <v>62</v>
      </c>
      <c r="J372" t="s">
        <v>62</v>
      </c>
      <c r="K372" t="s">
        <v>62</v>
      </c>
      <c r="L372" t="s">
        <v>62</v>
      </c>
      <c r="M372" t="s">
        <v>62</v>
      </c>
      <c r="N372" t="s">
        <v>62</v>
      </c>
      <c r="O372" t="s">
        <v>61</v>
      </c>
      <c r="P372" t="s">
        <v>62</v>
      </c>
      <c r="Q372" t="s">
        <v>62</v>
      </c>
      <c r="R372" t="s">
        <v>62</v>
      </c>
      <c r="S372" t="s">
        <v>62</v>
      </c>
      <c r="T372" t="s">
        <v>61</v>
      </c>
      <c r="U372" t="s">
        <v>61</v>
      </c>
      <c r="V372" t="s">
        <v>62</v>
      </c>
    </row>
    <row r="373" spans="1:22" x14ac:dyDescent="0.2">
      <c r="A373" s="1" t="s">
        <v>433</v>
      </c>
      <c r="B373" s="1" t="s">
        <v>3771</v>
      </c>
      <c r="C373" s="1" t="s">
        <v>2100</v>
      </c>
      <c r="D373" s="1" t="s">
        <v>3399</v>
      </c>
      <c r="F373" t="s">
        <v>62</v>
      </c>
      <c r="G373" t="s">
        <v>62</v>
      </c>
      <c r="H373" t="s">
        <v>62</v>
      </c>
      <c r="I373" t="s">
        <v>62</v>
      </c>
      <c r="J373" t="s">
        <v>62</v>
      </c>
      <c r="K373" t="s">
        <v>62</v>
      </c>
      <c r="L373" t="s">
        <v>62</v>
      </c>
      <c r="M373" t="s">
        <v>62</v>
      </c>
      <c r="N373" t="s">
        <v>62</v>
      </c>
      <c r="O373" t="s">
        <v>61</v>
      </c>
      <c r="P373" t="s">
        <v>61</v>
      </c>
      <c r="Q373" t="s">
        <v>62</v>
      </c>
      <c r="R373" t="s">
        <v>62</v>
      </c>
      <c r="S373" t="s">
        <v>62</v>
      </c>
      <c r="T373" t="s">
        <v>61</v>
      </c>
      <c r="U373" t="s">
        <v>62</v>
      </c>
      <c r="V373" t="s">
        <v>62</v>
      </c>
    </row>
    <row r="374" spans="1:22" x14ac:dyDescent="0.2">
      <c r="A374" s="1" t="s">
        <v>434</v>
      </c>
      <c r="B374" s="1" t="s">
        <v>3772</v>
      </c>
      <c r="C374" s="1" t="s">
        <v>2101</v>
      </c>
      <c r="D374" s="1" t="s">
        <v>3399</v>
      </c>
      <c r="F374" t="s">
        <v>62</v>
      </c>
      <c r="G374" t="s">
        <v>62</v>
      </c>
      <c r="H374" t="s">
        <v>62</v>
      </c>
      <c r="I374" t="s">
        <v>62</v>
      </c>
      <c r="J374" t="s">
        <v>62</v>
      </c>
      <c r="K374" t="s">
        <v>62</v>
      </c>
      <c r="L374" t="s">
        <v>62</v>
      </c>
      <c r="M374" t="s">
        <v>62</v>
      </c>
      <c r="N374" t="s">
        <v>62</v>
      </c>
      <c r="O374" t="s">
        <v>61</v>
      </c>
      <c r="P374" t="s">
        <v>62</v>
      </c>
      <c r="Q374" t="s">
        <v>62</v>
      </c>
      <c r="R374" t="s">
        <v>62</v>
      </c>
      <c r="S374" t="s">
        <v>62</v>
      </c>
      <c r="T374" t="s">
        <v>61</v>
      </c>
      <c r="U374" t="s">
        <v>62</v>
      </c>
      <c r="V374" t="s">
        <v>62</v>
      </c>
    </row>
    <row r="375" spans="1:22" x14ac:dyDescent="0.2">
      <c r="A375" s="1" t="s">
        <v>435</v>
      </c>
      <c r="B375" s="1" t="s">
        <v>3773</v>
      </c>
      <c r="C375" s="1" t="s">
        <v>2102</v>
      </c>
      <c r="D375" s="1" t="s">
        <v>3399</v>
      </c>
      <c r="F375" t="s">
        <v>62</v>
      </c>
      <c r="H375" t="s">
        <v>62</v>
      </c>
      <c r="I375" t="s">
        <v>61</v>
      </c>
      <c r="J375" t="s">
        <v>62</v>
      </c>
      <c r="K375" t="s">
        <v>62</v>
      </c>
      <c r="L375" t="s">
        <v>62</v>
      </c>
      <c r="M375" t="s">
        <v>62</v>
      </c>
      <c r="N375" t="s">
        <v>62</v>
      </c>
      <c r="O375" t="s">
        <v>61</v>
      </c>
      <c r="P375" t="s">
        <v>62</v>
      </c>
      <c r="Q375" t="s">
        <v>62</v>
      </c>
      <c r="R375" t="s">
        <v>62</v>
      </c>
      <c r="S375" t="s">
        <v>62</v>
      </c>
      <c r="T375" t="s">
        <v>61</v>
      </c>
      <c r="U375" t="s">
        <v>62</v>
      </c>
      <c r="V375" t="s">
        <v>61</v>
      </c>
    </row>
    <row r="376" spans="1:22" x14ac:dyDescent="0.2">
      <c r="A376" s="1" t="s">
        <v>436</v>
      </c>
      <c r="B376" s="1" t="s">
        <v>3774</v>
      </c>
      <c r="C376" s="1" t="s">
        <v>2103</v>
      </c>
      <c r="D376" s="1" t="s">
        <v>3399</v>
      </c>
      <c r="E376" t="s">
        <v>62</v>
      </c>
      <c r="F376" t="s">
        <v>62</v>
      </c>
      <c r="G376" t="s">
        <v>62</v>
      </c>
      <c r="H376" t="s">
        <v>62</v>
      </c>
      <c r="J376" t="s">
        <v>62</v>
      </c>
      <c r="K376" t="s">
        <v>62</v>
      </c>
      <c r="L376" t="s">
        <v>62</v>
      </c>
      <c r="M376" t="s">
        <v>62</v>
      </c>
      <c r="N376" t="s">
        <v>62</v>
      </c>
      <c r="O376" t="s">
        <v>62</v>
      </c>
      <c r="P376" t="s">
        <v>61</v>
      </c>
      <c r="Q376" t="s">
        <v>62</v>
      </c>
      <c r="R376" t="s">
        <v>61</v>
      </c>
      <c r="S376" t="s">
        <v>62</v>
      </c>
      <c r="T376" t="s">
        <v>62</v>
      </c>
      <c r="U376" t="s">
        <v>62</v>
      </c>
      <c r="V376" t="s">
        <v>62</v>
      </c>
    </row>
    <row r="377" spans="1:22" x14ac:dyDescent="0.2">
      <c r="A377" s="1" t="s">
        <v>437</v>
      </c>
      <c r="B377" s="1" t="s">
        <v>3775</v>
      </c>
      <c r="C377" s="1" t="s">
        <v>2104</v>
      </c>
      <c r="D377" s="1" t="s">
        <v>3399</v>
      </c>
      <c r="E377" t="s">
        <v>62</v>
      </c>
      <c r="F377" t="s">
        <v>62</v>
      </c>
      <c r="G377" t="s">
        <v>62</v>
      </c>
      <c r="H377" t="s">
        <v>62</v>
      </c>
      <c r="I377" t="s">
        <v>62</v>
      </c>
      <c r="J377" t="s">
        <v>62</v>
      </c>
      <c r="K377" t="s">
        <v>62</v>
      </c>
      <c r="L377" t="s">
        <v>62</v>
      </c>
      <c r="M377" t="s">
        <v>62</v>
      </c>
      <c r="N377" t="s">
        <v>62</v>
      </c>
      <c r="O377" t="s">
        <v>61</v>
      </c>
      <c r="P377" t="s">
        <v>62</v>
      </c>
      <c r="Q377" t="s">
        <v>62</v>
      </c>
      <c r="R377" t="s">
        <v>62</v>
      </c>
      <c r="S377" t="s">
        <v>62</v>
      </c>
      <c r="T377" t="s">
        <v>61</v>
      </c>
      <c r="U377" t="s">
        <v>62</v>
      </c>
      <c r="V377" t="s">
        <v>62</v>
      </c>
    </row>
    <row r="378" spans="1:22" x14ac:dyDescent="0.2">
      <c r="A378" s="1" t="s">
        <v>438</v>
      </c>
      <c r="B378" s="1" t="s">
        <v>3776</v>
      </c>
      <c r="C378" s="1" t="s">
        <v>2105</v>
      </c>
      <c r="D378" s="1" t="s">
        <v>3399</v>
      </c>
      <c r="E378" t="s">
        <v>61</v>
      </c>
      <c r="F378" t="s">
        <v>62</v>
      </c>
      <c r="G378" t="s">
        <v>62</v>
      </c>
      <c r="H378" t="s">
        <v>62</v>
      </c>
      <c r="I378" t="s">
        <v>62</v>
      </c>
      <c r="J378" t="s">
        <v>61</v>
      </c>
      <c r="K378" t="s">
        <v>62</v>
      </c>
      <c r="L378" t="s">
        <v>62</v>
      </c>
      <c r="M378" t="s">
        <v>62</v>
      </c>
      <c r="O378" t="s">
        <v>61</v>
      </c>
      <c r="P378" t="s">
        <v>61</v>
      </c>
      <c r="Q378" t="s">
        <v>61</v>
      </c>
      <c r="R378" t="s">
        <v>61</v>
      </c>
      <c r="S378" t="s">
        <v>62</v>
      </c>
      <c r="T378" t="s">
        <v>61</v>
      </c>
      <c r="U378" t="s">
        <v>61</v>
      </c>
      <c r="V378" t="s">
        <v>61</v>
      </c>
    </row>
    <row r="379" spans="1:22" x14ac:dyDescent="0.2">
      <c r="A379" s="1" t="s">
        <v>439</v>
      </c>
      <c r="B379" s="1" t="s">
        <v>3777</v>
      </c>
      <c r="C379" s="1" t="s">
        <v>2106</v>
      </c>
      <c r="D379" s="1" t="s">
        <v>3399</v>
      </c>
      <c r="E379" t="s">
        <v>61</v>
      </c>
      <c r="G379" t="s">
        <v>62</v>
      </c>
      <c r="H379" t="s">
        <v>62</v>
      </c>
      <c r="J379" t="s">
        <v>62</v>
      </c>
      <c r="K379" t="s">
        <v>62</v>
      </c>
      <c r="L379" t="s">
        <v>62</v>
      </c>
      <c r="M379" t="s">
        <v>62</v>
      </c>
      <c r="N379" t="s">
        <v>62</v>
      </c>
      <c r="O379" t="s">
        <v>61</v>
      </c>
      <c r="P379" t="s">
        <v>61</v>
      </c>
      <c r="Q379" t="s">
        <v>62</v>
      </c>
      <c r="R379" t="s">
        <v>61</v>
      </c>
      <c r="S379" t="s">
        <v>61</v>
      </c>
      <c r="T379" t="s">
        <v>62</v>
      </c>
      <c r="U379" t="s">
        <v>61</v>
      </c>
      <c r="V379" t="s">
        <v>61</v>
      </c>
    </row>
    <row r="380" spans="1:22" x14ac:dyDescent="0.2">
      <c r="A380" s="1" t="s">
        <v>440</v>
      </c>
      <c r="B380" s="1" t="s">
        <v>3778</v>
      </c>
      <c r="C380" s="1" t="s">
        <v>2107</v>
      </c>
      <c r="D380" s="1" t="s">
        <v>3399</v>
      </c>
      <c r="E380" t="s">
        <v>61</v>
      </c>
      <c r="G380" t="s">
        <v>62</v>
      </c>
      <c r="H380" t="s">
        <v>62</v>
      </c>
      <c r="I380" t="s">
        <v>61</v>
      </c>
      <c r="J380" t="s">
        <v>62</v>
      </c>
      <c r="K380" t="s">
        <v>62</v>
      </c>
      <c r="L380" t="s">
        <v>62</v>
      </c>
      <c r="M380" t="s">
        <v>62</v>
      </c>
      <c r="N380" t="s">
        <v>62</v>
      </c>
      <c r="P380" t="s">
        <v>61</v>
      </c>
      <c r="Q380" t="s">
        <v>62</v>
      </c>
      <c r="R380" t="s">
        <v>61</v>
      </c>
      <c r="S380" t="s">
        <v>61</v>
      </c>
      <c r="T380" t="s">
        <v>62</v>
      </c>
      <c r="V380" t="s">
        <v>61</v>
      </c>
    </row>
    <row r="381" spans="1:22" x14ac:dyDescent="0.2">
      <c r="A381" s="1" t="s">
        <v>441</v>
      </c>
      <c r="B381" s="1" t="s">
        <v>3779</v>
      </c>
      <c r="C381" s="1" t="s">
        <v>2108</v>
      </c>
      <c r="D381" s="1" t="s">
        <v>3399</v>
      </c>
      <c r="E381" t="s">
        <v>61</v>
      </c>
      <c r="F381" t="s">
        <v>62</v>
      </c>
      <c r="G381" t="s">
        <v>62</v>
      </c>
      <c r="H381" t="s">
        <v>62</v>
      </c>
      <c r="I381" t="s">
        <v>62</v>
      </c>
      <c r="J381" t="s">
        <v>61</v>
      </c>
      <c r="K381" t="s">
        <v>62</v>
      </c>
      <c r="L381" t="s">
        <v>62</v>
      </c>
      <c r="M381" t="s">
        <v>62</v>
      </c>
      <c r="N381" t="s">
        <v>62</v>
      </c>
      <c r="O381" t="s">
        <v>61</v>
      </c>
      <c r="P381" t="s">
        <v>61</v>
      </c>
      <c r="Q381" t="s">
        <v>62</v>
      </c>
      <c r="R381" t="s">
        <v>61</v>
      </c>
      <c r="T381" t="s">
        <v>62</v>
      </c>
      <c r="V381" t="s">
        <v>62</v>
      </c>
    </row>
    <row r="382" spans="1:22" x14ac:dyDescent="0.2">
      <c r="A382" s="1" t="s">
        <v>442</v>
      </c>
      <c r="B382" s="1" t="s">
        <v>3780</v>
      </c>
      <c r="C382" s="1" t="s">
        <v>2109</v>
      </c>
      <c r="D382" s="1" t="s">
        <v>3399</v>
      </c>
      <c r="E382" t="s">
        <v>61</v>
      </c>
      <c r="G382" t="s">
        <v>62</v>
      </c>
      <c r="H382" t="s">
        <v>62</v>
      </c>
      <c r="I382" t="s">
        <v>61</v>
      </c>
      <c r="J382" t="s">
        <v>62</v>
      </c>
      <c r="K382" t="s">
        <v>62</v>
      </c>
      <c r="L382" t="s">
        <v>62</v>
      </c>
      <c r="M382" t="s">
        <v>62</v>
      </c>
      <c r="N382" t="s">
        <v>62</v>
      </c>
      <c r="P382" t="s">
        <v>61</v>
      </c>
      <c r="Q382" t="s">
        <v>62</v>
      </c>
      <c r="R382" t="s">
        <v>61</v>
      </c>
      <c r="S382" t="s">
        <v>61</v>
      </c>
      <c r="T382" t="s">
        <v>62</v>
      </c>
      <c r="V382" t="s">
        <v>61</v>
      </c>
    </row>
    <row r="383" spans="1:22" x14ac:dyDescent="0.2">
      <c r="A383" s="1" t="s">
        <v>443</v>
      </c>
      <c r="B383" s="1" t="s">
        <v>3781</v>
      </c>
      <c r="C383" s="1" t="s">
        <v>2110</v>
      </c>
      <c r="D383" s="1" t="s">
        <v>3399</v>
      </c>
      <c r="E383" t="s">
        <v>61</v>
      </c>
      <c r="F383" t="s">
        <v>62</v>
      </c>
      <c r="G383" t="s">
        <v>62</v>
      </c>
      <c r="H383" t="s">
        <v>62</v>
      </c>
      <c r="I383" t="s">
        <v>62</v>
      </c>
      <c r="J383" t="s">
        <v>61</v>
      </c>
      <c r="K383" t="s">
        <v>62</v>
      </c>
      <c r="L383" t="s">
        <v>62</v>
      </c>
      <c r="M383" t="s">
        <v>62</v>
      </c>
      <c r="N383" t="s">
        <v>62</v>
      </c>
      <c r="O383" t="s">
        <v>62</v>
      </c>
      <c r="P383" t="s">
        <v>61</v>
      </c>
      <c r="Q383" t="s">
        <v>62</v>
      </c>
      <c r="R383" t="s">
        <v>61</v>
      </c>
      <c r="S383" t="s">
        <v>62</v>
      </c>
      <c r="T383" t="s">
        <v>61</v>
      </c>
      <c r="V383" t="s">
        <v>62</v>
      </c>
    </row>
    <row r="384" spans="1:22" x14ac:dyDescent="0.2">
      <c r="A384" s="1" t="s">
        <v>444</v>
      </c>
      <c r="B384" s="1" t="s">
        <v>3782</v>
      </c>
      <c r="C384" s="1" t="s">
        <v>2111</v>
      </c>
      <c r="D384" s="1" t="s">
        <v>3399</v>
      </c>
      <c r="E384" t="s">
        <v>61</v>
      </c>
      <c r="F384" t="s">
        <v>62</v>
      </c>
      <c r="G384" t="s">
        <v>62</v>
      </c>
      <c r="H384" t="s">
        <v>62</v>
      </c>
      <c r="I384" t="s">
        <v>61</v>
      </c>
      <c r="J384" t="s">
        <v>62</v>
      </c>
      <c r="K384" t="s">
        <v>62</v>
      </c>
      <c r="L384" t="s">
        <v>62</v>
      </c>
      <c r="M384" t="s">
        <v>62</v>
      </c>
      <c r="N384" t="s">
        <v>62</v>
      </c>
      <c r="O384" t="s">
        <v>61</v>
      </c>
      <c r="P384" t="s">
        <v>62</v>
      </c>
      <c r="Q384" t="s">
        <v>62</v>
      </c>
      <c r="R384" t="s">
        <v>62</v>
      </c>
      <c r="S384" t="s">
        <v>62</v>
      </c>
      <c r="T384" t="s">
        <v>61</v>
      </c>
      <c r="U384" t="s">
        <v>61</v>
      </c>
      <c r="V384" t="s">
        <v>62</v>
      </c>
    </row>
    <row r="385" spans="1:22" x14ac:dyDescent="0.2">
      <c r="A385" s="1" t="s">
        <v>445</v>
      </c>
      <c r="B385" s="1" t="s">
        <v>3783</v>
      </c>
      <c r="C385" s="1" t="s">
        <v>2112</v>
      </c>
      <c r="D385" s="1" t="s">
        <v>3399</v>
      </c>
      <c r="E385" t="s">
        <v>61</v>
      </c>
      <c r="F385" t="s">
        <v>62</v>
      </c>
      <c r="G385" t="s">
        <v>62</v>
      </c>
      <c r="H385" t="s">
        <v>62</v>
      </c>
      <c r="I385" t="s">
        <v>62</v>
      </c>
      <c r="J385" t="s">
        <v>61</v>
      </c>
      <c r="K385" t="s">
        <v>62</v>
      </c>
      <c r="L385" t="s">
        <v>62</v>
      </c>
      <c r="M385" t="s">
        <v>62</v>
      </c>
      <c r="N385" t="s">
        <v>62</v>
      </c>
      <c r="O385" t="s">
        <v>62</v>
      </c>
      <c r="P385" t="s">
        <v>61</v>
      </c>
      <c r="Q385" t="s">
        <v>62</v>
      </c>
      <c r="R385" t="s">
        <v>61</v>
      </c>
      <c r="S385" t="s">
        <v>62</v>
      </c>
      <c r="T385" t="s">
        <v>61</v>
      </c>
      <c r="V385" t="s">
        <v>61</v>
      </c>
    </row>
    <row r="386" spans="1:22" x14ac:dyDescent="0.2">
      <c r="A386" s="1" t="s">
        <v>446</v>
      </c>
      <c r="B386" s="1" t="s">
        <v>3784</v>
      </c>
      <c r="C386" s="1" t="s">
        <v>2113</v>
      </c>
      <c r="D386" s="1" t="s">
        <v>3399</v>
      </c>
      <c r="E386" t="s">
        <v>61</v>
      </c>
      <c r="F386" t="s">
        <v>62</v>
      </c>
      <c r="G386" t="s">
        <v>62</v>
      </c>
      <c r="H386" t="s">
        <v>62</v>
      </c>
      <c r="I386" t="s">
        <v>62</v>
      </c>
      <c r="K386" t="s">
        <v>62</v>
      </c>
      <c r="L386" t="s">
        <v>62</v>
      </c>
      <c r="M386" t="s">
        <v>62</v>
      </c>
      <c r="N386" t="s">
        <v>62</v>
      </c>
      <c r="O386" t="s">
        <v>61</v>
      </c>
      <c r="P386" t="s">
        <v>61</v>
      </c>
      <c r="Q386" t="s">
        <v>62</v>
      </c>
      <c r="R386" t="s">
        <v>61</v>
      </c>
      <c r="S386" t="s">
        <v>61</v>
      </c>
      <c r="T386" t="s">
        <v>61</v>
      </c>
      <c r="U386" t="s">
        <v>61</v>
      </c>
      <c r="V386" t="s">
        <v>61</v>
      </c>
    </row>
    <row r="387" spans="1:22" x14ac:dyDescent="0.2">
      <c r="A387" s="1" t="s">
        <v>447</v>
      </c>
      <c r="B387" s="1" t="s">
        <v>3785</v>
      </c>
      <c r="C387" s="1" t="s">
        <v>2114</v>
      </c>
      <c r="D387" s="1" t="s">
        <v>3399</v>
      </c>
      <c r="E387" t="s">
        <v>61</v>
      </c>
      <c r="F387" t="s">
        <v>62</v>
      </c>
      <c r="G387" t="s">
        <v>62</v>
      </c>
      <c r="H387" t="s">
        <v>62</v>
      </c>
      <c r="I387" t="s">
        <v>62</v>
      </c>
      <c r="J387" t="s">
        <v>62</v>
      </c>
      <c r="K387" t="s">
        <v>62</v>
      </c>
      <c r="L387" t="s">
        <v>62</v>
      </c>
      <c r="M387" t="s">
        <v>62</v>
      </c>
      <c r="N387" t="s">
        <v>62</v>
      </c>
      <c r="O387" t="s">
        <v>62</v>
      </c>
      <c r="P387" t="s">
        <v>61</v>
      </c>
      <c r="Q387" t="s">
        <v>62</v>
      </c>
      <c r="R387" t="s">
        <v>61</v>
      </c>
      <c r="S387" t="s">
        <v>62</v>
      </c>
      <c r="T387" t="s">
        <v>62</v>
      </c>
      <c r="V387" t="s">
        <v>61</v>
      </c>
    </row>
    <row r="388" spans="1:22" x14ac:dyDescent="0.2">
      <c r="A388" s="1" t="s">
        <v>448</v>
      </c>
      <c r="B388" s="1" t="s">
        <v>3786</v>
      </c>
      <c r="C388" s="1" t="s">
        <v>2115</v>
      </c>
      <c r="D388" s="1" t="s">
        <v>3399</v>
      </c>
      <c r="E388" t="s">
        <v>61</v>
      </c>
      <c r="F388" t="s">
        <v>62</v>
      </c>
      <c r="G388" t="s">
        <v>62</v>
      </c>
      <c r="H388" t="s">
        <v>62</v>
      </c>
      <c r="I388" t="s">
        <v>61</v>
      </c>
      <c r="J388" t="s">
        <v>62</v>
      </c>
      <c r="K388" t="s">
        <v>62</v>
      </c>
      <c r="L388" t="s">
        <v>62</v>
      </c>
      <c r="M388" t="s">
        <v>62</v>
      </c>
      <c r="N388" t="s">
        <v>62</v>
      </c>
      <c r="O388" t="s">
        <v>62</v>
      </c>
      <c r="P388" t="s">
        <v>62</v>
      </c>
      <c r="Q388" t="s">
        <v>62</v>
      </c>
      <c r="R388" t="s">
        <v>62</v>
      </c>
      <c r="S388" t="s">
        <v>62</v>
      </c>
      <c r="U388" t="s">
        <v>62</v>
      </c>
      <c r="V388" t="s">
        <v>62</v>
      </c>
    </row>
    <row r="389" spans="1:22" x14ac:dyDescent="0.2">
      <c r="A389" s="1" t="s">
        <v>449</v>
      </c>
      <c r="B389" s="1" t="s">
        <v>3787</v>
      </c>
      <c r="C389" s="1" t="s">
        <v>2116</v>
      </c>
      <c r="D389" s="1" t="s">
        <v>3399</v>
      </c>
      <c r="E389" t="s">
        <v>62</v>
      </c>
      <c r="F389" t="s">
        <v>62</v>
      </c>
      <c r="G389" t="s">
        <v>62</v>
      </c>
      <c r="H389" t="s">
        <v>62</v>
      </c>
      <c r="I389" t="s">
        <v>62</v>
      </c>
      <c r="J389" t="s">
        <v>62</v>
      </c>
      <c r="K389" t="s">
        <v>62</v>
      </c>
      <c r="L389" t="s">
        <v>62</v>
      </c>
      <c r="M389" t="s">
        <v>62</v>
      </c>
      <c r="N389" t="s">
        <v>62</v>
      </c>
      <c r="O389" t="s">
        <v>62</v>
      </c>
      <c r="P389" t="s">
        <v>62</v>
      </c>
      <c r="Q389" t="s">
        <v>62</v>
      </c>
      <c r="R389" t="s">
        <v>62</v>
      </c>
      <c r="S389" t="s">
        <v>62</v>
      </c>
      <c r="T389" t="s">
        <v>61</v>
      </c>
      <c r="U389" t="s">
        <v>62</v>
      </c>
      <c r="V389" t="s">
        <v>62</v>
      </c>
    </row>
    <row r="390" spans="1:22" x14ac:dyDescent="0.2">
      <c r="A390" s="1" t="s">
        <v>450</v>
      </c>
      <c r="B390" s="1" t="s">
        <v>3788</v>
      </c>
      <c r="C390" s="1" t="s">
        <v>2117</v>
      </c>
      <c r="D390" s="1" t="s">
        <v>3399</v>
      </c>
      <c r="E390" t="s">
        <v>61</v>
      </c>
      <c r="F390" t="s">
        <v>62</v>
      </c>
      <c r="G390" t="s">
        <v>62</v>
      </c>
      <c r="H390" t="s">
        <v>62</v>
      </c>
      <c r="I390" t="s">
        <v>62</v>
      </c>
      <c r="J390" t="s">
        <v>61</v>
      </c>
      <c r="K390" t="s">
        <v>62</v>
      </c>
      <c r="L390" t="s">
        <v>62</v>
      </c>
      <c r="M390" t="s">
        <v>62</v>
      </c>
      <c r="N390" t="s">
        <v>62</v>
      </c>
      <c r="O390" t="s">
        <v>61</v>
      </c>
      <c r="P390" t="s">
        <v>61</v>
      </c>
      <c r="Q390" t="s">
        <v>62</v>
      </c>
      <c r="R390" t="s">
        <v>61</v>
      </c>
      <c r="S390" t="s">
        <v>62</v>
      </c>
      <c r="T390" t="s">
        <v>61</v>
      </c>
      <c r="U390" t="s">
        <v>61</v>
      </c>
      <c r="V390" t="s">
        <v>61</v>
      </c>
    </row>
    <row r="391" spans="1:22" x14ac:dyDescent="0.2">
      <c r="A391" s="1" t="s">
        <v>451</v>
      </c>
      <c r="B391" s="1" t="s">
        <v>3789</v>
      </c>
      <c r="C391" s="1" t="s">
        <v>2118</v>
      </c>
      <c r="D391" s="1" t="s">
        <v>3399</v>
      </c>
      <c r="E391" t="s">
        <v>61</v>
      </c>
      <c r="F391" t="s">
        <v>62</v>
      </c>
      <c r="G391" t="s">
        <v>62</v>
      </c>
      <c r="H391" t="s">
        <v>62</v>
      </c>
      <c r="I391" t="s">
        <v>62</v>
      </c>
      <c r="J391" t="s">
        <v>61</v>
      </c>
      <c r="K391" t="s">
        <v>62</v>
      </c>
      <c r="L391" t="s">
        <v>62</v>
      </c>
      <c r="M391" t="s">
        <v>62</v>
      </c>
      <c r="N391" t="s">
        <v>62</v>
      </c>
      <c r="O391" t="s">
        <v>62</v>
      </c>
      <c r="P391" t="s">
        <v>61</v>
      </c>
      <c r="Q391" t="s">
        <v>62</v>
      </c>
      <c r="R391" t="s">
        <v>61</v>
      </c>
      <c r="S391" t="s">
        <v>62</v>
      </c>
      <c r="T391" t="s">
        <v>61</v>
      </c>
      <c r="U391" t="s">
        <v>62</v>
      </c>
      <c r="V391" t="s">
        <v>62</v>
      </c>
    </row>
    <row r="392" spans="1:22" x14ac:dyDescent="0.2">
      <c r="A392" s="1" t="s">
        <v>452</v>
      </c>
      <c r="B392" s="1" t="s">
        <v>3790</v>
      </c>
      <c r="C392" s="1" t="s">
        <v>2119</v>
      </c>
      <c r="D392" s="1" t="s">
        <v>3399</v>
      </c>
      <c r="E392" t="s">
        <v>61</v>
      </c>
      <c r="F392" t="s">
        <v>62</v>
      </c>
      <c r="G392" t="s">
        <v>62</v>
      </c>
      <c r="H392" t="s">
        <v>62</v>
      </c>
      <c r="I392" t="s">
        <v>62</v>
      </c>
      <c r="J392" t="s">
        <v>62</v>
      </c>
      <c r="K392" t="s">
        <v>62</v>
      </c>
      <c r="L392" t="s">
        <v>62</v>
      </c>
      <c r="M392" t="s">
        <v>62</v>
      </c>
      <c r="N392" t="s">
        <v>62</v>
      </c>
      <c r="O392" t="s">
        <v>62</v>
      </c>
      <c r="P392" t="s">
        <v>62</v>
      </c>
      <c r="Q392" t="s">
        <v>62</v>
      </c>
      <c r="S392" t="s">
        <v>62</v>
      </c>
      <c r="T392" t="s">
        <v>61</v>
      </c>
      <c r="U392" t="s">
        <v>62</v>
      </c>
      <c r="V392" t="s">
        <v>62</v>
      </c>
    </row>
    <row r="393" spans="1:22" x14ac:dyDescent="0.2">
      <c r="A393" s="1" t="s">
        <v>453</v>
      </c>
      <c r="B393" s="1" t="s">
        <v>3791</v>
      </c>
      <c r="C393" s="1" t="s">
        <v>2120</v>
      </c>
      <c r="D393" s="1" t="s">
        <v>3399</v>
      </c>
      <c r="E393" t="s">
        <v>61</v>
      </c>
      <c r="F393" t="s">
        <v>62</v>
      </c>
      <c r="G393" t="s">
        <v>62</v>
      </c>
      <c r="H393" t="s">
        <v>62</v>
      </c>
      <c r="I393" t="s">
        <v>62</v>
      </c>
      <c r="J393" t="s">
        <v>61</v>
      </c>
      <c r="K393" t="s">
        <v>62</v>
      </c>
      <c r="L393" t="s">
        <v>62</v>
      </c>
      <c r="M393" t="s">
        <v>62</v>
      </c>
      <c r="N393" t="s">
        <v>62</v>
      </c>
      <c r="O393" t="s">
        <v>62</v>
      </c>
      <c r="P393" t="s">
        <v>61</v>
      </c>
      <c r="Q393" t="s">
        <v>62</v>
      </c>
      <c r="R393" t="s">
        <v>61</v>
      </c>
      <c r="S393" t="s">
        <v>62</v>
      </c>
      <c r="T393" t="s">
        <v>61</v>
      </c>
      <c r="U393" t="s">
        <v>62</v>
      </c>
      <c r="V393" t="s">
        <v>62</v>
      </c>
    </row>
    <row r="394" spans="1:22" x14ac:dyDescent="0.2">
      <c r="A394" s="1" t="s">
        <v>454</v>
      </c>
      <c r="B394" s="1" t="s">
        <v>3792</v>
      </c>
      <c r="C394" s="1" t="s">
        <v>2121</v>
      </c>
      <c r="D394" s="1" t="s">
        <v>3399</v>
      </c>
      <c r="E394" t="s">
        <v>61</v>
      </c>
      <c r="F394" t="s">
        <v>62</v>
      </c>
      <c r="G394" t="s">
        <v>62</v>
      </c>
      <c r="H394" t="s">
        <v>62</v>
      </c>
      <c r="I394" t="s">
        <v>62</v>
      </c>
      <c r="J394" t="s">
        <v>62</v>
      </c>
      <c r="K394" t="s">
        <v>62</v>
      </c>
      <c r="L394" t="s">
        <v>62</v>
      </c>
      <c r="M394" t="s">
        <v>62</v>
      </c>
      <c r="N394" t="s">
        <v>62</v>
      </c>
      <c r="O394" t="s">
        <v>62</v>
      </c>
      <c r="P394" t="s">
        <v>62</v>
      </c>
      <c r="Q394" t="s">
        <v>62</v>
      </c>
      <c r="R394" t="s">
        <v>62</v>
      </c>
      <c r="S394" t="s">
        <v>62</v>
      </c>
      <c r="T394" t="s">
        <v>61</v>
      </c>
      <c r="U394" t="s">
        <v>61</v>
      </c>
      <c r="V394" t="s">
        <v>61</v>
      </c>
    </row>
    <row r="395" spans="1:22" x14ac:dyDescent="0.2">
      <c r="A395" s="1" t="s">
        <v>455</v>
      </c>
      <c r="B395" s="1" t="s">
        <v>3793</v>
      </c>
      <c r="C395" s="1" t="s">
        <v>2122</v>
      </c>
      <c r="D395" s="1" t="s">
        <v>3399</v>
      </c>
      <c r="E395" t="s">
        <v>61</v>
      </c>
      <c r="F395" t="s">
        <v>62</v>
      </c>
      <c r="G395" t="s">
        <v>62</v>
      </c>
      <c r="H395" t="s">
        <v>62</v>
      </c>
      <c r="I395" t="s">
        <v>62</v>
      </c>
      <c r="J395" t="s">
        <v>61</v>
      </c>
      <c r="K395" t="s">
        <v>62</v>
      </c>
      <c r="L395" t="s">
        <v>62</v>
      </c>
      <c r="M395" t="s">
        <v>62</v>
      </c>
      <c r="N395" t="s">
        <v>62</v>
      </c>
      <c r="O395" t="s">
        <v>62</v>
      </c>
      <c r="P395" t="s">
        <v>61</v>
      </c>
      <c r="Q395" t="s">
        <v>61</v>
      </c>
      <c r="R395" t="s">
        <v>61</v>
      </c>
      <c r="S395" t="s">
        <v>62</v>
      </c>
      <c r="T395" t="s">
        <v>62</v>
      </c>
      <c r="U395" t="s">
        <v>62</v>
      </c>
      <c r="V395" t="s">
        <v>62</v>
      </c>
    </row>
    <row r="396" spans="1:22" x14ac:dyDescent="0.2">
      <c r="A396" s="1" t="s">
        <v>456</v>
      </c>
      <c r="B396" s="1" t="s">
        <v>3794</v>
      </c>
      <c r="C396" s="1" t="s">
        <v>2123</v>
      </c>
      <c r="D396" s="1" t="s">
        <v>3399</v>
      </c>
      <c r="E396" t="s">
        <v>61</v>
      </c>
      <c r="F396" t="s">
        <v>62</v>
      </c>
      <c r="G396" t="s">
        <v>62</v>
      </c>
      <c r="H396" t="s">
        <v>62</v>
      </c>
      <c r="I396" t="s">
        <v>62</v>
      </c>
      <c r="J396" t="s">
        <v>62</v>
      </c>
      <c r="K396" t="s">
        <v>62</v>
      </c>
      <c r="L396" t="s">
        <v>62</v>
      </c>
      <c r="M396" t="s">
        <v>62</v>
      </c>
      <c r="N396" t="s">
        <v>62</v>
      </c>
      <c r="O396" t="s">
        <v>62</v>
      </c>
      <c r="P396" t="s">
        <v>62</v>
      </c>
      <c r="Q396" t="s">
        <v>62</v>
      </c>
      <c r="R396" t="s">
        <v>62</v>
      </c>
      <c r="S396" t="s">
        <v>62</v>
      </c>
      <c r="T396" t="s">
        <v>61</v>
      </c>
      <c r="V396" t="s">
        <v>62</v>
      </c>
    </row>
    <row r="397" spans="1:22" x14ac:dyDescent="0.2">
      <c r="A397" s="1" t="s">
        <v>457</v>
      </c>
      <c r="B397" s="1" t="s">
        <v>3795</v>
      </c>
      <c r="C397" s="1" t="s">
        <v>2124</v>
      </c>
      <c r="D397" s="1" t="s">
        <v>3399</v>
      </c>
      <c r="E397" t="s">
        <v>61</v>
      </c>
      <c r="F397" t="s">
        <v>61</v>
      </c>
      <c r="G397" t="s">
        <v>62</v>
      </c>
      <c r="H397" t="s">
        <v>62</v>
      </c>
      <c r="I397" t="s">
        <v>61</v>
      </c>
      <c r="K397" t="s">
        <v>62</v>
      </c>
      <c r="N397" t="s">
        <v>62</v>
      </c>
      <c r="O397" t="s">
        <v>61</v>
      </c>
      <c r="P397" t="s">
        <v>61</v>
      </c>
      <c r="Q397" t="s">
        <v>62</v>
      </c>
      <c r="R397" t="s">
        <v>61</v>
      </c>
      <c r="S397" t="s">
        <v>61</v>
      </c>
      <c r="T397" t="s">
        <v>62</v>
      </c>
      <c r="U397" t="s">
        <v>61</v>
      </c>
      <c r="V397" t="s">
        <v>62</v>
      </c>
    </row>
    <row r="398" spans="1:22" x14ac:dyDescent="0.2">
      <c r="A398" s="1" t="s">
        <v>458</v>
      </c>
      <c r="B398" s="1" t="s">
        <v>3796</v>
      </c>
      <c r="C398" s="1" t="s">
        <v>2125</v>
      </c>
      <c r="D398" s="1" t="s">
        <v>3399</v>
      </c>
      <c r="F398" t="s">
        <v>62</v>
      </c>
      <c r="G398" t="s">
        <v>62</v>
      </c>
      <c r="H398" t="s">
        <v>62</v>
      </c>
      <c r="I398" t="s">
        <v>62</v>
      </c>
      <c r="J398" t="s">
        <v>62</v>
      </c>
      <c r="K398" t="s">
        <v>62</v>
      </c>
      <c r="L398" t="s">
        <v>62</v>
      </c>
      <c r="M398" t="s">
        <v>62</v>
      </c>
      <c r="N398" t="s">
        <v>62</v>
      </c>
      <c r="O398" t="s">
        <v>61</v>
      </c>
      <c r="P398" t="s">
        <v>61</v>
      </c>
      <c r="Q398" t="s">
        <v>62</v>
      </c>
      <c r="R398" t="s">
        <v>61</v>
      </c>
      <c r="S398" t="s">
        <v>62</v>
      </c>
      <c r="T398" t="s">
        <v>61</v>
      </c>
      <c r="U398" t="s">
        <v>62</v>
      </c>
      <c r="V398" t="s">
        <v>62</v>
      </c>
    </row>
    <row r="399" spans="1:22" x14ac:dyDescent="0.2">
      <c r="A399" s="1" t="s">
        <v>459</v>
      </c>
      <c r="B399" s="1" t="s">
        <v>3797</v>
      </c>
      <c r="C399" s="1" t="s">
        <v>2126</v>
      </c>
      <c r="D399" s="1" t="s">
        <v>3399</v>
      </c>
      <c r="E399" t="s">
        <v>61</v>
      </c>
      <c r="F399" t="s">
        <v>62</v>
      </c>
      <c r="G399" t="s">
        <v>62</v>
      </c>
      <c r="H399" t="s">
        <v>62</v>
      </c>
      <c r="J399" t="s">
        <v>61</v>
      </c>
      <c r="K399" t="s">
        <v>62</v>
      </c>
      <c r="L399" t="s">
        <v>62</v>
      </c>
      <c r="M399" t="s">
        <v>62</v>
      </c>
      <c r="N399" t="s">
        <v>62</v>
      </c>
      <c r="O399" t="s">
        <v>62</v>
      </c>
      <c r="P399" t="s">
        <v>61</v>
      </c>
      <c r="Q399" t="s">
        <v>62</v>
      </c>
      <c r="R399" t="s">
        <v>61</v>
      </c>
      <c r="S399" t="s">
        <v>62</v>
      </c>
      <c r="V399" t="s">
        <v>61</v>
      </c>
    </row>
    <row r="400" spans="1:22" x14ac:dyDescent="0.2">
      <c r="A400" s="1" t="s">
        <v>460</v>
      </c>
      <c r="B400" s="1" t="s">
        <v>3798</v>
      </c>
      <c r="C400" s="1" t="s">
        <v>2127</v>
      </c>
      <c r="D400" s="1" t="s">
        <v>3399</v>
      </c>
      <c r="E400" t="s">
        <v>61</v>
      </c>
      <c r="F400" t="s">
        <v>62</v>
      </c>
      <c r="G400" t="s">
        <v>62</v>
      </c>
      <c r="H400" t="s">
        <v>62</v>
      </c>
      <c r="J400" t="s">
        <v>62</v>
      </c>
      <c r="K400" t="s">
        <v>62</v>
      </c>
      <c r="L400" t="s">
        <v>62</v>
      </c>
      <c r="M400" t="s">
        <v>62</v>
      </c>
      <c r="N400" t="s">
        <v>62</v>
      </c>
      <c r="O400" t="s">
        <v>62</v>
      </c>
      <c r="P400" t="s">
        <v>61</v>
      </c>
      <c r="Q400" t="s">
        <v>62</v>
      </c>
      <c r="R400" t="s">
        <v>61</v>
      </c>
      <c r="S400" t="s">
        <v>62</v>
      </c>
      <c r="T400" t="s">
        <v>62</v>
      </c>
      <c r="U400" t="s">
        <v>61</v>
      </c>
      <c r="V400" t="s">
        <v>62</v>
      </c>
    </row>
    <row r="401" spans="1:22" x14ac:dyDescent="0.2">
      <c r="A401" s="1" t="s">
        <v>461</v>
      </c>
      <c r="B401" s="1" t="s">
        <v>3799</v>
      </c>
      <c r="C401" s="1" t="s">
        <v>2128</v>
      </c>
      <c r="D401" s="1" t="s">
        <v>3399</v>
      </c>
      <c r="E401" t="s">
        <v>61</v>
      </c>
      <c r="F401" t="s">
        <v>62</v>
      </c>
      <c r="G401" t="s">
        <v>61</v>
      </c>
      <c r="H401" t="s">
        <v>62</v>
      </c>
      <c r="I401" t="s">
        <v>61</v>
      </c>
      <c r="J401" t="s">
        <v>62</v>
      </c>
      <c r="K401" t="s">
        <v>62</v>
      </c>
      <c r="L401" t="s">
        <v>62</v>
      </c>
      <c r="M401" t="s">
        <v>62</v>
      </c>
      <c r="N401" t="s">
        <v>62</v>
      </c>
      <c r="O401" t="s">
        <v>61</v>
      </c>
      <c r="P401" t="s">
        <v>61</v>
      </c>
      <c r="Q401" t="s">
        <v>62</v>
      </c>
      <c r="R401" t="s">
        <v>61</v>
      </c>
      <c r="S401" t="s">
        <v>62</v>
      </c>
      <c r="T401" t="s">
        <v>62</v>
      </c>
      <c r="U401" t="s">
        <v>61</v>
      </c>
      <c r="V401" t="s">
        <v>62</v>
      </c>
    </row>
    <row r="402" spans="1:22" x14ac:dyDescent="0.2">
      <c r="A402" s="1" t="s">
        <v>462</v>
      </c>
      <c r="B402" s="1" t="s">
        <v>3800</v>
      </c>
      <c r="C402" s="1" t="s">
        <v>2129</v>
      </c>
      <c r="D402" s="1" t="s">
        <v>3399</v>
      </c>
      <c r="E402" t="s">
        <v>61</v>
      </c>
      <c r="F402" t="s">
        <v>62</v>
      </c>
      <c r="G402" t="s">
        <v>62</v>
      </c>
      <c r="H402" t="s">
        <v>62</v>
      </c>
      <c r="I402" t="s">
        <v>62</v>
      </c>
      <c r="J402" t="s">
        <v>62</v>
      </c>
      <c r="K402" t="s">
        <v>62</v>
      </c>
      <c r="L402" t="s">
        <v>62</v>
      </c>
      <c r="M402" t="s">
        <v>62</v>
      </c>
      <c r="N402" t="s">
        <v>62</v>
      </c>
      <c r="O402" t="s">
        <v>62</v>
      </c>
      <c r="P402" t="s">
        <v>61</v>
      </c>
      <c r="Q402" t="s">
        <v>62</v>
      </c>
      <c r="R402" t="s">
        <v>61</v>
      </c>
      <c r="S402" t="s">
        <v>62</v>
      </c>
      <c r="T402" t="s">
        <v>62</v>
      </c>
      <c r="U402" t="s">
        <v>61</v>
      </c>
      <c r="V402" t="s">
        <v>62</v>
      </c>
    </row>
    <row r="403" spans="1:22" x14ac:dyDescent="0.2">
      <c r="A403" s="1" t="s">
        <v>463</v>
      </c>
      <c r="B403" s="1" t="s">
        <v>3801</v>
      </c>
      <c r="C403" s="1" t="s">
        <v>2130</v>
      </c>
      <c r="D403" s="1" t="s">
        <v>3399</v>
      </c>
      <c r="E403" t="s">
        <v>61</v>
      </c>
      <c r="F403" t="s">
        <v>62</v>
      </c>
      <c r="H403" t="s">
        <v>62</v>
      </c>
      <c r="I403" t="s">
        <v>61</v>
      </c>
      <c r="J403" t="s">
        <v>61</v>
      </c>
      <c r="K403" t="s">
        <v>62</v>
      </c>
      <c r="L403" t="s">
        <v>62</v>
      </c>
      <c r="M403" t="s">
        <v>62</v>
      </c>
      <c r="N403" t="s">
        <v>62</v>
      </c>
      <c r="O403" t="s">
        <v>61</v>
      </c>
      <c r="P403" t="s">
        <v>61</v>
      </c>
      <c r="Q403" t="s">
        <v>62</v>
      </c>
      <c r="R403" t="s">
        <v>61</v>
      </c>
      <c r="S403" t="s">
        <v>62</v>
      </c>
      <c r="T403" t="s">
        <v>61</v>
      </c>
      <c r="U403" t="s">
        <v>61</v>
      </c>
      <c r="V403" t="s">
        <v>62</v>
      </c>
    </row>
    <row r="404" spans="1:22" x14ac:dyDescent="0.2">
      <c r="A404" s="1" t="s">
        <v>464</v>
      </c>
      <c r="B404" s="1" t="s">
        <v>3802</v>
      </c>
      <c r="C404" s="1" t="s">
        <v>2131</v>
      </c>
      <c r="D404" s="1" t="s">
        <v>3399</v>
      </c>
      <c r="E404" t="s">
        <v>61</v>
      </c>
      <c r="F404" t="s">
        <v>62</v>
      </c>
      <c r="G404" t="s">
        <v>62</v>
      </c>
      <c r="H404" t="s">
        <v>62</v>
      </c>
      <c r="I404" t="s">
        <v>62</v>
      </c>
      <c r="J404" t="s">
        <v>62</v>
      </c>
      <c r="K404" t="s">
        <v>62</v>
      </c>
      <c r="L404" t="s">
        <v>62</v>
      </c>
      <c r="M404" t="s">
        <v>62</v>
      </c>
      <c r="N404" t="s">
        <v>62</v>
      </c>
      <c r="O404" t="s">
        <v>62</v>
      </c>
      <c r="P404" t="s">
        <v>61</v>
      </c>
      <c r="Q404" t="s">
        <v>62</v>
      </c>
      <c r="R404" t="s">
        <v>61</v>
      </c>
      <c r="S404" t="s">
        <v>62</v>
      </c>
      <c r="T404" t="s">
        <v>62</v>
      </c>
      <c r="U404" t="s">
        <v>61</v>
      </c>
      <c r="V404" t="s">
        <v>62</v>
      </c>
    </row>
    <row r="405" spans="1:22" x14ac:dyDescent="0.2">
      <c r="A405" s="1" t="s">
        <v>465</v>
      </c>
      <c r="B405" s="1" t="s">
        <v>3803</v>
      </c>
      <c r="C405" s="1" t="s">
        <v>2132</v>
      </c>
      <c r="D405" s="1" t="s">
        <v>3399</v>
      </c>
      <c r="E405" t="s">
        <v>61</v>
      </c>
      <c r="F405" t="s">
        <v>62</v>
      </c>
      <c r="G405" t="s">
        <v>62</v>
      </c>
      <c r="H405" t="s">
        <v>62</v>
      </c>
      <c r="I405" t="s">
        <v>61</v>
      </c>
      <c r="J405" t="s">
        <v>62</v>
      </c>
      <c r="K405" t="s">
        <v>62</v>
      </c>
      <c r="L405" t="s">
        <v>62</v>
      </c>
      <c r="M405" t="s">
        <v>62</v>
      </c>
      <c r="N405" t="s">
        <v>62</v>
      </c>
      <c r="O405" t="s">
        <v>62</v>
      </c>
      <c r="P405" t="s">
        <v>61</v>
      </c>
      <c r="Q405" t="s">
        <v>62</v>
      </c>
      <c r="R405" t="s">
        <v>61</v>
      </c>
      <c r="S405" t="s">
        <v>62</v>
      </c>
      <c r="U405" t="s">
        <v>61</v>
      </c>
      <c r="V405" t="s">
        <v>61</v>
      </c>
    </row>
    <row r="406" spans="1:22" x14ac:dyDescent="0.2">
      <c r="A406" s="1" t="s">
        <v>466</v>
      </c>
      <c r="B406" s="1" t="s">
        <v>3804</v>
      </c>
      <c r="C406" s="1" t="s">
        <v>2133</v>
      </c>
      <c r="D406" s="1" t="s">
        <v>3399</v>
      </c>
      <c r="E406" t="s">
        <v>61</v>
      </c>
      <c r="F406" t="s">
        <v>62</v>
      </c>
      <c r="G406" t="s">
        <v>62</v>
      </c>
      <c r="H406" t="s">
        <v>62</v>
      </c>
      <c r="I406" t="s">
        <v>62</v>
      </c>
      <c r="K406" t="s">
        <v>62</v>
      </c>
      <c r="L406" t="s">
        <v>62</v>
      </c>
      <c r="M406" t="s">
        <v>62</v>
      </c>
      <c r="N406" t="s">
        <v>62</v>
      </c>
      <c r="O406" t="s">
        <v>62</v>
      </c>
      <c r="P406" t="s">
        <v>61</v>
      </c>
      <c r="Q406" t="s">
        <v>62</v>
      </c>
      <c r="R406" t="s">
        <v>61</v>
      </c>
      <c r="S406" t="s">
        <v>62</v>
      </c>
      <c r="T406" t="s">
        <v>62</v>
      </c>
      <c r="U406" t="s">
        <v>62</v>
      </c>
      <c r="V406" t="s">
        <v>62</v>
      </c>
    </row>
    <row r="407" spans="1:22" x14ac:dyDescent="0.2">
      <c r="A407" s="1" t="s">
        <v>467</v>
      </c>
      <c r="B407" s="1" t="s">
        <v>3805</v>
      </c>
      <c r="C407" s="1" t="s">
        <v>2134</v>
      </c>
      <c r="D407" s="1" t="s">
        <v>3399</v>
      </c>
      <c r="E407" t="s">
        <v>61</v>
      </c>
      <c r="F407" t="s">
        <v>62</v>
      </c>
      <c r="G407" t="s">
        <v>62</v>
      </c>
      <c r="H407" t="s">
        <v>62</v>
      </c>
      <c r="I407" t="s">
        <v>62</v>
      </c>
      <c r="J407" t="s">
        <v>61</v>
      </c>
      <c r="K407" t="s">
        <v>62</v>
      </c>
      <c r="L407" t="s">
        <v>62</v>
      </c>
      <c r="M407" t="s">
        <v>62</v>
      </c>
      <c r="N407" t="s">
        <v>62</v>
      </c>
      <c r="O407" t="s">
        <v>62</v>
      </c>
      <c r="P407" t="s">
        <v>61</v>
      </c>
      <c r="Q407" t="s">
        <v>62</v>
      </c>
      <c r="R407" t="s">
        <v>61</v>
      </c>
      <c r="S407" t="s">
        <v>62</v>
      </c>
      <c r="T407" t="s">
        <v>61</v>
      </c>
      <c r="V407" t="s">
        <v>61</v>
      </c>
    </row>
    <row r="408" spans="1:22" x14ac:dyDescent="0.2">
      <c r="A408" s="1" t="s">
        <v>468</v>
      </c>
      <c r="B408" s="1" t="s">
        <v>3806</v>
      </c>
      <c r="C408" s="1" t="s">
        <v>2135</v>
      </c>
      <c r="D408" s="1" t="s">
        <v>3399</v>
      </c>
      <c r="E408" t="s">
        <v>61</v>
      </c>
      <c r="G408" t="s">
        <v>62</v>
      </c>
      <c r="H408" t="s">
        <v>62</v>
      </c>
      <c r="J408" t="s">
        <v>62</v>
      </c>
      <c r="K408" t="s">
        <v>62</v>
      </c>
      <c r="L408" t="s">
        <v>62</v>
      </c>
      <c r="M408" t="s">
        <v>62</v>
      </c>
      <c r="N408" t="s">
        <v>62</v>
      </c>
      <c r="O408" t="s">
        <v>61</v>
      </c>
      <c r="P408" t="s">
        <v>61</v>
      </c>
      <c r="Q408" t="s">
        <v>62</v>
      </c>
      <c r="R408" t="s">
        <v>61</v>
      </c>
      <c r="S408" t="s">
        <v>61</v>
      </c>
      <c r="V408" t="s">
        <v>61</v>
      </c>
    </row>
    <row r="409" spans="1:22" x14ac:dyDescent="0.2">
      <c r="A409" s="1" t="s">
        <v>469</v>
      </c>
      <c r="B409" s="1" t="s">
        <v>3807</v>
      </c>
      <c r="C409" s="1" t="s">
        <v>2136</v>
      </c>
      <c r="D409" s="1" t="s">
        <v>3399</v>
      </c>
      <c r="E409" t="s">
        <v>61</v>
      </c>
      <c r="F409" t="s">
        <v>62</v>
      </c>
      <c r="G409" t="s">
        <v>61</v>
      </c>
      <c r="H409" t="s">
        <v>62</v>
      </c>
      <c r="I409" t="s">
        <v>62</v>
      </c>
      <c r="J409" t="s">
        <v>61</v>
      </c>
      <c r="K409" t="s">
        <v>62</v>
      </c>
      <c r="L409" t="s">
        <v>62</v>
      </c>
      <c r="M409" t="s">
        <v>62</v>
      </c>
      <c r="N409" t="s">
        <v>62</v>
      </c>
      <c r="O409" t="s">
        <v>62</v>
      </c>
      <c r="P409" t="s">
        <v>61</v>
      </c>
      <c r="Q409" t="s">
        <v>62</v>
      </c>
      <c r="R409" t="s">
        <v>61</v>
      </c>
      <c r="S409" t="s">
        <v>61</v>
      </c>
      <c r="T409" t="s">
        <v>61</v>
      </c>
      <c r="U409" t="s">
        <v>62</v>
      </c>
      <c r="V409" t="s">
        <v>62</v>
      </c>
    </row>
    <row r="410" spans="1:22" x14ac:dyDescent="0.2">
      <c r="A410" s="1" t="s">
        <v>470</v>
      </c>
      <c r="B410" s="1" t="s">
        <v>3808</v>
      </c>
      <c r="C410" s="1" t="s">
        <v>2137</v>
      </c>
      <c r="D410" s="1" t="s">
        <v>3399</v>
      </c>
      <c r="F410" t="s">
        <v>62</v>
      </c>
      <c r="G410" t="s">
        <v>62</v>
      </c>
      <c r="H410" t="s">
        <v>62</v>
      </c>
      <c r="I410" t="s">
        <v>62</v>
      </c>
      <c r="J410" t="s">
        <v>62</v>
      </c>
      <c r="K410" t="s">
        <v>62</v>
      </c>
      <c r="L410" t="s">
        <v>62</v>
      </c>
      <c r="M410" t="s">
        <v>62</v>
      </c>
      <c r="N410" t="s">
        <v>62</v>
      </c>
      <c r="O410" t="s">
        <v>61</v>
      </c>
      <c r="P410" t="s">
        <v>62</v>
      </c>
      <c r="Q410" t="s">
        <v>62</v>
      </c>
      <c r="R410" t="s">
        <v>62</v>
      </c>
      <c r="S410" t="s">
        <v>62</v>
      </c>
      <c r="T410" t="s">
        <v>61</v>
      </c>
      <c r="U410" t="s">
        <v>62</v>
      </c>
      <c r="V410" t="s">
        <v>62</v>
      </c>
    </row>
    <row r="411" spans="1:22" x14ac:dyDescent="0.2">
      <c r="A411" s="1" t="s">
        <v>471</v>
      </c>
      <c r="B411" s="1" t="s">
        <v>3809</v>
      </c>
      <c r="C411" s="1" t="s">
        <v>2138</v>
      </c>
      <c r="D411" s="1" t="s">
        <v>3399</v>
      </c>
      <c r="E411" t="s">
        <v>61</v>
      </c>
      <c r="F411" t="s">
        <v>62</v>
      </c>
      <c r="G411" t="s">
        <v>62</v>
      </c>
      <c r="H411" t="s">
        <v>62</v>
      </c>
      <c r="I411" t="s">
        <v>61</v>
      </c>
      <c r="J411" t="s">
        <v>62</v>
      </c>
      <c r="K411" t="s">
        <v>62</v>
      </c>
      <c r="L411" t="s">
        <v>62</v>
      </c>
      <c r="M411" t="s">
        <v>62</v>
      </c>
      <c r="N411" t="s">
        <v>62</v>
      </c>
      <c r="O411" t="s">
        <v>61</v>
      </c>
      <c r="P411" t="s">
        <v>62</v>
      </c>
      <c r="Q411" t="s">
        <v>62</v>
      </c>
      <c r="R411" t="s">
        <v>62</v>
      </c>
      <c r="S411" t="s">
        <v>62</v>
      </c>
      <c r="T411" t="s">
        <v>61</v>
      </c>
      <c r="U411" t="s">
        <v>61</v>
      </c>
      <c r="V411" t="s">
        <v>62</v>
      </c>
    </row>
    <row r="412" spans="1:22" x14ac:dyDescent="0.2">
      <c r="A412" s="1" t="s">
        <v>472</v>
      </c>
      <c r="B412" s="1" t="s">
        <v>3810</v>
      </c>
      <c r="C412" s="1" t="s">
        <v>2139</v>
      </c>
      <c r="D412" s="1" t="s">
        <v>3399</v>
      </c>
      <c r="E412" t="s">
        <v>61</v>
      </c>
      <c r="F412" t="s">
        <v>62</v>
      </c>
      <c r="G412" t="s">
        <v>62</v>
      </c>
      <c r="H412" t="s">
        <v>62</v>
      </c>
      <c r="J412" t="s">
        <v>61</v>
      </c>
      <c r="K412" t="s">
        <v>62</v>
      </c>
      <c r="L412" t="s">
        <v>62</v>
      </c>
      <c r="M412" t="s">
        <v>62</v>
      </c>
      <c r="N412" t="s">
        <v>61</v>
      </c>
      <c r="O412" t="s">
        <v>61</v>
      </c>
      <c r="P412" t="s">
        <v>61</v>
      </c>
      <c r="Q412" t="s">
        <v>61</v>
      </c>
      <c r="R412" t="s">
        <v>61</v>
      </c>
      <c r="S412" t="s">
        <v>61</v>
      </c>
      <c r="T412" t="s">
        <v>61</v>
      </c>
      <c r="U412" t="s">
        <v>61</v>
      </c>
      <c r="V412" t="s">
        <v>62</v>
      </c>
    </row>
    <row r="413" spans="1:22" x14ac:dyDescent="0.2">
      <c r="A413" s="1" t="s">
        <v>473</v>
      </c>
      <c r="B413" s="1" t="s">
        <v>3811</v>
      </c>
      <c r="C413" s="1" t="s">
        <v>2140</v>
      </c>
      <c r="D413" s="1" t="s">
        <v>3399</v>
      </c>
      <c r="E413" t="s">
        <v>61</v>
      </c>
      <c r="F413" t="s">
        <v>62</v>
      </c>
      <c r="G413" t="s">
        <v>61</v>
      </c>
      <c r="H413" t="s">
        <v>62</v>
      </c>
      <c r="I413" t="s">
        <v>61</v>
      </c>
      <c r="J413" t="s">
        <v>62</v>
      </c>
      <c r="K413" t="s">
        <v>62</v>
      </c>
      <c r="L413" t="s">
        <v>62</v>
      </c>
      <c r="M413" t="s">
        <v>62</v>
      </c>
      <c r="N413" t="s">
        <v>62</v>
      </c>
      <c r="O413" t="s">
        <v>62</v>
      </c>
      <c r="P413" t="s">
        <v>61</v>
      </c>
      <c r="Q413" t="s">
        <v>62</v>
      </c>
      <c r="R413" t="s">
        <v>61</v>
      </c>
      <c r="S413" t="s">
        <v>62</v>
      </c>
      <c r="T413" t="s">
        <v>62</v>
      </c>
      <c r="V413" t="s">
        <v>62</v>
      </c>
    </row>
    <row r="414" spans="1:22" x14ac:dyDescent="0.2">
      <c r="A414" s="1" t="s">
        <v>474</v>
      </c>
      <c r="B414" s="1" t="s">
        <v>3812</v>
      </c>
      <c r="C414" s="1" t="s">
        <v>2141</v>
      </c>
      <c r="D414" s="1" t="s">
        <v>3399</v>
      </c>
      <c r="E414" t="s">
        <v>61</v>
      </c>
      <c r="G414" t="s">
        <v>62</v>
      </c>
      <c r="H414" t="s">
        <v>62</v>
      </c>
      <c r="J414" t="s">
        <v>61</v>
      </c>
      <c r="K414" t="s">
        <v>62</v>
      </c>
      <c r="L414" t="s">
        <v>62</v>
      </c>
      <c r="M414" t="s">
        <v>62</v>
      </c>
      <c r="N414" t="s">
        <v>61</v>
      </c>
      <c r="O414" t="s">
        <v>61</v>
      </c>
      <c r="P414" t="s">
        <v>61</v>
      </c>
      <c r="Q414" t="s">
        <v>61</v>
      </c>
      <c r="R414" t="s">
        <v>61</v>
      </c>
      <c r="S414" t="s">
        <v>62</v>
      </c>
      <c r="T414" t="s">
        <v>61</v>
      </c>
      <c r="U414" t="s">
        <v>61</v>
      </c>
      <c r="V414" t="s">
        <v>62</v>
      </c>
    </row>
    <row r="415" spans="1:22" x14ac:dyDescent="0.2">
      <c r="A415" s="1" t="s">
        <v>475</v>
      </c>
      <c r="B415" s="1" t="s">
        <v>3813</v>
      </c>
      <c r="C415" s="1" t="s">
        <v>2142</v>
      </c>
      <c r="D415" s="1" t="s">
        <v>3399</v>
      </c>
      <c r="E415" t="s">
        <v>61</v>
      </c>
      <c r="F415" t="s">
        <v>62</v>
      </c>
      <c r="G415" t="s">
        <v>62</v>
      </c>
      <c r="H415" t="s">
        <v>62</v>
      </c>
      <c r="I415" t="s">
        <v>61</v>
      </c>
      <c r="J415" t="s">
        <v>62</v>
      </c>
      <c r="K415" t="s">
        <v>62</v>
      </c>
      <c r="L415" t="s">
        <v>62</v>
      </c>
      <c r="M415" t="s">
        <v>62</v>
      </c>
      <c r="N415" t="s">
        <v>62</v>
      </c>
      <c r="O415" t="s">
        <v>61</v>
      </c>
      <c r="P415" t="s">
        <v>62</v>
      </c>
      <c r="Q415" t="s">
        <v>62</v>
      </c>
      <c r="R415" t="s">
        <v>62</v>
      </c>
      <c r="S415" t="s">
        <v>62</v>
      </c>
      <c r="U415" t="s">
        <v>61</v>
      </c>
      <c r="V415" t="s">
        <v>62</v>
      </c>
    </row>
    <row r="416" spans="1:22" x14ac:dyDescent="0.2">
      <c r="A416" s="1" t="s">
        <v>476</v>
      </c>
      <c r="B416" s="1" t="s">
        <v>3814</v>
      </c>
      <c r="C416" s="1" t="s">
        <v>2143</v>
      </c>
      <c r="D416" s="1" t="s">
        <v>3399</v>
      </c>
      <c r="E416" t="s">
        <v>61</v>
      </c>
      <c r="G416" t="s">
        <v>62</v>
      </c>
      <c r="H416" t="s">
        <v>62</v>
      </c>
      <c r="I416" t="s">
        <v>62</v>
      </c>
      <c r="J416" t="s">
        <v>61</v>
      </c>
      <c r="K416" t="s">
        <v>62</v>
      </c>
      <c r="L416" t="s">
        <v>62</v>
      </c>
      <c r="M416" t="s">
        <v>62</v>
      </c>
      <c r="N416" t="s">
        <v>61</v>
      </c>
      <c r="O416" t="s">
        <v>62</v>
      </c>
      <c r="P416" t="s">
        <v>61</v>
      </c>
      <c r="Q416" t="s">
        <v>61</v>
      </c>
      <c r="R416" t="s">
        <v>61</v>
      </c>
      <c r="S416" t="s">
        <v>61</v>
      </c>
      <c r="T416" t="s">
        <v>61</v>
      </c>
      <c r="V416" t="s">
        <v>61</v>
      </c>
    </row>
    <row r="417" spans="1:22" x14ac:dyDescent="0.2">
      <c r="A417" s="1" t="s">
        <v>477</v>
      </c>
      <c r="B417" s="1" t="s">
        <v>3815</v>
      </c>
      <c r="C417" s="1" t="s">
        <v>2144</v>
      </c>
      <c r="D417" s="1" t="s">
        <v>3399</v>
      </c>
      <c r="E417" t="s">
        <v>61</v>
      </c>
      <c r="F417" t="s">
        <v>62</v>
      </c>
      <c r="G417" t="s">
        <v>62</v>
      </c>
      <c r="H417" t="s">
        <v>62</v>
      </c>
      <c r="I417" t="s">
        <v>61</v>
      </c>
      <c r="J417" t="s">
        <v>62</v>
      </c>
      <c r="K417" t="s">
        <v>62</v>
      </c>
      <c r="L417" t="s">
        <v>62</v>
      </c>
      <c r="M417" t="s">
        <v>62</v>
      </c>
      <c r="N417" t="s">
        <v>62</v>
      </c>
      <c r="O417" t="s">
        <v>62</v>
      </c>
      <c r="P417" t="s">
        <v>61</v>
      </c>
      <c r="Q417" t="s">
        <v>62</v>
      </c>
      <c r="R417" t="s">
        <v>61</v>
      </c>
      <c r="S417" t="s">
        <v>62</v>
      </c>
      <c r="T417" t="s">
        <v>62</v>
      </c>
      <c r="U417" t="s">
        <v>61</v>
      </c>
      <c r="V417" t="s">
        <v>62</v>
      </c>
    </row>
    <row r="418" spans="1:22" x14ac:dyDescent="0.2">
      <c r="A418" s="1" t="s">
        <v>478</v>
      </c>
      <c r="B418" s="1" t="s">
        <v>3816</v>
      </c>
      <c r="C418" s="1" t="s">
        <v>2145</v>
      </c>
      <c r="D418" s="1" t="s">
        <v>3399</v>
      </c>
      <c r="E418" t="s">
        <v>61</v>
      </c>
      <c r="F418" t="s">
        <v>62</v>
      </c>
      <c r="G418" t="s">
        <v>62</v>
      </c>
      <c r="H418" t="s">
        <v>62</v>
      </c>
      <c r="I418" t="s">
        <v>62</v>
      </c>
      <c r="J418" t="s">
        <v>62</v>
      </c>
      <c r="K418" t="s">
        <v>62</v>
      </c>
      <c r="L418" t="s">
        <v>62</v>
      </c>
      <c r="M418" t="s">
        <v>62</v>
      </c>
      <c r="N418" t="s">
        <v>62</v>
      </c>
      <c r="O418" t="s">
        <v>61</v>
      </c>
      <c r="P418" t="s">
        <v>61</v>
      </c>
      <c r="Q418" t="s">
        <v>62</v>
      </c>
      <c r="R418" t="s">
        <v>61</v>
      </c>
      <c r="S418" t="s">
        <v>62</v>
      </c>
      <c r="U418" t="s">
        <v>62</v>
      </c>
      <c r="V418" t="s">
        <v>61</v>
      </c>
    </row>
    <row r="419" spans="1:22" x14ac:dyDescent="0.2">
      <c r="A419" s="1" t="s">
        <v>479</v>
      </c>
      <c r="B419" s="1" t="s">
        <v>3817</v>
      </c>
      <c r="C419" s="1" t="s">
        <v>2146</v>
      </c>
      <c r="D419" s="1" t="s">
        <v>3399</v>
      </c>
      <c r="E419" t="s">
        <v>61</v>
      </c>
      <c r="F419" t="s">
        <v>62</v>
      </c>
      <c r="G419" t="s">
        <v>62</v>
      </c>
      <c r="H419" t="s">
        <v>62</v>
      </c>
      <c r="I419" t="s">
        <v>62</v>
      </c>
      <c r="J419" t="s">
        <v>61</v>
      </c>
      <c r="K419" t="s">
        <v>62</v>
      </c>
      <c r="L419" t="s">
        <v>62</v>
      </c>
      <c r="M419" t="s">
        <v>62</v>
      </c>
      <c r="N419" t="s">
        <v>62</v>
      </c>
      <c r="O419" t="s">
        <v>61</v>
      </c>
      <c r="P419" t="s">
        <v>61</v>
      </c>
      <c r="Q419" t="s">
        <v>62</v>
      </c>
      <c r="R419" t="s">
        <v>61</v>
      </c>
      <c r="S419" t="s">
        <v>61</v>
      </c>
      <c r="T419" t="s">
        <v>62</v>
      </c>
      <c r="V419" t="s">
        <v>62</v>
      </c>
    </row>
    <row r="420" spans="1:22" x14ac:dyDescent="0.2">
      <c r="A420" s="1" t="s">
        <v>480</v>
      </c>
      <c r="B420" s="1" t="s">
        <v>3818</v>
      </c>
      <c r="C420" s="1" t="s">
        <v>2147</v>
      </c>
      <c r="D420" s="1" t="s">
        <v>3399</v>
      </c>
      <c r="E420" t="s">
        <v>61</v>
      </c>
      <c r="F420" t="s">
        <v>62</v>
      </c>
      <c r="G420" t="s">
        <v>62</v>
      </c>
      <c r="H420" t="s">
        <v>62</v>
      </c>
      <c r="I420" t="s">
        <v>62</v>
      </c>
      <c r="J420" t="s">
        <v>61</v>
      </c>
      <c r="K420" t="s">
        <v>62</v>
      </c>
      <c r="L420" t="s">
        <v>62</v>
      </c>
      <c r="M420" t="s">
        <v>62</v>
      </c>
      <c r="N420" t="s">
        <v>62</v>
      </c>
      <c r="O420" t="s">
        <v>62</v>
      </c>
      <c r="P420" t="s">
        <v>61</v>
      </c>
      <c r="Q420" t="s">
        <v>62</v>
      </c>
      <c r="R420" t="s">
        <v>61</v>
      </c>
      <c r="S420" t="s">
        <v>62</v>
      </c>
      <c r="T420" t="s">
        <v>61</v>
      </c>
      <c r="V420" t="s">
        <v>61</v>
      </c>
    </row>
    <row r="421" spans="1:22" x14ac:dyDescent="0.2">
      <c r="A421" s="1" t="s">
        <v>481</v>
      </c>
      <c r="B421" s="1" t="s">
        <v>3819</v>
      </c>
      <c r="C421" s="1" t="s">
        <v>2148</v>
      </c>
      <c r="D421" s="1" t="s">
        <v>3399</v>
      </c>
      <c r="E421" t="s">
        <v>61</v>
      </c>
      <c r="F421" t="s">
        <v>62</v>
      </c>
      <c r="G421" t="s">
        <v>62</v>
      </c>
      <c r="H421" t="s">
        <v>62</v>
      </c>
      <c r="I421" t="s">
        <v>62</v>
      </c>
      <c r="J421" t="s">
        <v>61</v>
      </c>
      <c r="K421" t="s">
        <v>61</v>
      </c>
      <c r="L421" t="s">
        <v>62</v>
      </c>
      <c r="M421" t="s">
        <v>62</v>
      </c>
      <c r="N421" t="s">
        <v>62</v>
      </c>
      <c r="O421" t="s">
        <v>62</v>
      </c>
      <c r="P421" t="s">
        <v>61</v>
      </c>
      <c r="Q421" t="s">
        <v>62</v>
      </c>
      <c r="R421" t="s">
        <v>61</v>
      </c>
      <c r="S421" t="s">
        <v>61</v>
      </c>
      <c r="T421" t="s">
        <v>62</v>
      </c>
      <c r="V421" t="s">
        <v>62</v>
      </c>
    </row>
    <row r="422" spans="1:22" x14ac:dyDescent="0.2">
      <c r="A422" s="1" t="s">
        <v>482</v>
      </c>
      <c r="B422" s="1" t="s">
        <v>3820</v>
      </c>
      <c r="C422" s="1" t="s">
        <v>2149</v>
      </c>
      <c r="D422" s="1" t="s">
        <v>3399</v>
      </c>
      <c r="E422" t="s">
        <v>61</v>
      </c>
      <c r="F422" t="s">
        <v>62</v>
      </c>
      <c r="G422" t="s">
        <v>62</v>
      </c>
      <c r="H422" t="s">
        <v>62</v>
      </c>
      <c r="I422" t="s">
        <v>61</v>
      </c>
      <c r="J422" t="s">
        <v>62</v>
      </c>
      <c r="K422" t="s">
        <v>62</v>
      </c>
      <c r="L422" t="s">
        <v>62</v>
      </c>
      <c r="M422" t="s">
        <v>62</v>
      </c>
      <c r="N422" t="s">
        <v>62</v>
      </c>
      <c r="O422" t="s">
        <v>62</v>
      </c>
      <c r="P422" t="s">
        <v>61</v>
      </c>
      <c r="Q422" t="s">
        <v>62</v>
      </c>
      <c r="R422" t="s">
        <v>61</v>
      </c>
      <c r="S422" t="s">
        <v>62</v>
      </c>
      <c r="T422" t="s">
        <v>61</v>
      </c>
      <c r="V422" t="s">
        <v>61</v>
      </c>
    </row>
    <row r="423" spans="1:22" x14ac:dyDescent="0.2">
      <c r="A423" s="1" t="s">
        <v>483</v>
      </c>
      <c r="B423" s="1" t="s">
        <v>3821</v>
      </c>
      <c r="C423" s="1" t="s">
        <v>2150</v>
      </c>
      <c r="D423" s="1" t="s">
        <v>3399</v>
      </c>
      <c r="E423" t="s">
        <v>61</v>
      </c>
      <c r="G423" t="s">
        <v>61</v>
      </c>
      <c r="H423" t="s">
        <v>62</v>
      </c>
      <c r="I423" t="s">
        <v>61</v>
      </c>
      <c r="J423" t="s">
        <v>61</v>
      </c>
      <c r="K423" t="s">
        <v>61</v>
      </c>
      <c r="L423" t="s">
        <v>62</v>
      </c>
      <c r="M423" t="s">
        <v>62</v>
      </c>
      <c r="N423" t="s">
        <v>61</v>
      </c>
      <c r="O423" t="s">
        <v>62</v>
      </c>
      <c r="P423" t="s">
        <v>61</v>
      </c>
      <c r="Q423" t="s">
        <v>61</v>
      </c>
      <c r="R423" t="s">
        <v>61</v>
      </c>
      <c r="S423" t="s">
        <v>61</v>
      </c>
      <c r="T423" t="s">
        <v>62</v>
      </c>
      <c r="U423" t="s">
        <v>61</v>
      </c>
      <c r="V423" t="s">
        <v>62</v>
      </c>
    </row>
    <row r="424" spans="1:22" x14ac:dyDescent="0.2">
      <c r="A424" s="1" t="s">
        <v>484</v>
      </c>
      <c r="B424" s="1" t="s">
        <v>3822</v>
      </c>
      <c r="C424" s="1" t="s">
        <v>2151</v>
      </c>
      <c r="D424" s="1" t="s">
        <v>3399</v>
      </c>
      <c r="E424" t="s">
        <v>61</v>
      </c>
      <c r="F424" t="s">
        <v>62</v>
      </c>
      <c r="G424" t="s">
        <v>62</v>
      </c>
      <c r="H424" t="s">
        <v>62</v>
      </c>
      <c r="I424" t="s">
        <v>62</v>
      </c>
      <c r="J424" t="s">
        <v>62</v>
      </c>
      <c r="K424" t="s">
        <v>62</v>
      </c>
      <c r="L424" t="s">
        <v>62</v>
      </c>
      <c r="M424" t="s">
        <v>62</v>
      </c>
      <c r="N424" t="s">
        <v>62</v>
      </c>
      <c r="O424" t="s">
        <v>62</v>
      </c>
      <c r="P424" t="s">
        <v>61</v>
      </c>
      <c r="R424" t="s">
        <v>61</v>
      </c>
      <c r="T424" t="s">
        <v>62</v>
      </c>
      <c r="U424" t="s">
        <v>62</v>
      </c>
      <c r="V424" t="s">
        <v>62</v>
      </c>
    </row>
    <row r="425" spans="1:22" x14ac:dyDescent="0.2">
      <c r="A425" s="1" t="s">
        <v>485</v>
      </c>
      <c r="B425" s="1" t="s">
        <v>3823</v>
      </c>
      <c r="C425" s="1" t="s">
        <v>2152</v>
      </c>
      <c r="D425" s="1" t="s">
        <v>3399</v>
      </c>
      <c r="E425" t="s">
        <v>62</v>
      </c>
      <c r="F425" t="s">
        <v>62</v>
      </c>
      <c r="G425" t="s">
        <v>62</v>
      </c>
      <c r="H425" t="s">
        <v>62</v>
      </c>
      <c r="I425" t="s">
        <v>62</v>
      </c>
      <c r="J425" t="s">
        <v>62</v>
      </c>
      <c r="K425" t="s">
        <v>62</v>
      </c>
      <c r="L425" t="s">
        <v>62</v>
      </c>
      <c r="M425" t="s">
        <v>62</v>
      </c>
      <c r="N425" t="s">
        <v>62</v>
      </c>
      <c r="O425" t="s">
        <v>61</v>
      </c>
      <c r="P425" t="s">
        <v>62</v>
      </c>
      <c r="Q425" t="s">
        <v>62</v>
      </c>
      <c r="R425" t="s">
        <v>62</v>
      </c>
      <c r="S425" t="s">
        <v>62</v>
      </c>
      <c r="T425" t="s">
        <v>61</v>
      </c>
      <c r="U425" t="s">
        <v>62</v>
      </c>
      <c r="V425" t="s">
        <v>62</v>
      </c>
    </row>
    <row r="426" spans="1:22" x14ac:dyDescent="0.2">
      <c r="A426" s="1" t="s">
        <v>486</v>
      </c>
      <c r="B426" s="1" t="s">
        <v>3824</v>
      </c>
      <c r="C426" s="1" t="s">
        <v>2153</v>
      </c>
      <c r="D426" s="1" t="s">
        <v>3399</v>
      </c>
      <c r="E426" t="s">
        <v>61</v>
      </c>
      <c r="F426" t="s">
        <v>62</v>
      </c>
      <c r="G426" t="s">
        <v>62</v>
      </c>
      <c r="H426" t="s">
        <v>62</v>
      </c>
      <c r="I426" t="s">
        <v>61</v>
      </c>
      <c r="J426" t="s">
        <v>62</v>
      </c>
      <c r="K426" t="s">
        <v>62</v>
      </c>
      <c r="L426" t="s">
        <v>62</v>
      </c>
      <c r="M426" t="s">
        <v>62</v>
      </c>
      <c r="N426" t="s">
        <v>62</v>
      </c>
      <c r="O426" t="s">
        <v>61</v>
      </c>
      <c r="P426" t="s">
        <v>62</v>
      </c>
      <c r="Q426" t="s">
        <v>62</v>
      </c>
      <c r="R426" t="s">
        <v>62</v>
      </c>
      <c r="S426" t="s">
        <v>62</v>
      </c>
      <c r="T426" t="s">
        <v>61</v>
      </c>
      <c r="U426" t="s">
        <v>61</v>
      </c>
      <c r="V426" t="s">
        <v>62</v>
      </c>
    </row>
    <row r="427" spans="1:22" x14ac:dyDescent="0.2">
      <c r="A427" s="1" t="s">
        <v>487</v>
      </c>
      <c r="B427" s="1" t="s">
        <v>3825</v>
      </c>
      <c r="C427" s="1" t="s">
        <v>2154</v>
      </c>
      <c r="D427" s="1" t="s">
        <v>3399</v>
      </c>
      <c r="E427" t="s">
        <v>61</v>
      </c>
      <c r="F427" t="s">
        <v>62</v>
      </c>
      <c r="G427" t="s">
        <v>62</v>
      </c>
      <c r="H427" t="s">
        <v>62</v>
      </c>
      <c r="I427" t="s">
        <v>62</v>
      </c>
      <c r="J427" t="s">
        <v>62</v>
      </c>
      <c r="K427" t="s">
        <v>62</v>
      </c>
      <c r="L427" t="s">
        <v>62</v>
      </c>
      <c r="M427" t="s">
        <v>62</v>
      </c>
      <c r="N427" t="s">
        <v>62</v>
      </c>
      <c r="O427" t="s">
        <v>62</v>
      </c>
      <c r="P427" t="s">
        <v>62</v>
      </c>
      <c r="Q427" t="s">
        <v>62</v>
      </c>
      <c r="R427" t="s">
        <v>62</v>
      </c>
      <c r="S427" t="s">
        <v>62</v>
      </c>
      <c r="T427" t="s">
        <v>61</v>
      </c>
      <c r="V427" t="s">
        <v>62</v>
      </c>
    </row>
    <row r="428" spans="1:22" x14ac:dyDescent="0.2">
      <c r="A428" s="1" t="s">
        <v>488</v>
      </c>
      <c r="B428" s="1" t="s">
        <v>3826</v>
      </c>
      <c r="C428" s="1" t="s">
        <v>2155</v>
      </c>
      <c r="D428" s="1" t="s">
        <v>3399</v>
      </c>
      <c r="F428" t="s">
        <v>62</v>
      </c>
      <c r="G428" t="s">
        <v>62</v>
      </c>
      <c r="H428" t="s">
        <v>62</v>
      </c>
      <c r="I428" t="s">
        <v>61</v>
      </c>
      <c r="J428" t="s">
        <v>62</v>
      </c>
      <c r="K428" t="s">
        <v>62</v>
      </c>
      <c r="L428" t="s">
        <v>62</v>
      </c>
      <c r="M428" t="s">
        <v>62</v>
      </c>
      <c r="N428" t="s">
        <v>62</v>
      </c>
      <c r="O428" t="s">
        <v>62</v>
      </c>
      <c r="P428" t="s">
        <v>61</v>
      </c>
      <c r="Q428" t="s">
        <v>62</v>
      </c>
      <c r="R428" t="s">
        <v>61</v>
      </c>
      <c r="S428" t="s">
        <v>62</v>
      </c>
      <c r="T428" t="s">
        <v>62</v>
      </c>
      <c r="U428" t="s">
        <v>62</v>
      </c>
      <c r="V428" t="s">
        <v>62</v>
      </c>
    </row>
    <row r="429" spans="1:22" x14ac:dyDescent="0.2">
      <c r="A429" s="1" t="s">
        <v>489</v>
      </c>
      <c r="B429" s="1" t="s">
        <v>3827</v>
      </c>
      <c r="C429" s="1" t="s">
        <v>2156</v>
      </c>
      <c r="D429" s="1" t="s">
        <v>3399</v>
      </c>
      <c r="E429" t="s">
        <v>61</v>
      </c>
      <c r="F429" t="s">
        <v>62</v>
      </c>
      <c r="G429" t="s">
        <v>62</v>
      </c>
      <c r="H429" t="s">
        <v>62</v>
      </c>
      <c r="J429" t="s">
        <v>62</v>
      </c>
      <c r="K429" t="s">
        <v>62</v>
      </c>
      <c r="L429" t="s">
        <v>62</v>
      </c>
      <c r="M429" t="s">
        <v>62</v>
      </c>
      <c r="N429" t="s">
        <v>62</v>
      </c>
      <c r="O429" t="s">
        <v>61</v>
      </c>
      <c r="P429" t="s">
        <v>62</v>
      </c>
      <c r="Q429" t="s">
        <v>62</v>
      </c>
      <c r="R429" t="s">
        <v>62</v>
      </c>
      <c r="S429" t="s">
        <v>62</v>
      </c>
      <c r="T429" t="s">
        <v>61</v>
      </c>
      <c r="U429" t="s">
        <v>61</v>
      </c>
      <c r="V429" t="s">
        <v>62</v>
      </c>
    </row>
    <row r="430" spans="1:22" x14ac:dyDescent="0.2">
      <c r="A430" s="1" t="s">
        <v>490</v>
      </c>
      <c r="B430" s="1" t="s">
        <v>3828</v>
      </c>
      <c r="C430" s="1" t="s">
        <v>2157</v>
      </c>
      <c r="D430" s="1" t="s">
        <v>3399</v>
      </c>
      <c r="E430" t="s">
        <v>61</v>
      </c>
      <c r="F430" t="s">
        <v>62</v>
      </c>
      <c r="G430" t="s">
        <v>62</v>
      </c>
      <c r="H430" t="s">
        <v>62</v>
      </c>
      <c r="I430" t="s">
        <v>62</v>
      </c>
      <c r="J430" t="s">
        <v>61</v>
      </c>
      <c r="K430" t="s">
        <v>62</v>
      </c>
      <c r="L430" t="s">
        <v>62</v>
      </c>
      <c r="M430" t="s">
        <v>62</v>
      </c>
      <c r="N430" t="s">
        <v>62</v>
      </c>
      <c r="O430" t="s">
        <v>61</v>
      </c>
      <c r="P430" t="s">
        <v>61</v>
      </c>
      <c r="Q430" t="s">
        <v>62</v>
      </c>
      <c r="R430" t="s">
        <v>61</v>
      </c>
      <c r="S430" t="s">
        <v>61</v>
      </c>
      <c r="T430" t="s">
        <v>61</v>
      </c>
      <c r="U430" t="s">
        <v>61</v>
      </c>
      <c r="V430" t="s">
        <v>61</v>
      </c>
    </row>
    <row r="431" spans="1:22" x14ac:dyDescent="0.2">
      <c r="A431" s="1" t="s">
        <v>491</v>
      </c>
      <c r="B431" s="1" t="s">
        <v>3829</v>
      </c>
      <c r="C431" s="1" t="s">
        <v>2158</v>
      </c>
      <c r="D431" s="1" t="s">
        <v>3399</v>
      </c>
      <c r="E431" t="s">
        <v>61</v>
      </c>
      <c r="F431" t="s">
        <v>62</v>
      </c>
      <c r="G431" t="s">
        <v>62</v>
      </c>
      <c r="H431" t="s">
        <v>62</v>
      </c>
      <c r="I431" t="s">
        <v>62</v>
      </c>
      <c r="K431" t="s">
        <v>62</v>
      </c>
      <c r="L431" t="s">
        <v>62</v>
      </c>
      <c r="M431" t="s">
        <v>62</v>
      </c>
      <c r="N431" t="s">
        <v>62</v>
      </c>
      <c r="O431" t="s">
        <v>61</v>
      </c>
      <c r="P431" t="s">
        <v>61</v>
      </c>
      <c r="Q431" t="s">
        <v>62</v>
      </c>
      <c r="R431" t="s">
        <v>61</v>
      </c>
      <c r="S431" t="s">
        <v>61</v>
      </c>
      <c r="T431" t="s">
        <v>62</v>
      </c>
      <c r="U431" t="s">
        <v>61</v>
      </c>
      <c r="V431" t="s">
        <v>62</v>
      </c>
    </row>
    <row r="432" spans="1:22" x14ac:dyDescent="0.2">
      <c r="A432" s="1" t="s">
        <v>492</v>
      </c>
      <c r="B432" s="1" t="s">
        <v>3830</v>
      </c>
      <c r="C432" s="1" t="s">
        <v>2159</v>
      </c>
      <c r="D432" s="1" t="s">
        <v>3399</v>
      </c>
      <c r="E432" t="s">
        <v>61</v>
      </c>
      <c r="F432" t="s">
        <v>62</v>
      </c>
      <c r="G432" t="s">
        <v>62</v>
      </c>
      <c r="H432" t="s">
        <v>62</v>
      </c>
      <c r="J432" t="s">
        <v>61</v>
      </c>
      <c r="K432" t="s">
        <v>61</v>
      </c>
      <c r="L432" t="s">
        <v>62</v>
      </c>
      <c r="M432" t="s">
        <v>62</v>
      </c>
      <c r="N432" t="s">
        <v>62</v>
      </c>
      <c r="O432" t="s">
        <v>62</v>
      </c>
      <c r="P432" t="s">
        <v>61</v>
      </c>
      <c r="R432" t="s">
        <v>61</v>
      </c>
      <c r="S432" t="s">
        <v>61</v>
      </c>
      <c r="T432" t="s">
        <v>62</v>
      </c>
      <c r="V432" t="s">
        <v>62</v>
      </c>
    </row>
    <row r="433" spans="1:22" x14ac:dyDescent="0.2">
      <c r="A433" s="1" t="s">
        <v>493</v>
      </c>
      <c r="B433" s="1" t="s">
        <v>3831</v>
      </c>
      <c r="C433" s="1" t="s">
        <v>2160</v>
      </c>
      <c r="D433" s="1" t="s">
        <v>3399</v>
      </c>
      <c r="E433" t="s">
        <v>61</v>
      </c>
      <c r="F433" t="s">
        <v>61</v>
      </c>
      <c r="G433" t="s">
        <v>62</v>
      </c>
      <c r="H433" t="s">
        <v>62</v>
      </c>
      <c r="I433" t="s">
        <v>61</v>
      </c>
      <c r="J433" t="s">
        <v>61</v>
      </c>
      <c r="K433" t="s">
        <v>62</v>
      </c>
      <c r="N433" t="s">
        <v>62</v>
      </c>
      <c r="P433" t="s">
        <v>61</v>
      </c>
      <c r="R433" t="s">
        <v>61</v>
      </c>
      <c r="S433" t="s">
        <v>61</v>
      </c>
      <c r="V433" t="s">
        <v>61</v>
      </c>
    </row>
    <row r="434" spans="1:22" x14ac:dyDescent="0.2">
      <c r="A434" s="1" t="s">
        <v>494</v>
      </c>
      <c r="B434" s="1" t="s">
        <v>3832</v>
      </c>
      <c r="C434" s="1" t="s">
        <v>2161</v>
      </c>
      <c r="D434" s="1" t="s">
        <v>3399</v>
      </c>
      <c r="E434" t="s">
        <v>61</v>
      </c>
      <c r="F434" t="s">
        <v>61</v>
      </c>
      <c r="G434" t="s">
        <v>62</v>
      </c>
      <c r="H434" t="s">
        <v>61</v>
      </c>
      <c r="I434" t="s">
        <v>61</v>
      </c>
      <c r="K434" t="s">
        <v>62</v>
      </c>
      <c r="N434" t="s">
        <v>62</v>
      </c>
      <c r="P434" t="s">
        <v>61</v>
      </c>
      <c r="R434" t="s">
        <v>61</v>
      </c>
      <c r="S434" t="s">
        <v>61</v>
      </c>
      <c r="V434" t="s">
        <v>61</v>
      </c>
    </row>
    <row r="435" spans="1:22" x14ac:dyDescent="0.2">
      <c r="A435" s="1" t="s">
        <v>495</v>
      </c>
      <c r="B435" s="1" t="s">
        <v>3833</v>
      </c>
      <c r="C435" s="1" t="s">
        <v>2162</v>
      </c>
      <c r="D435" s="1" t="s">
        <v>3399</v>
      </c>
      <c r="E435" t="s">
        <v>61</v>
      </c>
      <c r="F435" t="s">
        <v>62</v>
      </c>
      <c r="G435" t="s">
        <v>62</v>
      </c>
      <c r="H435" t="s">
        <v>62</v>
      </c>
      <c r="I435" t="s">
        <v>62</v>
      </c>
      <c r="J435" t="s">
        <v>61</v>
      </c>
      <c r="K435" t="s">
        <v>61</v>
      </c>
      <c r="L435" t="s">
        <v>62</v>
      </c>
      <c r="M435" t="s">
        <v>62</v>
      </c>
      <c r="N435" t="s">
        <v>62</v>
      </c>
      <c r="O435" t="s">
        <v>62</v>
      </c>
      <c r="P435" t="s">
        <v>61</v>
      </c>
      <c r="R435" t="s">
        <v>61</v>
      </c>
      <c r="S435" t="s">
        <v>61</v>
      </c>
      <c r="T435" t="s">
        <v>62</v>
      </c>
      <c r="U435" t="s">
        <v>62</v>
      </c>
      <c r="V435" t="s">
        <v>62</v>
      </c>
    </row>
    <row r="436" spans="1:22" x14ac:dyDescent="0.2">
      <c r="A436" s="1" t="s">
        <v>496</v>
      </c>
      <c r="B436" s="1" t="s">
        <v>3834</v>
      </c>
      <c r="C436" s="1" t="s">
        <v>2163</v>
      </c>
      <c r="D436" s="1" t="s">
        <v>3399</v>
      </c>
      <c r="E436" t="s">
        <v>61</v>
      </c>
      <c r="F436" t="s">
        <v>62</v>
      </c>
      <c r="G436" t="s">
        <v>62</v>
      </c>
      <c r="H436" t="s">
        <v>62</v>
      </c>
      <c r="I436" t="s">
        <v>61</v>
      </c>
      <c r="J436" t="s">
        <v>62</v>
      </c>
      <c r="K436" t="s">
        <v>62</v>
      </c>
      <c r="L436" t="s">
        <v>62</v>
      </c>
      <c r="M436" t="s">
        <v>62</v>
      </c>
      <c r="N436" t="s">
        <v>62</v>
      </c>
      <c r="O436" t="s">
        <v>62</v>
      </c>
      <c r="P436" t="s">
        <v>61</v>
      </c>
      <c r="Q436" t="s">
        <v>62</v>
      </c>
      <c r="R436" t="s">
        <v>61</v>
      </c>
      <c r="S436" t="s">
        <v>62</v>
      </c>
      <c r="T436" t="s">
        <v>62</v>
      </c>
      <c r="U436" t="s">
        <v>61</v>
      </c>
      <c r="V436" t="s">
        <v>62</v>
      </c>
    </row>
    <row r="437" spans="1:22" x14ac:dyDescent="0.2">
      <c r="A437" s="1" t="s">
        <v>497</v>
      </c>
      <c r="B437" s="1" t="s">
        <v>3835</v>
      </c>
      <c r="C437" s="1" t="s">
        <v>2164</v>
      </c>
      <c r="D437" s="1" t="s">
        <v>3399</v>
      </c>
      <c r="E437" t="s">
        <v>61</v>
      </c>
      <c r="F437" t="s">
        <v>62</v>
      </c>
      <c r="G437" t="s">
        <v>62</v>
      </c>
      <c r="H437" t="s">
        <v>62</v>
      </c>
      <c r="I437" t="s">
        <v>62</v>
      </c>
      <c r="J437" t="s">
        <v>61</v>
      </c>
      <c r="K437" t="s">
        <v>62</v>
      </c>
      <c r="L437" t="s">
        <v>62</v>
      </c>
      <c r="M437" t="s">
        <v>62</v>
      </c>
      <c r="N437" t="s">
        <v>62</v>
      </c>
      <c r="O437" t="s">
        <v>61</v>
      </c>
      <c r="P437" t="s">
        <v>61</v>
      </c>
      <c r="Q437" t="s">
        <v>62</v>
      </c>
      <c r="R437" t="s">
        <v>61</v>
      </c>
      <c r="S437" t="s">
        <v>61</v>
      </c>
      <c r="T437" t="s">
        <v>61</v>
      </c>
      <c r="U437" t="s">
        <v>62</v>
      </c>
      <c r="V437" t="s">
        <v>62</v>
      </c>
    </row>
    <row r="438" spans="1:22" x14ac:dyDescent="0.2">
      <c r="A438" s="1" t="s">
        <v>498</v>
      </c>
      <c r="B438" s="1" t="s">
        <v>3836</v>
      </c>
      <c r="C438" s="1" t="s">
        <v>2165</v>
      </c>
      <c r="D438" s="1" t="s">
        <v>3399</v>
      </c>
      <c r="E438" t="s">
        <v>61</v>
      </c>
      <c r="F438" t="s">
        <v>62</v>
      </c>
      <c r="G438" t="s">
        <v>62</v>
      </c>
      <c r="H438" t="s">
        <v>62</v>
      </c>
      <c r="I438" t="s">
        <v>62</v>
      </c>
      <c r="J438" t="s">
        <v>61</v>
      </c>
      <c r="K438" t="s">
        <v>62</v>
      </c>
      <c r="L438" t="s">
        <v>62</v>
      </c>
      <c r="M438" t="s">
        <v>62</v>
      </c>
      <c r="N438" t="s">
        <v>62</v>
      </c>
      <c r="O438" t="s">
        <v>62</v>
      </c>
      <c r="P438" t="s">
        <v>61</v>
      </c>
      <c r="Q438" t="s">
        <v>61</v>
      </c>
      <c r="R438" t="s">
        <v>61</v>
      </c>
      <c r="S438" t="s">
        <v>61</v>
      </c>
      <c r="T438" t="s">
        <v>62</v>
      </c>
      <c r="U438" t="s">
        <v>62</v>
      </c>
      <c r="V438" t="s">
        <v>62</v>
      </c>
    </row>
    <row r="439" spans="1:22" x14ac:dyDescent="0.2">
      <c r="A439" s="1" t="s">
        <v>499</v>
      </c>
      <c r="B439" s="1" t="s">
        <v>3837</v>
      </c>
      <c r="C439" s="1" t="s">
        <v>2166</v>
      </c>
      <c r="D439" s="1" t="s">
        <v>3399</v>
      </c>
      <c r="E439" t="s">
        <v>61</v>
      </c>
      <c r="F439" t="s">
        <v>62</v>
      </c>
      <c r="G439" t="s">
        <v>62</v>
      </c>
      <c r="H439" t="s">
        <v>62</v>
      </c>
      <c r="J439" t="s">
        <v>62</v>
      </c>
      <c r="K439" t="s">
        <v>62</v>
      </c>
      <c r="L439" t="s">
        <v>62</v>
      </c>
      <c r="M439" t="s">
        <v>62</v>
      </c>
      <c r="N439" t="s">
        <v>62</v>
      </c>
      <c r="O439" t="s">
        <v>61</v>
      </c>
      <c r="P439" t="s">
        <v>61</v>
      </c>
      <c r="Q439" t="s">
        <v>62</v>
      </c>
      <c r="R439" t="s">
        <v>61</v>
      </c>
      <c r="T439" t="s">
        <v>62</v>
      </c>
      <c r="V439" t="s">
        <v>61</v>
      </c>
    </row>
    <row r="440" spans="1:22" x14ac:dyDescent="0.2">
      <c r="A440" s="1" t="s">
        <v>500</v>
      </c>
      <c r="B440" s="1" t="s">
        <v>3838</v>
      </c>
      <c r="C440" s="1" t="s">
        <v>2167</v>
      </c>
      <c r="D440" s="1" t="s">
        <v>3399</v>
      </c>
      <c r="E440" t="s">
        <v>62</v>
      </c>
      <c r="F440" t="s">
        <v>62</v>
      </c>
      <c r="G440" t="s">
        <v>62</v>
      </c>
      <c r="H440" t="s">
        <v>62</v>
      </c>
      <c r="I440" t="s">
        <v>62</v>
      </c>
      <c r="J440" t="s">
        <v>62</v>
      </c>
      <c r="K440" t="s">
        <v>62</v>
      </c>
      <c r="L440" t="s">
        <v>62</v>
      </c>
      <c r="M440" t="s">
        <v>62</v>
      </c>
      <c r="N440" t="s">
        <v>62</v>
      </c>
      <c r="O440" t="s">
        <v>62</v>
      </c>
      <c r="P440" t="s">
        <v>62</v>
      </c>
      <c r="Q440" t="s">
        <v>62</v>
      </c>
      <c r="R440" t="s">
        <v>62</v>
      </c>
      <c r="S440" t="s">
        <v>62</v>
      </c>
      <c r="T440" t="s">
        <v>61</v>
      </c>
      <c r="U440" t="s">
        <v>62</v>
      </c>
      <c r="V440" t="s">
        <v>62</v>
      </c>
    </row>
    <row r="441" spans="1:22" x14ac:dyDescent="0.2">
      <c r="A441" s="1" t="s">
        <v>501</v>
      </c>
      <c r="B441" s="1" t="s">
        <v>3839</v>
      </c>
      <c r="C441" s="1" t="s">
        <v>2168</v>
      </c>
      <c r="D441" s="1" t="s">
        <v>3399</v>
      </c>
      <c r="E441" t="s">
        <v>61</v>
      </c>
      <c r="F441" t="s">
        <v>62</v>
      </c>
      <c r="G441" t="s">
        <v>62</v>
      </c>
      <c r="H441" t="s">
        <v>62</v>
      </c>
      <c r="I441" t="s">
        <v>62</v>
      </c>
      <c r="J441" t="s">
        <v>61</v>
      </c>
      <c r="K441" t="s">
        <v>62</v>
      </c>
      <c r="L441" t="s">
        <v>62</v>
      </c>
      <c r="M441" t="s">
        <v>62</v>
      </c>
      <c r="N441" t="s">
        <v>62</v>
      </c>
      <c r="O441" t="s">
        <v>62</v>
      </c>
      <c r="P441" t="s">
        <v>61</v>
      </c>
      <c r="Q441" t="s">
        <v>61</v>
      </c>
      <c r="R441" t="s">
        <v>61</v>
      </c>
      <c r="T441" t="s">
        <v>62</v>
      </c>
      <c r="U441" t="s">
        <v>62</v>
      </c>
      <c r="V441" t="s">
        <v>62</v>
      </c>
    </row>
    <row r="442" spans="1:22" x14ac:dyDescent="0.2">
      <c r="A442" s="1" t="s">
        <v>502</v>
      </c>
      <c r="B442" s="1" t="s">
        <v>3840</v>
      </c>
      <c r="C442" s="1" t="s">
        <v>2169</v>
      </c>
      <c r="D442" s="1" t="s">
        <v>3399</v>
      </c>
      <c r="E442" t="s">
        <v>61</v>
      </c>
      <c r="F442" t="s">
        <v>62</v>
      </c>
      <c r="G442" t="s">
        <v>62</v>
      </c>
      <c r="H442" t="s">
        <v>62</v>
      </c>
      <c r="I442" t="s">
        <v>61</v>
      </c>
      <c r="J442" t="s">
        <v>62</v>
      </c>
      <c r="K442" t="s">
        <v>62</v>
      </c>
      <c r="L442" t="s">
        <v>62</v>
      </c>
      <c r="M442" t="s">
        <v>62</v>
      </c>
      <c r="N442" t="s">
        <v>62</v>
      </c>
      <c r="O442" t="s">
        <v>62</v>
      </c>
      <c r="P442" t="s">
        <v>61</v>
      </c>
      <c r="Q442" t="s">
        <v>62</v>
      </c>
      <c r="R442" t="s">
        <v>61</v>
      </c>
      <c r="S442" t="s">
        <v>62</v>
      </c>
      <c r="T442" t="s">
        <v>62</v>
      </c>
      <c r="U442" t="s">
        <v>61</v>
      </c>
      <c r="V442" t="s">
        <v>62</v>
      </c>
    </row>
    <row r="443" spans="1:22" x14ac:dyDescent="0.2">
      <c r="A443" s="1" t="s">
        <v>503</v>
      </c>
      <c r="B443" s="1" t="s">
        <v>3841</v>
      </c>
      <c r="C443" s="1" t="s">
        <v>2170</v>
      </c>
      <c r="D443" s="1" t="s">
        <v>3399</v>
      </c>
      <c r="E443" t="s">
        <v>61</v>
      </c>
      <c r="F443" t="s">
        <v>62</v>
      </c>
      <c r="G443" t="s">
        <v>62</v>
      </c>
      <c r="H443" t="s">
        <v>62</v>
      </c>
      <c r="I443" t="s">
        <v>62</v>
      </c>
      <c r="J443" t="s">
        <v>61</v>
      </c>
      <c r="K443" t="s">
        <v>62</v>
      </c>
      <c r="L443" t="s">
        <v>62</v>
      </c>
      <c r="M443" t="s">
        <v>62</v>
      </c>
      <c r="N443" t="s">
        <v>62</v>
      </c>
      <c r="O443" t="s">
        <v>62</v>
      </c>
      <c r="P443" t="s">
        <v>61</v>
      </c>
      <c r="Q443" t="s">
        <v>62</v>
      </c>
      <c r="R443" t="s">
        <v>61</v>
      </c>
      <c r="S443" t="s">
        <v>62</v>
      </c>
      <c r="T443" t="s">
        <v>62</v>
      </c>
      <c r="V443" t="s">
        <v>62</v>
      </c>
    </row>
    <row r="444" spans="1:22" x14ac:dyDescent="0.2">
      <c r="A444" s="1" t="s">
        <v>504</v>
      </c>
      <c r="B444" s="1" t="s">
        <v>3842</v>
      </c>
      <c r="C444" s="1" t="s">
        <v>2171</v>
      </c>
      <c r="D444" s="1" t="s">
        <v>3399</v>
      </c>
      <c r="E444" t="s">
        <v>62</v>
      </c>
      <c r="F444" t="s">
        <v>62</v>
      </c>
      <c r="G444" t="s">
        <v>62</v>
      </c>
      <c r="H444" t="s">
        <v>62</v>
      </c>
      <c r="I444" t="s">
        <v>62</v>
      </c>
      <c r="J444" t="s">
        <v>62</v>
      </c>
      <c r="K444" t="s">
        <v>62</v>
      </c>
      <c r="L444" t="s">
        <v>62</v>
      </c>
      <c r="M444" t="s">
        <v>62</v>
      </c>
      <c r="N444" t="s">
        <v>62</v>
      </c>
      <c r="O444" t="s">
        <v>62</v>
      </c>
      <c r="P444" t="s">
        <v>62</v>
      </c>
      <c r="Q444" t="s">
        <v>62</v>
      </c>
      <c r="R444" t="s">
        <v>62</v>
      </c>
      <c r="S444" t="s">
        <v>62</v>
      </c>
      <c r="T444" t="s">
        <v>61</v>
      </c>
      <c r="U444" t="s">
        <v>62</v>
      </c>
      <c r="V444" t="s">
        <v>62</v>
      </c>
    </row>
    <row r="445" spans="1:22" x14ac:dyDescent="0.2">
      <c r="A445" s="1" t="s">
        <v>505</v>
      </c>
      <c r="B445" s="1" t="s">
        <v>3843</v>
      </c>
      <c r="C445" s="1" t="s">
        <v>2172</v>
      </c>
      <c r="D445" s="1" t="s">
        <v>3399</v>
      </c>
      <c r="E445" t="s">
        <v>61</v>
      </c>
      <c r="F445" t="s">
        <v>62</v>
      </c>
      <c r="G445" t="s">
        <v>62</v>
      </c>
      <c r="H445" t="s">
        <v>62</v>
      </c>
      <c r="I445" t="s">
        <v>62</v>
      </c>
      <c r="J445" t="s">
        <v>61</v>
      </c>
      <c r="K445" t="s">
        <v>62</v>
      </c>
      <c r="L445" t="s">
        <v>62</v>
      </c>
      <c r="M445" t="s">
        <v>62</v>
      </c>
      <c r="N445" t="s">
        <v>62</v>
      </c>
      <c r="O445" t="s">
        <v>62</v>
      </c>
      <c r="P445" t="s">
        <v>61</v>
      </c>
      <c r="Q445" t="s">
        <v>62</v>
      </c>
      <c r="R445" t="s">
        <v>61</v>
      </c>
      <c r="S445" t="s">
        <v>62</v>
      </c>
      <c r="T445" t="s">
        <v>62</v>
      </c>
      <c r="U445" t="s">
        <v>62</v>
      </c>
      <c r="V445" t="s">
        <v>62</v>
      </c>
    </row>
    <row r="446" spans="1:22" x14ac:dyDescent="0.2">
      <c r="A446" s="1" t="s">
        <v>506</v>
      </c>
      <c r="B446" s="1" t="s">
        <v>3844</v>
      </c>
      <c r="C446" s="1" t="s">
        <v>2173</v>
      </c>
      <c r="D446" s="1" t="s">
        <v>3399</v>
      </c>
      <c r="E446" t="s">
        <v>61</v>
      </c>
      <c r="F446" t="s">
        <v>62</v>
      </c>
      <c r="G446" t="s">
        <v>62</v>
      </c>
      <c r="H446" t="s">
        <v>62</v>
      </c>
      <c r="I446" t="s">
        <v>62</v>
      </c>
      <c r="J446" t="s">
        <v>61</v>
      </c>
      <c r="K446" t="s">
        <v>62</v>
      </c>
      <c r="L446" t="s">
        <v>62</v>
      </c>
      <c r="M446" t="s">
        <v>62</v>
      </c>
      <c r="N446" t="s">
        <v>62</v>
      </c>
      <c r="O446" t="s">
        <v>61</v>
      </c>
      <c r="P446" t="s">
        <v>61</v>
      </c>
      <c r="Q446" t="s">
        <v>62</v>
      </c>
      <c r="R446" t="s">
        <v>61</v>
      </c>
      <c r="S446" t="s">
        <v>61</v>
      </c>
      <c r="T446" t="s">
        <v>61</v>
      </c>
      <c r="V446" t="s">
        <v>62</v>
      </c>
    </row>
    <row r="447" spans="1:22" x14ac:dyDescent="0.2">
      <c r="A447" s="1" t="s">
        <v>507</v>
      </c>
      <c r="B447" s="1" t="s">
        <v>3845</v>
      </c>
      <c r="C447" s="1" t="s">
        <v>2174</v>
      </c>
      <c r="D447" s="1" t="s">
        <v>3399</v>
      </c>
      <c r="E447" t="s">
        <v>61</v>
      </c>
      <c r="F447" t="s">
        <v>62</v>
      </c>
      <c r="G447" t="s">
        <v>62</v>
      </c>
      <c r="H447" t="s">
        <v>62</v>
      </c>
      <c r="I447" t="s">
        <v>62</v>
      </c>
      <c r="J447" t="s">
        <v>61</v>
      </c>
      <c r="K447" t="s">
        <v>62</v>
      </c>
      <c r="L447" t="s">
        <v>62</v>
      </c>
      <c r="M447" t="s">
        <v>62</v>
      </c>
      <c r="N447" t="s">
        <v>62</v>
      </c>
      <c r="O447" t="s">
        <v>61</v>
      </c>
      <c r="P447" t="s">
        <v>61</v>
      </c>
      <c r="Q447" t="s">
        <v>62</v>
      </c>
      <c r="R447" t="s">
        <v>61</v>
      </c>
      <c r="S447" t="s">
        <v>61</v>
      </c>
      <c r="T447" t="s">
        <v>62</v>
      </c>
      <c r="U447" t="s">
        <v>62</v>
      </c>
      <c r="V447" t="s">
        <v>62</v>
      </c>
    </row>
    <row r="448" spans="1:22" x14ac:dyDescent="0.2">
      <c r="A448" s="1" t="s">
        <v>508</v>
      </c>
      <c r="B448" s="1" t="s">
        <v>3846</v>
      </c>
      <c r="C448" s="1" t="s">
        <v>2175</v>
      </c>
      <c r="D448" s="1" t="s">
        <v>3399</v>
      </c>
      <c r="E448" t="s">
        <v>61</v>
      </c>
      <c r="F448" t="s">
        <v>62</v>
      </c>
      <c r="G448" t="s">
        <v>62</v>
      </c>
      <c r="H448" t="s">
        <v>62</v>
      </c>
      <c r="I448" t="s">
        <v>62</v>
      </c>
      <c r="J448" t="s">
        <v>62</v>
      </c>
      <c r="K448" t="s">
        <v>62</v>
      </c>
      <c r="L448" t="s">
        <v>62</v>
      </c>
      <c r="M448" t="s">
        <v>62</v>
      </c>
      <c r="N448" t="s">
        <v>62</v>
      </c>
      <c r="O448" t="s">
        <v>62</v>
      </c>
      <c r="P448" t="s">
        <v>61</v>
      </c>
      <c r="Q448" t="s">
        <v>62</v>
      </c>
      <c r="R448" t="s">
        <v>61</v>
      </c>
      <c r="S448" t="s">
        <v>62</v>
      </c>
      <c r="T448" t="s">
        <v>62</v>
      </c>
      <c r="U448" t="s">
        <v>61</v>
      </c>
      <c r="V448" t="s">
        <v>62</v>
      </c>
    </row>
    <row r="449" spans="1:22" x14ac:dyDescent="0.2">
      <c r="A449" s="1" t="s">
        <v>509</v>
      </c>
      <c r="B449" s="1" t="s">
        <v>3847</v>
      </c>
      <c r="C449" s="1" t="s">
        <v>2176</v>
      </c>
      <c r="D449" s="1" t="s">
        <v>3399</v>
      </c>
      <c r="E449" t="s">
        <v>61</v>
      </c>
      <c r="F449" t="s">
        <v>62</v>
      </c>
      <c r="G449" t="s">
        <v>62</v>
      </c>
      <c r="H449" t="s">
        <v>62</v>
      </c>
      <c r="I449" t="s">
        <v>62</v>
      </c>
      <c r="J449" t="s">
        <v>61</v>
      </c>
      <c r="K449" t="s">
        <v>62</v>
      </c>
      <c r="L449" t="s">
        <v>62</v>
      </c>
      <c r="M449" t="s">
        <v>62</v>
      </c>
      <c r="N449" t="s">
        <v>62</v>
      </c>
      <c r="O449" t="s">
        <v>62</v>
      </c>
      <c r="P449" t="s">
        <v>61</v>
      </c>
      <c r="Q449" t="s">
        <v>62</v>
      </c>
      <c r="R449" t="s">
        <v>61</v>
      </c>
      <c r="S449" t="s">
        <v>61</v>
      </c>
      <c r="T449" t="s">
        <v>62</v>
      </c>
      <c r="V449" t="s">
        <v>62</v>
      </c>
    </row>
    <row r="450" spans="1:22" x14ac:dyDescent="0.2">
      <c r="A450" s="1" t="s">
        <v>510</v>
      </c>
      <c r="B450" s="1" t="s">
        <v>3848</v>
      </c>
      <c r="C450" s="1" t="s">
        <v>2177</v>
      </c>
      <c r="D450" s="1" t="s">
        <v>3399</v>
      </c>
      <c r="E450" t="s">
        <v>61</v>
      </c>
      <c r="F450" t="s">
        <v>62</v>
      </c>
      <c r="G450" t="s">
        <v>62</v>
      </c>
      <c r="H450" t="s">
        <v>62</v>
      </c>
      <c r="J450" t="s">
        <v>61</v>
      </c>
      <c r="K450" t="s">
        <v>62</v>
      </c>
      <c r="L450" t="s">
        <v>62</v>
      </c>
      <c r="M450" t="s">
        <v>62</v>
      </c>
      <c r="N450" t="s">
        <v>62</v>
      </c>
      <c r="O450" t="s">
        <v>62</v>
      </c>
      <c r="P450" t="s">
        <v>61</v>
      </c>
      <c r="Q450" t="s">
        <v>62</v>
      </c>
      <c r="R450" t="s">
        <v>61</v>
      </c>
      <c r="S450" t="s">
        <v>62</v>
      </c>
      <c r="T450" t="s">
        <v>62</v>
      </c>
      <c r="V450" t="s">
        <v>61</v>
      </c>
    </row>
    <row r="451" spans="1:22" x14ac:dyDescent="0.2">
      <c r="A451" s="1" t="s">
        <v>511</v>
      </c>
      <c r="B451" s="1" t="s">
        <v>3849</v>
      </c>
      <c r="C451" s="1" t="s">
        <v>2178</v>
      </c>
      <c r="D451" s="1" t="s">
        <v>3399</v>
      </c>
      <c r="E451" t="s">
        <v>61</v>
      </c>
      <c r="F451" t="s">
        <v>62</v>
      </c>
      <c r="G451" t="s">
        <v>62</v>
      </c>
      <c r="H451" t="s">
        <v>62</v>
      </c>
      <c r="I451" t="s">
        <v>62</v>
      </c>
      <c r="J451" t="s">
        <v>61</v>
      </c>
      <c r="K451" t="s">
        <v>62</v>
      </c>
      <c r="L451" t="s">
        <v>62</v>
      </c>
      <c r="M451" t="s">
        <v>62</v>
      </c>
      <c r="N451" t="s">
        <v>62</v>
      </c>
      <c r="O451" t="s">
        <v>62</v>
      </c>
      <c r="P451" t="s">
        <v>61</v>
      </c>
      <c r="R451" t="s">
        <v>61</v>
      </c>
      <c r="S451" t="s">
        <v>62</v>
      </c>
      <c r="T451" t="s">
        <v>62</v>
      </c>
      <c r="V451" t="s">
        <v>62</v>
      </c>
    </row>
    <row r="452" spans="1:22" x14ac:dyDescent="0.2">
      <c r="A452" s="1" t="s">
        <v>512</v>
      </c>
      <c r="B452" s="1" t="s">
        <v>3850</v>
      </c>
      <c r="C452" s="1" t="s">
        <v>2179</v>
      </c>
      <c r="D452" s="1" t="s">
        <v>3399</v>
      </c>
      <c r="E452" t="s">
        <v>61</v>
      </c>
      <c r="F452" t="s">
        <v>62</v>
      </c>
      <c r="G452" t="s">
        <v>62</v>
      </c>
      <c r="H452" t="s">
        <v>62</v>
      </c>
      <c r="I452" t="s">
        <v>62</v>
      </c>
      <c r="J452" t="s">
        <v>62</v>
      </c>
      <c r="K452" t="s">
        <v>62</v>
      </c>
      <c r="L452" t="s">
        <v>62</v>
      </c>
      <c r="M452" t="s">
        <v>62</v>
      </c>
      <c r="N452" t="s">
        <v>62</v>
      </c>
      <c r="O452" t="s">
        <v>62</v>
      </c>
      <c r="P452" t="s">
        <v>61</v>
      </c>
      <c r="Q452" t="s">
        <v>62</v>
      </c>
      <c r="R452" t="s">
        <v>61</v>
      </c>
      <c r="S452" t="s">
        <v>62</v>
      </c>
      <c r="T452" t="s">
        <v>62</v>
      </c>
      <c r="U452" t="s">
        <v>61</v>
      </c>
      <c r="V452" t="s">
        <v>62</v>
      </c>
    </row>
    <row r="453" spans="1:22" x14ac:dyDescent="0.2">
      <c r="A453" s="1" t="s">
        <v>513</v>
      </c>
      <c r="B453" s="1" t="s">
        <v>3851</v>
      </c>
      <c r="C453" s="1" t="s">
        <v>2180</v>
      </c>
      <c r="D453" s="1" t="s">
        <v>3399</v>
      </c>
      <c r="E453" t="s">
        <v>61</v>
      </c>
      <c r="F453" t="s">
        <v>62</v>
      </c>
      <c r="G453" t="s">
        <v>62</v>
      </c>
      <c r="H453" t="s">
        <v>62</v>
      </c>
      <c r="I453" t="s">
        <v>62</v>
      </c>
      <c r="J453" t="s">
        <v>61</v>
      </c>
      <c r="K453" t="s">
        <v>62</v>
      </c>
      <c r="L453" t="s">
        <v>62</v>
      </c>
      <c r="M453" t="s">
        <v>62</v>
      </c>
      <c r="N453" t="s">
        <v>62</v>
      </c>
      <c r="O453" t="s">
        <v>62</v>
      </c>
      <c r="P453" t="s">
        <v>61</v>
      </c>
      <c r="Q453" t="s">
        <v>62</v>
      </c>
      <c r="R453" t="s">
        <v>61</v>
      </c>
      <c r="S453" t="s">
        <v>62</v>
      </c>
      <c r="T453" t="s">
        <v>61</v>
      </c>
      <c r="V453" t="s">
        <v>61</v>
      </c>
    </row>
    <row r="454" spans="1:22" x14ac:dyDescent="0.2">
      <c r="A454" s="1" t="s">
        <v>514</v>
      </c>
      <c r="B454" s="1" t="s">
        <v>3852</v>
      </c>
      <c r="C454" s="1" t="s">
        <v>2181</v>
      </c>
      <c r="D454" s="1" t="s">
        <v>3399</v>
      </c>
      <c r="E454" t="s">
        <v>61</v>
      </c>
      <c r="F454" t="s">
        <v>62</v>
      </c>
      <c r="G454" t="s">
        <v>62</v>
      </c>
      <c r="H454" t="s">
        <v>62</v>
      </c>
      <c r="I454" t="s">
        <v>62</v>
      </c>
      <c r="J454" t="s">
        <v>61</v>
      </c>
      <c r="K454" t="s">
        <v>62</v>
      </c>
      <c r="L454" t="s">
        <v>62</v>
      </c>
      <c r="M454" t="s">
        <v>62</v>
      </c>
      <c r="N454" t="s">
        <v>62</v>
      </c>
      <c r="O454" t="s">
        <v>61</v>
      </c>
      <c r="P454" t="s">
        <v>61</v>
      </c>
      <c r="Q454" t="s">
        <v>62</v>
      </c>
      <c r="R454" t="s">
        <v>61</v>
      </c>
      <c r="S454" t="s">
        <v>61</v>
      </c>
      <c r="T454" t="s">
        <v>62</v>
      </c>
      <c r="U454" t="s">
        <v>61</v>
      </c>
      <c r="V454" t="s">
        <v>62</v>
      </c>
    </row>
    <row r="455" spans="1:22" x14ac:dyDescent="0.2">
      <c r="A455" s="1" t="s">
        <v>515</v>
      </c>
      <c r="B455" s="1" t="s">
        <v>3853</v>
      </c>
      <c r="C455" s="1" t="s">
        <v>2182</v>
      </c>
      <c r="D455" s="1" t="s">
        <v>3399</v>
      </c>
      <c r="E455" t="s">
        <v>61</v>
      </c>
      <c r="F455" t="s">
        <v>62</v>
      </c>
      <c r="G455" t="s">
        <v>62</v>
      </c>
      <c r="H455" t="s">
        <v>62</v>
      </c>
      <c r="J455" t="s">
        <v>61</v>
      </c>
      <c r="K455" t="s">
        <v>62</v>
      </c>
      <c r="L455" t="s">
        <v>62</v>
      </c>
      <c r="M455" t="s">
        <v>62</v>
      </c>
      <c r="N455" t="s">
        <v>62</v>
      </c>
      <c r="O455" t="s">
        <v>62</v>
      </c>
      <c r="P455" t="s">
        <v>61</v>
      </c>
      <c r="Q455" t="s">
        <v>61</v>
      </c>
      <c r="R455" t="s">
        <v>61</v>
      </c>
      <c r="S455" t="s">
        <v>61</v>
      </c>
      <c r="T455" t="s">
        <v>62</v>
      </c>
      <c r="U455" t="s">
        <v>62</v>
      </c>
      <c r="V455" t="s">
        <v>62</v>
      </c>
    </row>
    <row r="456" spans="1:22" x14ac:dyDescent="0.2">
      <c r="A456" s="1" t="s">
        <v>516</v>
      </c>
      <c r="B456" s="1" t="s">
        <v>3854</v>
      </c>
      <c r="C456" s="1" t="s">
        <v>2183</v>
      </c>
      <c r="D456" s="1" t="s">
        <v>3399</v>
      </c>
      <c r="E456" t="s">
        <v>61</v>
      </c>
      <c r="F456" t="s">
        <v>62</v>
      </c>
      <c r="G456" t="s">
        <v>62</v>
      </c>
      <c r="H456" t="s">
        <v>62</v>
      </c>
      <c r="I456" t="s">
        <v>62</v>
      </c>
      <c r="J456" t="s">
        <v>61</v>
      </c>
      <c r="K456" t="s">
        <v>62</v>
      </c>
      <c r="L456" t="s">
        <v>62</v>
      </c>
      <c r="M456" t="s">
        <v>62</v>
      </c>
      <c r="N456" t="s">
        <v>62</v>
      </c>
      <c r="O456" t="s">
        <v>62</v>
      </c>
      <c r="P456" t="s">
        <v>61</v>
      </c>
      <c r="Q456" t="s">
        <v>61</v>
      </c>
      <c r="R456" t="s">
        <v>61</v>
      </c>
      <c r="S456" t="s">
        <v>61</v>
      </c>
      <c r="T456" t="s">
        <v>62</v>
      </c>
      <c r="U456" t="s">
        <v>62</v>
      </c>
      <c r="V456" t="s">
        <v>62</v>
      </c>
    </row>
    <row r="457" spans="1:22" x14ac:dyDescent="0.2">
      <c r="A457" s="1" t="s">
        <v>517</v>
      </c>
      <c r="B457" s="1" t="s">
        <v>3855</v>
      </c>
      <c r="C457" s="1" t="s">
        <v>2184</v>
      </c>
      <c r="D457" s="1" t="s">
        <v>3399</v>
      </c>
      <c r="E457" t="s">
        <v>61</v>
      </c>
      <c r="F457" t="s">
        <v>62</v>
      </c>
      <c r="G457" t="s">
        <v>62</v>
      </c>
      <c r="H457" t="s">
        <v>62</v>
      </c>
      <c r="I457" t="s">
        <v>61</v>
      </c>
      <c r="J457" t="s">
        <v>61</v>
      </c>
      <c r="K457" t="s">
        <v>62</v>
      </c>
      <c r="N457" t="s">
        <v>62</v>
      </c>
      <c r="O457" t="s">
        <v>61</v>
      </c>
      <c r="P457" t="s">
        <v>61</v>
      </c>
      <c r="R457" t="s">
        <v>61</v>
      </c>
      <c r="S457" t="s">
        <v>61</v>
      </c>
      <c r="T457" t="s">
        <v>62</v>
      </c>
      <c r="U457" t="s">
        <v>61</v>
      </c>
      <c r="V457" t="s">
        <v>62</v>
      </c>
    </row>
    <row r="458" spans="1:22" x14ac:dyDescent="0.2">
      <c r="A458" s="1" t="s">
        <v>518</v>
      </c>
      <c r="B458" s="1" t="s">
        <v>3856</v>
      </c>
      <c r="C458" s="1" t="s">
        <v>2185</v>
      </c>
      <c r="D458" s="1" t="s">
        <v>3399</v>
      </c>
      <c r="E458" t="s">
        <v>62</v>
      </c>
      <c r="F458" t="s">
        <v>62</v>
      </c>
      <c r="G458" t="s">
        <v>62</v>
      </c>
      <c r="H458" t="s">
        <v>62</v>
      </c>
      <c r="I458" t="s">
        <v>62</v>
      </c>
      <c r="J458" t="s">
        <v>62</v>
      </c>
      <c r="K458" t="s">
        <v>62</v>
      </c>
      <c r="L458" t="s">
        <v>62</v>
      </c>
      <c r="M458" t="s">
        <v>62</v>
      </c>
      <c r="N458" t="s">
        <v>62</v>
      </c>
      <c r="O458" t="s">
        <v>61</v>
      </c>
      <c r="Q458" t="s">
        <v>62</v>
      </c>
      <c r="R458" t="s">
        <v>62</v>
      </c>
      <c r="S458" t="s">
        <v>62</v>
      </c>
      <c r="T458" t="s">
        <v>61</v>
      </c>
      <c r="U458" t="s">
        <v>62</v>
      </c>
      <c r="V458" t="s">
        <v>62</v>
      </c>
    </row>
    <row r="459" spans="1:22" x14ac:dyDescent="0.2">
      <c r="A459" s="1" t="s">
        <v>519</v>
      </c>
      <c r="B459" s="1" t="s">
        <v>3857</v>
      </c>
      <c r="C459" s="1" t="s">
        <v>2186</v>
      </c>
      <c r="D459" s="1" t="s">
        <v>3399</v>
      </c>
      <c r="E459" t="s">
        <v>61</v>
      </c>
      <c r="F459" t="s">
        <v>62</v>
      </c>
      <c r="G459" t="s">
        <v>62</v>
      </c>
      <c r="H459" t="s">
        <v>62</v>
      </c>
      <c r="I459" t="s">
        <v>61</v>
      </c>
      <c r="J459" t="s">
        <v>61</v>
      </c>
      <c r="K459" t="s">
        <v>62</v>
      </c>
      <c r="L459" t="s">
        <v>62</v>
      </c>
      <c r="M459" t="s">
        <v>62</v>
      </c>
      <c r="N459" t="s">
        <v>62</v>
      </c>
      <c r="O459" t="s">
        <v>61</v>
      </c>
      <c r="R459" t="s">
        <v>61</v>
      </c>
      <c r="S459" t="s">
        <v>62</v>
      </c>
      <c r="T459" t="s">
        <v>61</v>
      </c>
      <c r="U459" t="s">
        <v>61</v>
      </c>
      <c r="V459" t="s">
        <v>61</v>
      </c>
    </row>
    <row r="460" spans="1:22" x14ac:dyDescent="0.2">
      <c r="A460" s="1" t="s">
        <v>520</v>
      </c>
      <c r="B460" s="1" t="s">
        <v>3858</v>
      </c>
      <c r="C460" s="1" t="s">
        <v>2187</v>
      </c>
      <c r="D460" s="1" t="s">
        <v>3399</v>
      </c>
      <c r="E460" t="s">
        <v>61</v>
      </c>
      <c r="F460" t="s">
        <v>62</v>
      </c>
      <c r="G460" t="s">
        <v>62</v>
      </c>
      <c r="H460" t="s">
        <v>62</v>
      </c>
      <c r="I460" t="s">
        <v>61</v>
      </c>
      <c r="J460" t="s">
        <v>61</v>
      </c>
      <c r="K460" t="s">
        <v>62</v>
      </c>
      <c r="L460" t="s">
        <v>62</v>
      </c>
      <c r="M460" t="s">
        <v>62</v>
      </c>
      <c r="N460" t="s">
        <v>62</v>
      </c>
      <c r="O460" t="s">
        <v>61</v>
      </c>
      <c r="P460" t="s">
        <v>61</v>
      </c>
      <c r="Q460" t="s">
        <v>62</v>
      </c>
      <c r="R460" t="s">
        <v>61</v>
      </c>
      <c r="S460" t="s">
        <v>62</v>
      </c>
      <c r="T460" t="s">
        <v>61</v>
      </c>
      <c r="U460" t="s">
        <v>61</v>
      </c>
      <c r="V460" t="s">
        <v>62</v>
      </c>
    </row>
    <row r="461" spans="1:22" x14ac:dyDescent="0.2">
      <c r="A461" s="1" t="s">
        <v>521</v>
      </c>
      <c r="B461" s="1" t="s">
        <v>3859</v>
      </c>
      <c r="C461" s="1" t="s">
        <v>2188</v>
      </c>
      <c r="D461" s="1" t="s">
        <v>3399</v>
      </c>
      <c r="E461" t="s">
        <v>61</v>
      </c>
      <c r="F461" t="s">
        <v>62</v>
      </c>
      <c r="G461" t="s">
        <v>62</v>
      </c>
      <c r="H461" t="s">
        <v>62</v>
      </c>
      <c r="I461" t="s">
        <v>62</v>
      </c>
      <c r="J461" t="s">
        <v>62</v>
      </c>
      <c r="K461" t="s">
        <v>62</v>
      </c>
      <c r="L461" t="s">
        <v>62</v>
      </c>
      <c r="M461" t="s">
        <v>62</v>
      </c>
      <c r="N461" t="s">
        <v>61</v>
      </c>
      <c r="O461" t="s">
        <v>61</v>
      </c>
      <c r="P461" t="s">
        <v>61</v>
      </c>
      <c r="Q461" t="s">
        <v>61</v>
      </c>
      <c r="R461" t="s">
        <v>61</v>
      </c>
      <c r="S461" t="s">
        <v>62</v>
      </c>
      <c r="T461" t="s">
        <v>61</v>
      </c>
      <c r="U461" t="s">
        <v>61</v>
      </c>
      <c r="V461" t="s">
        <v>61</v>
      </c>
    </row>
    <row r="462" spans="1:22" x14ac:dyDescent="0.2">
      <c r="A462" s="1" t="s">
        <v>522</v>
      </c>
      <c r="B462" s="1" t="s">
        <v>3860</v>
      </c>
      <c r="C462" s="1" t="s">
        <v>2189</v>
      </c>
      <c r="D462" s="1" t="s">
        <v>3399</v>
      </c>
      <c r="E462" t="s">
        <v>61</v>
      </c>
      <c r="F462" t="s">
        <v>62</v>
      </c>
      <c r="G462" t="s">
        <v>62</v>
      </c>
      <c r="H462" t="s">
        <v>62</v>
      </c>
      <c r="I462" t="s">
        <v>62</v>
      </c>
      <c r="K462" t="s">
        <v>62</v>
      </c>
      <c r="L462" t="s">
        <v>62</v>
      </c>
      <c r="M462" t="s">
        <v>62</v>
      </c>
      <c r="N462" t="s">
        <v>62</v>
      </c>
      <c r="O462" t="s">
        <v>61</v>
      </c>
      <c r="P462" t="s">
        <v>61</v>
      </c>
      <c r="Q462" t="s">
        <v>62</v>
      </c>
      <c r="R462" t="s">
        <v>61</v>
      </c>
      <c r="S462" t="s">
        <v>62</v>
      </c>
      <c r="T462" t="s">
        <v>62</v>
      </c>
      <c r="V462" t="s">
        <v>62</v>
      </c>
    </row>
    <row r="463" spans="1:22" x14ac:dyDescent="0.2">
      <c r="A463" s="1" t="s">
        <v>523</v>
      </c>
      <c r="B463" s="1" t="s">
        <v>3861</v>
      </c>
      <c r="C463" s="1" t="s">
        <v>2190</v>
      </c>
      <c r="D463" s="1" t="s">
        <v>3399</v>
      </c>
      <c r="F463" t="s">
        <v>62</v>
      </c>
      <c r="G463" t="s">
        <v>62</v>
      </c>
      <c r="H463" t="s">
        <v>62</v>
      </c>
      <c r="J463" t="s">
        <v>62</v>
      </c>
      <c r="K463" t="s">
        <v>62</v>
      </c>
      <c r="L463" t="s">
        <v>62</v>
      </c>
      <c r="M463" t="s">
        <v>62</v>
      </c>
      <c r="N463" t="s">
        <v>62</v>
      </c>
      <c r="O463" t="s">
        <v>61</v>
      </c>
      <c r="Q463" t="s">
        <v>62</v>
      </c>
      <c r="S463" t="s">
        <v>62</v>
      </c>
      <c r="U463" t="s">
        <v>62</v>
      </c>
      <c r="V463" t="s">
        <v>62</v>
      </c>
    </row>
    <row r="464" spans="1:22" x14ac:dyDescent="0.2">
      <c r="A464" s="1" t="s">
        <v>524</v>
      </c>
      <c r="B464" s="1" t="s">
        <v>3862</v>
      </c>
      <c r="C464" s="1" t="s">
        <v>2191</v>
      </c>
      <c r="D464" s="1" t="s">
        <v>3399</v>
      </c>
      <c r="E464" t="s">
        <v>61</v>
      </c>
      <c r="F464" t="s">
        <v>62</v>
      </c>
      <c r="G464" t="s">
        <v>62</v>
      </c>
      <c r="H464" t="s">
        <v>62</v>
      </c>
      <c r="I464" t="s">
        <v>61</v>
      </c>
      <c r="J464" t="s">
        <v>61</v>
      </c>
      <c r="K464" t="s">
        <v>62</v>
      </c>
      <c r="L464" t="s">
        <v>62</v>
      </c>
      <c r="M464" t="s">
        <v>62</v>
      </c>
      <c r="N464" t="s">
        <v>62</v>
      </c>
      <c r="O464" t="s">
        <v>62</v>
      </c>
      <c r="P464" t="s">
        <v>61</v>
      </c>
      <c r="Q464" t="s">
        <v>62</v>
      </c>
      <c r="R464" t="s">
        <v>61</v>
      </c>
      <c r="T464" t="s">
        <v>62</v>
      </c>
      <c r="U464" t="s">
        <v>61</v>
      </c>
      <c r="V464" t="s">
        <v>62</v>
      </c>
    </row>
    <row r="465" spans="1:22" x14ac:dyDescent="0.2">
      <c r="A465" s="1" t="s">
        <v>525</v>
      </c>
      <c r="B465" s="1" t="s">
        <v>3863</v>
      </c>
      <c r="C465" s="1" t="s">
        <v>2192</v>
      </c>
      <c r="D465" s="1" t="s">
        <v>3399</v>
      </c>
      <c r="E465" t="s">
        <v>61</v>
      </c>
      <c r="G465" t="s">
        <v>62</v>
      </c>
      <c r="H465" t="s">
        <v>62</v>
      </c>
      <c r="J465" t="s">
        <v>61</v>
      </c>
      <c r="K465" t="s">
        <v>62</v>
      </c>
      <c r="L465" t="s">
        <v>62</v>
      </c>
      <c r="M465" t="s">
        <v>62</v>
      </c>
      <c r="N465" t="s">
        <v>62</v>
      </c>
      <c r="O465" t="s">
        <v>61</v>
      </c>
      <c r="P465" t="s">
        <v>61</v>
      </c>
      <c r="Q465" t="s">
        <v>62</v>
      </c>
      <c r="R465" t="s">
        <v>61</v>
      </c>
      <c r="T465" t="s">
        <v>61</v>
      </c>
      <c r="U465" t="s">
        <v>61</v>
      </c>
      <c r="V465" t="s">
        <v>62</v>
      </c>
    </row>
    <row r="466" spans="1:22" x14ac:dyDescent="0.2">
      <c r="A466" s="1" t="s">
        <v>526</v>
      </c>
      <c r="B466" s="1" t="s">
        <v>3864</v>
      </c>
      <c r="C466" s="1" t="s">
        <v>2193</v>
      </c>
      <c r="D466" s="1" t="s">
        <v>3399</v>
      </c>
      <c r="E466" t="s">
        <v>61</v>
      </c>
      <c r="G466" t="s">
        <v>62</v>
      </c>
      <c r="H466" t="s">
        <v>62</v>
      </c>
      <c r="I466" t="s">
        <v>62</v>
      </c>
      <c r="J466" t="s">
        <v>61</v>
      </c>
      <c r="K466" t="s">
        <v>62</v>
      </c>
      <c r="L466" t="s">
        <v>62</v>
      </c>
      <c r="M466" t="s">
        <v>62</v>
      </c>
      <c r="N466" t="s">
        <v>62</v>
      </c>
      <c r="O466" t="s">
        <v>61</v>
      </c>
      <c r="P466" t="s">
        <v>61</v>
      </c>
      <c r="Q466" t="s">
        <v>62</v>
      </c>
      <c r="R466" t="s">
        <v>61</v>
      </c>
      <c r="S466" t="s">
        <v>61</v>
      </c>
      <c r="T466" t="s">
        <v>61</v>
      </c>
      <c r="U466" t="s">
        <v>61</v>
      </c>
      <c r="V466" t="s">
        <v>62</v>
      </c>
    </row>
    <row r="467" spans="1:22" x14ac:dyDescent="0.2">
      <c r="A467" s="1" t="s">
        <v>527</v>
      </c>
      <c r="B467" s="1" t="s">
        <v>3865</v>
      </c>
      <c r="C467" s="1" t="s">
        <v>2194</v>
      </c>
      <c r="D467" s="1" t="s">
        <v>3399</v>
      </c>
      <c r="E467" t="s">
        <v>61</v>
      </c>
      <c r="F467" t="s">
        <v>62</v>
      </c>
      <c r="G467" t="s">
        <v>62</v>
      </c>
      <c r="H467" t="s">
        <v>62</v>
      </c>
      <c r="I467" t="s">
        <v>62</v>
      </c>
      <c r="J467" t="s">
        <v>61</v>
      </c>
      <c r="K467" t="s">
        <v>62</v>
      </c>
      <c r="L467" t="s">
        <v>62</v>
      </c>
      <c r="M467" t="s">
        <v>62</v>
      </c>
      <c r="N467" t="s">
        <v>62</v>
      </c>
      <c r="O467" t="s">
        <v>62</v>
      </c>
      <c r="P467" t="s">
        <v>61</v>
      </c>
      <c r="Q467" t="s">
        <v>61</v>
      </c>
      <c r="R467" t="s">
        <v>61</v>
      </c>
      <c r="T467" t="s">
        <v>62</v>
      </c>
      <c r="U467" t="s">
        <v>62</v>
      </c>
      <c r="V467" t="s">
        <v>62</v>
      </c>
    </row>
    <row r="468" spans="1:22" x14ac:dyDescent="0.2">
      <c r="A468" s="1" t="s">
        <v>528</v>
      </c>
      <c r="B468" s="1" t="s">
        <v>3866</v>
      </c>
      <c r="C468" s="1" t="s">
        <v>2195</v>
      </c>
      <c r="D468" s="1" t="s">
        <v>3399</v>
      </c>
      <c r="E468" t="s">
        <v>61</v>
      </c>
      <c r="F468" t="s">
        <v>62</v>
      </c>
      <c r="G468" t="s">
        <v>62</v>
      </c>
      <c r="H468" t="s">
        <v>62</v>
      </c>
      <c r="J468" t="s">
        <v>61</v>
      </c>
      <c r="K468" t="s">
        <v>62</v>
      </c>
      <c r="L468" t="s">
        <v>62</v>
      </c>
      <c r="M468" t="s">
        <v>62</v>
      </c>
      <c r="O468" t="s">
        <v>62</v>
      </c>
      <c r="P468" t="s">
        <v>61</v>
      </c>
      <c r="Q468" t="s">
        <v>61</v>
      </c>
      <c r="R468" t="s">
        <v>61</v>
      </c>
      <c r="S468" t="s">
        <v>61</v>
      </c>
      <c r="T468" t="s">
        <v>62</v>
      </c>
      <c r="U468" t="s">
        <v>62</v>
      </c>
      <c r="V468" t="s">
        <v>62</v>
      </c>
    </row>
    <row r="469" spans="1:22" x14ac:dyDescent="0.2">
      <c r="A469" s="1" t="s">
        <v>529</v>
      </c>
      <c r="B469" s="1" t="s">
        <v>3867</v>
      </c>
      <c r="C469" s="1" t="s">
        <v>2196</v>
      </c>
      <c r="D469" s="1" t="s">
        <v>3399</v>
      </c>
      <c r="E469" t="s">
        <v>61</v>
      </c>
      <c r="F469" t="s">
        <v>62</v>
      </c>
      <c r="G469" t="s">
        <v>62</v>
      </c>
      <c r="H469" t="s">
        <v>62</v>
      </c>
      <c r="I469" t="s">
        <v>61</v>
      </c>
      <c r="J469" t="s">
        <v>62</v>
      </c>
      <c r="K469" t="s">
        <v>62</v>
      </c>
      <c r="L469" t="s">
        <v>62</v>
      </c>
      <c r="M469" t="s">
        <v>62</v>
      </c>
      <c r="N469" t="s">
        <v>62</v>
      </c>
      <c r="O469" t="s">
        <v>61</v>
      </c>
      <c r="P469" t="s">
        <v>61</v>
      </c>
      <c r="Q469" t="s">
        <v>62</v>
      </c>
      <c r="R469" t="s">
        <v>61</v>
      </c>
      <c r="S469" t="s">
        <v>62</v>
      </c>
      <c r="T469" t="s">
        <v>62</v>
      </c>
      <c r="U469" t="s">
        <v>61</v>
      </c>
      <c r="V469" t="s">
        <v>62</v>
      </c>
    </row>
    <row r="470" spans="1:22" x14ac:dyDescent="0.2">
      <c r="A470" s="1" t="s">
        <v>530</v>
      </c>
      <c r="B470" s="1" t="s">
        <v>3868</v>
      </c>
      <c r="C470" s="1" t="s">
        <v>2197</v>
      </c>
      <c r="D470" s="1" t="s">
        <v>3399</v>
      </c>
      <c r="E470" t="s">
        <v>61</v>
      </c>
      <c r="F470" t="s">
        <v>62</v>
      </c>
      <c r="G470" t="s">
        <v>61</v>
      </c>
      <c r="H470" t="s">
        <v>62</v>
      </c>
      <c r="I470" t="s">
        <v>61</v>
      </c>
      <c r="J470" t="s">
        <v>61</v>
      </c>
      <c r="K470" t="s">
        <v>62</v>
      </c>
      <c r="L470" t="s">
        <v>62</v>
      </c>
      <c r="M470" t="s">
        <v>62</v>
      </c>
      <c r="N470" t="s">
        <v>62</v>
      </c>
      <c r="O470" t="s">
        <v>61</v>
      </c>
      <c r="P470" t="s">
        <v>61</v>
      </c>
      <c r="Q470" t="s">
        <v>62</v>
      </c>
      <c r="R470" t="s">
        <v>61</v>
      </c>
      <c r="S470" t="s">
        <v>61</v>
      </c>
      <c r="T470" t="s">
        <v>61</v>
      </c>
      <c r="U470" t="s">
        <v>61</v>
      </c>
      <c r="V470" t="s">
        <v>61</v>
      </c>
    </row>
    <row r="471" spans="1:22" x14ac:dyDescent="0.2">
      <c r="A471" s="1" t="s">
        <v>531</v>
      </c>
      <c r="B471" s="1" t="s">
        <v>3869</v>
      </c>
      <c r="C471" s="1" t="s">
        <v>2198</v>
      </c>
      <c r="D471" s="1" t="s">
        <v>3399</v>
      </c>
      <c r="E471" t="s">
        <v>61</v>
      </c>
      <c r="F471" t="s">
        <v>62</v>
      </c>
      <c r="G471" t="s">
        <v>62</v>
      </c>
      <c r="H471" t="s">
        <v>62</v>
      </c>
      <c r="I471" t="s">
        <v>62</v>
      </c>
      <c r="J471" t="s">
        <v>61</v>
      </c>
      <c r="K471" t="s">
        <v>62</v>
      </c>
      <c r="L471" t="s">
        <v>62</v>
      </c>
      <c r="M471" t="s">
        <v>62</v>
      </c>
      <c r="N471" t="s">
        <v>62</v>
      </c>
      <c r="O471" t="s">
        <v>62</v>
      </c>
      <c r="P471" t="s">
        <v>61</v>
      </c>
      <c r="Q471" t="s">
        <v>61</v>
      </c>
      <c r="R471" t="s">
        <v>61</v>
      </c>
      <c r="S471" t="s">
        <v>61</v>
      </c>
      <c r="T471" t="s">
        <v>62</v>
      </c>
      <c r="U471" t="s">
        <v>62</v>
      </c>
      <c r="V471" t="s">
        <v>62</v>
      </c>
    </row>
    <row r="472" spans="1:22" x14ac:dyDescent="0.2">
      <c r="A472" s="1" t="s">
        <v>532</v>
      </c>
      <c r="B472" s="1" t="s">
        <v>3870</v>
      </c>
      <c r="C472" s="1" t="s">
        <v>2199</v>
      </c>
      <c r="D472" s="1" t="s">
        <v>3399</v>
      </c>
      <c r="E472" t="s">
        <v>61</v>
      </c>
      <c r="F472" t="s">
        <v>62</v>
      </c>
      <c r="G472" t="s">
        <v>62</v>
      </c>
      <c r="H472" t="s">
        <v>62</v>
      </c>
      <c r="I472" t="s">
        <v>61</v>
      </c>
      <c r="J472" t="s">
        <v>61</v>
      </c>
      <c r="K472" t="s">
        <v>62</v>
      </c>
      <c r="L472" t="s">
        <v>62</v>
      </c>
      <c r="M472" t="s">
        <v>62</v>
      </c>
      <c r="N472" t="s">
        <v>62</v>
      </c>
      <c r="O472" t="s">
        <v>61</v>
      </c>
      <c r="P472" t="s">
        <v>61</v>
      </c>
      <c r="Q472" t="s">
        <v>62</v>
      </c>
      <c r="R472" t="s">
        <v>61</v>
      </c>
      <c r="S472" t="s">
        <v>61</v>
      </c>
      <c r="T472" t="s">
        <v>61</v>
      </c>
      <c r="U472" t="s">
        <v>61</v>
      </c>
      <c r="V472" t="s">
        <v>61</v>
      </c>
    </row>
    <row r="473" spans="1:22" x14ac:dyDescent="0.2">
      <c r="A473" s="1" t="s">
        <v>533</v>
      </c>
      <c r="B473" s="1" t="s">
        <v>3871</v>
      </c>
      <c r="C473" s="1" t="s">
        <v>2200</v>
      </c>
      <c r="D473" s="1" t="s">
        <v>3399</v>
      </c>
      <c r="E473" t="s">
        <v>61</v>
      </c>
      <c r="F473" t="s">
        <v>62</v>
      </c>
      <c r="G473" t="s">
        <v>62</v>
      </c>
      <c r="H473" t="s">
        <v>62</v>
      </c>
      <c r="I473" t="s">
        <v>61</v>
      </c>
      <c r="J473" t="s">
        <v>62</v>
      </c>
      <c r="K473" t="s">
        <v>62</v>
      </c>
      <c r="L473" t="s">
        <v>62</v>
      </c>
      <c r="M473" t="s">
        <v>62</v>
      </c>
      <c r="N473" t="s">
        <v>62</v>
      </c>
      <c r="O473" t="s">
        <v>62</v>
      </c>
      <c r="P473" t="s">
        <v>61</v>
      </c>
      <c r="Q473" t="s">
        <v>62</v>
      </c>
      <c r="R473" t="s">
        <v>61</v>
      </c>
      <c r="S473" t="s">
        <v>62</v>
      </c>
      <c r="T473" t="s">
        <v>62</v>
      </c>
      <c r="U473" t="s">
        <v>61</v>
      </c>
      <c r="V473" t="s">
        <v>62</v>
      </c>
    </row>
    <row r="474" spans="1:22" x14ac:dyDescent="0.2">
      <c r="A474" s="1" t="s">
        <v>534</v>
      </c>
      <c r="B474" s="1" t="s">
        <v>3872</v>
      </c>
      <c r="C474" s="1" t="s">
        <v>2201</v>
      </c>
      <c r="D474" s="1" t="s">
        <v>3399</v>
      </c>
      <c r="E474" t="s">
        <v>61</v>
      </c>
      <c r="F474" t="s">
        <v>62</v>
      </c>
      <c r="G474" t="s">
        <v>62</v>
      </c>
      <c r="H474" t="s">
        <v>62</v>
      </c>
      <c r="I474" t="s">
        <v>61</v>
      </c>
      <c r="J474" t="s">
        <v>62</v>
      </c>
      <c r="K474" t="s">
        <v>62</v>
      </c>
      <c r="L474" t="s">
        <v>62</v>
      </c>
      <c r="M474" t="s">
        <v>62</v>
      </c>
      <c r="N474" t="s">
        <v>62</v>
      </c>
      <c r="O474" t="s">
        <v>62</v>
      </c>
      <c r="P474" t="s">
        <v>61</v>
      </c>
      <c r="Q474" t="s">
        <v>62</v>
      </c>
      <c r="R474" t="s">
        <v>61</v>
      </c>
      <c r="S474" t="s">
        <v>62</v>
      </c>
      <c r="T474" t="s">
        <v>62</v>
      </c>
      <c r="U474" t="s">
        <v>61</v>
      </c>
      <c r="V474" t="s">
        <v>62</v>
      </c>
    </row>
    <row r="475" spans="1:22" x14ac:dyDescent="0.2">
      <c r="A475" s="1" t="s">
        <v>535</v>
      </c>
      <c r="B475" s="1" t="s">
        <v>3873</v>
      </c>
      <c r="C475" s="1" t="s">
        <v>2202</v>
      </c>
      <c r="D475" s="1" t="s">
        <v>3399</v>
      </c>
      <c r="F475" t="s">
        <v>62</v>
      </c>
      <c r="G475" t="s">
        <v>62</v>
      </c>
      <c r="H475" t="s">
        <v>62</v>
      </c>
      <c r="I475" t="s">
        <v>62</v>
      </c>
      <c r="J475" t="s">
        <v>62</v>
      </c>
      <c r="K475" t="s">
        <v>62</v>
      </c>
      <c r="L475" t="s">
        <v>62</v>
      </c>
      <c r="M475" t="s">
        <v>62</v>
      </c>
      <c r="N475" t="s">
        <v>62</v>
      </c>
      <c r="O475" t="s">
        <v>61</v>
      </c>
      <c r="P475" t="s">
        <v>61</v>
      </c>
      <c r="Q475" t="s">
        <v>62</v>
      </c>
      <c r="S475" t="s">
        <v>62</v>
      </c>
      <c r="U475" t="s">
        <v>62</v>
      </c>
      <c r="V475" t="s">
        <v>62</v>
      </c>
    </row>
    <row r="476" spans="1:22" x14ac:dyDescent="0.2">
      <c r="A476" s="1" t="s">
        <v>536</v>
      </c>
      <c r="B476" s="1" t="s">
        <v>3874</v>
      </c>
      <c r="C476" s="1" t="s">
        <v>2203</v>
      </c>
      <c r="D476" s="1" t="s">
        <v>3399</v>
      </c>
      <c r="F476" t="s">
        <v>62</v>
      </c>
      <c r="G476" t="s">
        <v>62</v>
      </c>
      <c r="H476" t="s">
        <v>62</v>
      </c>
      <c r="I476" t="s">
        <v>62</v>
      </c>
      <c r="J476" t="s">
        <v>62</v>
      </c>
      <c r="K476" t="s">
        <v>62</v>
      </c>
      <c r="L476" t="s">
        <v>62</v>
      </c>
      <c r="M476" t="s">
        <v>62</v>
      </c>
      <c r="N476" t="s">
        <v>62</v>
      </c>
      <c r="O476" t="s">
        <v>62</v>
      </c>
      <c r="P476" t="s">
        <v>61</v>
      </c>
      <c r="Q476" t="s">
        <v>62</v>
      </c>
      <c r="R476" t="s">
        <v>61</v>
      </c>
      <c r="S476" t="s">
        <v>61</v>
      </c>
      <c r="T476" t="s">
        <v>62</v>
      </c>
      <c r="U476" t="s">
        <v>62</v>
      </c>
      <c r="V476" t="s">
        <v>61</v>
      </c>
    </row>
    <row r="477" spans="1:22" x14ac:dyDescent="0.2">
      <c r="A477" s="1" t="s">
        <v>537</v>
      </c>
      <c r="B477" s="1" t="s">
        <v>3875</v>
      </c>
      <c r="C477" s="1" t="s">
        <v>2204</v>
      </c>
      <c r="D477" s="1" t="s">
        <v>3399</v>
      </c>
      <c r="F477" t="s">
        <v>62</v>
      </c>
      <c r="G477" t="s">
        <v>62</v>
      </c>
      <c r="H477" t="s">
        <v>62</v>
      </c>
      <c r="J477" t="s">
        <v>62</v>
      </c>
      <c r="K477" t="s">
        <v>62</v>
      </c>
      <c r="L477" t="s">
        <v>62</v>
      </c>
      <c r="M477" t="s">
        <v>62</v>
      </c>
      <c r="N477" t="s">
        <v>62</v>
      </c>
      <c r="O477" t="s">
        <v>61</v>
      </c>
      <c r="P477" t="s">
        <v>61</v>
      </c>
      <c r="Q477" t="s">
        <v>62</v>
      </c>
      <c r="R477" t="s">
        <v>61</v>
      </c>
      <c r="T477" t="s">
        <v>62</v>
      </c>
      <c r="U477" t="s">
        <v>62</v>
      </c>
      <c r="V477" t="s">
        <v>62</v>
      </c>
    </row>
    <row r="478" spans="1:22" x14ac:dyDescent="0.2">
      <c r="A478" s="1" t="s">
        <v>538</v>
      </c>
      <c r="B478" s="1" t="s">
        <v>3876</v>
      </c>
      <c r="C478" s="1" t="s">
        <v>2205</v>
      </c>
      <c r="D478" s="1" t="s">
        <v>3399</v>
      </c>
      <c r="E478" t="s">
        <v>61</v>
      </c>
      <c r="F478" t="s">
        <v>62</v>
      </c>
      <c r="G478" t="s">
        <v>62</v>
      </c>
      <c r="H478" t="s">
        <v>62</v>
      </c>
      <c r="I478" t="s">
        <v>62</v>
      </c>
      <c r="J478" t="s">
        <v>61</v>
      </c>
      <c r="K478" t="s">
        <v>62</v>
      </c>
      <c r="L478" t="s">
        <v>62</v>
      </c>
      <c r="M478" t="s">
        <v>62</v>
      </c>
      <c r="N478" t="s">
        <v>62</v>
      </c>
      <c r="O478" t="s">
        <v>61</v>
      </c>
      <c r="P478" t="s">
        <v>61</v>
      </c>
      <c r="Q478" t="s">
        <v>61</v>
      </c>
      <c r="R478" t="s">
        <v>61</v>
      </c>
      <c r="S478" t="s">
        <v>62</v>
      </c>
      <c r="T478" t="s">
        <v>62</v>
      </c>
      <c r="U478" t="s">
        <v>61</v>
      </c>
      <c r="V478" t="s">
        <v>61</v>
      </c>
    </row>
    <row r="479" spans="1:22" x14ac:dyDescent="0.2">
      <c r="A479" s="1" t="s">
        <v>539</v>
      </c>
      <c r="B479" s="1" t="s">
        <v>3877</v>
      </c>
      <c r="C479" s="1" t="s">
        <v>2206</v>
      </c>
      <c r="D479" s="1" t="s">
        <v>3399</v>
      </c>
      <c r="E479" t="s">
        <v>61</v>
      </c>
      <c r="F479" t="s">
        <v>62</v>
      </c>
      <c r="G479" t="s">
        <v>62</v>
      </c>
      <c r="H479" t="s">
        <v>62</v>
      </c>
      <c r="I479" t="s">
        <v>62</v>
      </c>
      <c r="K479" t="s">
        <v>62</v>
      </c>
      <c r="L479" t="s">
        <v>62</v>
      </c>
      <c r="M479" t="s">
        <v>62</v>
      </c>
      <c r="N479" t="s">
        <v>62</v>
      </c>
      <c r="O479" t="s">
        <v>62</v>
      </c>
      <c r="P479" t="s">
        <v>61</v>
      </c>
      <c r="Q479" t="s">
        <v>62</v>
      </c>
      <c r="R479" t="s">
        <v>61</v>
      </c>
      <c r="S479" t="s">
        <v>62</v>
      </c>
      <c r="T479" t="s">
        <v>62</v>
      </c>
      <c r="V479" t="s">
        <v>62</v>
      </c>
    </row>
    <row r="480" spans="1:22" x14ac:dyDescent="0.2">
      <c r="A480" s="1" t="s">
        <v>540</v>
      </c>
      <c r="B480" s="1" t="s">
        <v>3878</v>
      </c>
      <c r="C480" s="1" t="s">
        <v>2207</v>
      </c>
      <c r="D480" s="1" t="s">
        <v>3399</v>
      </c>
      <c r="E480" t="s">
        <v>61</v>
      </c>
      <c r="F480" t="s">
        <v>62</v>
      </c>
      <c r="G480" t="s">
        <v>62</v>
      </c>
      <c r="H480" t="s">
        <v>62</v>
      </c>
      <c r="I480" t="s">
        <v>62</v>
      </c>
      <c r="J480" t="s">
        <v>62</v>
      </c>
      <c r="K480" t="s">
        <v>62</v>
      </c>
      <c r="L480" t="s">
        <v>62</v>
      </c>
      <c r="M480" t="s">
        <v>62</v>
      </c>
      <c r="N480" t="s">
        <v>61</v>
      </c>
      <c r="O480" t="s">
        <v>61</v>
      </c>
      <c r="P480" t="s">
        <v>62</v>
      </c>
      <c r="Q480" t="s">
        <v>61</v>
      </c>
      <c r="R480" t="s">
        <v>62</v>
      </c>
      <c r="S480" t="s">
        <v>62</v>
      </c>
      <c r="T480" t="s">
        <v>61</v>
      </c>
      <c r="U480" t="s">
        <v>61</v>
      </c>
      <c r="V480" t="s">
        <v>61</v>
      </c>
    </row>
    <row r="481" spans="1:22" x14ac:dyDescent="0.2">
      <c r="A481" s="1" t="s">
        <v>541</v>
      </c>
      <c r="B481" s="1" t="s">
        <v>3879</v>
      </c>
      <c r="C481" s="1" t="s">
        <v>2208</v>
      </c>
      <c r="D481" s="1" t="s">
        <v>3399</v>
      </c>
      <c r="F481" t="s">
        <v>62</v>
      </c>
      <c r="G481" t="s">
        <v>62</v>
      </c>
      <c r="H481" t="s">
        <v>62</v>
      </c>
      <c r="K481" t="s">
        <v>62</v>
      </c>
      <c r="L481" t="s">
        <v>62</v>
      </c>
      <c r="M481" t="s">
        <v>62</v>
      </c>
      <c r="N481" t="s">
        <v>62</v>
      </c>
      <c r="O481" t="s">
        <v>61</v>
      </c>
      <c r="P481" t="s">
        <v>61</v>
      </c>
      <c r="Q481" t="s">
        <v>62</v>
      </c>
      <c r="R481" t="s">
        <v>61</v>
      </c>
      <c r="S481" t="s">
        <v>62</v>
      </c>
      <c r="T481" t="s">
        <v>61</v>
      </c>
      <c r="U481" t="s">
        <v>62</v>
      </c>
      <c r="V481" t="s">
        <v>62</v>
      </c>
    </row>
    <row r="482" spans="1:22" x14ac:dyDescent="0.2">
      <c r="A482" s="1" t="s">
        <v>542</v>
      </c>
      <c r="B482" s="1" t="s">
        <v>3880</v>
      </c>
      <c r="C482" s="1" t="s">
        <v>2209</v>
      </c>
      <c r="D482" s="1" t="s">
        <v>3399</v>
      </c>
      <c r="E482" t="s">
        <v>61</v>
      </c>
      <c r="F482" t="s">
        <v>62</v>
      </c>
      <c r="G482" t="s">
        <v>62</v>
      </c>
      <c r="H482" t="s">
        <v>62</v>
      </c>
      <c r="I482" t="s">
        <v>62</v>
      </c>
      <c r="J482" t="s">
        <v>61</v>
      </c>
      <c r="K482" t="s">
        <v>62</v>
      </c>
      <c r="L482" t="s">
        <v>62</v>
      </c>
      <c r="M482" t="s">
        <v>62</v>
      </c>
      <c r="N482" t="s">
        <v>62</v>
      </c>
      <c r="O482" t="s">
        <v>62</v>
      </c>
      <c r="P482" t="s">
        <v>61</v>
      </c>
      <c r="Q482" t="s">
        <v>62</v>
      </c>
      <c r="R482" t="s">
        <v>61</v>
      </c>
      <c r="S482" t="s">
        <v>61</v>
      </c>
      <c r="T482" t="s">
        <v>61</v>
      </c>
      <c r="U482" t="s">
        <v>62</v>
      </c>
      <c r="V482" t="s">
        <v>62</v>
      </c>
    </row>
    <row r="483" spans="1:22" x14ac:dyDescent="0.2">
      <c r="A483" s="1" t="s">
        <v>543</v>
      </c>
      <c r="B483" s="1" t="s">
        <v>3881</v>
      </c>
      <c r="C483" s="1" t="s">
        <v>2210</v>
      </c>
      <c r="D483" s="1" t="s">
        <v>3399</v>
      </c>
      <c r="E483" t="s">
        <v>61</v>
      </c>
      <c r="F483" t="s">
        <v>62</v>
      </c>
      <c r="G483" t="s">
        <v>62</v>
      </c>
      <c r="H483" t="s">
        <v>62</v>
      </c>
      <c r="I483" t="s">
        <v>62</v>
      </c>
      <c r="J483" t="s">
        <v>61</v>
      </c>
      <c r="K483" t="s">
        <v>62</v>
      </c>
      <c r="L483" t="s">
        <v>62</v>
      </c>
      <c r="M483" t="s">
        <v>62</v>
      </c>
      <c r="N483" t="s">
        <v>62</v>
      </c>
      <c r="O483" t="s">
        <v>62</v>
      </c>
      <c r="P483" t="s">
        <v>61</v>
      </c>
      <c r="R483" t="s">
        <v>61</v>
      </c>
      <c r="S483" t="s">
        <v>61</v>
      </c>
      <c r="T483" t="s">
        <v>62</v>
      </c>
      <c r="U483" t="s">
        <v>62</v>
      </c>
      <c r="V483" t="s">
        <v>62</v>
      </c>
    </row>
    <row r="484" spans="1:22" x14ac:dyDescent="0.2">
      <c r="A484" s="1" t="s">
        <v>544</v>
      </c>
      <c r="B484" s="1" t="s">
        <v>3882</v>
      </c>
      <c r="C484" s="1" t="s">
        <v>2211</v>
      </c>
      <c r="D484" s="1" t="s">
        <v>3399</v>
      </c>
      <c r="E484" t="s">
        <v>61</v>
      </c>
      <c r="F484" t="s">
        <v>62</v>
      </c>
      <c r="G484" t="s">
        <v>62</v>
      </c>
      <c r="H484" t="s">
        <v>62</v>
      </c>
      <c r="I484" t="s">
        <v>62</v>
      </c>
      <c r="J484" t="s">
        <v>62</v>
      </c>
      <c r="K484" t="s">
        <v>62</v>
      </c>
      <c r="L484" t="s">
        <v>62</v>
      </c>
      <c r="M484" t="s">
        <v>62</v>
      </c>
      <c r="N484" t="s">
        <v>62</v>
      </c>
      <c r="O484" t="s">
        <v>62</v>
      </c>
      <c r="P484" t="s">
        <v>62</v>
      </c>
      <c r="Q484" t="s">
        <v>62</v>
      </c>
      <c r="R484" t="s">
        <v>62</v>
      </c>
      <c r="S484" t="s">
        <v>62</v>
      </c>
      <c r="T484" t="s">
        <v>62</v>
      </c>
      <c r="U484" t="s">
        <v>62</v>
      </c>
      <c r="V484" t="s">
        <v>62</v>
      </c>
    </row>
    <row r="485" spans="1:22" x14ac:dyDescent="0.2">
      <c r="A485" s="1" t="s">
        <v>545</v>
      </c>
      <c r="B485" s="1" t="s">
        <v>3883</v>
      </c>
      <c r="C485" s="1" t="s">
        <v>2212</v>
      </c>
      <c r="D485" s="1" t="s">
        <v>3399</v>
      </c>
      <c r="F485" t="s">
        <v>62</v>
      </c>
      <c r="G485" t="s">
        <v>62</v>
      </c>
      <c r="H485" t="s">
        <v>62</v>
      </c>
      <c r="I485" t="s">
        <v>62</v>
      </c>
      <c r="J485" t="s">
        <v>62</v>
      </c>
      <c r="K485" t="s">
        <v>62</v>
      </c>
      <c r="L485" t="s">
        <v>62</v>
      </c>
      <c r="M485" t="s">
        <v>62</v>
      </c>
      <c r="N485" t="s">
        <v>62</v>
      </c>
      <c r="O485" t="s">
        <v>61</v>
      </c>
      <c r="P485" t="s">
        <v>61</v>
      </c>
      <c r="Q485" t="s">
        <v>62</v>
      </c>
      <c r="S485" t="s">
        <v>62</v>
      </c>
      <c r="T485" t="s">
        <v>61</v>
      </c>
      <c r="U485" t="s">
        <v>62</v>
      </c>
      <c r="V485" t="s">
        <v>62</v>
      </c>
    </row>
    <row r="486" spans="1:22" x14ac:dyDescent="0.2">
      <c r="A486" s="1" t="s">
        <v>546</v>
      </c>
      <c r="B486" s="1" t="s">
        <v>3884</v>
      </c>
      <c r="C486" s="1" t="s">
        <v>2213</v>
      </c>
      <c r="D486" s="1" t="s">
        <v>3399</v>
      </c>
      <c r="E486" t="s">
        <v>61</v>
      </c>
      <c r="F486" t="s">
        <v>62</v>
      </c>
      <c r="G486" t="s">
        <v>61</v>
      </c>
      <c r="H486" t="s">
        <v>62</v>
      </c>
      <c r="I486" t="s">
        <v>61</v>
      </c>
      <c r="J486" t="s">
        <v>61</v>
      </c>
      <c r="K486" t="s">
        <v>62</v>
      </c>
      <c r="L486" t="s">
        <v>62</v>
      </c>
      <c r="M486" t="s">
        <v>62</v>
      </c>
      <c r="N486" t="s">
        <v>62</v>
      </c>
      <c r="O486" t="s">
        <v>61</v>
      </c>
      <c r="P486" t="s">
        <v>61</v>
      </c>
      <c r="R486" t="s">
        <v>61</v>
      </c>
      <c r="S486" t="s">
        <v>62</v>
      </c>
      <c r="T486" t="s">
        <v>61</v>
      </c>
      <c r="U486" t="s">
        <v>61</v>
      </c>
      <c r="V486" t="s">
        <v>61</v>
      </c>
    </row>
    <row r="487" spans="1:22" x14ac:dyDescent="0.2">
      <c r="A487" s="1" t="s">
        <v>547</v>
      </c>
      <c r="B487" s="1" t="s">
        <v>3885</v>
      </c>
      <c r="C487" s="1" t="s">
        <v>2214</v>
      </c>
      <c r="D487" s="1" t="s">
        <v>3399</v>
      </c>
      <c r="E487" t="s">
        <v>61</v>
      </c>
      <c r="F487" t="s">
        <v>62</v>
      </c>
      <c r="G487" t="s">
        <v>62</v>
      </c>
      <c r="H487" t="s">
        <v>62</v>
      </c>
      <c r="I487" t="s">
        <v>62</v>
      </c>
      <c r="J487" t="s">
        <v>62</v>
      </c>
      <c r="K487" t="s">
        <v>62</v>
      </c>
      <c r="L487" t="s">
        <v>62</v>
      </c>
      <c r="M487" t="s">
        <v>62</v>
      </c>
      <c r="N487" t="s">
        <v>62</v>
      </c>
      <c r="O487" t="s">
        <v>61</v>
      </c>
      <c r="P487" t="s">
        <v>61</v>
      </c>
      <c r="Q487" t="s">
        <v>62</v>
      </c>
      <c r="R487" t="s">
        <v>61</v>
      </c>
      <c r="S487" t="s">
        <v>62</v>
      </c>
      <c r="U487" t="s">
        <v>62</v>
      </c>
      <c r="V487" t="s">
        <v>61</v>
      </c>
    </row>
    <row r="488" spans="1:22" x14ac:dyDescent="0.2">
      <c r="A488" s="1" t="s">
        <v>548</v>
      </c>
      <c r="B488" s="1" t="s">
        <v>3886</v>
      </c>
      <c r="C488" s="1" t="s">
        <v>2215</v>
      </c>
      <c r="D488" s="1" t="s">
        <v>3399</v>
      </c>
      <c r="E488" t="s">
        <v>61</v>
      </c>
      <c r="F488" t="s">
        <v>62</v>
      </c>
      <c r="G488" t="s">
        <v>61</v>
      </c>
      <c r="H488" t="s">
        <v>62</v>
      </c>
      <c r="I488" t="s">
        <v>61</v>
      </c>
      <c r="J488" t="s">
        <v>61</v>
      </c>
      <c r="K488" t="s">
        <v>62</v>
      </c>
      <c r="L488" t="s">
        <v>62</v>
      </c>
      <c r="M488" t="s">
        <v>62</v>
      </c>
      <c r="N488" t="s">
        <v>62</v>
      </c>
      <c r="O488" t="s">
        <v>61</v>
      </c>
      <c r="Q488" t="s">
        <v>62</v>
      </c>
      <c r="R488" t="s">
        <v>61</v>
      </c>
      <c r="S488" t="s">
        <v>62</v>
      </c>
      <c r="T488" t="s">
        <v>61</v>
      </c>
      <c r="U488" t="s">
        <v>61</v>
      </c>
      <c r="V488" t="s">
        <v>61</v>
      </c>
    </row>
    <row r="489" spans="1:22" x14ac:dyDescent="0.2">
      <c r="A489" s="1" t="s">
        <v>549</v>
      </c>
      <c r="B489" s="1" t="s">
        <v>3887</v>
      </c>
      <c r="C489" s="1" t="s">
        <v>2216</v>
      </c>
      <c r="D489" s="1" t="s">
        <v>3399</v>
      </c>
      <c r="E489" t="s">
        <v>61</v>
      </c>
      <c r="F489" t="s">
        <v>62</v>
      </c>
      <c r="G489" t="s">
        <v>62</v>
      </c>
      <c r="H489" t="s">
        <v>62</v>
      </c>
      <c r="I489" t="s">
        <v>61</v>
      </c>
      <c r="J489" t="s">
        <v>62</v>
      </c>
      <c r="K489" t="s">
        <v>62</v>
      </c>
      <c r="L489" t="s">
        <v>62</v>
      </c>
      <c r="M489" t="s">
        <v>62</v>
      </c>
      <c r="N489" t="s">
        <v>62</v>
      </c>
      <c r="O489" t="s">
        <v>62</v>
      </c>
      <c r="P489" t="s">
        <v>62</v>
      </c>
      <c r="Q489" t="s">
        <v>62</v>
      </c>
      <c r="R489" t="s">
        <v>62</v>
      </c>
      <c r="S489" t="s">
        <v>62</v>
      </c>
      <c r="T489" t="s">
        <v>62</v>
      </c>
      <c r="V489" t="s">
        <v>62</v>
      </c>
    </row>
    <row r="490" spans="1:22" x14ac:dyDescent="0.2">
      <c r="A490" s="1" t="s">
        <v>550</v>
      </c>
      <c r="B490" s="1" t="s">
        <v>3888</v>
      </c>
      <c r="C490" s="1" t="s">
        <v>2217</v>
      </c>
      <c r="D490" s="1" t="s">
        <v>3399</v>
      </c>
      <c r="E490" t="s">
        <v>61</v>
      </c>
      <c r="F490" t="s">
        <v>62</v>
      </c>
      <c r="G490" t="s">
        <v>62</v>
      </c>
      <c r="H490" t="s">
        <v>62</v>
      </c>
      <c r="I490" t="s">
        <v>61</v>
      </c>
      <c r="J490" t="s">
        <v>62</v>
      </c>
      <c r="K490" t="s">
        <v>62</v>
      </c>
      <c r="L490" t="s">
        <v>62</v>
      </c>
      <c r="M490" t="s">
        <v>62</v>
      </c>
      <c r="N490" t="s">
        <v>62</v>
      </c>
      <c r="O490" t="s">
        <v>62</v>
      </c>
      <c r="P490" t="s">
        <v>62</v>
      </c>
      <c r="Q490" t="s">
        <v>62</v>
      </c>
      <c r="R490" t="s">
        <v>62</v>
      </c>
      <c r="S490" t="s">
        <v>62</v>
      </c>
      <c r="T490" t="s">
        <v>62</v>
      </c>
      <c r="U490" t="s">
        <v>61</v>
      </c>
      <c r="V490" t="s">
        <v>62</v>
      </c>
    </row>
    <row r="491" spans="1:22" x14ac:dyDescent="0.2">
      <c r="A491" s="1" t="s">
        <v>551</v>
      </c>
      <c r="B491" s="1" t="s">
        <v>3889</v>
      </c>
      <c r="C491" s="1" t="s">
        <v>2218</v>
      </c>
      <c r="D491" s="1" t="s">
        <v>3399</v>
      </c>
      <c r="E491" t="s">
        <v>61</v>
      </c>
      <c r="F491" t="s">
        <v>62</v>
      </c>
      <c r="G491" t="s">
        <v>62</v>
      </c>
      <c r="H491" t="s">
        <v>62</v>
      </c>
      <c r="I491" t="s">
        <v>62</v>
      </c>
      <c r="K491" t="s">
        <v>62</v>
      </c>
      <c r="L491" t="s">
        <v>62</v>
      </c>
      <c r="M491" t="s">
        <v>62</v>
      </c>
      <c r="N491" t="s">
        <v>62</v>
      </c>
      <c r="O491" t="s">
        <v>62</v>
      </c>
      <c r="P491" t="s">
        <v>61</v>
      </c>
      <c r="R491" t="s">
        <v>61</v>
      </c>
      <c r="T491" t="s">
        <v>62</v>
      </c>
      <c r="U491" t="s">
        <v>62</v>
      </c>
      <c r="V491" t="s">
        <v>62</v>
      </c>
    </row>
    <row r="492" spans="1:22" x14ac:dyDescent="0.2">
      <c r="A492" s="1" t="s">
        <v>552</v>
      </c>
      <c r="B492" s="1" t="s">
        <v>3890</v>
      </c>
      <c r="C492" s="1" t="s">
        <v>2219</v>
      </c>
      <c r="D492" s="1" t="s">
        <v>3399</v>
      </c>
      <c r="E492" t="s">
        <v>61</v>
      </c>
      <c r="F492" t="s">
        <v>62</v>
      </c>
      <c r="G492" t="s">
        <v>62</v>
      </c>
      <c r="H492" t="s">
        <v>62</v>
      </c>
      <c r="I492" t="s">
        <v>62</v>
      </c>
      <c r="J492" t="s">
        <v>62</v>
      </c>
      <c r="K492" t="s">
        <v>62</v>
      </c>
      <c r="L492" t="s">
        <v>62</v>
      </c>
      <c r="M492" t="s">
        <v>62</v>
      </c>
      <c r="N492" t="s">
        <v>61</v>
      </c>
      <c r="O492" t="s">
        <v>61</v>
      </c>
      <c r="P492" t="s">
        <v>62</v>
      </c>
      <c r="Q492" t="s">
        <v>61</v>
      </c>
      <c r="R492" t="s">
        <v>62</v>
      </c>
      <c r="S492" t="s">
        <v>62</v>
      </c>
      <c r="T492" t="s">
        <v>61</v>
      </c>
      <c r="U492" t="s">
        <v>61</v>
      </c>
      <c r="V492" t="s">
        <v>61</v>
      </c>
    </row>
    <row r="493" spans="1:22" x14ac:dyDescent="0.2">
      <c r="A493" s="1" t="s">
        <v>553</v>
      </c>
      <c r="B493" s="1" t="s">
        <v>3891</v>
      </c>
      <c r="C493" s="1" t="s">
        <v>2220</v>
      </c>
      <c r="D493" s="1" t="s">
        <v>3399</v>
      </c>
      <c r="E493" t="s">
        <v>61</v>
      </c>
      <c r="G493" t="s">
        <v>62</v>
      </c>
      <c r="H493" t="s">
        <v>62</v>
      </c>
      <c r="J493" t="s">
        <v>61</v>
      </c>
      <c r="K493" t="s">
        <v>62</v>
      </c>
      <c r="L493" t="s">
        <v>62</v>
      </c>
      <c r="M493" t="s">
        <v>62</v>
      </c>
      <c r="O493" t="s">
        <v>61</v>
      </c>
      <c r="P493" t="s">
        <v>61</v>
      </c>
      <c r="Q493" t="s">
        <v>61</v>
      </c>
      <c r="R493" t="s">
        <v>61</v>
      </c>
      <c r="S493" t="s">
        <v>61</v>
      </c>
      <c r="T493" t="s">
        <v>61</v>
      </c>
      <c r="U493" t="s">
        <v>61</v>
      </c>
      <c r="V493" t="s">
        <v>62</v>
      </c>
    </row>
    <row r="494" spans="1:22" x14ac:dyDescent="0.2">
      <c r="A494" s="1" t="s">
        <v>554</v>
      </c>
      <c r="B494" s="1" t="s">
        <v>3892</v>
      </c>
      <c r="C494" s="1" t="s">
        <v>2221</v>
      </c>
      <c r="D494" s="1" t="s">
        <v>3399</v>
      </c>
      <c r="E494" t="s">
        <v>61</v>
      </c>
      <c r="F494" t="s">
        <v>62</v>
      </c>
      <c r="G494" t="s">
        <v>62</v>
      </c>
      <c r="H494" t="s">
        <v>62</v>
      </c>
      <c r="I494" t="s">
        <v>61</v>
      </c>
      <c r="J494" t="s">
        <v>62</v>
      </c>
      <c r="K494" t="s">
        <v>62</v>
      </c>
      <c r="L494" t="s">
        <v>62</v>
      </c>
      <c r="M494" t="s">
        <v>62</v>
      </c>
      <c r="N494" t="s">
        <v>62</v>
      </c>
      <c r="O494" t="s">
        <v>62</v>
      </c>
      <c r="P494" t="s">
        <v>61</v>
      </c>
      <c r="Q494" t="s">
        <v>62</v>
      </c>
      <c r="R494" t="s">
        <v>61</v>
      </c>
      <c r="S494" t="s">
        <v>62</v>
      </c>
      <c r="T494" t="s">
        <v>61</v>
      </c>
      <c r="U494" t="s">
        <v>61</v>
      </c>
      <c r="V494" t="s">
        <v>62</v>
      </c>
    </row>
    <row r="495" spans="1:22" x14ac:dyDescent="0.2">
      <c r="A495" s="1" t="s">
        <v>555</v>
      </c>
      <c r="B495" s="1" t="s">
        <v>3893</v>
      </c>
      <c r="C495" s="1" t="s">
        <v>2222</v>
      </c>
      <c r="D495" s="1" t="s">
        <v>3399</v>
      </c>
      <c r="E495" t="s">
        <v>62</v>
      </c>
      <c r="F495" t="s">
        <v>62</v>
      </c>
      <c r="G495" t="s">
        <v>62</v>
      </c>
      <c r="H495" t="s">
        <v>62</v>
      </c>
      <c r="I495" t="s">
        <v>62</v>
      </c>
      <c r="J495" t="s">
        <v>62</v>
      </c>
      <c r="K495" t="s">
        <v>62</v>
      </c>
      <c r="L495" t="s">
        <v>62</v>
      </c>
      <c r="M495" t="s">
        <v>62</v>
      </c>
      <c r="N495" t="s">
        <v>62</v>
      </c>
      <c r="O495" t="s">
        <v>61</v>
      </c>
      <c r="P495" t="s">
        <v>62</v>
      </c>
      <c r="Q495" t="s">
        <v>62</v>
      </c>
      <c r="R495" t="s">
        <v>62</v>
      </c>
      <c r="S495" t="s">
        <v>62</v>
      </c>
      <c r="T495" t="s">
        <v>61</v>
      </c>
      <c r="U495" t="s">
        <v>62</v>
      </c>
      <c r="V495" t="s">
        <v>62</v>
      </c>
    </row>
    <row r="496" spans="1:22" x14ac:dyDescent="0.2">
      <c r="A496" s="1" t="s">
        <v>556</v>
      </c>
      <c r="B496" s="1" t="s">
        <v>3894</v>
      </c>
      <c r="C496" s="1" t="s">
        <v>2223</v>
      </c>
      <c r="D496" s="1" t="s">
        <v>3399</v>
      </c>
      <c r="F496" t="s">
        <v>62</v>
      </c>
      <c r="G496" t="s">
        <v>62</v>
      </c>
      <c r="H496" t="s">
        <v>62</v>
      </c>
      <c r="I496" t="s">
        <v>62</v>
      </c>
      <c r="J496" t="s">
        <v>62</v>
      </c>
      <c r="K496" t="s">
        <v>62</v>
      </c>
      <c r="L496" t="s">
        <v>62</v>
      </c>
      <c r="M496" t="s">
        <v>62</v>
      </c>
      <c r="N496" t="s">
        <v>62</v>
      </c>
      <c r="O496" t="s">
        <v>61</v>
      </c>
      <c r="P496" t="s">
        <v>62</v>
      </c>
      <c r="Q496" t="s">
        <v>62</v>
      </c>
      <c r="R496" t="s">
        <v>62</v>
      </c>
      <c r="S496" t="s">
        <v>62</v>
      </c>
      <c r="T496" t="s">
        <v>61</v>
      </c>
      <c r="U496" t="s">
        <v>62</v>
      </c>
      <c r="V496" t="s">
        <v>62</v>
      </c>
    </row>
    <row r="497" spans="1:22" x14ac:dyDescent="0.2">
      <c r="A497" s="1" t="s">
        <v>557</v>
      </c>
      <c r="B497" s="1" t="s">
        <v>3895</v>
      </c>
      <c r="C497" s="1" t="s">
        <v>2224</v>
      </c>
      <c r="D497" s="1" t="s">
        <v>3399</v>
      </c>
      <c r="E497" t="s">
        <v>61</v>
      </c>
      <c r="F497" t="s">
        <v>62</v>
      </c>
      <c r="G497" t="s">
        <v>62</v>
      </c>
      <c r="H497" t="s">
        <v>62</v>
      </c>
      <c r="I497" t="s">
        <v>62</v>
      </c>
      <c r="J497" t="s">
        <v>62</v>
      </c>
      <c r="K497" t="s">
        <v>62</v>
      </c>
      <c r="L497" t="s">
        <v>62</v>
      </c>
      <c r="M497" t="s">
        <v>62</v>
      </c>
      <c r="N497" t="s">
        <v>62</v>
      </c>
      <c r="O497" t="s">
        <v>62</v>
      </c>
      <c r="P497" t="s">
        <v>62</v>
      </c>
      <c r="Q497" t="s">
        <v>62</v>
      </c>
      <c r="S497" t="s">
        <v>62</v>
      </c>
      <c r="T497" t="s">
        <v>61</v>
      </c>
      <c r="U497" t="s">
        <v>62</v>
      </c>
      <c r="V497" t="s">
        <v>62</v>
      </c>
    </row>
    <row r="498" spans="1:22" x14ac:dyDescent="0.2">
      <c r="A498" s="1" t="s">
        <v>558</v>
      </c>
      <c r="B498" s="1" t="s">
        <v>3896</v>
      </c>
      <c r="C498" s="1" t="s">
        <v>2225</v>
      </c>
      <c r="D498" s="1" t="s">
        <v>3399</v>
      </c>
      <c r="E498" t="s">
        <v>61</v>
      </c>
      <c r="F498" t="s">
        <v>62</v>
      </c>
      <c r="G498" t="s">
        <v>62</v>
      </c>
      <c r="H498" t="s">
        <v>62</v>
      </c>
      <c r="I498" t="s">
        <v>62</v>
      </c>
      <c r="J498" t="s">
        <v>62</v>
      </c>
      <c r="K498" t="s">
        <v>62</v>
      </c>
      <c r="L498" t="s">
        <v>62</v>
      </c>
      <c r="M498" t="s">
        <v>62</v>
      </c>
      <c r="N498" t="s">
        <v>62</v>
      </c>
      <c r="O498" t="s">
        <v>62</v>
      </c>
      <c r="Q498" t="s">
        <v>62</v>
      </c>
      <c r="R498" t="s">
        <v>62</v>
      </c>
      <c r="S498" t="s">
        <v>62</v>
      </c>
      <c r="T498" t="s">
        <v>62</v>
      </c>
      <c r="U498" t="s">
        <v>62</v>
      </c>
      <c r="V498" t="s">
        <v>62</v>
      </c>
    </row>
    <row r="499" spans="1:22" x14ac:dyDescent="0.2">
      <c r="A499" s="1" t="s">
        <v>559</v>
      </c>
      <c r="B499" s="1" t="s">
        <v>3897</v>
      </c>
      <c r="C499" s="1" t="s">
        <v>2226</v>
      </c>
      <c r="D499" s="1" t="s">
        <v>3399</v>
      </c>
      <c r="E499" t="s">
        <v>61</v>
      </c>
      <c r="F499" t="s">
        <v>62</v>
      </c>
      <c r="G499" t="s">
        <v>62</v>
      </c>
      <c r="H499" t="s">
        <v>62</v>
      </c>
      <c r="I499" t="s">
        <v>62</v>
      </c>
      <c r="J499" t="s">
        <v>62</v>
      </c>
      <c r="K499" t="s">
        <v>62</v>
      </c>
      <c r="L499" t="s">
        <v>62</v>
      </c>
      <c r="M499" t="s">
        <v>62</v>
      </c>
      <c r="N499" t="s">
        <v>62</v>
      </c>
      <c r="O499" t="s">
        <v>61</v>
      </c>
      <c r="P499" t="s">
        <v>62</v>
      </c>
      <c r="Q499" t="s">
        <v>62</v>
      </c>
      <c r="R499" t="s">
        <v>62</v>
      </c>
      <c r="S499" t="s">
        <v>62</v>
      </c>
      <c r="T499" t="s">
        <v>62</v>
      </c>
      <c r="U499" t="s">
        <v>61</v>
      </c>
      <c r="V499" t="s">
        <v>62</v>
      </c>
    </row>
    <row r="500" spans="1:22" x14ac:dyDescent="0.2">
      <c r="A500" s="1" t="s">
        <v>560</v>
      </c>
      <c r="B500" s="1" t="s">
        <v>3898</v>
      </c>
      <c r="C500" s="1" t="s">
        <v>2227</v>
      </c>
      <c r="D500" s="1" t="s">
        <v>3399</v>
      </c>
      <c r="E500" t="s">
        <v>61</v>
      </c>
      <c r="F500" t="s">
        <v>62</v>
      </c>
      <c r="G500" t="s">
        <v>61</v>
      </c>
      <c r="H500" t="s">
        <v>62</v>
      </c>
      <c r="I500" t="s">
        <v>61</v>
      </c>
      <c r="J500" t="s">
        <v>61</v>
      </c>
      <c r="K500" t="s">
        <v>61</v>
      </c>
      <c r="L500" t="s">
        <v>62</v>
      </c>
      <c r="M500" t="s">
        <v>62</v>
      </c>
      <c r="N500" t="s">
        <v>61</v>
      </c>
      <c r="O500" t="s">
        <v>62</v>
      </c>
      <c r="P500" t="s">
        <v>61</v>
      </c>
      <c r="Q500" t="s">
        <v>61</v>
      </c>
      <c r="R500" t="s">
        <v>61</v>
      </c>
      <c r="S500" t="s">
        <v>61</v>
      </c>
      <c r="T500" t="s">
        <v>62</v>
      </c>
      <c r="V500" t="s">
        <v>61</v>
      </c>
    </row>
    <row r="501" spans="1:22" x14ac:dyDescent="0.2">
      <c r="A501" s="1" t="s">
        <v>561</v>
      </c>
      <c r="B501" s="1" t="s">
        <v>3899</v>
      </c>
      <c r="C501" s="1" t="s">
        <v>2228</v>
      </c>
      <c r="D501" s="1" t="s">
        <v>3399</v>
      </c>
      <c r="E501" t="s">
        <v>62</v>
      </c>
      <c r="F501" t="s">
        <v>62</v>
      </c>
      <c r="G501" t="s">
        <v>62</v>
      </c>
      <c r="H501" t="s">
        <v>62</v>
      </c>
      <c r="J501" t="s">
        <v>62</v>
      </c>
      <c r="K501" t="s">
        <v>62</v>
      </c>
      <c r="L501" t="s">
        <v>62</v>
      </c>
      <c r="M501" t="s">
        <v>62</v>
      </c>
      <c r="N501" t="s">
        <v>62</v>
      </c>
      <c r="O501" t="s">
        <v>62</v>
      </c>
      <c r="P501" t="s">
        <v>62</v>
      </c>
      <c r="Q501" t="s">
        <v>62</v>
      </c>
      <c r="R501" t="s">
        <v>62</v>
      </c>
      <c r="S501" t="s">
        <v>62</v>
      </c>
      <c r="T501" t="s">
        <v>62</v>
      </c>
      <c r="U501" t="s">
        <v>62</v>
      </c>
      <c r="V501" t="s">
        <v>62</v>
      </c>
    </row>
    <row r="502" spans="1:22" x14ac:dyDescent="0.2">
      <c r="A502" s="1" t="s">
        <v>562</v>
      </c>
      <c r="B502" s="1" t="s">
        <v>3900</v>
      </c>
      <c r="C502" s="1" t="s">
        <v>2229</v>
      </c>
      <c r="D502" s="1" t="s">
        <v>3399</v>
      </c>
      <c r="E502" t="s">
        <v>61</v>
      </c>
      <c r="F502" t="s">
        <v>62</v>
      </c>
      <c r="G502" t="s">
        <v>62</v>
      </c>
      <c r="H502" t="s">
        <v>62</v>
      </c>
      <c r="I502" t="s">
        <v>62</v>
      </c>
      <c r="K502" t="s">
        <v>62</v>
      </c>
      <c r="L502" t="s">
        <v>62</v>
      </c>
      <c r="M502" t="s">
        <v>62</v>
      </c>
      <c r="N502" t="s">
        <v>62</v>
      </c>
      <c r="O502" t="s">
        <v>61</v>
      </c>
      <c r="P502" t="s">
        <v>61</v>
      </c>
      <c r="Q502" t="s">
        <v>62</v>
      </c>
      <c r="R502" t="s">
        <v>61</v>
      </c>
      <c r="S502" t="s">
        <v>61</v>
      </c>
      <c r="T502" t="s">
        <v>61</v>
      </c>
      <c r="U502" t="s">
        <v>61</v>
      </c>
      <c r="V502" t="s">
        <v>62</v>
      </c>
    </row>
    <row r="503" spans="1:22" x14ac:dyDescent="0.2">
      <c r="A503" s="1" t="s">
        <v>563</v>
      </c>
      <c r="B503" s="1" t="s">
        <v>3901</v>
      </c>
      <c r="C503" s="1" t="s">
        <v>2230</v>
      </c>
      <c r="D503" s="1" t="s">
        <v>3399</v>
      </c>
      <c r="E503" t="s">
        <v>61</v>
      </c>
      <c r="F503" t="s">
        <v>62</v>
      </c>
      <c r="G503" t="s">
        <v>62</v>
      </c>
      <c r="H503" t="s">
        <v>62</v>
      </c>
      <c r="I503" t="s">
        <v>62</v>
      </c>
      <c r="J503" t="s">
        <v>62</v>
      </c>
      <c r="K503" t="s">
        <v>62</v>
      </c>
      <c r="L503" t="s">
        <v>62</v>
      </c>
      <c r="M503" t="s">
        <v>62</v>
      </c>
      <c r="N503" t="s">
        <v>62</v>
      </c>
      <c r="O503" t="s">
        <v>62</v>
      </c>
      <c r="P503" t="s">
        <v>62</v>
      </c>
      <c r="Q503" t="s">
        <v>62</v>
      </c>
      <c r="R503" t="s">
        <v>62</v>
      </c>
      <c r="S503" t="s">
        <v>62</v>
      </c>
      <c r="T503" t="s">
        <v>61</v>
      </c>
      <c r="U503" t="s">
        <v>62</v>
      </c>
      <c r="V503" t="s">
        <v>62</v>
      </c>
    </row>
    <row r="504" spans="1:22" x14ac:dyDescent="0.2">
      <c r="A504" s="1" t="s">
        <v>564</v>
      </c>
      <c r="B504" s="1" t="s">
        <v>3902</v>
      </c>
      <c r="C504" s="1" t="s">
        <v>2231</v>
      </c>
      <c r="D504" s="1" t="s">
        <v>3399</v>
      </c>
      <c r="E504" t="s">
        <v>61</v>
      </c>
      <c r="G504" t="s">
        <v>62</v>
      </c>
      <c r="H504" t="s">
        <v>62</v>
      </c>
      <c r="I504" t="s">
        <v>61</v>
      </c>
      <c r="J504" t="s">
        <v>61</v>
      </c>
      <c r="K504" t="s">
        <v>62</v>
      </c>
      <c r="L504" t="s">
        <v>62</v>
      </c>
      <c r="M504" t="s">
        <v>62</v>
      </c>
      <c r="N504" t="s">
        <v>61</v>
      </c>
      <c r="O504" t="s">
        <v>61</v>
      </c>
      <c r="P504" t="s">
        <v>61</v>
      </c>
      <c r="Q504" t="s">
        <v>61</v>
      </c>
      <c r="R504" t="s">
        <v>61</v>
      </c>
      <c r="S504" t="s">
        <v>61</v>
      </c>
      <c r="T504" t="s">
        <v>61</v>
      </c>
      <c r="U504" t="s">
        <v>61</v>
      </c>
      <c r="V504" t="s">
        <v>62</v>
      </c>
    </row>
    <row r="505" spans="1:22" x14ac:dyDescent="0.2">
      <c r="A505" s="1" t="s">
        <v>565</v>
      </c>
      <c r="B505" s="1" t="s">
        <v>3903</v>
      </c>
      <c r="C505" s="1" t="s">
        <v>2232</v>
      </c>
      <c r="D505" s="1" t="s">
        <v>3399</v>
      </c>
      <c r="E505" t="s">
        <v>61</v>
      </c>
      <c r="F505" t="s">
        <v>62</v>
      </c>
      <c r="G505" t="s">
        <v>62</v>
      </c>
      <c r="H505" t="s">
        <v>62</v>
      </c>
      <c r="I505" t="s">
        <v>62</v>
      </c>
      <c r="J505" t="s">
        <v>62</v>
      </c>
      <c r="K505" t="s">
        <v>62</v>
      </c>
      <c r="L505" t="s">
        <v>62</v>
      </c>
      <c r="M505" t="s">
        <v>62</v>
      </c>
      <c r="N505" t="s">
        <v>62</v>
      </c>
      <c r="O505" t="s">
        <v>62</v>
      </c>
      <c r="P505" t="s">
        <v>61</v>
      </c>
      <c r="Q505" t="s">
        <v>62</v>
      </c>
      <c r="R505" t="s">
        <v>61</v>
      </c>
      <c r="S505" t="s">
        <v>62</v>
      </c>
      <c r="T505" t="s">
        <v>61</v>
      </c>
      <c r="V505" t="s">
        <v>61</v>
      </c>
    </row>
    <row r="506" spans="1:22" x14ac:dyDescent="0.2">
      <c r="A506" s="1" t="s">
        <v>566</v>
      </c>
      <c r="B506" s="1" t="s">
        <v>3904</v>
      </c>
      <c r="C506" s="1" t="s">
        <v>2233</v>
      </c>
      <c r="D506" s="1" t="s">
        <v>3399</v>
      </c>
      <c r="E506" t="s">
        <v>61</v>
      </c>
      <c r="F506" t="s">
        <v>62</v>
      </c>
      <c r="G506" t="s">
        <v>62</v>
      </c>
      <c r="H506" t="s">
        <v>62</v>
      </c>
      <c r="I506" t="s">
        <v>62</v>
      </c>
      <c r="J506" t="s">
        <v>61</v>
      </c>
      <c r="K506" t="s">
        <v>62</v>
      </c>
      <c r="L506" t="s">
        <v>62</v>
      </c>
      <c r="M506" t="s">
        <v>62</v>
      </c>
      <c r="N506" t="s">
        <v>62</v>
      </c>
      <c r="O506" t="s">
        <v>61</v>
      </c>
      <c r="P506" t="s">
        <v>61</v>
      </c>
      <c r="Q506" t="s">
        <v>62</v>
      </c>
      <c r="R506" t="s">
        <v>61</v>
      </c>
      <c r="S506" t="s">
        <v>61</v>
      </c>
      <c r="T506" t="s">
        <v>62</v>
      </c>
      <c r="V506" t="s">
        <v>62</v>
      </c>
    </row>
    <row r="507" spans="1:22" x14ac:dyDescent="0.2">
      <c r="A507" s="1" t="s">
        <v>567</v>
      </c>
      <c r="B507" s="1" t="s">
        <v>3905</v>
      </c>
      <c r="C507" s="1" t="s">
        <v>2234</v>
      </c>
      <c r="D507" s="1" t="s">
        <v>3399</v>
      </c>
      <c r="E507" t="s">
        <v>61</v>
      </c>
      <c r="F507" t="s">
        <v>62</v>
      </c>
      <c r="G507" t="s">
        <v>62</v>
      </c>
      <c r="H507" t="s">
        <v>62</v>
      </c>
      <c r="I507" t="s">
        <v>62</v>
      </c>
      <c r="J507" t="s">
        <v>62</v>
      </c>
      <c r="K507" t="s">
        <v>62</v>
      </c>
      <c r="L507" t="s">
        <v>62</v>
      </c>
      <c r="M507" t="s">
        <v>62</v>
      </c>
      <c r="N507" t="s">
        <v>62</v>
      </c>
      <c r="O507" t="s">
        <v>62</v>
      </c>
      <c r="P507" t="s">
        <v>61</v>
      </c>
      <c r="Q507" t="s">
        <v>62</v>
      </c>
      <c r="R507" t="s">
        <v>61</v>
      </c>
      <c r="S507" t="s">
        <v>62</v>
      </c>
      <c r="T507" t="s">
        <v>62</v>
      </c>
      <c r="U507" t="s">
        <v>61</v>
      </c>
      <c r="V507" t="s">
        <v>62</v>
      </c>
    </row>
    <row r="508" spans="1:22" x14ac:dyDescent="0.2">
      <c r="A508" s="1" t="s">
        <v>568</v>
      </c>
      <c r="B508" s="1" t="s">
        <v>3906</v>
      </c>
      <c r="C508" s="1" t="s">
        <v>2235</v>
      </c>
      <c r="D508" s="1" t="s">
        <v>3399</v>
      </c>
      <c r="E508" t="s">
        <v>61</v>
      </c>
      <c r="F508" t="s">
        <v>62</v>
      </c>
      <c r="G508" t="s">
        <v>62</v>
      </c>
      <c r="H508" t="s">
        <v>62</v>
      </c>
      <c r="I508" t="s">
        <v>62</v>
      </c>
      <c r="J508" t="s">
        <v>61</v>
      </c>
      <c r="K508" t="s">
        <v>62</v>
      </c>
      <c r="L508" t="s">
        <v>62</v>
      </c>
      <c r="M508" t="s">
        <v>62</v>
      </c>
      <c r="N508" t="s">
        <v>62</v>
      </c>
      <c r="O508" t="s">
        <v>62</v>
      </c>
      <c r="P508" t="s">
        <v>61</v>
      </c>
      <c r="Q508" t="s">
        <v>61</v>
      </c>
      <c r="R508" t="s">
        <v>61</v>
      </c>
      <c r="S508" t="s">
        <v>61</v>
      </c>
      <c r="T508" t="s">
        <v>62</v>
      </c>
      <c r="U508" t="s">
        <v>62</v>
      </c>
      <c r="V508" t="s">
        <v>62</v>
      </c>
    </row>
    <row r="509" spans="1:22" x14ac:dyDescent="0.2">
      <c r="A509" s="1" t="s">
        <v>569</v>
      </c>
      <c r="B509" s="1" t="s">
        <v>3907</v>
      </c>
      <c r="C509" s="1" t="s">
        <v>2236</v>
      </c>
      <c r="D509" s="1" t="s">
        <v>3399</v>
      </c>
      <c r="E509" t="s">
        <v>61</v>
      </c>
      <c r="F509" t="s">
        <v>62</v>
      </c>
      <c r="G509" t="s">
        <v>62</v>
      </c>
      <c r="H509" t="s">
        <v>62</v>
      </c>
      <c r="I509" t="s">
        <v>62</v>
      </c>
      <c r="J509" t="s">
        <v>61</v>
      </c>
      <c r="K509" t="s">
        <v>62</v>
      </c>
      <c r="L509" t="s">
        <v>62</v>
      </c>
      <c r="M509" t="s">
        <v>62</v>
      </c>
      <c r="N509" t="s">
        <v>62</v>
      </c>
      <c r="O509" t="s">
        <v>62</v>
      </c>
      <c r="P509" t="s">
        <v>61</v>
      </c>
      <c r="Q509" t="s">
        <v>61</v>
      </c>
      <c r="R509" t="s">
        <v>61</v>
      </c>
      <c r="T509" t="s">
        <v>62</v>
      </c>
      <c r="U509" t="s">
        <v>62</v>
      </c>
      <c r="V509" t="s">
        <v>62</v>
      </c>
    </row>
    <row r="510" spans="1:22" x14ac:dyDescent="0.2">
      <c r="A510" s="1" t="s">
        <v>570</v>
      </c>
      <c r="B510" s="1" t="s">
        <v>3908</v>
      </c>
      <c r="C510" s="1" t="s">
        <v>2237</v>
      </c>
      <c r="D510" s="1" t="s">
        <v>3399</v>
      </c>
      <c r="E510" t="s">
        <v>61</v>
      </c>
      <c r="F510" t="s">
        <v>62</v>
      </c>
      <c r="G510" t="s">
        <v>62</v>
      </c>
      <c r="H510" t="s">
        <v>62</v>
      </c>
      <c r="I510" t="s">
        <v>62</v>
      </c>
      <c r="J510" t="s">
        <v>61</v>
      </c>
      <c r="K510" t="s">
        <v>62</v>
      </c>
      <c r="L510" t="s">
        <v>62</v>
      </c>
      <c r="M510" t="s">
        <v>62</v>
      </c>
      <c r="N510" t="s">
        <v>62</v>
      </c>
      <c r="O510" t="s">
        <v>61</v>
      </c>
      <c r="P510" t="s">
        <v>61</v>
      </c>
      <c r="R510" t="s">
        <v>61</v>
      </c>
      <c r="T510" t="s">
        <v>61</v>
      </c>
      <c r="U510" t="s">
        <v>62</v>
      </c>
      <c r="V510" t="s">
        <v>62</v>
      </c>
    </row>
    <row r="511" spans="1:22" x14ac:dyDescent="0.2">
      <c r="A511" s="1" t="s">
        <v>571</v>
      </c>
      <c r="B511" s="1" t="s">
        <v>3909</v>
      </c>
      <c r="C511" s="1" t="s">
        <v>2238</v>
      </c>
      <c r="D511" s="1" t="s">
        <v>3399</v>
      </c>
      <c r="E511" t="s">
        <v>61</v>
      </c>
      <c r="F511" t="s">
        <v>62</v>
      </c>
      <c r="G511" t="s">
        <v>62</v>
      </c>
      <c r="H511" t="s">
        <v>62</v>
      </c>
      <c r="J511" t="s">
        <v>62</v>
      </c>
      <c r="K511" t="s">
        <v>62</v>
      </c>
      <c r="L511" t="s">
        <v>62</v>
      </c>
      <c r="M511" t="s">
        <v>62</v>
      </c>
      <c r="N511" t="s">
        <v>62</v>
      </c>
      <c r="O511" t="s">
        <v>62</v>
      </c>
      <c r="P511" t="s">
        <v>61</v>
      </c>
      <c r="Q511" t="s">
        <v>62</v>
      </c>
      <c r="R511" t="s">
        <v>61</v>
      </c>
      <c r="S511" t="s">
        <v>62</v>
      </c>
      <c r="T511" t="s">
        <v>62</v>
      </c>
      <c r="U511" t="s">
        <v>61</v>
      </c>
      <c r="V511" t="s">
        <v>62</v>
      </c>
    </row>
    <row r="512" spans="1:22" x14ac:dyDescent="0.2">
      <c r="A512" s="1" t="s">
        <v>572</v>
      </c>
      <c r="B512" s="1" t="s">
        <v>3910</v>
      </c>
      <c r="C512" s="1" t="s">
        <v>2239</v>
      </c>
      <c r="D512" s="1" t="s">
        <v>3399</v>
      </c>
      <c r="F512" t="s">
        <v>62</v>
      </c>
      <c r="G512" t="s">
        <v>62</v>
      </c>
      <c r="H512" t="s">
        <v>62</v>
      </c>
      <c r="I512" t="s">
        <v>62</v>
      </c>
      <c r="J512" t="s">
        <v>62</v>
      </c>
      <c r="K512" t="s">
        <v>62</v>
      </c>
      <c r="L512" t="s">
        <v>62</v>
      </c>
      <c r="M512" t="s">
        <v>62</v>
      </c>
      <c r="N512" t="s">
        <v>62</v>
      </c>
      <c r="O512" t="s">
        <v>61</v>
      </c>
      <c r="P512" t="s">
        <v>62</v>
      </c>
      <c r="Q512" t="s">
        <v>62</v>
      </c>
      <c r="R512" t="s">
        <v>62</v>
      </c>
      <c r="S512" t="s">
        <v>62</v>
      </c>
      <c r="T512" t="s">
        <v>61</v>
      </c>
      <c r="U512" t="s">
        <v>62</v>
      </c>
      <c r="V512" t="s">
        <v>62</v>
      </c>
    </row>
    <row r="513" spans="1:22" x14ac:dyDescent="0.2">
      <c r="A513" s="1" t="s">
        <v>573</v>
      </c>
      <c r="B513" s="1" t="s">
        <v>3911</v>
      </c>
      <c r="C513" s="1" t="s">
        <v>2240</v>
      </c>
      <c r="D513" s="1" t="s">
        <v>3399</v>
      </c>
      <c r="E513" t="s">
        <v>61</v>
      </c>
      <c r="F513" t="s">
        <v>62</v>
      </c>
      <c r="G513" t="s">
        <v>62</v>
      </c>
      <c r="H513" t="s">
        <v>62</v>
      </c>
      <c r="I513" t="s">
        <v>62</v>
      </c>
      <c r="J513" t="s">
        <v>61</v>
      </c>
      <c r="K513" t="s">
        <v>62</v>
      </c>
      <c r="L513" t="s">
        <v>62</v>
      </c>
      <c r="M513" t="s">
        <v>62</v>
      </c>
      <c r="N513" t="s">
        <v>62</v>
      </c>
      <c r="O513" t="s">
        <v>61</v>
      </c>
      <c r="P513" t="s">
        <v>61</v>
      </c>
      <c r="Q513" t="s">
        <v>62</v>
      </c>
      <c r="R513" t="s">
        <v>61</v>
      </c>
      <c r="S513" t="s">
        <v>61</v>
      </c>
      <c r="T513" t="s">
        <v>62</v>
      </c>
      <c r="V513" t="s">
        <v>62</v>
      </c>
    </row>
    <row r="514" spans="1:22" x14ac:dyDescent="0.2">
      <c r="A514" s="1" t="s">
        <v>574</v>
      </c>
      <c r="B514" s="1" t="s">
        <v>3912</v>
      </c>
      <c r="C514" s="1" t="s">
        <v>2241</v>
      </c>
      <c r="D514" s="1" t="s">
        <v>3399</v>
      </c>
      <c r="E514" t="s">
        <v>61</v>
      </c>
      <c r="F514" t="s">
        <v>62</v>
      </c>
      <c r="G514" t="s">
        <v>62</v>
      </c>
      <c r="H514" t="s">
        <v>62</v>
      </c>
      <c r="I514" t="s">
        <v>61</v>
      </c>
      <c r="J514" t="s">
        <v>62</v>
      </c>
      <c r="K514" t="s">
        <v>62</v>
      </c>
      <c r="L514" t="s">
        <v>62</v>
      </c>
      <c r="M514" t="s">
        <v>62</v>
      </c>
      <c r="N514" t="s">
        <v>62</v>
      </c>
      <c r="O514" t="s">
        <v>62</v>
      </c>
      <c r="P514" t="s">
        <v>62</v>
      </c>
      <c r="Q514" t="s">
        <v>62</v>
      </c>
      <c r="R514" t="s">
        <v>62</v>
      </c>
      <c r="S514" t="s">
        <v>62</v>
      </c>
      <c r="T514" t="s">
        <v>61</v>
      </c>
      <c r="U514" t="s">
        <v>62</v>
      </c>
      <c r="V514" t="s">
        <v>61</v>
      </c>
    </row>
    <row r="515" spans="1:22" x14ac:dyDescent="0.2">
      <c r="A515" s="1" t="s">
        <v>575</v>
      </c>
      <c r="B515" s="1" t="s">
        <v>3913</v>
      </c>
      <c r="C515" s="1" t="s">
        <v>2242</v>
      </c>
      <c r="D515" s="1" t="s">
        <v>3399</v>
      </c>
      <c r="E515" t="s">
        <v>61</v>
      </c>
      <c r="F515" t="s">
        <v>62</v>
      </c>
      <c r="G515" t="s">
        <v>62</v>
      </c>
      <c r="H515" t="s">
        <v>62</v>
      </c>
      <c r="J515" t="s">
        <v>61</v>
      </c>
      <c r="K515" t="s">
        <v>62</v>
      </c>
      <c r="L515" t="s">
        <v>62</v>
      </c>
      <c r="M515" t="s">
        <v>62</v>
      </c>
      <c r="N515" t="s">
        <v>62</v>
      </c>
      <c r="O515" t="s">
        <v>62</v>
      </c>
      <c r="P515" t="s">
        <v>61</v>
      </c>
      <c r="Q515" t="s">
        <v>62</v>
      </c>
      <c r="R515" t="s">
        <v>61</v>
      </c>
      <c r="S515" t="s">
        <v>61</v>
      </c>
      <c r="T515" t="s">
        <v>62</v>
      </c>
      <c r="U515" t="s">
        <v>62</v>
      </c>
      <c r="V515" t="s">
        <v>62</v>
      </c>
    </row>
    <row r="516" spans="1:22" x14ac:dyDescent="0.2">
      <c r="A516" s="1" t="s">
        <v>576</v>
      </c>
      <c r="B516" s="1" t="s">
        <v>3914</v>
      </c>
      <c r="C516" s="1" t="s">
        <v>2243</v>
      </c>
      <c r="D516" s="1" t="s">
        <v>3399</v>
      </c>
      <c r="E516" t="s">
        <v>61</v>
      </c>
      <c r="F516" t="s">
        <v>62</v>
      </c>
      <c r="G516" t="s">
        <v>62</v>
      </c>
      <c r="H516" t="s">
        <v>62</v>
      </c>
      <c r="J516" t="s">
        <v>62</v>
      </c>
      <c r="K516" t="s">
        <v>62</v>
      </c>
      <c r="L516" t="s">
        <v>62</v>
      </c>
      <c r="M516" t="s">
        <v>62</v>
      </c>
      <c r="N516" t="s">
        <v>62</v>
      </c>
      <c r="O516" t="s">
        <v>61</v>
      </c>
      <c r="P516" t="s">
        <v>62</v>
      </c>
      <c r="Q516" t="s">
        <v>62</v>
      </c>
      <c r="R516" t="s">
        <v>62</v>
      </c>
      <c r="S516" t="s">
        <v>62</v>
      </c>
      <c r="U516" t="s">
        <v>61</v>
      </c>
      <c r="V516" t="s">
        <v>62</v>
      </c>
    </row>
    <row r="517" spans="1:22" x14ac:dyDescent="0.2">
      <c r="A517" s="1" t="s">
        <v>577</v>
      </c>
      <c r="B517" s="1" t="s">
        <v>3915</v>
      </c>
      <c r="C517" s="1" t="s">
        <v>2244</v>
      </c>
      <c r="D517" s="1" t="s">
        <v>3399</v>
      </c>
      <c r="E517" t="s">
        <v>61</v>
      </c>
      <c r="G517" t="s">
        <v>62</v>
      </c>
      <c r="H517" t="s">
        <v>62</v>
      </c>
      <c r="I517" t="s">
        <v>62</v>
      </c>
      <c r="J517" t="s">
        <v>61</v>
      </c>
      <c r="K517" t="s">
        <v>62</v>
      </c>
      <c r="L517" t="s">
        <v>62</v>
      </c>
      <c r="M517" t="s">
        <v>62</v>
      </c>
      <c r="O517" t="s">
        <v>61</v>
      </c>
      <c r="P517" t="s">
        <v>61</v>
      </c>
      <c r="Q517" t="s">
        <v>61</v>
      </c>
      <c r="R517" t="s">
        <v>61</v>
      </c>
      <c r="S517" t="s">
        <v>61</v>
      </c>
      <c r="T517" t="s">
        <v>61</v>
      </c>
      <c r="U517" t="s">
        <v>61</v>
      </c>
      <c r="V517" t="s">
        <v>62</v>
      </c>
    </row>
    <row r="518" spans="1:22" x14ac:dyDescent="0.2">
      <c r="A518" s="1" t="s">
        <v>578</v>
      </c>
      <c r="B518" s="1" t="s">
        <v>3916</v>
      </c>
      <c r="C518" s="1" t="s">
        <v>2245</v>
      </c>
      <c r="D518" s="1" t="s">
        <v>3399</v>
      </c>
      <c r="E518" t="s">
        <v>61</v>
      </c>
      <c r="F518" t="s">
        <v>62</v>
      </c>
      <c r="G518" t="s">
        <v>62</v>
      </c>
      <c r="H518" t="s">
        <v>62</v>
      </c>
      <c r="I518" t="s">
        <v>62</v>
      </c>
      <c r="J518" t="s">
        <v>62</v>
      </c>
      <c r="K518" t="s">
        <v>62</v>
      </c>
      <c r="L518" t="s">
        <v>62</v>
      </c>
      <c r="M518" t="s">
        <v>62</v>
      </c>
      <c r="N518" t="s">
        <v>62</v>
      </c>
      <c r="O518" t="s">
        <v>62</v>
      </c>
      <c r="P518" t="s">
        <v>62</v>
      </c>
      <c r="Q518" t="s">
        <v>62</v>
      </c>
      <c r="R518" t="s">
        <v>62</v>
      </c>
      <c r="S518" t="s">
        <v>62</v>
      </c>
      <c r="U518" t="s">
        <v>62</v>
      </c>
      <c r="V518" t="s">
        <v>62</v>
      </c>
    </row>
    <row r="519" spans="1:22" x14ac:dyDescent="0.2">
      <c r="A519" s="1" t="s">
        <v>579</v>
      </c>
      <c r="B519" s="1" t="s">
        <v>3917</v>
      </c>
      <c r="C519" s="1" t="s">
        <v>2246</v>
      </c>
      <c r="D519" s="1" t="s">
        <v>3399</v>
      </c>
      <c r="E519" t="s">
        <v>61</v>
      </c>
      <c r="F519" t="s">
        <v>62</v>
      </c>
      <c r="G519" t="s">
        <v>62</v>
      </c>
      <c r="H519" t="s">
        <v>62</v>
      </c>
      <c r="I519" t="s">
        <v>62</v>
      </c>
      <c r="J519" t="s">
        <v>61</v>
      </c>
      <c r="L519" t="s">
        <v>62</v>
      </c>
      <c r="M519" t="s">
        <v>62</v>
      </c>
      <c r="N519" t="s">
        <v>62</v>
      </c>
      <c r="O519" t="s">
        <v>62</v>
      </c>
      <c r="P519" t="s">
        <v>61</v>
      </c>
      <c r="Q519" t="s">
        <v>61</v>
      </c>
      <c r="R519" t="s">
        <v>61</v>
      </c>
      <c r="S519" t="s">
        <v>61</v>
      </c>
      <c r="T519" t="s">
        <v>62</v>
      </c>
      <c r="U519" t="s">
        <v>62</v>
      </c>
      <c r="V519" t="s">
        <v>62</v>
      </c>
    </row>
    <row r="520" spans="1:22" x14ac:dyDescent="0.2">
      <c r="A520" s="1" t="s">
        <v>580</v>
      </c>
      <c r="B520" s="1" t="s">
        <v>3918</v>
      </c>
      <c r="C520" s="1" t="s">
        <v>2247</v>
      </c>
      <c r="D520" s="1" t="s">
        <v>3399</v>
      </c>
      <c r="E520" t="s">
        <v>61</v>
      </c>
      <c r="F520" t="s">
        <v>62</v>
      </c>
      <c r="G520" t="s">
        <v>62</v>
      </c>
      <c r="H520" t="s">
        <v>62</v>
      </c>
      <c r="I520" t="s">
        <v>62</v>
      </c>
      <c r="J520" t="s">
        <v>61</v>
      </c>
      <c r="K520" t="s">
        <v>62</v>
      </c>
      <c r="L520" t="s">
        <v>62</v>
      </c>
      <c r="M520" t="s">
        <v>62</v>
      </c>
      <c r="N520" t="s">
        <v>62</v>
      </c>
      <c r="O520" t="s">
        <v>61</v>
      </c>
      <c r="P520" t="s">
        <v>61</v>
      </c>
      <c r="Q520" t="s">
        <v>62</v>
      </c>
      <c r="R520" t="s">
        <v>61</v>
      </c>
      <c r="S520" t="s">
        <v>61</v>
      </c>
      <c r="T520" t="s">
        <v>62</v>
      </c>
      <c r="U520" t="s">
        <v>61</v>
      </c>
      <c r="V520" t="s">
        <v>61</v>
      </c>
    </row>
    <row r="521" spans="1:22" x14ac:dyDescent="0.2">
      <c r="A521" s="1" t="s">
        <v>581</v>
      </c>
      <c r="B521" s="1" t="s">
        <v>3919</v>
      </c>
      <c r="C521" s="1" t="s">
        <v>2248</v>
      </c>
      <c r="D521" s="1" t="s">
        <v>3399</v>
      </c>
      <c r="F521" t="s">
        <v>62</v>
      </c>
      <c r="G521" t="s">
        <v>62</v>
      </c>
      <c r="H521" t="s">
        <v>62</v>
      </c>
      <c r="I521" t="s">
        <v>62</v>
      </c>
      <c r="J521" t="s">
        <v>62</v>
      </c>
      <c r="K521" t="s">
        <v>62</v>
      </c>
      <c r="L521" t="s">
        <v>62</v>
      </c>
      <c r="M521" t="s">
        <v>62</v>
      </c>
      <c r="N521" t="s">
        <v>62</v>
      </c>
      <c r="O521" t="s">
        <v>62</v>
      </c>
      <c r="P521" t="s">
        <v>62</v>
      </c>
      <c r="Q521" t="s">
        <v>62</v>
      </c>
      <c r="R521" t="s">
        <v>62</v>
      </c>
      <c r="S521" t="s">
        <v>62</v>
      </c>
      <c r="T521" t="s">
        <v>62</v>
      </c>
      <c r="U521" t="s">
        <v>62</v>
      </c>
      <c r="V521" t="s">
        <v>62</v>
      </c>
    </row>
    <row r="522" spans="1:22" x14ac:dyDescent="0.2">
      <c r="A522" s="1" t="s">
        <v>582</v>
      </c>
      <c r="B522" s="1" t="s">
        <v>3920</v>
      </c>
      <c r="C522" s="1" t="s">
        <v>2249</v>
      </c>
      <c r="D522" s="1" t="s">
        <v>3399</v>
      </c>
      <c r="E522" t="s">
        <v>61</v>
      </c>
      <c r="F522" t="s">
        <v>62</v>
      </c>
      <c r="G522" t="s">
        <v>62</v>
      </c>
      <c r="H522" t="s">
        <v>62</v>
      </c>
      <c r="I522" t="s">
        <v>62</v>
      </c>
      <c r="K522" t="s">
        <v>62</v>
      </c>
      <c r="L522" t="s">
        <v>62</v>
      </c>
      <c r="M522" t="s">
        <v>62</v>
      </c>
      <c r="N522" t="s">
        <v>62</v>
      </c>
      <c r="O522" t="s">
        <v>61</v>
      </c>
      <c r="P522" t="s">
        <v>61</v>
      </c>
      <c r="Q522" t="s">
        <v>62</v>
      </c>
      <c r="R522" t="s">
        <v>61</v>
      </c>
      <c r="S522" t="s">
        <v>62</v>
      </c>
      <c r="V522" t="s">
        <v>62</v>
      </c>
    </row>
    <row r="523" spans="1:22" x14ac:dyDescent="0.2">
      <c r="A523" s="1" t="s">
        <v>583</v>
      </c>
      <c r="B523" s="1" t="s">
        <v>3921</v>
      </c>
      <c r="C523" s="1" t="s">
        <v>2250</v>
      </c>
      <c r="D523" s="1" t="s">
        <v>3399</v>
      </c>
      <c r="E523" t="s">
        <v>61</v>
      </c>
      <c r="F523" t="s">
        <v>62</v>
      </c>
      <c r="G523" t="s">
        <v>62</v>
      </c>
      <c r="H523" t="s">
        <v>62</v>
      </c>
      <c r="I523" t="s">
        <v>62</v>
      </c>
      <c r="J523" t="s">
        <v>62</v>
      </c>
      <c r="K523" t="s">
        <v>62</v>
      </c>
      <c r="L523" t="s">
        <v>62</v>
      </c>
      <c r="M523" t="s">
        <v>62</v>
      </c>
      <c r="N523" t="s">
        <v>62</v>
      </c>
      <c r="O523" t="s">
        <v>61</v>
      </c>
      <c r="P523" t="s">
        <v>62</v>
      </c>
      <c r="Q523" t="s">
        <v>62</v>
      </c>
      <c r="R523" t="s">
        <v>62</v>
      </c>
      <c r="S523" t="s">
        <v>62</v>
      </c>
      <c r="T523" t="s">
        <v>62</v>
      </c>
      <c r="U523" t="s">
        <v>61</v>
      </c>
      <c r="V523" t="s">
        <v>62</v>
      </c>
    </row>
    <row r="524" spans="1:22" x14ac:dyDescent="0.2">
      <c r="A524" s="1" t="s">
        <v>584</v>
      </c>
      <c r="B524" s="1" t="s">
        <v>3922</v>
      </c>
      <c r="C524" s="1" t="s">
        <v>2251</v>
      </c>
      <c r="D524" s="1" t="s">
        <v>3399</v>
      </c>
      <c r="E524" t="s">
        <v>61</v>
      </c>
      <c r="F524" t="s">
        <v>62</v>
      </c>
      <c r="G524" t="s">
        <v>62</v>
      </c>
      <c r="H524" t="s">
        <v>62</v>
      </c>
      <c r="I524" t="s">
        <v>62</v>
      </c>
      <c r="J524" t="s">
        <v>62</v>
      </c>
      <c r="K524" t="s">
        <v>62</v>
      </c>
      <c r="L524" t="s">
        <v>62</v>
      </c>
      <c r="M524" t="s">
        <v>62</v>
      </c>
      <c r="N524" t="s">
        <v>62</v>
      </c>
      <c r="O524" t="s">
        <v>62</v>
      </c>
      <c r="P524" t="s">
        <v>62</v>
      </c>
      <c r="Q524" t="s">
        <v>62</v>
      </c>
      <c r="R524" t="s">
        <v>62</v>
      </c>
      <c r="S524" t="s">
        <v>62</v>
      </c>
      <c r="T524" t="s">
        <v>61</v>
      </c>
      <c r="U524" t="s">
        <v>62</v>
      </c>
      <c r="V524" t="s">
        <v>62</v>
      </c>
    </row>
    <row r="525" spans="1:22" x14ac:dyDescent="0.2">
      <c r="A525" s="1" t="s">
        <v>585</v>
      </c>
      <c r="B525" s="1" t="s">
        <v>3923</v>
      </c>
      <c r="C525" s="1" t="s">
        <v>2252</v>
      </c>
      <c r="D525" s="1" t="s">
        <v>3399</v>
      </c>
      <c r="E525" t="s">
        <v>61</v>
      </c>
      <c r="F525" t="s">
        <v>62</v>
      </c>
      <c r="G525" t="s">
        <v>62</v>
      </c>
      <c r="H525" t="s">
        <v>62</v>
      </c>
      <c r="I525" t="s">
        <v>62</v>
      </c>
      <c r="J525" t="s">
        <v>61</v>
      </c>
      <c r="K525" t="s">
        <v>62</v>
      </c>
      <c r="L525" t="s">
        <v>62</v>
      </c>
      <c r="M525" t="s">
        <v>62</v>
      </c>
      <c r="N525" t="s">
        <v>62</v>
      </c>
      <c r="O525" t="s">
        <v>61</v>
      </c>
      <c r="P525" t="s">
        <v>61</v>
      </c>
      <c r="Q525" t="s">
        <v>62</v>
      </c>
      <c r="R525" t="s">
        <v>61</v>
      </c>
      <c r="T525" t="s">
        <v>62</v>
      </c>
      <c r="V525" t="s">
        <v>62</v>
      </c>
    </row>
    <row r="526" spans="1:22" x14ac:dyDescent="0.2">
      <c r="A526" s="1" t="s">
        <v>586</v>
      </c>
      <c r="B526" s="1" t="s">
        <v>3924</v>
      </c>
      <c r="C526" s="1" t="s">
        <v>2253</v>
      </c>
      <c r="D526" s="1" t="s">
        <v>3399</v>
      </c>
      <c r="F526" t="s">
        <v>62</v>
      </c>
      <c r="G526" t="s">
        <v>62</v>
      </c>
      <c r="H526" t="s">
        <v>62</v>
      </c>
      <c r="I526" t="s">
        <v>62</v>
      </c>
      <c r="J526" t="s">
        <v>62</v>
      </c>
      <c r="K526" t="s">
        <v>62</v>
      </c>
      <c r="L526" t="s">
        <v>62</v>
      </c>
      <c r="M526" t="s">
        <v>62</v>
      </c>
      <c r="N526" t="s">
        <v>62</v>
      </c>
      <c r="O526" t="s">
        <v>62</v>
      </c>
      <c r="P526" t="s">
        <v>62</v>
      </c>
      <c r="Q526" t="s">
        <v>62</v>
      </c>
      <c r="R526" t="s">
        <v>62</v>
      </c>
      <c r="S526" t="s">
        <v>62</v>
      </c>
      <c r="U526" t="s">
        <v>62</v>
      </c>
      <c r="V526" t="s">
        <v>62</v>
      </c>
    </row>
    <row r="527" spans="1:22" x14ac:dyDescent="0.2">
      <c r="A527" s="1" t="s">
        <v>587</v>
      </c>
      <c r="B527" s="1" t="s">
        <v>3925</v>
      </c>
      <c r="C527" s="1" t="s">
        <v>2254</v>
      </c>
      <c r="D527" s="1" t="s">
        <v>3399</v>
      </c>
      <c r="E527" t="s">
        <v>61</v>
      </c>
      <c r="F527" t="s">
        <v>62</v>
      </c>
      <c r="G527" t="s">
        <v>62</v>
      </c>
      <c r="H527" t="s">
        <v>62</v>
      </c>
      <c r="I527" t="s">
        <v>62</v>
      </c>
      <c r="J527" t="s">
        <v>62</v>
      </c>
      <c r="K527" t="s">
        <v>62</v>
      </c>
      <c r="L527" t="s">
        <v>62</v>
      </c>
      <c r="M527" t="s">
        <v>62</v>
      </c>
      <c r="N527" t="s">
        <v>62</v>
      </c>
      <c r="O527" t="s">
        <v>62</v>
      </c>
      <c r="P527" t="s">
        <v>61</v>
      </c>
      <c r="Q527" t="s">
        <v>62</v>
      </c>
      <c r="R527" t="s">
        <v>61</v>
      </c>
      <c r="S527" t="s">
        <v>62</v>
      </c>
      <c r="T527" t="s">
        <v>62</v>
      </c>
      <c r="U527" t="s">
        <v>61</v>
      </c>
      <c r="V527" t="s">
        <v>61</v>
      </c>
    </row>
    <row r="528" spans="1:22" x14ac:dyDescent="0.2">
      <c r="A528" s="1" t="s">
        <v>588</v>
      </c>
      <c r="B528" s="1" t="s">
        <v>3926</v>
      </c>
      <c r="C528" s="1" t="s">
        <v>2255</v>
      </c>
      <c r="D528" s="1" t="s">
        <v>3399</v>
      </c>
      <c r="F528" t="s">
        <v>62</v>
      </c>
      <c r="G528" t="s">
        <v>62</v>
      </c>
      <c r="H528" t="s">
        <v>62</v>
      </c>
      <c r="I528" t="s">
        <v>62</v>
      </c>
      <c r="J528" t="s">
        <v>62</v>
      </c>
      <c r="K528" t="s">
        <v>62</v>
      </c>
      <c r="L528" t="s">
        <v>62</v>
      </c>
      <c r="M528" t="s">
        <v>62</v>
      </c>
      <c r="N528" t="s">
        <v>62</v>
      </c>
      <c r="O528" t="s">
        <v>62</v>
      </c>
      <c r="P528" t="s">
        <v>62</v>
      </c>
      <c r="Q528" t="s">
        <v>62</v>
      </c>
      <c r="R528" t="s">
        <v>62</v>
      </c>
      <c r="S528" t="s">
        <v>62</v>
      </c>
      <c r="T528" t="s">
        <v>62</v>
      </c>
      <c r="U528" t="s">
        <v>62</v>
      </c>
      <c r="V528" t="s">
        <v>62</v>
      </c>
    </row>
    <row r="529" spans="1:22" x14ac:dyDescent="0.2">
      <c r="A529" s="1" t="s">
        <v>589</v>
      </c>
      <c r="B529" s="1" t="s">
        <v>3927</v>
      </c>
      <c r="C529" s="1" t="s">
        <v>2256</v>
      </c>
      <c r="D529" s="1" t="s">
        <v>3399</v>
      </c>
      <c r="E529" t="s">
        <v>61</v>
      </c>
      <c r="F529" t="s">
        <v>62</v>
      </c>
      <c r="G529" t="s">
        <v>62</v>
      </c>
      <c r="H529" t="s">
        <v>62</v>
      </c>
      <c r="I529" t="s">
        <v>61</v>
      </c>
      <c r="J529" t="s">
        <v>61</v>
      </c>
      <c r="K529" t="s">
        <v>62</v>
      </c>
      <c r="L529" t="s">
        <v>62</v>
      </c>
      <c r="M529" t="s">
        <v>62</v>
      </c>
      <c r="N529" t="s">
        <v>62</v>
      </c>
      <c r="O529" t="s">
        <v>61</v>
      </c>
      <c r="P529" t="s">
        <v>61</v>
      </c>
      <c r="Q529" t="s">
        <v>62</v>
      </c>
      <c r="R529" t="s">
        <v>61</v>
      </c>
      <c r="S529" t="s">
        <v>62</v>
      </c>
      <c r="T529" t="s">
        <v>62</v>
      </c>
      <c r="U529" t="s">
        <v>62</v>
      </c>
      <c r="V529" t="s">
        <v>62</v>
      </c>
    </row>
    <row r="530" spans="1:22" x14ac:dyDescent="0.2">
      <c r="A530" s="1" t="s">
        <v>590</v>
      </c>
      <c r="B530" s="1" t="s">
        <v>3928</v>
      </c>
      <c r="C530" s="1" t="s">
        <v>2257</v>
      </c>
      <c r="D530" s="1" t="s">
        <v>3399</v>
      </c>
      <c r="E530" t="s">
        <v>61</v>
      </c>
      <c r="F530" t="s">
        <v>62</v>
      </c>
      <c r="G530" t="s">
        <v>62</v>
      </c>
      <c r="H530" t="s">
        <v>62</v>
      </c>
      <c r="I530" t="s">
        <v>62</v>
      </c>
      <c r="J530" t="s">
        <v>61</v>
      </c>
      <c r="K530" t="s">
        <v>62</v>
      </c>
      <c r="L530" t="s">
        <v>62</v>
      </c>
      <c r="M530" t="s">
        <v>62</v>
      </c>
      <c r="N530" t="s">
        <v>62</v>
      </c>
      <c r="O530" t="s">
        <v>61</v>
      </c>
      <c r="P530" t="s">
        <v>61</v>
      </c>
      <c r="R530" t="s">
        <v>61</v>
      </c>
      <c r="T530" t="s">
        <v>61</v>
      </c>
      <c r="V530" t="s">
        <v>62</v>
      </c>
    </row>
    <row r="531" spans="1:22" x14ac:dyDescent="0.2">
      <c r="A531" s="1" t="s">
        <v>591</v>
      </c>
      <c r="B531" s="1" t="s">
        <v>3929</v>
      </c>
      <c r="C531" s="1" t="s">
        <v>2258</v>
      </c>
      <c r="D531" s="1" t="s">
        <v>3399</v>
      </c>
      <c r="E531" t="s">
        <v>61</v>
      </c>
      <c r="F531" t="s">
        <v>62</v>
      </c>
      <c r="G531" t="s">
        <v>62</v>
      </c>
      <c r="H531" t="s">
        <v>62</v>
      </c>
      <c r="I531" t="s">
        <v>62</v>
      </c>
      <c r="J531" t="s">
        <v>62</v>
      </c>
      <c r="K531" t="s">
        <v>62</v>
      </c>
      <c r="L531" t="s">
        <v>62</v>
      </c>
      <c r="M531" t="s">
        <v>62</v>
      </c>
      <c r="N531" t="s">
        <v>62</v>
      </c>
      <c r="O531" t="s">
        <v>61</v>
      </c>
      <c r="P531" t="s">
        <v>62</v>
      </c>
      <c r="Q531" t="s">
        <v>62</v>
      </c>
      <c r="R531" t="s">
        <v>62</v>
      </c>
      <c r="S531" t="s">
        <v>62</v>
      </c>
      <c r="T531" t="s">
        <v>62</v>
      </c>
      <c r="U531" t="s">
        <v>61</v>
      </c>
      <c r="V531" t="s">
        <v>62</v>
      </c>
    </row>
    <row r="532" spans="1:22" x14ac:dyDescent="0.2">
      <c r="A532" s="1" t="s">
        <v>592</v>
      </c>
      <c r="B532" s="1" t="s">
        <v>3930</v>
      </c>
      <c r="C532" s="1" t="s">
        <v>2259</v>
      </c>
      <c r="D532" s="1" t="s">
        <v>3399</v>
      </c>
      <c r="E532" t="s">
        <v>62</v>
      </c>
      <c r="F532" t="s">
        <v>62</v>
      </c>
      <c r="G532" t="s">
        <v>62</v>
      </c>
      <c r="H532" t="s">
        <v>62</v>
      </c>
      <c r="I532" t="s">
        <v>62</v>
      </c>
      <c r="J532" t="s">
        <v>62</v>
      </c>
      <c r="K532" t="s">
        <v>62</v>
      </c>
      <c r="L532" t="s">
        <v>62</v>
      </c>
      <c r="M532" t="s">
        <v>62</v>
      </c>
      <c r="N532" t="s">
        <v>62</v>
      </c>
      <c r="O532" t="s">
        <v>62</v>
      </c>
      <c r="P532" t="s">
        <v>62</v>
      </c>
      <c r="Q532" t="s">
        <v>62</v>
      </c>
      <c r="R532" t="s">
        <v>62</v>
      </c>
      <c r="S532" t="s">
        <v>62</v>
      </c>
      <c r="T532" t="s">
        <v>62</v>
      </c>
      <c r="U532" t="s">
        <v>62</v>
      </c>
      <c r="V532" t="s">
        <v>62</v>
      </c>
    </row>
    <row r="533" spans="1:22" x14ac:dyDescent="0.2">
      <c r="A533" s="1" t="s">
        <v>593</v>
      </c>
      <c r="B533" s="1" t="s">
        <v>3931</v>
      </c>
      <c r="C533" s="1" t="s">
        <v>2260</v>
      </c>
      <c r="D533" s="1" t="s">
        <v>3399</v>
      </c>
      <c r="E533" t="s">
        <v>62</v>
      </c>
      <c r="F533" t="s">
        <v>62</v>
      </c>
      <c r="G533" t="s">
        <v>62</v>
      </c>
      <c r="H533" t="s">
        <v>62</v>
      </c>
      <c r="I533" t="s">
        <v>62</v>
      </c>
      <c r="J533" t="s">
        <v>62</v>
      </c>
      <c r="K533" t="s">
        <v>62</v>
      </c>
      <c r="L533" t="s">
        <v>62</v>
      </c>
      <c r="M533" t="s">
        <v>62</v>
      </c>
      <c r="N533" t="s">
        <v>62</v>
      </c>
      <c r="O533" t="s">
        <v>61</v>
      </c>
      <c r="P533" t="s">
        <v>62</v>
      </c>
      <c r="Q533" t="s">
        <v>62</v>
      </c>
      <c r="R533" t="s">
        <v>62</v>
      </c>
      <c r="S533" t="s">
        <v>62</v>
      </c>
      <c r="T533" t="s">
        <v>61</v>
      </c>
      <c r="U533" t="s">
        <v>62</v>
      </c>
      <c r="V533" t="s">
        <v>61</v>
      </c>
    </row>
    <row r="534" spans="1:22" x14ac:dyDescent="0.2">
      <c r="A534" s="1" t="s">
        <v>594</v>
      </c>
      <c r="B534" s="1" t="s">
        <v>3932</v>
      </c>
      <c r="C534" s="1" t="s">
        <v>2261</v>
      </c>
      <c r="D534" s="1" t="s">
        <v>3399</v>
      </c>
      <c r="F534" t="s">
        <v>62</v>
      </c>
      <c r="G534" t="s">
        <v>62</v>
      </c>
      <c r="H534" t="s">
        <v>62</v>
      </c>
      <c r="I534" t="s">
        <v>62</v>
      </c>
      <c r="J534" t="s">
        <v>62</v>
      </c>
      <c r="K534" t="s">
        <v>62</v>
      </c>
      <c r="L534" t="s">
        <v>62</v>
      </c>
      <c r="M534" t="s">
        <v>62</v>
      </c>
      <c r="N534" t="s">
        <v>62</v>
      </c>
      <c r="O534" t="s">
        <v>62</v>
      </c>
      <c r="P534" t="s">
        <v>62</v>
      </c>
      <c r="Q534" t="s">
        <v>62</v>
      </c>
      <c r="R534" t="s">
        <v>62</v>
      </c>
      <c r="S534" t="s">
        <v>62</v>
      </c>
      <c r="U534" t="s">
        <v>62</v>
      </c>
      <c r="V534" t="s">
        <v>62</v>
      </c>
    </row>
    <row r="535" spans="1:22" x14ac:dyDescent="0.2">
      <c r="A535" s="1" t="s">
        <v>595</v>
      </c>
      <c r="B535" s="1" t="s">
        <v>3933</v>
      </c>
      <c r="C535" s="1" t="s">
        <v>2262</v>
      </c>
      <c r="D535" s="1" t="s">
        <v>3399</v>
      </c>
      <c r="E535" t="s">
        <v>61</v>
      </c>
      <c r="F535" t="s">
        <v>61</v>
      </c>
      <c r="G535" t="s">
        <v>61</v>
      </c>
      <c r="H535" t="s">
        <v>61</v>
      </c>
      <c r="I535" t="s">
        <v>61</v>
      </c>
      <c r="J535" t="s">
        <v>62</v>
      </c>
      <c r="K535" t="s">
        <v>61</v>
      </c>
      <c r="M535" t="s">
        <v>62</v>
      </c>
      <c r="N535" t="s">
        <v>61</v>
      </c>
      <c r="O535" t="s">
        <v>61</v>
      </c>
      <c r="P535" t="s">
        <v>61</v>
      </c>
      <c r="Q535" t="s">
        <v>61</v>
      </c>
      <c r="R535" t="s">
        <v>61</v>
      </c>
      <c r="S535" t="s">
        <v>61</v>
      </c>
      <c r="T535" t="s">
        <v>62</v>
      </c>
      <c r="U535" t="s">
        <v>61</v>
      </c>
      <c r="V535" t="s">
        <v>61</v>
      </c>
    </row>
    <row r="536" spans="1:22" x14ac:dyDescent="0.2">
      <c r="A536" s="1" t="s">
        <v>596</v>
      </c>
      <c r="B536" s="1" t="s">
        <v>3934</v>
      </c>
      <c r="C536" s="1" t="s">
        <v>2263</v>
      </c>
      <c r="D536" s="1" t="s">
        <v>3399</v>
      </c>
      <c r="F536" t="s">
        <v>62</v>
      </c>
      <c r="G536" t="s">
        <v>62</v>
      </c>
      <c r="H536" t="s">
        <v>62</v>
      </c>
      <c r="I536" t="s">
        <v>61</v>
      </c>
      <c r="J536" t="s">
        <v>62</v>
      </c>
      <c r="K536" t="s">
        <v>62</v>
      </c>
      <c r="L536" t="s">
        <v>62</v>
      </c>
      <c r="M536" t="s">
        <v>62</v>
      </c>
      <c r="N536" t="s">
        <v>62</v>
      </c>
      <c r="O536" t="s">
        <v>61</v>
      </c>
      <c r="P536" t="s">
        <v>62</v>
      </c>
      <c r="Q536" t="s">
        <v>62</v>
      </c>
      <c r="R536" t="s">
        <v>62</v>
      </c>
      <c r="S536" t="s">
        <v>62</v>
      </c>
      <c r="T536" t="s">
        <v>61</v>
      </c>
      <c r="U536" t="s">
        <v>62</v>
      </c>
      <c r="V536" t="s">
        <v>61</v>
      </c>
    </row>
    <row r="537" spans="1:22" x14ac:dyDescent="0.2">
      <c r="A537" s="1" t="s">
        <v>597</v>
      </c>
      <c r="B537" s="1" t="s">
        <v>3935</v>
      </c>
      <c r="C537" s="1" t="s">
        <v>2264</v>
      </c>
      <c r="D537" s="1" t="s">
        <v>3399</v>
      </c>
      <c r="E537" t="s">
        <v>61</v>
      </c>
      <c r="F537" t="s">
        <v>62</v>
      </c>
      <c r="G537" t="s">
        <v>62</v>
      </c>
      <c r="H537" t="s">
        <v>62</v>
      </c>
      <c r="I537" t="s">
        <v>62</v>
      </c>
      <c r="J537" t="s">
        <v>62</v>
      </c>
      <c r="K537" t="s">
        <v>62</v>
      </c>
      <c r="L537" t="s">
        <v>62</v>
      </c>
      <c r="M537" t="s">
        <v>62</v>
      </c>
      <c r="N537" t="s">
        <v>61</v>
      </c>
      <c r="O537" t="s">
        <v>61</v>
      </c>
      <c r="P537" t="s">
        <v>62</v>
      </c>
      <c r="Q537" t="s">
        <v>61</v>
      </c>
      <c r="R537" t="s">
        <v>62</v>
      </c>
      <c r="S537" t="s">
        <v>62</v>
      </c>
      <c r="U537" t="s">
        <v>61</v>
      </c>
      <c r="V537" t="s">
        <v>61</v>
      </c>
    </row>
    <row r="538" spans="1:22" x14ac:dyDescent="0.2">
      <c r="A538" s="1" t="s">
        <v>598</v>
      </c>
      <c r="B538" s="1" t="s">
        <v>3936</v>
      </c>
      <c r="C538" s="1" t="s">
        <v>2265</v>
      </c>
      <c r="D538" s="1" t="s">
        <v>3399</v>
      </c>
      <c r="E538" t="s">
        <v>61</v>
      </c>
      <c r="F538" t="s">
        <v>62</v>
      </c>
      <c r="G538" t="s">
        <v>62</v>
      </c>
      <c r="H538" t="s">
        <v>62</v>
      </c>
      <c r="I538" t="s">
        <v>62</v>
      </c>
      <c r="J538" t="s">
        <v>62</v>
      </c>
      <c r="K538" t="s">
        <v>62</v>
      </c>
      <c r="L538" t="s">
        <v>62</v>
      </c>
      <c r="M538" t="s">
        <v>62</v>
      </c>
      <c r="N538" t="s">
        <v>62</v>
      </c>
      <c r="O538" t="s">
        <v>61</v>
      </c>
      <c r="P538" t="s">
        <v>61</v>
      </c>
      <c r="Q538" t="s">
        <v>62</v>
      </c>
      <c r="R538" t="s">
        <v>61</v>
      </c>
      <c r="S538" t="s">
        <v>61</v>
      </c>
      <c r="T538" t="s">
        <v>62</v>
      </c>
      <c r="V538" t="s">
        <v>62</v>
      </c>
    </row>
    <row r="539" spans="1:22" x14ac:dyDescent="0.2">
      <c r="A539" s="1" t="s">
        <v>599</v>
      </c>
      <c r="B539" s="1" t="s">
        <v>3937</v>
      </c>
      <c r="C539" s="1" t="s">
        <v>2266</v>
      </c>
      <c r="D539" s="1" t="s">
        <v>3399</v>
      </c>
      <c r="E539" t="s">
        <v>61</v>
      </c>
      <c r="F539" t="s">
        <v>62</v>
      </c>
      <c r="G539" t="s">
        <v>62</v>
      </c>
      <c r="H539" t="s">
        <v>62</v>
      </c>
      <c r="J539" t="s">
        <v>62</v>
      </c>
      <c r="K539" t="s">
        <v>62</v>
      </c>
      <c r="L539" t="s">
        <v>62</v>
      </c>
      <c r="M539" t="s">
        <v>62</v>
      </c>
      <c r="N539" t="s">
        <v>62</v>
      </c>
      <c r="O539" t="s">
        <v>61</v>
      </c>
      <c r="P539" t="s">
        <v>61</v>
      </c>
      <c r="Q539" t="s">
        <v>62</v>
      </c>
      <c r="R539" t="s">
        <v>61</v>
      </c>
      <c r="S539" t="s">
        <v>61</v>
      </c>
      <c r="T539" t="s">
        <v>62</v>
      </c>
      <c r="U539" t="s">
        <v>61</v>
      </c>
      <c r="V539" t="s">
        <v>61</v>
      </c>
    </row>
    <row r="540" spans="1:22" x14ac:dyDescent="0.2">
      <c r="A540" s="1" t="s">
        <v>600</v>
      </c>
      <c r="B540" s="1" t="s">
        <v>3938</v>
      </c>
      <c r="C540" s="1" t="s">
        <v>2267</v>
      </c>
      <c r="D540" s="1" t="s">
        <v>3399</v>
      </c>
      <c r="E540" t="s">
        <v>61</v>
      </c>
      <c r="F540" t="s">
        <v>62</v>
      </c>
      <c r="G540" t="s">
        <v>62</v>
      </c>
      <c r="H540" t="s">
        <v>62</v>
      </c>
      <c r="I540" t="s">
        <v>62</v>
      </c>
      <c r="K540" t="s">
        <v>62</v>
      </c>
      <c r="L540" t="s">
        <v>62</v>
      </c>
      <c r="M540" t="s">
        <v>62</v>
      </c>
      <c r="N540" t="s">
        <v>62</v>
      </c>
      <c r="O540" t="s">
        <v>61</v>
      </c>
      <c r="P540" t="s">
        <v>61</v>
      </c>
      <c r="Q540" t="s">
        <v>62</v>
      </c>
      <c r="R540" t="s">
        <v>61</v>
      </c>
      <c r="S540" t="s">
        <v>62</v>
      </c>
      <c r="U540" t="s">
        <v>61</v>
      </c>
      <c r="V540" t="s">
        <v>62</v>
      </c>
    </row>
    <row r="541" spans="1:22" x14ac:dyDescent="0.2">
      <c r="A541" s="1" t="s">
        <v>601</v>
      </c>
      <c r="B541" s="1" t="s">
        <v>3939</v>
      </c>
      <c r="C541" s="1" t="s">
        <v>2268</v>
      </c>
      <c r="D541" s="1" t="s">
        <v>3399</v>
      </c>
      <c r="E541" t="s">
        <v>61</v>
      </c>
      <c r="F541" t="s">
        <v>62</v>
      </c>
      <c r="G541" t="s">
        <v>62</v>
      </c>
      <c r="H541" t="s">
        <v>62</v>
      </c>
      <c r="I541" t="s">
        <v>62</v>
      </c>
      <c r="J541" t="s">
        <v>61</v>
      </c>
      <c r="K541" t="s">
        <v>62</v>
      </c>
      <c r="L541" t="s">
        <v>62</v>
      </c>
      <c r="M541" t="s">
        <v>62</v>
      </c>
      <c r="N541" t="s">
        <v>62</v>
      </c>
      <c r="O541" t="s">
        <v>62</v>
      </c>
      <c r="P541" t="s">
        <v>61</v>
      </c>
      <c r="Q541" t="s">
        <v>62</v>
      </c>
      <c r="R541" t="s">
        <v>61</v>
      </c>
      <c r="S541" t="s">
        <v>62</v>
      </c>
      <c r="T541" t="s">
        <v>61</v>
      </c>
      <c r="V541" t="s">
        <v>62</v>
      </c>
    </row>
    <row r="542" spans="1:22" x14ac:dyDescent="0.2">
      <c r="A542" s="1" t="s">
        <v>602</v>
      </c>
      <c r="B542" s="1" t="s">
        <v>3940</v>
      </c>
      <c r="C542" s="1" t="s">
        <v>2269</v>
      </c>
      <c r="D542" s="1" t="s">
        <v>3399</v>
      </c>
      <c r="E542" t="s">
        <v>61</v>
      </c>
      <c r="G542" t="s">
        <v>61</v>
      </c>
      <c r="H542" t="s">
        <v>61</v>
      </c>
      <c r="I542" t="s">
        <v>61</v>
      </c>
      <c r="K542" t="s">
        <v>61</v>
      </c>
      <c r="N542" t="s">
        <v>61</v>
      </c>
      <c r="O542" t="s">
        <v>61</v>
      </c>
      <c r="P542" t="s">
        <v>61</v>
      </c>
      <c r="Q542" t="s">
        <v>61</v>
      </c>
      <c r="R542" t="s">
        <v>61</v>
      </c>
      <c r="T542" t="s">
        <v>62</v>
      </c>
      <c r="U542" t="s">
        <v>61</v>
      </c>
      <c r="V542" t="s">
        <v>61</v>
      </c>
    </row>
    <row r="543" spans="1:22" x14ac:dyDescent="0.2">
      <c r="A543" s="1" t="s">
        <v>603</v>
      </c>
      <c r="B543" s="1" t="s">
        <v>3941</v>
      </c>
      <c r="C543" s="1" t="s">
        <v>2270</v>
      </c>
      <c r="D543" s="1" t="s">
        <v>3399</v>
      </c>
      <c r="E543" t="s">
        <v>61</v>
      </c>
      <c r="F543" t="s">
        <v>62</v>
      </c>
      <c r="G543" t="s">
        <v>62</v>
      </c>
      <c r="H543" t="s">
        <v>62</v>
      </c>
      <c r="I543" t="s">
        <v>62</v>
      </c>
      <c r="J543" t="s">
        <v>61</v>
      </c>
      <c r="K543" t="s">
        <v>62</v>
      </c>
      <c r="L543" t="s">
        <v>62</v>
      </c>
      <c r="M543" t="s">
        <v>62</v>
      </c>
      <c r="O543" t="s">
        <v>61</v>
      </c>
      <c r="P543" t="s">
        <v>61</v>
      </c>
      <c r="Q543" t="s">
        <v>61</v>
      </c>
      <c r="R543" t="s">
        <v>61</v>
      </c>
      <c r="S543" t="s">
        <v>61</v>
      </c>
      <c r="T543" t="s">
        <v>61</v>
      </c>
      <c r="U543" t="s">
        <v>61</v>
      </c>
      <c r="V543" t="s">
        <v>62</v>
      </c>
    </row>
    <row r="544" spans="1:22" x14ac:dyDescent="0.2">
      <c r="A544" s="1" t="s">
        <v>604</v>
      </c>
      <c r="B544" s="1" t="s">
        <v>3942</v>
      </c>
      <c r="C544" s="1" t="s">
        <v>2271</v>
      </c>
      <c r="D544" s="1" t="s">
        <v>3399</v>
      </c>
      <c r="E544" t="s">
        <v>61</v>
      </c>
      <c r="F544" t="s">
        <v>62</v>
      </c>
      <c r="G544" t="s">
        <v>62</v>
      </c>
      <c r="H544" t="s">
        <v>62</v>
      </c>
      <c r="I544" t="s">
        <v>62</v>
      </c>
      <c r="J544" t="s">
        <v>61</v>
      </c>
      <c r="K544" t="s">
        <v>62</v>
      </c>
      <c r="L544" t="s">
        <v>62</v>
      </c>
      <c r="M544" t="s">
        <v>62</v>
      </c>
      <c r="N544" t="s">
        <v>61</v>
      </c>
      <c r="O544" t="s">
        <v>61</v>
      </c>
      <c r="P544" t="s">
        <v>61</v>
      </c>
      <c r="Q544" t="s">
        <v>61</v>
      </c>
      <c r="R544" t="s">
        <v>61</v>
      </c>
      <c r="S544" t="s">
        <v>61</v>
      </c>
      <c r="T544" t="s">
        <v>61</v>
      </c>
      <c r="U544" t="s">
        <v>61</v>
      </c>
      <c r="V544" t="s">
        <v>61</v>
      </c>
    </row>
    <row r="545" spans="1:22" x14ac:dyDescent="0.2">
      <c r="A545" s="1" t="s">
        <v>605</v>
      </c>
      <c r="B545" s="1" t="s">
        <v>3943</v>
      </c>
      <c r="C545" s="1" t="s">
        <v>2272</v>
      </c>
      <c r="D545" s="1" t="s">
        <v>3399</v>
      </c>
      <c r="F545" t="s">
        <v>62</v>
      </c>
      <c r="G545" t="s">
        <v>62</v>
      </c>
      <c r="H545" t="s">
        <v>62</v>
      </c>
      <c r="I545" t="s">
        <v>62</v>
      </c>
      <c r="J545" t="s">
        <v>62</v>
      </c>
      <c r="K545" t="s">
        <v>62</v>
      </c>
      <c r="L545" t="s">
        <v>62</v>
      </c>
      <c r="M545" t="s">
        <v>62</v>
      </c>
      <c r="N545" t="s">
        <v>62</v>
      </c>
      <c r="O545" t="s">
        <v>61</v>
      </c>
      <c r="P545" t="s">
        <v>62</v>
      </c>
      <c r="Q545" t="s">
        <v>62</v>
      </c>
      <c r="R545" t="s">
        <v>62</v>
      </c>
      <c r="S545" t="s">
        <v>62</v>
      </c>
      <c r="T545" t="s">
        <v>61</v>
      </c>
      <c r="U545" t="s">
        <v>62</v>
      </c>
      <c r="V545" t="s">
        <v>62</v>
      </c>
    </row>
    <row r="546" spans="1:22" x14ac:dyDescent="0.2">
      <c r="A546" s="1" t="s">
        <v>606</v>
      </c>
      <c r="B546" s="1" t="s">
        <v>3944</v>
      </c>
      <c r="C546" s="1" t="s">
        <v>2273</v>
      </c>
      <c r="D546" s="1" t="s">
        <v>3399</v>
      </c>
      <c r="E546" t="s">
        <v>61</v>
      </c>
      <c r="F546" t="s">
        <v>62</v>
      </c>
      <c r="G546" t="s">
        <v>62</v>
      </c>
      <c r="H546" t="s">
        <v>62</v>
      </c>
      <c r="I546" t="s">
        <v>62</v>
      </c>
      <c r="J546" t="s">
        <v>61</v>
      </c>
      <c r="K546" t="s">
        <v>62</v>
      </c>
      <c r="L546" t="s">
        <v>62</v>
      </c>
      <c r="M546" t="s">
        <v>62</v>
      </c>
      <c r="N546" t="s">
        <v>62</v>
      </c>
      <c r="O546" t="s">
        <v>62</v>
      </c>
      <c r="P546" t="s">
        <v>61</v>
      </c>
      <c r="Q546" t="s">
        <v>62</v>
      </c>
      <c r="R546" t="s">
        <v>61</v>
      </c>
      <c r="T546" t="s">
        <v>62</v>
      </c>
      <c r="U546" t="s">
        <v>61</v>
      </c>
      <c r="V546" t="s">
        <v>62</v>
      </c>
    </row>
    <row r="547" spans="1:22" x14ac:dyDescent="0.2">
      <c r="A547" s="1" t="s">
        <v>607</v>
      </c>
      <c r="B547" s="1" t="s">
        <v>3945</v>
      </c>
      <c r="C547" s="1" t="s">
        <v>2274</v>
      </c>
      <c r="D547" s="1" t="s">
        <v>3399</v>
      </c>
      <c r="E547" t="s">
        <v>61</v>
      </c>
      <c r="F547" t="s">
        <v>62</v>
      </c>
      <c r="G547" t="s">
        <v>62</v>
      </c>
      <c r="H547" t="s">
        <v>62</v>
      </c>
      <c r="I547" t="s">
        <v>62</v>
      </c>
      <c r="J547" t="s">
        <v>61</v>
      </c>
      <c r="K547" t="s">
        <v>62</v>
      </c>
      <c r="L547" t="s">
        <v>62</v>
      </c>
      <c r="M547" t="s">
        <v>62</v>
      </c>
      <c r="N547" t="s">
        <v>62</v>
      </c>
      <c r="O547" t="s">
        <v>62</v>
      </c>
      <c r="P547" t="s">
        <v>61</v>
      </c>
      <c r="Q547" t="s">
        <v>61</v>
      </c>
      <c r="R547" t="s">
        <v>61</v>
      </c>
      <c r="T547" t="s">
        <v>62</v>
      </c>
      <c r="U547" t="s">
        <v>62</v>
      </c>
      <c r="V547" t="s">
        <v>62</v>
      </c>
    </row>
    <row r="548" spans="1:22" x14ac:dyDescent="0.2">
      <c r="A548" s="1" t="s">
        <v>608</v>
      </c>
      <c r="B548" s="1" t="s">
        <v>3946</v>
      </c>
      <c r="C548" s="1" t="s">
        <v>2275</v>
      </c>
      <c r="D548" s="1" t="s">
        <v>3399</v>
      </c>
      <c r="E548" t="s">
        <v>61</v>
      </c>
      <c r="F548" t="s">
        <v>62</v>
      </c>
      <c r="G548" t="s">
        <v>62</v>
      </c>
      <c r="H548" t="s">
        <v>62</v>
      </c>
      <c r="J548" t="s">
        <v>62</v>
      </c>
      <c r="K548" t="s">
        <v>62</v>
      </c>
      <c r="L548" t="s">
        <v>62</v>
      </c>
      <c r="M548" t="s">
        <v>62</v>
      </c>
      <c r="N548" t="s">
        <v>62</v>
      </c>
      <c r="O548" t="s">
        <v>61</v>
      </c>
      <c r="P548" t="s">
        <v>61</v>
      </c>
      <c r="Q548" t="s">
        <v>62</v>
      </c>
      <c r="R548" t="s">
        <v>61</v>
      </c>
      <c r="T548" t="s">
        <v>61</v>
      </c>
      <c r="U548" t="s">
        <v>61</v>
      </c>
      <c r="V548" t="s">
        <v>62</v>
      </c>
    </row>
    <row r="549" spans="1:22" x14ac:dyDescent="0.2">
      <c r="A549" s="1" t="s">
        <v>609</v>
      </c>
      <c r="B549" s="1" t="s">
        <v>3947</v>
      </c>
      <c r="C549" s="1" t="s">
        <v>2276</v>
      </c>
      <c r="D549" s="1" t="s">
        <v>3399</v>
      </c>
      <c r="E549" t="s">
        <v>61</v>
      </c>
      <c r="F549" t="s">
        <v>62</v>
      </c>
      <c r="G549" t="s">
        <v>62</v>
      </c>
      <c r="H549" t="s">
        <v>62</v>
      </c>
      <c r="I549" t="s">
        <v>61</v>
      </c>
      <c r="J549" t="s">
        <v>62</v>
      </c>
      <c r="K549" t="s">
        <v>62</v>
      </c>
      <c r="L549" t="s">
        <v>62</v>
      </c>
      <c r="M549" t="s">
        <v>62</v>
      </c>
      <c r="N549" t="s">
        <v>62</v>
      </c>
      <c r="O549" t="s">
        <v>62</v>
      </c>
      <c r="P549" t="s">
        <v>61</v>
      </c>
      <c r="Q549" t="s">
        <v>62</v>
      </c>
      <c r="R549" t="s">
        <v>61</v>
      </c>
      <c r="S549" t="s">
        <v>62</v>
      </c>
      <c r="T549" t="s">
        <v>62</v>
      </c>
      <c r="U549" t="s">
        <v>61</v>
      </c>
      <c r="V549" t="s">
        <v>62</v>
      </c>
    </row>
    <row r="550" spans="1:22" x14ac:dyDescent="0.2">
      <c r="A550" s="1" t="s">
        <v>610</v>
      </c>
      <c r="B550" s="1" t="s">
        <v>3948</v>
      </c>
      <c r="C550" s="1" t="s">
        <v>2277</v>
      </c>
      <c r="D550" s="1" t="s">
        <v>3399</v>
      </c>
      <c r="E550" t="s">
        <v>61</v>
      </c>
      <c r="F550" t="s">
        <v>62</v>
      </c>
      <c r="G550" t="s">
        <v>62</v>
      </c>
      <c r="H550" t="s">
        <v>62</v>
      </c>
      <c r="I550" t="s">
        <v>62</v>
      </c>
      <c r="J550" t="s">
        <v>62</v>
      </c>
      <c r="K550" t="s">
        <v>62</v>
      </c>
      <c r="L550" t="s">
        <v>62</v>
      </c>
      <c r="M550" t="s">
        <v>62</v>
      </c>
      <c r="N550" t="s">
        <v>62</v>
      </c>
      <c r="O550" t="s">
        <v>62</v>
      </c>
      <c r="P550" t="s">
        <v>62</v>
      </c>
      <c r="Q550" t="s">
        <v>62</v>
      </c>
      <c r="S550" t="s">
        <v>62</v>
      </c>
      <c r="T550" t="s">
        <v>61</v>
      </c>
      <c r="U550" t="s">
        <v>62</v>
      </c>
      <c r="V550" t="s">
        <v>62</v>
      </c>
    </row>
    <row r="551" spans="1:22" x14ac:dyDescent="0.2">
      <c r="A551" s="1" t="s">
        <v>611</v>
      </c>
      <c r="B551" s="1" t="s">
        <v>3949</v>
      </c>
      <c r="C551" s="1" t="s">
        <v>2278</v>
      </c>
      <c r="D551" s="1" t="s">
        <v>3399</v>
      </c>
      <c r="F551" t="s">
        <v>62</v>
      </c>
      <c r="G551" t="s">
        <v>62</v>
      </c>
      <c r="H551" t="s">
        <v>62</v>
      </c>
      <c r="I551" t="s">
        <v>62</v>
      </c>
      <c r="K551" t="s">
        <v>62</v>
      </c>
      <c r="L551" t="s">
        <v>62</v>
      </c>
      <c r="M551" t="s">
        <v>62</v>
      </c>
      <c r="N551" t="s">
        <v>62</v>
      </c>
      <c r="O551" t="s">
        <v>62</v>
      </c>
      <c r="P551" t="s">
        <v>61</v>
      </c>
      <c r="Q551" t="s">
        <v>62</v>
      </c>
      <c r="R551" t="s">
        <v>61</v>
      </c>
      <c r="S551" t="s">
        <v>62</v>
      </c>
      <c r="T551" t="s">
        <v>61</v>
      </c>
      <c r="U551" t="s">
        <v>62</v>
      </c>
      <c r="V551" t="s">
        <v>62</v>
      </c>
    </row>
    <row r="552" spans="1:22" x14ac:dyDescent="0.2">
      <c r="A552" s="1" t="s">
        <v>612</v>
      </c>
      <c r="B552" s="1" t="s">
        <v>3950</v>
      </c>
      <c r="C552" s="1" t="s">
        <v>2279</v>
      </c>
      <c r="D552" s="1" t="s">
        <v>3399</v>
      </c>
      <c r="E552" t="s">
        <v>61</v>
      </c>
      <c r="F552" t="s">
        <v>62</v>
      </c>
      <c r="G552" t="s">
        <v>62</v>
      </c>
      <c r="H552" t="s">
        <v>62</v>
      </c>
      <c r="I552" t="s">
        <v>62</v>
      </c>
      <c r="J552" t="s">
        <v>62</v>
      </c>
      <c r="K552" t="s">
        <v>62</v>
      </c>
      <c r="L552" t="s">
        <v>62</v>
      </c>
      <c r="M552" t="s">
        <v>62</v>
      </c>
      <c r="N552" t="s">
        <v>62</v>
      </c>
      <c r="O552" t="s">
        <v>61</v>
      </c>
      <c r="P552" t="s">
        <v>62</v>
      </c>
      <c r="Q552" t="s">
        <v>62</v>
      </c>
      <c r="R552" t="s">
        <v>62</v>
      </c>
      <c r="S552" t="s">
        <v>62</v>
      </c>
      <c r="U552" t="s">
        <v>62</v>
      </c>
      <c r="V552" t="s">
        <v>61</v>
      </c>
    </row>
    <row r="553" spans="1:22" x14ac:dyDescent="0.2">
      <c r="A553" s="1" t="s">
        <v>613</v>
      </c>
      <c r="B553" s="1" t="s">
        <v>3951</v>
      </c>
      <c r="C553" s="1" t="s">
        <v>2280</v>
      </c>
      <c r="D553" s="1" t="s">
        <v>3399</v>
      </c>
      <c r="E553" t="s">
        <v>62</v>
      </c>
      <c r="F553" t="s">
        <v>62</v>
      </c>
      <c r="G553" t="s">
        <v>62</v>
      </c>
      <c r="H553" t="s">
        <v>62</v>
      </c>
      <c r="I553" t="s">
        <v>62</v>
      </c>
      <c r="J553" t="s">
        <v>62</v>
      </c>
      <c r="K553" t="s">
        <v>62</v>
      </c>
      <c r="L553" t="s">
        <v>62</v>
      </c>
      <c r="M553" t="s">
        <v>62</v>
      </c>
      <c r="N553" t="s">
        <v>62</v>
      </c>
      <c r="O553" t="s">
        <v>62</v>
      </c>
      <c r="P553" t="s">
        <v>62</v>
      </c>
      <c r="Q553" t="s">
        <v>62</v>
      </c>
      <c r="S553" t="s">
        <v>62</v>
      </c>
      <c r="T553" t="s">
        <v>62</v>
      </c>
      <c r="U553" t="s">
        <v>62</v>
      </c>
      <c r="V553" t="s">
        <v>62</v>
      </c>
    </row>
    <row r="554" spans="1:22" x14ac:dyDescent="0.2">
      <c r="A554" s="1" t="s">
        <v>614</v>
      </c>
      <c r="B554" s="1" t="s">
        <v>3952</v>
      </c>
      <c r="C554" s="1" t="s">
        <v>2281</v>
      </c>
      <c r="D554" s="1" t="s">
        <v>3399</v>
      </c>
      <c r="E554" t="s">
        <v>61</v>
      </c>
      <c r="F554" t="s">
        <v>62</v>
      </c>
      <c r="G554" t="s">
        <v>62</v>
      </c>
      <c r="H554" t="s">
        <v>62</v>
      </c>
      <c r="J554" t="s">
        <v>62</v>
      </c>
      <c r="K554" t="s">
        <v>62</v>
      </c>
      <c r="L554" t="s">
        <v>62</v>
      </c>
      <c r="M554" t="s">
        <v>62</v>
      </c>
      <c r="N554" t="s">
        <v>61</v>
      </c>
      <c r="O554" t="s">
        <v>61</v>
      </c>
      <c r="P554" t="s">
        <v>61</v>
      </c>
      <c r="Q554" t="s">
        <v>61</v>
      </c>
      <c r="R554" t="s">
        <v>61</v>
      </c>
      <c r="S554" t="s">
        <v>62</v>
      </c>
      <c r="T554" t="s">
        <v>62</v>
      </c>
      <c r="U554" t="s">
        <v>61</v>
      </c>
      <c r="V554" t="s">
        <v>61</v>
      </c>
    </row>
    <row r="555" spans="1:22" x14ac:dyDescent="0.2">
      <c r="A555" s="1" t="s">
        <v>615</v>
      </c>
      <c r="B555" s="1" t="s">
        <v>3953</v>
      </c>
      <c r="C555" s="1" t="s">
        <v>2282</v>
      </c>
      <c r="D555" s="1" t="s">
        <v>3399</v>
      </c>
      <c r="E555" t="s">
        <v>61</v>
      </c>
      <c r="F555" t="s">
        <v>62</v>
      </c>
      <c r="G555" t="s">
        <v>62</v>
      </c>
      <c r="H555" t="s">
        <v>62</v>
      </c>
      <c r="I555" t="s">
        <v>62</v>
      </c>
      <c r="J555" t="s">
        <v>61</v>
      </c>
      <c r="K555" t="s">
        <v>62</v>
      </c>
      <c r="L555" t="s">
        <v>62</v>
      </c>
      <c r="M555" t="s">
        <v>62</v>
      </c>
      <c r="N555" t="s">
        <v>62</v>
      </c>
      <c r="O555" t="s">
        <v>61</v>
      </c>
      <c r="P555" t="s">
        <v>61</v>
      </c>
      <c r="Q555" t="s">
        <v>62</v>
      </c>
      <c r="R555" t="s">
        <v>61</v>
      </c>
      <c r="S555" t="s">
        <v>61</v>
      </c>
      <c r="T555" t="s">
        <v>62</v>
      </c>
      <c r="U555" t="s">
        <v>61</v>
      </c>
      <c r="V555" t="s">
        <v>62</v>
      </c>
    </row>
    <row r="556" spans="1:22" x14ac:dyDescent="0.2">
      <c r="A556" s="1" t="s">
        <v>616</v>
      </c>
      <c r="B556" s="1" t="s">
        <v>3954</v>
      </c>
      <c r="C556" s="1" t="s">
        <v>2283</v>
      </c>
      <c r="D556" s="1" t="s">
        <v>3399</v>
      </c>
      <c r="E556" t="s">
        <v>61</v>
      </c>
      <c r="F556" t="s">
        <v>62</v>
      </c>
      <c r="G556" t="s">
        <v>62</v>
      </c>
      <c r="H556" t="s">
        <v>62</v>
      </c>
      <c r="I556" t="s">
        <v>62</v>
      </c>
      <c r="J556" t="s">
        <v>62</v>
      </c>
      <c r="K556" t="s">
        <v>62</v>
      </c>
      <c r="L556" t="s">
        <v>62</v>
      </c>
      <c r="M556" t="s">
        <v>62</v>
      </c>
      <c r="N556" t="s">
        <v>62</v>
      </c>
      <c r="O556" t="s">
        <v>61</v>
      </c>
      <c r="P556" t="s">
        <v>61</v>
      </c>
      <c r="Q556" t="s">
        <v>62</v>
      </c>
      <c r="R556" t="s">
        <v>61</v>
      </c>
      <c r="S556" t="s">
        <v>61</v>
      </c>
      <c r="U556" t="s">
        <v>61</v>
      </c>
      <c r="V556" t="s">
        <v>62</v>
      </c>
    </row>
    <row r="557" spans="1:22" x14ac:dyDescent="0.2">
      <c r="A557" s="1" t="s">
        <v>617</v>
      </c>
      <c r="B557" s="1" t="s">
        <v>3955</v>
      </c>
      <c r="C557" s="1" t="s">
        <v>2284</v>
      </c>
      <c r="D557" s="1" t="s">
        <v>3399</v>
      </c>
      <c r="F557" t="s">
        <v>62</v>
      </c>
      <c r="G557" t="s">
        <v>62</v>
      </c>
      <c r="H557" t="s">
        <v>62</v>
      </c>
      <c r="I557" t="s">
        <v>62</v>
      </c>
      <c r="J557" t="s">
        <v>62</v>
      </c>
      <c r="K557" t="s">
        <v>62</v>
      </c>
      <c r="L557" t="s">
        <v>62</v>
      </c>
      <c r="M557" t="s">
        <v>62</v>
      </c>
      <c r="N557" t="s">
        <v>62</v>
      </c>
      <c r="Q557" t="s">
        <v>62</v>
      </c>
      <c r="S557" t="s">
        <v>62</v>
      </c>
      <c r="U557" t="s">
        <v>62</v>
      </c>
      <c r="V557" t="s">
        <v>62</v>
      </c>
    </row>
    <row r="558" spans="1:22" x14ac:dyDescent="0.2">
      <c r="A558" s="1" t="s">
        <v>618</v>
      </c>
      <c r="B558" s="1" t="s">
        <v>3956</v>
      </c>
      <c r="C558" s="1" t="s">
        <v>2285</v>
      </c>
      <c r="D558" s="1" t="s">
        <v>3399</v>
      </c>
      <c r="E558" t="s">
        <v>61</v>
      </c>
      <c r="F558" t="s">
        <v>62</v>
      </c>
      <c r="G558" t="s">
        <v>62</v>
      </c>
      <c r="H558" t="s">
        <v>62</v>
      </c>
      <c r="I558" t="s">
        <v>61</v>
      </c>
      <c r="J558" t="s">
        <v>62</v>
      </c>
      <c r="K558" t="s">
        <v>62</v>
      </c>
      <c r="L558" t="s">
        <v>62</v>
      </c>
      <c r="M558" t="s">
        <v>62</v>
      </c>
      <c r="N558" t="s">
        <v>62</v>
      </c>
      <c r="O558" t="s">
        <v>62</v>
      </c>
      <c r="P558" t="s">
        <v>62</v>
      </c>
      <c r="Q558" t="s">
        <v>62</v>
      </c>
      <c r="R558" t="s">
        <v>62</v>
      </c>
      <c r="S558" t="s">
        <v>62</v>
      </c>
      <c r="T558" t="s">
        <v>62</v>
      </c>
      <c r="V558" t="s">
        <v>62</v>
      </c>
    </row>
    <row r="559" spans="1:22" x14ac:dyDescent="0.2">
      <c r="A559" s="1" t="s">
        <v>619</v>
      </c>
      <c r="B559" s="1" t="s">
        <v>3957</v>
      </c>
      <c r="C559" s="1" t="s">
        <v>2286</v>
      </c>
      <c r="D559" s="1" t="s">
        <v>3399</v>
      </c>
      <c r="E559" t="s">
        <v>61</v>
      </c>
      <c r="F559" t="s">
        <v>62</v>
      </c>
      <c r="G559" t="s">
        <v>62</v>
      </c>
      <c r="H559" t="s">
        <v>62</v>
      </c>
      <c r="I559" t="s">
        <v>62</v>
      </c>
      <c r="J559" t="s">
        <v>61</v>
      </c>
      <c r="K559" t="s">
        <v>62</v>
      </c>
      <c r="L559" t="s">
        <v>62</v>
      </c>
      <c r="M559" t="s">
        <v>62</v>
      </c>
      <c r="N559" t="s">
        <v>62</v>
      </c>
      <c r="O559" t="s">
        <v>61</v>
      </c>
      <c r="P559" t="s">
        <v>61</v>
      </c>
      <c r="Q559" t="s">
        <v>61</v>
      </c>
      <c r="R559" t="s">
        <v>61</v>
      </c>
      <c r="S559" t="s">
        <v>62</v>
      </c>
      <c r="T559" t="s">
        <v>62</v>
      </c>
      <c r="U559" t="s">
        <v>62</v>
      </c>
      <c r="V559" t="s">
        <v>62</v>
      </c>
    </row>
    <row r="560" spans="1:22" x14ac:dyDescent="0.2">
      <c r="A560" s="1" t="s">
        <v>620</v>
      </c>
      <c r="B560" s="1" t="s">
        <v>3958</v>
      </c>
      <c r="C560" s="1" t="s">
        <v>2287</v>
      </c>
      <c r="D560" s="1" t="s">
        <v>3399</v>
      </c>
      <c r="E560" t="s">
        <v>61</v>
      </c>
      <c r="F560" t="s">
        <v>62</v>
      </c>
      <c r="G560" t="s">
        <v>62</v>
      </c>
      <c r="H560" t="s">
        <v>62</v>
      </c>
      <c r="K560" t="s">
        <v>62</v>
      </c>
      <c r="L560" t="s">
        <v>62</v>
      </c>
      <c r="M560" t="s">
        <v>62</v>
      </c>
      <c r="N560" t="s">
        <v>62</v>
      </c>
      <c r="O560" t="s">
        <v>62</v>
      </c>
      <c r="P560" t="s">
        <v>62</v>
      </c>
      <c r="Q560" t="s">
        <v>62</v>
      </c>
      <c r="R560" t="s">
        <v>62</v>
      </c>
      <c r="S560" t="s">
        <v>62</v>
      </c>
      <c r="T560" t="s">
        <v>62</v>
      </c>
      <c r="U560" t="s">
        <v>62</v>
      </c>
      <c r="V560" t="s">
        <v>62</v>
      </c>
    </row>
    <row r="561" spans="1:22" x14ac:dyDescent="0.2">
      <c r="A561" s="1" t="s">
        <v>621</v>
      </c>
      <c r="B561" s="1" t="s">
        <v>3959</v>
      </c>
      <c r="C561" s="1" t="s">
        <v>2288</v>
      </c>
      <c r="D561" s="1" t="s">
        <v>3399</v>
      </c>
      <c r="E561" t="s">
        <v>61</v>
      </c>
      <c r="F561" t="s">
        <v>62</v>
      </c>
      <c r="G561" t="s">
        <v>62</v>
      </c>
      <c r="H561" t="s">
        <v>62</v>
      </c>
      <c r="I561" t="s">
        <v>61</v>
      </c>
      <c r="J561" t="s">
        <v>62</v>
      </c>
      <c r="K561" t="s">
        <v>62</v>
      </c>
      <c r="L561" t="s">
        <v>62</v>
      </c>
      <c r="M561" t="s">
        <v>62</v>
      </c>
      <c r="N561" t="s">
        <v>62</v>
      </c>
      <c r="O561" t="s">
        <v>61</v>
      </c>
      <c r="P561" t="s">
        <v>62</v>
      </c>
      <c r="Q561" t="s">
        <v>62</v>
      </c>
      <c r="S561" t="s">
        <v>62</v>
      </c>
      <c r="T561" t="s">
        <v>61</v>
      </c>
      <c r="U561" t="s">
        <v>61</v>
      </c>
      <c r="V561" t="s">
        <v>62</v>
      </c>
    </row>
    <row r="562" spans="1:22" x14ac:dyDescent="0.2">
      <c r="A562" s="1" t="s">
        <v>622</v>
      </c>
      <c r="B562" s="1" t="s">
        <v>3960</v>
      </c>
      <c r="C562" s="1" t="s">
        <v>2289</v>
      </c>
      <c r="D562" s="1" t="s">
        <v>3399</v>
      </c>
      <c r="F562" t="s">
        <v>62</v>
      </c>
      <c r="G562" t="s">
        <v>62</v>
      </c>
      <c r="H562" t="s">
        <v>62</v>
      </c>
      <c r="I562" t="s">
        <v>62</v>
      </c>
      <c r="J562" t="s">
        <v>62</v>
      </c>
      <c r="K562" t="s">
        <v>62</v>
      </c>
      <c r="L562" t="s">
        <v>62</v>
      </c>
      <c r="M562" t="s">
        <v>62</v>
      </c>
      <c r="N562" t="s">
        <v>62</v>
      </c>
      <c r="O562" t="s">
        <v>61</v>
      </c>
      <c r="P562" t="s">
        <v>62</v>
      </c>
      <c r="Q562" t="s">
        <v>62</v>
      </c>
      <c r="R562" t="s">
        <v>62</v>
      </c>
      <c r="S562" t="s">
        <v>62</v>
      </c>
      <c r="T562" t="s">
        <v>61</v>
      </c>
      <c r="U562" t="s">
        <v>62</v>
      </c>
      <c r="V562" t="s">
        <v>62</v>
      </c>
    </row>
    <row r="563" spans="1:22" x14ac:dyDescent="0.2">
      <c r="A563" s="1" t="s">
        <v>623</v>
      </c>
      <c r="B563" s="1" t="s">
        <v>3961</v>
      </c>
      <c r="C563" s="1" t="s">
        <v>2290</v>
      </c>
      <c r="D563" s="1" t="s">
        <v>3399</v>
      </c>
      <c r="F563" t="s">
        <v>62</v>
      </c>
      <c r="G563" t="s">
        <v>62</v>
      </c>
      <c r="H563" t="s">
        <v>62</v>
      </c>
      <c r="I563" t="s">
        <v>62</v>
      </c>
      <c r="J563" t="s">
        <v>62</v>
      </c>
      <c r="K563" t="s">
        <v>62</v>
      </c>
      <c r="L563" t="s">
        <v>62</v>
      </c>
      <c r="M563" t="s">
        <v>62</v>
      </c>
      <c r="N563" t="s">
        <v>62</v>
      </c>
      <c r="O563" t="s">
        <v>62</v>
      </c>
      <c r="P563" t="s">
        <v>62</v>
      </c>
      <c r="Q563" t="s">
        <v>62</v>
      </c>
      <c r="R563" t="s">
        <v>62</v>
      </c>
      <c r="S563" t="s">
        <v>62</v>
      </c>
      <c r="T563" t="s">
        <v>62</v>
      </c>
      <c r="U563" t="s">
        <v>62</v>
      </c>
      <c r="V563" t="s">
        <v>62</v>
      </c>
    </row>
    <row r="564" spans="1:22" x14ac:dyDescent="0.2">
      <c r="A564" s="1" t="s">
        <v>624</v>
      </c>
      <c r="B564" s="1" t="s">
        <v>3962</v>
      </c>
      <c r="C564" s="1" t="s">
        <v>2291</v>
      </c>
      <c r="D564" s="1" t="s">
        <v>3399</v>
      </c>
      <c r="F564" t="s">
        <v>62</v>
      </c>
      <c r="G564" t="s">
        <v>62</v>
      </c>
      <c r="H564" t="s">
        <v>62</v>
      </c>
      <c r="I564" t="s">
        <v>62</v>
      </c>
      <c r="J564" t="s">
        <v>62</v>
      </c>
      <c r="K564" t="s">
        <v>62</v>
      </c>
      <c r="L564" t="s">
        <v>62</v>
      </c>
      <c r="M564" t="s">
        <v>62</v>
      </c>
      <c r="N564" t="s">
        <v>62</v>
      </c>
      <c r="P564" t="s">
        <v>62</v>
      </c>
      <c r="Q564" t="s">
        <v>62</v>
      </c>
      <c r="R564" t="s">
        <v>62</v>
      </c>
      <c r="S564" t="s">
        <v>62</v>
      </c>
      <c r="U564" t="s">
        <v>62</v>
      </c>
      <c r="V564" t="s">
        <v>62</v>
      </c>
    </row>
    <row r="565" spans="1:22" x14ac:dyDescent="0.2">
      <c r="A565" s="1" t="s">
        <v>625</v>
      </c>
      <c r="B565" s="1" t="s">
        <v>3963</v>
      </c>
      <c r="C565" s="1" t="s">
        <v>2292</v>
      </c>
      <c r="D565" s="1" t="s">
        <v>3399</v>
      </c>
      <c r="E565" t="s">
        <v>61</v>
      </c>
      <c r="F565" t="s">
        <v>62</v>
      </c>
      <c r="G565" t="s">
        <v>62</v>
      </c>
      <c r="H565" t="s">
        <v>62</v>
      </c>
      <c r="I565" t="s">
        <v>61</v>
      </c>
      <c r="J565" t="s">
        <v>62</v>
      </c>
      <c r="K565" t="s">
        <v>62</v>
      </c>
      <c r="L565" t="s">
        <v>62</v>
      </c>
      <c r="M565" t="s">
        <v>62</v>
      </c>
      <c r="N565" t="s">
        <v>62</v>
      </c>
      <c r="O565" t="s">
        <v>62</v>
      </c>
      <c r="P565" t="s">
        <v>62</v>
      </c>
      <c r="Q565" t="s">
        <v>62</v>
      </c>
      <c r="R565" t="s">
        <v>62</v>
      </c>
      <c r="S565" t="s">
        <v>62</v>
      </c>
      <c r="T565" t="s">
        <v>62</v>
      </c>
      <c r="V565" t="s">
        <v>62</v>
      </c>
    </row>
    <row r="566" spans="1:22" x14ac:dyDescent="0.2">
      <c r="A566" s="1" t="s">
        <v>626</v>
      </c>
      <c r="B566" s="1" t="s">
        <v>3964</v>
      </c>
      <c r="C566" s="1" t="s">
        <v>2293</v>
      </c>
      <c r="D566" s="1" t="s">
        <v>3399</v>
      </c>
      <c r="F566" t="s">
        <v>62</v>
      </c>
      <c r="G566" t="s">
        <v>62</v>
      </c>
      <c r="H566" t="s">
        <v>62</v>
      </c>
      <c r="J566" t="s">
        <v>61</v>
      </c>
      <c r="K566" t="s">
        <v>62</v>
      </c>
      <c r="L566" t="s">
        <v>62</v>
      </c>
      <c r="M566" t="s">
        <v>62</v>
      </c>
      <c r="N566" t="s">
        <v>62</v>
      </c>
      <c r="O566" t="s">
        <v>62</v>
      </c>
      <c r="P566" t="s">
        <v>61</v>
      </c>
      <c r="Q566" t="s">
        <v>62</v>
      </c>
      <c r="R566" t="s">
        <v>61</v>
      </c>
      <c r="S566" t="s">
        <v>62</v>
      </c>
      <c r="T566" t="s">
        <v>61</v>
      </c>
      <c r="U566" t="s">
        <v>62</v>
      </c>
      <c r="V566" t="s">
        <v>62</v>
      </c>
    </row>
    <row r="567" spans="1:22" x14ac:dyDescent="0.2">
      <c r="A567" s="1" t="s">
        <v>627</v>
      </c>
      <c r="B567" s="1" t="s">
        <v>3965</v>
      </c>
      <c r="C567" s="1" t="s">
        <v>2294</v>
      </c>
      <c r="D567" s="1" t="s">
        <v>3399</v>
      </c>
      <c r="E567" t="s">
        <v>61</v>
      </c>
      <c r="F567" t="s">
        <v>62</v>
      </c>
      <c r="G567" t="s">
        <v>62</v>
      </c>
      <c r="H567" t="s">
        <v>62</v>
      </c>
      <c r="I567" t="s">
        <v>62</v>
      </c>
      <c r="J567" t="s">
        <v>61</v>
      </c>
      <c r="K567" t="s">
        <v>62</v>
      </c>
      <c r="L567" t="s">
        <v>62</v>
      </c>
      <c r="M567" t="s">
        <v>62</v>
      </c>
      <c r="N567" t="s">
        <v>62</v>
      </c>
      <c r="O567" t="s">
        <v>61</v>
      </c>
      <c r="P567" t="s">
        <v>61</v>
      </c>
      <c r="R567" t="s">
        <v>61</v>
      </c>
      <c r="T567" t="s">
        <v>61</v>
      </c>
      <c r="V567" t="s">
        <v>62</v>
      </c>
    </row>
    <row r="568" spans="1:22" x14ac:dyDescent="0.2">
      <c r="A568" s="1" t="s">
        <v>628</v>
      </c>
      <c r="B568" s="1" t="s">
        <v>3966</v>
      </c>
      <c r="C568" s="1" t="s">
        <v>2295</v>
      </c>
      <c r="D568" s="1" t="s">
        <v>3399</v>
      </c>
      <c r="E568" t="s">
        <v>61</v>
      </c>
      <c r="F568" t="s">
        <v>62</v>
      </c>
      <c r="G568" t="s">
        <v>62</v>
      </c>
      <c r="H568" t="s">
        <v>62</v>
      </c>
      <c r="I568" t="s">
        <v>62</v>
      </c>
      <c r="J568" t="s">
        <v>61</v>
      </c>
      <c r="K568" t="s">
        <v>62</v>
      </c>
      <c r="L568" t="s">
        <v>62</v>
      </c>
      <c r="M568" t="s">
        <v>62</v>
      </c>
      <c r="N568" t="s">
        <v>62</v>
      </c>
      <c r="O568" t="s">
        <v>61</v>
      </c>
      <c r="P568" t="s">
        <v>61</v>
      </c>
      <c r="Q568" t="s">
        <v>62</v>
      </c>
      <c r="R568" t="s">
        <v>61</v>
      </c>
      <c r="T568" t="s">
        <v>62</v>
      </c>
      <c r="V568" t="s">
        <v>62</v>
      </c>
    </row>
    <row r="569" spans="1:22" x14ac:dyDescent="0.2">
      <c r="A569" s="1" t="s">
        <v>629</v>
      </c>
      <c r="B569" s="1" t="s">
        <v>3967</v>
      </c>
      <c r="C569" s="1" t="s">
        <v>2296</v>
      </c>
      <c r="D569" s="1" t="s">
        <v>3399</v>
      </c>
      <c r="E569" t="s">
        <v>61</v>
      </c>
      <c r="F569" t="s">
        <v>62</v>
      </c>
      <c r="G569" t="s">
        <v>62</v>
      </c>
      <c r="H569" t="s">
        <v>62</v>
      </c>
      <c r="I569" t="s">
        <v>62</v>
      </c>
      <c r="J569" t="s">
        <v>62</v>
      </c>
      <c r="K569" t="s">
        <v>62</v>
      </c>
      <c r="L569" t="s">
        <v>62</v>
      </c>
      <c r="M569" t="s">
        <v>62</v>
      </c>
      <c r="N569" t="s">
        <v>62</v>
      </c>
      <c r="O569" t="s">
        <v>62</v>
      </c>
      <c r="P569" t="s">
        <v>62</v>
      </c>
      <c r="Q569" t="s">
        <v>62</v>
      </c>
      <c r="R569" t="s">
        <v>62</v>
      </c>
      <c r="S569" t="s">
        <v>62</v>
      </c>
      <c r="U569" t="s">
        <v>62</v>
      </c>
      <c r="V569" t="s">
        <v>62</v>
      </c>
    </row>
    <row r="570" spans="1:22" x14ac:dyDescent="0.2">
      <c r="A570" s="1" t="s">
        <v>630</v>
      </c>
      <c r="B570" s="1" t="s">
        <v>3968</v>
      </c>
      <c r="C570" s="1" t="s">
        <v>2297</v>
      </c>
      <c r="D570" s="1" t="s">
        <v>3399</v>
      </c>
      <c r="F570" t="s">
        <v>62</v>
      </c>
      <c r="G570" t="s">
        <v>62</v>
      </c>
      <c r="H570" t="s">
        <v>62</v>
      </c>
      <c r="I570" t="s">
        <v>62</v>
      </c>
      <c r="J570" t="s">
        <v>62</v>
      </c>
      <c r="K570" t="s">
        <v>62</v>
      </c>
      <c r="L570" t="s">
        <v>62</v>
      </c>
      <c r="M570" t="s">
        <v>62</v>
      </c>
      <c r="N570" t="s">
        <v>62</v>
      </c>
      <c r="O570" t="s">
        <v>61</v>
      </c>
      <c r="P570" t="s">
        <v>62</v>
      </c>
      <c r="Q570" t="s">
        <v>62</v>
      </c>
      <c r="R570" t="s">
        <v>62</v>
      </c>
      <c r="S570" t="s">
        <v>62</v>
      </c>
      <c r="T570" t="s">
        <v>61</v>
      </c>
      <c r="U570" t="s">
        <v>62</v>
      </c>
      <c r="V570" t="s">
        <v>62</v>
      </c>
    </row>
    <row r="571" spans="1:22" x14ac:dyDescent="0.2">
      <c r="A571" s="1" t="s">
        <v>631</v>
      </c>
      <c r="B571" s="1" t="s">
        <v>3969</v>
      </c>
      <c r="C571" s="1" t="s">
        <v>2298</v>
      </c>
      <c r="D571" s="1" t="s">
        <v>3399</v>
      </c>
      <c r="E571" t="s">
        <v>61</v>
      </c>
      <c r="F571" t="s">
        <v>62</v>
      </c>
      <c r="G571" t="s">
        <v>62</v>
      </c>
      <c r="H571" t="s">
        <v>62</v>
      </c>
      <c r="J571" t="s">
        <v>62</v>
      </c>
      <c r="K571" t="s">
        <v>62</v>
      </c>
      <c r="L571" t="s">
        <v>62</v>
      </c>
      <c r="M571" t="s">
        <v>62</v>
      </c>
      <c r="N571" t="s">
        <v>62</v>
      </c>
      <c r="O571" t="s">
        <v>62</v>
      </c>
      <c r="P571" t="s">
        <v>61</v>
      </c>
      <c r="Q571" t="s">
        <v>62</v>
      </c>
      <c r="R571" t="s">
        <v>62</v>
      </c>
      <c r="S571" t="s">
        <v>62</v>
      </c>
      <c r="T571" t="s">
        <v>62</v>
      </c>
      <c r="U571" t="s">
        <v>61</v>
      </c>
      <c r="V571" t="s">
        <v>62</v>
      </c>
    </row>
    <row r="572" spans="1:22" x14ac:dyDescent="0.2">
      <c r="A572" s="1" t="s">
        <v>632</v>
      </c>
      <c r="B572" s="1" t="s">
        <v>3970</v>
      </c>
      <c r="C572" s="1" t="s">
        <v>2299</v>
      </c>
      <c r="D572" s="1" t="s">
        <v>3399</v>
      </c>
      <c r="E572" t="s">
        <v>61</v>
      </c>
      <c r="F572" t="s">
        <v>62</v>
      </c>
      <c r="G572" t="s">
        <v>62</v>
      </c>
      <c r="H572" t="s">
        <v>62</v>
      </c>
      <c r="I572" t="s">
        <v>62</v>
      </c>
      <c r="J572" t="s">
        <v>61</v>
      </c>
      <c r="K572" t="s">
        <v>62</v>
      </c>
      <c r="L572" t="s">
        <v>62</v>
      </c>
      <c r="M572" t="s">
        <v>62</v>
      </c>
      <c r="O572" t="s">
        <v>61</v>
      </c>
      <c r="P572" t="s">
        <v>61</v>
      </c>
      <c r="Q572" t="s">
        <v>61</v>
      </c>
      <c r="R572" t="s">
        <v>61</v>
      </c>
      <c r="S572" t="s">
        <v>61</v>
      </c>
      <c r="T572" t="s">
        <v>61</v>
      </c>
      <c r="U572" t="s">
        <v>61</v>
      </c>
      <c r="V572" t="s">
        <v>62</v>
      </c>
    </row>
    <row r="573" spans="1:22" x14ac:dyDescent="0.2">
      <c r="A573" s="1" t="s">
        <v>633</v>
      </c>
      <c r="B573" s="1" t="s">
        <v>3971</v>
      </c>
      <c r="C573" s="1" t="s">
        <v>2300</v>
      </c>
      <c r="D573" s="1" t="s">
        <v>3399</v>
      </c>
      <c r="E573" t="s">
        <v>61</v>
      </c>
      <c r="F573" t="s">
        <v>62</v>
      </c>
      <c r="G573" t="s">
        <v>61</v>
      </c>
      <c r="H573" t="s">
        <v>62</v>
      </c>
      <c r="J573" t="s">
        <v>61</v>
      </c>
      <c r="K573" t="s">
        <v>61</v>
      </c>
      <c r="L573" t="s">
        <v>62</v>
      </c>
      <c r="M573" t="s">
        <v>62</v>
      </c>
      <c r="O573" t="s">
        <v>62</v>
      </c>
      <c r="P573" t="s">
        <v>61</v>
      </c>
      <c r="Q573" t="s">
        <v>61</v>
      </c>
      <c r="R573" t="s">
        <v>61</v>
      </c>
      <c r="S573" t="s">
        <v>61</v>
      </c>
      <c r="T573" t="s">
        <v>62</v>
      </c>
      <c r="V573" t="s">
        <v>62</v>
      </c>
    </row>
    <row r="574" spans="1:22" x14ac:dyDescent="0.2">
      <c r="A574" s="1" t="s">
        <v>634</v>
      </c>
      <c r="B574" s="1" t="s">
        <v>3972</v>
      </c>
      <c r="C574" s="1" t="s">
        <v>2301</v>
      </c>
      <c r="D574" s="1" t="s">
        <v>3399</v>
      </c>
      <c r="E574" t="s">
        <v>61</v>
      </c>
      <c r="F574" t="s">
        <v>62</v>
      </c>
      <c r="G574" t="s">
        <v>62</v>
      </c>
      <c r="H574" t="s">
        <v>62</v>
      </c>
      <c r="I574" t="s">
        <v>62</v>
      </c>
      <c r="K574" t="s">
        <v>62</v>
      </c>
      <c r="L574" t="s">
        <v>62</v>
      </c>
      <c r="M574" t="s">
        <v>62</v>
      </c>
      <c r="N574" t="s">
        <v>62</v>
      </c>
      <c r="O574" t="s">
        <v>61</v>
      </c>
      <c r="P574" t="s">
        <v>62</v>
      </c>
      <c r="Q574" t="s">
        <v>62</v>
      </c>
      <c r="R574" t="s">
        <v>62</v>
      </c>
      <c r="S574" t="s">
        <v>62</v>
      </c>
      <c r="T574" t="s">
        <v>61</v>
      </c>
      <c r="U574" t="s">
        <v>62</v>
      </c>
      <c r="V574" t="s">
        <v>62</v>
      </c>
    </row>
    <row r="575" spans="1:22" x14ac:dyDescent="0.2">
      <c r="A575" s="1" t="s">
        <v>635</v>
      </c>
      <c r="B575" s="1" t="s">
        <v>3973</v>
      </c>
      <c r="C575" s="1" t="s">
        <v>2302</v>
      </c>
      <c r="D575" s="1" t="s">
        <v>3399</v>
      </c>
      <c r="F575" t="s">
        <v>62</v>
      </c>
      <c r="G575" t="s">
        <v>62</v>
      </c>
      <c r="H575" t="s">
        <v>62</v>
      </c>
      <c r="J575" t="s">
        <v>62</v>
      </c>
      <c r="K575" t="s">
        <v>62</v>
      </c>
      <c r="L575" t="s">
        <v>62</v>
      </c>
      <c r="M575" t="s">
        <v>62</v>
      </c>
      <c r="N575" t="s">
        <v>62</v>
      </c>
      <c r="O575" t="s">
        <v>61</v>
      </c>
      <c r="P575" t="s">
        <v>61</v>
      </c>
      <c r="Q575" t="s">
        <v>62</v>
      </c>
      <c r="R575" t="s">
        <v>61</v>
      </c>
      <c r="S575" t="s">
        <v>62</v>
      </c>
      <c r="U575" t="s">
        <v>62</v>
      </c>
      <c r="V575" t="s">
        <v>62</v>
      </c>
    </row>
    <row r="576" spans="1:22" x14ac:dyDescent="0.2">
      <c r="A576" s="1" t="s">
        <v>636</v>
      </c>
      <c r="B576" s="1" t="s">
        <v>3974</v>
      </c>
      <c r="C576" s="1" t="s">
        <v>2303</v>
      </c>
      <c r="D576" s="1" t="s">
        <v>3399</v>
      </c>
      <c r="E576" t="s">
        <v>61</v>
      </c>
      <c r="F576" t="s">
        <v>62</v>
      </c>
      <c r="G576" t="s">
        <v>62</v>
      </c>
      <c r="H576" t="s">
        <v>62</v>
      </c>
      <c r="I576" t="s">
        <v>61</v>
      </c>
      <c r="J576" t="s">
        <v>62</v>
      </c>
      <c r="K576" t="s">
        <v>62</v>
      </c>
      <c r="L576" t="s">
        <v>62</v>
      </c>
      <c r="M576" t="s">
        <v>62</v>
      </c>
      <c r="N576" t="s">
        <v>62</v>
      </c>
      <c r="O576" t="s">
        <v>62</v>
      </c>
      <c r="P576" t="s">
        <v>61</v>
      </c>
      <c r="Q576" t="s">
        <v>62</v>
      </c>
      <c r="R576" t="s">
        <v>61</v>
      </c>
      <c r="S576" t="s">
        <v>62</v>
      </c>
      <c r="T576" t="s">
        <v>62</v>
      </c>
      <c r="U576" t="s">
        <v>61</v>
      </c>
      <c r="V576" t="s">
        <v>62</v>
      </c>
    </row>
    <row r="577" spans="1:22" x14ac:dyDescent="0.2">
      <c r="A577" s="1" t="s">
        <v>637</v>
      </c>
      <c r="B577" s="1" t="s">
        <v>3975</v>
      </c>
      <c r="C577" s="1" t="s">
        <v>2304</v>
      </c>
      <c r="D577" s="1" t="s">
        <v>3399</v>
      </c>
      <c r="E577" t="s">
        <v>61</v>
      </c>
      <c r="F577" t="s">
        <v>62</v>
      </c>
      <c r="G577" t="s">
        <v>62</v>
      </c>
      <c r="H577" t="s">
        <v>62</v>
      </c>
      <c r="J577" t="s">
        <v>62</v>
      </c>
      <c r="K577" t="s">
        <v>62</v>
      </c>
      <c r="L577" t="s">
        <v>62</v>
      </c>
      <c r="M577" t="s">
        <v>62</v>
      </c>
      <c r="N577" t="s">
        <v>62</v>
      </c>
      <c r="O577" t="s">
        <v>61</v>
      </c>
      <c r="P577" t="s">
        <v>61</v>
      </c>
      <c r="Q577" t="s">
        <v>62</v>
      </c>
      <c r="R577" t="s">
        <v>62</v>
      </c>
      <c r="S577" t="s">
        <v>62</v>
      </c>
      <c r="U577" t="s">
        <v>61</v>
      </c>
      <c r="V577" t="s">
        <v>61</v>
      </c>
    </row>
    <row r="578" spans="1:22" x14ac:dyDescent="0.2">
      <c r="A578" s="1" t="s">
        <v>638</v>
      </c>
      <c r="B578" s="1" t="s">
        <v>3976</v>
      </c>
      <c r="C578" s="1" t="s">
        <v>2305</v>
      </c>
      <c r="D578" s="1" t="s">
        <v>3399</v>
      </c>
      <c r="E578" t="s">
        <v>61</v>
      </c>
      <c r="F578" t="s">
        <v>62</v>
      </c>
      <c r="G578" t="s">
        <v>62</v>
      </c>
      <c r="H578" t="s">
        <v>62</v>
      </c>
      <c r="I578" t="s">
        <v>62</v>
      </c>
      <c r="J578" t="s">
        <v>62</v>
      </c>
      <c r="K578" t="s">
        <v>62</v>
      </c>
      <c r="L578" t="s">
        <v>62</v>
      </c>
      <c r="M578" t="s">
        <v>62</v>
      </c>
      <c r="N578" t="s">
        <v>62</v>
      </c>
      <c r="O578" t="s">
        <v>61</v>
      </c>
      <c r="P578" t="s">
        <v>62</v>
      </c>
      <c r="Q578" t="s">
        <v>62</v>
      </c>
      <c r="R578" t="s">
        <v>62</v>
      </c>
      <c r="S578" t="s">
        <v>62</v>
      </c>
      <c r="T578" t="s">
        <v>61</v>
      </c>
      <c r="U578" t="s">
        <v>62</v>
      </c>
      <c r="V578" t="s">
        <v>61</v>
      </c>
    </row>
    <row r="579" spans="1:22" x14ac:dyDescent="0.2">
      <c r="A579" s="1" t="s">
        <v>639</v>
      </c>
      <c r="B579" s="1" t="s">
        <v>3977</v>
      </c>
      <c r="C579" s="1" t="s">
        <v>2306</v>
      </c>
      <c r="D579" s="1" t="s">
        <v>3399</v>
      </c>
      <c r="F579" t="s">
        <v>62</v>
      </c>
      <c r="G579" t="s">
        <v>62</v>
      </c>
      <c r="H579" t="s">
        <v>62</v>
      </c>
      <c r="I579" t="s">
        <v>62</v>
      </c>
      <c r="J579" t="s">
        <v>62</v>
      </c>
      <c r="K579" t="s">
        <v>62</v>
      </c>
      <c r="L579" t="s">
        <v>62</v>
      </c>
      <c r="M579" t="s">
        <v>62</v>
      </c>
      <c r="N579" t="s">
        <v>62</v>
      </c>
      <c r="P579" t="s">
        <v>61</v>
      </c>
      <c r="Q579" t="s">
        <v>62</v>
      </c>
      <c r="S579" t="s">
        <v>62</v>
      </c>
      <c r="T579" t="s">
        <v>61</v>
      </c>
      <c r="U579" t="s">
        <v>62</v>
      </c>
      <c r="V579" t="s">
        <v>62</v>
      </c>
    </row>
    <row r="580" spans="1:22" x14ac:dyDescent="0.2">
      <c r="A580" s="1" t="s">
        <v>640</v>
      </c>
      <c r="B580" s="1" t="s">
        <v>3978</v>
      </c>
      <c r="C580" s="1" t="s">
        <v>2307</v>
      </c>
      <c r="D580" s="1" t="s">
        <v>3399</v>
      </c>
      <c r="E580" t="s">
        <v>61</v>
      </c>
      <c r="F580" t="s">
        <v>62</v>
      </c>
      <c r="G580" t="s">
        <v>62</v>
      </c>
      <c r="H580" t="s">
        <v>62</v>
      </c>
      <c r="K580" t="s">
        <v>62</v>
      </c>
      <c r="L580" t="s">
        <v>62</v>
      </c>
      <c r="M580" t="s">
        <v>62</v>
      </c>
      <c r="N580" t="s">
        <v>62</v>
      </c>
      <c r="O580" t="s">
        <v>61</v>
      </c>
      <c r="P580" t="s">
        <v>61</v>
      </c>
      <c r="Q580" t="s">
        <v>62</v>
      </c>
      <c r="R580" t="s">
        <v>62</v>
      </c>
      <c r="S580" t="s">
        <v>62</v>
      </c>
      <c r="T580" t="s">
        <v>61</v>
      </c>
      <c r="U580" t="s">
        <v>62</v>
      </c>
      <c r="V580" t="s">
        <v>62</v>
      </c>
    </row>
    <row r="581" spans="1:22" x14ac:dyDescent="0.2">
      <c r="A581" s="1" t="s">
        <v>641</v>
      </c>
      <c r="B581" s="1" t="s">
        <v>3979</v>
      </c>
      <c r="C581" s="1" t="s">
        <v>2308</v>
      </c>
      <c r="D581" s="1" t="s">
        <v>3399</v>
      </c>
      <c r="E581" t="s">
        <v>61</v>
      </c>
      <c r="F581" t="s">
        <v>62</v>
      </c>
      <c r="G581" t="s">
        <v>62</v>
      </c>
      <c r="H581" t="s">
        <v>62</v>
      </c>
      <c r="I581" t="s">
        <v>62</v>
      </c>
      <c r="J581" t="s">
        <v>62</v>
      </c>
      <c r="K581" t="s">
        <v>62</v>
      </c>
      <c r="L581" t="s">
        <v>62</v>
      </c>
      <c r="M581" t="s">
        <v>62</v>
      </c>
      <c r="N581" t="s">
        <v>62</v>
      </c>
      <c r="O581" t="s">
        <v>61</v>
      </c>
      <c r="Q581" t="s">
        <v>62</v>
      </c>
      <c r="R581" t="s">
        <v>62</v>
      </c>
      <c r="S581" t="s">
        <v>62</v>
      </c>
      <c r="U581" t="s">
        <v>61</v>
      </c>
      <c r="V581" t="s">
        <v>61</v>
      </c>
    </row>
    <row r="582" spans="1:22" x14ac:dyDescent="0.2">
      <c r="A582" s="1" t="s">
        <v>642</v>
      </c>
      <c r="B582" s="1" t="s">
        <v>3980</v>
      </c>
      <c r="C582" s="1" t="s">
        <v>2309</v>
      </c>
      <c r="D582" s="1" t="s">
        <v>3399</v>
      </c>
      <c r="E582" t="s">
        <v>61</v>
      </c>
      <c r="F582" t="s">
        <v>62</v>
      </c>
      <c r="G582" t="s">
        <v>62</v>
      </c>
      <c r="H582" t="s">
        <v>62</v>
      </c>
      <c r="I582" t="s">
        <v>62</v>
      </c>
      <c r="J582" t="s">
        <v>61</v>
      </c>
      <c r="K582" t="s">
        <v>62</v>
      </c>
      <c r="L582" t="s">
        <v>62</v>
      </c>
      <c r="M582" t="s">
        <v>62</v>
      </c>
      <c r="N582" t="s">
        <v>62</v>
      </c>
      <c r="O582" t="s">
        <v>62</v>
      </c>
      <c r="P582" t="s">
        <v>61</v>
      </c>
      <c r="Q582" t="s">
        <v>62</v>
      </c>
      <c r="R582" t="s">
        <v>61</v>
      </c>
      <c r="S582" t="s">
        <v>61</v>
      </c>
      <c r="T582" t="s">
        <v>62</v>
      </c>
      <c r="U582" t="s">
        <v>62</v>
      </c>
      <c r="V582" t="s">
        <v>62</v>
      </c>
    </row>
    <row r="583" spans="1:22" x14ac:dyDescent="0.2">
      <c r="A583" s="1" t="s">
        <v>643</v>
      </c>
      <c r="B583" s="1" t="s">
        <v>3981</v>
      </c>
      <c r="C583" s="1" t="s">
        <v>2310</v>
      </c>
      <c r="D583" s="1" t="s">
        <v>3399</v>
      </c>
      <c r="F583" t="s">
        <v>62</v>
      </c>
      <c r="G583" t="s">
        <v>62</v>
      </c>
      <c r="H583" t="s">
        <v>62</v>
      </c>
      <c r="I583" t="s">
        <v>62</v>
      </c>
      <c r="J583" t="s">
        <v>61</v>
      </c>
      <c r="K583" t="s">
        <v>62</v>
      </c>
      <c r="L583" t="s">
        <v>62</v>
      </c>
      <c r="M583" t="s">
        <v>62</v>
      </c>
      <c r="N583" t="s">
        <v>62</v>
      </c>
      <c r="O583" t="s">
        <v>61</v>
      </c>
      <c r="P583" t="s">
        <v>61</v>
      </c>
      <c r="Q583" t="s">
        <v>62</v>
      </c>
      <c r="R583" t="s">
        <v>61</v>
      </c>
      <c r="S583" t="s">
        <v>62</v>
      </c>
      <c r="T583" t="s">
        <v>61</v>
      </c>
      <c r="U583" t="s">
        <v>62</v>
      </c>
      <c r="V583" t="s">
        <v>62</v>
      </c>
    </row>
    <row r="584" spans="1:22" x14ac:dyDescent="0.2">
      <c r="A584" s="1" t="s">
        <v>644</v>
      </c>
      <c r="B584" s="1" t="s">
        <v>3982</v>
      </c>
      <c r="C584" s="1" t="s">
        <v>2311</v>
      </c>
      <c r="D584" s="1" t="s">
        <v>3399</v>
      </c>
      <c r="E584" t="s">
        <v>61</v>
      </c>
      <c r="F584" t="s">
        <v>62</v>
      </c>
      <c r="G584" t="s">
        <v>62</v>
      </c>
      <c r="H584" t="s">
        <v>62</v>
      </c>
      <c r="I584" t="s">
        <v>61</v>
      </c>
      <c r="J584" t="s">
        <v>62</v>
      </c>
      <c r="K584" t="s">
        <v>62</v>
      </c>
      <c r="L584" t="s">
        <v>62</v>
      </c>
      <c r="M584" t="s">
        <v>62</v>
      </c>
      <c r="N584" t="s">
        <v>62</v>
      </c>
      <c r="O584" t="s">
        <v>61</v>
      </c>
      <c r="P584" t="s">
        <v>61</v>
      </c>
      <c r="Q584" t="s">
        <v>62</v>
      </c>
      <c r="R584" t="s">
        <v>61</v>
      </c>
      <c r="S584" t="s">
        <v>61</v>
      </c>
      <c r="T584" t="s">
        <v>62</v>
      </c>
      <c r="U584" t="s">
        <v>61</v>
      </c>
      <c r="V584" t="s">
        <v>61</v>
      </c>
    </row>
    <row r="585" spans="1:22" x14ac:dyDescent="0.2">
      <c r="A585" s="1" t="s">
        <v>645</v>
      </c>
      <c r="B585" s="1" t="s">
        <v>3983</v>
      </c>
      <c r="C585" s="1" t="s">
        <v>2312</v>
      </c>
      <c r="D585" s="1" t="s">
        <v>3399</v>
      </c>
      <c r="F585" t="s">
        <v>62</v>
      </c>
      <c r="G585" t="s">
        <v>62</v>
      </c>
      <c r="H585" t="s">
        <v>62</v>
      </c>
      <c r="I585" t="s">
        <v>62</v>
      </c>
      <c r="J585" t="s">
        <v>62</v>
      </c>
      <c r="K585" t="s">
        <v>62</v>
      </c>
      <c r="L585" t="s">
        <v>62</v>
      </c>
      <c r="M585" t="s">
        <v>62</v>
      </c>
      <c r="N585" t="s">
        <v>62</v>
      </c>
      <c r="O585" t="s">
        <v>61</v>
      </c>
      <c r="P585" t="s">
        <v>62</v>
      </c>
      <c r="Q585" t="s">
        <v>62</v>
      </c>
      <c r="R585" t="s">
        <v>62</v>
      </c>
      <c r="S585" t="s">
        <v>62</v>
      </c>
      <c r="T585" t="s">
        <v>61</v>
      </c>
      <c r="U585" t="s">
        <v>62</v>
      </c>
      <c r="V585" t="s">
        <v>62</v>
      </c>
    </row>
    <row r="586" spans="1:22" x14ac:dyDescent="0.2">
      <c r="A586" s="1" t="s">
        <v>646</v>
      </c>
      <c r="B586" s="1" t="s">
        <v>3984</v>
      </c>
      <c r="C586" s="1" t="s">
        <v>2313</v>
      </c>
      <c r="D586" s="1" t="s">
        <v>3399</v>
      </c>
      <c r="E586" t="s">
        <v>61</v>
      </c>
      <c r="F586" t="s">
        <v>62</v>
      </c>
      <c r="G586" t="s">
        <v>61</v>
      </c>
      <c r="H586" t="s">
        <v>62</v>
      </c>
      <c r="I586" t="s">
        <v>61</v>
      </c>
      <c r="J586" t="s">
        <v>61</v>
      </c>
      <c r="M586" t="s">
        <v>61</v>
      </c>
      <c r="N586" t="s">
        <v>61</v>
      </c>
      <c r="O586" t="s">
        <v>61</v>
      </c>
      <c r="P586" t="s">
        <v>61</v>
      </c>
      <c r="Q586" t="s">
        <v>61</v>
      </c>
      <c r="R586" t="s">
        <v>61</v>
      </c>
      <c r="S586" t="s">
        <v>62</v>
      </c>
      <c r="T586" t="s">
        <v>62</v>
      </c>
      <c r="U586" t="s">
        <v>61</v>
      </c>
      <c r="V586" t="s">
        <v>61</v>
      </c>
    </row>
    <row r="587" spans="1:22" x14ac:dyDescent="0.2">
      <c r="A587" s="1" t="s">
        <v>647</v>
      </c>
      <c r="B587" s="1" t="s">
        <v>3985</v>
      </c>
      <c r="C587" s="1" t="s">
        <v>2314</v>
      </c>
      <c r="D587" s="1" t="s">
        <v>3399</v>
      </c>
      <c r="E587" t="s">
        <v>61</v>
      </c>
      <c r="F587" t="s">
        <v>62</v>
      </c>
      <c r="G587" t="s">
        <v>62</v>
      </c>
      <c r="H587" t="s">
        <v>62</v>
      </c>
      <c r="I587" t="s">
        <v>62</v>
      </c>
      <c r="K587" t="s">
        <v>62</v>
      </c>
      <c r="L587" t="s">
        <v>62</v>
      </c>
      <c r="M587" t="s">
        <v>62</v>
      </c>
      <c r="N587" t="s">
        <v>62</v>
      </c>
      <c r="O587" t="s">
        <v>61</v>
      </c>
      <c r="P587" t="s">
        <v>61</v>
      </c>
      <c r="Q587" t="s">
        <v>61</v>
      </c>
      <c r="R587" t="s">
        <v>61</v>
      </c>
      <c r="S587" t="s">
        <v>62</v>
      </c>
      <c r="T587" t="s">
        <v>61</v>
      </c>
      <c r="U587" t="s">
        <v>61</v>
      </c>
      <c r="V587" t="s">
        <v>61</v>
      </c>
    </row>
    <row r="588" spans="1:22" x14ac:dyDescent="0.2">
      <c r="A588" s="1" t="s">
        <v>648</v>
      </c>
      <c r="B588" s="1" t="s">
        <v>3986</v>
      </c>
      <c r="C588" s="1" t="s">
        <v>2315</v>
      </c>
      <c r="D588" s="1" t="s">
        <v>3399</v>
      </c>
      <c r="E588" t="s">
        <v>61</v>
      </c>
      <c r="F588" t="s">
        <v>62</v>
      </c>
      <c r="H588" t="s">
        <v>62</v>
      </c>
      <c r="J588" t="s">
        <v>61</v>
      </c>
      <c r="K588" t="s">
        <v>62</v>
      </c>
      <c r="L588" t="s">
        <v>62</v>
      </c>
      <c r="M588" t="s">
        <v>62</v>
      </c>
      <c r="N588" t="s">
        <v>62</v>
      </c>
      <c r="O588" t="s">
        <v>62</v>
      </c>
      <c r="P588" t="s">
        <v>61</v>
      </c>
      <c r="Q588" t="s">
        <v>62</v>
      </c>
      <c r="R588" t="s">
        <v>61</v>
      </c>
      <c r="T588" t="s">
        <v>61</v>
      </c>
      <c r="U588" t="s">
        <v>62</v>
      </c>
      <c r="V588" t="s">
        <v>62</v>
      </c>
    </row>
    <row r="589" spans="1:22" x14ac:dyDescent="0.2">
      <c r="A589" s="1" t="s">
        <v>649</v>
      </c>
      <c r="B589" s="1" t="s">
        <v>3987</v>
      </c>
      <c r="C589" s="1" t="s">
        <v>2316</v>
      </c>
      <c r="D589" s="1" t="s">
        <v>3399</v>
      </c>
      <c r="E589" t="s">
        <v>61</v>
      </c>
      <c r="F589" t="s">
        <v>62</v>
      </c>
      <c r="G589" t="s">
        <v>62</v>
      </c>
      <c r="H589" t="s">
        <v>62</v>
      </c>
      <c r="I589" t="s">
        <v>62</v>
      </c>
      <c r="J589" t="s">
        <v>61</v>
      </c>
      <c r="K589" t="s">
        <v>62</v>
      </c>
      <c r="L589" t="s">
        <v>62</v>
      </c>
      <c r="M589" t="s">
        <v>62</v>
      </c>
      <c r="N589" t="s">
        <v>62</v>
      </c>
      <c r="O589" t="s">
        <v>62</v>
      </c>
      <c r="P589" t="s">
        <v>61</v>
      </c>
      <c r="Q589" t="s">
        <v>61</v>
      </c>
      <c r="R589" t="s">
        <v>61</v>
      </c>
      <c r="T589" t="s">
        <v>62</v>
      </c>
      <c r="U589" t="s">
        <v>62</v>
      </c>
      <c r="V589" t="s">
        <v>62</v>
      </c>
    </row>
    <row r="590" spans="1:22" x14ac:dyDescent="0.2">
      <c r="A590" s="1" t="s">
        <v>650</v>
      </c>
      <c r="B590" s="1" t="s">
        <v>3988</v>
      </c>
      <c r="C590" s="1" t="s">
        <v>2317</v>
      </c>
      <c r="D590" s="1" t="s">
        <v>3399</v>
      </c>
      <c r="E590" t="s">
        <v>61</v>
      </c>
      <c r="G590" t="s">
        <v>62</v>
      </c>
      <c r="H590" t="s">
        <v>62</v>
      </c>
      <c r="I590" t="s">
        <v>61</v>
      </c>
      <c r="J590" t="s">
        <v>61</v>
      </c>
      <c r="K590" t="s">
        <v>62</v>
      </c>
      <c r="L590" t="s">
        <v>62</v>
      </c>
      <c r="M590" t="s">
        <v>61</v>
      </c>
      <c r="N590" t="s">
        <v>62</v>
      </c>
      <c r="O590" t="s">
        <v>61</v>
      </c>
      <c r="P590" t="s">
        <v>61</v>
      </c>
      <c r="Q590" t="s">
        <v>62</v>
      </c>
      <c r="R590" t="s">
        <v>61</v>
      </c>
      <c r="S590" t="s">
        <v>61</v>
      </c>
      <c r="T590" t="s">
        <v>61</v>
      </c>
      <c r="U590" t="s">
        <v>62</v>
      </c>
      <c r="V590" t="s">
        <v>61</v>
      </c>
    </row>
    <row r="591" spans="1:22" x14ac:dyDescent="0.2">
      <c r="A591" s="1" t="s">
        <v>651</v>
      </c>
      <c r="B591" s="1" t="s">
        <v>3989</v>
      </c>
      <c r="C591" s="1" t="s">
        <v>2318</v>
      </c>
      <c r="D591" s="1" t="s">
        <v>3399</v>
      </c>
      <c r="E591" t="s">
        <v>61</v>
      </c>
      <c r="F591" t="s">
        <v>62</v>
      </c>
      <c r="G591" t="s">
        <v>62</v>
      </c>
      <c r="H591" t="s">
        <v>62</v>
      </c>
      <c r="I591" t="s">
        <v>62</v>
      </c>
      <c r="J591" t="s">
        <v>62</v>
      </c>
      <c r="K591" t="s">
        <v>62</v>
      </c>
      <c r="L591" t="s">
        <v>62</v>
      </c>
      <c r="M591" t="s">
        <v>62</v>
      </c>
      <c r="N591" t="s">
        <v>62</v>
      </c>
      <c r="O591" t="s">
        <v>61</v>
      </c>
      <c r="P591" t="s">
        <v>61</v>
      </c>
      <c r="Q591" t="s">
        <v>62</v>
      </c>
      <c r="R591" t="s">
        <v>62</v>
      </c>
      <c r="S591" t="s">
        <v>62</v>
      </c>
      <c r="T591" t="s">
        <v>61</v>
      </c>
      <c r="U591" t="s">
        <v>62</v>
      </c>
      <c r="V591" t="s">
        <v>62</v>
      </c>
    </row>
    <row r="592" spans="1:22" x14ac:dyDescent="0.2">
      <c r="A592" s="1" t="s">
        <v>652</v>
      </c>
      <c r="B592" s="1" t="s">
        <v>3990</v>
      </c>
      <c r="C592" s="1" t="s">
        <v>2319</v>
      </c>
      <c r="D592" s="1" t="s">
        <v>3399</v>
      </c>
      <c r="E592" t="s">
        <v>61</v>
      </c>
      <c r="F592" t="s">
        <v>62</v>
      </c>
      <c r="G592" t="s">
        <v>62</v>
      </c>
      <c r="H592" t="s">
        <v>62</v>
      </c>
      <c r="I592" t="s">
        <v>61</v>
      </c>
      <c r="J592" t="s">
        <v>62</v>
      </c>
      <c r="K592" t="s">
        <v>62</v>
      </c>
      <c r="L592" t="s">
        <v>62</v>
      </c>
      <c r="M592" t="s">
        <v>62</v>
      </c>
      <c r="N592" t="s">
        <v>62</v>
      </c>
      <c r="O592" t="s">
        <v>62</v>
      </c>
      <c r="P592" t="s">
        <v>61</v>
      </c>
      <c r="Q592" t="s">
        <v>62</v>
      </c>
      <c r="S592" t="s">
        <v>62</v>
      </c>
      <c r="T592" t="s">
        <v>62</v>
      </c>
      <c r="V592" t="s">
        <v>62</v>
      </c>
    </row>
    <row r="593" spans="1:22" x14ac:dyDescent="0.2">
      <c r="A593" s="1" t="s">
        <v>653</v>
      </c>
      <c r="B593" s="1" t="s">
        <v>3991</v>
      </c>
      <c r="C593" s="1" t="s">
        <v>2320</v>
      </c>
      <c r="D593" s="1" t="s">
        <v>3399</v>
      </c>
      <c r="E593" t="s">
        <v>61</v>
      </c>
      <c r="F593" t="s">
        <v>62</v>
      </c>
      <c r="G593" t="s">
        <v>62</v>
      </c>
      <c r="H593" t="s">
        <v>62</v>
      </c>
      <c r="I593" t="s">
        <v>62</v>
      </c>
      <c r="J593" t="s">
        <v>61</v>
      </c>
      <c r="K593" t="s">
        <v>62</v>
      </c>
      <c r="L593" t="s">
        <v>62</v>
      </c>
      <c r="M593" t="s">
        <v>62</v>
      </c>
      <c r="N593" t="s">
        <v>62</v>
      </c>
      <c r="O593" t="s">
        <v>62</v>
      </c>
      <c r="P593" t="s">
        <v>61</v>
      </c>
      <c r="Q593" t="s">
        <v>62</v>
      </c>
      <c r="R593" t="s">
        <v>61</v>
      </c>
      <c r="S593" t="s">
        <v>62</v>
      </c>
      <c r="T593" t="s">
        <v>61</v>
      </c>
      <c r="V593" t="s">
        <v>61</v>
      </c>
    </row>
    <row r="594" spans="1:22" x14ac:dyDescent="0.2">
      <c r="A594" s="1" t="s">
        <v>654</v>
      </c>
      <c r="B594" s="1" t="s">
        <v>3992</v>
      </c>
      <c r="C594" s="1" t="s">
        <v>2321</v>
      </c>
      <c r="D594" s="1" t="s">
        <v>3399</v>
      </c>
      <c r="E594" t="s">
        <v>61</v>
      </c>
      <c r="G594" t="s">
        <v>62</v>
      </c>
      <c r="H594" t="s">
        <v>62</v>
      </c>
      <c r="J594" t="s">
        <v>61</v>
      </c>
      <c r="K594" t="s">
        <v>62</v>
      </c>
      <c r="L594" t="s">
        <v>62</v>
      </c>
      <c r="M594" t="s">
        <v>62</v>
      </c>
      <c r="N594" t="s">
        <v>62</v>
      </c>
      <c r="O594" t="s">
        <v>61</v>
      </c>
      <c r="P594" t="s">
        <v>61</v>
      </c>
      <c r="Q594" t="s">
        <v>62</v>
      </c>
      <c r="R594" t="s">
        <v>61</v>
      </c>
      <c r="T594" t="s">
        <v>61</v>
      </c>
      <c r="U594" t="s">
        <v>61</v>
      </c>
      <c r="V594" t="s">
        <v>62</v>
      </c>
    </row>
    <row r="595" spans="1:22" x14ac:dyDescent="0.2">
      <c r="A595" s="1" t="s">
        <v>655</v>
      </c>
      <c r="B595" s="1" t="s">
        <v>3993</v>
      </c>
      <c r="C595" s="1" t="s">
        <v>2322</v>
      </c>
      <c r="D595" s="1" t="s">
        <v>3399</v>
      </c>
      <c r="E595" t="s">
        <v>61</v>
      </c>
      <c r="F595" t="s">
        <v>62</v>
      </c>
      <c r="G595" t="s">
        <v>62</v>
      </c>
      <c r="H595" t="s">
        <v>62</v>
      </c>
      <c r="I595" t="s">
        <v>61</v>
      </c>
      <c r="K595" t="s">
        <v>62</v>
      </c>
      <c r="L595" t="s">
        <v>62</v>
      </c>
      <c r="M595" t="s">
        <v>62</v>
      </c>
      <c r="N595" t="s">
        <v>62</v>
      </c>
      <c r="O595" t="s">
        <v>61</v>
      </c>
      <c r="P595" t="s">
        <v>61</v>
      </c>
      <c r="Q595" t="s">
        <v>62</v>
      </c>
      <c r="R595" t="s">
        <v>61</v>
      </c>
      <c r="S595" t="s">
        <v>62</v>
      </c>
      <c r="T595" t="s">
        <v>62</v>
      </c>
      <c r="U595" t="s">
        <v>62</v>
      </c>
      <c r="V595" t="s">
        <v>62</v>
      </c>
    </row>
    <row r="596" spans="1:22" x14ac:dyDescent="0.2">
      <c r="A596" s="1" t="s">
        <v>656</v>
      </c>
      <c r="B596" s="1" t="s">
        <v>3994</v>
      </c>
      <c r="C596" s="1" t="s">
        <v>2323</v>
      </c>
      <c r="D596" s="1" t="s">
        <v>3399</v>
      </c>
      <c r="E596" t="s">
        <v>61</v>
      </c>
      <c r="F596" t="s">
        <v>62</v>
      </c>
      <c r="G596" t="s">
        <v>61</v>
      </c>
      <c r="H596" t="s">
        <v>62</v>
      </c>
      <c r="I596" t="s">
        <v>62</v>
      </c>
      <c r="J596" t="s">
        <v>62</v>
      </c>
      <c r="K596" t="s">
        <v>61</v>
      </c>
      <c r="M596" t="s">
        <v>62</v>
      </c>
      <c r="N596" t="s">
        <v>62</v>
      </c>
      <c r="O596" t="s">
        <v>62</v>
      </c>
      <c r="P596" t="s">
        <v>61</v>
      </c>
      <c r="Q596" t="s">
        <v>62</v>
      </c>
      <c r="R596" t="s">
        <v>61</v>
      </c>
      <c r="S596" t="s">
        <v>62</v>
      </c>
      <c r="T596" t="s">
        <v>62</v>
      </c>
      <c r="U596" t="s">
        <v>62</v>
      </c>
      <c r="V596" t="s">
        <v>62</v>
      </c>
    </row>
    <row r="597" spans="1:22" x14ac:dyDescent="0.2">
      <c r="A597" s="1" t="s">
        <v>657</v>
      </c>
      <c r="B597" s="1" t="s">
        <v>3995</v>
      </c>
      <c r="C597" s="1" t="s">
        <v>2324</v>
      </c>
      <c r="D597" s="1" t="s">
        <v>3399</v>
      </c>
      <c r="E597" t="s">
        <v>61</v>
      </c>
      <c r="F597" t="s">
        <v>62</v>
      </c>
      <c r="G597" t="s">
        <v>62</v>
      </c>
      <c r="H597" t="s">
        <v>62</v>
      </c>
      <c r="J597" t="s">
        <v>61</v>
      </c>
      <c r="K597" t="s">
        <v>62</v>
      </c>
      <c r="L597" t="s">
        <v>62</v>
      </c>
      <c r="M597" t="s">
        <v>62</v>
      </c>
      <c r="N597" t="s">
        <v>62</v>
      </c>
      <c r="O597" t="s">
        <v>62</v>
      </c>
      <c r="P597" t="s">
        <v>61</v>
      </c>
      <c r="Q597" t="s">
        <v>62</v>
      </c>
      <c r="R597" t="s">
        <v>61</v>
      </c>
      <c r="S597" t="s">
        <v>62</v>
      </c>
      <c r="T597" t="s">
        <v>61</v>
      </c>
      <c r="V597" t="s">
        <v>61</v>
      </c>
    </row>
    <row r="598" spans="1:22" x14ac:dyDescent="0.2">
      <c r="A598" s="1" t="s">
        <v>658</v>
      </c>
      <c r="B598" s="1" t="s">
        <v>3996</v>
      </c>
      <c r="C598" s="1" t="s">
        <v>2325</v>
      </c>
      <c r="D598" s="1" t="s">
        <v>3399</v>
      </c>
      <c r="G598" t="s">
        <v>62</v>
      </c>
      <c r="H598" t="s">
        <v>62</v>
      </c>
      <c r="J598" t="s">
        <v>61</v>
      </c>
      <c r="K598" t="s">
        <v>62</v>
      </c>
      <c r="L598" t="s">
        <v>62</v>
      </c>
      <c r="M598" t="s">
        <v>62</v>
      </c>
      <c r="N598" t="s">
        <v>62</v>
      </c>
      <c r="O598" t="s">
        <v>61</v>
      </c>
      <c r="P598" t="s">
        <v>61</v>
      </c>
      <c r="Q598" t="s">
        <v>62</v>
      </c>
      <c r="R598" t="s">
        <v>61</v>
      </c>
      <c r="S598" t="s">
        <v>61</v>
      </c>
      <c r="T598" t="s">
        <v>61</v>
      </c>
      <c r="U598" t="s">
        <v>62</v>
      </c>
      <c r="V598" t="s">
        <v>62</v>
      </c>
    </row>
    <row r="599" spans="1:22" x14ac:dyDescent="0.2">
      <c r="A599" s="1" t="s">
        <v>659</v>
      </c>
      <c r="B599" s="1" t="s">
        <v>3997</v>
      </c>
      <c r="C599" s="1" t="s">
        <v>2326</v>
      </c>
      <c r="D599" s="1" t="s">
        <v>3399</v>
      </c>
      <c r="E599" t="s">
        <v>61</v>
      </c>
      <c r="F599" t="s">
        <v>62</v>
      </c>
      <c r="G599" t="s">
        <v>62</v>
      </c>
      <c r="H599" t="s">
        <v>62</v>
      </c>
      <c r="I599" t="s">
        <v>62</v>
      </c>
      <c r="J599" t="s">
        <v>61</v>
      </c>
      <c r="K599" t="s">
        <v>62</v>
      </c>
      <c r="L599" t="s">
        <v>62</v>
      </c>
      <c r="M599" t="s">
        <v>62</v>
      </c>
      <c r="N599" t="s">
        <v>62</v>
      </c>
      <c r="O599" t="s">
        <v>62</v>
      </c>
      <c r="P599" t="s">
        <v>61</v>
      </c>
      <c r="Q599" t="s">
        <v>62</v>
      </c>
      <c r="R599" t="s">
        <v>61</v>
      </c>
      <c r="S599" t="s">
        <v>61</v>
      </c>
      <c r="T599" t="s">
        <v>61</v>
      </c>
      <c r="U599" t="s">
        <v>61</v>
      </c>
      <c r="V599" t="s">
        <v>62</v>
      </c>
    </row>
    <row r="600" spans="1:22" x14ac:dyDescent="0.2">
      <c r="A600" s="1" t="s">
        <v>660</v>
      </c>
      <c r="B600" s="1" t="s">
        <v>3998</v>
      </c>
      <c r="C600" s="1" t="s">
        <v>2327</v>
      </c>
      <c r="D600" s="1" t="s">
        <v>3399</v>
      </c>
      <c r="E600" t="s">
        <v>61</v>
      </c>
      <c r="F600" t="s">
        <v>62</v>
      </c>
      <c r="G600" t="s">
        <v>62</v>
      </c>
      <c r="H600" t="s">
        <v>62</v>
      </c>
      <c r="J600" t="s">
        <v>62</v>
      </c>
      <c r="K600" t="s">
        <v>62</v>
      </c>
      <c r="L600" t="s">
        <v>62</v>
      </c>
      <c r="M600" t="s">
        <v>62</v>
      </c>
      <c r="N600" t="s">
        <v>62</v>
      </c>
      <c r="O600" t="s">
        <v>61</v>
      </c>
      <c r="P600" t="s">
        <v>62</v>
      </c>
      <c r="Q600" t="s">
        <v>62</v>
      </c>
      <c r="R600" t="s">
        <v>62</v>
      </c>
      <c r="S600" t="s">
        <v>62</v>
      </c>
      <c r="U600" t="s">
        <v>62</v>
      </c>
      <c r="V600" t="s">
        <v>62</v>
      </c>
    </row>
    <row r="601" spans="1:22" x14ac:dyDescent="0.2">
      <c r="A601" s="1" t="s">
        <v>661</v>
      </c>
      <c r="B601" s="1" t="s">
        <v>3999</v>
      </c>
      <c r="C601" s="1" t="s">
        <v>2328</v>
      </c>
      <c r="D601" s="1" t="s">
        <v>3399</v>
      </c>
      <c r="E601" t="s">
        <v>61</v>
      </c>
      <c r="F601" t="s">
        <v>62</v>
      </c>
      <c r="G601" t="s">
        <v>62</v>
      </c>
      <c r="H601" t="s">
        <v>62</v>
      </c>
      <c r="I601" t="s">
        <v>62</v>
      </c>
      <c r="J601" t="s">
        <v>61</v>
      </c>
      <c r="K601" t="s">
        <v>62</v>
      </c>
      <c r="L601" t="s">
        <v>62</v>
      </c>
      <c r="M601" t="s">
        <v>62</v>
      </c>
      <c r="N601" t="s">
        <v>62</v>
      </c>
      <c r="O601" t="s">
        <v>62</v>
      </c>
      <c r="P601" t="s">
        <v>61</v>
      </c>
      <c r="Q601" t="s">
        <v>61</v>
      </c>
      <c r="R601" t="s">
        <v>61</v>
      </c>
      <c r="T601" t="s">
        <v>62</v>
      </c>
      <c r="U601" t="s">
        <v>62</v>
      </c>
      <c r="V601" t="s">
        <v>62</v>
      </c>
    </row>
    <row r="602" spans="1:22" x14ac:dyDescent="0.2">
      <c r="A602" s="1" t="s">
        <v>662</v>
      </c>
      <c r="B602" s="1" t="s">
        <v>4000</v>
      </c>
      <c r="C602" s="1" t="s">
        <v>2329</v>
      </c>
      <c r="D602" s="1" t="s">
        <v>3399</v>
      </c>
      <c r="E602" t="s">
        <v>61</v>
      </c>
      <c r="F602" t="s">
        <v>62</v>
      </c>
      <c r="G602" t="s">
        <v>62</v>
      </c>
      <c r="H602" t="s">
        <v>62</v>
      </c>
      <c r="I602" t="s">
        <v>62</v>
      </c>
      <c r="J602" t="s">
        <v>61</v>
      </c>
      <c r="K602" t="s">
        <v>62</v>
      </c>
      <c r="L602" t="s">
        <v>62</v>
      </c>
      <c r="M602" t="s">
        <v>62</v>
      </c>
      <c r="N602" t="s">
        <v>62</v>
      </c>
      <c r="O602" t="s">
        <v>62</v>
      </c>
      <c r="P602" t="s">
        <v>61</v>
      </c>
      <c r="Q602" t="s">
        <v>62</v>
      </c>
      <c r="R602" t="s">
        <v>61</v>
      </c>
      <c r="S602" t="s">
        <v>61</v>
      </c>
      <c r="T602" t="s">
        <v>62</v>
      </c>
      <c r="V602" t="s">
        <v>62</v>
      </c>
    </row>
    <row r="603" spans="1:22" x14ac:dyDescent="0.2">
      <c r="A603" s="1" t="s">
        <v>663</v>
      </c>
      <c r="B603" s="1" t="s">
        <v>4001</v>
      </c>
      <c r="C603" s="1" t="s">
        <v>2330</v>
      </c>
      <c r="D603" s="1" t="s">
        <v>3399</v>
      </c>
      <c r="E603" t="s">
        <v>61</v>
      </c>
      <c r="F603" t="s">
        <v>62</v>
      </c>
      <c r="G603" t="s">
        <v>62</v>
      </c>
      <c r="H603" t="s">
        <v>62</v>
      </c>
      <c r="I603" t="s">
        <v>62</v>
      </c>
      <c r="J603" t="s">
        <v>61</v>
      </c>
      <c r="K603" t="s">
        <v>62</v>
      </c>
      <c r="L603" t="s">
        <v>62</v>
      </c>
      <c r="M603" t="s">
        <v>62</v>
      </c>
      <c r="N603" t="s">
        <v>62</v>
      </c>
      <c r="O603" t="s">
        <v>62</v>
      </c>
      <c r="P603" t="s">
        <v>61</v>
      </c>
      <c r="Q603" t="s">
        <v>62</v>
      </c>
      <c r="R603" t="s">
        <v>61</v>
      </c>
      <c r="T603" t="s">
        <v>61</v>
      </c>
      <c r="U603" t="s">
        <v>62</v>
      </c>
      <c r="V603" t="s">
        <v>62</v>
      </c>
    </row>
    <row r="604" spans="1:22" x14ac:dyDescent="0.2">
      <c r="A604" s="1" t="s">
        <v>664</v>
      </c>
      <c r="B604" s="1" t="s">
        <v>4002</v>
      </c>
      <c r="C604" s="1" t="s">
        <v>2331</v>
      </c>
      <c r="D604" s="1" t="s">
        <v>3399</v>
      </c>
      <c r="E604" t="s">
        <v>61</v>
      </c>
      <c r="F604" t="s">
        <v>62</v>
      </c>
      <c r="G604" t="s">
        <v>61</v>
      </c>
      <c r="H604" t="s">
        <v>62</v>
      </c>
      <c r="I604" t="s">
        <v>62</v>
      </c>
      <c r="J604" t="s">
        <v>62</v>
      </c>
      <c r="K604" t="s">
        <v>61</v>
      </c>
      <c r="M604" t="s">
        <v>62</v>
      </c>
      <c r="N604" t="s">
        <v>62</v>
      </c>
      <c r="O604" t="s">
        <v>62</v>
      </c>
      <c r="P604" t="s">
        <v>61</v>
      </c>
      <c r="Q604" t="s">
        <v>62</v>
      </c>
      <c r="R604" t="s">
        <v>61</v>
      </c>
      <c r="S604" t="s">
        <v>62</v>
      </c>
      <c r="T604" t="s">
        <v>62</v>
      </c>
      <c r="U604" t="s">
        <v>62</v>
      </c>
      <c r="V604" t="s">
        <v>62</v>
      </c>
    </row>
    <row r="605" spans="1:22" x14ac:dyDescent="0.2">
      <c r="A605" s="1" t="s">
        <v>665</v>
      </c>
      <c r="B605" s="1" t="s">
        <v>4003</v>
      </c>
      <c r="C605" s="1" t="s">
        <v>2332</v>
      </c>
      <c r="D605" s="1" t="s">
        <v>3399</v>
      </c>
      <c r="E605" t="s">
        <v>61</v>
      </c>
      <c r="F605" t="s">
        <v>62</v>
      </c>
      <c r="G605" t="s">
        <v>62</v>
      </c>
      <c r="H605" t="s">
        <v>62</v>
      </c>
      <c r="I605" t="s">
        <v>61</v>
      </c>
      <c r="K605" t="s">
        <v>62</v>
      </c>
      <c r="L605" t="s">
        <v>62</v>
      </c>
      <c r="M605" t="s">
        <v>62</v>
      </c>
      <c r="N605" t="s">
        <v>62</v>
      </c>
      <c r="O605" t="s">
        <v>61</v>
      </c>
      <c r="P605" t="s">
        <v>61</v>
      </c>
      <c r="Q605" t="s">
        <v>62</v>
      </c>
      <c r="R605" t="s">
        <v>61</v>
      </c>
      <c r="S605" t="s">
        <v>62</v>
      </c>
      <c r="T605" t="s">
        <v>62</v>
      </c>
      <c r="V605" t="s">
        <v>62</v>
      </c>
    </row>
    <row r="606" spans="1:22" x14ac:dyDescent="0.2">
      <c r="A606" s="1" t="s">
        <v>666</v>
      </c>
      <c r="B606" s="1" t="s">
        <v>4004</v>
      </c>
      <c r="C606" s="1" t="s">
        <v>2333</v>
      </c>
      <c r="D606" s="1" t="s">
        <v>3399</v>
      </c>
      <c r="E606" t="s">
        <v>61</v>
      </c>
      <c r="F606" t="s">
        <v>62</v>
      </c>
      <c r="G606" t="s">
        <v>61</v>
      </c>
      <c r="H606" t="s">
        <v>62</v>
      </c>
      <c r="I606" t="s">
        <v>62</v>
      </c>
      <c r="J606" t="s">
        <v>62</v>
      </c>
      <c r="K606" t="s">
        <v>61</v>
      </c>
      <c r="M606" t="s">
        <v>62</v>
      </c>
      <c r="N606" t="s">
        <v>62</v>
      </c>
      <c r="O606" t="s">
        <v>62</v>
      </c>
      <c r="P606" t="s">
        <v>61</v>
      </c>
      <c r="Q606" t="s">
        <v>62</v>
      </c>
      <c r="R606" t="s">
        <v>61</v>
      </c>
      <c r="S606" t="s">
        <v>62</v>
      </c>
      <c r="T606" t="s">
        <v>62</v>
      </c>
      <c r="U606" t="s">
        <v>62</v>
      </c>
      <c r="V606" t="s">
        <v>62</v>
      </c>
    </row>
    <row r="607" spans="1:22" x14ac:dyDescent="0.2">
      <c r="A607" s="1" t="s">
        <v>667</v>
      </c>
      <c r="B607" s="1" t="s">
        <v>4005</v>
      </c>
      <c r="C607" s="1" t="s">
        <v>2334</v>
      </c>
      <c r="D607" s="1" t="s">
        <v>3399</v>
      </c>
      <c r="E607" t="s">
        <v>61</v>
      </c>
      <c r="F607" t="s">
        <v>62</v>
      </c>
      <c r="G607" t="s">
        <v>62</v>
      </c>
      <c r="H607" t="s">
        <v>62</v>
      </c>
      <c r="I607" t="s">
        <v>62</v>
      </c>
      <c r="J607" t="s">
        <v>62</v>
      </c>
      <c r="K607" t="s">
        <v>62</v>
      </c>
      <c r="L607" t="s">
        <v>62</v>
      </c>
      <c r="M607" t="s">
        <v>62</v>
      </c>
      <c r="N607" t="s">
        <v>62</v>
      </c>
      <c r="O607" t="s">
        <v>61</v>
      </c>
      <c r="P607" t="s">
        <v>61</v>
      </c>
      <c r="Q607" t="s">
        <v>62</v>
      </c>
      <c r="R607" t="s">
        <v>62</v>
      </c>
      <c r="S607" t="s">
        <v>62</v>
      </c>
      <c r="T607" t="s">
        <v>61</v>
      </c>
      <c r="U607" t="s">
        <v>62</v>
      </c>
      <c r="V607" t="s">
        <v>62</v>
      </c>
    </row>
    <row r="608" spans="1:22" x14ac:dyDescent="0.2">
      <c r="A608" s="1" t="s">
        <v>668</v>
      </c>
      <c r="B608" s="1" t="s">
        <v>4006</v>
      </c>
      <c r="C608" s="1" t="s">
        <v>2335</v>
      </c>
      <c r="D608" s="1" t="s">
        <v>3399</v>
      </c>
      <c r="E608" t="s">
        <v>62</v>
      </c>
      <c r="F608" t="s">
        <v>62</v>
      </c>
      <c r="G608" t="s">
        <v>62</v>
      </c>
      <c r="H608" t="s">
        <v>62</v>
      </c>
      <c r="J608" t="s">
        <v>62</v>
      </c>
      <c r="K608" t="s">
        <v>62</v>
      </c>
      <c r="L608" t="s">
        <v>62</v>
      </c>
      <c r="M608" t="s">
        <v>62</v>
      </c>
      <c r="N608" t="s">
        <v>62</v>
      </c>
      <c r="O608" t="s">
        <v>61</v>
      </c>
      <c r="P608" t="s">
        <v>62</v>
      </c>
      <c r="Q608" t="s">
        <v>62</v>
      </c>
      <c r="R608" t="s">
        <v>62</v>
      </c>
      <c r="S608" t="s">
        <v>62</v>
      </c>
      <c r="U608" t="s">
        <v>62</v>
      </c>
      <c r="V608" t="s">
        <v>62</v>
      </c>
    </row>
    <row r="609" spans="1:22" x14ac:dyDescent="0.2">
      <c r="A609" s="1" t="s">
        <v>669</v>
      </c>
      <c r="B609" s="1" t="s">
        <v>4007</v>
      </c>
      <c r="C609" s="1" t="s">
        <v>2336</v>
      </c>
      <c r="D609" s="1" t="s">
        <v>3399</v>
      </c>
      <c r="E609" t="s">
        <v>61</v>
      </c>
      <c r="F609" t="s">
        <v>62</v>
      </c>
      <c r="G609" t="s">
        <v>62</v>
      </c>
      <c r="H609" t="s">
        <v>62</v>
      </c>
      <c r="I609" t="s">
        <v>62</v>
      </c>
      <c r="J609" t="s">
        <v>61</v>
      </c>
      <c r="K609" t="s">
        <v>62</v>
      </c>
      <c r="L609" t="s">
        <v>62</v>
      </c>
      <c r="M609" t="s">
        <v>62</v>
      </c>
      <c r="N609" t="s">
        <v>62</v>
      </c>
      <c r="O609" t="s">
        <v>61</v>
      </c>
      <c r="P609" t="s">
        <v>61</v>
      </c>
      <c r="Q609" t="s">
        <v>62</v>
      </c>
      <c r="R609" t="s">
        <v>61</v>
      </c>
      <c r="S609" t="s">
        <v>61</v>
      </c>
      <c r="T609" t="s">
        <v>62</v>
      </c>
      <c r="V609" t="s">
        <v>62</v>
      </c>
    </row>
    <row r="610" spans="1:22" x14ac:dyDescent="0.2">
      <c r="A610" s="1" t="s">
        <v>670</v>
      </c>
      <c r="B610" s="1" t="s">
        <v>4008</v>
      </c>
      <c r="C610" s="1" t="s">
        <v>2337</v>
      </c>
      <c r="D610" s="1" t="s">
        <v>3399</v>
      </c>
      <c r="E610" t="s">
        <v>61</v>
      </c>
      <c r="F610" t="s">
        <v>62</v>
      </c>
      <c r="G610" t="s">
        <v>61</v>
      </c>
      <c r="H610" t="s">
        <v>62</v>
      </c>
      <c r="J610" t="s">
        <v>61</v>
      </c>
      <c r="L610" t="s">
        <v>62</v>
      </c>
      <c r="M610" t="s">
        <v>62</v>
      </c>
      <c r="N610" t="s">
        <v>61</v>
      </c>
      <c r="O610" t="s">
        <v>61</v>
      </c>
      <c r="P610" t="s">
        <v>61</v>
      </c>
      <c r="Q610" t="s">
        <v>61</v>
      </c>
      <c r="R610" t="s">
        <v>61</v>
      </c>
      <c r="S610" t="s">
        <v>62</v>
      </c>
      <c r="T610" t="s">
        <v>62</v>
      </c>
      <c r="U610" t="s">
        <v>61</v>
      </c>
      <c r="V610" t="s">
        <v>61</v>
      </c>
    </row>
    <row r="611" spans="1:22" x14ac:dyDescent="0.2">
      <c r="A611" s="1" t="s">
        <v>671</v>
      </c>
      <c r="B611" s="1" t="s">
        <v>4009</v>
      </c>
      <c r="C611" s="1" t="s">
        <v>2338</v>
      </c>
      <c r="D611" s="1" t="s">
        <v>3399</v>
      </c>
      <c r="E611" t="s">
        <v>61</v>
      </c>
      <c r="F611" t="s">
        <v>62</v>
      </c>
      <c r="G611" t="s">
        <v>62</v>
      </c>
      <c r="H611" t="s">
        <v>62</v>
      </c>
      <c r="I611" t="s">
        <v>61</v>
      </c>
      <c r="K611" t="s">
        <v>62</v>
      </c>
      <c r="L611" t="s">
        <v>62</v>
      </c>
      <c r="M611" t="s">
        <v>62</v>
      </c>
      <c r="N611" t="s">
        <v>62</v>
      </c>
      <c r="O611" t="s">
        <v>62</v>
      </c>
      <c r="P611" t="s">
        <v>61</v>
      </c>
      <c r="Q611" t="s">
        <v>62</v>
      </c>
      <c r="R611" t="s">
        <v>61</v>
      </c>
      <c r="S611" t="s">
        <v>62</v>
      </c>
      <c r="T611" t="s">
        <v>62</v>
      </c>
      <c r="U611" t="s">
        <v>62</v>
      </c>
      <c r="V611" t="s">
        <v>62</v>
      </c>
    </row>
    <row r="612" spans="1:22" x14ac:dyDescent="0.2">
      <c r="A612" s="1" t="s">
        <v>672</v>
      </c>
      <c r="B612" s="1" t="s">
        <v>4010</v>
      </c>
      <c r="C612" s="1" t="s">
        <v>2339</v>
      </c>
      <c r="D612" s="1" t="s">
        <v>3399</v>
      </c>
      <c r="E612" t="s">
        <v>61</v>
      </c>
      <c r="F612" t="s">
        <v>62</v>
      </c>
      <c r="G612" t="s">
        <v>62</v>
      </c>
      <c r="H612" t="s">
        <v>62</v>
      </c>
      <c r="I612" t="s">
        <v>61</v>
      </c>
      <c r="J612" t="s">
        <v>62</v>
      </c>
      <c r="K612" t="s">
        <v>62</v>
      </c>
      <c r="L612" t="s">
        <v>62</v>
      </c>
      <c r="M612" t="s">
        <v>62</v>
      </c>
      <c r="N612" t="s">
        <v>62</v>
      </c>
      <c r="O612" t="s">
        <v>62</v>
      </c>
      <c r="P612" t="s">
        <v>61</v>
      </c>
      <c r="Q612" t="s">
        <v>62</v>
      </c>
      <c r="R612" t="s">
        <v>61</v>
      </c>
      <c r="S612" t="s">
        <v>62</v>
      </c>
      <c r="T612" t="s">
        <v>62</v>
      </c>
      <c r="V612" t="s">
        <v>62</v>
      </c>
    </row>
    <row r="613" spans="1:22" x14ac:dyDescent="0.2">
      <c r="A613" s="1" t="s">
        <v>673</v>
      </c>
      <c r="B613" s="1" t="s">
        <v>4011</v>
      </c>
      <c r="C613" s="1" t="s">
        <v>2340</v>
      </c>
      <c r="D613" s="1" t="s">
        <v>3399</v>
      </c>
      <c r="E613" t="s">
        <v>61</v>
      </c>
      <c r="F613" t="s">
        <v>62</v>
      </c>
      <c r="G613" t="s">
        <v>62</v>
      </c>
      <c r="H613" t="s">
        <v>62</v>
      </c>
      <c r="I613" t="s">
        <v>62</v>
      </c>
      <c r="J613" t="s">
        <v>62</v>
      </c>
      <c r="K613" t="s">
        <v>62</v>
      </c>
      <c r="L613" t="s">
        <v>62</v>
      </c>
      <c r="M613" t="s">
        <v>62</v>
      </c>
      <c r="N613" t="s">
        <v>62</v>
      </c>
      <c r="O613" t="s">
        <v>62</v>
      </c>
      <c r="P613" t="s">
        <v>62</v>
      </c>
      <c r="Q613" t="s">
        <v>62</v>
      </c>
      <c r="R613" t="s">
        <v>62</v>
      </c>
      <c r="S613" t="s">
        <v>62</v>
      </c>
      <c r="V613" t="s">
        <v>62</v>
      </c>
    </row>
    <row r="614" spans="1:22" x14ac:dyDescent="0.2">
      <c r="A614" s="1" t="s">
        <v>674</v>
      </c>
      <c r="B614" s="1" t="s">
        <v>4012</v>
      </c>
      <c r="C614" s="1" t="s">
        <v>2341</v>
      </c>
      <c r="D614" s="1" t="s">
        <v>3399</v>
      </c>
      <c r="E614" t="s">
        <v>61</v>
      </c>
      <c r="G614" t="s">
        <v>62</v>
      </c>
      <c r="H614" t="s">
        <v>62</v>
      </c>
      <c r="I614" t="s">
        <v>62</v>
      </c>
      <c r="J614" t="s">
        <v>61</v>
      </c>
      <c r="K614" t="s">
        <v>62</v>
      </c>
      <c r="L614" t="s">
        <v>62</v>
      </c>
      <c r="M614" t="s">
        <v>62</v>
      </c>
      <c r="O614" t="s">
        <v>61</v>
      </c>
      <c r="P614" t="s">
        <v>61</v>
      </c>
      <c r="Q614" t="s">
        <v>61</v>
      </c>
      <c r="R614" t="s">
        <v>61</v>
      </c>
      <c r="S614" t="s">
        <v>61</v>
      </c>
      <c r="T614" t="s">
        <v>61</v>
      </c>
      <c r="U614" t="s">
        <v>61</v>
      </c>
      <c r="V614" t="s">
        <v>61</v>
      </c>
    </row>
    <row r="615" spans="1:22" x14ac:dyDescent="0.2">
      <c r="A615" s="1" t="s">
        <v>675</v>
      </c>
      <c r="B615" s="1" t="s">
        <v>4013</v>
      </c>
      <c r="C615" s="1" t="s">
        <v>2342</v>
      </c>
      <c r="D615" s="1" t="s">
        <v>3399</v>
      </c>
      <c r="E615" t="s">
        <v>61</v>
      </c>
      <c r="F615" t="s">
        <v>62</v>
      </c>
      <c r="G615" t="s">
        <v>62</v>
      </c>
      <c r="H615" t="s">
        <v>62</v>
      </c>
      <c r="I615" t="s">
        <v>62</v>
      </c>
      <c r="K615" t="s">
        <v>62</v>
      </c>
      <c r="L615" t="s">
        <v>62</v>
      </c>
      <c r="M615" t="s">
        <v>62</v>
      </c>
      <c r="N615" t="s">
        <v>62</v>
      </c>
      <c r="P615" t="s">
        <v>61</v>
      </c>
      <c r="Q615" t="s">
        <v>62</v>
      </c>
      <c r="R615" t="s">
        <v>61</v>
      </c>
      <c r="S615" t="s">
        <v>62</v>
      </c>
      <c r="U615" t="s">
        <v>61</v>
      </c>
      <c r="V615" t="s">
        <v>61</v>
      </c>
    </row>
    <row r="616" spans="1:22" x14ac:dyDescent="0.2">
      <c r="A616" s="1" t="s">
        <v>676</v>
      </c>
      <c r="B616" s="1" t="s">
        <v>4014</v>
      </c>
      <c r="C616" s="1" t="s">
        <v>2343</v>
      </c>
      <c r="D616" s="1" t="s">
        <v>3399</v>
      </c>
      <c r="E616" t="s">
        <v>61</v>
      </c>
      <c r="F616" t="s">
        <v>62</v>
      </c>
      <c r="G616" t="s">
        <v>62</v>
      </c>
      <c r="H616" t="s">
        <v>62</v>
      </c>
      <c r="I616" t="s">
        <v>62</v>
      </c>
      <c r="J616" t="s">
        <v>61</v>
      </c>
      <c r="K616" t="s">
        <v>62</v>
      </c>
      <c r="L616" t="s">
        <v>62</v>
      </c>
      <c r="M616" t="s">
        <v>62</v>
      </c>
      <c r="N616" t="s">
        <v>62</v>
      </c>
      <c r="O616" t="s">
        <v>61</v>
      </c>
      <c r="P616" t="s">
        <v>61</v>
      </c>
      <c r="Q616" t="s">
        <v>61</v>
      </c>
      <c r="R616" t="s">
        <v>61</v>
      </c>
      <c r="T616" t="s">
        <v>62</v>
      </c>
      <c r="U616" t="s">
        <v>62</v>
      </c>
      <c r="V616" t="s">
        <v>62</v>
      </c>
    </row>
    <row r="617" spans="1:22" x14ac:dyDescent="0.2">
      <c r="A617" s="1" t="s">
        <v>677</v>
      </c>
      <c r="B617" s="1" t="s">
        <v>4015</v>
      </c>
      <c r="C617" s="1" t="s">
        <v>2344</v>
      </c>
      <c r="D617" s="1" t="s">
        <v>3399</v>
      </c>
      <c r="E617" t="s">
        <v>61</v>
      </c>
      <c r="F617" t="s">
        <v>62</v>
      </c>
      <c r="G617" t="s">
        <v>62</v>
      </c>
      <c r="H617" t="s">
        <v>62</v>
      </c>
      <c r="I617" t="s">
        <v>62</v>
      </c>
      <c r="J617" t="s">
        <v>62</v>
      </c>
      <c r="K617" t="s">
        <v>62</v>
      </c>
      <c r="L617" t="s">
        <v>62</v>
      </c>
      <c r="M617" t="s">
        <v>62</v>
      </c>
      <c r="N617" t="s">
        <v>62</v>
      </c>
      <c r="O617" t="s">
        <v>61</v>
      </c>
      <c r="P617" t="s">
        <v>61</v>
      </c>
      <c r="Q617" t="s">
        <v>62</v>
      </c>
      <c r="R617" t="s">
        <v>61</v>
      </c>
      <c r="S617" t="s">
        <v>61</v>
      </c>
      <c r="T617" t="s">
        <v>62</v>
      </c>
      <c r="V617" t="s">
        <v>62</v>
      </c>
    </row>
    <row r="618" spans="1:22" x14ac:dyDescent="0.2">
      <c r="A618" s="1" t="s">
        <v>678</v>
      </c>
      <c r="B618" s="1" t="s">
        <v>4016</v>
      </c>
      <c r="C618" s="1" t="s">
        <v>2345</v>
      </c>
      <c r="D618" s="1" t="s">
        <v>3399</v>
      </c>
      <c r="E618" t="s">
        <v>61</v>
      </c>
      <c r="F618" t="s">
        <v>62</v>
      </c>
      <c r="G618" t="s">
        <v>62</v>
      </c>
      <c r="H618" t="s">
        <v>62</v>
      </c>
      <c r="I618" t="s">
        <v>62</v>
      </c>
      <c r="J618" t="s">
        <v>61</v>
      </c>
      <c r="K618" t="s">
        <v>62</v>
      </c>
      <c r="L618" t="s">
        <v>62</v>
      </c>
      <c r="M618" t="s">
        <v>62</v>
      </c>
      <c r="N618" t="s">
        <v>62</v>
      </c>
      <c r="O618" t="s">
        <v>61</v>
      </c>
      <c r="P618" t="s">
        <v>61</v>
      </c>
      <c r="Q618" t="s">
        <v>62</v>
      </c>
      <c r="R618" t="s">
        <v>61</v>
      </c>
      <c r="T618" t="s">
        <v>61</v>
      </c>
      <c r="V618" t="s">
        <v>62</v>
      </c>
    </row>
    <row r="619" spans="1:22" x14ac:dyDescent="0.2">
      <c r="A619" s="1" t="s">
        <v>679</v>
      </c>
      <c r="B619" s="1" t="s">
        <v>4017</v>
      </c>
      <c r="C619" s="1" t="s">
        <v>2346</v>
      </c>
      <c r="D619" s="1" t="s">
        <v>3399</v>
      </c>
      <c r="E619" t="s">
        <v>61</v>
      </c>
      <c r="F619" t="s">
        <v>62</v>
      </c>
      <c r="G619" t="s">
        <v>62</v>
      </c>
      <c r="H619" t="s">
        <v>62</v>
      </c>
      <c r="J619" t="s">
        <v>61</v>
      </c>
      <c r="K619" t="s">
        <v>62</v>
      </c>
      <c r="L619" t="s">
        <v>62</v>
      </c>
      <c r="M619" t="s">
        <v>62</v>
      </c>
      <c r="N619" t="s">
        <v>62</v>
      </c>
      <c r="O619" t="s">
        <v>61</v>
      </c>
      <c r="P619" t="s">
        <v>61</v>
      </c>
      <c r="Q619" t="s">
        <v>62</v>
      </c>
      <c r="R619" t="s">
        <v>61</v>
      </c>
      <c r="S619" t="s">
        <v>61</v>
      </c>
      <c r="T619" t="s">
        <v>61</v>
      </c>
      <c r="U619" t="s">
        <v>61</v>
      </c>
      <c r="V619" t="s">
        <v>61</v>
      </c>
    </row>
    <row r="620" spans="1:22" x14ac:dyDescent="0.2">
      <c r="A620" s="1" t="s">
        <v>680</v>
      </c>
      <c r="B620" s="1" t="s">
        <v>4018</v>
      </c>
      <c r="C620" s="1" t="s">
        <v>2347</v>
      </c>
      <c r="D620" s="1" t="s">
        <v>3399</v>
      </c>
      <c r="E620" t="s">
        <v>61</v>
      </c>
      <c r="F620" t="s">
        <v>62</v>
      </c>
      <c r="G620" t="s">
        <v>62</v>
      </c>
      <c r="H620" t="s">
        <v>62</v>
      </c>
      <c r="I620" t="s">
        <v>62</v>
      </c>
      <c r="J620" t="s">
        <v>62</v>
      </c>
      <c r="K620" t="s">
        <v>62</v>
      </c>
      <c r="L620" t="s">
        <v>62</v>
      </c>
      <c r="M620" t="s">
        <v>62</v>
      </c>
      <c r="N620" t="s">
        <v>62</v>
      </c>
      <c r="O620" t="s">
        <v>61</v>
      </c>
      <c r="P620" t="s">
        <v>62</v>
      </c>
      <c r="Q620" t="s">
        <v>62</v>
      </c>
      <c r="R620" t="s">
        <v>62</v>
      </c>
      <c r="S620" t="s">
        <v>62</v>
      </c>
      <c r="T620" t="s">
        <v>61</v>
      </c>
      <c r="U620" t="s">
        <v>62</v>
      </c>
      <c r="V620" t="s">
        <v>62</v>
      </c>
    </row>
    <row r="621" spans="1:22" x14ac:dyDescent="0.2">
      <c r="A621" s="1" t="s">
        <v>681</v>
      </c>
      <c r="B621" s="1" t="s">
        <v>4019</v>
      </c>
      <c r="C621" s="1" t="s">
        <v>2348</v>
      </c>
      <c r="D621" s="1" t="s">
        <v>3399</v>
      </c>
      <c r="F621" t="s">
        <v>62</v>
      </c>
      <c r="G621" t="s">
        <v>62</v>
      </c>
      <c r="H621" t="s">
        <v>62</v>
      </c>
      <c r="I621" t="s">
        <v>62</v>
      </c>
      <c r="J621" t="s">
        <v>62</v>
      </c>
      <c r="K621" t="s">
        <v>62</v>
      </c>
      <c r="L621" t="s">
        <v>62</v>
      </c>
      <c r="M621" t="s">
        <v>62</v>
      </c>
      <c r="N621" t="s">
        <v>62</v>
      </c>
      <c r="O621" t="s">
        <v>61</v>
      </c>
      <c r="P621" t="s">
        <v>62</v>
      </c>
      <c r="Q621" t="s">
        <v>62</v>
      </c>
      <c r="R621" t="s">
        <v>62</v>
      </c>
      <c r="S621" t="s">
        <v>62</v>
      </c>
      <c r="T621" t="s">
        <v>61</v>
      </c>
      <c r="U621" t="s">
        <v>62</v>
      </c>
      <c r="V621" t="s">
        <v>62</v>
      </c>
    </row>
    <row r="622" spans="1:22" x14ac:dyDescent="0.2">
      <c r="A622" s="1" t="s">
        <v>682</v>
      </c>
      <c r="B622" s="1" t="s">
        <v>4020</v>
      </c>
      <c r="C622" s="1" t="s">
        <v>2349</v>
      </c>
      <c r="D622" s="1" t="s">
        <v>3399</v>
      </c>
      <c r="E622" t="s">
        <v>61</v>
      </c>
      <c r="F622" t="s">
        <v>62</v>
      </c>
      <c r="G622" t="s">
        <v>62</v>
      </c>
      <c r="H622" t="s">
        <v>62</v>
      </c>
      <c r="J622" t="s">
        <v>62</v>
      </c>
      <c r="K622" t="s">
        <v>61</v>
      </c>
      <c r="L622" t="s">
        <v>62</v>
      </c>
      <c r="M622" t="s">
        <v>62</v>
      </c>
      <c r="N622" t="s">
        <v>62</v>
      </c>
      <c r="P622" t="s">
        <v>62</v>
      </c>
      <c r="Q622" t="s">
        <v>61</v>
      </c>
      <c r="R622" t="s">
        <v>62</v>
      </c>
      <c r="S622" t="s">
        <v>61</v>
      </c>
      <c r="U622" t="s">
        <v>61</v>
      </c>
      <c r="V622" t="s">
        <v>61</v>
      </c>
    </row>
    <row r="623" spans="1:22" x14ac:dyDescent="0.2">
      <c r="A623" s="1" t="s">
        <v>683</v>
      </c>
      <c r="B623" s="1" t="s">
        <v>4021</v>
      </c>
      <c r="C623" s="1" t="s">
        <v>2350</v>
      </c>
      <c r="D623" s="1" t="s">
        <v>3399</v>
      </c>
      <c r="E623" t="s">
        <v>61</v>
      </c>
      <c r="F623" t="s">
        <v>62</v>
      </c>
      <c r="G623" t="s">
        <v>62</v>
      </c>
      <c r="H623" t="s">
        <v>62</v>
      </c>
      <c r="I623" t="s">
        <v>62</v>
      </c>
      <c r="J623" t="s">
        <v>62</v>
      </c>
      <c r="K623" t="s">
        <v>62</v>
      </c>
      <c r="L623" t="s">
        <v>62</v>
      </c>
      <c r="M623" t="s">
        <v>62</v>
      </c>
      <c r="N623" t="s">
        <v>62</v>
      </c>
      <c r="O623" t="s">
        <v>62</v>
      </c>
      <c r="P623" t="s">
        <v>61</v>
      </c>
      <c r="Q623" t="s">
        <v>62</v>
      </c>
      <c r="R623" t="s">
        <v>61</v>
      </c>
      <c r="S623" t="s">
        <v>62</v>
      </c>
      <c r="T623" t="s">
        <v>62</v>
      </c>
      <c r="U623" t="s">
        <v>61</v>
      </c>
      <c r="V623" t="s">
        <v>62</v>
      </c>
    </row>
    <row r="624" spans="1:22" x14ac:dyDescent="0.2">
      <c r="A624" s="1" t="s">
        <v>684</v>
      </c>
      <c r="B624" s="1" t="s">
        <v>4022</v>
      </c>
      <c r="C624" s="1" t="s">
        <v>2351</v>
      </c>
      <c r="D624" s="1" t="s">
        <v>3399</v>
      </c>
      <c r="G624" t="s">
        <v>62</v>
      </c>
      <c r="H624" t="s">
        <v>62</v>
      </c>
      <c r="I624" t="s">
        <v>62</v>
      </c>
      <c r="J624" t="s">
        <v>61</v>
      </c>
      <c r="K624" t="s">
        <v>62</v>
      </c>
      <c r="L624" t="s">
        <v>62</v>
      </c>
      <c r="M624" t="s">
        <v>62</v>
      </c>
      <c r="N624" t="s">
        <v>62</v>
      </c>
      <c r="O624" t="s">
        <v>61</v>
      </c>
      <c r="P624" t="s">
        <v>61</v>
      </c>
      <c r="Q624" t="s">
        <v>62</v>
      </c>
      <c r="R624" t="s">
        <v>61</v>
      </c>
      <c r="S624" t="s">
        <v>61</v>
      </c>
      <c r="T624" t="s">
        <v>61</v>
      </c>
      <c r="U624" t="s">
        <v>62</v>
      </c>
      <c r="V624" t="s">
        <v>61</v>
      </c>
    </row>
    <row r="625" spans="1:22" x14ac:dyDescent="0.2">
      <c r="A625" s="1" t="s">
        <v>685</v>
      </c>
      <c r="B625" s="1" t="s">
        <v>4023</v>
      </c>
      <c r="C625" s="1" t="s">
        <v>2352</v>
      </c>
      <c r="D625" s="1" t="s">
        <v>3399</v>
      </c>
      <c r="E625" t="s">
        <v>61</v>
      </c>
      <c r="F625" t="s">
        <v>62</v>
      </c>
      <c r="G625" t="s">
        <v>62</v>
      </c>
      <c r="H625" t="s">
        <v>62</v>
      </c>
      <c r="I625" t="s">
        <v>61</v>
      </c>
      <c r="J625" t="s">
        <v>62</v>
      </c>
      <c r="K625" t="s">
        <v>62</v>
      </c>
      <c r="L625" t="s">
        <v>62</v>
      </c>
      <c r="M625" t="s">
        <v>62</v>
      </c>
      <c r="N625" t="s">
        <v>62</v>
      </c>
      <c r="O625" t="s">
        <v>62</v>
      </c>
      <c r="P625" t="s">
        <v>61</v>
      </c>
      <c r="Q625" t="s">
        <v>62</v>
      </c>
      <c r="R625" t="s">
        <v>61</v>
      </c>
      <c r="S625" t="s">
        <v>62</v>
      </c>
      <c r="T625" t="s">
        <v>62</v>
      </c>
      <c r="U625" t="s">
        <v>62</v>
      </c>
      <c r="V625" t="s">
        <v>62</v>
      </c>
    </row>
    <row r="626" spans="1:22" x14ac:dyDescent="0.2">
      <c r="A626" s="1" t="s">
        <v>686</v>
      </c>
      <c r="B626" s="1" t="s">
        <v>4024</v>
      </c>
      <c r="C626" s="1" t="s">
        <v>2353</v>
      </c>
      <c r="D626" s="1" t="s">
        <v>3399</v>
      </c>
      <c r="E626" t="s">
        <v>61</v>
      </c>
      <c r="F626" t="s">
        <v>62</v>
      </c>
      <c r="G626" t="s">
        <v>62</v>
      </c>
      <c r="H626" t="s">
        <v>62</v>
      </c>
      <c r="I626" t="s">
        <v>62</v>
      </c>
      <c r="J626" t="s">
        <v>61</v>
      </c>
      <c r="K626" t="s">
        <v>62</v>
      </c>
      <c r="L626" t="s">
        <v>62</v>
      </c>
      <c r="M626" t="s">
        <v>62</v>
      </c>
      <c r="N626" t="s">
        <v>62</v>
      </c>
      <c r="O626" t="s">
        <v>62</v>
      </c>
      <c r="P626" t="s">
        <v>61</v>
      </c>
      <c r="Q626" t="s">
        <v>62</v>
      </c>
      <c r="R626" t="s">
        <v>61</v>
      </c>
      <c r="T626" t="s">
        <v>62</v>
      </c>
      <c r="U626" t="s">
        <v>62</v>
      </c>
      <c r="V626" t="s">
        <v>62</v>
      </c>
    </row>
    <row r="627" spans="1:22" x14ac:dyDescent="0.2">
      <c r="A627" s="1" t="s">
        <v>687</v>
      </c>
      <c r="B627" s="1" t="s">
        <v>4025</v>
      </c>
      <c r="C627" s="1" t="s">
        <v>2354</v>
      </c>
      <c r="D627" s="1" t="s">
        <v>3399</v>
      </c>
      <c r="E627" t="s">
        <v>61</v>
      </c>
      <c r="F627" t="s">
        <v>62</v>
      </c>
      <c r="G627" t="s">
        <v>62</v>
      </c>
      <c r="H627" t="s">
        <v>62</v>
      </c>
      <c r="I627" t="s">
        <v>62</v>
      </c>
      <c r="J627" t="s">
        <v>61</v>
      </c>
      <c r="K627" t="s">
        <v>62</v>
      </c>
      <c r="L627" t="s">
        <v>62</v>
      </c>
      <c r="M627" t="s">
        <v>62</v>
      </c>
      <c r="N627" t="s">
        <v>62</v>
      </c>
      <c r="O627" t="s">
        <v>62</v>
      </c>
      <c r="P627" t="s">
        <v>61</v>
      </c>
      <c r="Q627" t="s">
        <v>62</v>
      </c>
      <c r="R627" t="s">
        <v>61</v>
      </c>
      <c r="S627" t="s">
        <v>62</v>
      </c>
      <c r="T627" t="s">
        <v>61</v>
      </c>
      <c r="V627" t="s">
        <v>61</v>
      </c>
    </row>
    <row r="628" spans="1:22" x14ac:dyDescent="0.2">
      <c r="A628" s="1" t="s">
        <v>688</v>
      </c>
      <c r="B628" s="1" t="s">
        <v>4026</v>
      </c>
      <c r="C628" s="1" t="s">
        <v>2355</v>
      </c>
      <c r="D628" s="1" t="s">
        <v>3399</v>
      </c>
      <c r="E628" t="s">
        <v>61</v>
      </c>
      <c r="F628" t="s">
        <v>62</v>
      </c>
      <c r="G628" t="s">
        <v>62</v>
      </c>
      <c r="H628" t="s">
        <v>62</v>
      </c>
      <c r="J628" t="s">
        <v>62</v>
      </c>
      <c r="K628" t="s">
        <v>62</v>
      </c>
      <c r="L628" t="s">
        <v>62</v>
      </c>
      <c r="M628" t="s">
        <v>62</v>
      </c>
      <c r="N628" t="s">
        <v>61</v>
      </c>
      <c r="O628" t="s">
        <v>61</v>
      </c>
      <c r="P628" t="s">
        <v>61</v>
      </c>
      <c r="Q628" t="s">
        <v>61</v>
      </c>
      <c r="R628" t="s">
        <v>61</v>
      </c>
      <c r="S628" t="s">
        <v>62</v>
      </c>
      <c r="T628" t="s">
        <v>62</v>
      </c>
      <c r="U628" t="s">
        <v>61</v>
      </c>
      <c r="V628" t="s">
        <v>61</v>
      </c>
    </row>
    <row r="629" spans="1:22" x14ac:dyDescent="0.2">
      <c r="A629" s="1" t="s">
        <v>689</v>
      </c>
      <c r="B629" s="1" t="s">
        <v>4027</v>
      </c>
      <c r="C629" s="1" t="s">
        <v>2356</v>
      </c>
      <c r="D629" s="1" t="s">
        <v>3399</v>
      </c>
      <c r="E629" t="s">
        <v>61</v>
      </c>
      <c r="F629" t="s">
        <v>62</v>
      </c>
      <c r="G629" t="s">
        <v>62</v>
      </c>
      <c r="H629" t="s">
        <v>62</v>
      </c>
      <c r="I629" t="s">
        <v>62</v>
      </c>
      <c r="J629" t="s">
        <v>61</v>
      </c>
      <c r="K629" t="s">
        <v>62</v>
      </c>
      <c r="L629" t="s">
        <v>62</v>
      </c>
      <c r="M629" t="s">
        <v>62</v>
      </c>
      <c r="N629" t="s">
        <v>62</v>
      </c>
      <c r="O629" t="s">
        <v>62</v>
      </c>
      <c r="P629" t="s">
        <v>61</v>
      </c>
      <c r="Q629" t="s">
        <v>62</v>
      </c>
      <c r="R629" t="s">
        <v>61</v>
      </c>
      <c r="S629" t="s">
        <v>62</v>
      </c>
      <c r="T629" t="s">
        <v>61</v>
      </c>
      <c r="U629" t="s">
        <v>62</v>
      </c>
      <c r="V629" t="s">
        <v>62</v>
      </c>
    </row>
    <row r="630" spans="1:22" x14ac:dyDescent="0.2">
      <c r="A630" s="1" t="s">
        <v>690</v>
      </c>
      <c r="B630" s="1" t="s">
        <v>4028</v>
      </c>
      <c r="C630" s="1" t="s">
        <v>2357</v>
      </c>
      <c r="D630" s="1" t="s">
        <v>3399</v>
      </c>
      <c r="E630" t="s">
        <v>61</v>
      </c>
      <c r="F630" t="s">
        <v>62</v>
      </c>
      <c r="G630" t="s">
        <v>62</v>
      </c>
      <c r="H630" t="s">
        <v>62</v>
      </c>
      <c r="I630" t="s">
        <v>62</v>
      </c>
      <c r="J630" t="s">
        <v>61</v>
      </c>
      <c r="K630" t="s">
        <v>62</v>
      </c>
      <c r="L630" t="s">
        <v>62</v>
      </c>
      <c r="M630" t="s">
        <v>62</v>
      </c>
      <c r="N630" t="s">
        <v>62</v>
      </c>
      <c r="O630" t="s">
        <v>61</v>
      </c>
      <c r="P630" t="s">
        <v>61</v>
      </c>
      <c r="Q630" t="s">
        <v>62</v>
      </c>
      <c r="R630" t="s">
        <v>61</v>
      </c>
      <c r="S630" t="s">
        <v>61</v>
      </c>
      <c r="T630" t="s">
        <v>62</v>
      </c>
      <c r="V630" t="s">
        <v>62</v>
      </c>
    </row>
    <row r="631" spans="1:22" x14ac:dyDescent="0.2">
      <c r="A631" s="1" t="s">
        <v>691</v>
      </c>
      <c r="B631" s="1" t="s">
        <v>4029</v>
      </c>
      <c r="C631" s="1" t="s">
        <v>2358</v>
      </c>
      <c r="D631" s="1" t="s">
        <v>3399</v>
      </c>
      <c r="E631" t="s">
        <v>61</v>
      </c>
      <c r="G631" t="s">
        <v>62</v>
      </c>
      <c r="H631" t="s">
        <v>62</v>
      </c>
      <c r="I631" t="s">
        <v>61</v>
      </c>
      <c r="J631" t="s">
        <v>62</v>
      </c>
      <c r="K631" t="s">
        <v>62</v>
      </c>
      <c r="L631" t="s">
        <v>62</v>
      </c>
      <c r="M631" t="s">
        <v>62</v>
      </c>
      <c r="N631" t="s">
        <v>61</v>
      </c>
      <c r="O631" t="s">
        <v>61</v>
      </c>
      <c r="P631" t="s">
        <v>61</v>
      </c>
      <c r="Q631" t="s">
        <v>61</v>
      </c>
      <c r="R631" t="s">
        <v>61</v>
      </c>
      <c r="S631" t="s">
        <v>61</v>
      </c>
      <c r="T631" t="s">
        <v>62</v>
      </c>
      <c r="U631" t="s">
        <v>61</v>
      </c>
      <c r="V631" t="s">
        <v>62</v>
      </c>
    </row>
    <row r="632" spans="1:22" x14ac:dyDescent="0.2">
      <c r="A632" s="1" t="s">
        <v>692</v>
      </c>
      <c r="B632" s="1" t="s">
        <v>4030</v>
      </c>
      <c r="C632" s="1" t="s">
        <v>2359</v>
      </c>
      <c r="D632" s="1" t="s">
        <v>3399</v>
      </c>
      <c r="G632" t="s">
        <v>62</v>
      </c>
      <c r="H632" t="s">
        <v>62</v>
      </c>
      <c r="J632" t="s">
        <v>61</v>
      </c>
      <c r="K632" t="s">
        <v>62</v>
      </c>
      <c r="L632" t="s">
        <v>62</v>
      </c>
      <c r="M632" t="s">
        <v>62</v>
      </c>
      <c r="N632" t="s">
        <v>62</v>
      </c>
      <c r="O632" t="s">
        <v>61</v>
      </c>
      <c r="P632" t="s">
        <v>61</v>
      </c>
      <c r="Q632" t="s">
        <v>62</v>
      </c>
      <c r="R632" t="s">
        <v>61</v>
      </c>
      <c r="S632" t="s">
        <v>61</v>
      </c>
      <c r="T632" t="s">
        <v>61</v>
      </c>
      <c r="U632" t="s">
        <v>62</v>
      </c>
      <c r="V632" t="s">
        <v>62</v>
      </c>
    </row>
    <row r="633" spans="1:22" x14ac:dyDescent="0.2">
      <c r="A633" s="1" t="s">
        <v>693</v>
      </c>
      <c r="B633" s="1" t="s">
        <v>4031</v>
      </c>
      <c r="C633" s="1" t="s">
        <v>2360</v>
      </c>
      <c r="D633" s="1" t="s">
        <v>3399</v>
      </c>
      <c r="F633" t="s">
        <v>62</v>
      </c>
      <c r="G633" t="s">
        <v>62</v>
      </c>
      <c r="H633" t="s">
        <v>62</v>
      </c>
      <c r="I633" t="s">
        <v>62</v>
      </c>
      <c r="J633" t="s">
        <v>62</v>
      </c>
      <c r="K633" t="s">
        <v>62</v>
      </c>
      <c r="L633" t="s">
        <v>62</v>
      </c>
      <c r="M633" t="s">
        <v>62</v>
      </c>
      <c r="N633" t="s">
        <v>62</v>
      </c>
      <c r="O633" t="s">
        <v>61</v>
      </c>
      <c r="P633" t="s">
        <v>62</v>
      </c>
      <c r="Q633" t="s">
        <v>62</v>
      </c>
      <c r="R633" t="s">
        <v>62</v>
      </c>
      <c r="S633" t="s">
        <v>62</v>
      </c>
      <c r="T633" t="s">
        <v>62</v>
      </c>
      <c r="U633" t="s">
        <v>62</v>
      </c>
      <c r="V633" t="s">
        <v>62</v>
      </c>
    </row>
    <row r="634" spans="1:22" x14ac:dyDescent="0.2">
      <c r="A634" s="1" t="s">
        <v>694</v>
      </c>
      <c r="B634" s="1" t="s">
        <v>4032</v>
      </c>
      <c r="C634" s="1" t="s">
        <v>2361</v>
      </c>
      <c r="D634" s="1" t="s">
        <v>3399</v>
      </c>
      <c r="E634" t="s">
        <v>61</v>
      </c>
      <c r="F634" t="s">
        <v>62</v>
      </c>
      <c r="G634" t="s">
        <v>62</v>
      </c>
      <c r="H634" t="s">
        <v>62</v>
      </c>
      <c r="I634" t="s">
        <v>62</v>
      </c>
      <c r="J634" t="s">
        <v>61</v>
      </c>
      <c r="K634" t="s">
        <v>62</v>
      </c>
      <c r="L634" t="s">
        <v>62</v>
      </c>
      <c r="M634" t="s">
        <v>62</v>
      </c>
      <c r="N634" t="s">
        <v>62</v>
      </c>
      <c r="O634" t="s">
        <v>61</v>
      </c>
      <c r="P634" t="s">
        <v>61</v>
      </c>
      <c r="Q634" t="s">
        <v>62</v>
      </c>
      <c r="R634" t="s">
        <v>61</v>
      </c>
      <c r="S634" t="s">
        <v>61</v>
      </c>
      <c r="T634" t="s">
        <v>61</v>
      </c>
      <c r="U634" t="s">
        <v>61</v>
      </c>
      <c r="V634" t="s">
        <v>61</v>
      </c>
    </row>
    <row r="635" spans="1:22" x14ac:dyDescent="0.2">
      <c r="A635" s="1" t="s">
        <v>695</v>
      </c>
      <c r="B635" s="1" t="s">
        <v>4033</v>
      </c>
      <c r="C635" s="1" t="s">
        <v>2362</v>
      </c>
      <c r="D635" s="1" t="s">
        <v>3399</v>
      </c>
      <c r="E635" t="s">
        <v>61</v>
      </c>
      <c r="F635" t="s">
        <v>62</v>
      </c>
      <c r="G635" t="s">
        <v>62</v>
      </c>
      <c r="H635" t="s">
        <v>62</v>
      </c>
      <c r="I635" t="s">
        <v>62</v>
      </c>
      <c r="J635" t="s">
        <v>62</v>
      </c>
      <c r="K635" t="s">
        <v>62</v>
      </c>
      <c r="L635" t="s">
        <v>62</v>
      </c>
      <c r="M635" t="s">
        <v>62</v>
      </c>
      <c r="N635" t="s">
        <v>62</v>
      </c>
      <c r="O635" t="s">
        <v>62</v>
      </c>
      <c r="P635" t="s">
        <v>61</v>
      </c>
      <c r="Q635" t="s">
        <v>62</v>
      </c>
      <c r="R635" t="s">
        <v>61</v>
      </c>
      <c r="S635" t="s">
        <v>62</v>
      </c>
      <c r="T635" t="s">
        <v>62</v>
      </c>
      <c r="U635" t="s">
        <v>62</v>
      </c>
      <c r="V635" t="s">
        <v>61</v>
      </c>
    </row>
    <row r="636" spans="1:22" x14ac:dyDescent="0.2">
      <c r="A636" s="1" t="s">
        <v>696</v>
      </c>
      <c r="B636" s="1" t="s">
        <v>4034</v>
      </c>
      <c r="C636" s="1" t="s">
        <v>2363</v>
      </c>
      <c r="D636" s="1" t="s">
        <v>3399</v>
      </c>
      <c r="E636" t="s">
        <v>61</v>
      </c>
      <c r="F636" t="s">
        <v>62</v>
      </c>
      <c r="G636" t="s">
        <v>62</v>
      </c>
      <c r="H636" t="s">
        <v>62</v>
      </c>
      <c r="I636" t="s">
        <v>62</v>
      </c>
      <c r="J636" t="s">
        <v>61</v>
      </c>
      <c r="K636" t="s">
        <v>62</v>
      </c>
      <c r="L636" t="s">
        <v>62</v>
      </c>
      <c r="M636" t="s">
        <v>62</v>
      </c>
      <c r="N636" t="s">
        <v>62</v>
      </c>
      <c r="O636" t="s">
        <v>61</v>
      </c>
      <c r="P636" t="s">
        <v>61</v>
      </c>
      <c r="Q636" t="s">
        <v>62</v>
      </c>
      <c r="R636" t="s">
        <v>61</v>
      </c>
      <c r="S636" t="s">
        <v>62</v>
      </c>
      <c r="T636" t="s">
        <v>62</v>
      </c>
      <c r="V636" t="s">
        <v>62</v>
      </c>
    </row>
    <row r="637" spans="1:22" x14ac:dyDescent="0.2">
      <c r="A637" s="1" t="s">
        <v>697</v>
      </c>
      <c r="B637" s="1" t="s">
        <v>4035</v>
      </c>
      <c r="C637" s="1" t="s">
        <v>2364</v>
      </c>
      <c r="D637" s="1" t="s">
        <v>3399</v>
      </c>
      <c r="E637" t="s">
        <v>61</v>
      </c>
      <c r="F637" t="s">
        <v>62</v>
      </c>
      <c r="G637" t="s">
        <v>62</v>
      </c>
      <c r="H637" t="s">
        <v>62</v>
      </c>
      <c r="I637" t="s">
        <v>62</v>
      </c>
      <c r="J637" t="s">
        <v>61</v>
      </c>
      <c r="K637" t="s">
        <v>62</v>
      </c>
      <c r="L637" t="s">
        <v>62</v>
      </c>
      <c r="M637" t="s">
        <v>62</v>
      </c>
      <c r="N637" t="s">
        <v>62</v>
      </c>
      <c r="O637" t="s">
        <v>61</v>
      </c>
      <c r="P637" t="s">
        <v>61</v>
      </c>
      <c r="Q637" t="s">
        <v>62</v>
      </c>
      <c r="R637" t="s">
        <v>61</v>
      </c>
      <c r="S637" t="s">
        <v>61</v>
      </c>
      <c r="T637" t="s">
        <v>61</v>
      </c>
      <c r="U637" t="s">
        <v>62</v>
      </c>
      <c r="V637" t="s">
        <v>62</v>
      </c>
    </row>
    <row r="638" spans="1:22" x14ac:dyDescent="0.2">
      <c r="A638" s="1" t="s">
        <v>698</v>
      </c>
      <c r="B638" s="1" t="s">
        <v>4036</v>
      </c>
      <c r="C638" s="1" t="s">
        <v>2365</v>
      </c>
      <c r="D638" s="1" t="s">
        <v>3399</v>
      </c>
      <c r="E638" t="s">
        <v>61</v>
      </c>
      <c r="F638" t="s">
        <v>62</v>
      </c>
      <c r="G638" t="s">
        <v>61</v>
      </c>
      <c r="H638" t="s">
        <v>62</v>
      </c>
      <c r="I638" t="s">
        <v>61</v>
      </c>
      <c r="J638" t="s">
        <v>61</v>
      </c>
      <c r="K638" t="s">
        <v>61</v>
      </c>
      <c r="M638" t="s">
        <v>61</v>
      </c>
      <c r="N638" t="s">
        <v>61</v>
      </c>
      <c r="O638" t="s">
        <v>61</v>
      </c>
      <c r="P638" t="s">
        <v>61</v>
      </c>
      <c r="Q638" t="s">
        <v>61</v>
      </c>
      <c r="R638" t="s">
        <v>61</v>
      </c>
      <c r="S638" t="s">
        <v>62</v>
      </c>
      <c r="T638" t="s">
        <v>62</v>
      </c>
      <c r="U638" t="s">
        <v>61</v>
      </c>
      <c r="V638" t="s">
        <v>61</v>
      </c>
    </row>
    <row r="639" spans="1:22" x14ac:dyDescent="0.2">
      <c r="A639" s="1" t="s">
        <v>699</v>
      </c>
      <c r="B639" s="1" t="s">
        <v>4037</v>
      </c>
      <c r="C639" s="1" t="s">
        <v>2366</v>
      </c>
      <c r="D639" s="1" t="s">
        <v>3399</v>
      </c>
      <c r="E639" t="s">
        <v>61</v>
      </c>
      <c r="F639" t="s">
        <v>62</v>
      </c>
      <c r="G639" t="s">
        <v>62</v>
      </c>
      <c r="H639" t="s">
        <v>62</v>
      </c>
      <c r="I639" t="s">
        <v>62</v>
      </c>
      <c r="J639" t="s">
        <v>61</v>
      </c>
      <c r="K639" t="s">
        <v>62</v>
      </c>
      <c r="L639" t="s">
        <v>62</v>
      </c>
      <c r="M639" t="s">
        <v>62</v>
      </c>
      <c r="N639" t="s">
        <v>62</v>
      </c>
      <c r="O639" t="s">
        <v>61</v>
      </c>
      <c r="P639" t="s">
        <v>61</v>
      </c>
      <c r="Q639" t="s">
        <v>61</v>
      </c>
      <c r="R639" t="s">
        <v>61</v>
      </c>
      <c r="S639" t="s">
        <v>61</v>
      </c>
      <c r="T639" t="s">
        <v>62</v>
      </c>
      <c r="V639" t="s">
        <v>62</v>
      </c>
    </row>
    <row r="640" spans="1:22" x14ac:dyDescent="0.2">
      <c r="A640" s="1" t="s">
        <v>700</v>
      </c>
      <c r="B640" s="1" t="s">
        <v>4038</v>
      </c>
      <c r="C640" s="1" t="s">
        <v>2367</v>
      </c>
      <c r="D640" s="1" t="s">
        <v>3399</v>
      </c>
      <c r="E640" t="s">
        <v>61</v>
      </c>
      <c r="G640" t="s">
        <v>62</v>
      </c>
      <c r="H640" t="s">
        <v>62</v>
      </c>
      <c r="I640" t="s">
        <v>61</v>
      </c>
      <c r="J640" t="s">
        <v>61</v>
      </c>
      <c r="K640" t="s">
        <v>62</v>
      </c>
      <c r="L640" t="s">
        <v>62</v>
      </c>
      <c r="M640" t="s">
        <v>62</v>
      </c>
      <c r="N640" t="s">
        <v>62</v>
      </c>
      <c r="O640" t="s">
        <v>61</v>
      </c>
      <c r="P640" t="s">
        <v>61</v>
      </c>
      <c r="Q640" t="s">
        <v>62</v>
      </c>
      <c r="R640" t="s">
        <v>61</v>
      </c>
      <c r="T640" t="s">
        <v>61</v>
      </c>
      <c r="U640" t="s">
        <v>62</v>
      </c>
      <c r="V640" t="s">
        <v>61</v>
      </c>
    </row>
    <row r="641" spans="1:22" x14ac:dyDescent="0.2">
      <c r="A641" s="1" t="s">
        <v>701</v>
      </c>
      <c r="B641" s="1" t="s">
        <v>4039</v>
      </c>
      <c r="C641" s="1" t="s">
        <v>2368</v>
      </c>
      <c r="D641" s="1" t="s">
        <v>3399</v>
      </c>
      <c r="E641" t="s">
        <v>61</v>
      </c>
      <c r="F641" t="s">
        <v>62</v>
      </c>
      <c r="G641" t="s">
        <v>61</v>
      </c>
      <c r="H641" t="s">
        <v>62</v>
      </c>
      <c r="I641" t="s">
        <v>61</v>
      </c>
      <c r="J641" t="s">
        <v>61</v>
      </c>
      <c r="M641" t="s">
        <v>61</v>
      </c>
      <c r="N641" t="s">
        <v>61</v>
      </c>
      <c r="O641" t="s">
        <v>61</v>
      </c>
      <c r="P641" t="s">
        <v>61</v>
      </c>
      <c r="Q641" t="s">
        <v>61</v>
      </c>
      <c r="R641" t="s">
        <v>61</v>
      </c>
      <c r="S641" t="s">
        <v>62</v>
      </c>
      <c r="T641" t="s">
        <v>62</v>
      </c>
      <c r="U641" t="s">
        <v>61</v>
      </c>
      <c r="V641" t="s">
        <v>61</v>
      </c>
    </row>
    <row r="642" spans="1:22" x14ac:dyDescent="0.2">
      <c r="A642" s="1" t="s">
        <v>702</v>
      </c>
      <c r="B642" s="1" t="s">
        <v>4040</v>
      </c>
      <c r="C642" s="1" t="s">
        <v>2369</v>
      </c>
      <c r="D642" s="1" t="s">
        <v>3399</v>
      </c>
      <c r="E642" t="s">
        <v>61</v>
      </c>
      <c r="F642" t="s">
        <v>62</v>
      </c>
      <c r="G642" t="s">
        <v>62</v>
      </c>
      <c r="H642" t="s">
        <v>62</v>
      </c>
      <c r="I642" t="s">
        <v>61</v>
      </c>
      <c r="J642" t="s">
        <v>62</v>
      </c>
      <c r="K642" t="s">
        <v>62</v>
      </c>
      <c r="L642" t="s">
        <v>62</v>
      </c>
      <c r="M642" t="s">
        <v>62</v>
      </c>
      <c r="N642" t="s">
        <v>62</v>
      </c>
      <c r="O642" t="s">
        <v>62</v>
      </c>
      <c r="P642" t="s">
        <v>62</v>
      </c>
      <c r="Q642" t="s">
        <v>62</v>
      </c>
      <c r="R642" t="s">
        <v>62</v>
      </c>
      <c r="S642" t="s">
        <v>62</v>
      </c>
      <c r="T642" t="s">
        <v>61</v>
      </c>
      <c r="U642" t="s">
        <v>61</v>
      </c>
      <c r="V642" t="s">
        <v>62</v>
      </c>
    </row>
    <row r="643" spans="1:22" x14ac:dyDescent="0.2">
      <c r="A643" s="1" t="s">
        <v>703</v>
      </c>
      <c r="B643" s="1" t="s">
        <v>4041</v>
      </c>
      <c r="C643" s="1" t="s">
        <v>2370</v>
      </c>
      <c r="D643" s="1" t="s">
        <v>3399</v>
      </c>
      <c r="E643" t="s">
        <v>61</v>
      </c>
      <c r="F643" t="s">
        <v>62</v>
      </c>
      <c r="G643" t="s">
        <v>62</v>
      </c>
      <c r="H643" t="s">
        <v>62</v>
      </c>
      <c r="J643" t="s">
        <v>62</v>
      </c>
      <c r="K643" t="s">
        <v>62</v>
      </c>
      <c r="L643" t="s">
        <v>62</v>
      </c>
      <c r="M643" t="s">
        <v>62</v>
      </c>
      <c r="N643" t="s">
        <v>62</v>
      </c>
      <c r="O643" t="s">
        <v>62</v>
      </c>
      <c r="P643" t="s">
        <v>62</v>
      </c>
      <c r="Q643" t="s">
        <v>62</v>
      </c>
      <c r="R643" t="s">
        <v>62</v>
      </c>
      <c r="S643" t="s">
        <v>62</v>
      </c>
      <c r="T643" t="s">
        <v>61</v>
      </c>
      <c r="V643" t="s">
        <v>62</v>
      </c>
    </row>
    <row r="644" spans="1:22" x14ac:dyDescent="0.2">
      <c r="A644" s="1" t="s">
        <v>704</v>
      </c>
      <c r="B644" s="1" t="s">
        <v>4042</v>
      </c>
      <c r="C644" s="1" t="s">
        <v>2371</v>
      </c>
      <c r="D644" s="1" t="s">
        <v>3399</v>
      </c>
      <c r="E644" t="s">
        <v>61</v>
      </c>
      <c r="F644" t="s">
        <v>62</v>
      </c>
      <c r="G644" t="s">
        <v>62</v>
      </c>
      <c r="H644" t="s">
        <v>62</v>
      </c>
      <c r="I644" t="s">
        <v>62</v>
      </c>
      <c r="J644" t="s">
        <v>61</v>
      </c>
      <c r="K644" t="s">
        <v>62</v>
      </c>
      <c r="L644" t="s">
        <v>62</v>
      </c>
      <c r="M644" t="s">
        <v>62</v>
      </c>
      <c r="N644" t="s">
        <v>61</v>
      </c>
      <c r="O644" t="s">
        <v>61</v>
      </c>
      <c r="P644" t="s">
        <v>61</v>
      </c>
      <c r="Q644" t="s">
        <v>61</v>
      </c>
      <c r="R644" t="s">
        <v>61</v>
      </c>
      <c r="T644" t="s">
        <v>62</v>
      </c>
      <c r="U644" t="s">
        <v>62</v>
      </c>
      <c r="V644" t="s">
        <v>62</v>
      </c>
    </row>
    <row r="645" spans="1:22" x14ac:dyDescent="0.2">
      <c r="A645" s="1" t="s">
        <v>705</v>
      </c>
      <c r="B645" s="1" t="s">
        <v>4043</v>
      </c>
      <c r="C645" s="1" t="s">
        <v>2372</v>
      </c>
      <c r="D645" s="1" t="s">
        <v>3399</v>
      </c>
      <c r="E645" t="s">
        <v>61</v>
      </c>
      <c r="F645" t="s">
        <v>62</v>
      </c>
      <c r="G645" t="s">
        <v>61</v>
      </c>
      <c r="H645" t="s">
        <v>62</v>
      </c>
      <c r="I645" t="s">
        <v>62</v>
      </c>
      <c r="J645" t="s">
        <v>62</v>
      </c>
      <c r="K645" t="s">
        <v>61</v>
      </c>
      <c r="M645" t="s">
        <v>62</v>
      </c>
      <c r="N645" t="s">
        <v>62</v>
      </c>
      <c r="O645" t="s">
        <v>62</v>
      </c>
      <c r="P645" t="s">
        <v>61</v>
      </c>
      <c r="Q645" t="s">
        <v>62</v>
      </c>
      <c r="R645" t="s">
        <v>61</v>
      </c>
      <c r="S645" t="s">
        <v>62</v>
      </c>
      <c r="T645" t="s">
        <v>62</v>
      </c>
      <c r="U645" t="s">
        <v>62</v>
      </c>
      <c r="V645" t="s">
        <v>62</v>
      </c>
    </row>
    <row r="646" spans="1:22" x14ac:dyDescent="0.2">
      <c r="A646" s="1" t="s">
        <v>706</v>
      </c>
      <c r="B646" s="1" t="s">
        <v>4044</v>
      </c>
      <c r="C646" s="1" t="s">
        <v>2373</v>
      </c>
      <c r="D646" s="1" t="s">
        <v>3399</v>
      </c>
      <c r="E646" t="s">
        <v>61</v>
      </c>
      <c r="F646" t="s">
        <v>62</v>
      </c>
      <c r="G646" t="s">
        <v>62</v>
      </c>
      <c r="H646" t="s">
        <v>62</v>
      </c>
      <c r="J646" t="s">
        <v>62</v>
      </c>
      <c r="K646" t="s">
        <v>62</v>
      </c>
      <c r="L646" t="s">
        <v>62</v>
      </c>
      <c r="M646" t="s">
        <v>62</v>
      </c>
      <c r="N646" t="s">
        <v>62</v>
      </c>
      <c r="O646" t="s">
        <v>61</v>
      </c>
      <c r="P646" t="s">
        <v>62</v>
      </c>
      <c r="Q646" t="s">
        <v>62</v>
      </c>
      <c r="R646" t="s">
        <v>62</v>
      </c>
      <c r="S646" t="s">
        <v>62</v>
      </c>
      <c r="T646" t="s">
        <v>61</v>
      </c>
      <c r="U646" t="s">
        <v>61</v>
      </c>
      <c r="V646" t="s">
        <v>62</v>
      </c>
    </row>
    <row r="647" spans="1:22" x14ac:dyDescent="0.2">
      <c r="A647" s="1" t="s">
        <v>707</v>
      </c>
      <c r="B647" s="1" t="s">
        <v>4045</v>
      </c>
      <c r="C647" s="1" t="s">
        <v>2374</v>
      </c>
      <c r="D647" s="1" t="s">
        <v>3399</v>
      </c>
      <c r="E647" t="s">
        <v>61</v>
      </c>
      <c r="F647" t="s">
        <v>62</v>
      </c>
      <c r="G647" t="s">
        <v>62</v>
      </c>
      <c r="H647" t="s">
        <v>62</v>
      </c>
      <c r="I647" t="s">
        <v>62</v>
      </c>
      <c r="J647" t="s">
        <v>61</v>
      </c>
      <c r="K647" t="s">
        <v>62</v>
      </c>
      <c r="L647" t="s">
        <v>62</v>
      </c>
      <c r="M647" t="s">
        <v>62</v>
      </c>
      <c r="N647" t="s">
        <v>62</v>
      </c>
      <c r="O647" t="s">
        <v>62</v>
      </c>
      <c r="P647" t="s">
        <v>61</v>
      </c>
      <c r="Q647" t="s">
        <v>62</v>
      </c>
      <c r="R647" t="s">
        <v>61</v>
      </c>
      <c r="S647" t="s">
        <v>61</v>
      </c>
      <c r="T647" t="s">
        <v>61</v>
      </c>
      <c r="V647" t="s">
        <v>62</v>
      </c>
    </row>
    <row r="648" spans="1:22" x14ac:dyDescent="0.2">
      <c r="A648" s="1" t="s">
        <v>708</v>
      </c>
      <c r="B648" s="1" t="s">
        <v>4046</v>
      </c>
      <c r="C648" s="1" t="s">
        <v>2375</v>
      </c>
      <c r="D648" s="1" t="s">
        <v>3399</v>
      </c>
      <c r="F648" t="s">
        <v>62</v>
      </c>
      <c r="G648" t="s">
        <v>62</v>
      </c>
      <c r="H648" t="s">
        <v>62</v>
      </c>
      <c r="J648" t="s">
        <v>62</v>
      </c>
      <c r="K648" t="s">
        <v>62</v>
      </c>
      <c r="L648" t="s">
        <v>62</v>
      </c>
      <c r="M648" t="s">
        <v>62</v>
      </c>
      <c r="N648" t="s">
        <v>62</v>
      </c>
      <c r="O648" t="s">
        <v>61</v>
      </c>
      <c r="P648" t="s">
        <v>62</v>
      </c>
      <c r="Q648" t="s">
        <v>62</v>
      </c>
      <c r="R648" t="s">
        <v>62</v>
      </c>
      <c r="S648" t="s">
        <v>62</v>
      </c>
      <c r="T648" t="s">
        <v>61</v>
      </c>
      <c r="U648" t="s">
        <v>62</v>
      </c>
      <c r="V648" t="s">
        <v>62</v>
      </c>
    </row>
    <row r="649" spans="1:22" x14ac:dyDescent="0.2">
      <c r="A649" s="1" t="s">
        <v>709</v>
      </c>
      <c r="B649" s="1" t="s">
        <v>4047</v>
      </c>
      <c r="C649" s="1" t="s">
        <v>2376</v>
      </c>
      <c r="D649" s="1" t="s">
        <v>3399</v>
      </c>
      <c r="E649" t="s">
        <v>61</v>
      </c>
      <c r="F649" t="s">
        <v>62</v>
      </c>
      <c r="G649" t="s">
        <v>62</v>
      </c>
      <c r="H649" t="s">
        <v>62</v>
      </c>
      <c r="I649" t="s">
        <v>61</v>
      </c>
      <c r="J649" t="s">
        <v>62</v>
      </c>
      <c r="K649" t="s">
        <v>62</v>
      </c>
      <c r="L649" t="s">
        <v>62</v>
      </c>
      <c r="M649" t="s">
        <v>62</v>
      </c>
      <c r="N649" t="s">
        <v>62</v>
      </c>
      <c r="O649" t="s">
        <v>62</v>
      </c>
      <c r="P649" t="s">
        <v>61</v>
      </c>
      <c r="Q649" t="s">
        <v>62</v>
      </c>
      <c r="R649" t="s">
        <v>61</v>
      </c>
      <c r="S649" t="s">
        <v>62</v>
      </c>
      <c r="T649" t="s">
        <v>62</v>
      </c>
      <c r="V649" t="s">
        <v>62</v>
      </c>
    </row>
    <row r="650" spans="1:22" x14ac:dyDescent="0.2">
      <c r="A650" s="1" t="s">
        <v>710</v>
      </c>
      <c r="B650" s="1" t="s">
        <v>4048</v>
      </c>
      <c r="C650" s="1" t="s">
        <v>2377</v>
      </c>
      <c r="D650" s="1" t="s">
        <v>3399</v>
      </c>
      <c r="E650" t="s">
        <v>61</v>
      </c>
      <c r="F650" t="s">
        <v>62</v>
      </c>
      <c r="G650" t="s">
        <v>62</v>
      </c>
      <c r="H650" t="s">
        <v>62</v>
      </c>
      <c r="I650" t="s">
        <v>61</v>
      </c>
      <c r="J650" t="s">
        <v>62</v>
      </c>
      <c r="K650" t="s">
        <v>62</v>
      </c>
      <c r="L650" t="s">
        <v>62</v>
      </c>
      <c r="M650" t="s">
        <v>62</v>
      </c>
      <c r="N650" t="s">
        <v>62</v>
      </c>
      <c r="O650" t="s">
        <v>62</v>
      </c>
      <c r="P650" t="s">
        <v>61</v>
      </c>
      <c r="Q650" t="s">
        <v>62</v>
      </c>
      <c r="R650" t="s">
        <v>61</v>
      </c>
      <c r="S650" t="s">
        <v>62</v>
      </c>
      <c r="T650" t="s">
        <v>62</v>
      </c>
      <c r="V650" t="s">
        <v>62</v>
      </c>
    </row>
    <row r="651" spans="1:22" x14ac:dyDescent="0.2">
      <c r="A651" s="1" t="s">
        <v>711</v>
      </c>
      <c r="B651" s="1" t="s">
        <v>4049</v>
      </c>
      <c r="C651" s="1" t="s">
        <v>2378</v>
      </c>
      <c r="D651" s="1" t="s">
        <v>3399</v>
      </c>
      <c r="E651" t="s">
        <v>61</v>
      </c>
      <c r="F651" t="s">
        <v>62</v>
      </c>
      <c r="G651" t="s">
        <v>62</v>
      </c>
      <c r="H651" t="s">
        <v>62</v>
      </c>
      <c r="I651" t="s">
        <v>62</v>
      </c>
      <c r="J651" t="s">
        <v>61</v>
      </c>
      <c r="K651" t="s">
        <v>62</v>
      </c>
      <c r="L651" t="s">
        <v>62</v>
      </c>
      <c r="M651" t="s">
        <v>62</v>
      </c>
      <c r="N651" t="s">
        <v>61</v>
      </c>
      <c r="O651" t="s">
        <v>61</v>
      </c>
      <c r="P651" t="s">
        <v>61</v>
      </c>
      <c r="Q651" t="s">
        <v>61</v>
      </c>
      <c r="R651" t="s">
        <v>61</v>
      </c>
      <c r="S651" t="s">
        <v>62</v>
      </c>
      <c r="T651" t="s">
        <v>62</v>
      </c>
      <c r="U651" t="s">
        <v>62</v>
      </c>
      <c r="V651" t="s">
        <v>62</v>
      </c>
    </row>
    <row r="652" spans="1:22" x14ac:dyDescent="0.2">
      <c r="A652" s="1" t="s">
        <v>712</v>
      </c>
      <c r="B652" s="1" t="s">
        <v>4050</v>
      </c>
      <c r="C652" s="1" t="s">
        <v>2379</v>
      </c>
      <c r="D652" s="1" t="s">
        <v>3399</v>
      </c>
      <c r="E652" t="s">
        <v>61</v>
      </c>
      <c r="F652" t="s">
        <v>62</v>
      </c>
      <c r="G652" t="s">
        <v>62</v>
      </c>
      <c r="H652" t="s">
        <v>62</v>
      </c>
      <c r="I652" t="s">
        <v>61</v>
      </c>
      <c r="J652" t="s">
        <v>62</v>
      </c>
      <c r="K652" t="s">
        <v>62</v>
      </c>
      <c r="L652" t="s">
        <v>62</v>
      </c>
      <c r="M652" t="s">
        <v>62</v>
      </c>
      <c r="N652" t="s">
        <v>62</v>
      </c>
      <c r="O652" t="s">
        <v>62</v>
      </c>
      <c r="P652" t="s">
        <v>62</v>
      </c>
      <c r="Q652" t="s">
        <v>62</v>
      </c>
      <c r="R652" t="s">
        <v>62</v>
      </c>
      <c r="S652" t="s">
        <v>62</v>
      </c>
      <c r="T652" t="s">
        <v>62</v>
      </c>
      <c r="V652" t="s">
        <v>62</v>
      </c>
    </row>
    <row r="653" spans="1:22" x14ac:dyDescent="0.2">
      <c r="A653" s="1" t="s">
        <v>713</v>
      </c>
      <c r="B653" s="1" t="s">
        <v>4051</v>
      </c>
      <c r="C653" s="1" t="s">
        <v>2380</v>
      </c>
      <c r="D653" s="1" t="s">
        <v>3399</v>
      </c>
      <c r="E653" t="s">
        <v>62</v>
      </c>
      <c r="F653" t="s">
        <v>62</v>
      </c>
      <c r="G653" t="s">
        <v>62</v>
      </c>
      <c r="H653" t="s">
        <v>62</v>
      </c>
      <c r="I653" t="s">
        <v>62</v>
      </c>
      <c r="J653" t="s">
        <v>62</v>
      </c>
      <c r="K653" t="s">
        <v>62</v>
      </c>
      <c r="L653" t="s">
        <v>62</v>
      </c>
      <c r="M653" t="s">
        <v>62</v>
      </c>
      <c r="N653" t="s">
        <v>62</v>
      </c>
      <c r="O653" t="s">
        <v>61</v>
      </c>
      <c r="P653" t="s">
        <v>62</v>
      </c>
      <c r="Q653" t="s">
        <v>62</v>
      </c>
      <c r="S653" t="s">
        <v>62</v>
      </c>
      <c r="T653" t="s">
        <v>61</v>
      </c>
      <c r="U653" t="s">
        <v>62</v>
      </c>
      <c r="V653" t="s">
        <v>62</v>
      </c>
    </row>
    <row r="654" spans="1:22" x14ac:dyDescent="0.2">
      <c r="A654" s="1" t="s">
        <v>714</v>
      </c>
      <c r="B654" s="1" t="s">
        <v>4052</v>
      </c>
      <c r="C654" s="1" t="s">
        <v>2381</v>
      </c>
      <c r="D654" s="1" t="s">
        <v>3399</v>
      </c>
      <c r="E654" t="s">
        <v>61</v>
      </c>
      <c r="F654" t="s">
        <v>62</v>
      </c>
      <c r="G654" t="s">
        <v>62</v>
      </c>
      <c r="H654" t="s">
        <v>62</v>
      </c>
      <c r="I654" t="s">
        <v>62</v>
      </c>
      <c r="J654" t="s">
        <v>62</v>
      </c>
      <c r="K654" t="s">
        <v>62</v>
      </c>
      <c r="L654" t="s">
        <v>62</v>
      </c>
      <c r="M654" t="s">
        <v>62</v>
      </c>
      <c r="N654" t="s">
        <v>62</v>
      </c>
      <c r="O654" t="s">
        <v>61</v>
      </c>
      <c r="P654" t="s">
        <v>62</v>
      </c>
      <c r="Q654" t="s">
        <v>62</v>
      </c>
      <c r="R654" t="s">
        <v>62</v>
      </c>
      <c r="S654" t="s">
        <v>62</v>
      </c>
      <c r="T654" t="s">
        <v>61</v>
      </c>
      <c r="U654" t="s">
        <v>62</v>
      </c>
      <c r="V654" t="s">
        <v>62</v>
      </c>
    </row>
    <row r="655" spans="1:22" x14ac:dyDescent="0.2">
      <c r="A655" s="1" t="s">
        <v>715</v>
      </c>
      <c r="B655" s="1" t="s">
        <v>4053</v>
      </c>
      <c r="C655" s="1" t="s">
        <v>2382</v>
      </c>
      <c r="D655" s="1" t="s">
        <v>3399</v>
      </c>
      <c r="F655" t="s">
        <v>62</v>
      </c>
      <c r="G655" t="s">
        <v>62</v>
      </c>
      <c r="H655" t="s">
        <v>62</v>
      </c>
      <c r="I655" t="s">
        <v>62</v>
      </c>
      <c r="J655" t="s">
        <v>62</v>
      </c>
      <c r="K655" t="s">
        <v>62</v>
      </c>
      <c r="L655" t="s">
        <v>62</v>
      </c>
      <c r="M655" t="s">
        <v>62</v>
      </c>
      <c r="N655" t="s">
        <v>62</v>
      </c>
      <c r="O655" t="s">
        <v>61</v>
      </c>
      <c r="P655" t="s">
        <v>62</v>
      </c>
      <c r="Q655" t="s">
        <v>62</v>
      </c>
      <c r="R655" t="s">
        <v>62</v>
      </c>
      <c r="S655" t="s">
        <v>62</v>
      </c>
      <c r="T655" t="s">
        <v>61</v>
      </c>
      <c r="U655" t="s">
        <v>62</v>
      </c>
      <c r="V655" t="s">
        <v>62</v>
      </c>
    </row>
    <row r="656" spans="1:22" x14ac:dyDescent="0.2">
      <c r="A656" s="1" t="s">
        <v>716</v>
      </c>
      <c r="B656" s="1" t="s">
        <v>4054</v>
      </c>
      <c r="C656" s="1" t="s">
        <v>2383</v>
      </c>
      <c r="D656" s="1" t="s">
        <v>3399</v>
      </c>
      <c r="E656" t="s">
        <v>61</v>
      </c>
      <c r="F656" t="s">
        <v>62</v>
      </c>
      <c r="G656" t="s">
        <v>62</v>
      </c>
      <c r="H656" t="s">
        <v>62</v>
      </c>
      <c r="I656" t="s">
        <v>62</v>
      </c>
      <c r="J656" t="s">
        <v>62</v>
      </c>
      <c r="K656" t="s">
        <v>62</v>
      </c>
      <c r="L656" t="s">
        <v>62</v>
      </c>
      <c r="M656" t="s">
        <v>62</v>
      </c>
      <c r="N656" t="s">
        <v>62</v>
      </c>
      <c r="P656" t="s">
        <v>62</v>
      </c>
      <c r="Q656" t="s">
        <v>62</v>
      </c>
      <c r="R656" t="s">
        <v>62</v>
      </c>
      <c r="S656" t="s">
        <v>62</v>
      </c>
      <c r="T656" t="s">
        <v>62</v>
      </c>
      <c r="U656" t="s">
        <v>61</v>
      </c>
      <c r="V656" t="s">
        <v>62</v>
      </c>
    </row>
    <row r="657" spans="1:22" x14ac:dyDescent="0.2">
      <c r="A657" s="1" t="s">
        <v>717</v>
      </c>
      <c r="B657" s="1" t="s">
        <v>4055</v>
      </c>
      <c r="C657" s="1" t="s">
        <v>2384</v>
      </c>
      <c r="D657" s="1" t="s">
        <v>3399</v>
      </c>
      <c r="E657" t="s">
        <v>61</v>
      </c>
      <c r="F657" t="s">
        <v>62</v>
      </c>
      <c r="H657" t="s">
        <v>62</v>
      </c>
      <c r="J657" t="s">
        <v>61</v>
      </c>
      <c r="L657" t="s">
        <v>62</v>
      </c>
      <c r="M657" t="s">
        <v>62</v>
      </c>
      <c r="N657" t="s">
        <v>61</v>
      </c>
      <c r="O657" t="s">
        <v>62</v>
      </c>
      <c r="P657" t="s">
        <v>61</v>
      </c>
      <c r="Q657" t="s">
        <v>61</v>
      </c>
      <c r="R657" t="s">
        <v>61</v>
      </c>
      <c r="S657" t="s">
        <v>61</v>
      </c>
      <c r="T657" t="s">
        <v>61</v>
      </c>
      <c r="U657" t="s">
        <v>62</v>
      </c>
      <c r="V657" t="s">
        <v>62</v>
      </c>
    </row>
    <row r="658" spans="1:22" x14ac:dyDescent="0.2">
      <c r="A658" s="1" t="s">
        <v>718</v>
      </c>
      <c r="B658" s="1" t="s">
        <v>4056</v>
      </c>
      <c r="C658" s="1" t="s">
        <v>2385</v>
      </c>
      <c r="D658" s="1" t="s">
        <v>3399</v>
      </c>
      <c r="E658" t="s">
        <v>61</v>
      </c>
      <c r="G658" t="s">
        <v>62</v>
      </c>
      <c r="H658" t="s">
        <v>62</v>
      </c>
      <c r="J658" t="s">
        <v>61</v>
      </c>
      <c r="K658" t="s">
        <v>62</v>
      </c>
      <c r="L658" t="s">
        <v>62</v>
      </c>
      <c r="M658" t="s">
        <v>62</v>
      </c>
      <c r="N658" t="s">
        <v>62</v>
      </c>
      <c r="O658" t="s">
        <v>61</v>
      </c>
      <c r="P658" t="s">
        <v>61</v>
      </c>
      <c r="Q658" t="s">
        <v>62</v>
      </c>
      <c r="R658" t="s">
        <v>61</v>
      </c>
      <c r="T658" t="s">
        <v>61</v>
      </c>
      <c r="U658" t="s">
        <v>62</v>
      </c>
      <c r="V658" t="s">
        <v>61</v>
      </c>
    </row>
    <row r="659" spans="1:22" x14ac:dyDescent="0.2">
      <c r="A659" s="1" t="s">
        <v>719</v>
      </c>
      <c r="B659" s="1" t="s">
        <v>4057</v>
      </c>
      <c r="C659" s="1" t="s">
        <v>2386</v>
      </c>
      <c r="D659" s="1" t="s">
        <v>3399</v>
      </c>
      <c r="G659" t="s">
        <v>62</v>
      </c>
      <c r="H659" t="s">
        <v>62</v>
      </c>
      <c r="J659" t="s">
        <v>61</v>
      </c>
      <c r="K659" t="s">
        <v>62</v>
      </c>
      <c r="L659" t="s">
        <v>62</v>
      </c>
      <c r="M659" t="s">
        <v>62</v>
      </c>
      <c r="N659" t="s">
        <v>62</v>
      </c>
      <c r="O659" t="s">
        <v>61</v>
      </c>
      <c r="P659" t="s">
        <v>61</v>
      </c>
      <c r="Q659" t="s">
        <v>62</v>
      </c>
      <c r="R659" t="s">
        <v>61</v>
      </c>
      <c r="S659" t="s">
        <v>61</v>
      </c>
      <c r="T659" t="s">
        <v>61</v>
      </c>
      <c r="U659" t="s">
        <v>62</v>
      </c>
      <c r="V659" t="s">
        <v>62</v>
      </c>
    </row>
    <row r="660" spans="1:22" x14ac:dyDescent="0.2">
      <c r="A660" s="1" t="s">
        <v>720</v>
      </c>
      <c r="B660" s="1" t="s">
        <v>4058</v>
      </c>
      <c r="C660" s="1" t="s">
        <v>2387</v>
      </c>
      <c r="D660" s="1" t="s">
        <v>3399</v>
      </c>
      <c r="E660" t="s">
        <v>61</v>
      </c>
      <c r="F660" t="s">
        <v>62</v>
      </c>
      <c r="G660" t="s">
        <v>62</v>
      </c>
      <c r="H660" t="s">
        <v>62</v>
      </c>
      <c r="I660" t="s">
        <v>61</v>
      </c>
      <c r="J660" t="s">
        <v>62</v>
      </c>
      <c r="K660" t="s">
        <v>62</v>
      </c>
      <c r="L660" t="s">
        <v>62</v>
      </c>
      <c r="M660" t="s">
        <v>62</v>
      </c>
      <c r="N660" t="s">
        <v>62</v>
      </c>
      <c r="O660" t="s">
        <v>62</v>
      </c>
      <c r="Q660" t="s">
        <v>62</v>
      </c>
      <c r="R660" t="s">
        <v>62</v>
      </c>
      <c r="S660" t="s">
        <v>62</v>
      </c>
      <c r="T660" t="s">
        <v>61</v>
      </c>
      <c r="U660" t="s">
        <v>62</v>
      </c>
      <c r="V660" t="s">
        <v>62</v>
      </c>
    </row>
    <row r="661" spans="1:22" x14ac:dyDescent="0.2">
      <c r="A661" s="1" t="s">
        <v>721</v>
      </c>
      <c r="B661" s="1" t="s">
        <v>4059</v>
      </c>
      <c r="C661" s="1" t="s">
        <v>2388</v>
      </c>
      <c r="D661" s="1" t="s">
        <v>3399</v>
      </c>
      <c r="E661" t="s">
        <v>62</v>
      </c>
      <c r="F661" t="s">
        <v>62</v>
      </c>
      <c r="G661" t="s">
        <v>62</v>
      </c>
      <c r="H661" t="s">
        <v>62</v>
      </c>
      <c r="I661" t="s">
        <v>62</v>
      </c>
      <c r="J661" t="s">
        <v>62</v>
      </c>
      <c r="K661" t="s">
        <v>62</v>
      </c>
      <c r="L661" t="s">
        <v>62</v>
      </c>
      <c r="M661" t="s">
        <v>62</v>
      </c>
      <c r="N661" t="s">
        <v>62</v>
      </c>
      <c r="O661" t="s">
        <v>61</v>
      </c>
      <c r="P661" t="s">
        <v>62</v>
      </c>
      <c r="Q661" t="s">
        <v>62</v>
      </c>
      <c r="R661" t="s">
        <v>62</v>
      </c>
      <c r="S661" t="s">
        <v>62</v>
      </c>
      <c r="T661" t="s">
        <v>61</v>
      </c>
      <c r="U661" t="s">
        <v>62</v>
      </c>
      <c r="V661" t="s">
        <v>62</v>
      </c>
    </row>
    <row r="662" spans="1:22" x14ac:dyDescent="0.2">
      <c r="A662" s="1" t="s">
        <v>722</v>
      </c>
      <c r="B662" s="1" t="s">
        <v>4060</v>
      </c>
      <c r="C662" s="1" t="s">
        <v>2389</v>
      </c>
      <c r="D662" s="1" t="s">
        <v>3399</v>
      </c>
      <c r="E662" t="s">
        <v>61</v>
      </c>
      <c r="F662" t="s">
        <v>62</v>
      </c>
      <c r="G662" t="s">
        <v>62</v>
      </c>
      <c r="H662" t="s">
        <v>62</v>
      </c>
      <c r="I662" t="s">
        <v>62</v>
      </c>
      <c r="J662" t="s">
        <v>61</v>
      </c>
      <c r="K662" t="s">
        <v>62</v>
      </c>
      <c r="L662" t="s">
        <v>62</v>
      </c>
      <c r="M662" t="s">
        <v>62</v>
      </c>
      <c r="N662" t="s">
        <v>62</v>
      </c>
      <c r="O662" t="s">
        <v>62</v>
      </c>
      <c r="P662" t="s">
        <v>61</v>
      </c>
      <c r="Q662" t="s">
        <v>61</v>
      </c>
      <c r="R662" t="s">
        <v>61</v>
      </c>
      <c r="T662" t="s">
        <v>61</v>
      </c>
      <c r="U662" t="s">
        <v>62</v>
      </c>
      <c r="V662" t="s">
        <v>62</v>
      </c>
    </row>
    <row r="663" spans="1:22" x14ac:dyDescent="0.2">
      <c r="A663" s="1" t="s">
        <v>723</v>
      </c>
      <c r="B663" s="1" t="s">
        <v>4061</v>
      </c>
      <c r="C663" s="1" t="s">
        <v>2390</v>
      </c>
      <c r="D663" s="1" t="s">
        <v>3399</v>
      </c>
      <c r="E663" t="s">
        <v>61</v>
      </c>
      <c r="F663" t="s">
        <v>62</v>
      </c>
      <c r="G663" t="s">
        <v>62</v>
      </c>
      <c r="H663" t="s">
        <v>62</v>
      </c>
      <c r="I663" t="s">
        <v>62</v>
      </c>
      <c r="J663" t="s">
        <v>61</v>
      </c>
      <c r="K663" t="s">
        <v>62</v>
      </c>
      <c r="L663" t="s">
        <v>62</v>
      </c>
      <c r="M663" t="s">
        <v>62</v>
      </c>
      <c r="N663" t="s">
        <v>62</v>
      </c>
      <c r="O663" t="s">
        <v>62</v>
      </c>
      <c r="P663" t="s">
        <v>61</v>
      </c>
      <c r="Q663" t="s">
        <v>62</v>
      </c>
      <c r="R663" t="s">
        <v>61</v>
      </c>
      <c r="S663" t="s">
        <v>62</v>
      </c>
      <c r="T663" t="s">
        <v>62</v>
      </c>
      <c r="U663" t="s">
        <v>61</v>
      </c>
      <c r="V663" t="s">
        <v>62</v>
      </c>
    </row>
    <row r="664" spans="1:22" x14ac:dyDescent="0.2">
      <c r="A664" s="1" t="s">
        <v>724</v>
      </c>
      <c r="B664" s="1" t="s">
        <v>4062</v>
      </c>
      <c r="C664" s="1" t="s">
        <v>2391</v>
      </c>
      <c r="D664" s="1" t="s">
        <v>3399</v>
      </c>
      <c r="E664" t="s">
        <v>61</v>
      </c>
      <c r="F664" t="s">
        <v>62</v>
      </c>
      <c r="G664" t="s">
        <v>61</v>
      </c>
      <c r="H664" t="s">
        <v>62</v>
      </c>
      <c r="J664" t="s">
        <v>62</v>
      </c>
      <c r="K664" t="s">
        <v>62</v>
      </c>
      <c r="L664" t="s">
        <v>62</v>
      </c>
      <c r="M664" t="s">
        <v>62</v>
      </c>
      <c r="N664" t="s">
        <v>62</v>
      </c>
      <c r="O664" t="s">
        <v>61</v>
      </c>
      <c r="P664" t="s">
        <v>61</v>
      </c>
      <c r="Q664" t="s">
        <v>62</v>
      </c>
      <c r="R664" t="s">
        <v>61</v>
      </c>
      <c r="T664" t="s">
        <v>62</v>
      </c>
      <c r="V664" t="s">
        <v>62</v>
      </c>
    </row>
    <row r="665" spans="1:22" x14ac:dyDescent="0.2">
      <c r="A665" s="1" t="s">
        <v>725</v>
      </c>
      <c r="B665" s="1" t="s">
        <v>4063</v>
      </c>
      <c r="C665" s="1" t="s">
        <v>2392</v>
      </c>
      <c r="D665" s="1" t="s">
        <v>3399</v>
      </c>
      <c r="E665" t="s">
        <v>61</v>
      </c>
      <c r="F665" t="s">
        <v>62</v>
      </c>
      <c r="G665" t="s">
        <v>62</v>
      </c>
      <c r="H665" t="s">
        <v>62</v>
      </c>
      <c r="I665" t="s">
        <v>62</v>
      </c>
      <c r="J665" t="s">
        <v>62</v>
      </c>
      <c r="K665" t="s">
        <v>62</v>
      </c>
      <c r="L665" t="s">
        <v>62</v>
      </c>
      <c r="M665" t="s">
        <v>62</v>
      </c>
      <c r="N665" t="s">
        <v>62</v>
      </c>
      <c r="O665" t="s">
        <v>61</v>
      </c>
      <c r="P665" t="s">
        <v>62</v>
      </c>
      <c r="Q665" t="s">
        <v>62</v>
      </c>
      <c r="R665" t="s">
        <v>62</v>
      </c>
      <c r="S665" t="s">
        <v>62</v>
      </c>
      <c r="T665" t="s">
        <v>62</v>
      </c>
      <c r="V665" t="s">
        <v>62</v>
      </c>
    </row>
    <row r="666" spans="1:22" x14ac:dyDescent="0.2">
      <c r="A666" s="1" t="s">
        <v>726</v>
      </c>
      <c r="B666" s="1" t="s">
        <v>4064</v>
      </c>
      <c r="C666" s="1" t="s">
        <v>2393</v>
      </c>
      <c r="D666" s="1" t="s">
        <v>3399</v>
      </c>
      <c r="E666" t="s">
        <v>61</v>
      </c>
      <c r="F666" t="s">
        <v>62</v>
      </c>
      <c r="G666" t="s">
        <v>62</v>
      </c>
      <c r="H666" t="s">
        <v>62</v>
      </c>
      <c r="J666" t="s">
        <v>62</v>
      </c>
      <c r="K666" t="s">
        <v>62</v>
      </c>
      <c r="L666" t="s">
        <v>62</v>
      </c>
      <c r="M666" t="s">
        <v>62</v>
      </c>
      <c r="N666" t="s">
        <v>62</v>
      </c>
      <c r="O666" t="s">
        <v>62</v>
      </c>
      <c r="P666" t="s">
        <v>61</v>
      </c>
      <c r="Q666" t="s">
        <v>62</v>
      </c>
      <c r="R666" t="s">
        <v>61</v>
      </c>
      <c r="S666" t="s">
        <v>62</v>
      </c>
      <c r="T666" t="s">
        <v>62</v>
      </c>
      <c r="V666" t="s">
        <v>61</v>
      </c>
    </row>
    <row r="667" spans="1:22" x14ac:dyDescent="0.2">
      <c r="A667" s="1" t="s">
        <v>727</v>
      </c>
      <c r="B667" s="1" t="s">
        <v>4065</v>
      </c>
      <c r="C667" s="1" t="s">
        <v>2394</v>
      </c>
      <c r="D667" s="1" t="s">
        <v>3399</v>
      </c>
      <c r="E667" t="s">
        <v>61</v>
      </c>
      <c r="F667" t="s">
        <v>62</v>
      </c>
      <c r="G667" t="s">
        <v>62</v>
      </c>
      <c r="H667" t="s">
        <v>62</v>
      </c>
      <c r="I667" t="s">
        <v>62</v>
      </c>
      <c r="K667" t="s">
        <v>62</v>
      </c>
      <c r="L667" t="s">
        <v>62</v>
      </c>
      <c r="M667" t="s">
        <v>62</v>
      </c>
      <c r="N667" t="s">
        <v>62</v>
      </c>
      <c r="O667" t="s">
        <v>62</v>
      </c>
      <c r="P667" t="s">
        <v>61</v>
      </c>
      <c r="Q667" t="s">
        <v>62</v>
      </c>
      <c r="R667" t="s">
        <v>61</v>
      </c>
      <c r="S667" t="s">
        <v>62</v>
      </c>
      <c r="V667" t="s">
        <v>61</v>
      </c>
    </row>
    <row r="668" spans="1:22" x14ac:dyDescent="0.2">
      <c r="A668" s="1" t="s">
        <v>728</v>
      </c>
      <c r="B668" s="1" t="s">
        <v>4066</v>
      </c>
      <c r="C668" s="1" t="s">
        <v>2395</v>
      </c>
      <c r="D668" s="1" t="s">
        <v>3399</v>
      </c>
      <c r="E668" t="s">
        <v>61</v>
      </c>
      <c r="F668" t="s">
        <v>62</v>
      </c>
      <c r="G668" t="s">
        <v>62</v>
      </c>
      <c r="H668" t="s">
        <v>62</v>
      </c>
      <c r="I668" t="s">
        <v>62</v>
      </c>
      <c r="J668" t="s">
        <v>62</v>
      </c>
      <c r="K668" t="s">
        <v>62</v>
      </c>
      <c r="L668" t="s">
        <v>62</v>
      </c>
      <c r="M668" t="s">
        <v>62</v>
      </c>
      <c r="N668" t="s">
        <v>62</v>
      </c>
      <c r="O668" t="s">
        <v>62</v>
      </c>
      <c r="P668" t="s">
        <v>61</v>
      </c>
      <c r="Q668" t="s">
        <v>62</v>
      </c>
      <c r="R668" t="s">
        <v>61</v>
      </c>
      <c r="S668" t="s">
        <v>62</v>
      </c>
      <c r="T668" t="s">
        <v>62</v>
      </c>
      <c r="U668" t="s">
        <v>61</v>
      </c>
      <c r="V668" t="s">
        <v>62</v>
      </c>
    </row>
    <row r="669" spans="1:22" x14ac:dyDescent="0.2">
      <c r="A669" s="1" t="s">
        <v>729</v>
      </c>
      <c r="B669" s="1" t="s">
        <v>4067</v>
      </c>
      <c r="C669" s="1" t="s">
        <v>2396</v>
      </c>
      <c r="D669" s="1" t="s">
        <v>3399</v>
      </c>
      <c r="E669" t="s">
        <v>61</v>
      </c>
      <c r="F669" t="s">
        <v>62</v>
      </c>
      <c r="G669" t="s">
        <v>62</v>
      </c>
      <c r="H669" t="s">
        <v>62</v>
      </c>
      <c r="I669" t="s">
        <v>62</v>
      </c>
      <c r="J669" t="s">
        <v>62</v>
      </c>
      <c r="K669" t="s">
        <v>62</v>
      </c>
      <c r="L669" t="s">
        <v>62</v>
      </c>
      <c r="M669" t="s">
        <v>62</v>
      </c>
      <c r="N669" t="s">
        <v>62</v>
      </c>
      <c r="O669" t="s">
        <v>62</v>
      </c>
      <c r="P669" t="s">
        <v>61</v>
      </c>
      <c r="Q669" t="s">
        <v>62</v>
      </c>
      <c r="R669" t="s">
        <v>61</v>
      </c>
      <c r="S669" t="s">
        <v>62</v>
      </c>
      <c r="T669" t="s">
        <v>62</v>
      </c>
      <c r="U669" t="s">
        <v>62</v>
      </c>
      <c r="V669" t="s">
        <v>61</v>
      </c>
    </row>
    <row r="670" spans="1:22" x14ac:dyDescent="0.2">
      <c r="A670" s="1" t="s">
        <v>730</v>
      </c>
      <c r="B670" s="1" t="s">
        <v>4068</v>
      </c>
      <c r="C670" s="1" t="s">
        <v>2397</v>
      </c>
      <c r="D670" s="1" t="s">
        <v>3399</v>
      </c>
      <c r="G670" t="s">
        <v>62</v>
      </c>
      <c r="H670" t="s">
        <v>62</v>
      </c>
      <c r="K670" t="s">
        <v>62</v>
      </c>
      <c r="L670" t="s">
        <v>62</v>
      </c>
      <c r="M670" t="s">
        <v>62</v>
      </c>
      <c r="N670" t="s">
        <v>62</v>
      </c>
      <c r="O670" t="s">
        <v>61</v>
      </c>
      <c r="P670" t="s">
        <v>61</v>
      </c>
      <c r="Q670" t="s">
        <v>62</v>
      </c>
      <c r="R670" t="s">
        <v>61</v>
      </c>
      <c r="S670" t="s">
        <v>61</v>
      </c>
      <c r="T670" t="s">
        <v>61</v>
      </c>
      <c r="U670" t="s">
        <v>62</v>
      </c>
      <c r="V670" t="s">
        <v>62</v>
      </c>
    </row>
    <row r="671" spans="1:22" x14ac:dyDescent="0.2">
      <c r="A671" s="1" t="s">
        <v>731</v>
      </c>
      <c r="B671" s="1" t="s">
        <v>4069</v>
      </c>
      <c r="C671" s="1" t="s">
        <v>2398</v>
      </c>
      <c r="D671" s="1" t="s">
        <v>3399</v>
      </c>
      <c r="E671" t="s">
        <v>61</v>
      </c>
      <c r="F671" t="s">
        <v>62</v>
      </c>
      <c r="G671" t="s">
        <v>62</v>
      </c>
      <c r="H671" t="s">
        <v>62</v>
      </c>
      <c r="I671" t="s">
        <v>62</v>
      </c>
      <c r="K671" t="s">
        <v>62</v>
      </c>
      <c r="L671" t="s">
        <v>62</v>
      </c>
      <c r="M671" t="s">
        <v>62</v>
      </c>
      <c r="N671" t="s">
        <v>62</v>
      </c>
      <c r="O671" t="s">
        <v>62</v>
      </c>
      <c r="P671" t="s">
        <v>61</v>
      </c>
      <c r="Q671" t="s">
        <v>62</v>
      </c>
      <c r="R671" t="s">
        <v>61</v>
      </c>
      <c r="T671" t="s">
        <v>62</v>
      </c>
      <c r="U671" t="s">
        <v>62</v>
      </c>
      <c r="V671" t="s">
        <v>62</v>
      </c>
    </row>
    <row r="672" spans="1:22" x14ac:dyDescent="0.2">
      <c r="A672" s="1" t="s">
        <v>732</v>
      </c>
      <c r="B672" s="1" t="s">
        <v>4070</v>
      </c>
      <c r="C672" s="1" t="s">
        <v>2399</v>
      </c>
      <c r="D672" s="1" t="s">
        <v>3399</v>
      </c>
      <c r="F672" t="s">
        <v>62</v>
      </c>
      <c r="G672" t="s">
        <v>62</v>
      </c>
      <c r="H672" t="s">
        <v>62</v>
      </c>
      <c r="I672" t="s">
        <v>62</v>
      </c>
      <c r="J672" t="s">
        <v>62</v>
      </c>
      <c r="K672" t="s">
        <v>62</v>
      </c>
      <c r="L672" t="s">
        <v>62</v>
      </c>
      <c r="M672" t="s">
        <v>62</v>
      </c>
      <c r="N672" t="s">
        <v>62</v>
      </c>
      <c r="O672" t="s">
        <v>61</v>
      </c>
      <c r="P672" t="s">
        <v>62</v>
      </c>
      <c r="Q672" t="s">
        <v>62</v>
      </c>
      <c r="R672" t="s">
        <v>62</v>
      </c>
      <c r="S672" t="s">
        <v>62</v>
      </c>
      <c r="T672" t="s">
        <v>61</v>
      </c>
      <c r="U672" t="s">
        <v>62</v>
      </c>
      <c r="V672" t="s">
        <v>62</v>
      </c>
    </row>
    <row r="673" spans="1:22" x14ac:dyDescent="0.2">
      <c r="A673" s="1" t="s">
        <v>733</v>
      </c>
      <c r="B673" s="1" t="s">
        <v>4071</v>
      </c>
      <c r="C673" s="1" t="s">
        <v>2400</v>
      </c>
      <c r="D673" s="1" t="s">
        <v>3399</v>
      </c>
      <c r="E673" t="s">
        <v>61</v>
      </c>
      <c r="F673" t="s">
        <v>62</v>
      </c>
      <c r="G673" t="s">
        <v>62</v>
      </c>
      <c r="H673" t="s">
        <v>62</v>
      </c>
      <c r="I673" t="s">
        <v>62</v>
      </c>
      <c r="J673" t="s">
        <v>62</v>
      </c>
      <c r="K673" t="s">
        <v>62</v>
      </c>
      <c r="L673" t="s">
        <v>62</v>
      </c>
      <c r="M673" t="s">
        <v>62</v>
      </c>
      <c r="N673" t="s">
        <v>62</v>
      </c>
      <c r="O673" t="s">
        <v>62</v>
      </c>
      <c r="P673" t="s">
        <v>61</v>
      </c>
      <c r="Q673" t="s">
        <v>62</v>
      </c>
      <c r="R673" t="s">
        <v>62</v>
      </c>
      <c r="S673" t="s">
        <v>62</v>
      </c>
      <c r="T673" t="s">
        <v>62</v>
      </c>
      <c r="U673" t="s">
        <v>61</v>
      </c>
      <c r="V673" t="s">
        <v>62</v>
      </c>
    </row>
    <row r="674" spans="1:22" x14ac:dyDescent="0.2">
      <c r="A674" s="1" t="s">
        <v>734</v>
      </c>
      <c r="B674" s="1" t="s">
        <v>4072</v>
      </c>
      <c r="C674" s="1" t="s">
        <v>2401</v>
      </c>
      <c r="D674" s="1" t="s">
        <v>3399</v>
      </c>
      <c r="E674" t="s">
        <v>61</v>
      </c>
      <c r="F674" t="s">
        <v>62</v>
      </c>
      <c r="G674" t="s">
        <v>62</v>
      </c>
      <c r="H674" t="s">
        <v>62</v>
      </c>
      <c r="J674" t="s">
        <v>61</v>
      </c>
      <c r="K674" t="s">
        <v>62</v>
      </c>
      <c r="L674" t="s">
        <v>62</v>
      </c>
      <c r="M674" t="s">
        <v>62</v>
      </c>
      <c r="N674" t="s">
        <v>62</v>
      </c>
      <c r="O674" t="s">
        <v>62</v>
      </c>
      <c r="P674" t="s">
        <v>61</v>
      </c>
      <c r="Q674" t="s">
        <v>61</v>
      </c>
      <c r="R674" t="s">
        <v>61</v>
      </c>
      <c r="T674" t="s">
        <v>62</v>
      </c>
      <c r="U674" t="s">
        <v>62</v>
      </c>
      <c r="V674" t="s">
        <v>62</v>
      </c>
    </row>
    <row r="675" spans="1:22" x14ac:dyDescent="0.2">
      <c r="A675" s="1" t="s">
        <v>735</v>
      </c>
      <c r="B675" s="1" t="s">
        <v>4073</v>
      </c>
      <c r="C675" s="1" t="s">
        <v>2402</v>
      </c>
      <c r="D675" s="1" t="s">
        <v>3399</v>
      </c>
      <c r="F675" t="s">
        <v>62</v>
      </c>
      <c r="G675" t="s">
        <v>62</v>
      </c>
      <c r="H675" t="s">
        <v>62</v>
      </c>
      <c r="I675" t="s">
        <v>62</v>
      </c>
      <c r="K675" t="s">
        <v>62</v>
      </c>
      <c r="L675" t="s">
        <v>62</v>
      </c>
      <c r="M675" t="s">
        <v>62</v>
      </c>
      <c r="N675" t="s">
        <v>62</v>
      </c>
      <c r="O675" t="s">
        <v>61</v>
      </c>
      <c r="P675" t="s">
        <v>61</v>
      </c>
      <c r="Q675" t="s">
        <v>62</v>
      </c>
      <c r="R675" t="s">
        <v>61</v>
      </c>
      <c r="S675" t="s">
        <v>62</v>
      </c>
      <c r="U675" t="s">
        <v>62</v>
      </c>
      <c r="V675" t="s">
        <v>62</v>
      </c>
    </row>
    <row r="676" spans="1:22" x14ac:dyDescent="0.2">
      <c r="A676" s="1" t="s">
        <v>736</v>
      </c>
      <c r="B676" s="1" t="s">
        <v>4074</v>
      </c>
      <c r="C676" s="1" t="s">
        <v>2403</v>
      </c>
      <c r="D676" s="1" t="s">
        <v>3399</v>
      </c>
      <c r="E676" t="s">
        <v>61</v>
      </c>
      <c r="F676" t="s">
        <v>62</v>
      </c>
      <c r="G676" t="s">
        <v>62</v>
      </c>
      <c r="H676" t="s">
        <v>62</v>
      </c>
      <c r="I676" t="s">
        <v>62</v>
      </c>
      <c r="J676" t="s">
        <v>62</v>
      </c>
      <c r="K676" t="s">
        <v>62</v>
      </c>
      <c r="L676" t="s">
        <v>62</v>
      </c>
      <c r="M676" t="s">
        <v>62</v>
      </c>
      <c r="N676" t="s">
        <v>62</v>
      </c>
      <c r="O676" t="s">
        <v>61</v>
      </c>
      <c r="P676" t="s">
        <v>61</v>
      </c>
      <c r="Q676" t="s">
        <v>62</v>
      </c>
      <c r="R676" t="s">
        <v>61</v>
      </c>
      <c r="S676" t="s">
        <v>61</v>
      </c>
      <c r="T676" t="s">
        <v>61</v>
      </c>
      <c r="U676" t="s">
        <v>61</v>
      </c>
      <c r="V676" t="s">
        <v>61</v>
      </c>
    </row>
    <row r="677" spans="1:22" x14ac:dyDescent="0.2">
      <c r="A677" s="1" t="s">
        <v>737</v>
      </c>
      <c r="B677" s="1" t="s">
        <v>4075</v>
      </c>
      <c r="C677" s="1" t="s">
        <v>2404</v>
      </c>
      <c r="D677" s="1" t="s">
        <v>3399</v>
      </c>
      <c r="E677" t="s">
        <v>61</v>
      </c>
      <c r="F677" t="s">
        <v>62</v>
      </c>
      <c r="G677" t="s">
        <v>62</v>
      </c>
      <c r="H677" t="s">
        <v>62</v>
      </c>
      <c r="I677" t="s">
        <v>61</v>
      </c>
      <c r="J677" t="s">
        <v>62</v>
      </c>
      <c r="K677" t="s">
        <v>62</v>
      </c>
      <c r="L677" t="s">
        <v>62</v>
      </c>
      <c r="M677" t="s">
        <v>62</v>
      </c>
      <c r="N677" t="s">
        <v>62</v>
      </c>
      <c r="O677" t="s">
        <v>62</v>
      </c>
      <c r="P677" t="s">
        <v>62</v>
      </c>
      <c r="Q677" t="s">
        <v>62</v>
      </c>
      <c r="R677" t="s">
        <v>62</v>
      </c>
      <c r="S677" t="s">
        <v>62</v>
      </c>
      <c r="T677" t="s">
        <v>62</v>
      </c>
      <c r="U677" t="s">
        <v>61</v>
      </c>
      <c r="V677" t="s">
        <v>62</v>
      </c>
    </row>
    <row r="678" spans="1:22" x14ac:dyDescent="0.2">
      <c r="A678" s="1" t="s">
        <v>738</v>
      </c>
      <c r="B678" s="1" t="s">
        <v>4076</v>
      </c>
      <c r="C678" s="1" t="s">
        <v>2405</v>
      </c>
      <c r="D678" s="1" t="s">
        <v>3399</v>
      </c>
      <c r="E678" t="s">
        <v>61</v>
      </c>
      <c r="F678" t="s">
        <v>62</v>
      </c>
      <c r="G678" t="s">
        <v>61</v>
      </c>
      <c r="H678" t="s">
        <v>62</v>
      </c>
      <c r="I678" t="s">
        <v>62</v>
      </c>
      <c r="J678" t="s">
        <v>62</v>
      </c>
      <c r="K678" t="s">
        <v>61</v>
      </c>
      <c r="M678" t="s">
        <v>62</v>
      </c>
      <c r="N678" t="s">
        <v>62</v>
      </c>
      <c r="O678" t="s">
        <v>62</v>
      </c>
      <c r="P678" t="s">
        <v>61</v>
      </c>
      <c r="Q678" t="s">
        <v>62</v>
      </c>
      <c r="R678" t="s">
        <v>61</v>
      </c>
      <c r="S678" t="s">
        <v>62</v>
      </c>
      <c r="T678" t="s">
        <v>62</v>
      </c>
      <c r="U678" t="s">
        <v>62</v>
      </c>
      <c r="V678" t="s">
        <v>62</v>
      </c>
    </row>
    <row r="679" spans="1:22" x14ac:dyDescent="0.2">
      <c r="A679" s="1" t="s">
        <v>739</v>
      </c>
      <c r="B679" s="1" t="s">
        <v>4077</v>
      </c>
      <c r="C679" s="1" t="s">
        <v>2406</v>
      </c>
      <c r="D679" s="1" t="s">
        <v>3399</v>
      </c>
      <c r="E679" t="s">
        <v>61</v>
      </c>
      <c r="F679" t="s">
        <v>62</v>
      </c>
      <c r="G679" t="s">
        <v>62</v>
      </c>
      <c r="H679" t="s">
        <v>62</v>
      </c>
      <c r="I679" t="s">
        <v>62</v>
      </c>
      <c r="J679" t="s">
        <v>62</v>
      </c>
      <c r="K679" t="s">
        <v>62</v>
      </c>
      <c r="L679" t="s">
        <v>62</v>
      </c>
      <c r="M679" t="s">
        <v>62</v>
      </c>
      <c r="N679" t="s">
        <v>62</v>
      </c>
      <c r="O679" t="s">
        <v>61</v>
      </c>
      <c r="P679" t="s">
        <v>62</v>
      </c>
      <c r="Q679" t="s">
        <v>62</v>
      </c>
      <c r="R679" t="s">
        <v>62</v>
      </c>
      <c r="S679" t="s">
        <v>62</v>
      </c>
      <c r="T679" t="s">
        <v>62</v>
      </c>
      <c r="U679" t="s">
        <v>61</v>
      </c>
      <c r="V679" t="s">
        <v>62</v>
      </c>
    </row>
    <row r="680" spans="1:22" x14ac:dyDescent="0.2">
      <c r="A680" s="1" t="s">
        <v>740</v>
      </c>
      <c r="B680" s="1" t="s">
        <v>4078</v>
      </c>
      <c r="C680" s="1" t="s">
        <v>2407</v>
      </c>
      <c r="D680" s="1" t="s">
        <v>3399</v>
      </c>
      <c r="G680" t="s">
        <v>62</v>
      </c>
      <c r="H680" t="s">
        <v>62</v>
      </c>
      <c r="K680" t="s">
        <v>62</v>
      </c>
      <c r="L680" t="s">
        <v>62</v>
      </c>
      <c r="M680" t="s">
        <v>62</v>
      </c>
      <c r="N680" t="s">
        <v>62</v>
      </c>
      <c r="O680" t="s">
        <v>61</v>
      </c>
      <c r="P680" t="s">
        <v>61</v>
      </c>
      <c r="Q680" t="s">
        <v>62</v>
      </c>
      <c r="R680" t="s">
        <v>61</v>
      </c>
      <c r="S680" t="s">
        <v>61</v>
      </c>
      <c r="T680" t="s">
        <v>61</v>
      </c>
      <c r="U680" t="s">
        <v>62</v>
      </c>
      <c r="V680" t="s">
        <v>62</v>
      </c>
    </row>
    <row r="681" spans="1:22" x14ac:dyDescent="0.2">
      <c r="A681" s="1" t="s">
        <v>741</v>
      </c>
      <c r="B681" s="1" t="s">
        <v>4079</v>
      </c>
      <c r="C681" s="1" t="s">
        <v>2408</v>
      </c>
      <c r="D681" s="1" t="s">
        <v>3399</v>
      </c>
      <c r="E681" t="s">
        <v>61</v>
      </c>
      <c r="F681" t="s">
        <v>62</v>
      </c>
      <c r="G681" t="s">
        <v>62</v>
      </c>
      <c r="H681" t="s">
        <v>62</v>
      </c>
      <c r="I681" t="s">
        <v>61</v>
      </c>
      <c r="J681" t="s">
        <v>62</v>
      </c>
      <c r="K681" t="s">
        <v>62</v>
      </c>
      <c r="L681" t="s">
        <v>62</v>
      </c>
      <c r="M681" t="s">
        <v>62</v>
      </c>
      <c r="N681" t="s">
        <v>62</v>
      </c>
      <c r="O681" t="s">
        <v>62</v>
      </c>
      <c r="P681" t="s">
        <v>62</v>
      </c>
      <c r="Q681" t="s">
        <v>62</v>
      </c>
      <c r="R681" t="s">
        <v>62</v>
      </c>
      <c r="S681" t="s">
        <v>62</v>
      </c>
      <c r="T681" t="s">
        <v>61</v>
      </c>
      <c r="V681" t="s">
        <v>62</v>
      </c>
    </row>
    <row r="682" spans="1:22" x14ac:dyDescent="0.2">
      <c r="A682" s="1" t="s">
        <v>742</v>
      </c>
      <c r="B682" s="1" t="s">
        <v>4080</v>
      </c>
      <c r="C682" s="1" t="s">
        <v>2409</v>
      </c>
      <c r="D682" s="1" t="s">
        <v>3399</v>
      </c>
      <c r="E682" t="s">
        <v>62</v>
      </c>
      <c r="F682" t="s">
        <v>62</v>
      </c>
      <c r="G682" t="s">
        <v>61</v>
      </c>
      <c r="H682" t="s">
        <v>62</v>
      </c>
      <c r="I682" t="s">
        <v>62</v>
      </c>
      <c r="K682" t="s">
        <v>61</v>
      </c>
      <c r="L682" t="s">
        <v>62</v>
      </c>
      <c r="M682" t="s">
        <v>62</v>
      </c>
      <c r="N682" t="s">
        <v>62</v>
      </c>
      <c r="P682" t="s">
        <v>61</v>
      </c>
      <c r="Q682" t="s">
        <v>62</v>
      </c>
      <c r="R682" t="s">
        <v>61</v>
      </c>
      <c r="S682" t="s">
        <v>62</v>
      </c>
      <c r="U682" t="s">
        <v>62</v>
      </c>
      <c r="V682" t="s">
        <v>61</v>
      </c>
    </row>
    <row r="683" spans="1:22" x14ac:dyDescent="0.2">
      <c r="A683" s="1" t="s">
        <v>743</v>
      </c>
      <c r="B683" s="1" t="s">
        <v>4081</v>
      </c>
      <c r="C683" s="1" t="s">
        <v>2410</v>
      </c>
      <c r="D683" s="1" t="s">
        <v>3399</v>
      </c>
      <c r="E683" t="s">
        <v>61</v>
      </c>
      <c r="F683" t="s">
        <v>62</v>
      </c>
      <c r="G683" t="s">
        <v>62</v>
      </c>
      <c r="H683" t="s">
        <v>62</v>
      </c>
      <c r="I683" t="s">
        <v>62</v>
      </c>
      <c r="J683" t="s">
        <v>61</v>
      </c>
      <c r="K683" t="s">
        <v>62</v>
      </c>
      <c r="L683" t="s">
        <v>62</v>
      </c>
      <c r="M683" t="s">
        <v>62</v>
      </c>
      <c r="O683" t="s">
        <v>62</v>
      </c>
      <c r="P683" t="s">
        <v>61</v>
      </c>
      <c r="Q683" t="s">
        <v>61</v>
      </c>
      <c r="R683" t="s">
        <v>61</v>
      </c>
      <c r="S683" t="s">
        <v>61</v>
      </c>
      <c r="T683" t="s">
        <v>62</v>
      </c>
      <c r="V683" t="s">
        <v>62</v>
      </c>
    </row>
    <row r="684" spans="1:22" x14ac:dyDescent="0.2">
      <c r="A684" s="1" t="s">
        <v>744</v>
      </c>
      <c r="B684" s="1" t="s">
        <v>4082</v>
      </c>
      <c r="C684" s="1" t="s">
        <v>2411</v>
      </c>
      <c r="D684" s="1" t="s">
        <v>3399</v>
      </c>
      <c r="E684" t="s">
        <v>61</v>
      </c>
      <c r="G684" t="s">
        <v>62</v>
      </c>
      <c r="H684" t="s">
        <v>62</v>
      </c>
      <c r="I684" t="s">
        <v>61</v>
      </c>
      <c r="K684" t="s">
        <v>62</v>
      </c>
      <c r="L684" t="s">
        <v>62</v>
      </c>
      <c r="M684" t="s">
        <v>62</v>
      </c>
      <c r="N684" t="s">
        <v>62</v>
      </c>
      <c r="O684" t="s">
        <v>62</v>
      </c>
      <c r="P684" t="s">
        <v>61</v>
      </c>
      <c r="R684" t="s">
        <v>61</v>
      </c>
      <c r="S684" t="s">
        <v>61</v>
      </c>
      <c r="V684" t="s">
        <v>61</v>
      </c>
    </row>
    <row r="685" spans="1:22" x14ac:dyDescent="0.2">
      <c r="A685" s="1" t="s">
        <v>745</v>
      </c>
      <c r="B685" s="1" t="s">
        <v>4083</v>
      </c>
      <c r="C685" s="1" t="s">
        <v>2412</v>
      </c>
      <c r="D685" s="1" t="s">
        <v>3399</v>
      </c>
      <c r="E685" t="s">
        <v>61</v>
      </c>
      <c r="F685" t="s">
        <v>62</v>
      </c>
      <c r="G685" t="s">
        <v>62</v>
      </c>
      <c r="H685" t="s">
        <v>62</v>
      </c>
      <c r="I685" t="s">
        <v>62</v>
      </c>
      <c r="J685" t="s">
        <v>61</v>
      </c>
      <c r="L685" t="s">
        <v>62</v>
      </c>
      <c r="M685" t="s">
        <v>62</v>
      </c>
      <c r="N685" t="s">
        <v>61</v>
      </c>
      <c r="O685" t="s">
        <v>62</v>
      </c>
      <c r="P685" t="s">
        <v>61</v>
      </c>
      <c r="Q685" t="s">
        <v>61</v>
      </c>
      <c r="R685" t="s">
        <v>61</v>
      </c>
      <c r="S685" t="s">
        <v>62</v>
      </c>
      <c r="T685" t="s">
        <v>61</v>
      </c>
      <c r="U685" t="s">
        <v>62</v>
      </c>
      <c r="V685" t="s">
        <v>62</v>
      </c>
    </row>
    <row r="686" spans="1:22" x14ac:dyDescent="0.2">
      <c r="A686" s="1" t="s">
        <v>746</v>
      </c>
      <c r="B686" s="1" t="s">
        <v>4084</v>
      </c>
      <c r="C686" s="1" t="s">
        <v>2413</v>
      </c>
      <c r="D686" s="1" t="s">
        <v>3399</v>
      </c>
      <c r="E686" t="s">
        <v>61</v>
      </c>
      <c r="F686" t="s">
        <v>62</v>
      </c>
      <c r="G686" t="s">
        <v>62</v>
      </c>
      <c r="H686" t="s">
        <v>62</v>
      </c>
      <c r="I686" t="s">
        <v>61</v>
      </c>
      <c r="J686" t="s">
        <v>62</v>
      </c>
      <c r="K686" t="s">
        <v>62</v>
      </c>
      <c r="L686" t="s">
        <v>62</v>
      </c>
      <c r="M686" t="s">
        <v>62</v>
      </c>
      <c r="N686" t="s">
        <v>62</v>
      </c>
      <c r="O686" t="s">
        <v>62</v>
      </c>
      <c r="P686" t="s">
        <v>61</v>
      </c>
      <c r="Q686" t="s">
        <v>62</v>
      </c>
      <c r="R686" t="s">
        <v>61</v>
      </c>
      <c r="S686" t="s">
        <v>62</v>
      </c>
      <c r="T686" t="s">
        <v>62</v>
      </c>
      <c r="U686" t="s">
        <v>62</v>
      </c>
      <c r="V686" t="s">
        <v>62</v>
      </c>
    </row>
    <row r="687" spans="1:22" x14ac:dyDescent="0.2">
      <c r="A687" s="1" t="s">
        <v>747</v>
      </c>
      <c r="B687" s="1" t="s">
        <v>4085</v>
      </c>
      <c r="C687" s="1" t="s">
        <v>2414</v>
      </c>
      <c r="D687" s="1" t="s">
        <v>3399</v>
      </c>
      <c r="E687" t="s">
        <v>61</v>
      </c>
      <c r="F687" t="s">
        <v>62</v>
      </c>
      <c r="G687" t="s">
        <v>62</v>
      </c>
      <c r="H687" t="s">
        <v>62</v>
      </c>
      <c r="I687" t="s">
        <v>62</v>
      </c>
      <c r="J687" t="s">
        <v>61</v>
      </c>
      <c r="K687" t="s">
        <v>62</v>
      </c>
      <c r="L687" t="s">
        <v>62</v>
      </c>
      <c r="M687" t="s">
        <v>62</v>
      </c>
      <c r="N687" t="s">
        <v>62</v>
      </c>
      <c r="O687" t="s">
        <v>62</v>
      </c>
      <c r="P687" t="s">
        <v>61</v>
      </c>
      <c r="Q687" t="s">
        <v>62</v>
      </c>
      <c r="R687" t="s">
        <v>61</v>
      </c>
      <c r="S687" t="s">
        <v>62</v>
      </c>
      <c r="T687" t="s">
        <v>61</v>
      </c>
      <c r="V687" t="s">
        <v>61</v>
      </c>
    </row>
    <row r="688" spans="1:22" x14ac:dyDescent="0.2">
      <c r="A688" s="1" t="s">
        <v>748</v>
      </c>
      <c r="B688" s="1" t="s">
        <v>4086</v>
      </c>
      <c r="C688" s="1" t="s">
        <v>2415</v>
      </c>
      <c r="D688" s="1" t="s">
        <v>3399</v>
      </c>
      <c r="F688" t="s">
        <v>62</v>
      </c>
      <c r="G688" t="s">
        <v>62</v>
      </c>
      <c r="H688" t="s">
        <v>62</v>
      </c>
      <c r="I688" t="s">
        <v>62</v>
      </c>
      <c r="J688" t="s">
        <v>61</v>
      </c>
      <c r="K688" t="s">
        <v>62</v>
      </c>
      <c r="L688" t="s">
        <v>62</v>
      </c>
      <c r="M688" t="s">
        <v>62</v>
      </c>
      <c r="N688" t="s">
        <v>62</v>
      </c>
      <c r="O688" t="s">
        <v>61</v>
      </c>
      <c r="P688" t="s">
        <v>61</v>
      </c>
      <c r="Q688" t="s">
        <v>62</v>
      </c>
      <c r="R688" t="s">
        <v>61</v>
      </c>
      <c r="S688" t="s">
        <v>62</v>
      </c>
      <c r="T688" t="s">
        <v>61</v>
      </c>
      <c r="U688" t="s">
        <v>62</v>
      </c>
      <c r="V688" t="s">
        <v>62</v>
      </c>
    </row>
    <row r="689" spans="1:22" x14ac:dyDescent="0.2">
      <c r="A689" s="1" t="s">
        <v>749</v>
      </c>
      <c r="B689" s="1" t="s">
        <v>4087</v>
      </c>
      <c r="C689" s="1" t="s">
        <v>2416</v>
      </c>
      <c r="D689" s="1" t="s">
        <v>3399</v>
      </c>
      <c r="E689" t="s">
        <v>61</v>
      </c>
      <c r="F689" t="s">
        <v>62</v>
      </c>
      <c r="G689" t="s">
        <v>62</v>
      </c>
      <c r="H689" t="s">
        <v>62</v>
      </c>
      <c r="I689" t="s">
        <v>62</v>
      </c>
      <c r="J689" t="s">
        <v>61</v>
      </c>
      <c r="K689" t="s">
        <v>62</v>
      </c>
      <c r="L689" t="s">
        <v>62</v>
      </c>
      <c r="M689" t="s">
        <v>62</v>
      </c>
      <c r="N689" t="s">
        <v>62</v>
      </c>
      <c r="O689" t="s">
        <v>62</v>
      </c>
      <c r="P689" t="s">
        <v>61</v>
      </c>
      <c r="Q689" t="s">
        <v>62</v>
      </c>
      <c r="R689" t="s">
        <v>61</v>
      </c>
      <c r="S689" t="s">
        <v>62</v>
      </c>
      <c r="T689" t="s">
        <v>61</v>
      </c>
      <c r="U689" t="s">
        <v>62</v>
      </c>
      <c r="V689" t="s">
        <v>62</v>
      </c>
    </row>
    <row r="690" spans="1:22" x14ac:dyDescent="0.2">
      <c r="A690" s="1" t="s">
        <v>750</v>
      </c>
      <c r="B690" s="1" t="s">
        <v>4088</v>
      </c>
      <c r="C690" s="1" t="s">
        <v>2417</v>
      </c>
      <c r="D690" s="1" t="s">
        <v>3399</v>
      </c>
      <c r="E690" t="s">
        <v>61</v>
      </c>
      <c r="F690" t="s">
        <v>62</v>
      </c>
      <c r="G690" t="s">
        <v>62</v>
      </c>
      <c r="H690" t="s">
        <v>62</v>
      </c>
      <c r="I690" t="s">
        <v>62</v>
      </c>
      <c r="J690" t="s">
        <v>62</v>
      </c>
      <c r="K690" t="s">
        <v>62</v>
      </c>
      <c r="L690" t="s">
        <v>62</v>
      </c>
      <c r="M690" t="s">
        <v>62</v>
      </c>
      <c r="N690" t="s">
        <v>62</v>
      </c>
      <c r="O690" t="s">
        <v>62</v>
      </c>
      <c r="P690" t="s">
        <v>62</v>
      </c>
      <c r="Q690" t="s">
        <v>62</v>
      </c>
      <c r="R690" t="s">
        <v>62</v>
      </c>
      <c r="S690" t="s">
        <v>62</v>
      </c>
      <c r="T690" t="s">
        <v>61</v>
      </c>
      <c r="U690" t="s">
        <v>61</v>
      </c>
      <c r="V690" t="s">
        <v>62</v>
      </c>
    </row>
    <row r="691" spans="1:22" x14ac:dyDescent="0.2">
      <c r="A691" s="1" t="s">
        <v>751</v>
      </c>
      <c r="B691" s="1" t="s">
        <v>4089</v>
      </c>
      <c r="C691" s="1" t="s">
        <v>2418</v>
      </c>
      <c r="D691" s="1" t="s">
        <v>3399</v>
      </c>
      <c r="E691" t="s">
        <v>61</v>
      </c>
      <c r="F691" t="s">
        <v>62</v>
      </c>
      <c r="G691" t="s">
        <v>62</v>
      </c>
      <c r="H691" t="s">
        <v>62</v>
      </c>
      <c r="I691" t="s">
        <v>62</v>
      </c>
      <c r="J691" t="s">
        <v>62</v>
      </c>
      <c r="K691" t="s">
        <v>62</v>
      </c>
      <c r="L691" t="s">
        <v>62</v>
      </c>
      <c r="M691" t="s">
        <v>62</v>
      </c>
      <c r="N691" t="s">
        <v>62</v>
      </c>
      <c r="O691" t="s">
        <v>62</v>
      </c>
      <c r="P691" t="s">
        <v>61</v>
      </c>
      <c r="Q691" t="s">
        <v>62</v>
      </c>
      <c r="R691" t="s">
        <v>61</v>
      </c>
      <c r="S691" t="s">
        <v>62</v>
      </c>
      <c r="T691" t="s">
        <v>62</v>
      </c>
      <c r="U691" t="s">
        <v>61</v>
      </c>
      <c r="V691" t="s">
        <v>62</v>
      </c>
    </row>
    <row r="692" spans="1:22" x14ac:dyDescent="0.2">
      <c r="A692" s="1" t="s">
        <v>752</v>
      </c>
      <c r="B692" s="1" t="s">
        <v>4090</v>
      </c>
      <c r="C692" s="1" t="s">
        <v>2419</v>
      </c>
      <c r="D692" s="1" t="s">
        <v>3399</v>
      </c>
      <c r="F692" t="s">
        <v>62</v>
      </c>
      <c r="G692" t="s">
        <v>62</v>
      </c>
      <c r="H692" t="s">
        <v>62</v>
      </c>
      <c r="I692" t="s">
        <v>62</v>
      </c>
      <c r="J692" t="s">
        <v>62</v>
      </c>
      <c r="K692" t="s">
        <v>62</v>
      </c>
      <c r="L692" t="s">
        <v>62</v>
      </c>
      <c r="M692" t="s">
        <v>62</v>
      </c>
      <c r="N692" t="s">
        <v>62</v>
      </c>
      <c r="O692" t="s">
        <v>61</v>
      </c>
      <c r="P692" t="s">
        <v>62</v>
      </c>
      <c r="Q692" t="s">
        <v>62</v>
      </c>
      <c r="R692" t="s">
        <v>62</v>
      </c>
      <c r="S692" t="s">
        <v>62</v>
      </c>
      <c r="T692" t="s">
        <v>61</v>
      </c>
      <c r="U692" t="s">
        <v>62</v>
      </c>
      <c r="V692" t="s">
        <v>62</v>
      </c>
    </row>
    <row r="693" spans="1:22" x14ac:dyDescent="0.2">
      <c r="A693" s="1" t="s">
        <v>753</v>
      </c>
      <c r="B693" s="1" t="s">
        <v>4091</v>
      </c>
      <c r="C693" s="1" t="s">
        <v>2420</v>
      </c>
      <c r="D693" s="1" t="s">
        <v>3399</v>
      </c>
      <c r="E693" t="s">
        <v>61</v>
      </c>
      <c r="F693" t="s">
        <v>62</v>
      </c>
      <c r="G693" t="s">
        <v>62</v>
      </c>
      <c r="H693" t="s">
        <v>62</v>
      </c>
      <c r="I693" t="s">
        <v>61</v>
      </c>
      <c r="J693" t="s">
        <v>62</v>
      </c>
      <c r="K693" t="s">
        <v>62</v>
      </c>
      <c r="L693" t="s">
        <v>62</v>
      </c>
      <c r="M693" t="s">
        <v>62</v>
      </c>
      <c r="N693" t="s">
        <v>62</v>
      </c>
      <c r="O693" t="s">
        <v>62</v>
      </c>
      <c r="P693" t="s">
        <v>62</v>
      </c>
      <c r="Q693" t="s">
        <v>62</v>
      </c>
      <c r="R693" t="s">
        <v>62</v>
      </c>
      <c r="S693" t="s">
        <v>62</v>
      </c>
      <c r="T693" t="s">
        <v>61</v>
      </c>
      <c r="V693" t="s">
        <v>62</v>
      </c>
    </row>
    <row r="694" spans="1:22" x14ac:dyDescent="0.2">
      <c r="A694" s="1" t="s">
        <v>754</v>
      </c>
      <c r="B694" s="1" t="s">
        <v>4092</v>
      </c>
      <c r="C694" s="1" t="s">
        <v>2421</v>
      </c>
      <c r="D694" s="1" t="s">
        <v>3399</v>
      </c>
      <c r="E694" t="s">
        <v>62</v>
      </c>
      <c r="F694" t="s">
        <v>62</v>
      </c>
      <c r="G694" t="s">
        <v>62</v>
      </c>
      <c r="H694" t="s">
        <v>62</v>
      </c>
      <c r="I694" t="s">
        <v>62</v>
      </c>
      <c r="J694" t="s">
        <v>62</v>
      </c>
      <c r="K694" t="s">
        <v>62</v>
      </c>
      <c r="L694" t="s">
        <v>62</v>
      </c>
      <c r="M694" t="s">
        <v>62</v>
      </c>
      <c r="N694" t="s">
        <v>62</v>
      </c>
      <c r="O694" t="s">
        <v>61</v>
      </c>
      <c r="P694" t="s">
        <v>62</v>
      </c>
      <c r="Q694" t="s">
        <v>62</v>
      </c>
      <c r="R694" t="s">
        <v>62</v>
      </c>
      <c r="S694" t="s">
        <v>62</v>
      </c>
      <c r="T694" t="s">
        <v>61</v>
      </c>
      <c r="U694" t="s">
        <v>62</v>
      </c>
      <c r="V694" t="s">
        <v>62</v>
      </c>
    </row>
    <row r="695" spans="1:22" x14ac:dyDescent="0.2">
      <c r="A695" s="1" t="s">
        <v>755</v>
      </c>
      <c r="B695" s="1" t="s">
        <v>4093</v>
      </c>
      <c r="C695" s="1" t="s">
        <v>2422</v>
      </c>
      <c r="D695" s="1" t="s">
        <v>3399</v>
      </c>
      <c r="E695" t="s">
        <v>61</v>
      </c>
      <c r="F695" t="s">
        <v>62</v>
      </c>
      <c r="G695" t="s">
        <v>62</v>
      </c>
      <c r="H695" t="s">
        <v>62</v>
      </c>
      <c r="I695" t="s">
        <v>62</v>
      </c>
      <c r="J695" t="s">
        <v>62</v>
      </c>
      <c r="K695" t="s">
        <v>62</v>
      </c>
      <c r="L695" t="s">
        <v>62</v>
      </c>
      <c r="M695" t="s">
        <v>62</v>
      </c>
      <c r="N695" t="s">
        <v>62</v>
      </c>
      <c r="P695" t="s">
        <v>62</v>
      </c>
      <c r="Q695" t="s">
        <v>62</v>
      </c>
      <c r="R695" t="s">
        <v>62</v>
      </c>
      <c r="S695" t="s">
        <v>62</v>
      </c>
      <c r="T695" t="s">
        <v>61</v>
      </c>
      <c r="U695" t="s">
        <v>62</v>
      </c>
      <c r="V695" t="s">
        <v>61</v>
      </c>
    </row>
    <row r="696" spans="1:22" x14ac:dyDescent="0.2">
      <c r="A696" s="1" t="s">
        <v>756</v>
      </c>
      <c r="B696" s="1" t="s">
        <v>4094</v>
      </c>
      <c r="C696" s="1" t="s">
        <v>2423</v>
      </c>
      <c r="D696" s="1" t="s">
        <v>3399</v>
      </c>
      <c r="E696" t="s">
        <v>61</v>
      </c>
      <c r="F696" t="s">
        <v>62</v>
      </c>
      <c r="G696" t="s">
        <v>61</v>
      </c>
      <c r="H696" t="s">
        <v>61</v>
      </c>
      <c r="J696" t="s">
        <v>61</v>
      </c>
      <c r="K696" t="s">
        <v>61</v>
      </c>
      <c r="N696" t="s">
        <v>62</v>
      </c>
      <c r="O696" t="s">
        <v>62</v>
      </c>
      <c r="P696" t="s">
        <v>61</v>
      </c>
      <c r="Q696" t="s">
        <v>61</v>
      </c>
      <c r="R696" t="s">
        <v>61</v>
      </c>
      <c r="S696" t="s">
        <v>62</v>
      </c>
      <c r="T696" t="s">
        <v>61</v>
      </c>
      <c r="U696" t="s">
        <v>62</v>
      </c>
      <c r="V696" t="s">
        <v>61</v>
      </c>
    </row>
    <row r="697" spans="1:22" x14ac:dyDescent="0.2">
      <c r="A697" s="1" t="s">
        <v>757</v>
      </c>
      <c r="B697" s="1" t="s">
        <v>4095</v>
      </c>
      <c r="C697" s="1" t="s">
        <v>2424</v>
      </c>
      <c r="D697" s="1" t="s">
        <v>3399</v>
      </c>
      <c r="E697" t="s">
        <v>61</v>
      </c>
      <c r="F697" t="s">
        <v>62</v>
      </c>
      <c r="G697" t="s">
        <v>62</v>
      </c>
      <c r="H697" t="s">
        <v>62</v>
      </c>
      <c r="I697" t="s">
        <v>62</v>
      </c>
      <c r="J697" t="s">
        <v>61</v>
      </c>
      <c r="K697" t="s">
        <v>62</v>
      </c>
      <c r="L697" t="s">
        <v>62</v>
      </c>
      <c r="M697" t="s">
        <v>62</v>
      </c>
      <c r="N697" t="s">
        <v>62</v>
      </c>
      <c r="O697" t="s">
        <v>62</v>
      </c>
      <c r="P697" t="s">
        <v>61</v>
      </c>
      <c r="Q697" t="s">
        <v>61</v>
      </c>
      <c r="R697" t="s">
        <v>61</v>
      </c>
      <c r="S697" t="s">
        <v>62</v>
      </c>
      <c r="T697" t="s">
        <v>62</v>
      </c>
      <c r="U697" t="s">
        <v>62</v>
      </c>
      <c r="V697" t="s">
        <v>62</v>
      </c>
    </row>
    <row r="698" spans="1:22" x14ac:dyDescent="0.2">
      <c r="A698" s="1" t="s">
        <v>758</v>
      </c>
      <c r="B698" s="1" t="s">
        <v>4096</v>
      </c>
      <c r="C698" s="1" t="s">
        <v>2425</v>
      </c>
      <c r="D698" s="1" t="s">
        <v>3399</v>
      </c>
      <c r="E698" t="s">
        <v>61</v>
      </c>
      <c r="F698" t="s">
        <v>62</v>
      </c>
      <c r="G698" t="s">
        <v>62</v>
      </c>
      <c r="H698" t="s">
        <v>62</v>
      </c>
      <c r="I698" t="s">
        <v>61</v>
      </c>
      <c r="J698" t="s">
        <v>61</v>
      </c>
      <c r="K698" t="s">
        <v>62</v>
      </c>
      <c r="L698" t="s">
        <v>62</v>
      </c>
      <c r="M698" t="s">
        <v>62</v>
      </c>
      <c r="N698" t="s">
        <v>62</v>
      </c>
      <c r="O698" t="s">
        <v>62</v>
      </c>
      <c r="P698" t="s">
        <v>61</v>
      </c>
      <c r="Q698" t="s">
        <v>62</v>
      </c>
      <c r="R698" t="s">
        <v>61</v>
      </c>
      <c r="S698" t="s">
        <v>62</v>
      </c>
      <c r="T698" t="s">
        <v>62</v>
      </c>
      <c r="U698" t="s">
        <v>61</v>
      </c>
      <c r="V698" t="s">
        <v>62</v>
      </c>
    </row>
    <row r="699" spans="1:22" x14ac:dyDescent="0.2">
      <c r="A699" s="1" t="s">
        <v>759</v>
      </c>
      <c r="B699" s="1" t="s">
        <v>4097</v>
      </c>
      <c r="C699" s="1" t="s">
        <v>2426</v>
      </c>
      <c r="D699" s="1" t="s">
        <v>3399</v>
      </c>
      <c r="E699" t="s">
        <v>61</v>
      </c>
      <c r="F699" t="s">
        <v>61</v>
      </c>
      <c r="H699" t="s">
        <v>62</v>
      </c>
      <c r="I699" t="s">
        <v>61</v>
      </c>
      <c r="J699" t="s">
        <v>61</v>
      </c>
      <c r="M699" t="s">
        <v>61</v>
      </c>
      <c r="O699" t="s">
        <v>61</v>
      </c>
      <c r="P699" t="s">
        <v>61</v>
      </c>
      <c r="Q699" t="s">
        <v>61</v>
      </c>
      <c r="R699" t="s">
        <v>61</v>
      </c>
      <c r="S699" t="s">
        <v>61</v>
      </c>
      <c r="T699" t="s">
        <v>61</v>
      </c>
      <c r="V699" t="s">
        <v>61</v>
      </c>
    </row>
    <row r="700" spans="1:22" x14ac:dyDescent="0.2">
      <c r="A700" s="1" t="s">
        <v>760</v>
      </c>
      <c r="B700" s="1" t="s">
        <v>4098</v>
      </c>
      <c r="C700" s="1" t="s">
        <v>2427</v>
      </c>
      <c r="D700" s="1" t="s">
        <v>3399</v>
      </c>
      <c r="E700" t="s">
        <v>61</v>
      </c>
      <c r="F700" t="s">
        <v>62</v>
      </c>
      <c r="G700" t="s">
        <v>62</v>
      </c>
      <c r="H700" t="s">
        <v>62</v>
      </c>
      <c r="I700" t="s">
        <v>61</v>
      </c>
      <c r="J700" t="s">
        <v>62</v>
      </c>
      <c r="K700" t="s">
        <v>62</v>
      </c>
      <c r="L700" t="s">
        <v>62</v>
      </c>
      <c r="M700" t="s">
        <v>62</v>
      </c>
      <c r="N700" t="s">
        <v>62</v>
      </c>
      <c r="O700" t="s">
        <v>61</v>
      </c>
      <c r="P700" t="s">
        <v>61</v>
      </c>
      <c r="Q700" t="s">
        <v>62</v>
      </c>
      <c r="R700" t="s">
        <v>61</v>
      </c>
      <c r="T700" t="s">
        <v>61</v>
      </c>
      <c r="U700" t="s">
        <v>61</v>
      </c>
      <c r="V700" t="s">
        <v>61</v>
      </c>
    </row>
    <row r="701" spans="1:22" x14ac:dyDescent="0.2">
      <c r="A701" s="1" t="s">
        <v>761</v>
      </c>
      <c r="B701" s="1" t="s">
        <v>4099</v>
      </c>
      <c r="C701" s="1" t="s">
        <v>2428</v>
      </c>
      <c r="D701" s="1" t="s">
        <v>3399</v>
      </c>
      <c r="E701" t="s">
        <v>61</v>
      </c>
      <c r="F701" t="s">
        <v>62</v>
      </c>
      <c r="G701" t="s">
        <v>62</v>
      </c>
      <c r="H701" t="s">
        <v>62</v>
      </c>
      <c r="I701" t="s">
        <v>62</v>
      </c>
      <c r="J701" t="s">
        <v>61</v>
      </c>
      <c r="K701" t="s">
        <v>62</v>
      </c>
      <c r="L701" t="s">
        <v>62</v>
      </c>
      <c r="M701" t="s">
        <v>62</v>
      </c>
      <c r="N701" t="s">
        <v>62</v>
      </c>
      <c r="O701" t="s">
        <v>62</v>
      </c>
      <c r="P701" t="s">
        <v>61</v>
      </c>
      <c r="Q701" t="s">
        <v>61</v>
      </c>
      <c r="R701" t="s">
        <v>61</v>
      </c>
      <c r="T701" t="s">
        <v>62</v>
      </c>
      <c r="U701" t="s">
        <v>62</v>
      </c>
      <c r="V701" t="s">
        <v>62</v>
      </c>
    </row>
    <row r="702" spans="1:22" x14ac:dyDescent="0.2">
      <c r="A702" s="1" t="s">
        <v>762</v>
      </c>
      <c r="B702" s="1" t="s">
        <v>4100</v>
      </c>
      <c r="C702" s="1" t="s">
        <v>2429</v>
      </c>
      <c r="D702" s="1" t="s">
        <v>3399</v>
      </c>
      <c r="F702" t="s">
        <v>62</v>
      </c>
      <c r="G702" t="s">
        <v>62</v>
      </c>
      <c r="H702" t="s">
        <v>62</v>
      </c>
      <c r="I702" t="s">
        <v>62</v>
      </c>
      <c r="J702" t="s">
        <v>62</v>
      </c>
      <c r="K702" t="s">
        <v>62</v>
      </c>
      <c r="L702" t="s">
        <v>62</v>
      </c>
      <c r="M702" t="s">
        <v>62</v>
      </c>
      <c r="N702" t="s">
        <v>62</v>
      </c>
      <c r="O702" t="s">
        <v>61</v>
      </c>
      <c r="P702" t="s">
        <v>62</v>
      </c>
      <c r="Q702" t="s">
        <v>62</v>
      </c>
      <c r="R702" t="s">
        <v>62</v>
      </c>
      <c r="S702" t="s">
        <v>62</v>
      </c>
      <c r="U702" t="s">
        <v>62</v>
      </c>
      <c r="V702" t="s">
        <v>62</v>
      </c>
    </row>
    <row r="703" spans="1:22" x14ac:dyDescent="0.2">
      <c r="A703" s="1" t="s">
        <v>763</v>
      </c>
      <c r="B703" s="1" t="s">
        <v>4101</v>
      </c>
      <c r="C703" s="1" t="s">
        <v>2430</v>
      </c>
      <c r="D703" s="1" t="s">
        <v>3399</v>
      </c>
      <c r="E703" t="s">
        <v>61</v>
      </c>
      <c r="F703" t="s">
        <v>62</v>
      </c>
      <c r="G703" t="s">
        <v>62</v>
      </c>
      <c r="H703" t="s">
        <v>62</v>
      </c>
      <c r="I703" t="s">
        <v>62</v>
      </c>
      <c r="J703" t="s">
        <v>62</v>
      </c>
      <c r="K703" t="s">
        <v>62</v>
      </c>
      <c r="L703" t="s">
        <v>62</v>
      </c>
      <c r="M703" t="s">
        <v>62</v>
      </c>
      <c r="N703" t="s">
        <v>62</v>
      </c>
      <c r="O703" t="s">
        <v>62</v>
      </c>
      <c r="P703" t="s">
        <v>61</v>
      </c>
      <c r="Q703" t="s">
        <v>62</v>
      </c>
      <c r="R703" t="s">
        <v>61</v>
      </c>
      <c r="S703" t="s">
        <v>62</v>
      </c>
      <c r="T703" t="s">
        <v>61</v>
      </c>
      <c r="V703" t="s">
        <v>62</v>
      </c>
    </row>
    <row r="704" spans="1:22" x14ac:dyDescent="0.2">
      <c r="A704" s="1" t="s">
        <v>764</v>
      </c>
      <c r="B704" s="1" t="s">
        <v>4102</v>
      </c>
      <c r="C704" s="1" t="s">
        <v>2431</v>
      </c>
      <c r="D704" s="1" t="s">
        <v>3399</v>
      </c>
      <c r="E704" t="s">
        <v>61</v>
      </c>
      <c r="F704" t="s">
        <v>62</v>
      </c>
      <c r="G704" t="s">
        <v>61</v>
      </c>
      <c r="H704" t="s">
        <v>62</v>
      </c>
      <c r="I704" t="s">
        <v>61</v>
      </c>
      <c r="J704" t="s">
        <v>62</v>
      </c>
      <c r="K704" t="s">
        <v>62</v>
      </c>
      <c r="L704" t="s">
        <v>62</v>
      </c>
      <c r="M704" t="s">
        <v>62</v>
      </c>
      <c r="N704" t="s">
        <v>62</v>
      </c>
      <c r="O704" t="s">
        <v>62</v>
      </c>
      <c r="P704" t="s">
        <v>61</v>
      </c>
      <c r="Q704" t="s">
        <v>62</v>
      </c>
      <c r="R704" t="s">
        <v>61</v>
      </c>
      <c r="S704" t="s">
        <v>62</v>
      </c>
      <c r="T704" t="s">
        <v>62</v>
      </c>
      <c r="U704" t="s">
        <v>61</v>
      </c>
      <c r="V704" t="s">
        <v>62</v>
      </c>
    </row>
    <row r="705" spans="1:22" x14ac:dyDescent="0.2">
      <c r="A705" s="1" t="s">
        <v>765</v>
      </c>
      <c r="B705" s="1" t="s">
        <v>4103</v>
      </c>
      <c r="C705" s="1" t="s">
        <v>2432</v>
      </c>
      <c r="D705" s="1" t="s">
        <v>3399</v>
      </c>
      <c r="E705" t="s">
        <v>61</v>
      </c>
      <c r="F705" t="s">
        <v>62</v>
      </c>
      <c r="G705" t="s">
        <v>61</v>
      </c>
      <c r="H705" t="s">
        <v>62</v>
      </c>
      <c r="J705" t="s">
        <v>62</v>
      </c>
      <c r="K705" t="s">
        <v>62</v>
      </c>
      <c r="M705" t="s">
        <v>62</v>
      </c>
      <c r="N705" t="s">
        <v>61</v>
      </c>
      <c r="O705" t="s">
        <v>61</v>
      </c>
      <c r="P705" t="s">
        <v>61</v>
      </c>
      <c r="Q705" t="s">
        <v>61</v>
      </c>
      <c r="R705" t="s">
        <v>61</v>
      </c>
      <c r="S705" t="s">
        <v>62</v>
      </c>
      <c r="T705" t="s">
        <v>62</v>
      </c>
      <c r="U705" t="s">
        <v>61</v>
      </c>
      <c r="V705" t="s">
        <v>61</v>
      </c>
    </row>
    <row r="706" spans="1:22" x14ac:dyDescent="0.2">
      <c r="A706" s="1" t="s">
        <v>766</v>
      </c>
      <c r="B706" s="1" t="s">
        <v>4104</v>
      </c>
      <c r="C706" s="1" t="s">
        <v>2433</v>
      </c>
      <c r="D706" s="1" t="s">
        <v>3399</v>
      </c>
      <c r="E706" t="s">
        <v>61</v>
      </c>
      <c r="F706" t="s">
        <v>62</v>
      </c>
      <c r="G706" t="s">
        <v>62</v>
      </c>
      <c r="H706" t="s">
        <v>62</v>
      </c>
      <c r="I706" t="s">
        <v>62</v>
      </c>
      <c r="J706" t="s">
        <v>62</v>
      </c>
      <c r="K706" t="s">
        <v>62</v>
      </c>
      <c r="L706" t="s">
        <v>62</v>
      </c>
      <c r="M706" t="s">
        <v>62</v>
      </c>
      <c r="N706" t="s">
        <v>62</v>
      </c>
      <c r="O706" t="s">
        <v>61</v>
      </c>
      <c r="P706" t="s">
        <v>62</v>
      </c>
      <c r="Q706" t="s">
        <v>62</v>
      </c>
      <c r="R706" t="s">
        <v>62</v>
      </c>
      <c r="S706" t="s">
        <v>62</v>
      </c>
      <c r="T706" t="s">
        <v>62</v>
      </c>
      <c r="U706" t="s">
        <v>61</v>
      </c>
      <c r="V706" t="s">
        <v>62</v>
      </c>
    </row>
    <row r="707" spans="1:22" x14ac:dyDescent="0.2">
      <c r="A707" s="1" t="s">
        <v>767</v>
      </c>
      <c r="B707" s="1" t="s">
        <v>4105</v>
      </c>
      <c r="C707" s="1" t="s">
        <v>2434</v>
      </c>
      <c r="D707" s="1" t="s">
        <v>3399</v>
      </c>
      <c r="F707" t="s">
        <v>62</v>
      </c>
      <c r="G707" t="s">
        <v>62</v>
      </c>
      <c r="H707" t="s">
        <v>62</v>
      </c>
      <c r="I707" t="s">
        <v>62</v>
      </c>
      <c r="J707" t="s">
        <v>62</v>
      </c>
      <c r="K707" t="s">
        <v>62</v>
      </c>
      <c r="L707" t="s">
        <v>62</v>
      </c>
      <c r="M707" t="s">
        <v>62</v>
      </c>
      <c r="N707" t="s">
        <v>62</v>
      </c>
      <c r="O707" t="s">
        <v>61</v>
      </c>
      <c r="P707" t="s">
        <v>62</v>
      </c>
      <c r="Q707" t="s">
        <v>62</v>
      </c>
      <c r="R707" t="s">
        <v>62</v>
      </c>
      <c r="S707" t="s">
        <v>62</v>
      </c>
      <c r="U707" t="s">
        <v>62</v>
      </c>
      <c r="V707" t="s">
        <v>61</v>
      </c>
    </row>
    <row r="708" spans="1:22" x14ac:dyDescent="0.2">
      <c r="A708" s="1" t="s">
        <v>768</v>
      </c>
      <c r="B708" s="1" t="s">
        <v>4106</v>
      </c>
      <c r="C708" s="1" t="s">
        <v>2435</v>
      </c>
      <c r="D708" s="1" t="s">
        <v>3399</v>
      </c>
      <c r="E708" t="s">
        <v>61</v>
      </c>
      <c r="F708" t="s">
        <v>62</v>
      </c>
      <c r="G708" t="s">
        <v>62</v>
      </c>
      <c r="H708" t="s">
        <v>62</v>
      </c>
      <c r="I708" t="s">
        <v>62</v>
      </c>
      <c r="J708" t="s">
        <v>62</v>
      </c>
      <c r="K708" t="s">
        <v>62</v>
      </c>
      <c r="L708" t="s">
        <v>62</v>
      </c>
      <c r="M708" t="s">
        <v>62</v>
      </c>
      <c r="N708" t="s">
        <v>62</v>
      </c>
      <c r="O708" t="s">
        <v>62</v>
      </c>
      <c r="P708" t="s">
        <v>61</v>
      </c>
      <c r="Q708" t="s">
        <v>62</v>
      </c>
      <c r="R708" t="s">
        <v>61</v>
      </c>
      <c r="S708" t="s">
        <v>62</v>
      </c>
      <c r="T708" t="s">
        <v>62</v>
      </c>
      <c r="V708" t="s">
        <v>62</v>
      </c>
    </row>
    <row r="709" spans="1:22" x14ac:dyDescent="0.2">
      <c r="A709" s="1" t="s">
        <v>769</v>
      </c>
      <c r="B709" s="1" t="s">
        <v>4107</v>
      </c>
      <c r="C709" s="1" t="s">
        <v>2436</v>
      </c>
      <c r="D709" s="1" t="s">
        <v>3399</v>
      </c>
      <c r="E709" t="s">
        <v>61</v>
      </c>
      <c r="F709" t="s">
        <v>62</v>
      </c>
      <c r="G709" t="s">
        <v>62</v>
      </c>
      <c r="H709" t="s">
        <v>62</v>
      </c>
      <c r="I709" t="s">
        <v>62</v>
      </c>
      <c r="K709" t="s">
        <v>62</v>
      </c>
      <c r="L709" t="s">
        <v>62</v>
      </c>
      <c r="M709" t="s">
        <v>62</v>
      </c>
      <c r="N709" t="s">
        <v>62</v>
      </c>
      <c r="O709" t="s">
        <v>61</v>
      </c>
      <c r="P709" t="s">
        <v>61</v>
      </c>
      <c r="Q709" t="s">
        <v>62</v>
      </c>
      <c r="R709" t="s">
        <v>61</v>
      </c>
      <c r="S709" t="s">
        <v>62</v>
      </c>
      <c r="T709" t="s">
        <v>62</v>
      </c>
      <c r="U709" t="s">
        <v>62</v>
      </c>
      <c r="V709" t="s">
        <v>62</v>
      </c>
    </row>
    <row r="710" spans="1:22" x14ac:dyDescent="0.2">
      <c r="A710" s="1" t="s">
        <v>770</v>
      </c>
      <c r="B710" s="1" t="s">
        <v>4108</v>
      </c>
      <c r="C710" s="1" t="s">
        <v>2437</v>
      </c>
      <c r="D710" s="1" t="s">
        <v>3399</v>
      </c>
      <c r="E710" t="s">
        <v>61</v>
      </c>
      <c r="F710" t="s">
        <v>62</v>
      </c>
      <c r="G710" t="s">
        <v>62</v>
      </c>
      <c r="H710" t="s">
        <v>62</v>
      </c>
      <c r="I710" t="s">
        <v>61</v>
      </c>
      <c r="J710" t="s">
        <v>61</v>
      </c>
      <c r="K710" t="s">
        <v>62</v>
      </c>
      <c r="L710" t="s">
        <v>62</v>
      </c>
      <c r="M710" t="s">
        <v>62</v>
      </c>
      <c r="N710" t="s">
        <v>62</v>
      </c>
      <c r="O710" t="s">
        <v>62</v>
      </c>
      <c r="P710" t="s">
        <v>61</v>
      </c>
      <c r="Q710" t="s">
        <v>62</v>
      </c>
      <c r="R710" t="s">
        <v>61</v>
      </c>
      <c r="V710" t="s">
        <v>62</v>
      </c>
    </row>
    <row r="711" spans="1:22" x14ac:dyDescent="0.2">
      <c r="A711" s="1" t="s">
        <v>771</v>
      </c>
      <c r="B711" s="1" t="s">
        <v>4109</v>
      </c>
      <c r="C711" s="1" t="s">
        <v>2438</v>
      </c>
      <c r="D711" s="1" t="s">
        <v>3399</v>
      </c>
      <c r="E711" t="s">
        <v>61</v>
      </c>
      <c r="F711" t="s">
        <v>62</v>
      </c>
      <c r="G711" t="s">
        <v>62</v>
      </c>
      <c r="H711" t="s">
        <v>62</v>
      </c>
      <c r="K711" t="s">
        <v>62</v>
      </c>
      <c r="L711" t="s">
        <v>62</v>
      </c>
      <c r="M711" t="s">
        <v>62</v>
      </c>
      <c r="N711" t="s">
        <v>62</v>
      </c>
      <c r="O711" t="s">
        <v>62</v>
      </c>
      <c r="P711" t="s">
        <v>61</v>
      </c>
      <c r="Q711" t="s">
        <v>62</v>
      </c>
      <c r="R711" t="s">
        <v>61</v>
      </c>
      <c r="S711" t="s">
        <v>61</v>
      </c>
      <c r="T711" t="s">
        <v>62</v>
      </c>
      <c r="U711" t="s">
        <v>61</v>
      </c>
      <c r="V711" t="s">
        <v>62</v>
      </c>
    </row>
    <row r="712" spans="1:22" x14ac:dyDescent="0.2">
      <c r="A712" s="1" t="s">
        <v>772</v>
      </c>
      <c r="B712" s="1" t="s">
        <v>4110</v>
      </c>
      <c r="C712" s="1" t="s">
        <v>2439</v>
      </c>
      <c r="D712" s="1" t="s">
        <v>3399</v>
      </c>
      <c r="E712" t="s">
        <v>61</v>
      </c>
      <c r="F712" t="s">
        <v>62</v>
      </c>
      <c r="G712" t="s">
        <v>62</v>
      </c>
      <c r="H712" t="s">
        <v>62</v>
      </c>
      <c r="I712" t="s">
        <v>62</v>
      </c>
      <c r="J712" t="s">
        <v>62</v>
      </c>
      <c r="K712" t="s">
        <v>62</v>
      </c>
      <c r="L712" t="s">
        <v>62</v>
      </c>
      <c r="M712" t="s">
        <v>62</v>
      </c>
      <c r="N712" t="s">
        <v>62</v>
      </c>
      <c r="O712" t="s">
        <v>61</v>
      </c>
      <c r="P712" t="s">
        <v>61</v>
      </c>
      <c r="Q712" t="s">
        <v>62</v>
      </c>
      <c r="R712" t="s">
        <v>61</v>
      </c>
      <c r="S712" t="s">
        <v>61</v>
      </c>
      <c r="T712" t="s">
        <v>62</v>
      </c>
      <c r="U712" t="s">
        <v>61</v>
      </c>
      <c r="V712" t="s">
        <v>61</v>
      </c>
    </row>
    <row r="713" spans="1:22" x14ac:dyDescent="0.2">
      <c r="A713" s="1" t="s">
        <v>773</v>
      </c>
      <c r="B713" s="1" t="s">
        <v>4111</v>
      </c>
      <c r="C713" s="1" t="s">
        <v>2440</v>
      </c>
      <c r="D713" s="1" t="s">
        <v>3399</v>
      </c>
      <c r="F713" t="s">
        <v>62</v>
      </c>
      <c r="G713" t="s">
        <v>62</v>
      </c>
      <c r="H713" t="s">
        <v>62</v>
      </c>
      <c r="K713" t="s">
        <v>62</v>
      </c>
      <c r="L713" t="s">
        <v>62</v>
      </c>
      <c r="M713" t="s">
        <v>62</v>
      </c>
      <c r="N713" t="s">
        <v>62</v>
      </c>
      <c r="O713" t="s">
        <v>62</v>
      </c>
      <c r="P713" t="s">
        <v>61</v>
      </c>
      <c r="Q713" t="s">
        <v>62</v>
      </c>
      <c r="R713" t="s">
        <v>61</v>
      </c>
      <c r="S713" t="s">
        <v>62</v>
      </c>
      <c r="U713" t="s">
        <v>62</v>
      </c>
      <c r="V713" t="s">
        <v>62</v>
      </c>
    </row>
    <row r="714" spans="1:22" x14ac:dyDescent="0.2">
      <c r="A714" s="1" t="s">
        <v>774</v>
      </c>
      <c r="B714" s="1" t="s">
        <v>4112</v>
      </c>
      <c r="C714" s="1" t="s">
        <v>2441</v>
      </c>
      <c r="D714" s="1" t="s">
        <v>3399</v>
      </c>
      <c r="F714" t="s">
        <v>62</v>
      </c>
      <c r="G714" t="s">
        <v>62</v>
      </c>
      <c r="H714" t="s">
        <v>62</v>
      </c>
      <c r="I714" t="s">
        <v>62</v>
      </c>
      <c r="J714" t="s">
        <v>62</v>
      </c>
      <c r="K714" t="s">
        <v>62</v>
      </c>
      <c r="L714" t="s">
        <v>62</v>
      </c>
      <c r="M714" t="s">
        <v>62</v>
      </c>
      <c r="N714" t="s">
        <v>62</v>
      </c>
      <c r="O714" t="s">
        <v>61</v>
      </c>
      <c r="P714" t="s">
        <v>62</v>
      </c>
      <c r="Q714" t="s">
        <v>62</v>
      </c>
      <c r="R714" t="s">
        <v>62</v>
      </c>
      <c r="S714" t="s">
        <v>62</v>
      </c>
      <c r="T714" t="s">
        <v>61</v>
      </c>
      <c r="U714" t="s">
        <v>62</v>
      </c>
      <c r="V714" t="s">
        <v>62</v>
      </c>
    </row>
    <row r="715" spans="1:22" x14ac:dyDescent="0.2">
      <c r="A715" s="1" t="s">
        <v>775</v>
      </c>
      <c r="B715" s="1" t="s">
        <v>4113</v>
      </c>
      <c r="C715" s="1" t="s">
        <v>2442</v>
      </c>
      <c r="D715" s="1" t="s">
        <v>3399</v>
      </c>
      <c r="E715" t="s">
        <v>61</v>
      </c>
      <c r="F715" t="s">
        <v>62</v>
      </c>
      <c r="G715" t="s">
        <v>62</v>
      </c>
      <c r="H715" t="s">
        <v>62</v>
      </c>
      <c r="I715" t="s">
        <v>62</v>
      </c>
      <c r="J715" t="s">
        <v>61</v>
      </c>
      <c r="K715" t="s">
        <v>62</v>
      </c>
      <c r="L715" t="s">
        <v>62</v>
      </c>
      <c r="M715" t="s">
        <v>62</v>
      </c>
      <c r="N715" t="s">
        <v>62</v>
      </c>
      <c r="O715" t="s">
        <v>62</v>
      </c>
      <c r="P715" t="s">
        <v>61</v>
      </c>
      <c r="Q715" t="s">
        <v>62</v>
      </c>
      <c r="R715" t="s">
        <v>61</v>
      </c>
      <c r="S715" t="s">
        <v>62</v>
      </c>
      <c r="T715" t="s">
        <v>61</v>
      </c>
      <c r="U715" t="s">
        <v>62</v>
      </c>
      <c r="V715" t="s">
        <v>62</v>
      </c>
    </row>
    <row r="716" spans="1:22" x14ac:dyDescent="0.2">
      <c r="A716" s="1" t="s">
        <v>776</v>
      </c>
      <c r="B716" s="1" t="s">
        <v>4114</v>
      </c>
      <c r="C716" s="1" t="s">
        <v>2443</v>
      </c>
      <c r="D716" s="1" t="s">
        <v>3399</v>
      </c>
      <c r="E716" t="s">
        <v>61</v>
      </c>
      <c r="F716" t="s">
        <v>62</v>
      </c>
      <c r="G716" t="s">
        <v>62</v>
      </c>
      <c r="H716" t="s">
        <v>62</v>
      </c>
      <c r="I716" t="s">
        <v>62</v>
      </c>
      <c r="J716" t="s">
        <v>62</v>
      </c>
      <c r="K716" t="s">
        <v>62</v>
      </c>
      <c r="L716" t="s">
        <v>62</v>
      </c>
      <c r="M716" t="s">
        <v>62</v>
      </c>
      <c r="N716" t="s">
        <v>62</v>
      </c>
      <c r="O716" t="s">
        <v>61</v>
      </c>
      <c r="P716" t="s">
        <v>62</v>
      </c>
      <c r="Q716" t="s">
        <v>62</v>
      </c>
      <c r="R716" t="s">
        <v>62</v>
      </c>
      <c r="S716" t="s">
        <v>62</v>
      </c>
      <c r="T716" t="s">
        <v>62</v>
      </c>
      <c r="U716" t="s">
        <v>62</v>
      </c>
      <c r="V716" t="s">
        <v>62</v>
      </c>
    </row>
    <row r="717" spans="1:22" x14ac:dyDescent="0.2">
      <c r="A717" s="1" t="s">
        <v>777</v>
      </c>
      <c r="B717" s="1" t="s">
        <v>4115</v>
      </c>
      <c r="C717" s="1" t="s">
        <v>2444</v>
      </c>
      <c r="D717" s="1" t="s">
        <v>3399</v>
      </c>
      <c r="E717" t="s">
        <v>61</v>
      </c>
      <c r="F717" t="s">
        <v>62</v>
      </c>
      <c r="G717" t="s">
        <v>62</v>
      </c>
      <c r="H717" t="s">
        <v>62</v>
      </c>
      <c r="I717" t="s">
        <v>62</v>
      </c>
      <c r="J717" t="s">
        <v>61</v>
      </c>
      <c r="K717" t="s">
        <v>62</v>
      </c>
      <c r="L717" t="s">
        <v>62</v>
      </c>
      <c r="M717" t="s">
        <v>62</v>
      </c>
      <c r="N717" t="s">
        <v>62</v>
      </c>
      <c r="O717" t="s">
        <v>62</v>
      </c>
      <c r="P717" t="s">
        <v>61</v>
      </c>
      <c r="Q717" t="s">
        <v>62</v>
      </c>
      <c r="R717" t="s">
        <v>61</v>
      </c>
      <c r="S717" t="s">
        <v>62</v>
      </c>
      <c r="T717" t="s">
        <v>62</v>
      </c>
      <c r="U717" t="s">
        <v>62</v>
      </c>
      <c r="V717" t="s">
        <v>62</v>
      </c>
    </row>
    <row r="718" spans="1:22" x14ac:dyDescent="0.2">
      <c r="A718" s="1" t="s">
        <v>778</v>
      </c>
      <c r="B718" s="1" t="s">
        <v>4116</v>
      </c>
      <c r="C718" s="1" t="s">
        <v>2445</v>
      </c>
      <c r="D718" s="1" t="s">
        <v>3399</v>
      </c>
      <c r="E718" t="s">
        <v>61</v>
      </c>
      <c r="F718" t="s">
        <v>62</v>
      </c>
      <c r="G718" t="s">
        <v>62</v>
      </c>
      <c r="H718" t="s">
        <v>62</v>
      </c>
      <c r="I718" t="s">
        <v>62</v>
      </c>
      <c r="J718" t="s">
        <v>61</v>
      </c>
      <c r="K718" t="s">
        <v>62</v>
      </c>
      <c r="L718" t="s">
        <v>62</v>
      </c>
      <c r="M718" t="s">
        <v>62</v>
      </c>
      <c r="N718" t="s">
        <v>62</v>
      </c>
      <c r="O718" t="s">
        <v>62</v>
      </c>
      <c r="P718" t="s">
        <v>61</v>
      </c>
      <c r="Q718" t="s">
        <v>61</v>
      </c>
      <c r="R718" t="s">
        <v>61</v>
      </c>
      <c r="S718" t="s">
        <v>62</v>
      </c>
      <c r="T718" t="s">
        <v>62</v>
      </c>
      <c r="U718" t="s">
        <v>62</v>
      </c>
      <c r="V718" t="s">
        <v>62</v>
      </c>
    </row>
    <row r="719" spans="1:22" x14ac:dyDescent="0.2">
      <c r="A719" s="1" t="s">
        <v>779</v>
      </c>
      <c r="B719" s="1" t="s">
        <v>4117</v>
      </c>
      <c r="C719" s="1" t="s">
        <v>2446</v>
      </c>
      <c r="D719" s="1" t="s">
        <v>3399</v>
      </c>
      <c r="E719" t="s">
        <v>61</v>
      </c>
      <c r="F719" t="s">
        <v>62</v>
      </c>
      <c r="G719" t="s">
        <v>62</v>
      </c>
      <c r="H719" t="s">
        <v>62</v>
      </c>
      <c r="J719" t="s">
        <v>61</v>
      </c>
      <c r="K719" t="s">
        <v>62</v>
      </c>
      <c r="L719" t="s">
        <v>62</v>
      </c>
      <c r="M719" t="s">
        <v>62</v>
      </c>
      <c r="N719" t="s">
        <v>62</v>
      </c>
      <c r="O719" t="s">
        <v>62</v>
      </c>
      <c r="P719" t="s">
        <v>61</v>
      </c>
      <c r="Q719" t="s">
        <v>62</v>
      </c>
      <c r="R719" t="s">
        <v>61</v>
      </c>
      <c r="S719" t="s">
        <v>62</v>
      </c>
      <c r="T719" t="s">
        <v>61</v>
      </c>
      <c r="U719" t="s">
        <v>62</v>
      </c>
      <c r="V719" t="s">
        <v>62</v>
      </c>
    </row>
    <row r="720" spans="1:22" x14ac:dyDescent="0.2">
      <c r="A720" s="1" t="s">
        <v>780</v>
      </c>
      <c r="B720" s="1" t="s">
        <v>4118</v>
      </c>
      <c r="C720" s="1" t="s">
        <v>2447</v>
      </c>
      <c r="D720" s="1" t="s">
        <v>3399</v>
      </c>
      <c r="E720" t="s">
        <v>61</v>
      </c>
      <c r="F720" t="s">
        <v>62</v>
      </c>
      <c r="G720" t="s">
        <v>62</v>
      </c>
      <c r="H720" t="s">
        <v>62</v>
      </c>
      <c r="I720" t="s">
        <v>62</v>
      </c>
      <c r="J720" t="s">
        <v>62</v>
      </c>
      <c r="K720" t="s">
        <v>62</v>
      </c>
      <c r="L720" t="s">
        <v>62</v>
      </c>
      <c r="M720" t="s">
        <v>62</v>
      </c>
      <c r="N720" t="s">
        <v>61</v>
      </c>
      <c r="O720" t="s">
        <v>61</v>
      </c>
      <c r="Q720" t="s">
        <v>61</v>
      </c>
      <c r="S720" t="s">
        <v>62</v>
      </c>
      <c r="T720" t="s">
        <v>61</v>
      </c>
      <c r="U720" t="s">
        <v>61</v>
      </c>
      <c r="V720" t="s">
        <v>62</v>
      </c>
    </row>
    <row r="721" spans="1:22" x14ac:dyDescent="0.2">
      <c r="A721" s="1" t="s">
        <v>781</v>
      </c>
      <c r="B721" s="1" t="s">
        <v>4119</v>
      </c>
      <c r="C721" s="1" t="s">
        <v>2448</v>
      </c>
      <c r="D721" s="1" t="s">
        <v>3399</v>
      </c>
      <c r="E721" t="s">
        <v>61</v>
      </c>
      <c r="F721" t="s">
        <v>62</v>
      </c>
      <c r="G721" t="s">
        <v>62</v>
      </c>
      <c r="H721" t="s">
        <v>62</v>
      </c>
      <c r="I721" t="s">
        <v>62</v>
      </c>
      <c r="J721" t="s">
        <v>62</v>
      </c>
      <c r="K721" t="s">
        <v>62</v>
      </c>
      <c r="L721" t="s">
        <v>62</v>
      </c>
      <c r="M721" t="s">
        <v>62</v>
      </c>
      <c r="N721" t="s">
        <v>62</v>
      </c>
      <c r="P721" t="s">
        <v>62</v>
      </c>
      <c r="Q721" t="s">
        <v>62</v>
      </c>
      <c r="R721" t="s">
        <v>62</v>
      </c>
      <c r="S721" t="s">
        <v>62</v>
      </c>
      <c r="T721" t="s">
        <v>61</v>
      </c>
      <c r="U721" t="s">
        <v>62</v>
      </c>
      <c r="V721" t="s">
        <v>61</v>
      </c>
    </row>
    <row r="722" spans="1:22" x14ac:dyDescent="0.2">
      <c r="A722" s="1" t="s">
        <v>782</v>
      </c>
      <c r="B722" s="1" t="s">
        <v>4120</v>
      </c>
      <c r="C722" s="1" t="s">
        <v>2449</v>
      </c>
      <c r="D722" s="1" t="s">
        <v>3399</v>
      </c>
      <c r="E722" t="s">
        <v>61</v>
      </c>
      <c r="F722" t="s">
        <v>62</v>
      </c>
      <c r="G722" t="s">
        <v>62</v>
      </c>
      <c r="H722" t="s">
        <v>62</v>
      </c>
      <c r="I722" t="s">
        <v>62</v>
      </c>
      <c r="J722" t="s">
        <v>62</v>
      </c>
      <c r="K722" t="s">
        <v>62</v>
      </c>
      <c r="L722" t="s">
        <v>62</v>
      </c>
      <c r="M722" t="s">
        <v>62</v>
      </c>
      <c r="N722" t="s">
        <v>62</v>
      </c>
      <c r="O722" t="s">
        <v>61</v>
      </c>
      <c r="P722" t="s">
        <v>62</v>
      </c>
      <c r="Q722" t="s">
        <v>62</v>
      </c>
      <c r="R722" t="s">
        <v>62</v>
      </c>
      <c r="S722" t="s">
        <v>62</v>
      </c>
      <c r="T722" t="s">
        <v>62</v>
      </c>
      <c r="V722" t="s">
        <v>62</v>
      </c>
    </row>
    <row r="723" spans="1:22" x14ac:dyDescent="0.2">
      <c r="A723" s="1" t="s">
        <v>783</v>
      </c>
      <c r="B723" s="1" t="s">
        <v>4121</v>
      </c>
      <c r="C723" s="1" t="s">
        <v>2450</v>
      </c>
      <c r="D723" s="1" t="s">
        <v>3399</v>
      </c>
      <c r="E723" t="s">
        <v>61</v>
      </c>
      <c r="F723" t="s">
        <v>62</v>
      </c>
      <c r="G723" t="s">
        <v>62</v>
      </c>
      <c r="H723" t="s">
        <v>62</v>
      </c>
      <c r="I723" t="s">
        <v>62</v>
      </c>
      <c r="J723" t="s">
        <v>61</v>
      </c>
      <c r="K723" t="s">
        <v>62</v>
      </c>
      <c r="L723" t="s">
        <v>62</v>
      </c>
      <c r="M723" t="s">
        <v>62</v>
      </c>
      <c r="N723" t="s">
        <v>62</v>
      </c>
      <c r="O723" t="s">
        <v>62</v>
      </c>
      <c r="P723" t="s">
        <v>61</v>
      </c>
      <c r="Q723" t="s">
        <v>62</v>
      </c>
      <c r="R723" t="s">
        <v>61</v>
      </c>
      <c r="S723" t="s">
        <v>62</v>
      </c>
      <c r="T723" t="s">
        <v>62</v>
      </c>
      <c r="U723" t="s">
        <v>61</v>
      </c>
      <c r="V723" t="s">
        <v>62</v>
      </c>
    </row>
    <row r="724" spans="1:22" x14ac:dyDescent="0.2">
      <c r="A724" s="1" t="s">
        <v>784</v>
      </c>
      <c r="B724" s="1" t="s">
        <v>4122</v>
      </c>
      <c r="C724" s="1" t="s">
        <v>2451</v>
      </c>
      <c r="D724" s="1" t="s">
        <v>3399</v>
      </c>
      <c r="E724" t="s">
        <v>61</v>
      </c>
      <c r="F724" t="s">
        <v>62</v>
      </c>
      <c r="G724" t="s">
        <v>62</v>
      </c>
      <c r="H724" t="s">
        <v>62</v>
      </c>
      <c r="I724" t="s">
        <v>62</v>
      </c>
      <c r="J724" t="s">
        <v>62</v>
      </c>
      <c r="K724" t="s">
        <v>62</v>
      </c>
      <c r="L724" t="s">
        <v>62</v>
      </c>
      <c r="M724" t="s">
        <v>62</v>
      </c>
      <c r="N724" t="s">
        <v>62</v>
      </c>
      <c r="O724" t="s">
        <v>61</v>
      </c>
      <c r="P724" t="s">
        <v>62</v>
      </c>
      <c r="Q724" t="s">
        <v>62</v>
      </c>
      <c r="R724" t="s">
        <v>62</v>
      </c>
      <c r="S724" t="s">
        <v>62</v>
      </c>
      <c r="T724" t="s">
        <v>61</v>
      </c>
      <c r="U724" t="s">
        <v>62</v>
      </c>
      <c r="V724" t="s">
        <v>62</v>
      </c>
    </row>
    <row r="725" spans="1:22" x14ac:dyDescent="0.2">
      <c r="A725" s="1" t="s">
        <v>785</v>
      </c>
      <c r="B725" s="1" t="s">
        <v>4123</v>
      </c>
      <c r="C725" s="1" t="s">
        <v>2452</v>
      </c>
      <c r="D725" s="1" t="s">
        <v>3399</v>
      </c>
      <c r="E725" t="s">
        <v>61</v>
      </c>
      <c r="F725" t="s">
        <v>62</v>
      </c>
      <c r="G725" t="s">
        <v>62</v>
      </c>
      <c r="H725" t="s">
        <v>62</v>
      </c>
      <c r="J725" t="s">
        <v>61</v>
      </c>
      <c r="K725" t="s">
        <v>62</v>
      </c>
      <c r="L725" t="s">
        <v>62</v>
      </c>
      <c r="M725" t="s">
        <v>62</v>
      </c>
      <c r="N725" t="s">
        <v>62</v>
      </c>
      <c r="O725" t="s">
        <v>61</v>
      </c>
      <c r="P725" t="s">
        <v>61</v>
      </c>
      <c r="Q725" t="s">
        <v>62</v>
      </c>
      <c r="R725" t="s">
        <v>61</v>
      </c>
      <c r="S725" t="s">
        <v>62</v>
      </c>
      <c r="V725" t="s">
        <v>62</v>
      </c>
    </row>
    <row r="726" spans="1:22" x14ac:dyDescent="0.2">
      <c r="A726" s="1" t="s">
        <v>786</v>
      </c>
      <c r="B726" s="1" t="s">
        <v>4124</v>
      </c>
      <c r="C726" s="1" t="s">
        <v>2453</v>
      </c>
      <c r="D726" s="1" t="s">
        <v>3399</v>
      </c>
      <c r="E726" t="s">
        <v>61</v>
      </c>
      <c r="F726" t="s">
        <v>62</v>
      </c>
      <c r="G726" t="s">
        <v>62</v>
      </c>
      <c r="H726" t="s">
        <v>62</v>
      </c>
      <c r="I726" t="s">
        <v>62</v>
      </c>
      <c r="J726" t="s">
        <v>62</v>
      </c>
      <c r="K726" t="s">
        <v>62</v>
      </c>
      <c r="L726" t="s">
        <v>62</v>
      </c>
      <c r="M726" t="s">
        <v>62</v>
      </c>
      <c r="N726" t="s">
        <v>62</v>
      </c>
      <c r="O726" t="s">
        <v>61</v>
      </c>
      <c r="P726" t="s">
        <v>61</v>
      </c>
      <c r="Q726" t="s">
        <v>62</v>
      </c>
      <c r="R726" t="s">
        <v>61</v>
      </c>
      <c r="S726" t="s">
        <v>61</v>
      </c>
      <c r="T726" t="s">
        <v>62</v>
      </c>
      <c r="U726" t="s">
        <v>61</v>
      </c>
      <c r="V726" t="s">
        <v>61</v>
      </c>
    </row>
    <row r="727" spans="1:22" x14ac:dyDescent="0.2">
      <c r="A727" s="1" t="s">
        <v>787</v>
      </c>
      <c r="B727" s="1" t="s">
        <v>4125</v>
      </c>
      <c r="C727" s="1" t="s">
        <v>2454</v>
      </c>
      <c r="D727" s="1" t="s">
        <v>3399</v>
      </c>
      <c r="E727" t="s">
        <v>61</v>
      </c>
      <c r="F727" t="s">
        <v>62</v>
      </c>
      <c r="G727" t="s">
        <v>62</v>
      </c>
      <c r="H727" t="s">
        <v>62</v>
      </c>
      <c r="I727" t="s">
        <v>62</v>
      </c>
      <c r="J727" t="s">
        <v>62</v>
      </c>
      <c r="K727" t="s">
        <v>62</v>
      </c>
      <c r="L727" t="s">
        <v>62</v>
      </c>
      <c r="M727" t="s">
        <v>62</v>
      </c>
      <c r="N727" t="s">
        <v>62</v>
      </c>
      <c r="O727" t="s">
        <v>61</v>
      </c>
      <c r="P727" t="s">
        <v>61</v>
      </c>
      <c r="Q727" t="s">
        <v>62</v>
      </c>
      <c r="R727" t="s">
        <v>61</v>
      </c>
      <c r="S727" t="s">
        <v>61</v>
      </c>
      <c r="T727" t="s">
        <v>62</v>
      </c>
      <c r="U727" t="s">
        <v>61</v>
      </c>
      <c r="V727" t="s">
        <v>62</v>
      </c>
    </row>
    <row r="728" spans="1:22" x14ac:dyDescent="0.2">
      <c r="A728" s="1" t="s">
        <v>788</v>
      </c>
      <c r="B728" s="1" t="s">
        <v>4126</v>
      </c>
      <c r="C728" s="1" t="s">
        <v>2455</v>
      </c>
      <c r="D728" s="1" t="s">
        <v>3399</v>
      </c>
      <c r="E728" t="s">
        <v>61</v>
      </c>
      <c r="F728" t="s">
        <v>62</v>
      </c>
      <c r="G728" t="s">
        <v>62</v>
      </c>
      <c r="H728" t="s">
        <v>62</v>
      </c>
      <c r="I728" t="s">
        <v>62</v>
      </c>
      <c r="J728" t="s">
        <v>61</v>
      </c>
      <c r="K728" t="s">
        <v>62</v>
      </c>
      <c r="L728" t="s">
        <v>62</v>
      </c>
      <c r="M728" t="s">
        <v>62</v>
      </c>
      <c r="N728" t="s">
        <v>62</v>
      </c>
      <c r="O728" t="s">
        <v>62</v>
      </c>
      <c r="P728" t="s">
        <v>61</v>
      </c>
      <c r="Q728" t="s">
        <v>61</v>
      </c>
      <c r="R728" t="s">
        <v>61</v>
      </c>
      <c r="S728" t="s">
        <v>62</v>
      </c>
      <c r="T728" t="s">
        <v>62</v>
      </c>
      <c r="U728" t="s">
        <v>62</v>
      </c>
      <c r="V728" t="s">
        <v>62</v>
      </c>
    </row>
    <row r="729" spans="1:22" x14ac:dyDescent="0.2">
      <c r="A729" s="1" t="s">
        <v>789</v>
      </c>
      <c r="B729" s="1" t="s">
        <v>4127</v>
      </c>
      <c r="C729" s="1" t="s">
        <v>2456</v>
      </c>
      <c r="D729" s="1" t="s">
        <v>3399</v>
      </c>
      <c r="F729" t="s">
        <v>62</v>
      </c>
      <c r="G729" t="s">
        <v>62</v>
      </c>
      <c r="H729" t="s">
        <v>62</v>
      </c>
      <c r="I729" t="s">
        <v>62</v>
      </c>
      <c r="J729" t="s">
        <v>62</v>
      </c>
      <c r="K729" t="s">
        <v>62</v>
      </c>
      <c r="L729" t="s">
        <v>62</v>
      </c>
      <c r="M729" t="s">
        <v>62</v>
      </c>
      <c r="N729" t="s">
        <v>62</v>
      </c>
      <c r="O729" t="s">
        <v>61</v>
      </c>
      <c r="P729" t="s">
        <v>62</v>
      </c>
      <c r="Q729" t="s">
        <v>62</v>
      </c>
      <c r="R729" t="s">
        <v>62</v>
      </c>
      <c r="S729" t="s">
        <v>62</v>
      </c>
      <c r="T729" t="s">
        <v>61</v>
      </c>
      <c r="U729" t="s">
        <v>62</v>
      </c>
      <c r="V729" t="s">
        <v>62</v>
      </c>
    </row>
    <row r="730" spans="1:22" x14ac:dyDescent="0.2">
      <c r="A730" s="1" t="s">
        <v>790</v>
      </c>
      <c r="B730" s="1" t="s">
        <v>4128</v>
      </c>
      <c r="C730" s="1" t="s">
        <v>2457</v>
      </c>
      <c r="D730" s="1" t="s">
        <v>3399</v>
      </c>
      <c r="E730" t="s">
        <v>61</v>
      </c>
      <c r="F730" t="s">
        <v>62</v>
      </c>
      <c r="G730" t="s">
        <v>62</v>
      </c>
      <c r="H730" t="s">
        <v>62</v>
      </c>
      <c r="I730" t="s">
        <v>61</v>
      </c>
      <c r="J730" t="s">
        <v>62</v>
      </c>
      <c r="K730" t="s">
        <v>62</v>
      </c>
      <c r="L730" t="s">
        <v>62</v>
      </c>
      <c r="M730" t="s">
        <v>62</v>
      </c>
      <c r="N730" t="s">
        <v>62</v>
      </c>
      <c r="O730" t="s">
        <v>61</v>
      </c>
      <c r="P730" t="s">
        <v>61</v>
      </c>
      <c r="Q730" t="s">
        <v>62</v>
      </c>
      <c r="R730" t="s">
        <v>61</v>
      </c>
      <c r="S730" t="s">
        <v>62</v>
      </c>
      <c r="T730" t="s">
        <v>61</v>
      </c>
      <c r="U730" t="s">
        <v>61</v>
      </c>
      <c r="V730" t="s">
        <v>62</v>
      </c>
    </row>
    <row r="731" spans="1:22" x14ac:dyDescent="0.2">
      <c r="A731" s="1" t="s">
        <v>791</v>
      </c>
      <c r="B731" s="1" t="s">
        <v>4129</v>
      </c>
      <c r="C731" s="1" t="s">
        <v>2458</v>
      </c>
      <c r="D731" s="1" t="s">
        <v>3399</v>
      </c>
      <c r="E731" t="s">
        <v>61</v>
      </c>
      <c r="F731" t="s">
        <v>62</v>
      </c>
      <c r="G731" t="s">
        <v>62</v>
      </c>
      <c r="H731" t="s">
        <v>62</v>
      </c>
      <c r="I731" t="s">
        <v>62</v>
      </c>
      <c r="K731" t="s">
        <v>62</v>
      </c>
      <c r="L731" t="s">
        <v>62</v>
      </c>
      <c r="M731" t="s">
        <v>62</v>
      </c>
      <c r="N731" t="s">
        <v>62</v>
      </c>
      <c r="O731" t="s">
        <v>61</v>
      </c>
      <c r="P731" t="s">
        <v>61</v>
      </c>
      <c r="Q731" t="s">
        <v>62</v>
      </c>
      <c r="R731" t="s">
        <v>61</v>
      </c>
      <c r="S731" t="s">
        <v>61</v>
      </c>
      <c r="T731" t="s">
        <v>62</v>
      </c>
      <c r="V731" t="s">
        <v>62</v>
      </c>
    </row>
    <row r="732" spans="1:22" x14ac:dyDescent="0.2">
      <c r="A732" s="1" t="s">
        <v>792</v>
      </c>
      <c r="B732" s="1" t="s">
        <v>4130</v>
      </c>
      <c r="C732" s="1" t="s">
        <v>2459</v>
      </c>
      <c r="D732" s="1" t="s">
        <v>3399</v>
      </c>
      <c r="E732" t="s">
        <v>61</v>
      </c>
      <c r="F732" t="s">
        <v>62</v>
      </c>
      <c r="G732" t="s">
        <v>62</v>
      </c>
      <c r="H732" t="s">
        <v>62</v>
      </c>
      <c r="I732" t="s">
        <v>62</v>
      </c>
      <c r="J732" t="s">
        <v>62</v>
      </c>
      <c r="K732" t="s">
        <v>62</v>
      </c>
      <c r="L732" t="s">
        <v>62</v>
      </c>
      <c r="M732" t="s">
        <v>62</v>
      </c>
      <c r="N732" t="s">
        <v>62</v>
      </c>
      <c r="O732" t="s">
        <v>61</v>
      </c>
      <c r="P732" t="s">
        <v>62</v>
      </c>
      <c r="Q732" t="s">
        <v>62</v>
      </c>
      <c r="R732" t="s">
        <v>62</v>
      </c>
      <c r="S732" t="s">
        <v>62</v>
      </c>
      <c r="T732" t="s">
        <v>62</v>
      </c>
      <c r="U732" t="s">
        <v>61</v>
      </c>
      <c r="V732" t="s">
        <v>62</v>
      </c>
    </row>
    <row r="733" spans="1:22" x14ac:dyDescent="0.2">
      <c r="A733" s="1" t="s">
        <v>793</v>
      </c>
      <c r="B733" s="1" t="s">
        <v>4131</v>
      </c>
      <c r="C733" s="1" t="s">
        <v>2460</v>
      </c>
      <c r="D733" s="1" t="s">
        <v>3399</v>
      </c>
      <c r="E733" t="s">
        <v>61</v>
      </c>
      <c r="F733" t="s">
        <v>62</v>
      </c>
      <c r="G733" t="s">
        <v>62</v>
      </c>
      <c r="H733" t="s">
        <v>62</v>
      </c>
      <c r="I733" t="s">
        <v>62</v>
      </c>
      <c r="K733" t="s">
        <v>62</v>
      </c>
      <c r="L733" t="s">
        <v>62</v>
      </c>
      <c r="M733" t="s">
        <v>62</v>
      </c>
      <c r="N733" t="s">
        <v>62</v>
      </c>
      <c r="O733" t="s">
        <v>62</v>
      </c>
      <c r="P733" t="s">
        <v>61</v>
      </c>
      <c r="Q733" t="s">
        <v>62</v>
      </c>
      <c r="R733" t="s">
        <v>61</v>
      </c>
      <c r="T733" t="s">
        <v>62</v>
      </c>
      <c r="V733" t="s">
        <v>62</v>
      </c>
    </row>
    <row r="734" spans="1:22" x14ac:dyDescent="0.2">
      <c r="A734" s="1" t="s">
        <v>794</v>
      </c>
      <c r="B734" s="1" t="s">
        <v>4132</v>
      </c>
      <c r="C734" s="1" t="s">
        <v>2461</v>
      </c>
      <c r="D734" s="1" t="s">
        <v>3399</v>
      </c>
      <c r="E734" t="s">
        <v>61</v>
      </c>
      <c r="G734" t="s">
        <v>62</v>
      </c>
      <c r="H734" t="s">
        <v>62</v>
      </c>
      <c r="I734" t="s">
        <v>61</v>
      </c>
      <c r="K734" t="s">
        <v>62</v>
      </c>
      <c r="L734" t="s">
        <v>62</v>
      </c>
      <c r="M734" t="s">
        <v>62</v>
      </c>
      <c r="N734" t="s">
        <v>62</v>
      </c>
      <c r="P734" t="s">
        <v>61</v>
      </c>
      <c r="Q734" t="s">
        <v>62</v>
      </c>
      <c r="R734" t="s">
        <v>61</v>
      </c>
      <c r="T734" t="s">
        <v>62</v>
      </c>
      <c r="V734" t="s">
        <v>61</v>
      </c>
    </row>
    <row r="735" spans="1:22" x14ac:dyDescent="0.2">
      <c r="A735" s="1" t="s">
        <v>795</v>
      </c>
      <c r="B735" s="1" t="s">
        <v>4133</v>
      </c>
      <c r="C735" s="1" t="s">
        <v>2462</v>
      </c>
      <c r="D735" s="1" t="s">
        <v>3399</v>
      </c>
      <c r="E735" t="s">
        <v>61</v>
      </c>
      <c r="G735" t="s">
        <v>62</v>
      </c>
      <c r="H735" t="s">
        <v>62</v>
      </c>
      <c r="J735" t="s">
        <v>62</v>
      </c>
      <c r="K735" t="s">
        <v>62</v>
      </c>
      <c r="L735" t="s">
        <v>62</v>
      </c>
      <c r="M735" t="s">
        <v>62</v>
      </c>
      <c r="N735" t="s">
        <v>62</v>
      </c>
      <c r="O735" t="s">
        <v>61</v>
      </c>
      <c r="P735" t="s">
        <v>61</v>
      </c>
      <c r="Q735" t="s">
        <v>62</v>
      </c>
      <c r="R735" t="s">
        <v>61</v>
      </c>
      <c r="S735" t="s">
        <v>61</v>
      </c>
      <c r="T735" t="s">
        <v>62</v>
      </c>
      <c r="U735" t="s">
        <v>61</v>
      </c>
      <c r="V735" t="s">
        <v>61</v>
      </c>
    </row>
    <row r="736" spans="1:22" x14ac:dyDescent="0.2">
      <c r="A736" s="1" t="s">
        <v>796</v>
      </c>
      <c r="B736" s="1" t="s">
        <v>4134</v>
      </c>
      <c r="C736" s="1" t="s">
        <v>2463</v>
      </c>
      <c r="D736" s="1" t="s">
        <v>3399</v>
      </c>
      <c r="E736" t="s">
        <v>61</v>
      </c>
      <c r="F736" t="s">
        <v>62</v>
      </c>
      <c r="G736" t="s">
        <v>62</v>
      </c>
      <c r="H736" t="s">
        <v>62</v>
      </c>
      <c r="J736" t="s">
        <v>61</v>
      </c>
      <c r="K736" t="s">
        <v>62</v>
      </c>
      <c r="L736" t="s">
        <v>62</v>
      </c>
      <c r="M736" t="s">
        <v>62</v>
      </c>
      <c r="N736" t="s">
        <v>62</v>
      </c>
      <c r="O736" t="s">
        <v>61</v>
      </c>
      <c r="P736" t="s">
        <v>61</v>
      </c>
      <c r="Q736" t="s">
        <v>62</v>
      </c>
      <c r="R736" t="s">
        <v>61</v>
      </c>
      <c r="S736" t="s">
        <v>61</v>
      </c>
      <c r="T736" t="s">
        <v>61</v>
      </c>
      <c r="U736" t="s">
        <v>61</v>
      </c>
      <c r="V736" t="s">
        <v>62</v>
      </c>
    </row>
    <row r="737" spans="1:22" x14ac:dyDescent="0.2">
      <c r="A737" s="1" t="s">
        <v>797</v>
      </c>
      <c r="B737" s="1" t="s">
        <v>4135</v>
      </c>
      <c r="C737" s="1" t="s">
        <v>2464</v>
      </c>
      <c r="D737" s="1" t="s">
        <v>3399</v>
      </c>
      <c r="E737" t="s">
        <v>61</v>
      </c>
      <c r="F737" t="s">
        <v>61</v>
      </c>
      <c r="G737" t="s">
        <v>62</v>
      </c>
      <c r="H737" t="s">
        <v>62</v>
      </c>
      <c r="I737" t="s">
        <v>61</v>
      </c>
      <c r="J737" t="s">
        <v>61</v>
      </c>
      <c r="K737" t="s">
        <v>62</v>
      </c>
      <c r="M737" t="s">
        <v>61</v>
      </c>
      <c r="N737" t="s">
        <v>61</v>
      </c>
      <c r="P737" t="s">
        <v>61</v>
      </c>
      <c r="Q737" t="s">
        <v>61</v>
      </c>
      <c r="R737" t="s">
        <v>61</v>
      </c>
      <c r="S737" t="s">
        <v>61</v>
      </c>
      <c r="T737" t="s">
        <v>61</v>
      </c>
      <c r="V737" t="s">
        <v>61</v>
      </c>
    </row>
    <row r="738" spans="1:22" x14ac:dyDescent="0.2">
      <c r="A738" s="1" t="s">
        <v>798</v>
      </c>
      <c r="B738" s="1" t="s">
        <v>4136</v>
      </c>
      <c r="C738" s="1" t="s">
        <v>2465</v>
      </c>
      <c r="D738" s="1" t="s">
        <v>3399</v>
      </c>
      <c r="E738" t="s">
        <v>61</v>
      </c>
      <c r="F738" t="s">
        <v>62</v>
      </c>
      <c r="G738" t="s">
        <v>62</v>
      </c>
      <c r="H738" t="s">
        <v>62</v>
      </c>
      <c r="I738" t="s">
        <v>62</v>
      </c>
      <c r="J738" t="s">
        <v>62</v>
      </c>
      <c r="K738" t="s">
        <v>62</v>
      </c>
      <c r="L738" t="s">
        <v>62</v>
      </c>
      <c r="M738" t="s">
        <v>62</v>
      </c>
      <c r="N738" t="s">
        <v>62</v>
      </c>
      <c r="O738" t="s">
        <v>62</v>
      </c>
      <c r="P738" t="s">
        <v>61</v>
      </c>
      <c r="Q738" t="s">
        <v>62</v>
      </c>
      <c r="R738" t="s">
        <v>61</v>
      </c>
      <c r="T738" t="s">
        <v>61</v>
      </c>
      <c r="V738" t="s">
        <v>62</v>
      </c>
    </row>
    <row r="739" spans="1:22" x14ac:dyDescent="0.2">
      <c r="A739" s="1" t="s">
        <v>799</v>
      </c>
      <c r="B739" s="1" t="s">
        <v>4137</v>
      </c>
      <c r="C739" s="1" t="s">
        <v>2466</v>
      </c>
      <c r="D739" s="1" t="s">
        <v>3399</v>
      </c>
      <c r="E739" t="s">
        <v>61</v>
      </c>
      <c r="F739" t="s">
        <v>62</v>
      </c>
      <c r="G739" t="s">
        <v>62</v>
      </c>
      <c r="H739" t="s">
        <v>62</v>
      </c>
      <c r="I739" t="s">
        <v>62</v>
      </c>
      <c r="J739" t="s">
        <v>61</v>
      </c>
      <c r="K739" t="s">
        <v>62</v>
      </c>
      <c r="L739" t="s">
        <v>62</v>
      </c>
      <c r="M739" t="s">
        <v>62</v>
      </c>
      <c r="N739" t="s">
        <v>62</v>
      </c>
      <c r="O739" t="s">
        <v>62</v>
      </c>
      <c r="P739" t="s">
        <v>61</v>
      </c>
      <c r="Q739" t="s">
        <v>62</v>
      </c>
      <c r="R739" t="s">
        <v>61</v>
      </c>
      <c r="S739" t="s">
        <v>61</v>
      </c>
      <c r="T739" t="s">
        <v>61</v>
      </c>
      <c r="V739" t="s">
        <v>62</v>
      </c>
    </row>
    <row r="740" spans="1:22" x14ac:dyDescent="0.2">
      <c r="A740" s="1" t="s">
        <v>800</v>
      </c>
      <c r="B740" s="1" t="s">
        <v>4138</v>
      </c>
      <c r="C740" s="1" t="s">
        <v>2467</v>
      </c>
      <c r="D740" s="1" t="s">
        <v>3399</v>
      </c>
      <c r="E740" t="s">
        <v>61</v>
      </c>
      <c r="F740" t="s">
        <v>62</v>
      </c>
      <c r="G740" t="s">
        <v>62</v>
      </c>
      <c r="H740" t="s">
        <v>62</v>
      </c>
      <c r="J740" t="s">
        <v>61</v>
      </c>
      <c r="K740" t="s">
        <v>62</v>
      </c>
      <c r="L740" t="s">
        <v>62</v>
      </c>
      <c r="M740" t="s">
        <v>62</v>
      </c>
      <c r="N740" t="s">
        <v>62</v>
      </c>
      <c r="O740" t="s">
        <v>62</v>
      </c>
      <c r="P740" t="s">
        <v>61</v>
      </c>
      <c r="Q740" t="s">
        <v>61</v>
      </c>
      <c r="R740" t="s">
        <v>61</v>
      </c>
      <c r="T740" t="s">
        <v>62</v>
      </c>
      <c r="V740" t="s">
        <v>62</v>
      </c>
    </row>
    <row r="741" spans="1:22" x14ac:dyDescent="0.2">
      <c r="A741" s="1" t="s">
        <v>801</v>
      </c>
      <c r="B741" s="1" t="s">
        <v>4139</v>
      </c>
      <c r="C741" s="1" t="s">
        <v>2468</v>
      </c>
      <c r="D741" s="1" t="s">
        <v>3399</v>
      </c>
      <c r="E741" t="s">
        <v>61</v>
      </c>
      <c r="G741" t="s">
        <v>62</v>
      </c>
      <c r="H741" t="s">
        <v>62</v>
      </c>
      <c r="K741" t="s">
        <v>62</v>
      </c>
      <c r="L741" t="s">
        <v>62</v>
      </c>
      <c r="M741" t="s">
        <v>62</v>
      </c>
      <c r="N741" t="s">
        <v>62</v>
      </c>
      <c r="O741" t="s">
        <v>61</v>
      </c>
      <c r="P741" t="s">
        <v>61</v>
      </c>
      <c r="Q741" t="s">
        <v>62</v>
      </c>
      <c r="R741" t="s">
        <v>61</v>
      </c>
      <c r="S741" t="s">
        <v>61</v>
      </c>
      <c r="U741" t="s">
        <v>62</v>
      </c>
      <c r="V741" t="s">
        <v>62</v>
      </c>
    </row>
    <row r="742" spans="1:22" x14ac:dyDescent="0.2">
      <c r="A742" s="1" t="s">
        <v>802</v>
      </c>
      <c r="B742" s="1" t="s">
        <v>4140</v>
      </c>
      <c r="C742" s="1" t="s">
        <v>2469</v>
      </c>
      <c r="D742" s="1" t="s">
        <v>3399</v>
      </c>
      <c r="E742" t="s">
        <v>61</v>
      </c>
      <c r="F742" t="s">
        <v>62</v>
      </c>
      <c r="G742" t="s">
        <v>62</v>
      </c>
      <c r="H742" t="s">
        <v>62</v>
      </c>
      <c r="I742" t="s">
        <v>62</v>
      </c>
      <c r="J742" t="s">
        <v>61</v>
      </c>
      <c r="K742" t="s">
        <v>62</v>
      </c>
      <c r="L742" t="s">
        <v>62</v>
      </c>
      <c r="M742" t="s">
        <v>62</v>
      </c>
      <c r="N742" t="s">
        <v>62</v>
      </c>
      <c r="O742" t="s">
        <v>62</v>
      </c>
      <c r="P742" t="s">
        <v>61</v>
      </c>
      <c r="Q742" t="s">
        <v>61</v>
      </c>
      <c r="R742" t="s">
        <v>61</v>
      </c>
      <c r="S742" t="s">
        <v>62</v>
      </c>
      <c r="T742" t="s">
        <v>62</v>
      </c>
      <c r="U742" t="s">
        <v>62</v>
      </c>
      <c r="V742" t="s">
        <v>62</v>
      </c>
    </row>
    <row r="743" spans="1:22" x14ac:dyDescent="0.2">
      <c r="A743" s="1" t="s">
        <v>803</v>
      </c>
      <c r="B743" s="1" t="s">
        <v>4141</v>
      </c>
      <c r="C743" s="1" t="s">
        <v>2470</v>
      </c>
      <c r="D743" s="1" t="s">
        <v>3399</v>
      </c>
      <c r="E743" t="s">
        <v>61</v>
      </c>
      <c r="F743" t="s">
        <v>62</v>
      </c>
      <c r="G743" t="s">
        <v>62</v>
      </c>
      <c r="H743" t="s">
        <v>62</v>
      </c>
      <c r="I743" t="s">
        <v>61</v>
      </c>
      <c r="J743" t="s">
        <v>61</v>
      </c>
      <c r="K743" t="s">
        <v>61</v>
      </c>
      <c r="L743" t="s">
        <v>62</v>
      </c>
      <c r="M743" t="s">
        <v>62</v>
      </c>
      <c r="N743" t="s">
        <v>61</v>
      </c>
      <c r="O743" t="s">
        <v>61</v>
      </c>
      <c r="P743" t="s">
        <v>61</v>
      </c>
      <c r="Q743" t="s">
        <v>61</v>
      </c>
      <c r="R743" t="s">
        <v>61</v>
      </c>
      <c r="S743" t="s">
        <v>62</v>
      </c>
      <c r="T743" t="s">
        <v>61</v>
      </c>
      <c r="U743" t="s">
        <v>61</v>
      </c>
      <c r="V743" t="s">
        <v>61</v>
      </c>
    </row>
    <row r="744" spans="1:22" x14ac:dyDescent="0.2">
      <c r="A744" s="1" t="s">
        <v>804</v>
      </c>
      <c r="B744" s="1" t="s">
        <v>4142</v>
      </c>
      <c r="C744" s="1" t="s">
        <v>2471</v>
      </c>
      <c r="D744" s="1" t="s">
        <v>3399</v>
      </c>
      <c r="E744" t="s">
        <v>61</v>
      </c>
      <c r="F744" t="s">
        <v>62</v>
      </c>
      <c r="G744" t="s">
        <v>62</v>
      </c>
      <c r="H744" t="s">
        <v>62</v>
      </c>
      <c r="I744" t="s">
        <v>62</v>
      </c>
      <c r="J744" t="s">
        <v>62</v>
      </c>
      <c r="K744" t="s">
        <v>62</v>
      </c>
      <c r="L744" t="s">
        <v>62</v>
      </c>
      <c r="M744" t="s">
        <v>62</v>
      </c>
      <c r="N744" t="s">
        <v>62</v>
      </c>
      <c r="O744" t="s">
        <v>62</v>
      </c>
      <c r="P744" t="s">
        <v>61</v>
      </c>
      <c r="Q744" t="s">
        <v>62</v>
      </c>
      <c r="R744" t="s">
        <v>61</v>
      </c>
      <c r="T744" t="s">
        <v>62</v>
      </c>
      <c r="V744" t="s">
        <v>62</v>
      </c>
    </row>
    <row r="745" spans="1:22" x14ac:dyDescent="0.2">
      <c r="A745" s="1" t="s">
        <v>805</v>
      </c>
      <c r="B745" s="1" t="s">
        <v>4143</v>
      </c>
      <c r="C745" s="1" t="s">
        <v>2472</v>
      </c>
      <c r="D745" s="1" t="s">
        <v>3399</v>
      </c>
      <c r="E745" t="s">
        <v>61</v>
      </c>
      <c r="F745" t="s">
        <v>62</v>
      </c>
      <c r="G745" t="s">
        <v>62</v>
      </c>
      <c r="H745" t="s">
        <v>62</v>
      </c>
      <c r="I745" t="s">
        <v>62</v>
      </c>
      <c r="J745" t="s">
        <v>62</v>
      </c>
      <c r="K745" t="s">
        <v>62</v>
      </c>
      <c r="L745" t="s">
        <v>62</v>
      </c>
      <c r="M745" t="s">
        <v>62</v>
      </c>
      <c r="N745" t="s">
        <v>62</v>
      </c>
      <c r="O745" t="s">
        <v>61</v>
      </c>
      <c r="P745" t="s">
        <v>62</v>
      </c>
      <c r="Q745" t="s">
        <v>62</v>
      </c>
      <c r="R745" t="s">
        <v>62</v>
      </c>
      <c r="S745" t="s">
        <v>62</v>
      </c>
      <c r="T745" t="s">
        <v>61</v>
      </c>
      <c r="U745" t="s">
        <v>62</v>
      </c>
      <c r="V745" t="s">
        <v>62</v>
      </c>
    </row>
    <row r="746" spans="1:22" x14ac:dyDescent="0.2">
      <c r="A746" s="1" t="s">
        <v>806</v>
      </c>
      <c r="B746" s="1" t="s">
        <v>4144</v>
      </c>
      <c r="C746" s="1" t="s">
        <v>2473</v>
      </c>
      <c r="D746" s="1" t="s">
        <v>3399</v>
      </c>
      <c r="E746" t="s">
        <v>61</v>
      </c>
      <c r="F746" t="s">
        <v>62</v>
      </c>
      <c r="G746" t="s">
        <v>62</v>
      </c>
      <c r="H746" t="s">
        <v>62</v>
      </c>
      <c r="I746" t="s">
        <v>61</v>
      </c>
      <c r="J746" t="s">
        <v>62</v>
      </c>
      <c r="K746" t="s">
        <v>62</v>
      </c>
      <c r="L746" t="s">
        <v>62</v>
      </c>
      <c r="M746" t="s">
        <v>62</v>
      </c>
      <c r="N746" t="s">
        <v>62</v>
      </c>
      <c r="O746" t="s">
        <v>61</v>
      </c>
      <c r="P746" t="s">
        <v>62</v>
      </c>
      <c r="Q746" t="s">
        <v>62</v>
      </c>
      <c r="R746" t="s">
        <v>62</v>
      </c>
      <c r="S746" t="s">
        <v>62</v>
      </c>
      <c r="T746" t="s">
        <v>61</v>
      </c>
      <c r="U746" t="s">
        <v>62</v>
      </c>
      <c r="V746" t="s">
        <v>61</v>
      </c>
    </row>
    <row r="747" spans="1:22" x14ac:dyDescent="0.2">
      <c r="A747" s="1" t="s">
        <v>807</v>
      </c>
      <c r="B747" s="1" t="s">
        <v>4145</v>
      </c>
      <c r="C747" s="1" t="s">
        <v>2474</v>
      </c>
      <c r="D747" s="1" t="s">
        <v>3399</v>
      </c>
      <c r="E747" t="s">
        <v>61</v>
      </c>
      <c r="G747" t="s">
        <v>62</v>
      </c>
      <c r="H747" t="s">
        <v>62</v>
      </c>
      <c r="J747" t="s">
        <v>61</v>
      </c>
      <c r="K747" t="s">
        <v>62</v>
      </c>
      <c r="L747" t="s">
        <v>62</v>
      </c>
      <c r="M747" t="s">
        <v>62</v>
      </c>
      <c r="O747" t="s">
        <v>61</v>
      </c>
      <c r="P747" t="s">
        <v>61</v>
      </c>
      <c r="Q747" t="s">
        <v>61</v>
      </c>
      <c r="R747" t="s">
        <v>61</v>
      </c>
      <c r="S747" t="s">
        <v>61</v>
      </c>
      <c r="T747" t="s">
        <v>61</v>
      </c>
      <c r="U747" t="s">
        <v>61</v>
      </c>
      <c r="V747" t="s">
        <v>62</v>
      </c>
    </row>
    <row r="748" spans="1:22" x14ac:dyDescent="0.2">
      <c r="A748" s="1" t="s">
        <v>808</v>
      </c>
      <c r="B748" s="1" t="s">
        <v>4146</v>
      </c>
      <c r="C748" s="1" t="s">
        <v>2475</v>
      </c>
      <c r="D748" s="1" t="s">
        <v>3399</v>
      </c>
      <c r="E748" t="s">
        <v>61</v>
      </c>
      <c r="F748" t="s">
        <v>62</v>
      </c>
      <c r="G748" t="s">
        <v>62</v>
      </c>
      <c r="H748" t="s">
        <v>62</v>
      </c>
      <c r="I748" t="s">
        <v>62</v>
      </c>
      <c r="K748" t="s">
        <v>62</v>
      </c>
      <c r="L748" t="s">
        <v>62</v>
      </c>
      <c r="M748" t="s">
        <v>62</v>
      </c>
      <c r="N748" t="s">
        <v>62</v>
      </c>
      <c r="O748" t="s">
        <v>61</v>
      </c>
      <c r="P748" t="s">
        <v>62</v>
      </c>
      <c r="Q748" t="s">
        <v>62</v>
      </c>
      <c r="R748" t="s">
        <v>62</v>
      </c>
      <c r="S748" t="s">
        <v>62</v>
      </c>
      <c r="T748" t="s">
        <v>61</v>
      </c>
      <c r="U748" t="s">
        <v>61</v>
      </c>
      <c r="V748" t="s">
        <v>61</v>
      </c>
    </row>
    <row r="749" spans="1:22" x14ac:dyDescent="0.2">
      <c r="A749" s="1" t="s">
        <v>809</v>
      </c>
      <c r="B749" s="1" t="s">
        <v>4147</v>
      </c>
      <c r="C749" s="1" t="s">
        <v>2476</v>
      </c>
      <c r="D749" s="1" t="s">
        <v>3399</v>
      </c>
      <c r="E749" t="s">
        <v>61</v>
      </c>
      <c r="F749" t="s">
        <v>62</v>
      </c>
      <c r="G749" t="s">
        <v>62</v>
      </c>
      <c r="H749" t="s">
        <v>62</v>
      </c>
      <c r="I749" t="s">
        <v>62</v>
      </c>
      <c r="J749" t="s">
        <v>61</v>
      </c>
      <c r="K749" t="s">
        <v>62</v>
      </c>
      <c r="L749" t="s">
        <v>62</v>
      </c>
      <c r="M749" t="s">
        <v>62</v>
      </c>
      <c r="N749" t="s">
        <v>62</v>
      </c>
      <c r="O749" t="s">
        <v>62</v>
      </c>
      <c r="P749" t="s">
        <v>61</v>
      </c>
      <c r="Q749" t="s">
        <v>62</v>
      </c>
      <c r="R749" t="s">
        <v>61</v>
      </c>
      <c r="S749" t="s">
        <v>62</v>
      </c>
      <c r="T749" t="s">
        <v>62</v>
      </c>
      <c r="V749" t="s">
        <v>62</v>
      </c>
    </row>
    <row r="750" spans="1:22" x14ac:dyDescent="0.2">
      <c r="A750" s="1" t="s">
        <v>810</v>
      </c>
      <c r="B750" s="1" t="s">
        <v>4148</v>
      </c>
      <c r="C750" s="1" t="s">
        <v>2477</v>
      </c>
      <c r="D750" s="1" t="s">
        <v>3399</v>
      </c>
      <c r="E750" t="s">
        <v>61</v>
      </c>
      <c r="F750" t="s">
        <v>62</v>
      </c>
      <c r="G750" t="s">
        <v>62</v>
      </c>
      <c r="H750" t="s">
        <v>62</v>
      </c>
      <c r="I750" t="s">
        <v>62</v>
      </c>
      <c r="J750" t="s">
        <v>62</v>
      </c>
      <c r="K750" t="s">
        <v>62</v>
      </c>
      <c r="L750" t="s">
        <v>62</v>
      </c>
      <c r="M750" t="s">
        <v>62</v>
      </c>
      <c r="N750" t="s">
        <v>62</v>
      </c>
      <c r="O750" t="s">
        <v>62</v>
      </c>
      <c r="P750" t="s">
        <v>61</v>
      </c>
      <c r="Q750" t="s">
        <v>62</v>
      </c>
      <c r="R750" t="s">
        <v>61</v>
      </c>
      <c r="S750" t="s">
        <v>61</v>
      </c>
      <c r="U750" t="s">
        <v>61</v>
      </c>
      <c r="V750" t="s">
        <v>62</v>
      </c>
    </row>
    <row r="751" spans="1:22" x14ac:dyDescent="0.2">
      <c r="A751" s="1" t="s">
        <v>811</v>
      </c>
      <c r="B751" s="1" t="s">
        <v>4149</v>
      </c>
      <c r="C751" s="1" t="s">
        <v>2478</v>
      </c>
      <c r="D751" s="1" t="s">
        <v>3399</v>
      </c>
      <c r="E751" t="s">
        <v>61</v>
      </c>
      <c r="F751" t="s">
        <v>62</v>
      </c>
      <c r="G751" t="s">
        <v>62</v>
      </c>
      <c r="H751" t="s">
        <v>62</v>
      </c>
      <c r="I751" t="s">
        <v>62</v>
      </c>
      <c r="J751" t="s">
        <v>62</v>
      </c>
      <c r="K751" t="s">
        <v>62</v>
      </c>
      <c r="L751" t="s">
        <v>62</v>
      </c>
      <c r="M751" t="s">
        <v>62</v>
      </c>
      <c r="N751" t="s">
        <v>62</v>
      </c>
      <c r="O751" t="s">
        <v>61</v>
      </c>
      <c r="P751" t="s">
        <v>61</v>
      </c>
      <c r="Q751" t="s">
        <v>62</v>
      </c>
      <c r="R751" t="s">
        <v>61</v>
      </c>
      <c r="S751" t="s">
        <v>61</v>
      </c>
      <c r="T751" t="s">
        <v>62</v>
      </c>
      <c r="U751" t="s">
        <v>61</v>
      </c>
      <c r="V751" t="s">
        <v>61</v>
      </c>
    </row>
    <row r="752" spans="1:22" x14ac:dyDescent="0.2">
      <c r="A752" s="1" t="s">
        <v>812</v>
      </c>
      <c r="B752" s="1" t="s">
        <v>4150</v>
      </c>
      <c r="C752" s="1" t="s">
        <v>2479</v>
      </c>
      <c r="D752" s="1" t="s">
        <v>3399</v>
      </c>
      <c r="E752" t="s">
        <v>61</v>
      </c>
      <c r="F752" t="s">
        <v>62</v>
      </c>
      <c r="G752" t="s">
        <v>62</v>
      </c>
      <c r="H752" t="s">
        <v>62</v>
      </c>
      <c r="K752" t="s">
        <v>62</v>
      </c>
      <c r="L752" t="s">
        <v>62</v>
      </c>
      <c r="M752" t="s">
        <v>62</v>
      </c>
      <c r="N752" t="s">
        <v>62</v>
      </c>
      <c r="O752" t="s">
        <v>61</v>
      </c>
      <c r="P752" t="s">
        <v>62</v>
      </c>
      <c r="Q752" t="s">
        <v>62</v>
      </c>
      <c r="R752" t="s">
        <v>62</v>
      </c>
      <c r="S752" t="s">
        <v>62</v>
      </c>
      <c r="T752" t="s">
        <v>62</v>
      </c>
      <c r="V752" t="s">
        <v>62</v>
      </c>
    </row>
    <row r="753" spans="1:22" x14ac:dyDescent="0.2">
      <c r="A753" s="1" t="s">
        <v>813</v>
      </c>
      <c r="B753" s="1" t="s">
        <v>4151</v>
      </c>
      <c r="C753" s="1" t="s">
        <v>2480</v>
      </c>
      <c r="D753" s="1" t="s">
        <v>3399</v>
      </c>
      <c r="E753" t="s">
        <v>61</v>
      </c>
      <c r="F753" t="s">
        <v>62</v>
      </c>
      <c r="G753" t="s">
        <v>62</v>
      </c>
      <c r="H753" t="s">
        <v>62</v>
      </c>
      <c r="I753" t="s">
        <v>62</v>
      </c>
      <c r="J753" t="s">
        <v>62</v>
      </c>
      <c r="K753" t="s">
        <v>62</v>
      </c>
      <c r="L753" t="s">
        <v>62</v>
      </c>
      <c r="M753" t="s">
        <v>62</v>
      </c>
      <c r="N753" t="s">
        <v>62</v>
      </c>
      <c r="O753" t="s">
        <v>61</v>
      </c>
      <c r="P753" t="s">
        <v>61</v>
      </c>
      <c r="Q753" t="s">
        <v>62</v>
      </c>
      <c r="R753" t="s">
        <v>61</v>
      </c>
      <c r="S753" t="s">
        <v>61</v>
      </c>
      <c r="T753" t="s">
        <v>62</v>
      </c>
      <c r="U753" t="s">
        <v>61</v>
      </c>
      <c r="V753" t="s">
        <v>61</v>
      </c>
    </row>
    <row r="754" spans="1:22" x14ac:dyDescent="0.2">
      <c r="A754" s="1" t="s">
        <v>814</v>
      </c>
      <c r="B754" s="1" t="s">
        <v>4152</v>
      </c>
      <c r="C754" s="1" t="s">
        <v>2481</v>
      </c>
      <c r="D754" s="1" t="s">
        <v>3399</v>
      </c>
      <c r="E754" t="s">
        <v>61</v>
      </c>
      <c r="F754" t="s">
        <v>62</v>
      </c>
      <c r="G754" t="s">
        <v>62</v>
      </c>
      <c r="H754" t="s">
        <v>62</v>
      </c>
      <c r="I754" t="s">
        <v>62</v>
      </c>
      <c r="J754" t="s">
        <v>61</v>
      </c>
      <c r="K754" t="s">
        <v>62</v>
      </c>
      <c r="L754" t="s">
        <v>62</v>
      </c>
      <c r="M754" t="s">
        <v>62</v>
      </c>
      <c r="N754" t="s">
        <v>62</v>
      </c>
      <c r="O754" t="s">
        <v>61</v>
      </c>
      <c r="P754" t="s">
        <v>61</v>
      </c>
      <c r="Q754" t="s">
        <v>62</v>
      </c>
      <c r="R754" t="s">
        <v>61</v>
      </c>
      <c r="S754" t="s">
        <v>62</v>
      </c>
      <c r="T754" t="s">
        <v>62</v>
      </c>
      <c r="V754" t="s">
        <v>62</v>
      </c>
    </row>
    <row r="755" spans="1:22" x14ac:dyDescent="0.2">
      <c r="A755" s="1" t="s">
        <v>815</v>
      </c>
      <c r="B755" s="1" t="s">
        <v>4153</v>
      </c>
      <c r="C755" s="1" t="s">
        <v>2482</v>
      </c>
      <c r="D755" s="1" t="s">
        <v>3399</v>
      </c>
      <c r="E755" t="s">
        <v>61</v>
      </c>
      <c r="F755" t="s">
        <v>62</v>
      </c>
      <c r="G755" t="s">
        <v>62</v>
      </c>
      <c r="H755" t="s">
        <v>62</v>
      </c>
      <c r="I755" t="s">
        <v>61</v>
      </c>
      <c r="J755" t="s">
        <v>62</v>
      </c>
      <c r="K755" t="s">
        <v>62</v>
      </c>
      <c r="L755" t="s">
        <v>62</v>
      </c>
      <c r="M755" t="s">
        <v>62</v>
      </c>
      <c r="N755" t="s">
        <v>62</v>
      </c>
      <c r="O755" t="s">
        <v>61</v>
      </c>
      <c r="P755" t="s">
        <v>62</v>
      </c>
      <c r="Q755" t="s">
        <v>62</v>
      </c>
      <c r="R755" t="s">
        <v>62</v>
      </c>
      <c r="S755" t="s">
        <v>62</v>
      </c>
      <c r="T755" t="s">
        <v>61</v>
      </c>
      <c r="U755" t="s">
        <v>61</v>
      </c>
      <c r="V755" t="s">
        <v>61</v>
      </c>
    </row>
    <row r="756" spans="1:22" x14ac:dyDescent="0.2">
      <c r="A756" s="1" t="s">
        <v>816</v>
      </c>
      <c r="B756" s="1" t="s">
        <v>4154</v>
      </c>
      <c r="C756" s="1" t="s">
        <v>2483</v>
      </c>
      <c r="D756" s="1" t="s">
        <v>3399</v>
      </c>
      <c r="E756" t="s">
        <v>61</v>
      </c>
      <c r="F756" t="s">
        <v>61</v>
      </c>
      <c r="G756" t="s">
        <v>62</v>
      </c>
      <c r="H756" t="s">
        <v>62</v>
      </c>
      <c r="I756" t="s">
        <v>61</v>
      </c>
      <c r="J756" t="s">
        <v>61</v>
      </c>
      <c r="K756" t="s">
        <v>62</v>
      </c>
      <c r="L756" t="s">
        <v>62</v>
      </c>
      <c r="M756" t="s">
        <v>61</v>
      </c>
      <c r="N756" t="s">
        <v>61</v>
      </c>
      <c r="O756" t="s">
        <v>61</v>
      </c>
      <c r="P756" t="s">
        <v>61</v>
      </c>
      <c r="Q756" t="s">
        <v>61</v>
      </c>
      <c r="R756" t="s">
        <v>61</v>
      </c>
      <c r="S756" t="s">
        <v>61</v>
      </c>
      <c r="T756" t="s">
        <v>61</v>
      </c>
      <c r="U756" t="s">
        <v>61</v>
      </c>
      <c r="V756" t="s">
        <v>61</v>
      </c>
    </row>
    <row r="757" spans="1:22" x14ac:dyDescent="0.2">
      <c r="A757" s="1" t="s">
        <v>817</v>
      </c>
      <c r="B757" s="1" t="s">
        <v>4155</v>
      </c>
      <c r="C757" s="1" t="s">
        <v>2484</v>
      </c>
      <c r="D757" s="1" t="s">
        <v>3399</v>
      </c>
      <c r="E757" t="s">
        <v>61</v>
      </c>
      <c r="F757" t="s">
        <v>62</v>
      </c>
      <c r="G757" t="s">
        <v>62</v>
      </c>
      <c r="H757" t="s">
        <v>62</v>
      </c>
      <c r="I757" t="s">
        <v>62</v>
      </c>
      <c r="K757" t="s">
        <v>62</v>
      </c>
      <c r="L757" t="s">
        <v>62</v>
      </c>
      <c r="M757" t="s">
        <v>62</v>
      </c>
      <c r="N757" t="s">
        <v>62</v>
      </c>
      <c r="O757" t="s">
        <v>61</v>
      </c>
      <c r="P757" t="s">
        <v>61</v>
      </c>
      <c r="Q757" t="s">
        <v>62</v>
      </c>
      <c r="R757" t="s">
        <v>61</v>
      </c>
      <c r="S757" t="s">
        <v>62</v>
      </c>
      <c r="T757" t="s">
        <v>62</v>
      </c>
      <c r="V757" t="s">
        <v>62</v>
      </c>
    </row>
    <row r="758" spans="1:22" x14ac:dyDescent="0.2">
      <c r="A758" s="1" t="s">
        <v>818</v>
      </c>
      <c r="B758" s="1" t="s">
        <v>4156</v>
      </c>
      <c r="C758" s="1" t="s">
        <v>2485</v>
      </c>
      <c r="D758" s="1" t="s">
        <v>3399</v>
      </c>
      <c r="F758" t="s">
        <v>62</v>
      </c>
      <c r="G758" t="s">
        <v>62</v>
      </c>
      <c r="H758" t="s">
        <v>62</v>
      </c>
      <c r="I758" t="s">
        <v>62</v>
      </c>
      <c r="J758" t="s">
        <v>61</v>
      </c>
      <c r="K758" t="s">
        <v>62</v>
      </c>
      <c r="L758" t="s">
        <v>62</v>
      </c>
      <c r="M758" t="s">
        <v>62</v>
      </c>
      <c r="N758" t="s">
        <v>62</v>
      </c>
      <c r="O758" t="s">
        <v>61</v>
      </c>
      <c r="P758" t="s">
        <v>61</v>
      </c>
      <c r="Q758" t="s">
        <v>62</v>
      </c>
      <c r="R758" t="s">
        <v>61</v>
      </c>
      <c r="S758" t="s">
        <v>62</v>
      </c>
      <c r="T758" t="s">
        <v>61</v>
      </c>
      <c r="U758" t="s">
        <v>62</v>
      </c>
      <c r="V758" t="s">
        <v>62</v>
      </c>
    </row>
    <row r="759" spans="1:22" x14ac:dyDescent="0.2">
      <c r="A759" s="1" t="s">
        <v>819</v>
      </c>
      <c r="B759" s="1" t="s">
        <v>4157</v>
      </c>
      <c r="C759" s="1" t="s">
        <v>2486</v>
      </c>
      <c r="D759" s="1" t="s">
        <v>3399</v>
      </c>
      <c r="E759" t="s">
        <v>61</v>
      </c>
      <c r="F759" t="s">
        <v>62</v>
      </c>
      <c r="G759" t="s">
        <v>62</v>
      </c>
      <c r="H759" t="s">
        <v>62</v>
      </c>
      <c r="I759" t="s">
        <v>62</v>
      </c>
      <c r="K759" t="s">
        <v>62</v>
      </c>
      <c r="L759" t="s">
        <v>62</v>
      </c>
      <c r="M759" t="s">
        <v>62</v>
      </c>
      <c r="N759" t="s">
        <v>62</v>
      </c>
      <c r="O759" t="s">
        <v>61</v>
      </c>
      <c r="P759" t="s">
        <v>61</v>
      </c>
      <c r="Q759" t="s">
        <v>61</v>
      </c>
      <c r="R759" t="s">
        <v>61</v>
      </c>
      <c r="T759" t="s">
        <v>62</v>
      </c>
      <c r="V759" t="s">
        <v>62</v>
      </c>
    </row>
    <row r="760" spans="1:22" x14ac:dyDescent="0.2">
      <c r="A760" s="1" t="s">
        <v>820</v>
      </c>
      <c r="B760" s="1" t="s">
        <v>4158</v>
      </c>
      <c r="C760" s="1" t="s">
        <v>2487</v>
      </c>
      <c r="D760" s="1" t="s">
        <v>3399</v>
      </c>
      <c r="E760" t="s">
        <v>61</v>
      </c>
      <c r="F760" t="s">
        <v>62</v>
      </c>
      <c r="G760" t="s">
        <v>62</v>
      </c>
      <c r="H760" t="s">
        <v>62</v>
      </c>
      <c r="I760" t="s">
        <v>62</v>
      </c>
      <c r="K760" t="s">
        <v>62</v>
      </c>
      <c r="L760" t="s">
        <v>62</v>
      </c>
      <c r="M760" t="s">
        <v>62</v>
      </c>
      <c r="N760" t="s">
        <v>62</v>
      </c>
      <c r="O760" t="s">
        <v>61</v>
      </c>
      <c r="P760" t="s">
        <v>61</v>
      </c>
      <c r="Q760" t="s">
        <v>62</v>
      </c>
      <c r="R760" t="s">
        <v>61</v>
      </c>
      <c r="T760" t="s">
        <v>62</v>
      </c>
      <c r="U760" t="s">
        <v>62</v>
      </c>
      <c r="V760" t="s">
        <v>62</v>
      </c>
    </row>
    <row r="761" spans="1:22" x14ac:dyDescent="0.2">
      <c r="A761" s="1" t="s">
        <v>821</v>
      </c>
      <c r="B761" s="1" t="s">
        <v>4159</v>
      </c>
      <c r="C761" s="1" t="s">
        <v>2488</v>
      </c>
      <c r="D761" s="1" t="s">
        <v>3399</v>
      </c>
      <c r="F761" t="s">
        <v>62</v>
      </c>
      <c r="G761" t="s">
        <v>61</v>
      </c>
      <c r="H761" t="s">
        <v>62</v>
      </c>
      <c r="J761" t="s">
        <v>61</v>
      </c>
      <c r="K761" t="s">
        <v>62</v>
      </c>
      <c r="L761" t="s">
        <v>62</v>
      </c>
      <c r="M761" t="s">
        <v>62</v>
      </c>
      <c r="N761" t="s">
        <v>62</v>
      </c>
      <c r="O761" t="s">
        <v>61</v>
      </c>
      <c r="P761" t="s">
        <v>61</v>
      </c>
      <c r="Q761" t="s">
        <v>62</v>
      </c>
      <c r="R761" t="s">
        <v>61</v>
      </c>
      <c r="S761" t="s">
        <v>62</v>
      </c>
      <c r="T761" t="s">
        <v>61</v>
      </c>
      <c r="U761" t="s">
        <v>62</v>
      </c>
      <c r="V761" t="s">
        <v>61</v>
      </c>
    </row>
    <row r="762" spans="1:22" x14ac:dyDescent="0.2">
      <c r="A762" s="1" t="s">
        <v>822</v>
      </c>
      <c r="B762" s="1" t="s">
        <v>4160</v>
      </c>
      <c r="C762" s="1" t="s">
        <v>2489</v>
      </c>
      <c r="D762" s="1" t="s">
        <v>3399</v>
      </c>
      <c r="E762" t="s">
        <v>61</v>
      </c>
      <c r="F762" t="s">
        <v>62</v>
      </c>
      <c r="G762" t="s">
        <v>62</v>
      </c>
      <c r="H762" t="s">
        <v>62</v>
      </c>
      <c r="I762" t="s">
        <v>62</v>
      </c>
      <c r="J762" t="s">
        <v>61</v>
      </c>
      <c r="K762" t="s">
        <v>62</v>
      </c>
      <c r="L762" t="s">
        <v>62</v>
      </c>
      <c r="M762" t="s">
        <v>62</v>
      </c>
      <c r="N762" t="s">
        <v>62</v>
      </c>
      <c r="O762" t="s">
        <v>62</v>
      </c>
      <c r="P762" t="s">
        <v>61</v>
      </c>
      <c r="Q762" t="s">
        <v>61</v>
      </c>
      <c r="R762" t="s">
        <v>61</v>
      </c>
      <c r="S762" t="s">
        <v>61</v>
      </c>
      <c r="T762" t="s">
        <v>62</v>
      </c>
      <c r="U762" t="s">
        <v>62</v>
      </c>
      <c r="V762" t="s">
        <v>62</v>
      </c>
    </row>
    <row r="763" spans="1:22" x14ac:dyDescent="0.2">
      <c r="A763" s="1" t="s">
        <v>823</v>
      </c>
      <c r="B763" s="1" t="s">
        <v>4161</v>
      </c>
      <c r="C763" s="1" t="s">
        <v>2490</v>
      </c>
      <c r="D763" s="1" t="s">
        <v>3399</v>
      </c>
      <c r="E763" t="s">
        <v>61</v>
      </c>
      <c r="F763" t="s">
        <v>62</v>
      </c>
      <c r="G763" t="s">
        <v>62</v>
      </c>
      <c r="H763" t="s">
        <v>62</v>
      </c>
      <c r="I763" t="s">
        <v>62</v>
      </c>
      <c r="J763" t="s">
        <v>62</v>
      </c>
      <c r="K763" t="s">
        <v>62</v>
      </c>
      <c r="L763" t="s">
        <v>62</v>
      </c>
      <c r="M763" t="s">
        <v>62</v>
      </c>
      <c r="N763" t="s">
        <v>62</v>
      </c>
      <c r="O763" t="s">
        <v>61</v>
      </c>
      <c r="P763" t="s">
        <v>62</v>
      </c>
      <c r="Q763" t="s">
        <v>62</v>
      </c>
      <c r="R763" t="s">
        <v>62</v>
      </c>
      <c r="S763" t="s">
        <v>62</v>
      </c>
      <c r="T763" t="s">
        <v>62</v>
      </c>
      <c r="U763" t="s">
        <v>62</v>
      </c>
      <c r="V763" t="s">
        <v>62</v>
      </c>
    </row>
    <row r="764" spans="1:22" x14ac:dyDescent="0.2">
      <c r="A764" s="1" t="s">
        <v>824</v>
      </c>
      <c r="B764" s="1" t="s">
        <v>4162</v>
      </c>
      <c r="C764" s="1" t="s">
        <v>2491</v>
      </c>
      <c r="D764" s="1" t="s">
        <v>3399</v>
      </c>
      <c r="F764" t="s">
        <v>62</v>
      </c>
      <c r="G764" t="s">
        <v>62</v>
      </c>
      <c r="H764" t="s">
        <v>62</v>
      </c>
      <c r="J764" t="s">
        <v>62</v>
      </c>
      <c r="K764" t="s">
        <v>62</v>
      </c>
      <c r="L764" t="s">
        <v>62</v>
      </c>
      <c r="M764" t="s">
        <v>62</v>
      </c>
      <c r="N764" t="s">
        <v>62</v>
      </c>
      <c r="P764" t="s">
        <v>61</v>
      </c>
      <c r="Q764" t="s">
        <v>62</v>
      </c>
      <c r="R764" t="s">
        <v>61</v>
      </c>
      <c r="S764" t="s">
        <v>62</v>
      </c>
      <c r="T764" t="s">
        <v>62</v>
      </c>
      <c r="U764" t="s">
        <v>62</v>
      </c>
      <c r="V764" t="s">
        <v>62</v>
      </c>
    </row>
    <row r="765" spans="1:22" x14ac:dyDescent="0.2">
      <c r="A765" s="1" t="s">
        <v>825</v>
      </c>
      <c r="B765" s="1" t="s">
        <v>4163</v>
      </c>
      <c r="C765" s="1" t="s">
        <v>2492</v>
      </c>
      <c r="D765" s="1" t="s">
        <v>3399</v>
      </c>
      <c r="E765" t="s">
        <v>61</v>
      </c>
      <c r="F765" t="s">
        <v>62</v>
      </c>
      <c r="G765" t="s">
        <v>62</v>
      </c>
      <c r="H765" t="s">
        <v>62</v>
      </c>
      <c r="I765" t="s">
        <v>62</v>
      </c>
      <c r="K765" t="s">
        <v>62</v>
      </c>
      <c r="L765" t="s">
        <v>62</v>
      </c>
      <c r="M765" t="s">
        <v>62</v>
      </c>
      <c r="N765" t="s">
        <v>62</v>
      </c>
      <c r="O765" t="s">
        <v>61</v>
      </c>
      <c r="P765" t="s">
        <v>61</v>
      </c>
      <c r="Q765" t="s">
        <v>62</v>
      </c>
      <c r="R765" t="s">
        <v>61</v>
      </c>
      <c r="S765" t="s">
        <v>62</v>
      </c>
      <c r="T765" t="s">
        <v>62</v>
      </c>
      <c r="U765" t="s">
        <v>61</v>
      </c>
      <c r="V765" t="s">
        <v>62</v>
      </c>
    </row>
    <row r="766" spans="1:22" x14ac:dyDescent="0.2">
      <c r="A766" s="1" t="s">
        <v>826</v>
      </c>
      <c r="B766" s="1" t="s">
        <v>4164</v>
      </c>
      <c r="C766" s="1" t="s">
        <v>2493</v>
      </c>
      <c r="D766" s="1" t="s">
        <v>3399</v>
      </c>
      <c r="E766" t="s">
        <v>61</v>
      </c>
      <c r="G766" t="s">
        <v>62</v>
      </c>
      <c r="H766" t="s">
        <v>62</v>
      </c>
      <c r="J766" t="s">
        <v>61</v>
      </c>
      <c r="K766" t="s">
        <v>62</v>
      </c>
      <c r="L766" t="s">
        <v>62</v>
      </c>
      <c r="M766" t="s">
        <v>62</v>
      </c>
      <c r="N766" t="s">
        <v>61</v>
      </c>
      <c r="O766" t="s">
        <v>61</v>
      </c>
      <c r="P766" t="s">
        <v>61</v>
      </c>
      <c r="Q766" t="s">
        <v>61</v>
      </c>
      <c r="R766" t="s">
        <v>61</v>
      </c>
      <c r="S766" t="s">
        <v>62</v>
      </c>
      <c r="T766" t="s">
        <v>62</v>
      </c>
      <c r="U766" t="s">
        <v>61</v>
      </c>
      <c r="V766" t="s">
        <v>61</v>
      </c>
    </row>
    <row r="767" spans="1:22" x14ac:dyDescent="0.2">
      <c r="A767" s="1" t="s">
        <v>827</v>
      </c>
      <c r="B767" s="1" t="s">
        <v>4165</v>
      </c>
      <c r="C767" s="1" t="s">
        <v>2494</v>
      </c>
      <c r="D767" s="1" t="s">
        <v>3399</v>
      </c>
      <c r="E767" t="s">
        <v>61</v>
      </c>
      <c r="F767" t="s">
        <v>62</v>
      </c>
      <c r="G767" t="s">
        <v>62</v>
      </c>
      <c r="H767" t="s">
        <v>62</v>
      </c>
      <c r="I767" t="s">
        <v>62</v>
      </c>
      <c r="J767" t="s">
        <v>61</v>
      </c>
      <c r="K767" t="s">
        <v>62</v>
      </c>
      <c r="L767" t="s">
        <v>62</v>
      </c>
      <c r="M767" t="s">
        <v>62</v>
      </c>
      <c r="N767" t="s">
        <v>62</v>
      </c>
      <c r="O767" t="s">
        <v>62</v>
      </c>
      <c r="P767" t="s">
        <v>61</v>
      </c>
      <c r="Q767" t="s">
        <v>61</v>
      </c>
      <c r="R767" t="s">
        <v>61</v>
      </c>
      <c r="S767" t="s">
        <v>62</v>
      </c>
      <c r="T767" t="s">
        <v>61</v>
      </c>
      <c r="V767" t="s">
        <v>61</v>
      </c>
    </row>
    <row r="768" spans="1:22" x14ac:dyDescent="0.2">
      <c r="A768" s="1" t="s">
        <v>828</v>
      </c>
      <c r="B768" s="1" t="s">
        <v>4166</v>
      </c>
      <c r="C768" s="1" t="s">
        <v>2495</v>
      </c>
      <c r="D768" s="1" t="s">
        <v>3399</v>
      </c>
      <c r="E768" t="s">
        <v>61</v>
      </c>
      <c r="F768" t="s">
        <v>62</v>
      </c>
      <c r="G768" t="s">
        <v>62</v>
      </c>
      <c r="H768" t="s">
        <v>62</v>
      </c>
      <c r="J768" t="s">
        <v>61</v>
      </c>
      <c r="K768" t="s">
        <v>62</v>
      </c>
      <c r="L768" t="s">
        <v>62</v>
      </c>
      <c r="M768" t="s">
        <v>62</v>
      </c>
      <c r="N768" t="s">
        <v>61</v>
      </c>
      <c r="O768" t="s">
        <v>61</v>
      </c>
      <c r="P768" t="s">
        <v>62</v>
      </c>
      <c r="Q768" t="s">
        <v>61</v>
      </c>
      <c r="R768" t="s">
        <v>61</v>
      </c>
      <c r="S768" t="s">
        <v>62</v>
      </c>
      <c r="T768" t="s">
        <v>61</v>
      </c>
      <c r="U768" t="s">
        <v>61</v>
      </c>
      <c r="V768" t="s">
        <v>61</v>
      </c>
    </row>
    <row r="769" spans="1:22" x14ac:dyDescent="0.2">
      <c r="A769" s="1" t="s">
        <v>829</v>
      </c>
      <c r="B769" s="1" t="s">
        <v>4167</v>
      </c>
      <c r="C769" s="1" t="s">
        <v>2496</v>
      </c>
      <c r="D769" s="1" t="s">
        <v>3399</v>
      </c>
      <c r="E769" t="s">
        <v>61</v>
      </c>
      <c r="F769" t="s">
        <v>62</v>
      </c>
      <c r="G769" t="s">
        <v>62</v>
      </c>
      <c r="H769" t="s">
        <v>62</v>
      </c>
      <c r="I769" t="s">
        <v>62</v>
      </c>
      <c r="J769" t="s">
        <v>62</v>
      </c>
      <c r="K769" t="s">
        <v>62</v>
      </c>
      <c r="L769" t="s">
        <v>62</v>
      </c>
      <c r="M769" t="s">
        <v>62</v>
      </c>
      <c r="N769" t="s">
        <v>62</v>
      </c>
      <c r="O769" t="s">
        <v>62</v>
      </c>
      <c r="P769" t="s">
        <v>62</v>
      </c>
      <c r="Q769" t="s">
        <v>62</v>
      </c>
      <c r="R769" t="s">
        <v>62</v>
      </c>
      <c r="S769" t="s">
        <v>62</v>
      </c>
      <c r="T769" t="s">
        <v>62</v>
      </c>
      <c r="U769" t="s">
        <v>61</v>
      </c>
      <c r="V769" t="s">
        <v>62</v>
      </c>
    </row>
    <row r="770" spans="1:22" x14ac:dyDescent="0.2">
      <c r="A770" s="1" t="s">
        <v>830</v>
      </c>
      <c r="B770" s="1" t="s">
        <v>4168</v>
      </c>
      <c r="C770" s="1" t="s">
        <v>2497</v>
      </c>
      <c r="D770" s="1" t="s">
        <v>3399</v>
      </c>
      <c r="E770" t="s">
        <v>61</v>
      </c>
      <c r="G770" t="s">
        <v>62</v>
      </c>
      <c r="H770" t="s">
        <v>62</v>
      </c>
      <c r="I770" t="s">
        <v>62</v>
      </c>
      <c r="J770" t="s">
        <v>61</v>
      </c>
      <c r="K770" t="s">
        <v>62</v>
      </c>
      <c r="L770" t="s">
        <v>62</v>
      </c>
      <c r="M770" t="s">
        <v>62</v>
      </c>
      <c r="N770" t="s">
        <v>62</v>
      </c>
      <c r="O770" t="s">
        <v>61</v>
      </c>
      <c r="P770" t="s">
        <v>61</v>
      </c>
      <c r="Q770" t="s">
        <v>62</v>
      </c>
      <c r="R770" t="s">
        <v>61</v>
      </c>
      <c r="S770" t="s">
        <v>61</v>
      </c>
      <c r="T770" t="s">
        <v>61</v>
      </c>
      <c r="U770" t="s">
        <v>61</v>
      </c>
      <c r="V770" t="s">
        <v>62</v>
      </c>
    </row>
    <row r="771" spans="1:22" x14ac:dyDescent="0.2">
      <c r="A771" s="1" t="s">
        <v>831</v>
      </c>
      <c r="B771" s="1" t="s">
        <v>4169</v>
      </c>
      <c r="C771" s="1" t="s">
        <v>2498</v>
      </c>
      <c r="D771" s="1" t="s">
        <v>3399</v>
      </c>
      <c r="E771" t="s">
        <v>61</v>
      </c>
      <c r="F771" t="s">
        <v>61</v>
      </c>
      <c r="G771" t="s">
        <v>62</v>
      </c>
      <c r="H771" t="s">
        <v>62</v>
      </c>
      <c r="I771" t="s">
        <v>62</v>
      </c>
      <c r="J771" t="s">
        <v>62</v>
      </c>
      <c r="K771" t="s">
        <v>62</v>
      </c>
      <c r="L771" t="s">
        <v>62</v>
      </c>
      <c r="M771" t="s">
        <v>62</v>
      </c>
      <c r="N771" t="s">
        <v>61</v>
      </c>
      <c r="O771" t="s">
        <v>61</v>
      </c>
      <c r="P771" t="s">
        <v>61</v>
      </c>
      <c r="Q771" t="s">
        <v>61</v>
      </c>
      <c r="R771" t="s">
        <v>61</v>
      </c>
      <c r="S771" t="s">
        <v>61</v>
      </c>
      <c r="T771" t="s">
        <v>62</v>
      </c>
      <c r="U771" t="s">
        <v>61</v>
      </c>
      <c r="V771" t="s">
        <v>61</v>
      </c>
    </row>
    <row r="772" spans="1:22" x14ac:dyDescent="0.2">
      <c r="A772" s="1" t="s">
        <v>832</v>
      </c>
      <c r="B772" s="1" t="s">
        <v>4170</v>
      </c>
      <c r="C772" s="1" t="s">
        <v>2499</v>
      </c>
      <c r="D772" s="1" t="s">
        <v>3399</v>
      </c>
      <c r="E772" t="s">
        <v>61</v>
      </c>
      <c r="F772" t="s">
        <v>62</v>
      </c>
      <c r="G772" t="s">
        <v>62</v>
      </c>
      <c r="H772" t="s">
        <v>62</v>
      </c>
      <c r="I772" t="s">
        <v>62</v>
      </c>
      <c r="J772" t="s">
        <v>62</v>
      </c>
      <c r="K772" t="s">
        <v>62</v>
      </c>
      <c r="L772" t="s">
        <v>62</v>
      </c>
      <c r="M772" t="s">
        <v>62</v>
      </c>
      <c r="N772" t="s">
        <v>62</v>
      </c>
      <c r="O772" t="s">
        <v>61</v>
      </c>
      <c r="P772" t="s">
        <v>61</v>
      </c>
      <c r="Q772" t="s">
        <v>62</v>
      </c>
      <c r="R772" t="s">
        <v>61</v>
      </c>
      <c r="S772" t="s">
        <v>61</v>
      </c>
      <c r="T772" t="s">
        <v>62</v>
      </c>
      <c r="U772" t="s">
        <v>61</v>
      </c>
      <c r="V772" t="s">
        <v>61</v>
      </c>
    </row>
    <row r="773" spans="1:22" x14ac:dyDescent="0.2">
      <c r="A773" s="1" t="s">
        <v>833</v>
      </c>
      <c r="B773" s="1" t="s">
        <v>4171</v>
      </c>
      <c r="C773" s="1" t="s">
        <v>2500</v>
      </c>
      <c r="D773" s="1" t="s">
        <v>3399</v>
      </c>
      <c r="E773" t="s">
        <v>61</v>
      </c>
      <c r="F773" t="s">
        <v>62</v>
      </c>
      <c r="G773" t="s">
        <v>62</v>
      </c>
      <c r="H773" t="s">
        <v>62</v>
      </c>
      <c r="I773" t="s">
        <v>61</v>
      </c>
      <c r="J773" t="s">
        <v>62</v>
      </c>
      <c r="K773" t="s">
        <v>62</v>
      </c>
      <c r="L773" t="s">
        <v>62</v>
      </c>
      <c r="M773" t="s">
        <v>62</v>
      </c>
      <c r="N773" t="s">
        <v>62</v>
      </c>
      <c r="O773" t="s">
        <v>61</v>
      </c>
      <c r="P773" t="s">
        <v>61</v>
      </c>
      <c r="Q773" t="s">
        <v>62</v>
      </c>
      <c r="R773" t="s">
        <v>61</v>
      </c>
      <c r="S773" t="s">
        <v>62</v>
      </c>
      <c r="T773" t="s">
        <v>61</v>
      </c>
      <c r="U773" t="s">
        <v>61</v>
      </c>
      <c r="V773" t="s">
        <v>61</v>
      </c>
    </row>
    <row r="774" spans="1:22" x14ac:dyDescent="0.2">
      <c r="A774" s="1" t="s">
        <v>834</v>
      </c>
      <c r="B774" s="1" t="s">
        <v>4172</v>
      </c>
      <c r="C774" s="1" t="s">
        <v>2501</v>
      </c>
      <c r="D774" s="1" t="s">
        <v>3399</v>
      </c>
      <c r="E774" t="s">
        <v>61</v>
      </c>
      <c r="F774" t="s">
        <v>62</v>
      </c>
      <c r="G774" t="s">
        <v>62</v>
      </c>
      <c r="H774" t="s">
        <v>62</v>
      </c>
      <c r="J774" t="s">
        <v>62</v>
      </c>
      <c r="K774" t="s">
        <v>62</v>
      </c>
      <c r="L774" t="s">
        <v>62</v>
      </c>
      <c r="M774" t="s">
        <v>62</v>
      </c>
      <c r="N774" t="s">
        <v>62</v>
      </c>
      <c r="O774" t="s">
        <v>61</v>
      </c>
      <c r="P774" t="s">
        <v>62</v>
      </c>
      <c r="Q774" t="s">
        <v>62</v>
      </c>
      <c r="R774" t="s">
        <v>62</v>
      </c>
      <c r="S774" t="s">
        <v>62</v>
      </c>
      <c r="T774" t="s">
        <v>62</v>
      </c>
      <c r="V774" t="s">
        <v>62</v>
      </c>
    </row>
    <row r="775" spans="1:22" x14ac:dyDescent="0.2">
      <c r="A775" s="1" t="s">
        <v>835</v>
      </c>
      <c r="B775" s="1" t="s">
        <v>4173</v>
      </c>
      <c r="C775" s="1" t="s">
        <v>2502</v>
      </c>
      <c r="D775" s="1" t="s">
        <v>3399</v>
      </c>
      <c r="E775" t="s">
        <v>61</v>
      </c>
      <c r="F775" t="s">
        <v>62</v>
      </c>
      <c r="G775" t="s">
        <v>62</v>
      </c>
      <c r="H775" t="s">
        <v>62</v>
      </c>
      <c r="I775" t="s">
        <v>62</v>
      </c>
      <c r="J775" t="s">
        <v>62</v>
      </c>
      <c r="K775" t="s">
        <v>62</v>
      </c>
      <c r="L775" t="s">
        <v>62</v>
      </c>
      <c r="M775" t="s">
        <v>62</v>
      </c>
      <c r="N775" t="s">
        <v>62</v>
      </c>
      <c r="O775" t="s">
        <v>61</v>
      </c>
      <c r="P775" t="s">
        <v>62</v>
      </c>
      <c r="Q775" t="s">
        <v>62</v>
      </c>
      <c r="R775" t="s">
        <v>62</v>
      </c>
      <c r="S775" t="s">
        <v>62</v>
      </c>
      <c r="T775" t="s">
        <v>61</v>
      </c>
      <c r="U775" t="s">
        <v>61</v>
      </c>
      <c r="V775" t="s">
        <v>62</v>
      </c>
    </row>
    <row r="776" spans="1:22" x14ac:dyDescent="0.2">
      <c r="A776" s="1" t="s">
        <v>836</v>
      </c>
      <c r="B776" s="1" t="s">
        <v>4174</v>
      </c>
      <c r="C776" s="1" t="s">
        <v>2503</v>
      </c>
      <c r="D776" s="1" t="s">
        <v>3399</v>
      </c>
      <c r="E776" t="s">
        <v>61</v>
      </c>
      <c r="G776" t="s">
        <v>62</v>
      </c>
      <c r="H776" t="s">
        <v>62</v>
      </c>
      <c r="J776" t="s">
        <v>61</v>
      </c>
      <c r="K776" t="s">
        <v>62</v>
      </c>
      <c r="L776" t="s">
        <v>62</v>
      </c>
      <c r="M776" t="s">
        <v>62</v>
      </c>
      <c r="N776" t="s">
        <v>62</v>
      </c>
      <c r="O776" t="s">
        <v>61</v>
      </c>
      <c r="P776" t="s">
        <v>61</v>
      </c>
      <c r="Q776" t="s">
        <v>62</v>
      </c>
      <c r="R776" t="s">
        <v>61</v>
      </c>
      <c r="S776" t="s">
        <v>61</v>
      </c>
      <c r="T776" t="s">
        <v>61</v>
      </c>
      <c r="U776" t="s">
        <v>61</v>
      </c>
      <c r="V776" t="s">
        <v>62</v>
      </c>
    </row>
    <row r="777" spans="1:22" x14ac:dyDescent="0.2">
      <c r="A777" s="1" t="s">
        <v>837</v>
      </c>
      <c r="B777" s="1" t="s">
        <v>4175</v>
      </c>
      <c r="C777" s="1" t="s">
        <v>2504</v>
      </c>
      <c r="D777" s="1" t="s">
        <v>3399</v>
      </c>
      <c r="F777" t="s">
        <v>62</v>
      </c>
      <c r="G777" t="s">
        <v>62</v>
      </c>
      <c r="H777" t="s">
        <v>62</v>
      </c>
      <c r="J777" t="s">
        <v>62</v>
      </c>
      <c r="K777" t="s">
        <v>62</v>
      </c>
      <c r="L777" t="s">
        <v>62</v>
      </c>
      <c r="M777" t="s">
        <v>62</v>
      </c>
      <c r="N777" t="s">
        <v>62</v>
      </c>
      <c r="O777" t="s">
        <v>61</v>
      </c>
      <c r="P777" t="s">
        <v>61</v>
      </c>
      <c r="Q777" t="s">
        <v>62</v>
      </c>
      <c r="R777" t="s">
        <v>61</v>
      </c>
      <c r="S777" t="s">
        <v>62</v>
      </c>
      <c r="T777" t="s">
        <v>62</v>
      </c>
      <c r="U777" t="s">
        <v>62</v>
      </c>
      <c r="V777" t="s">
        <v>62</v>
      </c>
    </row>
    <row r="778" spans="1:22" x14ac:dyDescent="0.2">
      <c r="A778" s="1" t="s">
        <v>838</v>
      </c>
      <c r="B778" s="1" t="s">
        <v>4176</v>
      </c>
      <c r="C778" s="1" t="s">
        <v>2505</v>
      </c>
      <c r="D778" s="1" t="s">
        <v>3399</v>
      </c>
      <c r="E778" t="s">
        <v>61</v>
      </c>
      <c r="G778" t="s">
        <v>62</v>
      </c>
      <c r="H778" t="s">
        <v>62</v>
      </c>
      <c r="I778" t="s">
        <v>62</v>
      </c>
      <c r="J778" t="s">
        <v>61</v>
      </c>
      <c r="K778" t="s">
        <v>62</v>
      </c>
      <c r="L778" t="s">
        <v>62</v>
      </c>
      <c r="M778" t="s">
        <v>62</v>
      </c>
      <c r="N778" t="s">
        <v>62</v>
      </c>
      <c r="O778" t="s">
        <v>61</v>
      </c>
      <c r="P778" t="s">
        <v>61</v>
      </c>
      <c r="Q778" t="s">
        <v>62</v>
      </c>
      <c r="R778" t="s">
        <v>61</v>
      </c>
      <c r="S778" t="s">
        <v>61</v>
      </c>
      <c r="T778" t="s">
        <v>61</v>
      </c>
      <c r="U778" t="s">
        <v>61</v>
      </c>
      <c r="V778" t="s">
        <v>62</v>
      </c>
    </row>
    <row r="779" spans="1:22" x14ac:dyDescent="0.2">
      <c r="A779" s="1" t="s">
        <v>839</v>
      </c>
      <c r="B779" s="1" t="s">
        <v>4177</v>
      </c>
      <c r="C779" s="1" t="s">
        <v>2506</v>
      </c>
      <c r="D779" s="1" t="s">
        <v>3399</v>
      </c>
      <c r="E779" t="s">
        <v>61</v>
      </c>
      <c r="F779" t="s">
        <v>62</v>
      </c>
      <c r="G779" t="s">
        <v>62</v>
      </c>
      <c r="H779" t="s">
        <v>62</v>
      </c>
      <c r="I779" t="s">
        <v>62</v>
      </c>
      <c r="J779" t="s">
        <v>61</v>
      </c>
      <c r="K779" t="s">
        <v>62</v>
      </c>
      <c r="L779" t="s">
        <v>62</v>
      </c>
      <c r="M779" t="s">
        <v>62</v>
      </c>
      <c r="N779" t="s">
        <v>62</v>
      </c>
      <c r="O779" t="s">
        <v>62</v>
      </c>
      <c r="P779" t="s">
        <v>61</v>
      </c>
      <c r="Q779" t="s">
        <v>62</v>
      </c>
      <c r="R779" t="s">
        <v>61</v>
      </c>
      <c r="S779" t="s">
        <v>62</v>
      </c>
      <c r="T779" t="s">
        <v>62</v>
      </c>
      <c r="U779" t="s">
        <v>62</v>
      </c>
      <c r="V779" t="s">
        <v>62</v>
      </c>
    </row>
    <row r="780" spans="1:22" x14ac:dyDescent="0.2">
      <c r="A780" s="1" t="s">
        <v>840</v>
      </c>
      <c r="B780" s="1" t="s">
        <v>4178</v>
      </c>
      <c r="C780" s="1" t="s">
        <v>2507</v>
      </c>
      <c r="D780" s="1" t="s">
        <v>3399</v>
      </c>
      <c r="E780" t="s">
        <v>61</v>
      </c>
      <c r="F780" t="s">
        <v>62</v>
      </c>
      <c r="G780" t="s">
        <v>62</v>
      </c>
      <c r="H780" t="s">
        <v>62</v>
      </c>
      <c r="J780" t="s">
        <v>62</v>
      </c>
      <c r="L780" t="s">
        <v>62</v>
      </c>
      <c r="M780" t="s">
        <v>62</v>
      </c>
      <c r="N780" t="s">
        <v>61</v>
      </c>
      <c r="O780" t="s">
        <v>61</v>
      </c>
      <c r="P780" t="s">
        <v>62</v>
      </c>
      <c r="Q780" t="s">
        <v>61</v>
      </c>
      <c r="R780" t="s">
        <v>62</v>
      </c>
      <c r="S780" t="s">
        <v>62</v>
      </c>
      <c r="T780" t="s">
        <v>61</v>
      </c>
      <c r="U780" t="s">
        <v>61</v>
      </c>
      <c r="V780" t="s">
        <v>61</v>
      </c>
    </row>
    <row r="781" spans="1:22" x14ac:dyDescent="0.2">
      <c r="A781" s="1" t="s">
        <v>841</v>
      </c>
      <c r="B781" s="1" t="s">
        <v>4179</v>
      </c>
      <c r="C781" s="1" t="s">
        <v>2508</v>
      </c>
      <c r="D781" s="1" t="s">
        <v>3399</v>
      </c>
      <c r="E781" t="s">
        <v>61</v>
      </c>
      <c r="F781" t="s">
        <v>62</v>
      </c>
      <c r="G781" t="s">
        <v>62</v>
      </c>
      <c r="H781" t="s">
        <v>62</v>
      </c>
      <c r="I781" t="s">
        <v>62</v>
      </c>
      <c r="J781" t="s">
        <v>62</v>
      </c>
      <c r="K781" t="s">
        <v>62</v>
      </c>
      <c r="L781" t="s">
        <v>62</v>
      </c>
      <c r="M781" t="s">
        <v>62</v>
      </c>
      <c r="N781" t="s">
        <v>62</v>
      </c>
      <c r="P781" t="s">
        <v>61</v>
      </c>
      <c r="Q781" t="s">
        <v>62</v>
      </c>
      <c r="R781" t="s">
        <v>61</v>
      </c>
      <c r="S781" t="s">
        <v>62</v>
      </c>
      <c r="T781" t="s">
        <v>62</v>
      </c>
      <c r="U781" t="s">
        <v>61</v>
      </c>
      <c r="V781" t="s">
        <v>62</v>
      </c>
    </row>
    <row r="782" spans="1:22" x14ac:dyDescent="0.2">
      <c r="A782" s="1" t="s">
        <v>842</v>
      </c>
      <c r="B782" s="1" t="s">
        <v>4180</v>
      </c>
      <c r="C782" s="1" t="s">
        <v>2509</v>
      </c>
      <c r="D782" s="1" t="s">
        <v>3399</v>
      </c>
      <c r="E782" t="s">
        <v>62</v>
      </c>
      <c r="G782" t="s">
        <v>62</v>
      </c>
      <c r="H782" t="s">
        <v>62</v>
      </c>
      <c r="I782" t="s">
        <v>61</v>
      </c>
      <c r="J782" t="s">
        <v>61</v>
      </c>
      <c r="K782" t="s">
        <v>62</v>
      </c>
      <c r="L782" t="s">
        <v>62</v>
      </c>
      <c r="M782" t="s">
        <v>62</v>
      </c>
      <c r="N782" t="s">
        <v>62</v>
      </c>
      <c r="O782" t="s">
        <v>61</v>
      </c>
      <c r="P782" t="s">
        <v>61</v>
      </c>
      <c r="Q782" t="s">
        <v>62</v>
      </c>
      <c r="R782" t="s">
        <v>61</v>
      </c>
      <c r="T782" t="s">
        <v>61</v>
      </c>
      <c r="U782" t="s">
        <v>62</v>
      </c>
      <c r="V782" t="s">
        <v>62</v>
      </c>
    </row>
    <row r="783" spans="1:22" x14ac:dyDescent="0.2">
      <c r="A783" s="1" t="s">
        <v>843</v>
      </c>
      <c r="B783" s="1" t="s">
        <v>4181</v>
      </c>
      <c r="C783" s="1" t="s">
        <v>2510</v>
      </c>
      <c r="D783" s="1" t="s">
        <v>3399</v>
      </c>
      <c r="E783" t="s">
        <v>61</v>
      </c>
      <c r="F783" t="s">
        <v>62</v>
      </c>
      <c r="G783" t="s">
        <v>62</v>
      </c>
      <c r="H783" t="s">
        <v>62</v>
      </c>
      <c r="I783" t="s">
        <v>62</v>
      </c>
      <c r="J783" t="s">
        <v>61</v>
      </c>
      <c r="K783" t="s">
        <v>62</v>
      </c>
      <c r="L783" t="s">
        <v>62</v>
      </c>
      <c r="M783" t="s">
        <v>62</v>
      </c>
      <c r="N783" t="s">
        <v>62</v>
      </c>
      <c r="O783" t="s">
        <v>61</v>
      </c>
      <c r="P783" t="s">
        <v>61</v>
      </c>
      <c r="Q783" t="s">
        <v>62</v>
      </c>
      <c r="R783" t="s">
        <v>61</v>
      </c>
      <c r="S783" t="s">
        <v>62</v>
      </c>
      <c r="T783" t="s">
        <v>62</v>
      </c>
      <c r="U783" t="s">
        <v>61</v>
      </c>
      <c r="V783" t="s">
        <v>62</v>
      </c>
    </row>
    <row r="784" spans="1:22" x14ac:dyDescent="0.2">
      <c r="A784" s="1" t="s">
        <v>844</v>
      </c>
      <c r="B784" s="1" t="s">
        <v>4182</v>
      </c>
      <c r="C784" s="1" t="s">
        <v>2511</v>
      </c>
      <c r="D784" s="1" t="s">
        <v>3399</v>
      </c>
      <c r="F784" t="s">
        <v>62</v>
      </c>
      <c r="G784" t="s">
        <v>62</v>
      </c>
      <c r="H784" t="s">
        <v>62</v>
      </c>
      <c r="I784" t="s">
        <v>62</v>
      </c>
      <c r="J784" t="s">
        <v>62</v>
      </c>
      <c r="K784" t="s">
        <v>62</v>
      </c>
      <c r="L784" t="s">
        <v>62</v>
      </c>
      <c r="M784" t="s">
        <v>62</v>
      </c>
      <c r="N784" t="s">
        <v>62</v>
      </c>
      <c r="O784" t="s">
        <v>61</v>
      </c>
      <c r="Q784" t="s">
        <v>62</v>
      </c>
      <c r="R784" t="s">
        <v>62</v>
      </c>
      <c r="S784" t="s">
        <v>62</v>
      </c>
      <c r="T784" t="s">
        <v>61</v>
      </c>
      <c r="U784" t="s">
        <v>62</v>
      </c>
      <c r="V784" t="s">
        <v>62</v>
      </c>
    </row>
    <row r="785" spans="1:22" x14ac:dyDescent="0.2">
      <c r="A785" s="1" t="s">
        <v>845</v>
      </c>
      <c r="B785" s="1" t="s">
        <v>4183</v>
      </c>
      <c r="C785" s="1" t="s">
        <v>2512</v>
      </c>
      <c r="D785" s="1" t="s">
        <v>3399</v>
      </c>
      <c r="E785" t="s">
        <v>61</v>
      </c>
      <c r="F785" t="s">
        <v>62</v>
      </c>
      <c r="G785" t="s">
        <v>62</v>
      </c>
      <c r="H785" t="s">
        <v>62</v>
      </c>
      <c r="I785" t="s">
        <v>61</v>
      </c>
      <c r="J785" t="s">
        <v>62</v>
      </c>
      <c r="K785" t="s">
        <v>62</v>
      </c>
      <c r="L785" t="s">
        <v>62</v>
      </c>
      <c r="M785" t="s">
        <v>62</v>
      </c>
      <c r="N785" t="s">
        <v>62</v>
      </c>
      <c r="O785" t="s">
        <v>61</v>
      </c>
      <c r="P785" t="s">
        <v>61</v>
      </c>
      <c r="Q785" t="s">
        <v>61</v>
      </c>
      <c r="R785" t="s">
        <v>61</v>
      </c>
      <c r="S785" t="s">
        <v>62</v>
      </c>
      <c r="U785" t="s">
        <v>61</v>
      </c>
      <c r="V785" t="s">
        <v>61</v>
      </c>
    </row>
    <row r="786" spans="1:22" x14ac:dyDescent="0.2">
      <c r="A786" s="1" t="s">
        <v>846</v>
      </c>
      <c r="B786" s="1" t="s">
        <v>4184</v>
      </c>
      <c r="C786" s="1" t="s">
        <v>2513</v>
      </c>
      <c r="D786" s="1" t="s">
        <v>3399</v>
      </c>
      <c r="F786" t="s">
        <v>62</v>
      </c>
      <c r="H786" t="s">
        <v>62</v>
      </c>
      <c r="I786" t="s">
        <v>61</v>
      </c>
      <c r="J786" t="s">
        <v>62</v>
      </c>
      <c r="K786" t="s">
        <v>62</v>
      </c>
      <c r="L786" t="s">
        <v>62</v>
      </c>
      <c r="M786" t="s">
        <v>62</v>
      </c>
      <c r="N786" t="s">
        <v>62</v>
      </c>
      <c r="O786" t="s">
        <v>61</v>
      </c>
      <c r="P786" t="s">
        <v>62</v>
      </c>
      <c r="Q786" t="s">
        <v>62</v>
      </c>
      <c r="R786" t="s">
        <v>62</v>
      </c>
      <c r="S786" t="s">
        <v>62</v>
      </c>
      <c r="T786" t="s">
        <v>61</v>
      </c>
      <c r="U786" t="s">
        <v>62</v>
      </c>
      <c r="V786" t="s">
        <v>62</v>
      </c>
    </row>
    <row r="787" spans="1:22" x14ac:dyDescent="0.2">
      <c r="A787" s="1" t="s">
        <v>847</v>
      </c>
      <c r="B787" s="1" t="s">
        <v>4185</v>
      </c>
      <c r="C787" s="1" t="s">
        <v>2514</v>
      </c>
      <c r="D787" s="1" t="s">
        <v>3399</v>
      </c>
      <c r="E787" t="s">
        <v>61</v>
      </c>
      <c r="F787" t="s">
        <v>62</v>
      </c>
      <c r="G787" t="s">
        <v>61</v>
      </c>
      <c r="H787" t="s">
        <v>62</v>
      </c>
      <c r="I787" t="s">
        <v>61</v>
      </c>
      <c r="J787" t="s">
        <v>62</v>
      </c>
      <c r="K787" t="s">
        <v>62</v>
      </c>
      <c r="L787" t="s">
        <v>62</v>
      </c>
      <c r="M787" t="s">
        <v>62</v>
      </c>
      <c r="N787" t="s">
        <v>62</v>
      </c>
      <c r="P787" t="s">
        <v>62</v>
      </c>
      <c r="Q787" t="s">
        <v>62</v>
      </c>
      <c r="R787" t="s">
        <v>62</v>
      </c>
      <c r="S787" t="s">
        <v>62</v>
      </c>
      <c r="T787" t="s">
        <v>62</v>
      </c>
      <c r="U787" t="s">
        <v>61</v>
      </c>
      <c r="V787" t="s">
        <v>62</v>
      </c>
    </row>
    <row r="788" spans="1:22" x14ac:dyDescent="0.2">
      <c r="A788" s="1" t="s">
        <v>848</v>
      </c>
      <c r="B788" s="1" t="s">
        <v>4186</v>
      </c>
      <c r="C788" s="1" t="s">
        <v>2515</v>
      </c>
      <c r="D788" s="1" t="s">
        <v>3399</v>
      </c>
      <c r="E788" t="s">
        <v>61</v>
      </c>
      <c r="F788" t="s">
        <v>62</v>
      </c>
      <c r="G788" t="s">
        <v>62</v>
      </c>
      <c r="H788" t="s">
        <v>62</v>
      </c>
      <c r="I788" t="s">
        <v>62</v>
      </c>
      <c r="J788" t="s">
        <v>61</v>
      </c>
      <c r="K788" t="s">
        <v>62</v>
      </c>
      <c r="L788" t="s">
        <v>62</v>
      </c>
      <c r="M788" t="s">
        <v>62</v>
      </c>
      <c r="N788" t="s">
        <v>62</v>
      </c>
      <c r="O788" t="s">
        <v>61</v>
      </c>
      <c r="P788" t="s">
        <v>61</v>
      </c>
      <c r="Q788" t="s">
        <v>62</v>
      </c>
      <c r="R788" t="s">
        <v>61</v>
      </c>
      <c r="S788" t="s">
        <v>61</v>
      </c>
      <c r="T788" t="s">
        <v>61</v>
      </c>
      <c r="U788" t="s">
        <v>61</v>
      </c>
      <c r="V788" t="s">
        <v>62</v>
      </c>
    </row>
    <row r="789" spans="1:22" x14ac:dyDescent="0.2">
      <c r="A789" s="1" t="s">
        <v>849</v>
      </c>
      <c r="B789" s="1" t="s">
        <v>4187</v>
      </c>
      <c r="C789" s="1" t="s">
        <v>2516</v>
      </c>
      <c r="D789" s="1" t="s">
        <v>3399</v>
      </c>
      <c r="E789" t="s">
        <v>61</v>
      </c>
      <c r="F789" t="s">
        <v>62</v>
      </c>
      <c r="G789" t="s">
        <v>62</v>
      </c>
      <c r="H789" t="s">
        <v>62</v>
      </c>
      <c r="I789" t="s">
        <v>62</v>
      </c>
      <c r="J789" t="s">
        <v>61</v>
      </c>
      <c r="K789" t="s">
        <v>62</v>
      </c>
      <c r="L789" t="s">
        <v>62</v>
      </c>
      <c r="M789" t="s">
        <v>62</v>
      </c>
      <c r="N789" t="s">
        <v>61</v>
      </c>
      <c r="O789" t="s">
        <v>61</v>
      </c>
      <c r="P789" t="s">
        <v>61</v>
      </c>
      <c r="Q789" t="s">
        <v>61</v>
      </c>
      <c r="R789" t="s">
        <v>61</v>
      </c>
      <c r="T789" t="s">
        <v>61</v>
      </c>
      <c r="U789" t="s">
        <v>62</v>
      </c>
      <c r="V789" t="s">
        <v>62</v>
      </c>
    </row>
    <row r="790" spans="1:22" x14ac:dyDescent="0.2">
      <c r="A790" s="1" t="s">
        <v>850</v>
      </c>
      <c r="B790" s="1" t="s">
        <v>4188</v>
      </c>
      <c r="C790" s="1" t="s">
        <v>2517</v>
      </c>
      <c r="D790" s="1" t="s">
        <v>3399</v>
      </c>
      <c r="E790" t="s">
        <v>61</v>
      </c>
      <c r="F790" t="s">
        <v>62</v>
      </c>
      <c r="G790" t="s">
        <v>61</v>
      </c>
      <c r="H790" t="s">
        <v>62</v>
      </c>
      <c r="I790" t="s">
        <v>61</v>
      </c>
      <c r="J790" t="s">
        <v>62</v>
      </c>
      <c r="K790" t="s">
        <v>62</v>
      </c>
      <c r="L790" t="s">
        <v>62</v>
      </c>
      <c r="M790" t="s">
        <v>62</v>
      </c>
      <c r="N790" t="s">
        <v>62</v>
      </c>
      <c r="O790" t="s">
        <v>62</v>
      </c>
      <c r="P790" t="s">
        <v>62</v>
      </c>
      <c r="Q790" t="s">
        <v>62</v>
      </c>
      <c r="R790" t="s">
        <v>62</v>
      </c>
      <c r="S790" t="s">
        <v>62</v>
      </c>
      <c r="T790" t="s">
        <v>62</v>
      </c>
      <c r="V790" t="s">
        <v>62</v>
      </c>
    </row>
    <row r="791" spans="1:22" x14ac:dyDescent="0.2">
      <c r="A791" s="1" t="s">
        <v>851</v>
      </c>
      <c r="B791" s="1" t="s">
        <v>4189</v>
      </c>
      <c r="C791" s="1" t="s">
        <v>2518</v>
      </c>
      <c r="D791" s="1" t="s">
        <v>3399</v>
      </c>
      <c r="E791" t="s">
        <v>61</v>
      </c>
      <c r="G791" t="s">
        <v>62</v>
      </c>
      <c r="H791" t="s">
        <v>62</v>
      </c>
      <c r="I791" t="s">
        <v>62</v>
      </c>
      <c r="J791" t="s">
        <v>61</v>
      </c>
      <c r="L791" t="s">
        <v>62</v>
      </c>
      <c r="M791" t="s">
        <v>62</v>
      </c>
      <c r="N791" t="s">
        <v>61</v>
      </c>
      <c r="O791" t="s">
        <v>62</v>
      </c>
      <c r="P791" t="s">
        <v>61</v>
      </c>
      <c r="Q791" t="s">
        <v>61</v>
      </c>
      <c r="R791" t="s">
        <v>61</v>
      </c>
      <c r="S791" t="s">
        <v>61</v>
      </c>
      <c r="T791" t="s">
        <v>62</v>
      </c>
      <c r="V791" t="s">
        <v>62</v>
      </c>
    </row>
    <row r="792" spans="1:22" x14ac:dyDescent="0.2">
      <c r="A792" s="1" t="s">
        <v>852</v>
      </c>
      <c r="B792" s="1" t="s">
        <v>4190</v>
      </c>
      <c r="C792" s="1" t="s">
        <v>2519</v>
      </c>
      <c r="D792" s="1" t="s">
        <v>3399</v>
      </c>
      <c r="E792" t="s">
        <v>61</v>
      </c>
      <c r="F792" t="s">
        <v>62</v>
      </c>
      <c r="G792" t="s">
        <v>62</v>
      </c>
      <c r="H792" t="s">
        <v>62</v>
      </c>
      <c r="I792" t="s">
        <v>61</v>
      </c>
      <c r="J792" t="s">
        <v>61</v>
      </c>
      <c r="K792" t="s">
        <v>62</v>
      </c>
      <c r="N792" t="s">
        <v>61</v>
      </c>
      <c r="O792" t="s">
        <v>61</v>
      </c>
      <c r="P792" t="s">
        <v>61</v>
      </c>
      <c r="Q792" t="s">
        <v>61</v>
      </c>
      <c r="R792" t="s">
        <v>61</v>
      </c>
      <c r="S792" t="s">
        <v>61</v>
      </c>
      <c r="T792" t="s">
        <v>61</v>
      </c>
      <c r="U792" t="s">
        <v>61</v>
      </c>
      <c r="V792" t="s">
        <v>61</v>
      </c>
    </row>
    <row r="793" spans="1:22" x14ac:dyDescent="0.2">
      <c r="A793" s="1" t="s">
        <v>853</v>
      </c>
      <c r="B793" s="1" t="s">
        <v>4191</v>
      </c>
      <c r="C793" s="1" t="s">
        <v>2520</v>
      </c>
      <c r="D793" s="1" t="s">
        <v>3399</v>
      </c>
      <c r="E793" t="s">
        <v>61</v>
      </c>
      <c r="F793" t="s">
        <v>62</v>
      </c>
      <c r="G793" t="s">
        <v>61</v>
      </c>
      <c r="H793" t="s">
        <v>62</v>
      </c>
      <c r="I793" t="s">
        <v>61</v>
      </c>
      <c r="J793" t="s">
        <v>62</v>
      </c>
      <c r="M793" t="s">
        <v>62</v>
      </c>
      <c r="N793" t="s">
        <v>61</v>
      </c>
      <c r="O793" t="s">
        <v>61</v>
      </c>
      <c r="P793" t="s">
        <v>61</v>
      </c>
      <c r="Q793" t="s">
        <v>61</v>
      </c>
      <c r="R793" t="s">
        <v>61</v>
      </c>
      <c r="S793" t="s">
        <v>62</v>
      </c>
      <c r="T793" t="s">
        <v>62</v>
      </c>
      <c r="U793" t="s">
        <v>61</v>
      </c>
      <c r="V793" t="s">
        <v>61</v>
      </c>
    </row>
    <row r="794" spans="1:22" x14ac:dyDescent="0.2">
      <c r="A794" s="1" t="s">
        <v>854</v>
      </c>
      <c r="B794" s="1" t="s">
        <v>4192</v>
      </c>
      <c r="C794" s="1" t="s">
        <v>2521</v>
      </c>
      <c r="D794" s="1" t="s">
        <v>3399</v>
      </c>
      <c r="E794" t="s">
        <v>61</v>
      </c>
      <c r="F794" t="s">
        <v>62</v>
      </c>
      <c r="G794" t="s">
        <v>62</v>
      </c>
      <c r="H794" t="s">
        <v>62</v>
      </c>
      <c r="I794" t="s">
        <v>62</v>
      </c>
      <c r="J794" t="s">
        <v>61</v>
      </c>
      <c r="K794" t="s">
        <v>62</v>
      </c>
      <c r="L794" t="s">
        <v>62</v>
      </c>
      <c r="M794" t="s">
        <v>62</v>
      </c>
      <c r="N794" t="s">
        <v>62</v>
      </c>
      <c r="O794" t="s">
        <v>62</v>
      </c>
      <c r="P794" t="s">
        <v>61</v>
      </c>
      <c r="Q794" t="s">
        <v>62</v>
      </c>
      <c r="R794" t="s">
        <v>61</v>
      </c>
      <c r="S794" t="s">
        <v>62</v>
      </c>
      <c r="T794" t="s">
        <v>61</v>
      </c>
      <c r="U794" t="s">
        <v>62</v>
      </c>
      <c r="V794" t="s">
        <v>62</v>
      </c>
    </row>
    <row r="795" spans="1:22" x14ac:dyDescent="0.2">
      <c r="A795" s="1" t="s">
        <v>855</v>
      </c>
      <c r="B795" s="1" t="s">
        <v>4193</v>
      </c>
      <c r="C795" s="1" t="s">
        <v>2522</v>
      </c>
      <c r="D795" s="1" t="s">
        <v>3399</v>
      </c>
      <c r="E795" t="s">
        <v>61</v>
      </c>
      <c r="F795" t="s">
        <v>62</v>
      </c>
      <c r="G795" t="s">
        <v>62</v>
      </c>
      <c r="H795" t="s">
        <v>62</v>
      </c>
      <c r="I795" t="s">
        <v>62</v>
      </c>
      <c r="J795" t="s">
        <v>62</v>
      </c>
      <c r="K795" t="s">
        <v>62</v>
      </c>
      <c r="L795" t="s">
        <v>62</v>
      </c>
      <c r="M795" t="s">
        <v>62</v>
      </c>
      <c r="N795" t="s">
        <v>62</v>
      </c>
      <c r="O795" t="s">
        <v>61</v>
      </c>
      <c r="P795" t="s">
        <v>62</v>
      </c>
      <c r="Q795" t="s">
        <v>62</v>
      </c>
      <c r="R795" t="s">
        <v>62</v>
      </c>
      <c r="S795" t="s">
        <v>62</v>
      </c>
      <c r="T795" t="s">
        <v>61</v>
      </c>
      <c r="U795" t="s">
        <v>61</v>
      </c>
      <c r="V795" t="s">
        <v>62</v>
      </c>
    </row>
    <row r="796" spans="1:22" x14ac:dyDescent="0.2">
      <c r="A796" s="1" t="s">
        <v>856</v>
      </c>
      <c r="B796" s="1" t="s">
        <v>4194</v>
      </c>
      <c r="C796" s="1" t="s">
        <v>2523</v>
      </c>
      <c r="D796" s="1" t="s">
        <v>3399</v>
      </c>
      <c r="E796" t="s">
        <v>61</v>
      </c>
      <c r="F796" t="s">
        <v>62</v>
      </c>
      <c r="G796" t="s">
        <v>62</v>
      </c>
      <c r="H796" t="s">
        <v>62</v>
      </c>
      <c r="I796" t="s">
        <v>62</v>
      </c>
      <c r="J796" t="s">
        <v>61</v>
      </c>
      <c r="K796" t="s">
        <v>62</v>
      </c>
      <c r="L796" t="s">
        <v>62</v>
      </c>
      <c r="M796" t="s">
        <v>62</v>
      </c>
      <c r="N796" t="s">
        <v>62</v>
      </c>
      <c r="O796" t="s">
        <v>61</v>
      </c>
      <c r="P796" t="s">
        <v>61</v>
      </c>
      <c r="Q796" t="s">
        <v>62</v>
      </c>
      <c r="R796" t="s">
        <v>61</v>
      </c>
      <c r="S796" t="s">
        <v>61</v>
      </c>
      <c r="T796" t="s">
        <v>61</v>
      </c>
      <c r="V796" t="s">
        <v>62</v>
      </c>
    </row>
    <row r="797" spans="1:22" x14ac:dyDescent="0.2">
      <c r="A797" s="1" t="s">
        <v>857</v>
      </c>
      <c r="B797" s="1" t="s">
        <v>4195</v>
      </c>
      <c r="C797" s="1" t="s">
        <v>2524</v>
      </c>
      <c r="D797" s="1" t="s">
        <v>3399</v>
      </c>
      <c r="E797" t="s">
        <v>61</v>
      </c>
      <c r="F797" t="s">
        <v>62</v>
      </c>
      <c r="G797" t="s">
        <v>62</v>
      </c>
      <c r="H797" t="s">
        <v>62</v>
      </c>
      <c r="I797" t="s">
        <v>62</v>
      </c>
      <c r="J797" t="s">
        <v>61</v>
      </c>
      <c r="K797" t="s">
        <v>62</v>
      </c>
      <c r="L797" t="s">
        <v>62</v>
      </c>
      <c r="M797" t="s">
        <v>62</v>
      </c>
      <c r="N797" t="s">
        <v>62</v>
      </c>
      <c r="O797" t="s">
        <v>62</v>
      </c>
      <c r="P797" t="s">
        <v>61</v>
      </c>
      <c r="Q797" t="s">
        <v>62</v>
      </c>
      <c r="R797" t="s">
        <v>61</v>
      </c>
      <c r="T797" t="s">
        <v>62</v>
      </c>
      <c r="U797" t="s">
        <v>62</v>
      </c>
      <c r="V797" t="s">
        <v>62</v>
      </c>
    </row>
    <row r="798" spans="1:22" x14ac:dyDescent="0.2">
      <c r="A798" s="1" t="s">
        <v>858</v>
      </c>
      <c r="B798" s="1" t="s">
        <v>4196</v>
      </c>
      <c r="C798" s="1" t="s">
        <v>2525</v>
      </c>
      <c r="D798" s="1" t="s">
        <v>3399</v>
      </c>
      <c r="E798" t="s">
        <v>61</v>
      </c>
      <c r="F798" t="s">
        <v>62</v>
      </c>
      <c r="H798" t="s">
        <v>62</v>
      </c>
      <c r="I798" t="s">
        <v>62</v>
      </c>
      <c r="J798" t="s">
        <v>61</v>
      </c>
      <c r="K798" t="s">
        <v>62</v>
      </c>
      <c r="L798" t="s">
        <v>62</v>
      </c>
      <c r="M798" t="s">
        <v>62</v>
      </c>
      <c r="N798" t="s">
        <v>62</v>
      </c>
      <c r="O798" t="s">
        <v>62</v>
      </c>
      <c r="P798" t="s">
        <v>61</v>
      </c>
      <c r="Q798" t="s">
        <v>61</v>
      </c>
      <c r="R798" t="s">
        <v>61</v>
      </c>
      <c r="T798" t="s">
        <v>62</v>
      </c>
      <c r="U798" t="s">
        <v>62</v>
      </c>
      <c r="V798" t="s">
        <v>62</v>
      </c>
    </row>
    <row r="799" spans="1:22" x14ac:dyDescent="0.2">
      <c r="A799" s="1" t="s">
        <v>859</v>
      </c>
      <c r="B799" s="1" t="s">
        <v>4197</v>
      </c>
      <c r="C799" s="1" t="s">
        <v>2526</v>
      </c>
      <c r="D799" s="1" t="s">
        <v>3399</v>
      </c>
      <c r="F799" t="s">
        <v>62</v>
      </c>
      <c r="G799" t="s">
        <v>62</v>
      </c>
      <c r="H799" t="s">
        <v>62</v>
      </c>
      <c r="I799" t="s">
        <v>62</v>
      </c>
      <c r="J799" t="s">
        <v>62</v>
      </c>
      <c r="K799" t="s">
        <v>62</v>
      </c>
      <c r="L799" t="s">
        <v>62</v>
      </c>
      <c r="M799" t="s">
        <v>62</v>
      </c>
      <c r="N799" t="s">
        <v>62</v>
      </c>
      <c r="O799" t="s">
        <v>61</v>
      </c>
      <c r="P799" t="s">
        <v>62</v>
      </c>
      <c r="Q799" t="s">
        <v>62</v>
      </c>
      <c r="R799" t="s">
        <v>62</v>
      </c>
      <c r="S799" t="s">
        <v>62</v>
      </c>
      <c r="T799" t="s">
        <v>61</v>
      </c>
      <c r="U799" t="s">
        <v>62</v>
      </c>
      <c r="V799" t="s">
        <v>62</v>
      </c>
    </row>
    <row r="800" spans="1:22" x14ac:dyDescent="0.2">
      <c r="A800" s="1" t="s">
        <v>860</v>
      </c>
      <c r="B800" s="1" t="s">
        <v>4198</v>
      </c>
      <c r="C800" s="1" t="s">
        <v>2527</v>
      </c>
      <c r="D800" s="1" t="s">
        <v>3399</v>
      </c>
      <c r="E800" t="s">
        <v>61</v>
      </c>
      <c r="F800" t="s">
        <v>62</v>
      </c>
      <c r="G800" t="s">
        <v>62</v>
      </c>
      <c r="H800" t="s">
        <v>62</v>
      </c>
      <c r="J800" t="s">
        <v>61</v>
      </c>
      <c r="K800" t="s">
        <v>62</v>
      </c>
      <c r="L800" t="s">
        <v>62</v>
      </c>
      <c r="M800" t="s">
        <v>62</v>
      </c>
      <c r="N800" t="s">
        <v>61</v>
      </c>
      <c r="O800" t="s">
        <v>61</v>
      </c>
      <c r="P800" t="s">
        <v>61</v>
      </c>
      <c r="Q800" t="s">
        <v>61</v>
      </c>
      <c r="R800" t="s">
        <v>61</v>
      </c>
      <c r="S800" t="s">
        <v>61</v>
      </c>
      <c r="T800" t="s">
        <v>61</v>
      </c>
      <c r="U800" t="s">
        <v>61</v>
      </c>
      <c r="V800" t="s">
        <v>61</v>
      </c>
    </row>
    <row r="801" spans="1:22" x14ac:dyDescent="0.2">
      <c r="A801" s="1" t="s">
        <v>861</v>
      </c>
      <c r="B801" s="1" t="s">
        <v>4199</v>
      </c>
      <c r="C801" s="1" t="s">
        <v>2528</v>
      </c>
      <c r="D801" s="1" t="s">
        <v>3399</v>
      </c>
      <c r="E801" t="s">
        <v>61</v>
      </c>
      <c r="F801" t="s">
        <v>62</v>
      </c>
      <c r="G801" t="s">
        <v>62</v>
      </c>
      <c r="H801" t="s">
        <v>62</v>
      </c>
      <c r="I801" t="s">
        <v>62</v>
      </c>
      <c r="J801" t="s">
        <v>61</v>
      </c>
      <c r="K801" t="s">
        <v>62</v>
      </c>
      <c r="L801" t="s">
        <v>62</v>
      </c>
      <c r="M801" t="s">
        <v>62</v>
      </c>
      <c r="N801" t="s">
        <v>61</v>
      </c>
      <c r="O801" t="s">
        <v>61</v>
      </c>
      <c r="P801" t="s">
        <v>61</v>
      </c>
      <c r="Q801" t="s">
        <v>61</v>
      </c>
      <c r="R801" t="s">
        <v>61</v>
      </c>
      <c r="S801" t="s">
        <v>62</v>
      </c>
      <c r="T801" t="s">
        <v>62</v>
      </c>
      <c r="U801" t="s">
        <v>62</v>
      </c>
      <c r="V801" t="s">
        <v>62</v>
      </c>
    </row>
    <row r="802" spans="1:22" x14ac:dyDescent="0.2">
      <c r="A802" s="1" t="s">
        <v>862</v>
      </c>
      <c r="B802" s="1" t="s">
        <v>4200</v>
      </c>
      <c r="C802" s="1" t="s">
        <v>2529</v>
      </c>
      <c r="D802" s="1" t="s">
        <v>3399</v>
      </c>
      <c r="E802" t="s">
        <v>61</v>
      </c>
      <c r="F802" t="s">
        <v>62</v>
      </c>
      <c r="G802" t="s">
        <v>62</v>
      </c>
      <c r="H802" t="s">
        <v>62</v>
      </c>
      <c r="J802" t="s">
        <v>61</v>
      </c>
      <c r="K802" t="s">
        <v>62</v>
      </c>
      <c r="L802" t="s">
        <v>62</v>
      </c>
      <c r="M802" t="s">
        <v>62</v>
      </c>
      <c r="N802" t="s">
        <v>62</v>
      </c>
      <c r="O802" t="s">
        <v>62</v>
      </c>
      <c r="P802" t="s">
        <v>61</v>
      </c>
      <c r="Q802" t="s">
        <v>62</v>
      </c>
      <c r="R802" t="s">
        <v>61</v>
      </c>
      <c r="T802" t="s">
        <v>62</v>
      </c>
      <c r="U802" t="s">
        <v>62</v>
      </c>
      <c r="V802" t="s">
        <v>62</v>
      </c>
    </row>
    <row r="803" spans="1:22" x14ac:dyDescent="0.2">
      <c r="A803" s="1" t="s">
        <v>863</v>
      </c>
      <c r="B803" s="1" t="s">
        <v>4201</v>
      </c>
      <c r="C803" s="1" t="s">
        <v>2530</v>
      </c>
      <c r="D803" s="1" t="s">
        <v>3399</v>
      </c>
      <c r="E803" t="s">
        <v>61</v>
      </c>
      <c r="F803" t="s">
        <v>62</v>
      </c>
      <c r="G803" t="s">
        <v>62</v>
      </c>
      <c r="H803" t="s">
        <v>62</v>
      </c>
      <c r="I803" t="s">
        <v>62</v>
      </c>
      <c r="J803" t="s">
        <v>61</v>
      </c>
      <c r="K803" t="s">
        <v>62</v>
      </c>
      <c r="L803" t="s">
        <v>62</v>
      </c>
      <c r="M803" t="s">
        <v>62</v>
      </c>
      <c r="N803" t="s">
        <v>62</v>
      </c>
      <c r="O803" t="s">
        <v>62</v>
      </c>
      <c r="P803" t="s">
        <v>61</v>
      </c>
      <c r="Q803" t="s">
        <v>62</v>
      </c>
      <c r="R803" t="s">
        <v>61</v>
      </c>
      <c r="S803" t="s">
        <v>62</v>
      </c>
      <c r="T803" t="s">
        <v>62</v>
      </c>
      <c r="U803" t="s">
        <v>62</v>
      </c>
      <c r="V803" t="s">
        <v>62</v>
      </c>
    </row>
    <row r="804" spans="1:22" x14ac:dyDescent="0.2">
      <c r="A804" s="1" t="s">
        <v>864</v>
      </c>
      <c r="B804" s="1" t="s">
        <v>4202</v>
      </c>
      <c r="C804" s="1" t="s">
        <v>2531</v>
      </c>
      <c r="D804" s="1" t="s">
        <v>3399</v>
      </c>
      <c r="E804" t="s">
        <v>61</v>
      </c>
      <c r="F804" t="s">
        <v>62</v>
      </c>
      <c r="G804" t="s">
        <v>62</v>
      </c>
      <c r="H804" t="s">
        <v>62</v>
      </c>
      <c r="I804" t="s">
        <v>62</v>
      </c>
      <c r="J804" t="s">
        <v>61</v>
      </c>
      <c r="K804" t="s">
        <v>62</v>
      </c>
      <c r="L804" t="s">
        <v>62</v>
      </c>
      <c r="M804" t="s">
        <v>62</v>
      </c>
      <c r="N804" t="s">
        <v>62</v>
      </c>
      <c r="O804" t="s">
        <v>62</v>
      </c>
      <c r="P804" t="s">
        <v>61</v>
      </c>
      <c r="Q804" t="s">
        <v>61</v>
      </c>
      <c r="R804" t="s">
        <v>61</v>
      </c>
      <c r="S804" t="s">
        <v>61</v>
      </c>
      <c r="T804" t="s">
        <v>62</v>
      </c>
      <c r="U804" t="s">
        <v>62</v>
      </c>
      <c r="V804" t="s">
        <v>62</v>
      </c>
    </row>
    <row r="805" spans="1:22" x14ac:dyDescent="0.2">
      <c r="A805" s="1" t="s">
        <v>865</v>
      </c>
      <c r="B805" s="1" t="s">
        <v>4203</v>
      </c>
      <c r="C805" s="1" t="s">
        <v>2532</v>
      </c>
      <c r="D805" s="1" t="s">
        <v>3399</v>
      </c>
      <c r="F805" t="s">
        <v>62</v>
      </c>
      <c r="G805" t="s">
        <v>62</v>
      </c>
      <c r="H805" t="s">
        <v>62</v>
      </c>
      <c r="I805" t="s">
        <v>62</v>
      </c>
      <c r="J805" t="s">
        <v>62</v>
      </c>
      <c r="K805" t="s">
        <v>62</v>
      </c>
      <c r="L805" t="s">
        <v>62</v>
      </c>
      <c r="M805" t="s">
        <v>62</v>
      </c>
      <c r="N805" t="s">
        <v>62</v>
      </c>
      <c r="O805" t="s">
        <v>61</v>
      </c>
      <c r="P805" t="s">
        <v>62</v>
      </c>
      <c r="Q805" t="s">
        <v>62</v>
      </c>
      <c r="R805" t="s">
        <v>62</v>
      </c>
      <c r="S805" t="s">
        <v>62</v>
      </c>
      <c r="T805" t="s">
        <v>61</v>
      </c>
      <c r="U805" t="s">
        <v>62</v>
      </c>
      <c r="V805" t="s">
        <v>62</v>
      </c>
    </row>
    <row r="806" spans="1:22" x14ac:dyDescent="0.2">
      <c r="A806" s="1" t="s">
        <v>866</v>
      </c>
      <c r="B806" s="1" t="s">
        <v>4204</v>
      </c>
      <c r="C806" s="1" t="s">
        <v>2533</v>
      </c>
      <c r="D806" s="1" t="s">
        <v>3399</v>
      </c>
      <c r="E806" t="s">
        <v>61</v>
      </c>
      <c r="F806" t="s">
        <v>62</v>
      </c>
      <c r="G806" t="s">
        <v>62</v>
      </c>
      <c r="H806" t="s">
        <v>62</v>
      </c>
      <c r="J806" t="s">
        <v>61</v>
      </c>
      <c r="K806" t="s">
        <v>62</v>
      </c>
      <c r="L806" t="s">
        <v>62</v>
      </c>
      <c r="M806" t="s">
        <v>62</v>
      </c>
      <c r="N806" t="s">
        <v>62</v>
      </c>
      <c r="O806" t="s">
        <v>61</v>
      </c>
      <c r="P806" t="s">
        <v>61</v>
      </c>
      <c r="Q806" t="s">
        <v>62</v>
      </c>
      <c r="R806" t="s">
        <v>61</v>
      </c>
      <c r="S806" t="s">
        <v>61</v>
      </c>
      <c r="T806" t="s">
        <v>61</v>
      </c>
      <c r="U806" t="s">
        <v>61</v>
      </c>
      <c r="V806" t="s">
        <v>62</v>
      </c>
    </row>
    <row r="807" spans="1:22" x14ac:dyDescent="0.2">
      <c r="A807" s="1" t="s">
        <v>867</v>
      </c>
      <c r="B807" s="1" t="s">
        <v>4205</v>
      </c>
      <c r="C807" s="1" t="s">
        <v>2534</v>
      </c>
      <c r="D807" s="1" t="s">
        <v>3399</v>
      </c>
      <c r="E807" t="s">
        <v>61</v>
      </c>
      <c r="F807" t="s">
        <v>62</v>
      </c>
      <c r="G807" t="s">
        <v>62</v>
      </c>
      <c r="H807" t="s">
        <v>62</v>
      </c>
      <c r="I807" t="s">
        <v>62</v>
      </c>
      <c r="J807" t="s">
        <v>61</v>
      </c>
      <c r="K807" t="s">
        <v>62</v>
      </c>
      <c r="L807" t="s">
        <v>62</v>
      </c>
      <c r="M807" t="s">
        <v>62</v>
      </c>
      <c r="N807" t="s">
        <v>62</v>
      </c>
      <c r="O807" t="s">
        <v>62</v>
      </c>
      <c r="P807" t="s">
        <v>61</v>
      </c>
      <c r="Q807" t="s">
        <v>62</v>
      </c>
      <c r="R807" t="s">
        <v>61</v>
      </c>
      <c r="S807" t="s">
        <v>62</v>
      </c>
      <c r="T807" t="s">
        <v>62</v>
      </c>
      <c r="U807" t="s">
        <v>62</v>
      </c>
      <c r="V807" t="s">
        <v>62</v>
      </c>
    </row>
    <row r="808" spans="1:22" x14ac:dyDescent="0.2">
      <c r="A808" s="1" t="s">
        <v>868</v>
      </c>
      <c r="B808" s="1" t="s">
        <v>4206</v>
      </c>
      <c r="C808" s="1" t="s">
        <v>2535</v>
      </c>
      <c r="D808" s="1" t="s">
        <v>3399</v>
      </c>
      <c r="E808" t="s">
        <v>61</v>
      </c>
      <c r="G808" t="s">
        <v>62</v>
      </c>
      <c r="H808" t="s">
        <v>62</v>
      </c>
      <c r="J808" t="s">
        <v>61</v>
      </c>
      <c r="K808" t="s">
        <v>62</v>
      </c>
      <c r="L808" t="s">
        <v>62</v>
      </c>
      <c r="M808" t="s">
        <v>62</v>
      </c>
      <c r="N808" t="s">
        <v>62</v>
      </c>
      <c r="O808" t="s">
        <v>61</v>
      </c>
      <c r="P808" t="s">
        <v>61</v>
      </c>
      <c r="Q808" t="s">
        <v>61</v>
      </c>
      <c r="R808" t="s">
        <v>61</v>
      </c>
      <c r="S808" t="s">
        <v>61</v>
      </c>
      <c r="T808" t="s">
        <v>61</v>
      </c>
      <c r="U808" t="s">
        <v>61</v>
      </c>
      <c r="V808" t="s">
        <v>62</v>
      </c>
    </row>
    <row r="809" spans="1:22" x14ac:dyDescent="0.2">
      <c r="A809" s="1" t="s">
        <v>869</v>
      </c>
      <c r="B809" s="1" t="s">
        <v>4207</v>
      </c>
      <c r="C809" s="1" t="s">
        <v>2536</v>
      </c>
      <c r="D809" s="1" t="s">
        <v>3399</v>
      </c>
      <c r="F809" t="s">
        <v>62</v>
      </c>
      <c r="G809" t="s">
        <v>62</v>
      </c>
      <c r="H809" t="s">
        <v>62</v>
      </c>
      <c r="I809" t="s">
        <v>62</v>
      </c>
      <c r="J809" t="s">
        <v>62</v>
      </c>
      <c r="K809" t="s">
        <v>62</v>
      </c>
      <c r="L809" t="s">
        <v>62</v>
      </c>
      <c r="M809" t="s">
        <v>62</v>
      </c>
      <c r="N809" t="s">
        <v>62</v>
      </c>
      <c r="O809" t="s">
        <v>61</v>
      </c>
      <c r="P809" t="s">
        <v>62</v>
      </c>
      <c r="Q809" t="s">
        <v>62</v>
      </c>
      <c r="R809" t="s">
        <v>62</v>
      </c>
      <c r="S809" t="s">
        <v>62</v>
      </c>
      <c r="T809" t="s">
        <v>61</v>
      </c>
      <c r="U809" t="s">
        <v>62</v>
      </c>
      <c r="V809" t="s">
        <v>62</v>
      </c>
    </row>
    <row r="810" spans="1:22" x14ac:dyDescent="0.2">
      <c r="A810" s="1" t="s">
        <v>870</v>
      </c>
      <c r="B810" s="1" t="s">
        <v>4208</v>
      </c>
      <c r="C810" s="1" t="s">
        <v>2537</v>
      </c>
      <c r="D810" s="1" t="s">
        <v>3399</v>
      </c>
      <c r="E810" t="s">
        <v>61</v>
      </c>
      <c r="F810" t="s">
        <v>62</v>
      </c>
      <c r="G810" t="s">
        <v>62</v>
      </c>
      <c r="H810" t="s">
        <v>62</v>
      </c>
      <c r="I810" t="s">
        <v>62</v>
      </c>
      <c r="J810" t="s">
        <v>61</v>
      </c>
      <c r="K810" t="s">
        <v>62</v>
      </c>
      <c r="L810" t="s">
        <v>62</v>
      </c>
      <c r="M810" t="s">
        <v>62</v>
      </c>
      <c r="N810" t="s">
        <v>62</v>
      </c>
      <c r="O810" t="s">
        <v>62</v>
      </c>
      <c r="P810" t="s">
        <v>61</v>
      </c>
      <c r="Q810" t="s">
        <v>62</v>
      </c>
      <c r="R810" t="s">
        <v>61</v>
      </c>
      <c r="S810" t="s">
        <v>61</v>
      </c>
      <c r="T810" t="s">
        <v>62</v>
      </c>
      <c r="U810" t="s">
        <v>62</v>
      </c>
      <c r="V810" t="s">
        <v>62</v>
      </c>
    </row>
    <row r="811" spans="1:22" x14ac:dyDescent="0.2">
      <c r="A811" s="1" t="s">
        <v>871</v>
      </c>
      <c r="B811" s="1" t="s">
        <v>4209</v>
      </c>
      <c r="C811" s="1" t="s">
        <v>2538</v>
      </c>
      <c r="D811" s="1" t="s">
        <v>3399</v>
      </c>
      <c r="E811" t="s">
        <v>62</v>
      </c>
      <c r="F811" t="s">
        <v>62</v>
      </c>
      <c r="G811" t="s">
        <v>62</v>
      </c>
      <c r="H811" t="s">
        <v>62</v>
      </c>
      <c r="J811" t="s">
        <v>61</v>
      </c>
      <c r="K811" t="s">
        <v>62</v>
      </c>
      <c r="L811" t="s">
        <v>62</v>
      </c>
      <c r="M811" t="s">
        <v>62</v>
      </c>
      <c r="N811" t="s">
        <v>62</v>
      </c>
      <c r="O811" t="s">
        <v>61</v>
      </c>
      <c r="P811" t="s">
        <v>61</v>
      </c>
      <c r="Q811" t="s">
        <v>62</v>
      </c>
      <c r="R811" t="s">
        <v>61</v>
      </c>
      <c r="S811" t="s">
        <v>61</v>
      </c>
      <c r="T811" t="s">
        <v>61</v>
      </c>
      <c r="U811" t="s">
        <v>62</v>
      </c>
      <c r="V811" t="s">
        <v>62</v>
      </c>
    </row>
    <row r="812" spans="1:22" x14ac:dyDescent="0.2">
      <c r="A812" s="1" t="s">
        <v>872</v>
      </c>
      <c r="B812" s="1" t="s">
        <v>4210</v>
      </c>
      <c r="C812" s="1" t="s">
        <v>2539</v>
      </c>
      <c r="D812" s="1" t="s">
        <v>3399</v>
      </c>
      <c r="E812" t="s">
        <v>61</v>
      </c>
      <c r="F812" t="s">
        <v>62</v>
      </c>
      <c r="G812" t="s">
        <v>62</v>
      </c>
      <c r="H812" t="s">
        <v>62</v>
      </c>
      <c r="I812" t="s">
        <v>62</v>
      </c>
      <c r="J812" t="s">
        <v>61</v>
      </c>
      <c r="K812" t="s">
        <v>62</v>
      </c>
      <c r="L812" t="s">
        <v>62</v>
      </c>
      <c r="M812" t="s">
        <v>62</v>
      </c>
      <c r="N812" t="s">
        <v>62</v>
      </c>
      <c r="O812" t="s">
        <v>61</v>
      </c>
      <c r="P812" t="s">
        <v>61</v>
      </c>
      <c r="Q812" t="s">
        <v>62</v>
      </c>
      <c r="R812" t="s">
        <v>61</v>
      </c>
      <c r="S812" t="s">
        <v>62</v>
      </c>
      <c r="T812" t="s">
        <v>61</v>
      </c>
      <c r="U812" t="s">
        <v>61</v>
      </c>
      <c r="V812" t="s">
        <v>62</v>
      </c>
    </row>
    <row r="813" spans="1:22" x14ac:dyDescent="0.2">
      <c r="A813" s="1" t="s">
        <v>873</v>
      </c>
      <c r="B813" s="1" t="s">
        <v>4211</v>
      </c>
      <c r="C813" s="1" t="s">
        <v>2540</v>
      </c>
      <c r="D813" s="1" t="s">
        <v>3399</v>
      </c>
      <c r="E813" t="s">
        <v>62</v>
      </c>
      <c r="F813" t="s">
        <v>62</v>
      </c>
      <c r="G813" t="s">
        <v>62</v>
      </c>
      <c r="H813" t="s">
        <v>62</v>
      </c>
      <c r="I813" t="s">
        <v>62</v>
      </c>
      <c r="J813" t="s">
        <v>62</v>
      </c>
      <c r="K813" t="s">
        <v>62</v>
      </c>
      <c r="L813" t="s">
        <v>62</v>
      </c>
      <c r="M813" t="s">
        <v>62</v>
      </c>
      <c r="N813" t="s">
        <v>62</v>
      </c>
      <c r="O813" t="s">
        <v>61</v>
      </c>
      <c r="P813" t="s">
        <v>61</v>
      </c>
      <c r="Q813" t="s">
        <v>62</v>
      </c>
      <c r="R813" t="s">
        <v>61</v>
      </c>
      <c r="S813" t="s">
        <v>62</v>
      </c>
      <c r="U813" t="s">
        <v>62</v>
      </c>
      <c r="V813" t="s">
        <v>62</v>
      </c>
    </row>
    <row r="814" spans="1:22" x14ac:dyDescent="0.2">
      <c r="A814" s="1" t="s">
        <v>874</v>
      </c>
      <c r="B814" s="1" t="s">
        <v>4212</v>
      </c>
      <c r="C814" s="1" t="s">
        <v>2541</v>
      </c>
      <c r="D814" s="1" t="s">
        <v>3399</v>
      </c>
      <c r="E814" t="s">
        <v>61</v>
      </c>
      <c r="F814" t="s">
        <v>62</v>
      </c>
      <c r="G814" t="s">
        <v>61</v>
      </c>
      <c r="H814" t="s">
        <v>62</v>
      </c>
      <c r="I814" t="s">
        <v>61</v>
      </c>
      <c r="J814" t="s">
        <v>62</v>
      </c>
      <c r="K814" t="s">
        <v>62</v>
      </c>
      <c r="L814" t="s">
        <v>62</v>
      </c>
      <c r="M814" t="s">
        <v>62</v>
      </c>
      <c r="N814" t="s">
        <v>62</v>
      </c>
      <c r="O814" t="s">
        <v>62</v>
      </c>
      <c r="P814" t="s">
        <v>62</v>
      </c>
      <c r="Q814" t="s">
        <v>62</v>
      </c>
      <c r="R814" t="s">
        <v>62</v>
      </c>
      <c r="S814" t="s">
        <v>62</v>
      </c>
      <c r="T814" t="s">
        <v>62</v>
      </c>
      <c r="U814" t="s">
        <v>62</v>
      </c>
      <c r="V814" t="s">
        <v>62</v>
      </c>
    </row>
    <row r="815" spans="1:22" x14ac:dyDescent="0.2">
      <c r="A815" s="1" t="s">
        <v>875</v>
      </c>
      <c r="B815" s="1" t="s">
        <v>4213</v>
      </c>
      <c r="C815" s="1" t="s">
        <v>2542</v>
      </c>
      <c r="D815" s="1" t="s">
        <v>3399</v>
      </c>
      <c r="E815" t="s">
        <v>61</v>
      </c>
      <c r="F815" t="s">
        <v>62</v>
      </c>
      <c r="G815" t="s">
        <v>62</v>
      </c>
      <c r="H815" t="s">
        <v>62</v>
      </c>
      <c r="I815" t="s">
        <v>62</v>
      </c>
      <c r="J815" t="s">
        <v>62</v>
      </c>
      <c r="K815" t="s">
        <v>62</v>
      </c>
      <c r="L815" t="s">
        <v>62</v>
      </c>
      <c r="M815" t="s">
        <v>62</v>
      </c>
      <c r="N815" t="s">
        <v>62</v>
      </c>
      <c r="O815" t="s">
        <v>62</v>
      </c>
      <c r="P815" t="s">
        <v>62</v>
      </c>
      <c r="Q815" t="s">
        <v>62</v>
      </c>
      <c r="R815" t="s">
        <v>62</v>
      </c>
      <c r="S815" t="s">
        <v>62</v>
      </c>
      <c r="T815" t="s">
        <v>62</v>
      </c>
      <c r="U815" t="s">
        <v>62</v>
      </c>
      <c r="V815" t="s">
        <v>62</v>
      </c>
    </row>
    <row r="816" spans="1:22" x14ac:dyDescent="0.2">
      <c r="A816" s="1" t="s">
        <v>876</v>
      </c>
      <c r="B816" s="1" t="s">
        <v>4214</v>
      </c>
      <c r="C816" s="1" t="s">
        <v>2543</v>
      </c>
      <c r="D816" s="1" t="s">
        <v>3399</v>
      </c>
      <c r="E816" t="s">
        <v>61</v>
      </c>
      <c r="H816" t="s">
        <v>62</v>
      </c>
      <c r="I816" t="s">
        <v>62</v>
      </c>
      <c r="J816" t="s">
        <v>61</v>
      </c>
      <c r="K816" t="s">
        <v>62</v>
      </c>
      <c r="L816" t="s">
        <v>62</v>
      </c>
      <c r="M816" t="s">
        <v>62</v>
      </c>
      <c r="N816" t="s">
        <v>62</v>
      </c>
      <c r="O816" t="s">
        <v>61</v>
      </c>
      <c r="P816" t="s">
        <v>61</v>
      </c>
      <c r="Q816" t="s">
        <v>62</v>
      </c>
      <c r="R816" t="s">
        <v>61</v>
      </c>
      <c r="S816" t="s">
        <v>61</v>
      </c>
      <c r="T816" t="s">
        <v>61</v>
      </c>
      <c r="U816" t="s">
        <v>61</v>
      </c>
      <c r="V816" t="s">
        <v>61</v>
      </c>
    </row>
    <row r="817" spans="1:22" x14ac:dyDescent="0.2">
      <c r="A817" s="1" t="s">
        <v>877</v>
      </c>
      <c r="B817" s="1" t="s">
        <v>4215</v>
      </c>
      <c r="C817" s="1" t="s">
        <v>2544</v>
      </c>
      <c r="D817" s="1" t="s">
        <v>3399</v>
      </c>
      <c r="E817" t="s">
        <v>61</v>
      </c>
      <c r="F817" t="s">
        <v>62</v>
      </c>
      <c r="G817" t="s">
        <v>62</v>
      </c>
      <c r="H817" t="s">
        <v>62</v>
      </c>
      <c r="J817" t="s">
        <v>62</v>
      </c>
      <c r="K817" t="s">
        <v>62</v>
      </c>
      <c r="L817" t="s">
        <v>62</v>
      </c>
      <c r="M817" t="s">
        <v>62</v>
      </c>
      <c r="N817" t="s">
        <v>62</v>
      </c>
      <c r="O817" t="s">
        <v>62</v>
      </c>
      <c r="P817" t="s">
        <v>61</v>
      </c>
      <c r="Q817" t="s">
        <v>62</v>
      </c>
      <c r="R817" t="s">
        <v>61</v>
      </c>
      <c r="S817" t="s">
        <v>62</v>
      </c>
      <c r="T817" t="s">
        <v>62</v>
      </c>
      <c r="U817" t="s">
        <v>61</v>
      </c>
      <c r="V817" t="s">
        <v>62</v>
      </c>
    </row>
    <row r="818" spans="1:22" x14ac:dyDescent="0.2">
      <c r="A818" s="1" t="s">
        <v>878</v>
      </c>
      <c r="B818" s="1" t="s">
        <v>4216</v>
      </c>
      <c r="C818" s="1" t="s">
        <v>2545</v>
      </c>
      <c r="D818" s="1" t="s">
        <v>3399</v>
      </c>
      <c r="E818" t="s">
        <v>61</v>
      </c>
      <c r="F818" t="s">
        <v>62</v>
      </c>
      <c r="G818" t="s">
        <v>61</v>
      </c>
      <c r="H818" t="s">
        <v>62</v>
      </c>
      <c r="I818" t="s">
        <v>61</v>
      </c>
      <c r="J818" t="s">
        <v>62</v>
      </c>
      <c r="K818" t="s">
        <v>62</v>
      </c>
      <c r="L818" t="s">
        <v>62</v>
      </c>
      <c r="M818" t="s">
        <v>62</v>
      </c>
      <c r="N818" t="s">
        <v>62</v>
      </c>
      <c r="O818" t="s">
        <v>61</v>
      </c>
      <c r="P818" t="s">
        <v>62</v>
      </c>
      <c r="Q818" t="s">
        <v>62</v>
      </c>
      <c r="R818" t="s">
        <v>62</v>
      </c>
      <c r="S818" t="s">
        <v>62</v>
      </c>
      <c r="U818" t="s">
        <v>61</v>
      </c>
      <c r="V818" t="s">
        <v>62</v>
      </c>
    </row>
    <row r="819" spans="1:22" x14ac:dyDescent="0.2">
      <c r="A819" s="1" t="s">
        <v>879</v>
      </c>
      <c r="B819" s="1" t="s">
        <v>4217</v>
      </c>
      <c r="C819" s="1" t="s">
        <v>2546</v>
      </c>
      <c r="D819" s="1" t="s">
        <v>3399</v>
      </c>
      <c r="G819" t="s">
        <v>62</v>
      </c>
      <c r="H819" t="s">
        <v>62</v>
      </c>
      <c r="J819" t="s">
        <v>61</v>
      </c>
      <c r="K819" t="s">
        <v>62</v>
      </c>
      <c r="L819" t="s">
        <v>62</v>
      </c>
      <c r="M819" t="s">
        <v>62</v>
      </c>
      <c r="N819" t="s">
        <v>62</v>
      </c>
      <c r="O819" t="s">
        <v>61</v>
      </c>
      <c r="P819" t="s">
        <v>61</v>
      </c>
      <c r="Q819" t="s">
        <v>62</v>
      </c>
      <c r="R819" t="s">
        <v>61</v>
      </c>
      <c r="S819" t="s">
        <v>62</v>
      </c>
      <c r="T819" t="s">
        <v>61</v>
      </c>
      <c r="U819" t="s">
        <v>62</v>
      </c>
      <c r="V819" t="s">
        <v>62</v>
      </c>
    </row>
    <row r="820" spans="1:22" x14ac:dyDescent="0.2">
      <c r="A820" s="1" t="s">
        <v>880</v>
      </c>
      <c r="B820" s="1" t="s">
        <v>4218</v>
      </c>
      <c r="C820" s="1" t="s">
        <v>2547</v>
      </c>
      <c r="D820" s="1" t="s">
        <v>3399</v>
      </c>
      <c r="E820" t="s">
        <v>61</v>
      </c>
      <c r="F820" t="s">
        <v>62</v>
      </c>
      <c r="G820" t="s">
        <v>62</v>
      </c>
      <c r="H820" t="s">
        <v>62</v>
      </c>
      <c r="I820" t="s">
        <v>62</v>
      </c>
      <c r="J820" t="s">
        <v>62</v>
      </c>
      <c r="K820" t="s">
        <v>62</v>
      </c>
      <c r="L820" t="s">
        <v>62</v>
      </c>
      <c r="M820" t="s">
        <v>62</v>
      </c>
      <c r="N820" t="s">
        <v>62</v>
      </c>
      <c r="O820" t="s">
        <v>61</v>
      </c>
      <c r="P820" t="s">
        <v>62</v>
      </c>
      <c r="Q820" t="s">
        <v>62</v>
      </c>
      <c r="R820" t="s">
        <v>62</v>
      </c>
      <c r="S820" t="s">
        <v>62</v>
      </c>
      <c r="T820" t="s">
        <v>62</v>
      </c>
      <c r="U820" t="s">
        <v>62</v>
      </c>
      <c r="V820" t="s">
        <v>62</v>
      </c>
    </row>
    <row r="821" spans="1:22" x14ac:dyDescent="0.2">
      <c r="A821" s="1" t="s">
        <v>881</v>
      </c>
      <c r="B821" s="1" t="s">
        <v>4219</v>
      </c>
      <c r="C821" s="1" t="s">
        <v>2548</v>
      </c>
      <c r="D821" s="1" t="s">
        <v>3399</v>
      </c>
      <c r="E821" t="s">
        <v>61</v>
      </c>
      <c r="F821" t="s">
        <v>62</v>
      </c>
      <c r="G821" t="s">
        <v>61</v>
      </c>
      <c r="H821" t="s">
        <v>62</v>
      </c>
      <c r="I821" t="s">
        <v>61</v>
      </c>
      <c r="J821" t="s">
        <v>62</v>
      </c>
      <c r="K821" t="s">
        <v>62</v>
      </c>
      <c r="L821" t="s">
        <v>62</v>
      </c>
      <c r="M821" t="s">
        <v>62</v>
      </c>
      <c r="N821" t="s">
        <v>62</v>
      </c>
      <c r="O821" t="s">
        <v>61</v>
      </c>
      <c r="P821" t="s">
        <v>62</v>
      </c>
      <c r="Q821" t="s">
        <v>62</v>
      </c>
      <c r="R821" t="s">
        <v>62</v>
      </c>
      <c r="S821" t="s">
        <v>62</v>
      </c>
      <c r="T821" t="s">
        <v>62</v>
      </c>
      <c r="V821" t="s">
        <v>62</v>
      </c>
    </row>
    <row r="822" spans="1:22" x14ac:dyDescent="0.2">
      <c r="A822" s="1" t="s">
        <v>882</v>
      </c>
      <c r="B822" s="1" t="s">
        <v>4220</v>
      </c>
      <c r="C822" s="1" t="s">
        <v>2549</v>
      </c>
      <c r="D822" s="1" t="s">
        <v>3399</v>
      </c>
      <c r="E822" t="s">
        <v>61</v>
      </c>
      <c r="F822" t="s">
        <v>62</v>
      </c>
      <c r="G822" t="s">
        <v>61</v>
      </c>
      <c r="H822" t="s">
        <v>62</v>
      </c>
      <c r="I822" t="s">
        <v>61</v>
      </c>
      <c r="J822" t="s">
        <v>62</v>
      </c>
      <c r="K822" t="s">
        <v>62</v>
      </c>
      <c r="L822" t="s">
        <v>62</v>
      </c>
      <c r="M822" t="s">
        <v>62</v>
      </c>
      <c r="N822" t="s">
        <v>62</v>
      </c>
      <c r="P822" t="s">
        <v>62</v>
      </c>
      <c r="Q822" t="s">
        <v>62</v>
      </c>
      <c r="R822" t="s">
        <v>62</v>
      </c>
      <c r="S822" t="s">
        <v>62</v>
      </c>
      <c r="T822" t="s">
        <v>62</v>
      </c>
      <c r="U822" t="s">
        <v>61</v>
      </c>
      <c r="V822" t="s">
        <v>62</v>
      </c>
    </row>
    <row r="823" spans="1:22" x14ac:dyDescent="0.2">
      <c r="A823" s="1" t="s">
        <v>883</v>
      </c>
      <c r="B823" s="1" t="s">
        <v>4221</v>
      </c>
      <c r="C823" s="1" t="s">
        <v>2550</v>
      </c>
      <c r="D823" s="1" t="s">
        <v>3399</v>
      </c>
      <c r="E823" t="s">
        <v>61</v>
      </c>
      <c r="F823" t="s">
        <v>62</v>
      </c>
      <c r="G823" t="s">
        <v>62</v>
      </c>
      <c r="H823" t="s">
        <v>62</v>
      </c>
      <c r="I823" t="s">
        <v>62</v>
      </c>
      <c r="J823" t="s">
        <v>61</v>
      </c>
      <c r="K823" t="s">
        <v>62</v>
      </c>
      <c r="L823" t="s">
        <v>62</v>
      </c>
      <c r="M823" t="s">
        <v>62</v>
      </c>
      <c r="N823" t="s">
        <v>62</v>
      </c>
      <c r="O823" t="s">
        <v>61</v>
      </c>
      <c r="P823" t="s">
        <v>61</v>
      </c>
      <c r="Q823" t="s">
        <v>62</v>
      </c>
      <c r="R823" t="s">
        <v>61</v>
      </c>
      <c r="S823" t="s">
        <v>61</v>
      </c>
      <c r="T823" t="s">
        <v>61</v>
      </c>
      <c r="U823" t="s">
        <v>61</v>
      </c>
      <c r="V823" t="s">
        <v>62</v>
      </c>
    </row>
    <row r="824" spans="1:22" x14ac:dyDescent="0.2">
      <c r="A824" s="1" t="s">
        <v>884</v>
      </c>
      <c r="B824" s="1" t="s">
        <v>4222</v>
      </c>
      <c r="C824" s="1" t="s">
        <v>2551</v>
      </c>
      <c r="D824" s="1" t="s">
        <v>3399</v>
      </c>
      <c r="E824" t="s">
        <v>61</v>
      </c>
      <c r="F824" t="s">
        <v>62</v>
      </c>
      <c r="G824" t="s">
        <v>62</v>
      </c>
      <c r="H824" t="s">
        <v>62</v>
      </c>
      <c r="I824" t="s">
        <v>61</v>
      </c>
      <c r="J824" t="s">
        <v>62</v>
      </c>
      <c r="K824" t="s">
        <v>62</v>
      </c>
      <c r="L824" t="s">
        <v>62</v>
      </c>
      <c r="M824" t="s">
        <v>62</v>
      </c>
      <c r="N824" t="s">
        <v>62</v>
      </c>
      <c r="O824" t="s">
        <v>61</v>
      </c>
      <c r="P824" t="s">
        <v>61</v>
      </c>
      <c r="Q824" t="s">
        <v>62</v>
      </c>
      <c r="R824" t="s">
        <v>61</v>
      </c>
      <c r="S824" t="s">
        <v>62</v>
      </c>
      <c r="U824" t="s">
        <v>61</v>
      </c>
      <c r="V824" t="s">
        <v>62</v>
      </c>
    </row>
    <row r="825" spans="1:22" x14ac:dyDescent="0.2">
      <c r="A825" s="1" t="s">
        <v>885</v>
      </c>
      <c r="B825" s="1" t="s">
        <v>4223</v>
      </c>
      <c r="C825" s="1" t="s">
        <v>2552</v>
      </c>
      <c r="D825" s="1" t="s">
        <v>3399</v>
      </c>
      <c r="E825" t="s">
        <v>61</v>
      </c>
      <c r="F825" t="s">
        <v>62</v>
      </c>
      <c r="G825" t="s">
        <v>62</v>
      </c>
      <c r="H825" t="s">
        <v>62</v>
      </c>
      <c r="I825" t="s">
        <v>62</v>
      </c>
      <c r="J825" t="s">
        <v>62</v>
      </c>
      <c r="K825" t="s">
        <v>62</v>
      </c>
      <c r="L825" t="s">
        <v>62</v>
      </c>
      <c r="M825" t="s">
        <v>62</v>
      </c>
      <c r="N825" t="s">
        <v>62</v>
      </c>
      <c r="O825" t="s">
        <v>61</v>
      </c>
      <c r="P825" t="s">
        <v>61</v>
      </c>
      <c r="Q825" t="s">
        <v>62</v>
      </c>
      <c r="R825" t="s">
        <v>61</v>
      </c>
      <c r="S825" t="s">
        <v>62</v>
      </c>
      <c r="U825" t="s">
        <v>61</v>
      </c>
      <c r="V825" t="s">
        <v>62</v>
      </c>
    </row>
    <row r="826" spans="1:22" x14ac:dyDescent="0.2">
      <c r="A826" s="1" t="s">
        <v>886</v>
      </c>
      <c r="B826" s="1" t="s">
        <v>4224</v>
      </c>
      <c r="C826" s="1" t="s">
        <v>2553</v>
      </c>
      <c r="D826" s="1" t="s">
        <v>3399</v>
      </c>
      <c r="E826" t="s">
        <v>61</v>
      </c>
      <c r="F826" t="s">
        <v>62</v>
      </c>
      <c r="G826" t="s">
        <v>62</v>
      </c>
      <c r="H826" t="s">
        <v>62</v>
      </c>
      <c r="I826" t="s">
        <v>62</v>
      </c>
      <c r="K826" t="s">
        <v>62</v>
      </c>
      <c r="L826" t="s">
        <v>62</v>
      </c>
      <c r="M826" t="s">
        <v>62</v>
      </c>
      <c r="N826" t="s">
        <v>62</v>
      </c>
      <c r="O826" t="s">
        <v>62</v>
      </c>
      <c r="P826" t="s">
        <v>61</v>
      </c>
      <c r="Q826" t="s">
        <v>62</v>
      </c>
      <c r="R826" t="s">
        <v>61</v>
      </c>
      <c r="T826" t="s">
        <v>62</v>
      </c>
      <c r="U826" t="s">
        <v>62</v>
      </c>
      <c r="V826" t="s">
        <v>62</v>
      </c>
    </row>
    <row r="827" spans="1:22" x14ac:dyDescent="0.2">
      <c r="A827" s="1" t="s">
        <v>887</v>
      </c>
      <c r="B827" s="1" t="s">
        <v>4225</v>
      </c>
      <c r="C827" s="1" t="s">
        <v>2554</v>
      </c>
      <c r="D827" s="1" t="s">
        <v>3399</v>
      </c>
      <c r="E827" t="s">
        <v>61</v>
      </c>
      <c r="F827" t="s">
        <v>62</v>
      </c>
      <c r="G827" t="s">
        <v>62</v>
      </c>
      <c r="H827" t="s">
        <v>62</v>
      </c>
      <c r="I827" t="s">
        <v>61</v>
      </c>
      <c r="J827" t="s">
        <v>61</v>
      </c>
      <c r="K827" t="s">
        <v>62</v>
      </c>
      <c r="L827" t="s">
        <v>62</v>
      </c>
      <c r="M827" t="s">
        <v>62</v>
      </c>
      <c r="N827" t="s">
        <v>62</v>
      </c>
      <c r="O827" t="s">
        <v>61</v>
      </c>
      <c r="P827" t="s">
        <v>61</v>
      </c>
      <c r="Q827" t="s">
        <v>62</v>
      </c>
      <c r="R827" t="s">
        <v>61</v>
      </c>
      <c r="S827" t="s">
        <v>62</v>
      </c>
      <c r="T827" t="s">
        <v>62</v>
      </c>
      <c r="U827" t="s">
        <v>62</v>
      </c>
      <c r="V827" t="s">
        <v>62</v>
      </c>
    </row>
    <row r="828" spans="1:22" x14ac:dyDescent="0.2">
      <c r="A828" s="1" t="s">
        <v>888</v>
      </c>
      <c r="B828" s="1" t="s">
        <v>4226</v>
      </c>
      <c r="C828" s="1" t="s">
        <v>2555</v>
      </c>
      <c r="D828" s="1" t="s">
        <v>3399</v>
      </c>
      <c r="F828" t="s">
        <v>62</v>
      </c>
      <c r="G828" t="s">
        <v>62</v>
      </c>
      <c r="H828" t="s">
        <v>62</v>
      </c>
      <c r="I828" t="s">
        <v>62</v>
      </c>
      <c r="J828" t="s">
        <v>61</v>
      </c>
      <c r="K828" t="s">
        <v>62</v>
      </c>
      <c r="L828" t="s">
        <v>62</v>
      </c>
      <c r="M828" t="s">
        <v>62</v>
      </c>
      <c r="N828" t="s">
        <v>62</v>
      </c>
      <c r="O828" t="s">
        <v>61</v>
      </c>
      <c r="P828" t="s">
        <v>61</v>
      </c>
      <c r="Q828" t="s">
        <v>62</v>
      </c>
      <c r="R828" t="s">
        <v>61</v>
      </c>
      <c r="S828" t="s">
        <v>62</v>
      </c>
      <c r="T828" t="s">
        <v>61</v>
      </c>
      <c r="U828" t="s">
        <v>62</v>
      </c>
      <c r="V828" t="s">
        <v>62</v>
      </c>
    </row>
    <row r="829" spans="1:22" x14ac:dyDescent="0.2">
      <c r="A829" s="1" t="s">
        <v>889</v>
      </c>
      <c r="B829" s="1" t="s">
        <v>4227</v>
      </c>
      <c r="C829" s="1" t="s">
        <v>2556</v>
      </c>
      <c r="D829" s="1" t="s">
        <v>3399</v>
      </c>
      <c r="E829" t="s">
        <v>61</v>
      </c>
      <c r="F829" t="s">
        <v>62</v>
      </c>
      <c r="G829" t="s">
        <v>62</v>
      </c>
      <c r="H829" t="s">
        <v>62</v>
      </c>
      <c r="I829" t="s">
        <v>61</v>
      </c>
      <c r="J829" t="s">
        <v>62</v>
      </c>
      <c r="K829" t="s">
        <v>62</v>
      </c>
      <c r="L829" t="s">
        <v>62</v>
      </c>
      <c r="M829" t="s">
        <v>62</v>
      </c>
      <c r="N829" t="s">
        <v>62</v>
      </c>
      <c r="O829" t="s">
        <v>61</v>
      </c>
      <c r="P829" t="s">
        <v>61</v>
      </c>
      <c r="Q829" t="s">
        <v>62</v>
      </c>
      <c r="R829" t="s">
        <v>61</v>
      </c>
      <c r="U829" t="s">
        <v>61</v>
      </c>
      <c r="V829" t="s">
        <v>61</v>
      </c>
    </row>
    <row r="830" spans="1:22" x14ac:dyDescent="0.2">
      <c r="A830" s="1" t="s">
        <v>890</v>
      </c>
      <c r="B830" s="1" t="s">
        <v>4228</v>
      </c>
      <c r="C830" s="1" t="s">
        <v>2557</v>
      </c>
      <c r="D830" s="1" t="s">
        <v>3399</v>
      </c>
      <c r="E830" t="s">
        <v>61</v>
      </c>
      <c r="F830" t="s">
        <v>62</v>
      </c>
      <c r="G830" t="s">
        <v>62</v>
      </c>
      <c r="H830" t="s">
        <v>62</v>
      </c>
      <c r="I830" t="s">
        <v>62</v>
      </c>
      <c r="J830" t="s">
        <v>61</v>
      </c>
      <c r="K830" t="s">
        <v>62</v>
      </c>
      <c r="L830" t="s">
        <v>62</v>
      </c>
      <c r="M830" t="s">
        <v>62</v>
      </c>
      <c r="N830" t="s">
        <v>61</v>
      </c>
      <c r="O830" t="s">
        <v>61</v>
      </c>
      <c r="P830" t="s">
        <v>61</v>
      </c>
      <c r="Q830" t="s">
        <v>61</v>
      </c>
      <c r="R830" t="s">
        <v>61</v>
      </c>
      <c r="S830" t="s">
        <v>61</v>
      </c>
      <c r="T830" t="s">
        <v>62</v>
      </c>
      <c r="U830" t="s">
        <v>61</v>
      </c>
      <c r="V830" t="s">
        <v>62</v>
      </c>
    </row>
    <row r="831" spans="1:22" x14ac:dyDescent="0.2">
      <c r="A831" s="1" t="s">
        <v>891</v>
      </c>
      <c r="B831" s="1" t="s">
        <v>4229</v>
      </c>
      <c r="C831" s="1" t="s">
        <v>2558</v>
      </c>
      <c r="D831" s="1" t="s">
        <v>3399</v>
      </c>
      <c r="E831" t="s">
        <v>61</v>
      </c>
      <c r="F831" t="s">
        <v>62</v>
      </c>
      <c r="G831" t="s">
        <v>62</v>
      </c>
      <c r="H831" t="s">
        <v>62</v>
      </c>
      <c r="I831" t="s">
        <v>62</v>
      </c>
      <c r="J831" t="s">
        <v>61</v>
      </c>
      <c r="K831" t="s">
        <v>62</v>
      </c>
      <c r="L831" t="s">
        <v>62</v>
      </c>
      <c r="M831" t="s">
        <v>62</v>
      </c>
      <c r="N831" t="s">
        <v>62</v>
      </c>
      <c r="O831" t="s">
        <v>61</v>
      </c>
      <c r="P831" t="s">
        <v>61</v>
      </c>
      <c r="Q831" t="s">
        <v>62</v>
      </c>
      <c r="R831" t="s">
        <v>61</v>
      </c>
      <c r="S831" t="s">
        <v>61</v>
      </c>
      <c r="T831" t="s">
        <v>61</v>
      </c>
      <c r="U831" t="s">
        <v>61</v>
      </c>
      <c r="V831" t="s">
        <v>62</v>
      </c>
    </row>
    <row r="832" spans="1:22" x14ac:dyDescent="0.2">
      <c r="A832" s="1" t="s">
        <v>892</v>
      </c>
      <c r="B832" s="1" t="s">
        <v>4230</v>
      </c>
      <c r="C832" s="1" t="s">
        <v>2559</v>
      </c>
      <c r="D832" s="1" t="s">
        <v>3399</v>
      </c>
      <c r="E832" t="s">
        <v>61</v>
      </c>
      <c r="F832" t="s">
        <v>62</v>
      </c>
      <c r="G832" t="s">
        <v>62</v>
      </c>
      <c r="H832" t="s">
        <v>62</v>
      </c>
      <c r="J832" t="s">
        <v>61</v>
      </c>
      <c r="K832" t="s">
        <v>62</v>
      </c>
      <c r="L832" t="s">
        <v>62</v>
      </c>
      <c r="M832" t="s">
        <v>62</v>
      </c>
      <c r="O832" t="s">
        <v>61</v>
      </c>
      <c r="P832" t="s">
        <v>61</v>
      </c>
      <c r="Q832" t="s">
        <v>61</v>
      </c>
      <c r="R832" t="s">
        <v>61</v>
      </c>
      <c r="S832" t="s">
        <v>61</v>
      </c>
      <c r="T832" t="s">
        <v>62</v>
      </c>
      <c r="U832" t="s">
        <v>62</v>
      </c>
      <c r="V832" t="s">
        <v>62</v>
      </c>
    </row>
    <row r="833" spans="1:22" x14ac:dyDescent="0.2">
      <c r="A833" s="1" t="s">
        <v>893</v>
      </c>
      <c r="B833" s="1" t="s">
        <v>4231</v>
      </c>
      <c r="C833" s="1" t="s">
        <v>2560</v>
      </c>
      <c r="D833" s="1" t="s">
        <v>3399</v>
      </c>
      <c r="E833" t="s">
        <v>61</v>
      </c>
      <c r="F833" t="s">
        <v>62</v>
      </c>
      <c r="G833" t="s">
        <v>62</v>
      </c>
      <c r="H833" t="s">
        <v>62</v>
      </c>
      <c r="I833" t="s">
        <v>62</v>
      </c>
      <c r="J833" t="s">
        <v>62</v>
      </c>
      <c r="K833" t="s">
        <v>62</v>
      </c>
      <c r="L833" t="s">
        <v>62</v>
      </c>
      <c r="M833" t="s">
        <v>62</v>
      </c>
      <c r="N833" t="s">
        <v>62</v>
      </c>
      <c r="P833" t="s">
        <v>62</v>
      </c>
      <c r="Q833" t="s">
        <v>62</v>
      </c>
      <c r="R833" t="s">
        <v>62</v>
      </c>
      <c r="S833" t="s">
        <v>62</v>
      </c>
      <c r="T833" t="s">
        <v>62</v>
      </c>
      <c r="U833" t="s">
        <v>62</v>
      </c>
      <c r="V833" t="s">
        <v>62</v>
      </c>
    </row>
    <row r="834" spans="1:22" x14ac:dyDescent="0.2">
      <c r="A834" s="1" t="s">
        <v>894</v>
      </c>
      <c r="B834" s="1" t="s">
        <v>4232</v>
      </c>
      <c r="C834" s="1" t="s">
        <v>2561</v>
      </c>
      <c r="D834" s="1" t="s">
        <v>3399</v>
      </c>
      <c r="E834" t="s">
        <v>61</v>
      </c>
      <c r="F834" t="s">
        <v>62</v>
      </c>
      <c r="G834" t="s">
        <v>61</v>
      </c>
      <c r="H834" t="s">
        <v>62</v>
      </c>
      <c r="I834" t="s">
        <v>62</v>
      </c>
      <c r="J834" t="s">
        <v>61</v>
      </c>
      <c r="K834" t="s">
        <v>62</v>
      </c>
      <c r="L834" t="s">
        <v>62</v>
      </c>
      <c r="M834" t="s">
        <v>62</v>
      </c>
      <c r="N834" t="s">
        <v>61</v>
      </c>
      <c r="O834" t="s">
        <v>61</v>
      </c>
      <c r="P834" t="s">
        <v>61</v>
      </c>
      <c r="Q834" t="s">
        <v>61</v>
      </c>
      <c r="R834" t="s">
        <v>61</v>
      </c>
      <c r="S834" t="s">
        <v>62</v>
      </c>
      <c r="T834" t="s">
        <v>61</v>
      </c>
      <c r="U834" t="s">
        <v>61</v>
      </c>
      <c r="V834" t="s">
        <v>61</v>
      </c>
    </row>
    <row r="835" spans="1:22" x14ac:dyDescent="0.2">
      <c r="A835" s="1" t="s">
        <v>895</v>
      </c>
      <c r="B835" s="1" t="s">
        <v>4233</v>
      </c>
      <c r="C835" s="1" t="s">
        <v>2562</v>
      </c>
      <c r="D835" s="1" t="s">
        <v>3399</v>
      </c>
      <c r="E835" t="s">
        <v>61</v>
      </c>
      <c r="F835" t="s">
        <v>62</v>
      </c>
      <c r="G835" t="s">
        <v>62</v>
      </c>
      <c r="H835" t="s">
        <v>62</v>
      </c>
      <c r="I835" t="s">
        <v>62</v>
      </c>
      <c r="K835" t="s">
        <v>62</v>
      </c>
      <c r="L835" t="s">
        <v>62</v>
      </c>
      <c r="M835" t="s">
        <v>62</v>
      </c>
      <c r="N835" t="s">
        <v>62</v>
      </c>
      <c r="O835" t="s">
        <v>62</v>
      </c>
      <c r="P835" t="s">
        <v>61</v>
      </c>
      <c r="Q835" t="s">
        <v>62</v>
      </c>
      <c r="R835" t="s">
        <v>61</v>
      </c>
      <c r="S835" t="s">
        <v>62</v>
      </c>
      <c r="T835" t="s">
        <v>61</v>
      </c>
      <c r="U835" t="s">
        <v>62</v>
      </c>
      <c r="V835" t="s">
        <v>62</v>
      </c>
    </row>
    <row r="836" spans="1:22" x14ac:dyDescent="0.2">
      <c r="A836" s="1" t="s">
        <v>896</v>
      </c>
      <c r="B836" s="1" t="s">
        <v>4234</v>
      </c>
      <c r="C836" s="1" t="s">
        <v>2563</v>
      </c>
      <c r="D836" s="1" t="s">
        <v>3399</v>
      </c>
      <c r="E836" t="s">
        <v>62</v>
      </c>
      <c r="F836" t="s">
        <v>62</v>
      </c>
      <c r="G836" t="s">
        <v>62</v>
      </c>
      <c r="H836" t="s">
        <v>62</v>
      </c>
      <c r="J836" t="s">
        <v>62</v>
      </c>
      <c r="K836" t="s">
        <v>62</v>
      </c>
      <c r="L836" t="s">
        <v>62</v>
      </c>
      <c r="M836" t="s">
        <v>62</v>
      </c>
      <c r="N836" t="s">
        <v>62</v>
      </c>
      <c r="O836" t="s">
        <v>62</v>
      </c>
      <c r="P836" t="s">
        <v>62</v>
      </c>
      <c r="Q836" t="s">
        <v>62</v>
      </c>
      <c r="R836" t="s">
        <v>62</v>
      </c>
      <c r="S836" t="s">
        <v>62</v>
      </c>
      <c r="T836" t="s">
        <v>61</v>
      </c>
      <c r="U836" t="s">
        <v>62</v>
      </c>
      <c r="V836" t="s">
        <v>62</v>
      </c>
    </row>
    <row r="837" spans="1:22" x14ac:dyDescent="0.2">
      <c r="A837" s="1" t="s">
        <v>897</v>
      </c>
      <c r="B837" s="1" t="s">
        <v>4235</v>
      </c>
      <c r="C837" s="1" t="s">
        <v>2564</v>
      </c>
      <c r="D837" s="1" t="s">
        <v>3399</v>
      </c>
      <c r="E837" t="s">
        <v>61</v>
      </c>
      <c r="F837" t="s">
        <v>62</v>
      </c>
      <c r="G837" t="s">
        <v>62</v>
      </c>
      <c r="H837" t="s">
        <v>62</v>
      </c>
      <c r="I837" t="s">
        <v>62</v>
      </c>
      <c r="J837" t="s">
        <v>61</v>
      </c>
      <c r="K837" t="s">
        <v>62</v>
      </c>
      <c r="L837" t="s">
        <v>62</v>
      </c>
      <c r="M837" t="s">
        <v>62</v>
      </c>
      <c r="N837" t="s">
        <v>62</v>
      </c>
      <c r="O837" t="s">
        <v>62</v>
      </c>
      <c r="P837" t="s">
        <v>61</v>
      </c>
      <c r="Q837" t="s">
        <v>62</v>
      </c>
      <c r="R837" t="s">
        <v>61</v>
      </c>
      <c r="S837" t="s">
        <v>61</v>
      </c>
      <c r="T837" t="s">
        <v>62</v>
      </c>
      <c r="U837" t="s">
        <v>62</v>
      </c>
      <c r="V837" t="s">
        <v>62</v>
      </c>
    </row>
    <row r="838" spans="1:22" x14ac:dyDescent="0.2">
      <c r="A838" s="1" t="s">
        <v>898</v>
      </c>
      <c r="B838" s="1" t="s">
        <v>4236</v>
      </c>
      <c r="C838" s="1" t="s">
        <v>2565</v>
      </c>
      <c r="D838" s="1" t="s">
        <v>3399</v>
      </c>
      <c r="E838" t="s">
        <v>61</v>
      </c>
      <c r="F838" t="s">
        <v>62</v>
      </c>
      <c r="G838" t="s">
        <v>62</v>
      </c>
      <c r="H838" t="s">
        <v>62</v>
      </c>
      <c r="I838" t="s">
        <v>62</v>
      </c>
      <c r="J838" t="s">
        <v>62</v>
      </c>
      <c r="K838" t="s">
        <v>62</v>
      </c>
      <c r="L838" t="s">
        <v>62</v>
      </c>
      <c r="M838" t="s">
        <v>62</v>
      </c>
      <c r="N838" t="s">
        <v>62</v>
      </c>
      <c r="O838" t="s">
        <v>62</v>
      </c>
      <c r="P838" t="s">
        <v>61</v>
      </c>
      <c r="Q838" t="s">
        <v>62</v>
      </c>
      <c r="R838" t="s">
        <v>61</v>
      </c>
      <c r="S838" t="s">
        <v>61</v>
      </c>
      <c r="V838" t="s">
        <v>62</v>
      </c>
    </row>
    <row r="839" spans="1:22" x14ac:dyDescent="0.2">
      <c r="A839" s="1" t="s">
        <v>899</v>
      </c>
      <c r="B839" s="1" t="s">
        <v>4237</v>
      </c>
      <c r="C839" s="1" t="s">
        <v>2566</v>
      </c>
      <c r="D839" s="1" t="s">
        <v>3399</v>
      </c>
      <c r="E839" t="s">
        <v>61</v>
      </c>
      <c r="F839" t="s">
        <v>62</v>
      </c>
      <c r="G839" t="s">
        <v>62</v>
      </c>
      <c r="H839" t="s">
        <v>62</v>
      </c>
      <c r="I839" t="s">
        <v>62</v>
      </c>
      <c r="K839" t="s">
        <v>62</v>
      </c>
      <c r="L839" t="s">
        <v>62</v>
      </c>
      <c r="M839" t="s">
        <v>62</v>
      </c>
      <c r="N839" t="s">
        <v>62</v>
      </c>
      <c r="O839" t="s">
        <v>62</v>
      </c>
      <c r="P839" t="s">
        <v>61</v>
      </c>
      <c r="Q839" t="s">
        <v>62</v>
      </c>
      <c r="R839" t="s">
        <v>61</v>
      </c>
      <c r="S839" t="s">
        <v>61</v>
      </c>
      <c r="U839" t="s">
        <v>61</v>
      </c>
      <c r="V839" t="s">
        <v>62</v>
      </c>
    </row>
    <row r="840" spans="1:22" x14ac:dyDescent="0.2">
      <c r="A840" s="1" t="s">
        <v>900</v>
      </c>
      <c r="B840" s="1" t="s">
        <v>4238</v>
      </c>
      <c r="C840" s="1" t="s">
        <v>2567</v>
      </c>
      <c r="D840" s="1" t="s">
        <v>3399</v>
      </c>
      <c r="E840" t="s">
        <v>61</v>
      </c>
      <c r="F840" t="s">
        <v>62</v>
      </c>
      <c r="G840" t="s">
        <v>61</v>
      </c>
      <c r="H840" t="s">
        <v>62</v>
      </c>
      <c r="I840" t="s">
        <v>61</v>
      </c>
      <c r="K840" t="s">
        <v>62</v>
      </c>
      <c r="L840" t="s">
        <v>62</v>
      </c>
      <c r="M840" t="s">
        <v>62</v>
      </c>
      <c r="N840" t="s">
        <v>62</v>
      </c>
      <c r="O840" t="s">
        <v>62</v>
      </c>
      <c r="P840" t="s">
        <v>61</v>
      </c>
      <c r="Q840" t="s">
        <v>62</v>
      </c>
      <c r="R840" t="s">
        <v>61</v>
      </c>
      <c r="S840" t="s">
        <v>62</v>
      </c>
      <c r="T840" t="s">
        <v>62</v>
      </c>
      <c r="U840" t="s">
        <v>61</v>
      </c>
      <c r="V840" t="s">
        <v>62</v>
      </c>
    </row>
    <row r="841" spans="1:22" x14ac:dyDescent="0.2">
      <c r="A841" s="1" t="s">
        <v>901</v>
      </c>
      <c r="B841" s="1" t="s">
        <v>4239</v>
      </c>
      <c r="C841" s="1" t="s">
        <v>2568</v>
      </c>
      <c r="D841" s="1" t="s">
        <v>3399</v>
      </c>
      <c r="E841" t="s">
        <v>61</v>
      </c>
      <c r="F841" t="s">
        <v>62</v>
      </c>
      <c r="G841" t="s">
        <v>62</v>
      </c>
      <c r="H841" t="s">
        <v>62</v>
      </c>
      <c r="I841" t="s">
        <v>62</v>
      </c>
      <c r="J841" t="s">
        <v>62</v>
      </c>
      <c r="K841" t="s">
        <v>62</v>
      </c>
      <c r="L841" t="s">
        <v>62</v>
      </c>
      <c r="M841" t="s">
        <v>62</v>
      </c>
      <c r="N841" t="s">
        <v>62</v>
      </c>
      <c r="O841" t="s">
        <v>62</v>
      </c>
      <c r="P841" t="s">
        <v>61</v>
      </c>
      <c r="Q841" t="s">
        <v>62</v>
      </c>
      <c r="R841" t="s">
        <v>61</v>
      </c>
      <c r="S841" t="s">
        <v>62</v>
      </c>
      <c r="T841" t="s">
        <v>62</v>
      </c>
      <c r="U841" t="s">
        <v>61</v>
      </c>
      <c r="V841" t="s">
        <v>62</v>
      </c>
    </row>
    <row r="842" spans="1:22" x14ac:dyDescent="0.2">
      <c r="A842" s="1" t="s">
        <v>902</v>
      </c>
      <c r="B842" s="1" t="s">
        <v>4240</v>
      </c>
      <c r="C842" s="1" t="s">
        <v>2569</v>
      </c>
      <c r="D842" s="1" t="s">
        <v>3399</v>
      </c>
      <c r="E842" t="s">
        <v>61</v>
      </c>
      <c r="F842" t="s">
        <v>62</v>
      </c>
      <c r="G842" t="s">
        <v>62</v>
      </c>
      <c r="H842" t="s">
        <v>62</v>
      </c>
      <c r="I842" t="s">
        <v>61</v>
      </c>
      <c r="J842" t="s">
        <v>61</v>
      </c>
      <c r="K842" t="s">
        <v>62</v>
      </c>
      <c r="L842" t="s">
        <v>62</v>
      </c>
      <c r="M842" t="s">
        <v>62</v>
      </c>
      <c r="N842" t="s">
        <v>62</v>
      </c>
      <c r="O842" t="s">
        <v>61</v>
      </c>
      <c r="P842" t="s">
        <v>61</v>
      </c>
      <c r="Q842" t="s">
        <v>62</v>
      </c>
      <c r="R842" t="s">
        <v>61</v>
      </c>
      <c r="S842" t="s">
        <v>62</v>
      </c>
      <c r="T842" t="s">
        <v>61</v>
      </c>
      <c r="U842" t="s">
        <v>61</v>
      </c>
      <c r="V842" t="s">
        <v>61</v>
      </c>
    </row>
    <row r="843" spans="1:22" x14ac:dyDescent="0.2">
      <c r="A843" s="1" t="s">
        <v>903</v>
      </c>
      <c r="B843" s="1" t="s">
        <v>4241</v>
      </c>
      <c r="C843" s="1" t="s">
        <v>2570</v>
      </c>
      <c r="D843" s="1" t="s">
        <v>3399</v>
      </c>
      <c r="E843" t="s">
        <v>61</v>
      </c>
      <c r="F843" t="s">
        <v>62</v>
      </c>
      <c r="G843" t="s">
        <v>62</v>
      </c>
      <c r="H843" t="s">
        <v>62</v>
      </c>
      <c r="I843" t="s">
        <v>62</v>
      </c>
      <c r="J843" t="s">
        <v>61</v>
      </c>
      <c r="K843" t="s">
        <v>62</v>
      </c>
      <c r="L843" t="s">
        <v>62</v>
      </c>
      <c r="M843" t="s">
        <v>62</v>
      </c>
      <c r="N843" t="s">
        <v>62</v>
      </c>
      <c r="O843" t="s">
        <v>62</v>
      </c>
      <c r="P843" t="s">
        <v>61</v>
      </c>
      <c r="Q843" t="s">
        <v>61</v>
      </c>
      <c r="R843" t="s">
        <v>61</v>
      </c>
      <c r="T843" t="s">
        <v>62</v>
      </c>
      <c r="U843" t="s">
        <v>62</v>
      </c>
      <c r="V843" t="s">
        <v>62</v>
      </c>
    </row>
    <row r="844" spans="1:22" x14ac:dyDescent="0.2">
      <c r="A844" s="1" t="s">
        <v>904</v>
      </c>
      <c r="B844" s="1" t="s">
        <v>4242</v>
      </c>
      <c r="C844" s="1" t="s">
        <v>2571</v>
      </c>
      <c r="D844" s="1" t="s">
        <v>3399</v>
      </c>
      <c r="F844" t="s">
        <v>62</v>
      </c>
      <c r="G844" t="s">
        <v>62</v>
      </c>
      <c r="H844" t="s">
        <v>62</v>
      </c>
      <c r="I844" t="s">
        <v>62</v>
      </c>
      <c r="J844" t="s">
        <v>62</v>
      </c>
      <c r="K844" t="s">
        <v>62</v>
      </c>
      <c r="L844" t="s">
        <v>62</v>
      </c>
      <c r="M844" t="s">
        <v>62</v>
      </c>
      <c r="N844" t="s">
        <v>62</v>
      </c>
      <c r="O844" t="s">
        <v>61</v>
      </c>
      <c r="P844" t="s">
        <v>62</v>
      </c>
      <c r="Q844" t="s">
        <v>62</v>
      </c>
      <c r="R844" t="s">
        <v>62</v>
      </c>
      <c r="S844" t="s">
        <v>62</v>
      </c>
      <c r="T844" t="s">
        <v>61</v>
      </c>
      <c r="U844" t="s">
        <v>62</v>
      </c>
      <c r="V844" t="s">
        <v>62</v>
      </c>
    </row>
    <row r="845" spans="1:22" x14ac:dyDescent="0.2">
      <c r="A845" s="1" t="s">
        <v>905</v>
      </c>
      <c r="B845" s="1" t="s">
        <v>4243</v>
      </c>
      <c r="C845" s="1" t="s">
        <v>2572</v>
      </c>
      <c r="D845" s="1" t="s">
        <v>3399</v>
      </c>
      <c r="E845" t="s">
        <v>61</v>
      </c>
      <c r="F845" t="s">
        <v>62</v>
      </c>
      <c r="G845" t="s">
        <v>62</v>
      </c>
      <c r="H845" t="s">
        <v>62</v>
      </c>
      <c r="I845" t="s">
        <v>62</v>
      </c>
      <c r="J845" t="s">
        <v>61</v>
      </c>
      <c r="K845" t="s">
        <v>62</v>
      </c>
      <c r="L845" t="s">
        <v>62</v>
      </c>
      <c r="M845" t="s">
        <v>62</v>
      </c>
      <c r="N845" t="s">
        <v>62</v>
      </c>
      <c r="O845" t="s">
        <v>62</v>
      </c>
      <c r="P845" t="s">
        <v>61</v>
      </c>
      <c r="Q845" t="s">
        <v>62</v>
      </c>
      <c r="R845" t="s">
        <v>61</v>
      </c>
      <c r="T845" t="s">
        <v>62</v>
      </c>
      <c r="V845" t="s">
        <v>62</v>
      </c>
    </row>
    <row r="846" spans="1:22" x14ac:dyDescent="0.2">
      <c r="A846" s="1" t="s">
        <v>906</v>
      </c>
      <c r="B846" s="1" t="s">
        <v>4244</v>
      </c>
      <c r="C846" s="1" t="s">
        <v>2573</v>
      </c>
      <c r="D846" s="1" t="s">
        <v>3399</v>
      </c>
      <c r="E846" t="s">
        <v>61</v>
      </c>
      <c r="F846" t="s">
        <v>62</v>
      </c>
      <c r="G846" t="s">
        <v>62</v>
      </c>
      <c r="H846" t="s">
        <v>62</v>
      </c>
      <c r="I846" t="s">
        <v>62</v>
      </c>
      <c r="J846" t="s">
        <v>61</v>
      </c>
      <c r="K846" t="s">
        <v>62</v>
      </c>
      <c r="L846" t="s">
        <v>62</v>
      </c>
      <c r="M846" t="s">
        <v>62</v>
      </c>
      <c r="N846" t="s">
        <v>62</v>
      </c>
      <c r="O846" t="s">
        <v>61</v>
      </c>
      <c r="P846" t="s">
        <v>61</v>
      </c>
      <c r="Q846" t="s">
        <v>61</v>
      </c>
      <c r="R846" t="s">
        <v>61</v>
      </c>
      <c r="S846" t="s">
        <v>61</v>
      </c>
      <c r="T846" t="s">
        <v>62</v>
      </c>
      <c r="V846" t="s">
        <v>62</v>
      </c>
    </row>
    <row r="847" spans="1:22" x14ac:dyDescent="0.2">
      <c r="A847" s="1" t="s">
        <v>907</v>
      </c>
      <c r="B847" s="1" t="s">
        <v>4245</v>
      </c>
      <c r="C847" s="1" t="s">
        <v>2574</v>
      </c>
      <c r="D847" s="1" t="s">
        <v>3399</v>
      </c>
      <c r="E847" t="s">
        <v>61</v>
      </c>
      <c r="F847" t="s">
        <v>62</v>
      </c>
      <c r="G847" t="s">
        <v>61</v>
      </c>
      <c r="H847" t="s">
        <v>62</v>
      </c>
      <c r="I847" t="s">
        <v>62</v>
      </c>
      <c r="J847" t="s">
        <v>61</v>
      </c>
      <c r="K847" t="s">
        <v>62</v>
      </c>
      <c r="L847" t="s">
        <v>62</v>
      </c>
      <c r="M847" t="s">
        <v>62</v>
      </c>
      <c r="N847" t="s">
        <v>62</v>
      </c>
      <c r="O847" t="s">
        <v>62</v>
      </c>
      <c r="P847" t="s">
        <v>61</v>
      </c>
      <c r="Q847" t="s">
        <v>62</v>
      </c>
      <c r="R847" t="s">
        <v>61</v>
      </c>
      <c r="S847" t="s">
        <v>62</v>
      </c>
      <c r="U847" t="s">
        <v>62</v>
      </c>
      <c r="V847" t="s">
        <v>61</v>
      </c>
    </row>
    <row r="848" spans="1:22" x14ac:dyDescent="0.2">
      <c r="A848" s="1" t="s">
        <v>908</v>
      </c>
      <c r="B848" s="1" t="s">
        <v>4246</v>
      </c>
      <c r="C848" s="1" t="s">
        <v>2575</v>
      </c>
      <c r="D848" s="1" t="s">
        <v>3399</v>
      </c>
      <c r="E848" t="s">
        <v>61</v>
      </c>
      <c r="F848" t="s">
        <v>62</v>
      </c>
      <c r="G848" t="s">
        <v>61</v>
      </c>
      <c r="H848" t="s">
        <v>62</v>
      </c>
      <c r="I848" t="s">
        <v>61</v>
      </c>
      <c r="K848" t="s">
        <v>62</v>
      </c>
      <c r="L848" t="s">
        <v>62</v>
      </c>
      <c r="M848" t="s">
        <v>62</v>
      </c>
      <c r="N848" t="s">
        <v>61</v>
      </c>
      <c r="O848" t="s">
        <v>62</v>
      </c>
      <c r="P848" t="s">
        <v>61</v>
      </c>
      <c r="Q848" t="s">
        <v>61</v>
      </c>
      <c r="R848" t="s">
        <v>61</v>
      </c>
      <c r="S848" t="s">
        <v>62</v>
      </c>
      <c r="T848" t="s">
        <v>61</v>
      </c>
      <c r="V848" t="s">
        <v>61</v>
      </c>
    </row>
    <row r="849" spans="1:22" x14ac:dyDescent="0.2">
      <c r="A849" s="1" t="s">
        <v>909</v>
      </c>
      <c r="B849" s="1" t="s">
        <v>4247</v>
      </c>
      <c r="C849" s="1" t="s">
        <v>2576</v>
      </c>
      <c r="D849" s="1" t="s">
        <v>3399</v>
      </c>
      <c r="E849" t="s">
        <v>61</v>
      </c>
      <c r="F849" t="s">
        <v>62</v>
      </c>
      <c r="G849" t="s">
        <v>62</v>
      </c>
      <c r="H849" t="s">
        <v>62</v>
      </c>
      <c r="I849" t="s">
        <v>62</v>
      </c>
      <c r="J849" t="s">
        <v>61</v>
      </c>
      <c r="K849" t="s">
        <v>62</v>
      </c>
      <c r="L849" t="s">
        <v>62</v>
      </c>
      <c r="M849" t="s">
        <v>62</v>
      </c>
      <c r="N849" t="s">
        <v>62</v>
      </c>
      <c r="O849" t="s">
        <v>61</v>
      </c>
      <c r="P849" t="s">
        <v>61</v>
      </c>
      <c r="Q849" t="s">
        <v>61</v>
      </c>
      <c r="R849" t="s">
        <v>61</v>
      </c>
      <c r="T849" t="s">
        <v>62</v>
      </c>
      <c r="V849" t="s">
        <v>62</v>
      </c>
    </row>
    <row r="850" spans="1:22" x14ac:dyDescent="0.2">
      <c r="A850" s="1" t="s">
        <v>910</v>
      </c>
      <c r="B850" s="1" t="s">
        <v>4248</v>
      </c>
      <c r="C850" s="1" t="s">
        <v>2577</v>
      </c>
      <c r="D850" s="1" t="s">
        <v>3399</v>
      </c>
      <c r="F850" t="s">
        <v>62</v>
      </c>
      <c r="G850" t="s">
        <v>61</v>
      </c>
      <c r="H850" t="s">
        <v>62</v>
      </c>
      <c r="I850" t="s">
        <v>62</v>
      </c>
      <c r="J850" t="s">
        <v>62</v>
      </c>
      <c r="K850" t="s">
        <v>62</v>
      </c>
      <c r="L850" t="s">
        <v>62</v>
      </c>
      <c r="M850" t="s">
        <v>62</v>
      </c>
      <c r="N850" t="s">
        <v>62</v>
      </c>
      <c r="O850" t="s">
        <v>61</v>
      </c>
      <c r="P850" t="s">
        <v>62</v>
      </c>
      <c r="Q850" t="s">
        <v>62</v>
      </c>
      <c r="R850" t="s">
        <v>62</v>
      </c>
      <c r="S850" t="s">
        <v>62</v>
      </c>
      <c r="T850" t="s">
        <v>61</v>
      </c>
      <c r="U850" t="s">
        <v>62</v>
      </c>
      <c r="V850" t="s">
        <v>61</v>
      </c>
    </row>
    <row r="851" spans="1:22" x14ac:dyDescent="0.2">
      <c r="A851" s="1" t="s">
        <v>911</v>
      </c>
      <c r="B851" s="1" t="s">
        <v>4249</v>
      </c>
      <c r="C851" s="1" t="s">
        <v>2578</v>
      </c>
      <c r="D851" s="1" t="s">
        <v>3399</v>
      </c>
      <c r="E851" t="s">
        <v>61</v>
      </c>
      <c r="F851" t="s">
        <v>62</v>
      </c>
      <c r="G851" t="s">
        <v>62</v>
      </c>
      <c r="H851" t="s">
        <v>62</v>
      </c>
      <c r="J851" t="s">
        <v>62</v>
      </c>
      <c r="K851" t="s">
        <v>62</v>
      </c>
      <c r="L851" t="s">
        <v>62</v>
      </c>
      <c r="M851" t="s">
        <v>62</v>
      </c>
      <c r="N851" t="s">
        <v>62</v>
      </c>
      <c r="O851" t="s">
        <v>61</v>
      </c>
      <c r="P851" t="s">
        <v>62</v>
      </c>
      <c r="Q851" t="s">
        <v>62</v>
      </c>
      <c r="R851" t="s">
        <v>62</v>
      </c>
      <c r="S851" t="s">
        <v>62</v>
      </c>
      <c r="T851" t="s">
        <v>61</v>
      </c>
      <c r="U851" t="s">
        <v>61</v>
      </c>
      <c r="V851" t="s">
        <v>62</v>
      </c>
    </row>
    <row r="852" spans="1:22" x14ac:dyDescent="0.2">
      <c r="A852" s="1" t="s">
        <v>912</v>
      </c>
      <c r="B852" s="1" t="s">
        <v>4250</v>
      </c>
      <c r="C852" s="1" t="s">
        <v>2579</v>
      </c>
      <c r="D852" s="1" t="s">
        <v>3399</v>
      </c>
      <c r="E852" t="s">
        <v>61</v>
      </c>
      <c r="G852" t="s">
        <v>62</v>
      </c>
      <c r="H852" t="s">
        <v>62</v>
      </c>
      <c r="I852" t="s">
        <v>62</v>
      </c>
      <c r="J852" t="s">
        <v>61</v>
      </c>
      <c r="K852" t="s">
        <v>62</v>
      </c>
      <c r="L852" t="s">
        <v>62</v>
      </c>
      <c r="M852" t="s">
        <v>62</v>
      </c>
      <c r="N852" t="s">
        <v>62</v>
      </c>
      <c r="O852" t="s">
        <v>61</v>
      </c>
      <c r="P852" t="s">
        <v>61</v>
      </c>
      <c r="Q852" t="s">
        <v>62</v>
      </c>
      <c r="R852" t="s">
        <v>61</v>
      </c>
      <c r="S852" t="s">
        <v>61</v>
      </c>
      <c r="U852" t="s">
        <v>61</v>
      </c>
      <c r="V852" t="s">
        <v>61</v>
      </c>
    </row>
    <row r="853" spans="1:22" x14ac:dyDescent="0.2">
      <c r="A853" s="1" t="s">
        <v>913</v>
      </c>
      <c r="B853" s="1" t="s">
        <v>4251</v>
      </c>
      <c r="C853" s="1" t="s">
        <v>2580</v>
      </c>
      <c r="D853" s="1" t="s">
        <v>3399</v>
      </c>
      <c r="E853" t="s">
        <v>61</v>
      </c>
      <c r="G853" t="s">
        <v>61</v>
      </c>
      <c r="H853" t="s">
        <v>62</v>
      </c>
      <c r="I853" t="s">
        <v>62</v>
      </c>
      <c r="J853" t="s">
        <v>61</v>
      </c>
      <c r="K853" t="s">
        <v>62</v>
      </c>
      <c r="L853" t="s">
        <v>62</v>
      </c>
      <c r="M853" t="s">
        <v>62</v>
      </c>
      <c r="N853" t="s">
        <v>62</v>
      </c>
      <c r="O853" t="s">
        <v>61</v>
      </c>
      <c r="P853" t="s">
        <v>61</v>
      </c>
      <c r="Q853" t="s">
        <v>62</v>
      </c>
      <c r="R853" t="s">
        <v>61</v>
      </c>
      <c r="S853" t="s">
        <v>61</v>
      </c>
      <c r="T853" t="s">
        <v>62</v>
      </c>
      <c r="U853" t="s">
        <v>61</v>
      </c>
      <c r="V853" t="s">
        <v>62</v>
      </c>
    </row>
    <row r="854" spans="1:22" x14ac:dyDescent="0.2">
      <c r="A854" s="1" t="s">
        <v>914</v>
      </c>
      <c r="B854" s="1" t="s">
        <v>4252</v>
      </c>
      <c r="C854" s="1" t="s">
        <v>2581</v>
      </c>
      <c r="D854" s="1" t="s">
        <v>3399</v>
      </c>
      <c r="F854" t="s">
        <v>62</v>
      </c>
      <c r="G854" t="s">
        <v>62</v>
      </c>
      <c r="H854" t="s">
        <v>62</v>
      </c>
      <c r="I854" t="s">
        <v>62</v>
      </c>
      <c r="J854" t="s">
        <v>62</v>
      </c>
      <c r="K854" t="s">
        <v>62</v>
      </c>
      <c r="L854" t="s">
        <v>62</v>
      </c>
      <c r="M854" t="s">
        <v>62</v>
      </c>
      <c r="N854" t="s">
        <v>62</v>
      </c>
      <c r="O854" t="s">
        <v>61</v>
      </c>
      <c r="P854" t="s">
        <v>62</v>
      </c>
      <c r="Q854" t="s">
        <v>62</v>
      </c>
      <c r="R854" t="s">
        <v>62</v>
      </c>
      <c r="S854" t="s">
        <v>62</v>
      </c>
      <c r="T854" t="s">
        <v>62</v>
      </c>
      <c r="U854" t="s">
        <v>62</v>
      </c>
      <c r="V854" t="s">
        <v>62</v>
      </c>
    </row>
    <row r="855" spans="1:22" x14ac:dyDescent="0.2">
      <c r="A855" s="1" t="s">
        <v>915</v>
      </c>
      <c r="B855" s="1" t="s">
        <v>4253</v>
      </c>
      <c r="C855" s="1" t="s">
        <v>2582</v>
      </c>
      <c r="D855" s="1" t="s">
        <v>3399</v>
      </c>
      <c r="E855" t="s">
        <v>61</v>
      </c>
      <c r="H855" t="s">
        <v>62</v>
      </c>
      <c r="I855" t="s">
        <v>62</v>
      </c>
      <c r="J855" t="s">
        <v>61</v>
      </c>
      <c r="K855" t="s">
        <v>62</v>
      </c>
      <c r="L855" t="s">
        <v>62</v>
      </c>
      <c r="M855" t="s">
        <v>62</v>
      </c>
      <c r="N855" t="s">
        <v>61</v>
      </c>
      <c r="O855" t="s">
        <v>62</v>
      </c>
      <c r="P855" t="s">
        <v>61</v>
      </c>
      <c r="Q855" t="s">
        <v>61</v>
      </c>
      <c r="R855" t="s">
        <v>61</v>
      </c>
      <c r="S855" t="s">
        <v>61</v>
      </c>
      <c r="T855" t="s">
        <v>62</v>
      </c>
      <c r="U855" t="s">
        <v>62</v>
      </c>
      <c r="V855" t="s">
        <v>62</v>
      </c>
    </row>
    <row r="856" spans="1:22" x14ac:dyDescent="0.2">
      <c r="A856" s="1" t="s">
        <v>916</v>
      </c>
      <c r="B856" s="1" t="s">
        <v>4254</v>
      </c>
      <c r="C856" s="1" t="s">
        <v>2583</v>
      </c>
      <c r="D856" s="1" t="s">
        <v>3399</v>
      </c>
      <c r="E856" t="s">
        <v>61</v>
      </c>
      <c r="F856" t="s">
        <v>62</v>
      </c>
      <c r="G856" t="s">
        <v>62</v>
      </c>
      <c r="H856" t="s">
        <v>62</v>
      </c>
      <c r="I856" t="s">
        <v>62</v>
      </c>
      <c r="J856" t="s">
        <v>62</v>
      </c>
      <c r="K856" t="s">
        <v>62</v>
      </c>
      <c r="L856" t="s">
        <v>62</v>
      </c>
      <c r="M856" t="s">
        <v>62</v>
      </c>
      <c r="N856" t="s">
        <v>62</v>
      </c>
      <c r="O856" t="s">
        <v>61</v>
      </c>
      <c r="P856" t="s">
        <v>61</v>
      </c>
      <c r="Q856" t="s">
        <v>62</v>
      </c>
      <c r="R856" t="s">
        <v>61</v>
      </c>
      <c r="S856" t="s">
        <v>62</v>
      </c>
      <c r="T856" t="s">
        <v>61</v>
      </c>
      <c r="U856" t="s">
        <v>61</v>
      </c>
      <c r="V856" t="s">
        <v>62</v>
      </c>
    </row>
    <row r="857" spans="1:22" x14ac:dyDescent="0.2">
      <c r="A857" s="1" t="s">
        <v>917</v>
      </c>
      <c r="B857" s="1" t="s">
        <v>4255</v>
      </c>
      <c r="C857" s="1" t="s">
        <v>2584</v>
      </c>
      <c r="D857" s="1" t="s">
        <v>3399</v>
      </c>
      <c r="E857" t="s">
        <v>61</v>
      </c>
      <c r="F857" t="s">
        <v>62</v>
      </c>
      <c r="G857" t="s">
        <v>62</v>
      </c>
      <c r="H857" t="s">
        <v>62</v>
      </c>
      <c r="I857" t="s">
        <v>62</v>
      </c>
      <c r="K857" t="s">
        <v>62</v>
      </c>
      <c r="L857" t="s">
        <v>62</v>
      </c>
      <c r="M857" t="s">
        <v>62</v>
      </c>
      <c r="N857" t="s">
        <v>62</v>
      </c>
      <c r="O857" t="s">
        <v>61</v>
      </c>
      <c r="P857" t="s">
        <v>61</v>
      </c>
      <c r="Q857" t="s">
        <v>62</v>
      </c>
      <c r="R857" t="s">
        <v>61</v>
      </c>
      <c r="S857" t="s">
        <v>62</v>
      </c>
      <c r="U857" t="s">
        <v>62</v>
      </c>
      <c r="V857" t="s">
        <v>62</v>
      </c>
    </row>
    <row r="858" spans="1:22" x14ac:dyDescent="0.2">
      <c r="A858" s="1" t="s">
        <v>918</v>
      </c>
      <c r="B858" s="1" t="s">
        <v>4256</v>
      </c>
      <c r="C858" s="1" t="s">
        <v>2585</v>
      </c>
      <c r="D858" s="1" t="s">
        <v>3399</v>
      </c>
      <c r="E858" t="s">
        <v>61</v>
      </c>
      <c r="G858" t="s">
        <v>62</v>
      </c>
      <c r="H858" t="s">
        <v>62</v>
      </c>
      <c r="I858" t="s">
        <v>62</v>
      </c>
      <c r="J858" t="s">
        <v>61</v>
      </c>
      <c r="K858" t="s">
        <v>62</v>
      </c>
      <c r="L858" t="s">
        <v>62</v>
      </c>
      <c r="M858" t="s">
        <v>62</v>
      </c>
      <c r="N858" t="s">
        <v>62</v>
      </c>
      <c r="O858" t="s">
        <v>61</v>
      </c>
      <c r="P858" t="s">
        <v>61</v>
      </c>
      <c r="Q858" t="s">
        <v>62</v>
      </c>
      <c r="R858" t="s">
        <v>61</v>
      </c>
      <c r="S858" t="s">
        <v>61</v>
      </c>
      <c r="U858" t="s">
        <v>61</v>
      </c>
      <c r="V858" t="s">
        <v>61</v>
      </c>
    </row>
    <row r="859" spans="1:22" x14ac:dyDescent="0.2">
      <c r="A859" s="1" t="s">
        <v>919</v>
      </c>
      <c r="B859" s="1" t="s">
        <v>4257</v>
      </c>
      <c r="C859" s="1" t="s">
        <v>2586</v>
      </c>
      <c r="D859" s="1" t="s">
        <v>3399</v>
      </c>
      <c r="E859" t="s">
        <v>61</v>
      </c>
      <c r="F859" t="s">
        <v>62</v>
      </c>
      <c r="G859" t="s">
        <v>62</v>
      </c>
      <c r="H859" t="s">
        <v>62</v>
      </c>
      <c r="I859" t="s">
        <v>62</v>
      </c>
      <c r="J859" t="s">
        <v>61</v>
      </c>
      <c r="K859" t="s">
        <v>62</v>
      </c>
      <c r="L859" t="s">
        <v>62</v>
      </c>
      <c r="M859" t="s">
        <v>62</v>
      </c>
      <c r="N859" t="s">
        <v>61</v>
      </c>
      <c r="O859" t="s">
        <v>62</v>
      </c>
      <c r="P859" t="s">
        <v>61</v>
      </c>
      <c r="Q859" t="s">
        <v>61</v>
      </c>
      <c r="R859" t="s">
        <v>61</v>
      </c>
      <c r="S859" t="s">
        <v>61</v>
      </c>
      <c r="T859" t="s">
        <v>62</v>
      </c>
      <c r="U859" t="s">
        <v>62</v>
      </c>
      <c r="V859" t="s">
        <v>62</v>
      </c>
    </row>
    <row r="860" spans="1:22" x14ac:dyDescent="0.2">
      <c r="A860" s="1" t="s">
        <v>920</v>
      </c>
      <c r="B860" s="1" t="s">
        <v>4258</v>
      </c>
      <c r="C860" s="1" t="s">
        <v>2587</v>
      </c>
      <c r="D860" s="1" t="s">
        <v>3399</v>
      </c>
      <c r="E860" t="s">
        <v>61</v>
      </c>
      <c r="F860" t="s">
        <v>62</v>
      </c>
      <c r="G860" t="s">
        <v>62</v>
      </c>
      <c r="H860" t="s">
        <v>62</v>
      </c>
      <c r="I860" t="s">
        <v>61</v>
      </c>
      <c r="J860" t="s">
        <v>62</v>
      </c>
      <c r="K860" t="s">
        <v>62</v>
      </c>
      <c r="L860" t="s">
        <v>62</v>
      </c>
      <c r="M860" t="s">
        <v>62</v>
      </c>
      <c r="N860" t="s">
        <v>62</v>
      </c>
      <c r="O860" t="s">
        <v>62</v>
      </c>
      <c r="P860" t="s">
        <v>62</v>
      </c>
      <c r="Q860" t="s">
        <v>62</v>
      </c>
      <c r="R860" t="s">
        <v>62</v>
      </c>
      <c r="S860" t="s">
        <v>62</v>
      </c>
      <c r="T860" t="s">
        <v>62</v>
      </c>
      <c r="U860" t="s">
        <v>61</v>
      </c>
      <c r="V860" t="s">
        <v>62</v>
      </c>
    </row>
    <row r="861" spans="1:22" x14ac:dyDescent="0.2">
      <c r="A861" s="1" t="s">
        <v>921</v>
      </c>
      <c r="B861" s="1" t="s">
        <v>4259</v>
      </c>
      <c r="C861" s="1" t="s">
        <v>2588</v>
      </c>
      <c r="D861" s="1" t="s">
        <v>3399</v>
      </c>
      <c r="E861" t="s">
        <v>61</v>
      </c>
      <c r="F861" t="s">
        <v>62</v>
      </c>
      <c r="G861" t="s">
        <v>62</v>
      </c>
      <c r="H861" t="s">
        <v>62</v>
      </c>
      <c r="I861" t="s">
        <v>62</v>
      </c>
      <c r="J861" t="s">
        <v>61</v>
      </c>
      <c r="L861" t="s">
        <v>62</v>
      </c>
      <c r="M861" t="s">
        <v>62</v>
      </c>
      <c r="N861" t="s">
        <v>61</v>
      </c>
      <c r="O861" t="s">
        <v>61</v>
      </c>
      <c r="P861" t="s">
        <v>61</v>
      </c>
      <c r="Q861" t="s">
        <v>61</v>
      </c>
      <c r="R861" t="s">
        <v>61</v>
      </c>
      <c r="S861" t="s">
        <v>61</v>
      </c>
      <c r="T861" t="s">
        <v>61</v>
      </c>
      <c r="V861" t="s">
        <v>62</v>
      </c>
    </row>
    <row r="862" spans="1:22" x14ac:dyDescent="0.2">
      <c r="A862" s="1" t="s">
        <v>922</v>
      </c>
      <c r="B862" s="1" t="s">
        <v>4260</v>
      </c>
      <c r="C862" s="1" t="s">
        <v>2589</v>
      </c>
      <c r="D862" s="1" t="s">
        <v>3399</v>
      </c>
      <c r="E862" t="s">
        <v>61</v>
      </c>
      <c r="G862" t="s">
        <v>62</v>
      </c>
      <c r="H862" t="s">
        <v>62</v>
      </c>
      <c r="I862" t="s">
        <v>62</v>
      </c>
      <c r="J862" t="s">
        <v>61</v>
      </c>
      <c r="K862" t="s">
        <v>62</v>
      </c>
      <c r="L862" t="s">
        <v>62</v>
      </c>
      <c r="M862" t="s">
        <v>62</v>
      </c>
      <c r="N862" t="s">
        <v>62</v>
      </c>
      <c r="O862" t="s">
        <v>61</v>
      </c>
      <c r="P862" t="s">
        <v>61</v>
      </c>
      <c r="Q862" t="s">
        <v>62</v>
      </c>
      <c r="R862" t="s">
        <v>61</v>
      </c>
      <c r="S862" t="s">
        <v>61</v>
      </c>
      <c r="T862" t="s">
        <v>61</v>
      </c>
      <c r="U862" t="s">
        <v>61</v>
      </c>
      <c r="V862" t="s">
        <v>62</v>
      </c>
    </row>
    <row r="863" spans="1:22" x14ac:dyDescent="0.2">
      <c r="A863" s="1" t="s">
        <v>923</v>
      </c>
      <c r="B863" s="1" t="s">
        <v>4261</v>
      </c>
      <c r="C863" s="1" t="s">
        <v>2590</v>
      </c>
      <c r="D863" s="1" t="s">
        <v>3399</v>
      </c>
      <c r="E863" t="s">
        <v>61</v>
      </c>
      <c r="F863" t="s">
        <v>62</v>
      </c>
      <c r="G863" t="s">
        <v>62</v>
      </c>
      <c r="H863" t="s">
        <v>62</v>
      </c>
      <c r="I863" t="s">
        <v>62</v>
      </c>
      <c r="J863" t="s">
        <v>62</v>
      </c>
      <c r="K863" t="s">
        <v>62</v>
      </c>
      <c r="L863" t="s">
        <v>62</v>
      </c>
      <c r="M863" t="s">
        <v>62</v>
      </c>
      <c r="N863" t="s">
        <v>62</v>
      </c>
      <c r="O863" t="s">
        <v>62</v>
      </c>
      <c r="P863" t="s">
        <v>61</v>
      </c>
      <c r="Q863" t="s">
        <v>62</v>
      </c>
      <c r="R863" t="s">
        <v>61</v>
      </c>
      <c r="S863" t="s">
        <v>62</v>
      </c>
      <c r="V863" t="s">
        <v>62</v>
      </c>
    </row>
    <row r="864" spans="1:22" x14ac:dyDescent="0.2">
      <c r="A864" s="1" t="s">
        <v>924</v>
      </c>
      <c r="B864" s="1" t="s">
        <v>4262</v>
      </c>
      <c r="C864" s="1" t="s">
        <v>2591</v>
      </c>
      <c r="D864" s="1" t="s">
        <v>3399</v>
      </c>
      <c r="E864" t="s">
        <v>61</v>
      </c>
      <c r="G864" t="s">
        <v>62</v>
      </c>
      <c r="H864" t="s">
        <v>62</v>
      </c>
      <c r="I864" t="s">
        <v>61</v>
      </c>
      <c r="J864" t="s">
        <v>61</v>
      </c>
      <c r="K864" t="s">
        <v>62</v>
      </c>
      <c r="L864" t="s">
        <v>62</v>
      </c>
      <c r="M864" t="s">
        <v>62</v>
      </c>
      <c r="O864" t="s">
        <v>61</v>
      </c>
      <c r="P864" t="s">
        <v>61</v>
      </c>
      <c r="Q864" t="s">
        <v>61</v>
      </c>
      <c r="R864" t="s">
        <v>61</v>
      </c>
      <c r="S864" t="s">
        <v>61</v>
      </c>
      <c r="T864" t="s">
        <v>61</v>
      </c>
      <c r="U864" t="s">
        <v>61</v>
      </c>
      <c r="V864" t="s">
        <v>62</v>
      </c>
    </row>
    <row r="865" spans="1:22" x14ac:dyDescent="0.2">
      <c r="A865" s="1" t="s">
        <v>925</v>
      </c>
      <c r="B865" s="1" t="s">
        <v>4263</v>
      </c>
      <c r="C865" s="1" t="s">
        <v>2592</v>
      </c>
      <c r="D865" s="1" t="s">
        <v>3399</v>
      </c>
      <c r="E865" t="s">
        <v>61</v>
      </c>
      <c r="F865" t="s">
        <v>62</v>
      </c>
      <c r="G865" t="s">
        <v>61</v>
      </c>
      <c r="H865" t="s">
        <v>61</v>
      </c>
      <c r="I865" t="s">
        <v>61</v>
      </c>
      <c r="J865" t="s">
        <v>62</v>
      </c>
      <c r="K865" t="s">
        <v>61</v>
      </c>
      <c r="M865" t="s">
        <v>62</v>
      </c>
      <c r="N865" t="s">
        <v>62</v>
      </c>
      <c r="O865" t="s">
        <v>61</v>
      </c>
      <c r="P865" t="s">
        <v>61</v>
      </c>
      <c r="Q865" t="s">
        <v>61</v>
      </c>
      <c r="R865" t="s">
        <v>61</v>
      </c>
      <c r="T865" t="s">
        <v>62</v>
      </c>
      <c r="U865" t="s">
        <v>61</v>
      </c>
      <c r="V865" t="s">
        <v>61</v>
      </c>
    </row>
    <row r="866" spans="1:22" x14ac:dyDescent="0.2">
      <c r="A866" s="1" t="s">
        <v>926</v>
      </c>
      <c r="B866" s="1" t="s">
        <v>4264</v>
      </c>
      <c r="C866" s="1" t="s">
        <v>2593</v>
      </c>
      <c r="D866" s="1" t="s">
        <v>3399</v>
      </c>
      <c r="E866" t="s">
        <v>61</v>
      </c>
      <c r="F866" t="s">
        <v>62</v>
      </c>
      <c r="G866" t="s">
        <v>62</v>
      </c>
      <c r="H866" t="s">
        <v>62</v>
      </c>
      <c r="J866" t="s">
        <v>62</v>
      </c>
      <c r="K866" t="s">
        <v>62</v>
      </c>
      <c r="L866" t="s">
        <v>62</v>
      </c>
      <c r="M866" t="s">
        <v>62</v>
      </c>
      <c r="N866" t="s">
        <v>62</v>
      </c>
      <c r="O866" t="s">
        <v>61</v>
      </c>
      <c r="P866" t="s">
        <v>61</v>
      </c>
      <c r="Q866" t="s">
        <v>62</v>
      </c>
      <c r="R866" t="s">
        <v>61</v>
      </c>
      <c r="S866" t="s">
        <v>62</v>
      </c>
      <c r="U866" t="s">
        <v>61</v>
      </c>
      <c r="V866" t="s">
        <v>61</v>
      </c>
    </row>
    <row r="867" spans="1:22" x14ac:dyDescent="0.2">
      <c r="A867" s="1" t="s">
        <v>927</v>
      </c>
      <c r="B867" s="1" t="s">
        <v>4265</v>
      </c>
      <c r="C867" s="1" t="s">
        <v>2594</v>
      </c>
      <c r="D867" s="1" t="s">
        <v>3399</v>
      </c>
      <c r="E867" t="s">
        <v>61</v>
      </c>
      <c r="F867" t="s">
        <v>62</v>
      </c>
      <c r="G867" t="s">
        <v>62</v>
      </c>
      <c r="H867" t="s">
        <v>62</v>
      </c>
      <c r="I867" t="s">
        <v>62</v>
      </c>
      <c r="J867" t="s">
        <v>61</v>
      </c>
      <c r="K867" t="s">
        <v>62</v>
      </c>
      <c r="L867" t="s">
        <v>62</v>
      </c>
      <c r="M867" t="s">
        <v>62</v>
      </c>
      <c r="N867" t="s">
        <v>62</v>
      </c>
      <c r="O867" t="s">
        <v>62</v>
      </c>
      <c r="P867" t="s">
        <v>61</v>
      </c>
      <c r="Q867" t="s">
        <v>62</v>
      </c>
      <c r="R867" t="s">
        <v>61</v>
      </c>
      <c r="S867" t="s">
        <v>61</v>
      </c>
      <c r="T867" t="s">
        <v>62</v>
      </c>
      <c r="U867" t="s">
        <v>62</v>
      </c>
      <c r="V867" t="s">
        <v>62</v>
      </c>
    </row>
    <row r="868" spans="1:22" x14ac:dyDescent="0.2">
      <c r="A868" s="1" t="s">
        <v>928</v>
      </c>
      <c r="B868" s="1" t="s">
        <v>4266</v>
      </c>
      <c r="C868" s="1" t="s">
        <v>2595</v>
      </c>
      <c r="D868" s="1" t="s">
        <v>3399</v>
      </c>
      <c r="E868" t="s">
        <v>61</v>
      </c>
      <c r="F868" t="s">
        <v>62</v>
      </c>
      <c r="G868" t="s">
        <v>61</v>
      </c>
      <c r="H868" t="s">
        <v>62</v>
      </c>
      <c r="I868" t="s">
        <v>61</v>
      </c>
      <c r="J868" t="s">
        <v>61</v>
      </c>
      <c r="M868" t="s">
        <v>61</v>
      </c>
      <c r="N868" t="s">
        <v>61</v>
      </c>
      <c r="O868" t="s">
        <v>61</v>
      </c>
      <c r="P868" t="s">
        <v>61</v>
      </c>
      <c r="Q868" t="s">
        <v>61</v>
      </c>
      <c r="R868" t="s">
        <v>61</v>
      </c>
      <c r="S868" t="s">
        <v>62</v>
      </c>
      <c r="T868" t="s">
        <v>62</v>
      </c>
      <c r="U868" t="s">
        <v>61</v>
      </c>
      <c r="V868" t="s">
        <v>61</v>
      </c>
    </row>
    <row r="869" spans="1:22" x14ac:dyDescent="0.2">
      <c r="A869" s="1" t="s">
        <v>929</v>
      </c>
      <c r="B869" s="1" t="s">
        <v>4267</v>
      </c>
      <c r="C869" s="1" t="s">
        <v>2596</v>
      </c>
      <c r="D869" s="1" t="s">
        <v>3399</v>
      </c>
      <c r="E869" t="s">
        <v>61</v>
      </c>
      <c r="F869" t="s">
        <v>62</v>
      </c>
      <c r="G869" t="s">
        <v>62</v>
      </c>
      <c r="H869" t="s">
        <v>62</v>
      </c>
      <c r="I869" t="s">
        <v>62</v>
      </c>
      <c r="J869" t="s">
        <v>61</v>
      </c>
      <c r="K869" t="s">
        <v>62</v>
      </c>
      <c r="L869" t="s">
        <v>62</v>
      </c>
      <c r="M869" t="s">
        <v>62</v>
      </c>
      <c r="N869" t="s">
        <v>62</v>
      </c>
      <c r="O869" t="s">
        <v>61</v>
      </c>
      <c r="Q869" t="s">
        <v>61</v>
      </c>
      <c r="R869" t="s">
        <v>61</v>
      </c>
      <c r="T869" t="s">
        <v>62</v>
      </c>
      <c r="U869" t="s">
        <v>62</v>
      </c>
      <c r="V869" t="s">
        <v>62</v>
      </c>
    </row>
    <row r="870" spans="1:22" x14ac:dyDescent="0.2">
      <c r="A870" s="1" t="s">
        <v>930</v>
      </c>
      <c r="B870" s="1" t="s">
        <v>4268</v>
      </c>
      <c r="C870" s="1" t="s">
        <v>2597</v>
      </c>
      <c r="D870" s="1" t="s">
        <v>3399</v>
      </c>
      <c r="E870" t="s">
        <v>61</v>
      </c>
      <c r="F870" t="s">
        <v>62</v>
      </c>
      <c r="G870" t="s">
        <v>62</v>
      </c>
      <c r="H870" t="s">
        <v>62</v>
      </c>
      <c r="I870" t="s">
        <v>62</v>
      </c>
      <c r="J870" t="s">
        <v>62</v>
      </c>
      <c r="K870" t="s">
        <v>62</v>
      </c>
      <c r="L870" t="s">
        <v>62</v>
      </c>
      <c r="M870" t="s">
        <v>62</v>
      </c>
      <c r="N870" t="s">
        <v>62</v>
      </c>
      <c r="O870" t="s">
        <v>62</v>
      </c>
      <c r="P870" t="s">
        <v>61</v>
      </c>
      <c r="Q870" t="s">
        <v>62</v>
      </c>
      <c r="R870" t="s">
        <v>62</v>
      </c>
      <c r="S870" t="s">
        <v>62</v>
      </c>
      <c r="T870" t="s">
        <v>61</v>
      </c>
      <c r="U870" t="s">
        <v>62</v>
      </c>
      <c r="V870" t="s">
        <v>61</v>
      </c>
    </row>
    <row r="871" spans="1:22" x14ac:dyDescent="0.2">
      <c r="A871" s="1" t="s">
        <v>931</v>
      </c>
      <c r="B871" s="1" t="s">
        <v>4269</v>
      </c>
      <c r="C871" s="1" t="s">
        <v>2598</v>
      </c>
      <c r="D871" s="1" t="s">
        <v>3399</v>
      </c>
      <c r="E871" t="s">
        <v>61</v>
      </c>
      <c r="F871" t="s">
        <v>62</v>
      </c>
      <c r="G871" t="s">
        <v>62</v>
      </c>
      <c r="H871" t="s">
        <v>62</v>
      </c>
      <c r="I871" t="s">
        <v>62</v>
      </c>
      <c r="K871" t="s">
        <v>62</v>
      </c>
      <c r="L871" t="s">
        <v>62</v>
      </c>
      <c r="M871" t="s">
        <v>62</v>
      </c>
      <c r="N871" t="s">
        <v>62</v>
      </c>
      <c r="O871" t="s">
        <v>61</v>
      </c>
      <c r="P871" t="s">
        <v>61</v>
      </c>
      <c r="Q871" t="s">
        <v>62</v>
      </c>
      <c r="R871" t="s">
        <v>61</v>
      </c>
      <c r="S871" t="s">
        <v>62</v>
      </c>
      <c r="T871" t="s">
        <v>62</v>
      </c>
      <c r="V871" t="s">
        <v>62</v>
      </c>
    </row>
    <row r="872" spans="1:22" x14ac:dyDescent="0.2">
      <c r="A872" s="1" t="s">
        <v>932</v>
      </c>
      <c r="B872" s="1" t="s">
        <v>4270</v>
      </c>
      <c r="C872" s="1" t="s">
        <v>2599</v>
      </c>
      <c r="D872" s="1" t="s">
        <v>3399</v>
      </c>
      <c r="F872" t="s">
        <v>62</v>
      </c>
      <c r="G872" t="s">
        <v>62</v>
      </c>
      <c r="H872" t="s">
        <v>62</v>
      </c>
      <c r="I872" t="s">
        <v>62</v>
      </c>
      <c r="J872" t="s">
        <v>61</v>
      </c>
      <c r="K872" t="s">
        <v>62</v>
      </c>
      <c r="L872" t="s">
        <v>62</v>
      </c>
      <c r="M872" t="s">
        <v>62</v>
      </c>
      <c r="N872" t="s">
        <v>62</v>
      </c>
      <c r="O872" t="s">
        <v>61</v>
      </c>
      <c r="P872" t="s">
        <v>61</v>
      </c>
      <c r="Q872" t="s">
        <v>62</v>
      </c>
      <c r="R872" t="s">
        <v>61</v>
      </c>
      <c r="S872" t="s">
        <v>62</v>
      </c>
      <c r="T872" t="s">
        <v>61</v>
      </c>
      <c r="U872" t="s">
        <v>62</v>
      </c>
      <c r="V872" t="s">
        <v>61</v>
      </c>
    </row>
    <row r="873" spans="1:22" x14ac:dyDescent="0.2">
      <c r="A873" s="1" t="s">
        <v>933</v>
      </c>
      <c r="B873" s="1" t="s">
        <v>4271</v>
      </c>
      <c r="C873" s="1" t="s">
        <v>2600</v>
      </c>
      <c r="D873" s="1" t="s">
        <v>3399</v>
      </c>
      <c r="E873" t="s">
        <v>61</v>
      </c>
      <c r="F873" t="s">
        <v>62</v>
      </c>
      <c r="H873" t="s">
        <v>62</v>
      </c>
      <c r="J873" t="s">
        <v>61</v>
      </c>
      <c r="K873" t="s">
        <v>62</v>
      </c>
      <c r="L873" t="s">
        <v>62</v>
      </c>
      <c r="M873" t="s">
        <v>62</v>
      </c>
      <c r="N873" t="s">
        <v>62</v>
      </c>
      <c r="O873" t="s">
        <v>61</v>
      </c>
      <c r="P873" t="s">
        <v>61</v>
      </c>
      <c r="Q873" t="s">
        <v>62</v>
      </c>
      <c r="R873" t="s">
        <v>61</v>
      </c>
      <c r="S873" t="s">
        <v>62</v>
      </c>
      <c r="T873" t="s">
        <v>61</v>
      </c>
      <c r="U873" t="s">
        <v>62</v>
      </c>
      <c r="V873" t="s">
        <v>62</v>
      </c>
    </row>
    <row r="874" spans="1:22" x14ac:dyDescent="0.2">
      <c r="A874" s="1" t="s">
        <v>934</v>
      </c>
      <c r="B874" s="1" t="s">
        <v>4272</v>
      </c>
      <c r="C874" s="1" t="s">
        <v>2601</v>
      </c>
      <c r="D874" s="1" t="s">
        <v>3399</v>
      </c>
      <c r="E874" t="s">
        <v>61</v>
      </c>
      <c r="F874" t="s">
        <v>62</v>
      </c>
      <c r="G874" t="s">
        <v>61</v>
      </c>
      <c r="H874" t="s">
        <v>62</v>
      </c>
      <c r="J874" t="s">
        <v>61</v>
      </c>
      <c r="K874" t="s">
        <v>62</v>
      </c>
      <c r="L874" t="s">
        <v>62</v>
      </c>
      <c r="M874" t="s">
        <v>62</v>
      </c>
      <c r="N874" t="s">
        <v>61</v>
      </c>
      <c r="O874" t="s">
        <v>62</v>
      </c>
      <c r="P874" t="s">
        <v>61</v>
      </c>
      <c r="Q874" t="s">
        <v>61</v>
      </c>
      <c r="R874" t="s">
        <v>61</v>
      </c>
      <c r="S874" t="s">
        <v>62</v>
      </c>
      <c r="T874" t="s">
        <v>61</v>
      </c>
      <c r="V874" t="s">
        <v>61</v>
      </c>
    </row>
    <row r="875" spans="1:22" x14ac:dyDescent="0.2">
      <c r="A875" s="1" t="s">
        <v>935</v>
      </c>
      <c r="B875" s="1" t="s">
        <v>4273</v>
      </c>
      <c r="C875" s="1" t="s">
        <v>2602</v>
      </c>
      <c r="D875" s="1" t="s">
        <v>3399</v>
      </c>
      <c r="E875" t="s">
        <v>61</v>
      </c>
      <c r="F875" t="s">
        <v>62</v>
      </c>
      <c r="G875" t="s">
        <v>62</v>
      </c>
      <c r="H875" t="s">
        <v>62</v>
      </c>
      <c r="J875" t="s">
        <v>62</v>
      </c>
      <c r="K875" t="s">
        <v>62</v>
      </c>
      <c r="L875" t="s">
        <v>62</v>
      </c>
      <c r="M875" t="s">
        <v>62</v>
      </c>
      <c r="N875" t="s">
        <v>62</v>
      </c>
      <c r="O875" t="s">
        <v>61</v>
      </c>
      <c r="P875" t="s">
        <v>62</v>
      </c>
      <c r="Q875" t="s">
        <v>62</v>
      </c>
      <c r="R875" t="s">
        <v>62</v>
      </c>
      <c r="S875" t="s">
        <v>62</v>
      </c>
      <c r="T875" t="s">
        <v>62</v>
      </c>
      <c r="U875" t="s">
        <v>62</v>
      </c>
      <c r="V875" t="s">
        <v>62</v>
      </c>
    </row>
    <row r="876" spans="1:22" x14ac:dyDescent="0.2">
      <c r="A876" s="1" t="s">
        <v>936</v>
      </c>
      <c r="B876" s="1" t="s">
        <v>4274</v>
      </c>
      <c r="C876" s="1" t="s">
        <v>2603</v>
      </c>
      <c r="D876" s="1" t="s">
        <v>3399</v>
      </c>
      <c r="E876" t="s">
        <v>61</v>
      </c>
      <c r="F876" t="s">
        <v>62</v>
      </c>
      <c r="G876" t="s">
        <v>61</v>
      </c>
      <c r="H876" t="s">
        <v>62</v>
      </c>
      <c r="I876" t="s">
        <v>61</v>
      </c>
      <c r="L876" t="s">
        <v>62</v>
      </c>
      <c r="M876" t="s">
        <v>62</v>
      </c>
      <c r="N876" t="s">
        <v>62</v>
      </c>
      <c r="O876" t="s">
        <v>62</v>
      </c>
      <c r="P876" t="s">
        <v>61</v>
      </c>
      <c r="Q876" t="s">
        <v>62</v>
      </c>
      <c r="R876" t="s">
        <v>61</v>
      </c>
      <c r="S876" t="s">
        <v>62</v>
      </c>
      <c r="T876" t="s">
        <v>62</v>
      </c>
      <c r="U876" t="s">
        <v>62</v>
      </c>
      <c r="V876" t="s">
        <v>62</v>
      </c>
    </row>
    <row r="877" spans="1:22" x14ac:dyDescent="0.2">
      <c r="A877" s="1" t="s">
        <v>937</v>
      </c>
      <c r="B877" s="1" t="s">
        <v>4275</v>
      </c>
      <c r="C877" s="1" t="s">
        <v>2604</v>
      </c>
      <c r="D877" s="1" t="s">
        <v>3399</v>
      </c>
      <c r="E877" t="s">
        <v>61</v>
      </c>
      <c r="F877" t="s">
        <v>62</v>
      </c>
      <c r="G877" t="s">
        <v>62</v>
      </c>
      <c r="H877" t="s">
        <v>62</v>
      </c>
      <c r="I877" t="s">
        <v>62</v>
      </c>
      <c r="J877" t="s">
        <v>61</v>
      </c>
      <c r="K877" t="s">
        <v>61</v>
      </c>
      <c r="L877" t="s">
        <v>62</v>
      </c>
      <c r="M877" t="s">
        <v>62</v>
      </c>
      <c r="N877" t="s">
        <v>61</v>
      </c>
      <c r="O877" t="s">
        <v>61</v>
      </c>
      <c r="P877" t="s">
        <v>61</v>
      </c>
      <c r="Q877" t="s">
        <v>61</v>
      </c>
      <c r="R877" t="s">
        <v>61</v>
      </c>
      <c r="S877" t="s">
        <v>61</v>
      </c>
      <c r="T877" t="s">
        <v>61</v>
      </c>
      <c r="U877" t="s">
        <v>61</v>
      </c>
      <c r="V877" t="s">
        <v>61</v>
      </c>
    </row>
    <row r="878" spans="1:22" x14ac:dyDescent="0.2">
      <c r="A878" s="1" t="s">
        <v>938</v>
      </c>
      <c r="B878" s="1" t="s">
        <v>4276</v>
      </c>
      <c r="C878" s="1" t="s">
        <v>2605</v>
      </c>
      <c r="D878" s="1" t="s">
        <v>3399</v>
      </c>
      <c r="F878" t="s">
        <v>62</v>
      </c>
      <c r="G878" t="s">
        <v>62</v>
      </c>
      <c r="H878" t="s">
        <v>62</v>
      </c>
      <c r="J878" t="s">
        <v>61</v>
      </c>
      <c r="K878" t="s">
        <v>62</v>
      </c>
      <c r="L878" t="s">
        <v>62</v>
      </c>
      <c r="M878" t="s">
        <v>62</v>
      </c>
      <c r="N878" t="s">
        <v>62</v>
      </c>
      <c r="O878" t="s">
        <v>61</v>
      </c>
      <c r="P878" t="s">
        <v>61</v>
      </c>
      <c r="Q878" t="s">
        <v>62</v>
      </c>
      <c r="R878" t="s">
        <v>61</v>
      </c>
      <c r="T878" t="s">
        <v>61</v>
      </c>
      <c r="U878" t="s">
        <v>62</v>
      </c>
      <c r="V878" t="s">
        <v>62</v>
      </c>
    </row>
    <row r="879" spans="1:22" x14ac:dyDescent="0.2">
      <c r="A879" s="1" t="s">
        <v>939</v>
      </c>
      <c r="B879" s="1" t="s">
        <v>4277</v>
      </c>
      <c r="C879" s="1" t="s">
        <v>2606</v>
      </c>
      <c r="D879" s="1" t="s">
        <v>3399</v>
      </c>
      <c r="E879" t="s">
        <v>62</v>
      </c>
      <c r="F879" t="s">
        <v>62</v>
      </c>
      <c r="G879" t="s">
        <v>62</v>
      </c>
      <c r="H879" t="s">
        <v>62</v>
      </c>
      <c r="I879" t="s">
        <v>62</v>
      </c>
      <c r="J879" t="s">
        <v>62</v>
      </c>
      <c r="K879" t="s">
        <v>62</v>
      </c>
      <c r="L879" t="s">
        <v>62</v>
      </c>
      <c r="M879" t="s">
        <v>62</v>
      </c>
      <c r="N879" t="s">
        <v>62</v>
      </c>
      <c r="O879" t="s">
        <v>62</v>
      </c>
      <c r="P879" t="s">
        <v>61</v>
      </c>
      <c r="Q879" t="s">
        <v>62</v>
      </c>
      <c r="R879" t="s">
        <v>61</v>
      </c>
      <c r="S879" t="s">
        <v>62</v>
      </c>
      <c r="T879" t="s">
        <v>62</v>
      </c>
      <c r="U879" t="s">
        <v>62</v>
      </c>
      <c r="V879" t="s">
        <v>62</v>
      </c>
    </row>
    <row r="880" spans="1:22" x14ac:dyDescent="0.2">
      <c r="A880" s="1" t="s">
        <v>940</v>
      </c>
      <c r="B880" s="1" t="s">
        <v>4278</v>
      </c>
      <c r="C880" s="1" t="s">
        <v>2607</v>
      </c>
      <c r="D880" s="1" t="s">
        <v>3399</v>
      </c>
      <c r="E880" t="s">
        <v>61</v>
      </c>
      <c r="F880" t="s">
        <v>62</v>
      </c>
      <c r="G880" t="s">
        <v>62</v>
      </c>
      <c r="H880" t="s">
        <v>62</v>
      </c>
      <c r="I880" t="s">
        <v>62</v>
      </c>
      <c r="J880" t="s">
        <v>62</v>
      </c>
      <c r="K880" t="s">
        <v>62</v>
      </c>
      <c r="L880" t="s">
        <v>62</v>
      </c>
      <c r="M880" t="s">
        <v>62</v>
      </c>
      <c r="N880" t="s">
        <v>62</v>
      </c>
      <c r="O880" t="s">
        <v>61</v>
      </c>
      <c r="P880" t="s">
        <v>62</v>
      </c>
      <c r="Q880" t="s">
        <v>62</v>
      </c>
      <c r="R880" t="s">
        <v>62</v>
      </c>
      <c r="S880" t="s">
        <v>62</v>
      </c>
      <c r="T880" t="s">
        <v>61</v>
      </c>
      <c r="U880" t="s">
        <v>61</v>
      </c>
      <c r="V880" t="s">
        <v>62</v>
      </c>
    </row>
    <row r="881" spans="1:22" x14ac:dyDescent="0.2">
      <c r="A881" s="1" t="s">
        <v>941</v>
      </c>
      <c r="B881" s="1" t="s">
        <v>4279</v>
      </c>
      <c r="C881" s="1" t="s">
        <v>2608</v>
      </c>
      <c r="D881" s="1" t="s">
        <v>3399</v>
      </c>
      <c r="E881" t="s">
        <v>62</v>
      </c>
      <c r="F881" t="s">
        <v>62</v>
      </c>
      <c r="G881" t="s">
        <v>62</v>
      </c>
      <c r="H881" t="s">
        <v>62</v>
      </c>
      <c r="I881" t="s">
        <v>62</v>
      </c>
      <c r="J881" t="s">
        <v>61</v>
      </c>
      <c r="K881" t="s">
        <v>62</v>
      </c>
      <c r="L881" t="s">
        <v>62</v>
      </c>
      <c r="M881" t="s">
        <v>62</v>
      </c>
      <c r="N881" t="s">
        <v>61</v>
      </c>
      <c r="O881" t="s">
        <v>61</v>
      </c>
      <c r="P881" t="s">
        <v>61</v>
      </c>
      <c r="Q881" t="s">
        <v>61</v>
      </c>
      <c r="R881" t="s">
        <v>61</v>
      </c>
      <c r="S881" t="s">
        <v>62</v>
      </c>
      <c r="T881" t="s">
        <v>61</v>
      </c>
      <c r="U881" t="s">
        <v>61</v>
      </c>
      <c r="V881" t="s">
        <v>62</v>
      </c>
    </row>
    <row r="882" spans="1:22" x14ac:dyDescent="0.2">
      <c r="A882" s="1" t="s">
        <v>942</v>
      </c>
      <c r="B882" s="1" t="s">
        <v>4280</v>
      </c>
      <c r="C882" s="1" t="s">
        <v>2609</v>
      </c>
      <c r="D882" s="1" t="s">
        <v>3399</v>
      </c>
      <c r="E882" t="s">
        <v>61</v>
      </c>
      <c r="F882" t="s">
        <v>62</v>
      </c>
      <c r="G882" t="s">
        <v>62</v>
      </c>
      <c r="H882" t="s">
        <v>62</v>
      </c>
      <c r="J882" t="s">
        <v>62</v>
      </c>
      <c r="K882" t="s">
        <v>62</v>
      </c>
      <c r="L882" t="s">
        <v>62</v>
      </c>
      <c r="M882" t="s">
        <v>62</v>
      </c>
      <c r="N882" t="s">
        <v>62</v>
      </c>
      <c r="O882" t="s">
        <v>62</v>
      </c>
      <c r="P882" t="s">
        <v>61</v>
      </c>
      <c r="Q882" t="s">
        <v>62</v>
      </c>
      <c r="S882" t="s">
        <v>62</v>
      </c>
      <c r="U882" t="s">
        <v>62</v>
      </c>
      <c r="V882" t="s">
        <v>62</v>
      </c>
    </row>
    <row r="883" spans="1:22" x14ac:dyDescent="0.2">
      <c r="A883" s="1" t="s">
        <v>943</v>
      </c>
      <c r="B883" s="1" t="s">
        <v>4281</v>
      </c>
      <c r="C883" s="1" t="s">
        <v>2610</v>
      </c>
      <c r="D883" s="1" t="s">
        <v>3399</v>
      </c>
      <c r="E883" t="s">
        <v>61</v>
      </c>
      <c r="F883" t="s">
        <v>62</v>
      </c>
      <c r="G883" t="s">
        <v>61</v>
      </c>
      <c r="H883" t="s">
        <v>61</v>
      </c>
      <c r="I883" t="s">
        <v>61</v>
      </c>
      <c r="J883" t="s">
        <v>62</v>
      </c>
      <c r="K883" t="s">
        <v>61</v>
      </c>
      <c r="M883" t="s">
        <v>62</v>
      </c>
      <c r="N883" t="s">
        <v>62</v>
      </c>
      <c r="O883" t="s">
        <v>61</v>
      </c>
      <c r="P883" t="s">
        <v>61</v>
      </c>
      <c r="R883" t="s">
        <v>61</v>
      </c>
      <c r="T883" t="s">
        <v>62</v>
      </c>
      <c r="U883" t="s">
        <v>61</v>
      </c>
      <c r="V883" t="s">
        <v>62</v>
      </c>
    </row>
    <row r="884" spans="1:22" x14ac:dyDescent="0.2">
      <c r="A884" s="1" t="s">
        <v>944</v>
      </c>
      <c r="B884" s="1" t="s">
        <v>4282</v>
      </c>
      <c r="C884" s="1" t="s">
        <v>2611</v>
      </c>
      <c r="D884" s="1" t="s">
        <v>3399</v>
      </c>
      <c r="E884" t="s">
        <v>61</v>
      </c>
      <c r="F884" t="s">
        <v>62</v>
      </c>
      <c r="G884" t="s">
        <v>62</v>
      </c>
      <c r="H884" t="s">
        <v>62</v>
      </c>
      <c r="I884" t="s">
        <v>61</v>
      </c>
      <c r="J884" t="s">
        <v>62</v>
      </c>
      <c r="K884" t="s">
        <v>62</v>
      </c>
      <c r="L884" t="s">
        <v>62</v>
      </c>
      <c r="M884" t="s">
        <v>62</v>
      </c>
      <c r="N884" t="s">
        <v>62</v>
      </c>
      <c r="O884" t="s">
        <v>62</v>
      </c>
      <c r="P884" t="s">
        <v>62</v>
      </c>
      <c r="Q884" t="s">
        <v>62</v>
      </c>
      <c r="R884" t="s">
        <v>61</v>
      </c>
      <c r="S884" t="s">
        <v>62</v>
      </c>
      <c r="T884" t="s">
        <v>62</v>
      </c>
      <c r="V884" t="s">
        <v>62</v>
      </c>
    </row>
    <row r="885" spans="1:22" x14ac:dyDescent="0.2">
      <c r="A885" s="1" t="s">
        <v>945</v>
      </c>
      <c r="B885" s="1" t="s">
        <v>4283</v>
      </c>
      <c r="C885" s="1" t="s">
        <v>2612</v>
      </c>
      <c r="D885" s="1" t="s">
        <v>3399</v>
      </c>
      <c r="F885" t="s">
        <v>62</v>
      </c>
      <c r="G885" t="s">
        <v>62</v>
      </c>
      <c r="H885" t="s">
        <v>62</v>
      </c>
      <c r="I885" t="s">
        <v>62</v>
      </c>
      <c r="J885" t="s">
        <v>61</v>
      </c>
      <c r="K885" t="s">
        <v>62</v>
      </c>
      <c r="L885" t="s">
        <v>62</v>
      </c>
      <c r="M885" t="s">
        <v>62</v>
      </c>
      <c r="N885" t="s">
        <v>62</v>
      </c>
      <c r="O885" t="s">
        <v>61</v>
      </c>
      <c r="P885" t="s">
        <v>61</v>
      </c>
      <c r="Q885" t="s">
        <v>62</v>
      </c>
      <c r="R885" t="s">
        <v>61</v>
      </c>
      <c r="S885" t="s">
        <v>62</v>
      </c>
      <c r="T885" t="s">
        <v>61</v>
      </c>
      <c r="U885" t="s">
        <v>62</v>
      </c>
      <c r="V885" t="s">
        <v>62</v>
      </c>
    </row>
    <row r="886" spans="1:22" x14ac:dyDescent="0.2">
      <c r="A886" s="1" t="s">
        <v>946</v>
      </c>
      <c r="B886" s="1" t="s">
        <v>4284</v>
      </c>
      <c r="C886" s="1" t="s">
        <v>2613</v>
      </c>
      <c r="D886" s="1" t="s">
        <v>3399</v>
      </c>
      <c r="E886" t="s">
        <v>61</v>
      </c>
      <c r="F886" t="s">
        <v>62</v>
      </c>
      <c r="G886" t="s">
        <v>62</v>
      </c>
      <c r="H886" t="s">
        <v>62</v>
      </c>
      <c r="I886" t="s">
        <v>61</v>
      </c>
      <c r="J886" t="s">
        <v>62</v>
      </c>
      <c r="K886" t="s">
        <v>62</v>
      </c>
      <c r="L886" t="s">
        <v>62</v>
      </c>
      <c r="M886" t="s">
        <v>62</v>
      </c>
      <c r="N886" t="s">
        <v>62</v>
      </c>
      <c r="O886" t="s">
        <v>62</v>
      </c>
      <c r="P886" t="s">
        <v>61</v>
      </c>
      <c r="Q886" t="s">
        <v>62</v>
      </c>
      <c r="R886" t="s">
        <v>61</v>
      </c>
      <c r="S886" t="s">
        <v>62</v>
      </c>
      <c r="T886" t="s">
        <v>61</v>
      </c>
      <c r="V886" t="s">
        <v>62</v>
      </c>
    </row>
    <row r="887" spans="1:22" x14ac:dyDescent="0.2">
      <c r="A887" s="1" t="s">
        <v>947</v>
      </c>
      <c r="B887" s="1" t="s">
        <v>4285</v>
      </c>
      <c r="C887" s="1" t="s">
        <v>2614</v>
      </c>
      <c r="D887" s="1" t="s">
        <v>3399</v>
      </c>
      <c r="E887" t="s">
        <v>61</v>
      </c>
      <c r="F887" t="s">
        <v>62</v>
      </c>
      <c r="G887" t="s">
        <v>62</v>
      </c>
      <c r="H887" t="s">
        <v>62</v>
      </c>
      <c r="I887" t="s">
        <v>62</v>
      </c>
      <c r="J887" t="s">
        <v>61</v>
      </c>
      <c r="K887" t="s">
        <v>62</v>
      </c>
      <c r="L887" t="s">
        <v>62</v>
      </c>
      <c r="M887" t="s">
        <v>62</v>
      </c>
      <c r="N887" t="s">
        <v>62</v>
      </c>
      <c r="O887" t="s">
        <v>61</v>
      </c>
      <c r="P887" t="s">
        <v>61</v>
      </c>
      <c r="Q887" t="s">
        <v>62</v>
      </c>
      <c r="R887" t="s">
        <v>61</v>
      </c>
      <c r="S887" t="s">
        <v>61</v>
      </c>
      <c r="T887" t="s">
        <v>61</v>
      </c>
      <c r="U887" t="s">
        <v>61</v>
      </c>
      <c r="V887" t="s">
        <v>61</v>
      </c>
    </row>
    <row r="888" spans="1:22" x14ac:dyDescent="0.2">
      <c r="A888" s="1" t="s">
        <v>948</v>
      </c>
      <c r="B888" s="1" t="s">
        <v>4286</v>
      </c>
      <c r="C888" s="1" t="s">
        <v>2615</v>
      </c>
      <c r="D888" s="1" t="s">
        <v>3399</v>
      </c>
      <c r="F888" t="s">
        <v>62</v>
      </c>
      <c r="G888" t="s">
        <v>62</v>
      </c>
      <c r="H888" t="s">
        <v>62</v>
      </c>
      <c r="I888" t="s">
        <v>62</v>
      </c>
      <c r="J888" t="s">
        <v>61</v>
      </c>
      <c r="K888" t="s">
        <v>62</v>
      </c>
      <c r="L888" t="s">
        <v>62</v>
      </c>
      <c r="M888" t="s">
        <v>62</v>
      </c>
      <c r="N888" t="s">
        <v>62</v>
      </c>
      <c r="O888" t="s">
        <v>61</v>
      </c>
      <c r="P888" t="s">
        <v>61</v>
      </c>
      <c r="Q888" t="s">
        <v>62</v>
      </c>
      <c r="R888" t="s">
        <v>61</v>
      </c>
      <c r="S888" t="s">
        <v>62</v>
      </c>
      <c r="T888" t="s">
        <v>61</v>
      </c>
      <c r="U888" t="s">
        <v>62</v>
      </c>
      <c r="V888" t="s">
        <v>61</v>
      </c>
    </row>
    <row r="889" spans="1:22" x14ac:dyDescent="0.2">
      <c r="A889" s="1" t="s">
        <v>949</v>
      </c>
      <c r="B889" s="1" t="s">
        <v>4287</v>
      </c>
      <c r="C889" s="1" t="s">
        <v>2616</v>
      </c>
      <c r="D889" s="1" t="s">
        <v>3399</v>
      </c>
      <c r="E889" t="s">
        <v>61</v>
      </c>
      <c r="F889" t="s">
        <v>62</v>
      </c>
      <c r="G889" t="s">
        <v>62</v>
      </c>
      <c r="H889" t="s">
        <v>62</v>
      </c>
      <c r="I889" t="s">
        <v>61</v>
      </c>
      <c r="J889" t="s">
        <v>62</v>
      </c>
      <c r="K889" t="s">
        <v>62</v>
      </c>
      <c r="L889" t="s">
        <v>62</v>
      </c>
      <c r="M889" t="s">
        <v>62</v>
      </c>
      <c r="N889" t="s">
        <v>62</v>
      </c>
      <c r="O889" t="s">
        <v>62</v>
      </c>
      <c r="P889" t="s">
        <v>61</v>
      </c>
      <c r="Q889" t="s">
        <v>62</v>
      </c>
      <c r="R889" t="s">
        <v>61</v>
      </c>
      <c r="S889" t="s">
        <v>62</v>
      </c>
      <c r="U889" t="s">
        <v>62</v>
      </c>
      <c r="V889" t="s">
        <v>62</v>
      </c>
    </row>
    <row r="890" spans="1:22" x14ac:dyDescent="0.2">
      <c r="A890" s="1" t="s">
        <v>950</v>
      </c>
      <c r="B890" s="1" t="s">
        <v>4288</v>
      </c>
      <c r="C890" s="1" t="s">
        <v>2617</v>
      </c>
      <c r="D890" s="1" t="s">
        <v>3399</v>
      </c>
      <c r="E890" t="s">
        <v>61</v>
      </c>
      <c r="F890" t="s">
        <v>62</v>
      </c>
      <c r="G890" t="s">
        <v>62</v>
      </c>
      <c r="H890" t="s">
        <v>62</v>
      </c>
      <c r="I890" t="s">
        <v>61</v>
      </c>
      <c r="J890" t="s">
        <v>62</v>
      </c>
      <c r="K890" t="s">
        <v>62</v>
      </c>
      <c r="L890" t="s">
        <v>62</v>
      </c>
      <c r="M890" t="s">
        <v>62</v>
      </c>
      <c r="N890" t="s">
        <v>62</v>
      </c>
      <c r="O890" t="s">
        <v>62</v>
      </c>
      <c r="P890" t="s">
        <v>61</v>
      </c>
      <c r="Q890" t="s">
        <v>62</v>
      </c>
      <c r="R890" t="s">
        <v>61</v>
      </c>
      <c r="S890" t="s">
        <v>62</v>
      </c>
      <c r="T890" t="s">
        <v>62</v>
      </c>
      <c r="V890" t="s">
        <v>62</v>
      </c>
    </row>
    <row r="891" spans="1:22" x14ac:dyDescent="0.2">
      <c r="A891" s="1" t="s">
        <v>951</v>
      </c>
      <c r="B891" s="1" t="s">
        <v>4289</v>
      </c>
      <c r="C891" s="1" t="s">
        <v>2618</v>
      </c>
      <c r="D891" s="1" t="s">
        <v>3399</v>
      </c>
      <c r="E891" t="s">
        <v>61</v>
      </c>
      <c r="F891" t="s">
        <v>62</v>
      </c>
      <c r="G891" t="s">
        <v>62</v>
      </c>
      <c r="H891" t="s">
        <v>62</v>
      </c>
      <c r="I891" t="s">
        <v>62</v>
      </c>
      <c r="J891" t="s">
        <v>61</v>
      </c>
      <c r="K891" t="s">
        <v>62</v>
      </c>
      <c r="L891" t="s">
        <v>62</v>
      </c>
      <c r="M891" t="s">
        <v>62</v>
      </c>
      <c r="N891" t="s">
        <v>62</v>
      </c>
      <c r="O891" t="s">
        <v>61</v>
      </c>
      <c r="P891" t="s">
        <v>61</v>
      </c>
      <c r="Q891" t="s">
        <v>62</v>
      </c>
      <c r="R891" t="s">
        <v>61</v>
      </c>
      <c r="S891" t="s">
        <v>62</v>
      </c>
      <c r="T891" t="s">
        <v>61</v>
      </c>
      <c r="U891" t="s">
        <v>61</v>
      </c>
      <c r="V891" t="s">
        <v>61</v>
      </c>
    </row>
    <row r="892" spans="1:22" x14ac:dyDescent="0.2">
      <c r="A892" s="1" t="s">
        <v>952</v>
      </c>
      <c r="B892" s="1" t="s">
        <v>4290</v>
      </c>
      <c r="C892" s="1" t="s">
        <v>2619</v>
      </c>
      <c r="D892" s="1" t="s">
        <v>3399</v>
      </c>
      <c r="E892" t="s">
        <v>61</v>
      </c>
      <c r="F892" t="s">
        <v>62</v>
      </c>
      <c r="G892" t="s">
        <v>61</v>
      </c>
      <c r="H892" t="s">
        <v>61</v>
      </c>
      <c r="I892" t="s">
        <v>61</v>
      </c>
      <c r="J892" t="s">
        <v>62</v>
      </c>
      <c r="K892" t="s">
        <v>61</v>
      </c>
      <c r="M892" t="s">
        <v>62</v>
      </c>
      <c r="N892" t="s">
        <v>61</v>
      </c>
      <c r="O892" t="s">
        <v>61</v>
      </c>
      <c r="P892" t="s">
        <v>61</v>
      </c>
      <c r="Q892" t="s">
        <v>61</v>
      </c>
      <c r="R892" t="s">
        <v>61</v>
      </c>
      <c r="S892" t="s">
        <v>62</v>
      </c>
      <c r="T892" t="s">
        <v>62</v>
      </c>
      <c r="U892" t="s">
        <v>61</v>
      </c>
      <c r="V892" t="s">
        <v>62</v>
      </c>
    </row>
    <row r="893" spans="1:22" x14ac:dyDescent="0.2">
      <c r="A893" s="1" t="s">
        <v>953</v>
      </c>
      <c r="B893" s="1" t="s">
        <v>4291</v>
      </c>
      <c r="C893" s="1" t="s">
        <v>2620</v>
      </c>
      <c r="D893" s="1" t="s">
        <v>3399</v>
      </c>
      <c r="E893" t="s">
        <v>61</v>
      </c>
      <c r="F893" t="s">
        <v>62</v>
      </c>
      <c r="G893" t="s">
        <v>62</v>
      </c>
      <c r="H893" t="s">
        <v>62</v>
      </c>
      <c r="I893" t="s">
        <v>61</v>
      </c>
      <c r="J893" t="s">
        <v>61</v>
      </c>
      <c r="K893" t="s">
        <v>62</v>
      </c>
      <c r="L893" t="s">
        <v>62</v>
      </c>
      <c r="O893" t="s">
        <v>61</v>
      </c>
      <c r="P893" t="s">
        <v>61</v>
      </c>
      <c r="Q893" t="s">
        <v>61</v>
      </c>
      <c r="R893" t="s">
        <v>61</v>
      </c>
      <c r="S893" t="s">
        <v>61</v>
      </c>
      <c r="T893" t="s">
        <v>61</v>
      </c>
      <c r="U893" t="s">
        <v>61</v>
      </c>
      <c r="V893" t="s">
        <v>61</v>
      </c>
    </row>
    <row r="894" spans="1:22" x14ac:dyDescent="0.2">
      <c r="A894" s="1" t="s">
        <v>954</v>
      </c>
      <c r="B894" s="1" t="s">
        <v>4292</v>
      </c>
      <c r="C894" s="1" t="s">
        <v>2621</v>
      </c>
      <c r="D894" s="1" t="s">
        <v>3399</v>
      </c>
      <c r="F894" t="s">
        <v>62</v>
      </c>
      <c r="G894" t="s">
        <v>62</v>
      </c>
      <c r="H894" t="s">
        <v>62</v>
      </c>
      <c r="I894" t="s">
        <v>62</v>
      </c>
      <c r="J894" t="s">
        <v>61</v>
      </c>
      <c r="K894" t="s">
        <v>62</v>
      </c>
      <c r="L894" t="s">
        <v>62</v>
      </c>
      <c r="M894" t="s">
        <v>62</v>
      </c>
      <c r="N894" t="s">
        <v>62</v>
      </c>
      <c r="O894" t="s">
        <v>61</v>
      </c>
      <c r="P894" t="s">
        <v>61</v>
      </c>
      <c r="Q894" t="s">
        <v>62</v>
      </c>
      <c r="R894" t="s">
        <v>61</v>
      </c>
      <c r="S894" t="s">
        <v>62</v>
      </c>
      <c r="T894" t="s">
        <v>61</v>
      </c>
      <c r="U894" t="s">
        <v>62</v>
      </c>
      <c r="V894" t="s">
        <v>62</v>
      </c>
    </row>
    <row r="895" spans="1:22" x14ac:dyDescent="0.2">
      <c r="A895" s="1" t="s">
        <v>955</v>
      </c>
      <c r="B895" s="1" t="s">
        <v>4293</v>
      </c>
      <c r="C895" s="1" t="s">
        <v>2622</v>
      </c>
      <c r="D895" s="1" t="s">
        <v>3399</v>
      </c>
      <c r="E895" t="s">
        <v>61</v>
      </c>
      <c r="F895" t="s">
        <v>62</v>
      </c>
      <c r="G895" t="s">
        <v>62</v>
      </c>
      <c r="H895" t="s">
        <v>62</v>
      </c>
      <c r="I895" t="s">
        <v>62</v>
      </c>
      <c r="K895" t="s">
        <v>62</v>
      </c>
      <c r="L895" t="s">
        <v>62</v>
      </c>
      <c r="M895" t="s">
        <v>62</v>
      </c>
      <c r="N895" t="s">
        <v>62</v>
      </c>
      <c r="O895" t="s">
        <v>62</v>
      </c>
      <c r="P895" t="s">
        <v>61</v>
      </c>
      <c r="Q895" t="s">
        <v>62</v>
      </c>
      <c r="R895" t="s">
        <v>61</v>
      </c>
      <c r="S895" t="s">
        <v>61</v>
      </c>
      <c r="T895" t="s">
        <v>62</v>
      </c>
      <c r="V895" t="s">
        <v>62</v>
      </c>
    </row>
    <row r="896" spans="1:22" x14ac:dyDescent="0.2">
      <c r="A896" s="1" t="s">
        <v>956</v>
      </c>
      <c r="B896" s="1" t="s">
        <v>4294</v>
      </c>
      <c r="C896" s="1" t="s">
        <v>2623</v>
      </c>
      <c r="D896" s="1" t="s">
        <v>3399</v>
      </c>
      <c r="E896" t="s">
        <v>61</v>
      </c>
      <c r="G896" t="s">
        <v>62</v>
      </c>
      <c r="H896" t="s">
        <v>62</v>
      </c>
      <c r="J896" t="s">
        <v>61</v>
      </c>
      <c r="K896" t="s">
        <v>62</v>
      </c>
      <c r="L896" t="s">
        <v>62</v>
      </c>
      <c r="M896" t="s">
        <v>62</v>
      </c>
      <c r="O896" t="s">
        <v>61</v>
      </c>
      <c r="P896" t="s">
        <v>61</v>
      </c>
      <c r="Q896" t="s">
        <v>61</v>
      </c>
      <c r="R896" t="s">
        <v>61</v>
      </c>
      <c r="S896" t="s">
        <v>61</v>
      </c>
      <c r="T896" t="s">
        <v>61</v>
      </c>
      <c r="U896" t="s">
        <v>61</v>
      </c>
      <c r="V896" t="s">
        <v>62</v>
      </c>
    </row>
    <row r="897" spans="1:22" x14ac:dyDescent="0.2">
      <c r="A897" s="1" t="s">
        <v>957</v>
      </c>
      <c r="B897" s="1" t="s">
        <v>4295</v>
      </c>
      <c r="C897" s="1" t="s">
        <v>2624</v>
      </c>
      <c r="D897" s="1" t="s">
        <v>3399</v>
      </c>
      <c r="E897" t="s">
        <v>61</v>
      </c>
      <c r="F897" t="s">
        <v>62</v>
      </c>
      <c r="G897" t="s">
        <v>62</v>
      </c>
      <c r="H897" t="s">
        <v>62</v>
      </c>
      <c r="J897" t="s">
        <v>61</v>
      </c>
      <c r="L897" t="s">
        <v>62</v>
      </c>
      <c r="M897" t="s">
        <v>62</v>
      </c>
      <c r="N897" t="s">
        <v>62</v>
      </c>
      <c r="O897" t="s">
        <v>61</v>
      </c>
      <c r="P897" t="s">
        <v>61</v>
      </c>
      <c r="Q897" t="s">
        <v>61</v>
      </c>
      <c r="R897" t="s">
        <v>61</v>
      </c>
      <c r="S897" t="s">
        <v>61</v>
      </c>
      <c r="T897" t="s">
        <v>61</v>
      </c>
      <c r="U897" t="s">
        <v>61</v>
      </c>
      <c r="V897" t="s">
        <v>62</v>
      </c>
    </row>
    <row r="898" spans="1:22" x14ac:dyDescent="0.2">
      <c r="A898" s="1" t="s">
        <v>958</v>
      </c>
      <c r="B898" s="1" t="s">
        <v>4296</v>
      </c>
      <c r="C898" s="1" t="s">
        <v>2625</v>
      </c>
      <c r="D898" s="1" t="s">
        <v>3399</v>
      </c>
      <c r="E898" t="s">
        <v>61</v>
      </c>
      <c r="F898" t="s">
        <v>62</v>
      </c>
      <c r="G898" t="s">
        <v>62</v>
      </c>
      <c r="H898" t="s">
        <v>62</v>
      </c>
      <c r="I898" t="s">
        <v>62</v>
      </c>
      <c r="J898" t="s">
        <v>62</v>
      </c>
      <c r="K898" t="s">
        <v>62</v>
      </c>
      <c r="L898" t="s">
        <v>62</v>
      </c>
      <c r="M898" t="s">
        <v>62</v>
      </c>
      <c r="N898" t="s">
        <v>62</v>
      </c>
      <c r="O898" t="s">
        <v>61</v>
      </c>
      <c r="P898" t="s">
        <v>62</v>
      </c>
      <c r="Q898" t="s">
        <v>62</v>
      </c>
      <c r="R898" t="s">
        <v>62</v>
      </c>
      <c r="S898" t="s">
        <v>62</v>
      </c>
      <c r="T898" t="s">
        <v>62</v>
      </c>
      <c r="U898" t="s">
        <v>62</v>
      </c>
      <c r="V898" t="s">
        <v>62</v>
      </c>
    </row>
    <row r="899" spans="1:22" x14ac:dyDescent="0.2">
      <c r="A899" s="1" t="s">
        <v>959</v>
      </c>
      <c r="B899" s="1" t="s">
        <v>4297</v>
      </c>
      <c r="C899" s="1" t="s">
        <v>2626</v>
      </c>
      <c r="D899" s="1" t="s">
        <v>3399</v>
      </c>
      <c r="E899" t="s">
        <v>61</v>
      </c>
      <c r="F899" t="s">
        <v>62</v>
      </c>
      <c r="G899" t="s">
        <v>62</v>
      </c>
      <c r="H899" t="s">
        <v>62</v>
      </c>
      <c r="I899" t="s">
        <v>61</v>
      </c>
      <c r="J899" t="s">
        <v>62</v>
      </c>
      <c r="K899" t="s">
        <v>62</v>
      </c>
      <c r="L899" t="s">
        <v>62</v>
      </c>
      <c r="M899" t="s">
        <v>62</v>
      </c>
      <c r="N899" t="s">
        <v>62</v>
      </c>
      <c r="O899" t="s">
        <v>61</v>
      </c>
      <c r="P899" t="s">
        <v>62</v>
      </c>
      <c r="Q899" t="s">
        <v>62</v>
      </c>
      <c r="R899" t="s">
        <v>62</v>
      </c>
      <c r="S899" t="s">
        <v>62</v>
      </c>
      <c r="T899" t="s">
        <v>62</v>
      </c>
      <c r="V899" t="s">
        <v>62</v>
      </c>
    </row>
    <row r="900" spans="1:22" x14ac:dyDescent="0.2">
      <c r="A900" s="1" t="s">
        <v>960</v>
      </c>
      <c r="B900" s="1" t="s">
        <v>4298</v>
      </c>
      <c r="C900" s="1" t="s">
        <v>2627</v>
      </c>
      <c r="D900" s="1" t="s">
        <v>3399</v>
      </c>
      <c r="E900" t="s">
        <v>61</v>
      </c>
      <c r="F900" t="s">
        <v>62</v>
      </c>
      <c r="G900" t="s">
        <v>62</v>
      </c>
      <c r="H900" t="s">
        <v>62</v>
      </c>
      <c r="I900" t="s">
        <v>62</v>
      </c>
      <c r="K900" t="s">
        <v>62</v>
      </c>
      <c r="L900" t="s">
        <v>62</v>
      </c>
      <c r="M900" t="s">
        <v>62</v>
      </c>
      <c r="N900" t="s">
        <v>62</v>
      </c>
      <c r="O900" t="s">
        <v>61</v>
      </c>
      <c r="P900" t="s">
        <v>62</v>
      </c>
      <c r="Q900" t="s">
        <v>62</v>
      </c>
      <c r="R900" t="s">
        <v>62</v>
      </c>
      <c r="S900" t="s">
        <v>62</v>
      </c>
      <c r="T900" t="s">
        <v>61</v>
      </c>
      <c r="U900" t="s">
        <v>61</v>
      </c>
      <c r="V900" t="s">
        <v>62</v>
      </c>
    </row>
    <row r="901" spans="1:22" x14ac:dyDescent="0.2">
      <c r="A901" s="1" t="s">
        <v>961</v>
      </c>
      <c r="B901" s="1" t="s">
        <v>4299</v>
      </c>
      <c r="C901" s="1" t="s">
        <v>2628</v>
      </c>
      <c r="D901" s="1" t="s">
        <v>3399</v>
      </c>
      <c r="E901" t="s">
        <v>61</v>
      </c>
      <c r="F901" t="s">
        <v>62</v>
      </c>
      <c r="G901" t="s">
        <v>62</v>
      </c>
      <c r="H901" t="s">
        <v>62</v>
      </c>
      <c r="I901" t="s">
        <v>62</v>
      </c>
      <c r="J901" t="s">
        <v>61</v>
      </c>
      <c r="K901" t="s">
        <v>62</v>
      </c>
      <c r="L901" t="s">
        <v>62</v>
      </c>
      <c r="M901" t="s">
        <v>62</v>
      </c>
      <c r="N901" t="s">
        <v>62</v>
      </c>
      <c r="O901" t="s">
        <v>61</v>
      </c>
      <c r="P901" t="s">
        <v>61</v>
      </c>
      <c r="Q901" t="s">
        <v>62</v>
      </c>
      <c r="R901" t="s">
        <v>61</v>
      </c>
      <c r="S901" t="s">
        <v>62</v>
      </c>
      <c r="T901" t="s">
        <v>62</v>
      </c>
      <c r="V901" t="s">
        <v>62</v>
      </c>
    </row>
    <row r="902" spans="1:22" x14ac:dyDescent="0.2">
      <c r="A902" s="1" t="s">
        <v>962</v>
      </c>
      <c r="B902" s="1" t="s">
        <v>4300</v>
      </c>
      <c r="C902" s="1" t="s">
        <v>2629</v>
      </c>
      <c r="D902" s="1" t="s">
        <v>3399</v>
      </c>
      <c r="E902" t="s">
        <v>61</v>
      </c>
      <c r="F902" t="s">
        <v>62</v>
      </c>
      <c r="G902" t="s">
        <v>62</v>
      </c>
      <c r="H902" t="s">
        <v>62</v>
      </c>
      <c r="I902" t="s">
        <v>62</v>
      </c>
      <c r="J902" t="s">
        <v>62</v>
      </c>
      <c r="K902" t="s">
        <v>62</v>
      </c>
      <c r="L902" t="s">
        <v>62</v>
      </c>
      <c r="M902" t="s">
        <v>62</v>
      </c>
      <c r="N902" t="s">
        <v>62</v>
      </c>
      <c r="O902" t="s">
        <v>61</v>
      </c>
      <c r="P902" t="s">
        <v>62</v>
      </c>
      <c r="Q902" t="s">
        <v>62</v>
      </c>
      <c r="R902" t="s">
        <v>62</v>
      </c>
      <c r="S902" t="s">
        <v>62</v>
      </c>
      <c r="T902" t="s">
        <v>62</v>
      </c>
      <c r="U902" t="s">
        <v>62</v>
      </c>
      <c r="V902" t="s">
        <v>62</v>
      </c>
    </row>
    <row r="903" spans="1:22" x14ac:dyDescent="0.2">
      <c r="A903" s="1" t="s">
        <v>963</v>
      </c>
      <c r="B903" s="1" t="s">
        <v>4301</v>
      </c>
      <c r="C903" s="1" t="s">
        <v>2630</v>
      </c>
      <c r="D903" s="1" t="s">
        <v>3399</v>
      </c>
      <c r="E903" t="s">
        <v>61</v>
      </c>
      <c r="F903" t="s">
        <v>62</v>
      </c>
      <c r="G903" t="s">
        <v>62</v>
      </c>
      <c r="H903" t="s">
        <v>62</v>
      </c>
      <c r="I903" t="s">
        <v>62</v>
      </c>
      <c r="J903" t="s">
        <v>61</v>
      </c>
      <c r="K903" t="s">
        <v>62</v>
      </c>
      <c r="L903" t="s">
        <v>62</v>
      </c>
      <c r="M903" t="s">
        <v>62</v>
      </c>
      <c r="N903" t="s">
        <v>62</v>
      </c>
      <c r="O903" t="s">
        <v>62</v>
      </c>
      <c r="P903" t="s">
        <v>61</v>
      </c>
      <c r="Q903" t="s">
        <v>62</v>
      </c>
      <c r="R903" t="s">
        <v>61</v>
      </c>
      <c r="S903" t="s">
        <v>61</v>
      </c>
      <c r="T903" t="s">
        <v>62</v>
      </c>
      <c r="V903" t="s">
        <v>62</v>
      </c>
    </row>
    <row r="904" spans="1:22" x14ac:dyDescent="0.2">
      <c r="A904" s="1" t="s">
        <v>964</v>
      </c>
      <c r="B904" s="1" t="s">
        <v>4302</v>
      </c>
      <c r="C904" s="1" t="s">
        <v>2631</v>
      </c>
      <c r="D904" s="1" t="s">
        <v>3399</v>
      </c>
      <c r="E904" t="s">
        <v>61</v>
      </c>
      <c r="F904" t="s">
        <v>62</v>
      </c>
      <c r="G904" t="s">
        <v>62</v>
      </c>
      <c r="H904" t="s">
        <v>62</v>
      </c>
      <c r="K904" t="s">
        <v>62</v>
      </c>
      <c r="L904" t="s">
        <v>62</v>
      </c>
      <c r="M904" t="s">
        <v>62</v>
      </c>
      <c r="N904" t="s">
        <v>62</v>
      </c>
      <c r="O904" t="s">
        <v>61</v>
      </c>
      <c r="P904" t="s">
        <v>61</v>
      </c>
      <c r="Q904" t="s">
        <v>62</v>
      </c>
      <c r="R904" t="s">
        <v>61</v>
      </c>
      <c r="S904" t="s">
        <v>62</v>
      </c>
      <c r="T904" t="s">
        <v>61</v>
      </c>
      <c r="U904" t="s">
        <v>61</v>
      </c>
      <c r="V904" t="s">
        <v>61</v>
      </c>
    </row>
    <row r="905" spans="1:22" x14ac:dyDescent="0.2">
      <c r="A905" s="1" t="s">
        <v>965</v>
      </c>
      <c r="B905" s="1" t="s">
        <v>4303</v>
      </c>
      <c r="C905" s="1" t="s">
        <v>2632</v>
      </c>
      <c r="D905" s="1" t="s">
        <v>3399</v>
      </c>
      <c r="E905" t="s">
        <v>61</v>
      </c>
      <c r="F905" t="s">
        <v>62</v>
      </c>
      <c r="G905" t="s">
        <v>62</v>
      </c>
      <c r="H905" t="s">
        <v>62</v>
      </c>
      <c r="I905" t="s">
        <v>62</v>
      </c>
      <c r="J905" t="s">
        <v>62</v>
      </c>
      <c r="K905" t="s">
        <v>62</v>
      </c>
      <c r="L905" t="s">
        <v>62</v>
      </c>
      <c r="M905" t="s">
        <v>62</v>
      </c>
      <c r="N905" t="s">
        <v>62</v>
      </c>
      <c r="O905" t="s">
        <v>62</v>
      </c>
      <c r="P905" t="s">
        <v>61</v>
      </c>
      <c r="Q905" t="s">
        <v>62</v>
      </c>
      <c r="S905" t="s">
        <v>62</v>
      </c>
      <c r="T905" t="s">
        <v>62</v>
      </c>
      <c r="U905" t="s">
        <v>61</v>
      </c>
      <c r="V905" t="s">
        <v>62</v>
      </c>
    </row>
    <row r="906" spans="1:22" x14ac:dyDescent="0.2">
      <c r="A906" s="1" t="s">
        <v>966</v>
      </c>
      <c r="B906" s="1" t="s">
        <v>4304</v>
      </c>
      <c r="C906" s="1" t="s">
        <v>2633</v>
      </c>
      <c r="D906" s="1" t="s">
        <v>3399</v>
      </c>
      <c r="F906" t="s">
        <v>62</v>
      </c>
      <c r="G906" t="s">
        <v>62</v>
      </c>
      <c r="H906" t="s">
        <v>62</v>
      </c>
      <c r="I906" t="s">
        <v>62</v>
      </c>
      <c r="J906" t="s">
        <v>62</v>
      </c>
      <c r="K906" t="s">
        <v>62</v>
      </c>
      <c r="L906" t="s">
        <v>62</v>
      </c>
      <c r="M906" t="s">
        <v>62</v>
      </c>
      <c r="N906" t="s">
        <v>62</v>
      </c>
      <c r="O906" t="s">
        <v>61</v>
      </c>
      <c r="P906" t="s">
        <v>62</v>
      </c>
      <c r="Q906" t="s">
        <v>62</v>
      </c>
      <c r="S906" t="s">
        <v>62</v>
      </c>
      <c r="T906" t="s">
        <v>61</v>
      </c>
      <c r="U906" t="s">
        <v>62</v>
      </c>
      <c r="V906" t="s">
        <v>62</v>
      </c>
    </row>
    <row r="907" spans="1:22" x14ac:dyDescent="0.2">
      <c r="A907" s="1" t="s">
        <v>967</v>
      </c>
      <c r="B907" s="1" t="s">
        <v>4305</v>
      </c>
      <c r="C907" s="1" t="s">
        <v>2634</v>
      </c>
      <c r="D907" s="1" t="s">
        <v>3399</v>
      </c>
      <c r="E907" t="s">
        <v>61</v>
      </c>
      <c r="F907" t="s">
        <v>62</v>
      </c>
      <c r="G907" t="s">
        <v>62</v>
      </c>
      <c r="H907" t="s">
        <v>62</v>
      </c>
      <c r="I907" t="s">
        <v>62</v>
      </c>
      <c r="J907" t="s">
        <v>61</v>
      </c>
      <c r="K907" t="s">
        <v>62</v>
      </c>
      <c r="L907" t="s">
        <v>62</v>
      </c>
      <c r="M907" t="s">
        <v>62</v>
      </c>
      <c r="N907" t="s">
        <v>62</v>
      </c>
      <c r="O907" t="s">
        <v>61</v>
      </c>
      <c r="P907" t="s">
        <v>61</v>
      </c>
      <c r="Q907" t="s">
        <v>62</v>
      </c>
      <c r="R907" t="s">
        <v>61</v>
      </c>
      <c r="T907" t="s">
        <v>62</v>
      </c>
      <c r="V907" t="s">
        <v>62</v>
      </c>
    </row>
    <row r="908" spans="1:22" x14ac:dyDescent="0.2">
      <c r="A908" s="1" t="s">
        <v>968</v>
      </c>
      <c r="B908" s="1" t="s">
        <v>4306</v>
      </c>
      <c r="C908" s="1" t="s">
        <v>2635</v>
      </c>
      <c r="D908" s="1" t="s">
        <v>3399</v>
      </c>
      <c r="E908" t="s">
        <v>61</v>
      </c>
      <c r="F908" t="s">
        <v>62</v>
      </c>
      <c r="G908" t="s">
        <v>61</v>
      </c>
      <c r="H908" t="s">
        <v>62</v>
      </c>
      <c r="I908" t="s">
        <v>61</v>
      </c>
      <c r="J908" t="s">
        <v>62</v>
      </c>
      <c r="K908" t="s">
        <v>62</v>
      </c>
      <c r="L908" t="s">
        <v>62</v>
      </c>
      <c r="M908" t="s">
        <v>62</v>
      </c>
      <c r="N908" t="s">
        <v>62</v>
      </c>
      <c r="O908" t="s">
        <v>62</v>
      </c>
      <c r="P908" t="s">
        <v>61</v>
      </c>
      <c r="Q908" t="s">
        <v>62</v>
      </c>
      <c r="R908" t="s">
        <v>61</v>
      </c>
      <c r="S908" t="s">
        <v>62</v>
      </c>
      <c r="T908" t="s">
        <v>62</v>
      </c>
      <c r="V908" t="s">
        <v>61</v>
      </c>
    </row>
    <row r="909" spans="1:22" x14ac:dyDescent="0.2">
      <c r="A909" s="1" t="s">
        <v>969</v>
      </c>
      <c r="B909" s="1" t="s">
        <v>4307</v>
      </c>
      <c r="C909" s="1" t="s">
        <v>2636</v>
      </c>
      <c r="D909" s="1" t="s">
        <v>3399</v>
      </c>
      <c r="F909" t="s">
        <v>62</v>
      </c>
      <c r="G909" t="s">
        <v>62</v>
      </c>
      <c r="H909" t="s">
        <v>62</v>
      </c>
      <c r="I909" t="s">
        <v>61</v>
      </c>
      <c r="J909" t="s">
        <v>62</v>
      </c>
      <c r="K909" t="s">
        <v>62</v>
      </c>
      <c r="L909" t="s">
        <v>62</v>
      </c>
      <c r="M909" t="s">
        <v>62</v>
      </c>
      <c r="N909" t="s">
        <v>62</v>
      </c>
      <c r="O909" t="s">
        <v>61</v>
      </c>
      <c r="P909" t="s">
        <v>62</v>
      </c>
      <c r="Q909" t="s">
        <v>62</v>
      </c>
      <c r="R909" t="s">
        <v>62</v>
      </c>
      <c r="S909" t="s">
        <v>62</v>
      </c>
      <c r="U909" t="s">
        <v>62</v>
      </c>
      <c r="V909" t="s">
        <v>62</v>
      </c>
    </row>
    <row r="910" spans="1:22" x14ac:dyDescent="0.2">
      <c r="A910" s="1" t="s">
        <v>970</v>
      </c>
      <c r="B910" s="1" t="s">
        <v>4308</v>
      </c>
      <c r="C910" s="1" t="s">
        <v>2637</v>
      </c>
      <c r="D910" s="1" t="s">
        <v>3399</v>
      </c>
      <c r="E910" t="s">
        <v>61</v>
      </c>
      <c r="F910" t="s">
        <v>62</v>
      </c>
      <c r="G910" t="s">
        <v>61</v>
      </c>
      <c r="H910" t="s">
        <v>62</v>
      </c>
      <c r="I910" t="s">
        <v>61</v>
      </c>
      <c r="J910" t="s">
        <v>61</v>
      </c>
      <c r="K910" t="s">
        <v>62</v>
      </c>
      <c r="L910" t="s">
        <v>62</v>
      </c>
      <c r="M910" t="s">
        <v>62</v>
      </c>
      <c r="N910" t="s">
        <v>62</v>
      </c>
      <c r="O910" t="s">
        <v>61</v>
      </c>
      <c r="P910" t="s">
        <v>61</v>
      </c>
      <c r="Q910" t="s">
        <v>62</v>
      </c>
      <c r="R910" t="s">
        <v>61</v>
      </c>
      <c r="S910" t="s">
        <v>62</v>
      </c>
      <c r="V910" t="s">
        <v>62</v>
      </c>
    </row>
    <row r="911" spans="1:22" x14ac:dyDescent="0.2">
      <c r="A911" s="1" t="s">
        <v>971</v>
      </c>
      <c r="B911" s="1" t="s">
        <v>4309</v>
      </c>
      <c r="C911" s="1" t="s">
        <v>2638</v>
      </c>
      <c r="D911" s="1" t="s">
        <v>3399</v>
      </c>
      <c r="E911" t="s">
        <v>61</v>
      </c>
      <c r="F911" t="s">
        <v>62</v>
      </c>
      <c r="G911" t="s">
        <v>62</v>
      </c>
      <c r="H911" t="s">
        <v>62</v>
      </c>
      <c r="I911" t="s">
        <v>61</v>
      </c>
      <c r="J911" t="s">
        <v>62</v>
      </c>
      <c r="K911" t="s">
        <v>62</v>
      </c>
      <c r="L911" t="s">
        <v>62</v>
      </c>
      <c r="M911" t="s">
        <v>62</v>
      </c>
      <c r="N911" t="s">
        <v>62</v>
      </c>
      <c r="O911" t="s">
        <v>61</v>
      </c>
      <c r="P911" t="s">
        <v>62</v>
      </c>
      <c r="Q911" t="s">
        <v>62</v>
      </c>
      <c r="R911" t="s">
        <v>62</v>
      </c>
      <c r="S911" t="s">
        <v>62</v>
      </c>
      <c r="T911" t="s">
        <v>61</v>
      </c>
      <c r="U911" t="s">
        <v>61</v>
      </c>
      <c r="V911" t="s">
        <v>62</v>
      </c>
    </row>
    <row r="912" spans="1:22" x14ac:dyDescent="0.2">
      <c r="A912" s="1" t="s">
        <v>972</v>
      </c>
      <c r="B912" s="1" t="s">
        <v>4310</v>
      </c>
      <c r="C912" s="1" t="s">
        <v>2639</v>
      </c>
      <c r="D912" s="1" t="s">
        <v>3399</v>
      </c>
      <c r="F912" t="s">
        <v>62</v>
      </c>
      <c r="G912" t="s">
        <v>62</v>
      </c>
      <c r="H912" t="s">
        <v>62</v>
      </c>
      <c r="I912" t="s">
        <v>62</v>
      </c>
      <c r="J912" t="s">
        <v>62</v>
      </c>
      <c r="K912" t="s">
        <v>62</v>
      </c>
      <c r="L912" t="s">
        <v>62</v>
      </c>
      <c r="M912" t="s">
        <v>62</v>
      </c>
      <c r="N912" t="s">
        <v>62</v>
      </c>
      <c r="O912" t="s">
        <v>61</v>
      </c>
      <c r="P912" t="s">
        <v>62</v>
      </c>
      <c r="Q912" t="s">
        <v>62</v>
      </c>
      <c r="R912" t="s">
        <v>62</v>
      </c>
      <c r="S912" t="s">
        <v>62</v>
      </c>
      <c r="T912" t="s">
        <v>61</v>
      </c>
      <c r="U912" t="s">
        <v>62</v>
      </c>
      <c r="V912" t="s">
        <v>62</v>
      </c>
    </row>
    <row r="913" spans="1:22" x14ac:dyDescent="0.2">
      <c r="A913" s="1" t="s">
        <v>973</v>
      </c>
      <c r="B913" s="1" t="s">
        <v>4311</v>
      </c>
      <c r="C913" s="1" t="s">
        <v>2640</v>
      </c>
      <c r="D913" s="1" t="s">
        <v>3399</v>
      </c>
      <c r="E913" t="s">
        <v>61</v>
      </c>
      <c r="F913" t="s">
        <v>62</v>
      </c>
      <c r="G913" t="s">
        <v>62</v>
      </c>
      <c r="H913" t="s">
        <v>62</v>
      </c>
      <c r="I913" t="s">
        <v>62</v>
      </c>
      <c r="J913" t="s">
        <v>62</v>
      </c>
      <c r="K913" t="s">
        <v>62</v>
      </c>
      <c r="L913" t="s">
        <v>62</v>
      </c>
      <c r="M913" t="s">
        <v>62</v>
      </c>
      <c r="N913" t="s">
        <v>62</v>
      </c>
      <c r="O913" t="s">
        <v>61</v>
      </c>
      <c r="P913" t="s">
        <v>61</v>
      </c>
      <c r="Q913" t="s">
        <v>62</v>
      </c>
      <c r="R913" t="s">
        <v>61</v>
      </c>
      <c r="S913" t="s">
        <v>62</v>
      </c>
      <c r="T913" t="s">
        <v>62</v>
      </c>
      <c r="U913" t="s">
        <v>61</v>
      </c>
      <c r="V913" t="s">
        <v>62</v>
      </c>
    </row>
    <row r="914" spans="1:22" x14ac:dyDescent="0.2">
      <c r="A914" s="1" t="s">
        <v>974</v>
      </c>
      <c r="B914" s="1" t="s">
        <v>4312</v>
      </c>
      <c r="C914" s="1" t="s">
        <v>2641</v>
      </c>
      <c r="D914" s="1" t="s">
        <v>3399</v>
      </c>
      <c r="E914" t="s">
        <v>61</v>
      </c>
      <c r="F914" t="s">
        <v>62</v>
      </c>
      <c r="G914" t="s">
        <v>62</v>
      </c>
      <c r="H914" t="s">
        <v>62</v>
      </c>
      <c r="I914" t="s">
        <v>62</v>
      </c>
      <c r="K914" t="s">
        <v>62</v>
      </c>
      <c r="L914" t="s">
        <v>62</v>
      </c>
      <c r="M914" t="s">
        <v>62</v>
      </c>
      <c r="N914" t="s">
        <v>62</v>
      </c>
      <c r="O914" t="s">
        <v>61</v>
      </c>
      <c r="P914" t="s">
        <v>61</v>
      </c>
      <c r="Q914" t="s">
        <v>62</v>
      </c>
      <c r="R914" t="s">
        <v>61</v>
      </c>
      <c r="S914" t="s">
        <v>62</v>
      </c>
      <c r="T914" t="s">
        <v>61</v>
      </c>
      <c r="U914" t="s">
        <v>62</v>
      </c>
      <c r="V914" t="s">
        <v>61</v>
      </c>
    </row>
    <row r="915" spans="1:22" x14ac:dyDescent="0.2">
      <c r="A915" s="1" t="s">
        <v>975</v>
      </c>
      <c r="B915" s="1" t="s">
        <v>4313</v>
      </c>
      <c r="C915" s="1" t="s">
        <v>2642</v>
      </c>
      <c r="D915" s="1" t="s">
        <v>3399</v>
      </c>
      <c r="E915" t="s">
        <v>61</v>
      </c>
      <c r="F915" t="s">
        <v>62</v>
      </c>
      <c r="G915" t="s">
        <v>62</v>
      </c>
      <c r="H915" t="s">
        <v>62</v>
      </c>
      <c r="I915" t="s">
        <v>62</v>
      </c>
      <c r="J915" t="s">
        <v>61</v>
      </c>
      <c r="K915" t="s">
        <v>62</v>
      </c>
      <c r="L915" t="s">
        <v>62</v>
      </c>
      <c r="M915" t="s">
        <v>62</v>
      </c>
      <c r="N915" t="s">
        <v>62</v>
      </c>
      <c r="O915" t="s">
        <v>61</v>
      </c>
      <c r="P915" t="s">
        <v>61</v>
      </c>
      <c r="Q915" t="s">
        <v>62</v>
      </c>
      <c r="R915" t="s">
        <v>61</v>
      </c>
      <c r="S915" t="s">
        <v>62</v>
      </c>
      <c r="T915" t="s">
        <v>61</v>
      </c>
      <c r="U915" t="s">
        <v>61</v>
      </c>
      <c r="V915" t="s">
        <v>61</v>
      </c>
    </row>
    <row r="916" spans="1:22" x14ac:dyDescent="0.2">
      <c r="A916" s="1" t="s">
        <v>976</v>
      </c>
      <c r="B916" s="1" t="s">
        <v>4314</v>
      </c>
      <c r="C916" s="1" t="s">
        <v>2643</v>
      </c>
      <c r="D916" s="1" t="s">
        <v>3399</v>
      </c>
      <c r="E916" t="s">
        <v>61</v>
      </c>
      <c r="F916" t="s">
        <v>62</v>
      </c>
      <c r="G916" t="s">
        <v>62</v>
      </c>
      <c r="H916" t="s">
        <v>62</v>
      </c>
      <c r="I916" t="s">
        <v>62</v>
      </c>
      <c r="J916" t="s">
        <v>62</v>
      </c>
      <c r="K916" t="s">
        <v>62</v>
      </c>
      <c r="L916" t="s">
        <v>62</v>
      </c>
      <c r="M916" t="s">
        <v>62</v>
      </c>
      <c r="N916" t="s">
        <v>62</v>
      </c>
      <c r="O916" t="s">
        <v>61</v>
      </c>
      <c r="P916" t="s">
        <v>62</v>
      </c>
      <c r="Q916" t="s">
        <v>62</v>
      </c>
      <c r="R916" t="s">
        <v>62</v>
      </c>
      <c r="S916" t="s">
        <v>62</v>
      </c>
      <c r="V916" t="s">
        <v>62</v>
      </c>
    </row>
    <row r="917" spans="1:22" x14ac:dyDescent="0.2">
      <c r="A917" s="1" t="s">
        <v>977</v>
      </c>
      <c r="B917" s="1" t="s">
        <v>4315</v>
      </c>
      <c r="C917" s="1" t="s">
        <v>2644</v>
      </c>
      <c r="D917" s="1" t="s">
        <v>3399</v>
      </c>
      <c r="E917" t="s">
        <v>61</v>
      </c>
      <c r="F917" t="s">
        <v>62</v>
      </c>
      <c r="G917" t="s">
        <v>62</v>
      </c>
      <c r="H917" t="s">
        <v>62</v>
      </c>
      <c r="J917" t="s">
        <v>62</v>
      </c>
      <c r="K917" t="s">
        <v>62</v>
      </c>
      <c r="L917" t="s">
        <v>62</v>
      </c>
      <c r="M917" t="s">
        <v>62</v>
      </c>
      <c r="N917" t="s">
        <v>62</v>
      </c>
      <c r="O917" t="s">
        <v>62</v>
      </c>
      <c r="S917" t="s">
        <v>62</v>
      </c>
      <c r="U917" t="s">
        <v>62</v>
      </c>
      <c r="V917" t="s">
        <v>61</v>
      </c>
    </row>
    <row r="918" spans="1:22" x14ac:dyDescent="0.2">
      <c r="A918" s="1" t="s">
        <v>978</v>
      </c>
      <c r="B918" s="1" t="s">
        <v>4316</v>
      </c>
      <c r="C918" s="1" t="s">
        <v>2645</v>
      </c>
      <c r="D918" s="1" t="s">
        <v>3399</v>
      </c>
      <c r="E918" t="s">
        <v>61</v>
      </c>
      <c r="F918" t="s">
        <v>62</v>
      </c>
      <c r="G918" t="s">
        <v>62</v>
      </c>
      <c r="H918" t="s">
        <v>62</v>
      </c>
      <c r="I918" t="s">
        <v>62</v>
      </c>
      <c r="J918" t="s">
        <v>62</v>
      </c>
      <c r="K918" t="s">
        <v>62</v>
      </c>
      <c r="L918" t="s">
        <v>62</v>
      </c>
      <c r="M918" t="s">
        <v>62</v>
      </c>
      <c r="N918" t="s">
        <v>62</v>
      </c>
      <c r="O918" t="s">
        <v>61</v>
      </c>
      <c r="P918" t="s">
        <v>62</v>
      </c>
      <c r="Q918" t="s">
        <v>62</v>
      </c>
      <c r="R918" t="s">
        <v>62</v>
      </c>
      <c r="S918" t="s">
        <v>62</v>
      </c>
      <c r="U918" t="s">
        <v>62</v>
      </c>
      <c r="V918" t="s">
        <v>62</v>
      </c>
    </row>
    <row r="919" spans="1:22" x14ac:dyDescent="0.2">
      <c r="A919" s="1" t="s">
        <v>979</v>
      </c>
      <c r="B919" s="1" t="s">
        <v>4317</v>
      </c>
      <c r="C919" s="1" t="s">
        <v>2646</v>
      </c>
      <c r="D919" s="1" t="s">
        <v>3399</v>
      </c>
      <c r="E919" t="s">
        <v>61</v>
      </c>
      <c r="F919" t="s">
        <v>62</v>
      </c>
      <c r="G919" t="s">
        <v>62</v>
      </c>
      <c r="H919" t="s">
        <v>62</v>
      </c>
      <c r="J919" t="s">
        <v>61</v>
      </c>
      <c r="K919" t="s">
        <v>62</v>
      </c>
      <c r="L919" t="s">
        <v>62</v>
      </c>
      <c r="M919" t="s">
        <v>62</v>
      </c>
      <c r="N919" t="s">
        <v>62</v>
      </c>
      <c r="O919" t="s">
        <v>62</v>
      </c>
      <c r="P919" t="s">
        <v>61</v>
      </c>
      <c r="Q919" t="s">
        <v>62</v>
      </c>
      <c r="R919" t="s">
        <v>61</v>
      </c>
      <c r="S919" t="s">
        <v>61</v>
      </c>
      <c r="T919" t="s">
        <v>62</v>
      </c>
      <c r="U919" t="s">
        <v>62</v>
      </c>
      <c r="V919" t="s">
        <v>62</v>
      </c>
    </row>
    <row r="920" spans="1:22" x14ac:dyDescent="0.2">
      <c r="A920" s="1" t="s">
        <v>980</v>
      </c>
      <c r="B920" s="1" t="s">
        <v>4318</v>
      </c>
      <c r="C920" s="1" t="s">
        <v>2647</v>
      </c>
      <c r="D920" s="1" t="s">
        <v>3399</v>
      </c>
      <c r="E920" t="s">
        <v>61</v>
      </c>
      <c r="F920" t="s">
        <v>62</v>
      </c>
      <c r="G920" t="s">
        <v>62</v>
      </c>
      <c r="H920" t="s">
        <v>62</v>
      </c>
      <c r="I920" t="s">
        <v>62</v>
      </c>
      <c r="J920" t="s">
        <v>61</v>
      </c>
      <c r="K920" t="s">
        <v>62</v>
      </c>
      <c r="L920" t="s">
        <v>62</v>
      </c>
      <c r="M920" t="s">
        <v>62</v>
      </c>
      <c r="N920" t="s">
        <v>62</v>
      </c>
      <c r="O920" t="s">
        <v>62</v>
      </c>
      <c r="P920" t="s">
        <v>61</v>
      </c>
      <c r="Q920" t="s">
        <v>61</v>
      </c>
      <c r="R920" t="s">
        <v>61</v>
      </c>
      <c r="S920" t="s">
        <v>61</v>
      </c>
      <c r="T920" t="s">
        <v>62</v>
      </c>
      <c r="U920" t="s">
        <v>62</v>
      </c>
      <c r="V920" t="s">
        <v>62</v>
      </c>
    </row>
    <row r="921" spans="1:22" x14ac:dyDescent="0.2">
      <c r="A921" s="1" t="s">
        <v>981</v>
      </c>
      <c r="B921" s="1" t="s">
        <v>4319</v>
      </c>
      <c r="C921" s="1" t="s">
        <v>2648</v>
      </c>
      <c r="D921" s="1" t="s">
        <v>3399</v>
      </c>
      <c r="F921" t="s">
        <v>62</v>
      </c>
      <c r="G921" t="s">
        <v>62</v>
      </c>
      <c r="H921" t="s">
        <v>62</v>
      </c>
      <c r="I921" t="s">
        <v>62</v>
      </c>
      <c r="J921" t="s">
        <v>62</v>
      </c>
      <c r="K921" t="s">
        <v>62</v>
      </c>
      <c r="L921" t="s">
        <v>62</v>
      </c>
      <c r="M921" t="s">
        <v>62</v>
      </c>
      <c r="N921" t="s">
        <v>62</v>
      </c>
      <c r="O921" t="s">
        <v>61</v>
      </c>
      <c r="P921" t="s">
        <v>62</v>
      </c>
      <c r="Q921" t="s">
        <v>62</v>
      </c>
      <c r="R921" t="s">
        <v>62</v>
      </c>
      <c r="S921" t="s">
        <v>62</v>
      </c>
      <c r="T921" t="s">
        <v>62</v>
      </c>
      <c r="U921" t="s">
        <v>62</v>
      </c>
      <c r="V921" t="s">
        <v>62</v>
      </c>
    </row>
    <row r="922" spans="1:22" x14ac:dyDescent="0.2">
      <c r="A922" s="1" t="s">
        <v>982</v>
      </c>
      <c r="B922" s="1" t="s">
        <v>4320</v>
      </c>
      <c r="C922" s="1" t="s">
        <v>2649</v>
      </c>
      <c r="D922" s="1" t="s">
        <v>3399</v>
      </c>
      <c r="E922" t="s">
        <v>61</v>
      </c>
      <c r="F922" t="s">
        <v>62</v>
      </c>
      <c r="G922" t="s">
        <v>62</v>
      </c>
      <c r="H922" t="s">
        <v>62</v>
      </c>
      <c r="I922" t="s">
        <v>62</v>
      </c>
      <c r="J922" t="s">
        <v>61</v>
      </c>
      <c r="K922" t="s">
        <v>62</v>
      </c>
      <c r="L922" t="s">
        <v>62</v>
      </c>
      <c r="M922" t="s">
        <v>62</v>
      </c>
      <c r="N922" t="s">
        <v>62</v>
      </c>
      <c r="O922" t="s">
        <v>61</v>
      </c>
      <c r="P922" t="s">
        <v>61</v>
      </c>
      <c r="Q922" t="s">
        <v>61</v>
      </c>
      <c r="R922" t="s">
        <v>61</v>
      </c>
      <c r="T922" t="s">
        <v>62</v>
      </c>
      <c r="U922" t="s">
        <v>62</v>
      </c>
      <c r="V922" t="s">
        <v>62</v>
      </c>
    </row>
    <row r="923" spans="1:22" x14ac:dyDescent="0.2">
      <c r="A923" s="1" t="s">
        <v>983</v>
      </c>
      <c r="B923" s="1" t="s">
        <v>4321</v>
      </c>
      <c r="C923" s="1" t="s">
        <v>2650</v>
      </c>
      <c r="D923" s="1" t="s">
        <v>3399</v>
      </c>
      <c r="E923" t="s">
        <v>61</v>
      </c>
      <c r="F923" t="s">
        <v>62</v>
      </c>
      <c r="G923" t="s">
        <v>62</v>
      </c>
      <c r="H923" t="s">
        <v>62</v>
      </c>
      <c r="I923" t="s">
        <v>62</v>
      </c>
      <c r="J923" t="s">
        <v>61</v>
      </c>
      <c r="K923" t="s">
        <v>62</v>
      </c>
      <c r="L923" t="s">
        <v>62</v>
      </c>
      <c r="M923" t="s">
        <v>62</v>
      </c>
      <c r="N923" t="s">
        <v>62</v>
      </c>
      <c r="P923" t="s">
        <v>61</v>
      </c>
      <c r="Q923" t="s">
        <v>62</v>
      </c>
      <c r="R923" t="s">
        <v>61</v>
      </c>
      <c r="S923" t="s">
        <v>62</v>
      </c>
      <c r="T923" t="s">
        <v>61</v>
      </c>
      <c r="V923" t="s">
        <v>62</v>
      </c>
    </row>
    <row r="924" spans="1:22" x14ac:dyDescent="0.2">
      <c r="A924" s="1" t="s">
        <v>984</v>
      </c>
      <c r="B924" s="1" t="s">
        <v>4322</v>
      </c>
      <c r="C924" s="1" t="s">
        <v>2651</v>
      </c>
      <c r="D924" s="1" t="s">
        <v>3399</v>
      </c>
      <c r="F924" t="s">
        <v>62</v>
      </c>
      <c r="G924" t="s">
        <v>62</v>
      </c>
      <c r="H924" t="s">
        <v>62</v>
      </c>
      <c r="I924" t="s">
        <v>62</v>
      </c>
      <c r="J924" t="s">
        <v>62</v>
      </c>
      <c r="K924" t="s">
        <v>62</v>
      </c>
      <c r="L924" t="s">
        <v>62</v>
      </c>
      <c r="M924" t="s">
        <v>62</v>
      </c>
      <c r="N924" t="s">
        <v>62</v>
      </c>
      <c r="O924" t="s">
        <v>61</v>
      </c>
      <c r="P924" t="s">
        <v>62</v>
      </c>
      <c r="Q924" t="s">
        <v>62</v>
      </c>
      <c r="R924" t="s">
        <v>62</v>
      </c>
      <c r="S924" t="s">
        <v>62</v>
      </c>
      <c r="U924" t="s">
        <v>62</v>
      </c>
      <c r="V924" t="s">
        <v>62</v>
      </c>
    </row>
    <row r="925" spans="1:22" x14ac:dyDescent="0.2">
      <c r="A925" s="1" t="s">
        <v>985</v>
      </c>
      <c r="B925" s="1" t="s">
        <v>4323</v>
      </c>
      <c r="C925" s="1" t="s">
        <v>2652</v>
      </c>
      <c r="D925" s="1" t="s">
        <v>3399</v>
      </c>
      <c r="F925" t="s">
        <v>62</v>
      </c>
      <c r="G925" t="s">
        <v>62</v>
      </c>
      <c r="H925" t="s">
        <v>62</v>
      </c>
      <c r="I925" t="s">
        <v>62</v>
      </c>
      <c r="J925" t="s">
        <v>62</v>
      </c>
      <c r="K925" t="s">
        <v>62</v>
      </c>
      <c r="L925" t="s">
        <v>62</v>
      </c>
      <c r="M925" t="s">
        <v>62</v>
      </c>
      <c r="N925" t="s">
        <v>62</v>
      </c>
      <c r="O925" t="s">
        <v>61</v>
      </c>
      <c r="P925" t="s">
        <v>62</v>
      </c>
      <c r="Q925" t="s">
        <v>62</v>
      </c>
      <c r="R925" t="s">
        <v>62</v>
      </c>
      <c r="S925" t="s">
        <v>62</v>
      </c>
      <c r="T925" t="s">
        <v>61</v>
      </c>
      <c r="U925" t="s">
        <v>62</v>
      </c>
      <c r="V925" t="s">
        <v>62</v>
      </c>
    </row>
    <row r="926" spans="1:22" x14ac:dyDescent="0.2">
      <c r="A926" s="1" t="s">
        <v>986</v>
      </c>
      <c r="B926" s="1" t="s">
        <v>4324</v>
      </c>
      <c r="C926" s="1" t="s">
        <v>2653</v>
      </c>
      <c r="D926" s="1" t="s">
        <v>3399</v>
      </c>
      <c r="F926" t="s">
        <v>62</v>
      </c>
      <c r="G926" t="s">
        <v>62</v>
      </c>
      <c r="H926" t="s">
        <v>62</v>
      </c>
      <c r="I926" t="s">
        <v>62</v>
      </c>
      <c r="J926" t="s">
        <v>62</v>
      </c>
      <c r="K926" t="s">
        <v>62</v>
      </c>
      <c r="L926" t="s">
        <v>62</v>
      </c>
      <c r="M926" t="s">
        <v>62</v>
      </c>
      <c r="N926" t="s">
        <v>62</v>
      </c>
      <c r="O926" t="s">
        <v>61</v>
      </c>
      <c r="P926" t="s">
        <v>62</v>
      </c>
      <c r="Q926" t="s">
        <v>62</v>
      </c>
      <c r="R926" t="s">
        <v>62</v>
      </c>
      <c r="S926" t="s">
        <v>62</v>
      </c>
      <c r="T926" t="s">
        <v>61</v>
      </c>
      <c r="U926" t="s">
        <v>62</v>
      </c>
      <c r="V926" t="s">
        <v>62</v>
      </c>
    </row>
    <row r="927" spans="1:22" x14ac:dyDescent="0.2">
      <c r="A927" s="1" t="s">
        <v>987</v>
      </c>
      <c r="B927" s="1" t="s">
        <v>4325</v>
      </c>
      <c r="C927" s="1" t="s">
        <v>2654</v>
      </c>
      <c r="D927" s="1" t="s">
        <v>3399</v>
      </c>
      <c r="E927" t="s">
        <v>61</v>
      </c>
      <c r="F927" t="s">
        <v>62</v>
      </c>
      <c r="G927" t="s">
        <v>62</v>
      </c>
      <c r="H927" t="s">
        <v>62</v>
      </c>
      <c r="I927" t="s">
        <v>62</v>
      </c>
      <c r="J927" t="s">
        <v>62</v>
      </c>
      <c r="K927" t="s">
        <v>62</v>
      </c>
      <c r="L927" t="s">
        <v>62</v>
      </c>
      <c r="M927" t="s">
        <v>62</v>
      </c>
      <c r="N927" t="s">
        <v>62</v>
      </c>
      <c r="O927" t="s">
        <v>62</v>
      </c>
      <c r="P927" t="s">
        <v>62</v>
      </c>
      <c r="Q927" t="s">
        <v>62</v>
      </c>
      <c r="R927" t="s">
        <v>62</v>
      </c>
      <c r="S927" t="s">
        <v>62</v>
      </c>
      <c r="U927" t="s">
        <v>61</v>
      </c>
      <c r="V927" t="s">
        <v>62</v>
      </c>
    </row>
    <row r="928" spans="1:22" x14ac:dyDescent="0.2">
      <c r="A928" s="1" t="s">
        <v>988</v>
      </c>
      <c r="B928" s="1" t="s">
        <v>4326</v>
      </c>
      <c r="C928" s="1" t="s">
        <v>2655</v>
      </c>
      <c r="D928" s="1" t="s">
        <v>3399</v>
      </c>
      <c r="E928" t="s">
        <v>61</v>
      </c>
      <c r="F928" t="s">
        <v>62</v>
      </c>
      <c r="G928" t="s">
        <v>62</v>
      </c>
      <c r="H928" t="s">
        <v>62</v>
      </c>
      <c r="I928" t="s">
        <v>62</v>
      </c>
      <c r="K928" t="s">
        <v>62</v>
      </c>
      <c r="L928" t="s">
        <v>62</v>
      </c>
      <c r="M928" t="s">
        <v>62</v>
      </c>
      <c r="N928" t="s">
        <v>62</v>
      </c>
      <c r="O928" t="s">
        <v>61</v>
      </c>
      <c r="P928" t="s">
        <v>61</v>
      </c>
      <c r="Q928" t="s">
        <v>62</v>
      </c>
      <c r="R928" t="s">
        <v>61</v>
      </c>
      <c r="S928" t="s">
        <v>62</v>
      </c>
      <c r="U928" t="s">
        <v>61</v>
      </c>
      <c r="V928" t="s">
        <v>61</v>
      </c>
    </row>
    <row r="929" spans="1:22" x14ac:dyDescent="0.2">
      <c r="A929" s="1" t="s">
        <v>989</v>
      </c>
      <c r="B929" s="1" t="s">
        <v>4327</v>
      </c>
      <c r="C929" s="1" t="s">
        <v>2656</v>
      </c>
      <c r="D929" s="1" t="s">
        <v>3399</v>
      </c>
      <c r="E929" t="s">
        <v>61</v>
      </c>
      <c r="H929" t="s">
        <v>62</v>
      </c>
      <c r="I929" t="s">
        <v>62</v>
      </c>
      <c r="K929" t="s">
        <v>62</v>
      </c>
      <c r="L929" t="s">
        <v>62</v>
      </c>
      <c r="M929" t="s">
        <v>62</v>
      </c>
      <c r="N929" t="s">
        <v>61</v>
      </c>
      <c r="O929" t="s">
        <v>62</v>
      </c>
      <c r="P929" t="s">
        <v>61</v>
      </c>
      <c r="Q929" t="s">
        <v>61</v>
      </c>
      <c r="R929" t="s">
        <v>61</v>
      </c>
      <c r="S929" t="s">
        <v>61</v>
      </c>
      <c r="T929" t="s">
        <v>62</v>
      </c>
      <c r="V929" t="s">
        <v>62</v>
      </c>
    </row>
    <row r="930" spans="1:22" x14ac:dyDescent="0.2">
      <c r="A930" s="1" t="s">
        <v>990</v>
      </c>
      <c r="B930" s="1" t="s">
        <v>4328</v>
      </c>
      <c r="C930" s="1" t="s">
        <v>2657</v>
      </c>
      <c r="D930" s="1" t="s">
        <v>3399</v>
      </c>
      <c r="F930" t="s">
        <v>62</v>
      </c>
      <c r="G930" t="s">
        <v>62</v>
      </c>
      <c r="H930" t="s">
        <v>62</v>
      </c>
      <c r="J930" t="s">
        <v>61</v>
      </c>
      <c r="K930" t="s">
        <v>62</v>
      </c>
      <c r="L930" t="s">
        <v>62</v>
      </c>
      <c r="M930" t="s">
        <v>62</v>
      </c>
      <c r="N930" t="s">
        <v>62</v>
      </c>
      <c r="O930" t="s">
        <v>61</v>
      </c>
      <c r="P930" t="s">
        <v>61</v>
      </c>
      <c r="Q930" t="s">
        <v>62</v>
      </c>
      <c r="R930" t="s">
        <v>61</v>
      </c>
      <c r="U930" t="s">
        <v>62</v>
      </c>
      <c r="V930" t="s">
        <v>62</v>
      </c>
    </row>
    <row r="931" spans="1:22" x14ac:dyDescent="0.2">
      <c r="A931" s="1" t="s">
        <v>991</v>
      </c>
      <c r="B931" s="1" t="s">
        <v>4329</v>
      </c>
      <c r="C931" s="1" t="s">
        <v>2658</v>
      </c>
      <c r="D931" s="1" t="s">
        <v>3399</v>
      </c>
      <c r="F931" t="s">
        <v>62</v>
      </c>
      <c r="G931" t="s">
        <v>62</v>
      </c>
      <c r="H931" t="s">
        <v>62</v>
      </c>
      <c r="K931" t="s">
        <v>62</v>
      </c>
      <c r="L931" t="s">
        <v>62</v>
      </c>
      <c r="M931" t="s">
        <v>62</v>
      </c>
      <c r="N931" t="s">
        <v>62</v>
      </c>
      <c r="O931" t="s">
        <v>61</v>
      </c>
      <c r="P931" t="s">
        <v>61</v>
      </c>
      <c r="Q931" t="s">
        <v>62</v>
      </c>
      <c r="R931" t="s">
        <v>61</v>
      </c>
      <c r="S931" t="s">
        <v>61</v>
      </c>
      <c r="U931" t="s">
        <v>62</v>
      </c>
      <c r="V931" t="s">
        <v>62</v>
      </c>
    </row>
    <row r="932" spans="1:22" x14ac:dyDescent="0.2">
      <c r="A932" s="1" t="s">
        <v>992</v>
      </c>
      <c r="B932" s="1" t="s">
        <v>4330</v>
      </c>
      <c r="C932" s="1" t="s">
        <v>2659</v>
      </c>
      <c r="D932" s="1" t="s">
        <v>3399</v>
      </c>
      <c r="E932" t="s">
        <v>61</v>
      </c>
      <c r="F932" t="s">
        <v>62</v>
      </c>
      <c r="G932" t="s">
        <v>62</v>
      </c>
      <c r="H932" t="s">
        <v>62</v>
      </c>
      <c r="I932" t="s">
        <v>61</v>
      </c>
      <c r="J932" t="s">
        <v>62</v>
      </c>
      <c r="K932" t="s">
        <v>62</v>
      </c>
      <c r="L932" t="s">
        <v>62</v>
      </c>
      <c r="M932" t="s">
        <v>62</v>
      </c>
      <c r="N932" t="s">
        <v>62</v>
      </c>
      <c r="O932" t="s">
        <v>62</v>
      </c>
      <c r="P932" t="s">
        <v>62</v>
      </c>
      <c r="Q932" t="s">
        <v>62</v>
      </c>
      <c r="R932" t="s">
        <v>62</v>
      </c>
      <c r="S932" t="s">
        <v>62</v>
      </c>
      <c r="T932" t="s">
        <v>62</v>
      </c>
      <c r="V932" t="s">
        <v>61</v>
      </c>
    </row>
    <row r="933" spans="1:22" x14ac:dyDescent="0.2">
      <c r="A933" s="1" t="s">
        <v>993</v>
      </c>
      <c r="B933" s="1" t="s">
        <v>4331</v>
      </c>
      <c r="C933" s="1" t="s">
        <v>2660</v>
      </c>
      <c r="D933" s="1" t="s">
        <v>3399</v>
      </c>
      <c r="E933" t="s">
        <v>61</v>
      </c>
      <c r="F933" t="s">
        <v>62</v>
      </c>
      <c r="G933" t="s">
        <v>62</v>
      </c>
      <c r="H933" t="s">
        <v>62</v>
      </c>
      <c r="I933" t="s">
        <v>62</v>
      </c>
      <c r="K933" t="s">
        <v>62</v>
      </c>
      <c r="L933" t="s">
        <v>62</v>
      </c>
      <c r="M933" t="s">
        <v>62</v>
      </c>
      <c r="N933" t="s">
        <v>62</v>
      </c>
      <c r="O933" t="s">
        <v>61</v>
      </c>
      <c r="P933" t="s">
        <v>61</v>
      </c>
      <c r="Q933" t="s">
        <v>61</v>
      </c>
      <c r="R933" t="s">
        <v>61</v>
      </c>
      <c r="T933" t="s">
        <v>62</v>
      </c>
      <c r="V933" t="s">
        <v>62</v>
      </c>
    </row>
    <row r="934" spans="1:22" x14ac:dyDescent="0.2">
      <c r="A934" s="1" t="s">
        <v>994</v>
      </c>
      <c r="B934" s="1" t="s">
        <v>4332</v>
      </c>
      <c r="C934" s="1" t="s">
        <v>2661</v>
      </c>
      <c r="D934" s="1" t="s">
        <v>3399</v>
      </c>
      <c r="G934" t="s">
        <v>62</v>
      </c>
      <c r="H934" t="s">
        <v>62</v>
      </c>
      <c r="K934" t="s">
        <v>62</v>
      </c>
      <c r="L934" t="s">
        <v>62</v>
      </c>
      <c r="M934" t="s">
        <v>62</v>
      </c>
      <c r="N934" t="s">
        <v>62</v>
      </c>
      <c r="O934" t="s">
        <v>61</v>
      </c>
      <c r="P934" t="s">
        <v>61</v>
      </c>
      <c r="Q934" t="s">
        <v>62</v>
      </c>
      <c r="R934" t="s">
        <v>61</v>
      </c>
      <c r="S934" t="s">
        <v>61</v>
      </c>
      <c r="T934" t="s">
        <v>61</v>
      </c>
      <c r="U934" t="s">
        <v>62</v>
      </c>
      <c r="V934" t="s">
        <v>61</v>
      </c>
    </row>
    <row r="935" spans="1:22" x14ac:dyDescent="0.2">
      <c r="A935" s="1" t="s">
        <v>995</v>
      </c>
      <c r="B935" s="1" t="s">
        <v>4333</v>
      </c>
      <c r="C935" s="1" t="s">
        <v>2662</v>
      </c>
      <c r="D935" s="1" t="s">
        <v>3399</v>
      </c>
      <c r="E935" t="s">
        <v>61</v>
      </c>
      <c r="F935" t="s">
        <v>62</v>
      </c>
      <c r="G935" t="s">
        <v>62</v>
      </c>
      <c r="H935" t="s">
        <v>62</v>
      </c>
      <c r="I935" t="s">
        <v>62</v>
      </c>
      <c r="J935" t="s">
        <v>62</v>
      </c>
      <c r="K935" t="s">
        <v>62</v>
      </c>
      <c r="L935" t="s">
        <v>62</v>
      </c>
      <c r="M935" t="s">
        <v>62</v>
      </c>
      <c r="N935" t="s">
        <v>62</v>
      </c>
      <c r="O935" t="s">
        <v>62</v>
      </c>
      <c r="P935" t="s">
        <v>62</v>
      </c>
      <c r="Q935" t="s">
        <v>62</v>
      </c>
      <c r="R935" t="s">
        <v>62</v>
      </c>
      <c r="S935" t="s">
        <v>62</v>
      </c>
      <c r="T935" t="s">
        <v>62</v>
      </c>
      <c r="U935" t="s">
        <v>62</v>
      </c>
      <c r="V935" t="s">
        <v>61</v>
      </c>
    </row>
    <row r="936" spans="1:22" x14ac:dyDescent="0.2">
      <c r="A936" s="1" t="s">
        <v>996</v>
      </c>
      <c r="B936" s="1" t="s">
        <v>4334</v>
      </c>
      <c r="C936" s="1" t="s">
        <v>2663</v>
      </c>
      <c r="D936" s="1" t="s">
        <v>3399</v>
      </c>
      <c r="F936" t="s">
        <v>62</v>
      </c>
      <c r="G936" t="s">
        <v>62</v>
      </c>
      <c r="H936" t="s">
        <v>62</v>
      </c>
      <c r="I936" t="s">
        <v>62</v>
      </c>
      <c r="J936" t="s">
        <v>62</v>
      </c>
      <c r="K936" t="s">
        <v>62</v>
      </c>
      <c r="L936" t="s">
        <v>62</v>
      </c>
      <c r="M936" t="s">
        <v>62</v>
      </c>
      <c r="N936" t="s">
        <v>62</v>
      </c>
      <c r="O936" t="s">
        <v>61</v>
      </c>
      <c r="P936" t="s">
        <v>62</v>
      </c>
      <c r="Q936" t="s">
        <v>62</v>
      </c>
      <c r="R936" t="s">
        <v>62</v>
      </c>
      <c r="S936" t="s">
        <v>62</v>
      </c>
      <c r="T936" t="s">
        <v>61</v>
      </c>
      <c r="U936" t="s">
        <v>62</v>
      </c>
      <c r="V936" t="s">
        <v>62</v>
      </c>
    </row>
    <row r="937" spans="1:22" x14ac:dyDescent="0.2">
      <c r="A937" s="1" t="s">
        <v>997</v>
      </c>
      <c r="B937" s="1" t="s">
        <v>4335</v>
      </c>
      <c r="C937" s="1" t="s">
        <v>2664</v>
      </c>
      <c r="D937" s="1" t="s">
        <v>3399</v>
      </c>
      <c r="E937" t="s">
        <v>61</v>
      </c>
      <c r="F937" t="s">
        <v>62</v>
      </c>
      <c r="G937" t="s">
        <v>62</v>
      </c>
      <c r="H937" t="s">
        <v>62</v>
      </c>
      <c r="K937" t="s">
        <v>62</v>
      </c>
      <c r="L937" t="s">
        <v>62</v>
      </c>
      <c r="M937" t="s">
        <v>62</v>
      </c>
      <c r="N937" t="s">
        <v>62</v>
      </c>
      <c r="O937" t="s">
        <v>62</v>
      </c>
      <c r="P937" t="s">
        <v>61</v>
      </c>
      <c r="Q937" t="s">
        <v>62</v>
      </c>
      <c r="R937" t="s">
        <v>61</v>
      </c>
      <c r="S937" t="s">
        <v>61</v>
      </c>
      <c r="T937" t="s">
        <v>62</v>
      </c>
      <c r="U937" t="s">
        <v>62</v>
      </c>
      <c r="V937" t="s">
        <v>62</v>
      </c>
    </row>
    <row r="938" spans="1:22" x14ac:dyDescent="0.2">
      <c r="A938" s="1" t="s">
        <v>998</v>
      </c>
      <c r="B938" s="1" t="s">
        <v>4336</v>
      </c>
      <c r="C938" s="1" t="s">
        <v>2665</v>
      </c>
      <c r="D938" s="1" t="s">
        <v>3399</v>
      </c>
      <c r="E938" t="s">
        <v>61</v>
      </c>
      <c r="F938" t="s">
        <v>62</v>
      </c>
      <c r="G938" t="s">
        <v>62</v>
      </c>
      <c r="H938" t="s">
        <v>62</v>
      </c>
      <c r="I938" t="s">
        <v>62</v>
      </c>
      <c r="K938" t="s">
        <v>62</v>
      </c>
      <c r="L938" t="s">
        <v>62</v>
      </c>
      <c r="M938" t="s">
        <v>62</v>
      </c>
      <c r="N938" t="s">
        <v>62</v>
      </c>
      <c r="O938" t="s">
        <v>62</v>
      </c>
      <c r="P938" t="s">
        <v>61</v>
      </c>
      <c r="Q938" t="s">
        <v>62</v>
      </c>
      <c r="R938" t="s">
        <v>61</v>
      </c>
      <c r="S938" t="s">
        <v>62</v>
      </c>
      <c r="U938" t="s">
        <v>61</v>
      </c>
      <c r="V938" t="s">
        <v>62</v>
      </c>
    </row>
    <row r="939" spans="1:22" x14ac:dyDescent="0.2">
      <c r="A939" s="1" t="s">
        <v>999</v>
      </c>
      <c r="B939" s="1" t="s">
        <v>4337</v>
      </c>
      <c r="C939" s="1" t="s">
        <v>2666</v>
      </c>
      <c r="D939" s="1" t="s">
        <v>3399</v>
      </c>
      <c r="E939" t="s">
        <v>61</v>
      </c>
      <c r="F939" t="s">
        <v>62</v>
      </c>
      <c r="G939" t="s">
        <v>61</v>
      </c>
      <c r="H939" t="s">
        <v>62</v>
      </c>
      <c r="I939" t="s">
        <v>61</v>
      </c>
      <c r="J939" t="s">
        <v>62</v>
      </c>
      <c r="K939" t="s">
        <v>62</v>
      </c>
      <c r="L939" t="s">
        <v>62</v>
      </c>
      <c r="M939" t="s">
        <v>62</v>
      </c>
      <c r="N939" t="s">
        <v>62</v>
      </c>
      <c r="O939" t="s">
        <v>62</v>
      </c>
      <c r="P939" t="s">
        <v>62</v>
      </c>
      <c r="Q939" t="s">
        <v>62</v>
      </c>
      <c r="R939" t="s">
        <v>62</v>
      </c>
      <c r="S939" t="s">
        <v>62</v>
      </c>
      <c r="V939" t="s">
        <v>62</v>
      </c>
    </row>
    <row r="940" spans="1:22" x14ac:dyDescent="0.2">
      <c r="A940" s="1" t="s">
        <v>1000</v>
      </c>
      <c r="B940" s="1" t="s">
        <v>4338</v>
      </c>
      <c r="C940" s="1" t="s">
        <v>2667</v>
      </c>
      <c r="D940" s="1" t="s">
        <v>3399</v>
      </c>
      <c r="E940" t="s">
        <v>61</v>
      </c>
      <c r="F940" t="s">
        <v>62</v>
      </c>
      <c r="G940" t="s">
        <v>62</v>
      </c>
      <c r="H940" t="s">
        <v>62</v>
      </c>
      <c r="I940" t="s">
        <v>62</v>
      </c>
      <c r="J940" t="s">
        <v>62</v>
      </c>
      <c r="K940" t="s">
        <v>62</v>
      </c>
      <c r="L940" t="s">
        <v>62</v>
      </c>
      <c r="M940" t="s">
        <v>62</v>
      </c>
      <c r="N940" t="s">
        <v>62</v>
      </c>
      <c r="O940" t="s">
        <v>62</v>
      </c>
      <c r="P940" t="s">
        <v>62</v>
      </c>
      <c r="Q940" t="s">
        <v>62</v>
      </c>
      <c r="R940" t="s">
        <v>62</v>
      </c>
      <c r="S940" t="s">
        <v>62</v>
      </c>
      <c r="V940" t="s">
        <v>62</v>
      </c>
    </row>
    <row r="941" spans="1:22" x14ac:dyDescent="0.2">
      <c r="A941" s="1" t="s">
        <v>1001</v>
      </c>
      <c r="B941" s="1" t="s">
        <v>4339</v>
      </c>
      <c r="C941" s="1" t="s">
        <v>2668</v>
      </c>
      <c r="D941" s="1" t="s">
        <v>3399</v>
      </c>
      <c r="E941" t="s">
        <v>61</v>
      </c>
      <c r="F941" t="s">
        <v>62</v>
      </c>
      <c r="G941" t="s">
        <v>62</v>
      </c>
      <c r="H941" t="s">
        <v>62</v>
      </c>
      <c r="I941" t="s">
        <v>62</v>
      </c>
      <c r="K941" t="s">
        <v>62</v>
      </c>
      <c r="L941" t="s">
        <v>62</v>
      </c>
      <c r="M941" t="s">
        <v>62</v>
      </c>
      <c r="N941" t="s">
        <v>62</v>
      </c>
      <c r="O941" t="s">
        <v>62</v>
      </c>
      <c r="P941" t="s">
        <v>61</v>
      </c>
      <c r="Q941" t="s">
        <v>62</v>
      </c>
      <c r="R941" t="s">
        <v>61</v>
      </c>
      <c r="S941" t="s">
        <v>62</v>
      </c>
      <c r="V941" t="s">
        <v>61</v>
      </c>
    </row>
    <row r="942" spans="1:22" x14ac:dyDescent="0.2">
      <c r="A942" s="1" t="s">
        <v>1002</v>
      </c>
      <c r="B942" s="1" t="s">
        <v>4340</v>
      </c>
      <c r="C942" s="1" t="s">
        <v>2669</v>
      </c>
      <c r="D942" s="1" t="s">
        <v>3399</v>
      </c>
      <c r="E942" t="s">
        <v>61</v>
      </c>
      <c r="F942" t="s">
        <v>62</v>
      </c>
      <c r="G942" t="s">
        <v>62</v>
      </c>
      <c r="H942" t="s">
        <v>62</v>
      </c>
      <c r="J942" t="s">
        <v>61</v>
      </c>
      <c r="K942" t="s">
        <v>62</v>
      </c>
      <c r="L942" t="s">
        <v>62</v>
      </c>
      <c r="M942" t="s">
        <v>62</v>
      </c>
      <c r="N942" t="s">
        <v>62</v>
      </c>
      <c r="O942" t="s">
        <v>62</v>
      </c>
      <c r="P942" t="s">
        <v>61</v>
      </c>
      <c r="Q942" t="s">
        <v>62</v>
      </c>
      <c r="R942" t="s">
        <v>61</v>
      </c>
      <c r="T942" t="s">
        <v>61</v>
      </c>
      <c r="U942" t="s">
        <v>62</v>
      </c>
      <c r="V942" t="s">
        <v>62</v>
      </c>
    </row>
    <row r="943" spans="1:22" x14ac:dyDescent="0.2">
      <c r="A943" s="1" t="s">
        <v>1003</v>
      </c>
      <c r="B943" s="1" t="s">
        <v>4341</v>
      </c>
      <c r="C943" s="1" t="s">
        <v>2670</v>
      </c>
      <c r="D943" s="1" t="s">
        <v>3399</v>
      </c>
      <c r="E943" t="s">
        <v>61</v>
      </c>
      <c r="F943" t="s">
        <v>62</v>
      </c>
      <c r="G943" t="s">
        <v>62</v>
      </c>
      <c r="H943" t="s">
        <v>62</v>
      </c>
      <c r="J943" t="s">
        <v>61</v>
      </c>
      <c r="K943" t="s">
        <v>62</v>
      </c>
      <c r="L943" t="s">
        <v>62</v>
      </c>
      <c r="M943" t="s">
        <v>62</v>
      </c>
      <c r="N943" t="s">
        <v>62</v>
      </c>
      <c r="O943" t="s">
        <v>61</v>
      </c>
      <c r="P943" t="s">
        <v>61</v>
      </c>
      <c r="Q943" t="s">
        <v>61</v>
      </c>
      <c r="R943" t="s">
        <v>61</v>
      </c>
      <c r="T943" t="s">
        <v>62</v>
      </c>
      <c r="V943" t="s">
        <v>62</v>
      </c>
    </row>
    <row r="944" spans="1:22" x14ac:dyDescent="0.2">
      <c r="A944" s="1" t="s">
        <v>1004</v>
      </c>
      <c r="B944" s="1" t="s">
        <v>4342</v>
      </c>
      <c r="C944" s="1" t="s">
        <v>2671</v>
      </c>
      <c r="D944" s="1" t="s">
        <v>3399</v>
      </c>
      <c r="E944" t="s">
        <v>61</v>
      </c>
      <c r="F944" t="s">
        <v>62</v>
      </c>
      <c r="G944" t="s">
        <v>62</v>
      </c>
      <c r="H944" t="s">
        <v>62</v>
      </c>
      <c r="I944" t="s">
        <v>62</v>
      </c>
      <c r="J944" t="s">
        <v>62</v>
      </c>
      <c r="K944" t="s">
        <v>62</v>
      </c>
      <c r="L944" t="s">
        <v>62</v>
      </c>
      <c r="M944" t="s">
        <v>62</v>
      </c>
      <c r="N944" t="s">
        <v>62</v>
      </c>
      <c r="O944" t="s">
        <v>62</v>
      </c>
      <c r="P944" t="s">
        <v>62</v>
      </c>
      <c r="Q944" t="s">
        <v>62</v>
      </c>
      <c r="R944" t="s">
        <v>62</v>
      </c>
      <c r="S944" t="s">
        <v>62</v>
      </c>
      <c r="T944" t="s">
        <v>62</v>
      </c>
      <c r="V944" t="s">
        <v>62</v>
      </c>
    </row>
    <row r="945" spans="1:22" x14ac:dyDescent="0.2">
      <c r="A945" s="1" t="s">
        <v>1005</v>
      </c>
      <c r="B945" s="1" t="s">
        <v>4343</v>
      </c>
      <c r="C945" s="1" t="s">
        <v>2672</v>
      </c>
      <c r="D945" s="1" t="s">
        <v>3399</v>
      </c>
      <c r="E945" t="s">
        <v>61</v>
      </c>
      <c r="F945" t="s">
        <v>62</v>
      </c>
      <c r="G945" t="s">
        <v>62</v>
      </c>
      <c r="H945" t="s">
        <v>62</v>
      </c>
      <c r="I945" t="s">
        <v>62</v>
      </c>
      <c r="J945" t="s">
        <v>61</v>
      </c>
      <c r="K945" t="s">
        <v>62</v>
      </c>
      <c r="L945" t="s">
        <v>62</v>
      </c>
      <c r="M945" t="s">
        <v>62</v>
      </c>
      <c r="N945" t="s">
        <v>62</v>
      </c>
      <c r="O945" t="s">
        <v>61</v>
      </c>
      <c r="P945" t="s">
        <v>61</v>
      </c>
      <c r="Q945" t="s">
        <v>61</v>
      </c>
      <c r="R945" t="s">
        <v>61</v>
      </c>
      <c r="S945" t="s">
        <v>61</v>
      </c>
      <c r="T945" t="s">
        <v>62</v>
      </c>
      <c r="V945" t="s">
        <v>62</v>
      </c>
    </row>
    <row r="946" spans="1:22" x14ac:dyDescent="0.2">
      <c r="A946" s="1" t="s">
        <v>1006</v>
      </c>
      <c r="B946" s="1" t="s">
        <v>4344</v>
      </c>
      <c r="C946" s="1" t="s">
        <v>2673</v>
      </c>
      <c r="D946" s="1" t="s">
        <v>3399</v>
      </c>
      <c r="E946" t="s">
        <v>61</v>
      </c>
      <c r="F946" t="s">
        <v>62</v>
      </c>
      <c r="G946" t="s">
        <v>62</v>
      </c>
      <c r="H946" t="s">
        <v>62</v>
      </c>
      <c r="I946" t="s">
        <v>62</v>
      </c>
      <c r="J946" t="s">
        <v>61</v>
      </c>
      <c r="K946" t="s">
        <v>62</v>
      </c>
      <c r="L946" t="s">
        <v>62</v>
      </c>
      <c r="M946" t="s">
        <v>62</v>
      </c>
      <c r="N946" t="s">
        <v>62</v>
      </c>
      <c r="O946" t="s">
        <v>61</v>
      </c>
      <c r="P946" t="s">
        <v>61</v>
      </c>
      <c r="Q946" t="s">
        <v>62</v>
      </c>
      <c r="R946" t="s">
        <v>61</v>
      </c>
      <c r="S946" t="s">
        <v>61</v>
      </c>
      <c r="T946" t="s">
        <v>62</v>
      </c>
      <c r="V946" t="s">
        <v>62</v>
      </c>
    </row>
    <row r="947" spans="1:22" x14ac:dyDescent="0.2">
      <c r="A947" s="1" t="s">
        <v>1007</v>
      </c>
      <c r="B947" s="1" t="s">
        <v>4345</v>
      </c>
      <c r="C947" s="1" t="s">
        <v>2674</v>
      </c>
      <c r="D947" s="1" t="s">
        <v>3399</v>
      </c>
      <c r="E947" t="s">
        <v>61</v>
      </c>
      <c r="F947" t="s">
        <v>62</v>
      </c>
      <c r="G947" t="s">
        <v>62</v>
      </c>
      <c r="H947" t="s">
        <v>62</v>
      </c>
      <c r="I947" t="s">
        <v>62</v>
      </c>
      <c r="J947" t="s">
        <v>62</v>
      </c>
      <c r="K947" t="s">
        <v>62</v>
      </c>
      <c r="L947" t="s">
        <v>62</v>
      </c>
      <c r="M947" t="s">
        <v>62</v>
      </c>
      <c r="N947" t="s">
        <v>62</v>
      </c>
      <c r="O947" t="s">
        <v>62</v>
      </c>
      <c r="P947" t="s">
        <v>62</v>
      </c>
      <c r="Q947" t="s">
        <v>62</v>
      </c>
      <c r="R947" t="s">
        <v>62</v>
      </c>
      <c r="S947" t="s">
        <v>62</v>
      </c>
      <c r="T947" t="s">
        <v>62</v>
      </c>
      <c r="U947" t="s">
        <v>62</v>
      </c>
      <c r="V947" t="s">
        <v>62</v>
      </c>
    </row>
    <row r="948" spans="1:22" x14ac:dyDescent="0.2">
      <c r="A948" s="1" t="s">
        <v>1008</v>
      </c>
      <c r="B948" s="1" t="s">
        <v>4346</v>
      </c>
      <c r="C948" s="1" t="s">
        <v>2675</v>
      </c>
      <c r="D948" s="1" t="s">
        <v>3399</v>
      </c>
      <c r="E948" t="s">
        <v>61</v>
      </c>
      <c r="F948" t="s">
        <v>62</v>
      </c>
      <c r="G948" t="s">
        <v>62</v>
      </c>
      <c r="H948" t="s">
        <v>62</v>
      </c>
      <c r="I948" t="s">
        <v>62</v>
      </c>
      <c r="K948" t="s">
        <v>62</v>
      </c>
      <c r="L948" t="s">
        <v>62</v>
      </c>
      <c r="M948" t="s">
        <v>62</v>
      </c>
      <c r="N948" t="s">
        <v>62</v>
      </c>
      <c r="O948" t="s">
        <v>61</v>
      </c>
      <c r="P948" t="s">
        <v>61</v>
      </c>
      <c r="R948" t="s">
        <v>61</v>
      </c>
      <c r="S948" t="s">
        <v>62</v>
      </c>
      <c r="U948" t="s">
        <v>61</v>
      </c>
      <c r="V948" t="s">
        <v>62</v>
      </c>
    </row>
    <row r="949" spans="1:22" x14ac:dyDescent="0.2">
      <c r="A949" s="1" t="s">
        <v>1009</v>
      </c>
      <c r="B949" s="1" t="s">
        <v>4347</v>
      </c>
      <c r="C949" s="1" t="s">
        <v>2676</v>
      </c>
      <c r="D949" s="1" t="s">
        <v>3399</v>
      </c>
      <c r="E949" t="s">
        <v>61</v>
      </c>
      <c r="F949" t="s">
        <v>62</v>
      </c>
      <c r="G949" t="s">
        <v>62</v>
      </c>
      <c r="H949" t="s">
        <v>62</v>
      </c>
      <c r="I949" t="s">
        <v>62</v>
      </c>
      <c r="K949" t="s">
        <v>62</v>
      </c>
      <c r="L949" t="s">
        <v>62</v>
      </c>
      <c r="M949" t="s">
        <v>62</v>
      </c>
      <c r="N949" t="s">
        <v>62</v>
      </c>
      <c r="O949" t="s">
        <v>61</v>
      </c>
      <c r="P949" t="s">
        <v>61</v>
      </c>
      <c r="Q949" t="s">
        <v>62</v>
      </c>
      <c r="R949" t="s">
        <v>61</v>
      </c>
      <c r="S949" t="s">
        <v>62</v>
      </c>
      <c r="T949" t="s">
        <v>61</v>
      </c>
      <c r="U949" t="s">
        <v>62</v>
      </c>
      <c r="V949" t="s">
        <v>61</v>
      </c>
    </row>
    <row r="950" spans="1:22" x14ac:dyDescent="0.2">
      <c r="A950" s="1" t="s">
        <v>1010</v>
      </c>
      <c r="B950" s="1" t="s">
        <v>4348</v>
      </c>
      <c r="C950" s="1" t="s">
        <v>2677</v>
      </c>
      <c r="D950" s="1" t="s">
        <v>3399</v>
      </c>
      <c r="E950" t="s">
        <v>61</v>
      </c>
      <c r="F950" t="s">
        <v>62</v>
      </c>
      <c r="G950" t="s">
        <v>62</v>
      </c>
      <c r="H950" t="s">
        <v>62</v>
      </c>
      <c r="I950" t="s">
        <v>62</v>
      </c>
      <c r="K950" t="s">
        <v>62</v>
      </c>
      <c r="L950" t="s">
        <v>62</v>
      </c>
      <c r="M950" t="s">
        <v>62</v>
      </c>
      <c r="N950" t="s">
        <v>62</v>
      </c>
      <c r="O950" t="s">
        <v>61</v>
      </c>
      <c r="P950" t="s">
        <v>61</v>
      </c>
      <c r="Q950" t="s">
        <v>61</v>
      </c>
      <c r="R950" t="s">
        <v>61</v>
      </c>
      <c r="S950" t="s">
        <v>62</v>
      </c>
      <c r="U950" t="s">
        <v>61</v>
      </c>
      <c r="V950" t="s">
        <v>62</v>
      </c>
    </row>
    <row r="951" spans="1:22" x14ac:dyDescent="0.2">
      <c r="A951" s="1" t="s">
        <v>1011</v>
      </c>
      <c r="B951" s="1" t="s">
        <v>4349</v>
      </c>
      <c r="C951" s="1" t="s">
        <v>2678</v>
      </c>
      <c r="D951" s="1" t="s">
        <v>3399</v>
      </c>
      <c r="E951" t="s">
        <v>61</v>
      </c>
      <c r="F951" t="s">
        <v>62</v>
      </c>
      <c r="G951" t="s">
        <v>62</v>
      </c>
      <c r="H951" t="s">
        <v>62</v>
      </c>
      <c r="I951" t="s">
        <v>62</v>
      </c>
      <c r="J951" t="s">
        <v>61</v>
      </c>
      <c r="K951" t="s">
        <v>62</v>
      </c>
      <c r="L951" t="s">
        <v>62</v>
      </c>
      <c r="M951" t="s">
        <v>62</v>
      </c>
      <c r="N951" t="s">
        <v>62</v>
      </c>
      <c r="O951" t="s">
        <v>61</v>
      </c>
      <c r="P951" t="s">
        <v>61</v>
      </c>
      <c r="Q951" t="s">
        <v>62</v>
      </c>
      <c r="R951" t="s">
        <v>61</v>
      </c>
      <c r="T951" t="s">
        <v>61</v>
      </c>
      <c r="U951" t="s">
        <v>62</v>
      </c>
      <c r="V951" t="s">
        <v>62</v>
      </c>
    </row>
    <row r="952" spans="1:22" x14ac:dyDescent="0.2">
      <c r="A952" s="1" t="s">
        <v>1012</v>
      </c>
      <c r="B952" s="1" t="s">
        <v>4350</v>
      </c>
      <c r="C952" s="1" t="s">
        <v>2679</v>
      </c>
      <c r="D952" s="1" t="s">
        <v>3399</v>
      </c>
      <c r="G952" t="s">
        <v>62</v>
      </c>
      <c r="H952" t="s">
        <v>62</v>
      </c>
      <c r="K952" t="s">
        <v>62</v>
      </c>
      <c r="L952" t="s">
        <v>62</v>
      </c>
      <c r="M952" t="s">
        <v>62</v>
      </c>
      <c r="N952" t="s">
        <v>62</v>
      </c>
      <c r="O952" t="s">
        <v>61</v>
      </c>
      <c r="P952" t="s">
        <v>61</v>
      </c>
      <c r="Q952" t="s">
        <v>62</v>
      </c>
      <c r="R952" t="s">
        <v>61</v>
      </c>
      <c r="S952" t="s">
        <v>61</v>
      </c>
      <c r="T952" t="s">
        <v>61</v>
      </c>
      <c r="U952" t="s">
        <v>62</v>
      </c>
      <c r="V952" t="s">
        <v>62</v>
      </c>
    </row>
    <row r="953" spans="1:22" x14ac:dyDescent="0.2">
      <c r="A953" s="1" t="s">
        <v>1013</v>
      </c>
      <c r="B953" s="1" t="s">
        <v>4351</v>
      </c>
      <c r="C953" s="1" t="s">
        <v>2680</v>
      </c>
      <c r="D953" s="1" t="s">
        <v>3399</v>
      </c>
      <c r="E953" t="s">
        <v>61</v>
      </c>
      <c r="F953" t="s">
        <v>62</v>
      </c>
      <c r="G953" t="s">
        <v>62</v>
      </c>
      <c r="H953" t="s">
        <v>62</v>
      </c>
      <c r="I953" t="s">
        <v>62</v>
      </c>
      <c r="J953" t="s">
        <v>61</v>
      </c>
      <c r="K953" t="s">
        <v>62</v>
      </c>
      <c r="L953" t="s">
        <v>62</v>
      </c>
      <c r="M953" t="s">
        <v>62</v>
      </c>
      <c r="N953" t="s">
        <v>62</v>
      </c>
      <c r="O953" t="s">
        <v>61</v>
      </c>
      <c r="P953" t="s">
        <v>61</v>
      </c>
      <c r="Q953" t="s">
        <v>61</v>
      </c>
      <c r="R953" t="s">
        <v>61</v>
      </c>
      <c r="T953" t="s">
        <v>62</v>
      </c>
      <c r="U953" t="s">
        <v>62</v>
      </c>
      <c r="V953" t="s">
        <v>62</v>
      </c>
    </row>
    <row r="954" spans="1:22" x14ac:dyDescent="0.2">
      <c r="A954" s="1" t="s">
        <v>1014</v>
      </c>
      <c r="B954" s="1" t="s">
        <v>4352</v>
      </c>
      <c r="C954" s="1" t="s">
        <v>2681</v>
      </c>
      <c r="D954" s="1" t="s">
        <v>3399</v>
      </c>
      <c r="E954" t="s">
        <v>61</v>
      </c>
      <c r="F954" t="s">
        <v>62</v>
      </c>
      <c r="G954" t="s">
        <v>62</v>
      </c>
      <c r="H954" t="s">
        <v>62</v>
      </c>
      <c r="I954" t="s">
        <v>62</v>
      </c>
      <c r="J954" t="s">
        <v>62</v>
      </c>
      <c r="K954" t="s">
        <v>62</v>
      </c>
      <c r="L954" t="s">
        <v>62</v>
      </c>
      <c r="M954" t="s">
        <v>62</v>
      </c>
      <c r="N954" t="s">
        <v>62</v>
      </c>
      <c r="O954" t="s">
        <v>62</v>
      </c>
      <c r="P954" t="s">
        <v>61</v>
      </c>
      <c r="Q954" t="s">
        <v>62</v>
      </c>
      <c r="R954" t="s">
        <v>61</v>
      </c>
      <c r="S954" t="s">
        <v>61</v>
      </c>
      <c r="T954" t="s">
        <v>62</v>
      </c>
      <c r="U954" t="s">
        <v>62</v>
      </c>
      <c r="V954" t="s">
        <v>61</v>
      </c>
    </row>
    <row r="955" spans="1:22" x14ac:dyDescent="0.2">
      <c r="A955" s="1" t="s">
        <v>1015</v>
      </c>
      <c r="B955" s="1" t="s">
        <v>4353</v>
      </c>
      <c r="C955" s="1" t="s">
        <v>2682</v>
      </c>
      <c r="D955" s="1" t="s">
        <v>3399</v>
      </c>
      <c r="E955" t="s">
        <v>61</v>
      </c>
      <c r="F955" t="s">
        <v>62</v>
      </c>
      <c r="G955" t="s">
        <v>62</v>
      </c>
      <c r="H955" t="s">
        <v>62</v>
      </c>
      <c r="I955" t="s">
        <v>62</v>
      </c>
      <c r="J955" t="s">
        <v>62</v>
      </c>
      <c r="K955" t="s">
        <v>62</v>
      </c>
      <c r="L955" t="s">
        <v>62</v>
      </c>
      <c r="M955" t="s">
        <v>62</v>
      </c>
      <c r="N955" t="s">
        <v>62</v>
      </c>
      <c r="O955" t="s">
        <v>62</v>
      </c>
      <c r="P955" t="s">
        <v>61</v>
      </c>
      <c r="Q955" t="s">
        <v>62</v>
      </c>
      <c r="R955" t="s">
        <v>61</v>
      </c>
      <c r="S955" t="s">
        <v>62</v>
      </c>
      <c r="T955" t="s">
        <v>62</v>
      </c>
      <c r="U955" t="s">
        <v>62</v>
      </c>
      <c r="V955" t="s">
        <v>62</v>
      </c>
    </row>
    <row r="956" spans="1:22" x14ac:dyDescent="0.2">
      <c r="A956" s="1" t="s">
        <v>1016</v>
      </c>
      <c r="B956" s="1" t="s">
        <v>4354</v>
      </c>
      <c r="C956" s="1" t="s">
        <v>2683</v>
      </c>
      <c r="D956" s="1" t="s">
        <v>3399</v>
      </c>
      <c r="E956" t="s">
        <v>61</v>
      </c>
      <c r="F956" t="s">
        <v>62</v>
      </c>
      <c r="G956" t="s">
        <v>62</v>
      </c>
      <c r="H956" t="s">
        <v>62</v>
      </c>
      <c r="I956" t="s">
        <v>62</v>
      </c>
      <c r="J956" t="s">
        <v>62</v>
      </c>
      <c r="K956" t="s">
        <v>62</v>
      </c>
      <c r="L956" t="s">
        <v>62</v>
      </c>
      <c r="M956" t="s">
        <v>62</v>
      </c>
      <c r="N956" t="s">
        <v>62</v>
      </c>
      <c r="O956" t="s">
        <v>62</v>
      </c>
      <c r="P956" t="s">
        <v>61</v>
      </c>
      <c r="Q956" t="s">
        <v>62</v>
      </c>
      <c r="R956" t="s">
        <v>61</v>
      </c>
      <c r="S956" t="s">
        <v>62</v>
      </c>
      <c r="T956" t="s">
        <v>62</v>
      </c>
      <c r="U956" t="s">
        <v>62</v>
      </c>
      <c r="V956" t="s">
        <v>62</v>
      </c>
    </row>
    <row r="957" spans="1:22" x14ac:dyDescent="0.2">
      <c r="A957" s="1" t="s">
        <v>1017</v>
      </c>
      <c r="B957" s="1" t="s">
        <v>4355</v>
      </c>
      <c r="C957" s="1" t="s">
        <v>2684</v>
      </c>
      <c r="D957" s="1" t="s">
        <v>3399</v>
      </c>
      <c r="F957" t="s">
        <v>62</v>
      </c>
      <c r="G957" t="s">
        <v>62</v>
      </c>
      <c r="H957" t="s">
        <v>62</v>
      </c>
      <c r="I957" t="s">
        <v>61</v>
      </c>
      <c r="J957" t="s">
        <v>61</v>
      </c>
      <c r="K957" t="s">
        <v>62</v>
      </c>
      <c r="L957" t="s">
        <v>62</v>
      </c>
      <c r="M957" t="s">
        <v>62</v>
      </c>
      <c r="N957" t="s">
        <v>62</v>
      </c>
      <c r="O957" t="s">
        <v>61</v>
      </c>
      <c r="P957" t="s">
        <v>61</v>
      </c>
      <c r="Q957" t="s">
        <v>62</v>
      </c>
      <c r="R957" t="s">
        <v>61</v>
      </c>
      <c r="S957" t="s">
        <v>62</v>
      </c>
      <c r="T957" t="s">
        <v>62</v>
      </c>
      <c r="U957" t="s">
        <v>62</v>
      </c>
      <c r="V957" t="s">
        <v>62</v>
      </c>
    </row>
    <row r="958" spans="1:22" x14ac:dyDescent="0.2">
      <c r="A958" s="1" t="s">
        <v>1018</v>
      </c>
      <c r="B958" s="1" t="s">
        <v>4356</v>
      </c>
      <c r="C958" s="1" t="s">
        <v>2685</v>
      </c>
      <c r="D958" s="1" t="s">
        <v>3399</v>
      </c>
      <c r="E958" t="s">
        <v>61</v>
      </c>
      <c r="F958" t="s">
        <v>62</v>
      </c>
      <c r="G958" t="s">
        <v>61</v>
      </c>
      <c r="H958" t="s">
        <v>62</v>
      </c>
      <c r="I958" t="s">
        <v>61</v>
      </c>
      <c r="J958" t="s">
        <v>62</v>
      </c>
      <c r="K958" t="s">
        <v>62</v>
      </c>
      <c r="L958" t="s">
        <v>62</v>
      </c>
      <c r="M958" t="s">
        <v>62</v>
      </c>
      <c r="N958" t="s">
        <v>62</v>
      </c>
      <c r="O958" t="s">
        <v>62</v>
      </c>
      <c r="P958" t="s">
        <v>61</v>
      </c>
      <c r="Q958" t="s">
        <v>62</v>
      </c>
      <c r="R958" t="s">
        <v>61</v>
      </c>
      <c r="S958" t="s">
        <v>62</v>
      </c>
      <c r="T958" t="s">
        <v>61</v>
      </c>
      <c r="V958" t="s">
        <v>62</v>
      </c>
    </row>
    <row r="959" spans="1:22" x14ac:dyDescent="0.2">
      <c r="A959" s="1" t="s">
        <v>1019</v>
      </c>
      <c r="B959" s="1" t="s">
        <v>4357</v>
      </c>
      <c r="C959" s="1" t="s">
        <v>2686</v>
      </c>
      <c r="D959" s="1" t="s">
        <v>3399</v>
      </c>
      <c r="E959" t="s">
        <v>61</v>
      </c>
      <c r="F959" t="s">
        <v>62</v>
      </c>
      <c r="G959" t="s">
        <v>62</v>
      </c>
      <c r="H959" t="s">
        <v>62</v>
      </c>
      <c r="I959" t="s">
        <v>62</v>
      </c>
      <c r="J959" t="s">
        <v>62</v>
      </c>
      <c r="K959" t="s">
        <v>62</v>
      </c>
      <c r="L959" t="s">
        <v>62</v>
      </c>
      <c r="M959" t="s">
        <v>62</v>
      </c>
      <c r="N959" t="s">
        <v>62</v>
      </c>
      <c r="O959" t="s">
        <v>62</v>
      </c>
      <c r="P959" t="s">
        <v>62</v>
      </c>
      <c r="Q959" t="s">
        <v>62</v>
      </c>
      <c r="R959" t="s">
        <v>62</v>
      </c>
      <c r="S959" t="s">
        <v>62</v>
      </c>
      <c r="T959" t="s">
        <v>62</v>
      </c>
      <c r="U959" t="s">
        <v>61</v>
      </c>
      <c r="V959" t="s">
        <v>62</v>
      </c>
    </row>
    <row r="960" spans="1:22" x14ac:dyDescent="0.2">
      <c r="A960" s="1" t="s">
        <v>1020</v>
      </c>
      <c r="B960" s="1" t="s">
        <v>4358</v>
      </c>
      <c r="C960" s="1" t="s">
        <v>2687</v>
      </c>
      <c r="D960" s="1" t="s">
        <v>3399</v>
      </c>
      <c r="E960" t="s">
        <v>61</v>
      </c>
      <c r="F960" t="s">
        <v>62</v>
      </c>
      <c r="G960" t="s">
        <v>62</v>
      </c>
      <c r="H960" t="s">
        <v>62</v>
      </c>
      <c r="I960" t="s">
        <v>62</v>
      </c>
      <c r="J960" t="s">
        <v>61</v>
      </c>
      <c r="K960" t="s">
        <v>62</v>
      </c>
      <c r="L960" t="s">
        <v>62</v>
      </c>
      <c r="M960" t="s">
        <v>62</v>
      </c>
      <c r="N960" t="s">
        <v>62</v>
      </c>
      <c r="O960" t="s">
        <v>61</v>
      </c>
      <c r="P960" t="s">
        <v>61</v>
      </c>
      <c r="Q960" t="s">
        <v>62</v>
      </c>
      <c r="R960" t="s">
        <v>61</v>
      </c>
      <c r="S960" t="s">
        <v>61</v>
      </c>
      <c r="T960" t="s">
        <v>61</v>
      </c>
      <c r="U960" t="s">
        <v>61</v>
      </c>
      <c r="V960" t="s">
        <v>61</v>
      </c>
    </row>
    <row r="961" spans="1:22" x14ac:dyDescent="0.2">
      <c r="A961" s="1" t="s">
        <v>1021</v>
      </c>
      <c r="B961" s="1" t="s">
        <v>4359</v>
      </c>
      <c r="C961" s="1" t="s">
        <v>2688</v>
      </c>
      <c r="D961" s="1" t="s">
        <v>3399</v>
      </c>
      <c r="E961" t="s">
        <v>61</v>
      </c>
      <c r="F961" t="s">
        <v>62</v>
      </c>
      <c r="G961" t="s">
        <v>62</v>
      </c>
      <c r="H961" t="s">
        <v>62</v>
      </c>
      <c r="I961" t="s">
        <v>62</v>
      </c>
      <c r="J961" t="s">
        <v>61</v>
      </c>
      <c r="K961" t="s">
        <v>62</v>
      </c>
      <c r="L961" t="s">
        <v>62</v>
      </c>
      <c r="M961" t="s">
        <v>62</v>
      </c>
      <c r="N961" t="s">
        <v>62</v>
      </c>
      <c r="O961" t="s">
        <v>62</v>
      </c>
      <c r="P961" t="s">
        <v>61</v>
      </c>
      <c r="Q961" t="s">
        <v>61</v>
      </c>
      <c r="R961" t="s">
        <v>61</v>
      </c>
      <c r="S961" t="s">
        <v>61</v>
      </c>
      <c r="T961" t="s">
        <v>62</v>
      </c>
      <c r="U961" t="s">
        <v>62</v>
      </c>
      <c r="V961" t="s">
        <v>62</v>
      </c>
    </row>
    <row r="962" spans="1:22" x14ac:dyDescent="0.2">
      <c r="A962" s="1" t="s">
        <v>1022</v>
      </c>
      <c r="B962" s="1" t="s">
        <v>4360</v>
      </c>
      <c r="C962" s="1" t="s">
        <v>2689</v>
      </c>
      <c r="D962" s="1" t="s">
        <v>3399</v>
      </c>
      <c r="E962" t="s">
        <v>61</v>
      </c>
      <c r="F962" t="s">
        <v>62</v>
      </c>
      <c r="G962" t="s">
        <v>61</v>
      </c>
      <c r="H962" t="s">
        <v>62</v>
      </c>
      <c r="I962" t="s">
        <v>61</v>
      </c>
      <c r="J962" t="s">
        <v>62</v>
      </c>
      <c r="K962" t="s">
        <v>61</v>
      </c>
      <c r="N962" t="s">
        <v>61</v>
      </c>
      <c r="O962" t="s">
        <v>61</v>
      </c>
      <c r="P962" t="s">
        <v>61</v>
      </c>
      <c r="Q962" t="s">
        <v>61</v>
      </c>
      <c r="R962" t="s">
        <v>61</v>
      </c>
      <c r="S962" t="s">
        <v>62</v>
      </c>
      <c r="T962" t="s">
        <v>62</v>
      </c>
      <c r="U962" t="s">
        <v>61</v>
      </c>
      <c r="V962" t="s">
        <v>61</v>
      </c>
    </row>
    <row r="963" spans="1:22" x14ac:dyDescent="0.2">
      <c r="A963" s="1" t="s">
        <v>1023</v>
      </c>
      <c r="B963" s="1" t="s">
        <v>4361</v>
      </c>
      <c r="C963" s="1" t="s">
        <v>2690</v>
      </c>
      <c r="D963" s="1" t="s">
        <v>3399</v>
      </c>
      <c r="E963" t="s">
        <v>61</v>
      </c>
      <c r="F963" t="s">
        <v>62</v>
      </c>
      <c r="G963" t="s">
        <v>61</v>
      </c>
      <c r="H963" t="s">
        <v>62</v>
      </c>
      <c r="J963" t="s">
        <v>61</v>
      </c>
      <c r="K963" t="s">
        <v>61</v>
      </c>
      <c r="L963" t="s">
        <v>62</v>
      </c>
      <c r="M963" t="s">
        <v>62</v>
      </c>
      <c r="O963" t="s">
        <v>62</v>
      </c>
      <c r="P963" t="s">
        <v>61</v>
      </c>
      <c r="Q963" t="s">
        <v>61</v>
      </c>
      <c r="R963" t="s">
        <v>61</v>
      </c>
      <c r="S963" t="s">
        <v>61</v>
      </c>
      <c r="T963" t="s">
        <v>62</v>
      </c>
      <c r="V963" t="s">
        <v>62</v>
      </c>
    </row>
    <row r="964" spans="1:22" x14ac:dyDescent="0.2">
      <c r="A964" s="1" t="s">
        <v>1024</v>
      </c>
      <c r="B964" s="1" t="s">
        <v>4362</v>
      </c>
      <c r="C964" s="1" t="s">
        <v>2691</v>
      </c>
      <c r="D964" s="1" t="s">
        <v>3399</v>
      </c>
      <c r="E964" t="s">
        <v>61</v>
      </c>
      <c r="F964" t="s">
        <v>62</v>
      </c>
      <c r="G964" t="s">
        <v>61</v>
      </c>
      <c r="H964" t="s">
        <v>62</v>
      </c>
      <c r="J964" t="s">
        <v>62</v>
      </c>
      <c r="K964" t="s">
        <v>62</v>
      </c>
      <c r="L964" t="s">
        <v>62</v>
      </c>
      <c r="M964" t="s">
        <v>62</v>
      </c>
      <c r="N964" t="s">
        <v>62</v>
      </c>
      <c r="O964" t="s">
        <v>62</v>
      </c>
      <c r="P964" t="s">
        <v>62</v>
      </c>
      <c r="Q964" t="s">
        <v>62</v>
      </c>
      <c r="R964" t="s">
        <v>62</v>
      </c>
      <c r="S964" t="s">
        <v>62</v>
      </c>
      <c r="T964" t="s">
        <v>61</v>
      </c>
      <c r="U964" t="s">
        <v>61</v>
      </c>
      <c r="V964" t="s">
        <v>62</v>
      </c>
    </row>
    <row r="965" spans="1:22" x14ac:dyDescent="0.2">
      <c r="A965" s="1" t="s">
        <v>1025</v>
      </c>
      <c r="B965" s="1" t="s">
        <v>4363</v>
      </c>
      <c r="C965" s="1" t="s">
        <v>2692</v>
      </c>
      <c r="D965" s="1" t="s">
        <v>3399</v>
      </c>
      <c r="G965" t="s">
        <v>62</v>
      </c>
      <c r="H965" t="s">
        <v>62</v>
      </c>
      <c r="I965" t="s">
        <v>61</v>
      </c>
      <c r="J965" t="s">
        <v>61</v>
      </c>
      <c r="K965" t="s">
        <v>62</v>
      </c>
      <c r="L965" t="s">
        <v>62</v>
      </c>
      <c r="M965" t="s">
        <v>62</v>
      </c>
      <c r="N965" t="s">
        <v>62</v>
      </c>
      <c r="O965" t="s">
        <v>61</v>
      </c>
      <c r="P965" t="s">
        <v>61</v>
      </c>
      <c r="Q965" t="s">
        <v>62</v>
      </c>
      <c r="R965" t="s">
        <v>61</v>
      </c>
      <c r="T965" t="s">
        <v>61</v>
      </c>
      <c r="U965" t="s">
        <v>62</v>
      </c>
      <c r="V965" t="s">
        <v>62</v>
      </c>
    </row>
    <row r="966" spans="1:22" x14ac:dyDescent="0.2">
      <c r="A966" s="1" t="s">
        <v>1026</v>
      </c>
      <c r="B966" s="1" t="s">
        <v>4364</v>
      </c>
      <c r="C966" s="1" t="s">
        <v>2693</v>
      </c>
      <c r="D966" s="1" t="s">
        <v>3399</v>
      </c>
      <c r="E966" t="s">
        <v>61</v>
      </c>
      <c r="F966" t="s">
        <v>62</v>
      </c>
      <c r="G966" t="s">
        <v>62</v>
      </c>
      <c r="H966" t="s">
        <v>62</v>
      </c>
      <c r="I966" t="s">
        <v>62</v>
      </c>
      <c r="J966" t="s">
        <v>61</v>
      </c>
      <c r="K966" t="s">
        <v>62</v>
      </c>
      <c r="L966" t="s">
        <v>62</v>
      </c>
      <c r="M966" t="s">
        <v>62</v>
      </c>
      <c r="N966" t="s">
        <v>62</v>
      </c>
      <c r="O966" t="s">
        <v>61</v>
      </c>
      <c r="P966" t="s">
        <v>61</v>
      </c>
      <c r="Q966" t="s">
        <v>62</v>
      </c>
      <c r="R966" t="s">
        <v>61</v>
      </c>
      <c r="S966" t="s">
        <v>62</v>
      </c>
      <c r="T966" t="s">
        <v>62</v>
      </c>
      <c r="V966" t="s">
        <v>62</v>
      </c>
    </row>
    <row r="967" spans="1:22" x14ac:dyDescent="0.2">
      <c r="A967" s="1" t="s">
        <v>1027</v>
      </c>
      <c r="B967" s="1" t="s">
        <v>4365</v>
      </c>
      <c r="C967" s="1" t="s">
        <v>2694</v>
      </c>
      <c r="D967" s="1" t="s">
        <v>3399</v>
      </c>
      <c r="F967" t="s">
        <v>62</v>
      </c>
      <c r="G967" t="s">
        <v>62</v>
      </c>
      <c r="H967" t="s">
        <v>62</v>
      </c>
      <c r="I967" t="s">
        <v>62</v>
      </c>
      <c r="K967" t="s">
        <v>62</v>
      </c>
      <c r="L967" t="s">
        <v>62</v>
      </c>
      <c r="M967" t="s">
        <v>62</v>
      </c>
      <c r="N967" t="s">
        <v>62</v>
      </c>
      <c r="O967" t="s">
        <v>61</v>
      </c>
      <c r="P967" t="s">
        <v>62</v>
      </c>
      <c r="Q967" t="s">
        <v>62</v>
      </c>
      <c r="R967" t="s">
        <v>61</v>
      </c>
      <c r="S967" t="s">
        <v>62</v>
      </c>
      <c r="T967" t="s">
        <v>61</v>
      </c>
      <c r="U967" t="s">
        <v>62</v>
      </c>
      <c r="V967" t="s">
        <v>62</v>
      </c>
    </row>
    <row r="968" spans="1:22" x14ac:dyDescent="0.2">
      <c r="A968" s="1" t="s">
        <v>1028</v>
      </c>
      <c r="B968" s="1" t="s">
        <v>4366</v>
      </c>
      <c r="C968" s="1" t="s">
        <v>2695</v>
      </c>
      <c r="D968" s="1" t="s">
        <v>3399</v>
      </c>
      <c r="E968" t="s">
        <v>61</v>
      </c>
      <c r="G968" t="s">
        <v>62</v>
      </c>
      <c r="H968" t="s">
        <v>62</v>
      </c>
      <c r="J968" t="s">
        <v>61</v>
      </c>
      <c r="K968" t="s">
        <v>62</v>
      </c>
      <c r="L968" t="s">
        <v>62</v>
      </c>
      <c r="M968" t="s">
        <v>62</v>
      </c>
      <c r="N968" t="s">
        <v>62</v>
      </c>
      <c r="O968" t="s">
        <v>62</v>
      </c>
      <c r="P968" t="s">
        <v>61</v>
      </c>
      <c r="Q968" t="s">
        <v>61</v>
      </c>
      <c r="R968" t="s">
        <v>61</v>
      </c>
      <c r="S968" t="s">
        <v>61</v>
      </c>
      <c r="T968" t="s">
        <v>62</v>
      </c>
      <c r="U968" t="s">
        <v>62</v>
      </c>
      <c r="V968" t="s">
        <v>62</v>
      </c>
    </row>
    <row r="969" spans="1:22" x14ac:dyDescent="0.2">
      <c r="A969" s="1" t="s">
        <v>1029</v>
      </c>
      <c r="B969" s="1" t="s">
        <v>4367</v>
      </c>
      <c r="C969" s="1" t="s">
        <v>2696</v>
      </c>
      <c r="D969" s="1" t="s">
        <v>3399</v>
      </c>
      <c r="E969" t="s">
        <v>61</v>
      </c>
      <c r="F969" t="s">
        <v>62</v>
      </c>
      <c r="G969" t="s">
        <v>62</v>
      </c>
      <c r="H969" t="s">
        <v>62</v>
      </c>
      <c r="I969" t="s">
        <v>62</v>
      </c>
      <c r="J969" t="s">
        <v>62</v>
      </c>
      <c r="K969" t="s">
        <v>62</v>
      </c>
      <c r="L969" t="s">
        <v>62</v>
      </c>
      <c r="M969" t="s">
        <v>62</v>
      </c>
      <c r="N969" t="s">
        <v>62</v>
      </c>
      <c r="O969" t="s">
        <v>61</v>
      </c>
      <c r="P969" t="s">
        <v>62</v>
      </c>
      <c r="Q969" t="s">
        <v>62</v>
      </c>
      <c r="R969" t="s">
        <v>62</v>
      </c>
      <c r="S969" t="s">
        <v>62</v>
      </c>
      <c r="U969" t="s">
        <v>62</v>
      </c>
      <c r="V969" t="s">
        <v>62</v>
      </c>
    </row>
    <row r="970" spans="1:22" x14ac:dyDescent="0.2">
      <c r="A970" s="1" t="s">
        <v>1030</v>
      </c>
      <c r="B970" s="1" t="s">
        <v>4368</v>
      </c>
      <c r="C970" s="1" t="s">
        <v>2697</v>
      </c>
      <c r="D970" s="1" t="s">
        <v>3399</v>
      </c>
      <c r="E970" t="s">
        <v>61</v>
      </c>
      <c r="F970" t="s">
        <v>62</v>
      </c>
      <c r="G970" t="s">
        <v>62</v>
      </c>
      <c r="H970" t="s">
        <v>62</v>
      </c>
      <c r="I970" t="s">
        <v>62</v>
      </c>
      <c r="J970" t="s">
        <v>61</v>
      </c>
      <c r="K970" t="s">
        <v>62</v>
      </c>
      <c r="L970" t="s">
        <v>62</v>
      </c>
      <c r="M970" t="s">
        <v>62</v>
      </c>
      <c r="O970" t="s">
        <v>61</v>
      </c>
      <c r="P970" t="s">
        <v>61</v>
      </c>
      <c r="Q970" t="s">
        <v>61</v>
      </c>
      <c r="R970" t="s">
        <v>61</v>
      </c>
      <c r="S970" t="s">
        <v>61</v>
      </c>
      <c r="T970" t="s">
        <v>62</v>
      </c>
      <c r="U970" t="s">
        <v>61</v>
      </c>
      <c r="V970" t="s">
        <v>62</v>
      </c>
    </row>
    <row r="971" spans="1:22" x14ac:dyDescent="0.2">
      <c r="A971" s="1" t="s">
        <v>1031</v>
      </c>
      <c r="B971" s="1" t="s">
        <v>4369</v>
      </c>
      <c r="C971" s="1" t="s">
        <v>2698</v>
      </c>
      <c r="D971" s="1" t="s">
        <v>3399</v>
      </c>
      <c r="E971" t="s">
        <v>61</v>
      </c>
      <c r="F971" t="s">
        <v>62</v>
      </c>
      <c r="G971" t="s">
        <v>61</v>
      </c>
      <c r="H971" t="s">
        <v>62</v>
      </c>
      <c r="I971" t="s">
        <v>61</v>
      </c>
      <c r="J971" t="s">
        <v>62</v>
      </c>
      <c r="K971" t="s">
        <v>62</v>
      </c>
      <c r="M971" t="s">
        <v>62</v>
      </c>
      <c r="N971" t="s">
        <v>61</v>
      </c>
      <c r="O971" t="s">
        <v>61</v>
      </c>
      <c r="P971" t="s">
        <v>61</v>
      </c>
      <c r="Q971" t="s">
        <v>61</v>
      </c>
      <c r="R971" t="s">
        <v>61</v>
      </c>
      <c r="S971" t="s">
        <v>62</v>
      </c>
      <c r="T971" t="s">
        <v>62</v>
      </c>
      <c r="U971" t="s">
        <v>61</v>
      </c>
      <c r="V971" t="s">
        <v>62</v>
      </c>
    </row>
    <row r="972" spans="1:22" x14ac:dyDescent="0.2">
      <c r="A972" s="1" t="s">
        <v>1032</v>
      </c>
      <c r="B972" s="1" t="s">
        <v>4370</v>
      </c>
      <c r="C972" s="1" t="s">
        <v>2699</v>
      </c>
      <c r="D972" s="1" t="s">
        <v>3399</v>
      </c>
      <c r="E972" t="s">
        <v>61</v>
      </c>
      <c r="F972" t="s">
        <v>62</v>
      </c>
      <c r="G972" t="s">
        <v>61</v>
      </c>
      <c r="H972" t="s">
        <v>62</v>
      </c>
      <c r="I972" t="s">
        <v>61</v>
      </c>
      <c r="J972" t="s">
        <v>62</v>
      </c>
      <c r="K972" t="s">
        <v>62</v>
      </c>
      <c r="M972" t="s">
        <v>62</v>
      </c>
      <c r="N972" t="s">
        <v>61</v>
      </c>
      <c r="O972" t="s">
        <v>61</v>
      </c>
      <c r="P972" t="s">
        <v>61</v>
      </c>
      <c r="Q972" t="s">
        <v>61</v>
      </c>
      <c r="R972" t="s">
        <v>61</v>
      </c>
      <c r="S972" t="s">
        <v>62</v>
      </c>
      <c r="T972" t="s">
        <v>62</v>
      </c>
      <c r="U972" t="s">
        <v>61</v>
      </c>
      <c r="V972" t="s">
        <v>62</v>
      </c>
    </row>
    <row r="973" spans="1:22" x14ac:dyDescent="0.2">
      <c r="A973" s="1" t="s">
        <v>1033</v>
      </c>
      <c r="B973" s="1" t="s">
        <v>4371</v>
      </c>
      <c r="C973" s="1" t="s">
        <v>2700</v>
      </c>
      <c r="D973" s="1" t="s">
        <v>3399</v>
      </c>
      <c r="E973" t="s">
        <v>61</v>
      </c>
      <c r="F973" t="s">
        <v>62</v>
      </c>
      <c r="G973" t="s">
        <v>62</v>
      </c>
      <c r="H973" t="s">
        <v>62</v>
      </c>
      <c r="I973" t="s">
        <v>62</v>
      </c>
      <c r="J973" t="s">
        <v>62</v>
      </c>
      <c r="K973" t="s">
        <v>62</v>
      </c>
      <c r="L973" t="s">
        <v>62</v>
      </c>
      <c r="M973" t="s">
        <v>62</v>
      </c>
      <c r="N973" t="s">
        <v>62</v>
      </c>
      <c r="O973" t="s">
        <v>61</v>
      </c>
      <c r="P973" t="s">
        <v>62</v>
      </c>
      <c r="Q973" t="s">
        <v>62</v>
      </c>
      <c r="R973" t="s">
        <v>62</v>
      </c>
      <c r="S973" t="s">
        <v>62</v>
      </c>
      <c r="T973" t="s">
        <v>61</v>
      </c>
      <c r="U973" t="s">
        <v>61</v>
      </c>
      <c r="V973" t="s">
        <v>62</v>
      </c>
    </row>
    <row r="974" spans="1:22" x14ac:dyDescent="0.2">
      <c r="A974" s="1" t="s">
        <v>1034</v>
      </c>
      <c r="B974" s="1" t="s">
        <v>4372</v>
      </c>
      <c r="C974" s="1" t="s">
        <v>2701</v>
      </c>
      <c r="D974" s="1" t="s">
        <v>3399</v>
      </c>
      <c r="E974" t="s">
        <v>61</v>
      </c>
      <c r="F974" t="s">
        <v>62</v>
      </c>
      <c r="G974" t="s">
        <v>62</v>
      </c>
      <c r="H974" t="s">
        <v>62</v>
      </c>
      <c r="I974" t="s">
        <v>62</v>
      </c>
      <c r="J974" t="s">
        <v>62</v>
      </c>
      <c r="K974" t="s">
        <v>62</v>
      </c>
      <c r="L974" t="s">
        <v>62</v>
      </c>
      <c r="M974" t="s">
        <v>62</v>
      </c>
      <c r="N974" t="s">
        <v>62</v>
      </c>
      <c r="O974" t="s">
        <v>61</v>
      </c>
      <c r="P974" t="s">
        <v>62</v>
      </c>
      <c r="Q974" t="s">
        <v>62</v>
      </c>
      <c r="R974" t="s">
        <v>62</v>
      </c>
      <c r="S974" t="s">
        <v>62</v>
      </c>
      <c r="T974" t="s">
        <v>62</v>
      </c>
      <c r="U974" t="s">
        <v>62</v>
      </c>
      <c r="V974" t="s">
        <v>62</v>
      </c>
    </row>
    <row r="975" spans="1:22" x14ac:dyDescent="0.2">
      <c r="A975" s="1" t="s">
        <v>1035</v>
      </c>
      <c r="B975" s="1" t="s">
        <v>4373</v>
      </c>
      <c r="C975" s="1" t="s">
        <v>2702</v>
      </c>
      <c r="D975" s="1" t="s">
        <v>3399</v>
      </c>
      <c r="E975" t="s">
        <v>61</v>
      </c>
      <c r="F975" t="s">
        <v>62</v>
      </c>
      <c r="G975" t="s">
        <v>62</v>
      </c>
      <c r="H975" t="s">
        <v>62</v>
      </c>
      <c r="I975" t="s">
        <v>62</v>
      </c>
      <c r="J975" t="s">
        <v>61</v>
      </c>
      <c r="K975" t="s">
        <v>62</v>
      </c>
      <c r="L975" t="s">
        <v>62</v>
      </c>
      <c r="M975" t="s">
        <v>62</v>
      </c>
      <c r="N975" t="s">
        <v>62</v>
      </c>
      <c r="O975" t="s">
        <v>61</v>
      </c>
      <c r="P975" t="s">
        <v>61</v>
      </c>
      <c r="Q975" t="s">
        <v>61</v>
      </c>
      <c r="R975" t="s">
        <v>61</v>
      </c>
      <c r="T975" t="s">
        <v>61</v>
      </c>
      <c r="U975" t="s">
        <v>62</v>
      </c>
      <c r="V975" t="s">
        <v>62</v>
      </c>
    </row>
    <row r="976" spans="1:22" x14ac:dyDescent="0.2">
      <c r="A976" s="1" t="s">
        <v>1036</v>
      </c>
      <c r="B976" s="1" t="s">
        <v>4374</v>
      </c>
      <c r="C976" s="1" t="s">
        <v>2703</v>
      </c>
      <c r="D976" s="1" t="s">
        <v>3399</v>
      </c>
      <c r="E976" t="s">
        <v>62</v>
      </c>
      <c r="F976" t="s">
        <v>62</v>
      </c>
      <c r="G976" t="s">
        <v>62</v>
      </c>
      <c r="H976" t="s">
        <v>62</v>
      </c>
      <c r="I976" t="s">
        <v>62</v>
      </c>
      <c r="J976" t="s">
        <v>62</v>
      </c>
      <c r="K976" t="s">
        <v>62</v>
      </c>
      <c r="L976" t="s">
        <v>62</v>
      </c>
      <c r="M976" t="s">
        <v>62</v>
      </c>
      <c r="N976" t="s">
        <v>62</v>
      </c>
      <c r="O976" t="s">
        <v>61</v>
      </c>
      <c r="P976" t="s">
        <v>62</v>
      </c>
      <c r="Q976" t="s">
        <v>62</v>
      </c>
      <c r="R976" t="s">
        <v>62</v>
      </c>
      <c r="S976" t="s">
        <v>62</v>
      </c>
      <c r="T976" t="s">
        <v>61</v>
      </c>
      <c r="U976" t="s">
        <v>62</v>
      </c>
      <c r="V976" t="s">
        <v>62</v>
      </c>
    </row>
    <row r="977" spans="1:22" x14ac:dyDescent="0.2">
      <c r="A977" s="1" t="s">
        <v>1037</v>
      </c>
      <c r="B977" s="1" t="s">
        <v>4375</v>
      </c>
      <c r="C977" s="1" t="s">
        <v>2704</v>
      </c>
      <c r="D977" s="1" t="s">
        <v>3399</v>
      </c>
      <c r="F977" t="s">
        <v>62</v>
      </c>
      <c r="G977" t="s">
        <v>62</v>
      </c>
      <c r="H977" t="s">
        <v>62</v>
      </c>
      <c r="I977" t="s">
        <v>62</v>
      </c>
      <c r="J977" t="s">
        <v>62</v>
      </c>
      <c r="K977" t="s">
        <v>62</v>
      </c>
      <c r="L977" t="s">
        <v>62</v>
      </c>
      <c r="M977" t="s">
        <v>62</v>
      </c>
      <c r="N977" t="s">
        <v>62</v>
      </c>
      <c r="O977" t="s">
        <v>61</v>
      </c>
      <c r="P977" t="s">
        <v>62</v>
      </c>
      <c r="Q977" t="s">
        <v>62</v>
      </c>
      <c r="R977" t="s">
        <v>62</v>
      </c>
      <c r="S977" t="s">
        <v>62</v>
      </c>
      <c r="U977" t="s">
        <v>62</v>
      </c>
      <c r="V977" t="s">
        <v>62</v>
      </c>
    </row>
    <row r="978" spans="1:22" x14ac:dyDescent="0.2">
      <c r="A978" s="1" t="s">
        <v>1038</v>
      </c>
      <c r="B978" s="1" t="s">
        <v>4376</v>
      </c>
      <c r="C978" s="1" t="s">
        <v>2705</v>
      </c>
      <c r="D978" s="1" t="s">
        <v>3399</v>
      </c>
      <c r="E978" t="s">
        <v>61</v>
      </c>
      <c r="F978" t="s">
        <v>62</v>
      </c>
      <c r="G978" t="s">
        <v>62</v>
      </c>
      <c r="H978" t="s">
        <v>62</v>
      </c>
      <c r="K978" t="s">
        <v>62</v>
      </c>
      <c r="L978" t="s">
        <v>62</v>
      </c>
      <c r="M978" t="s">
        <v>62</v>
      </c>
      <c r="N978" t="s">
        <v>62</v>
      </c>
      <c r="O978" t="s">
        <v>61</v>
      </c>
      <c r="P978" t="s">
        <v>61</v>
      </c>
      <c r="Q978" t="s">
        <v>62</v>
      </c>
      <c r="R978" t="s">
        <v>61</v>
      </c>
      <c r="S978" t="s">
        <v>62</v>
      </c>
      <c r="T978" t="s">
        <v>61</v>
      </c>
      <c r="U978" t="s">
        <v>62</v>
      </c>
      <c r="V978" t="s">
        <v>61</v>
      </c>
    </row>
    <row r="979" spans="1:22" x14ac:dyDescent="0.2">
      <c r="A979" s="1" t="s">
        <v>1039</v>
      </c>
      <c r="B979" s="1" t="s">
        <v>4377</v>
      </c>
      <c r="C979" s="1" t="s">
        <v>2706</v>
      </c>
      <c r="D979" s="1" t="s">
        <v>3399</v>
      </c>
      <c r="F979" t="s">
        <v>62</v>
      </c>
      <c r="G979" t="s">
        <v>62</v>
      </c>
      <c r="H979" t="s">
        <v>62</v>
      </c>
      <c r="I979" t="s">
        <v>62</v>
      </c>
      <c r="J979" t="s">
        <v>62</v>
      </c>
      <c r="K979" t="s">
        <v>62</v>
      </c>
      <c r="L979" t="s">
        <v>62</v>
      </c>
      <c r="M979" t="s">
        <v>62</v>
      </c>
      <c r="N979" t="s">
        <v>62</v>
      </c>
      <c r="O979" t="s">
        <v>61</v>
      </c>
      <c r="P979" t="s">
        <v>62</v>
      </c>
      <c r="Q979" t="s">
        <v>62</v>
      </c>
      <c r="R979" t="s">
        <v>62</v>
      </c>
      <c r="S979" t="s">
        <v>62</v>
      </c>
      <c r="U979" t="s">
        <v>62</v>
      </c>
      <c r="V979" t="s">
        <v>62</v>
      </c>
    </row>
    <row r="980" spans="1:22" x14ac:dyDescent="0.2">
      <c r="A980" s="1" t="s">
        <v>1040</v>
      </c>
      <c r="B980" s="1" t="s">
        <v>4378</v>
      </c>
      <c r="C980" s="1" t="s">
        <v>2707</v>
      </c>
      <c r="D980" s="1" t="s">
        <v>3399</v>
      </c>
      <c r="E980" t="s">
        <v>61</v>
      </c>
      <c r="F980" t="s">
        <v>62</v>
      </c>
      <c r="G980" t="s">
        <v>61</v>
      </c>
      <c r="H980" t="s">
        <v>62</v>
      </c>
      <c r="I980" t="s">
        <v>61</v>
      </c>
      <c r="J980" t="s">
        <v>61</v>
      </c>
      <c r="M980" t="s">
        <v>61</v>
      </c>
      <c r="N980" t="s">
        <v>61</v>
      </c>
      <c r="O980" t="s">
        <v>61</v>
      </c>
      <c r="P980" t="s">
        <v>61</v>
      </c>
      <c r="Q980" t="s">
        <v>61</v>
      </c>
      <c r="R980" t="s">
        <v>61</v>
      </c>
      <c r="S980" t="s">
        <v>62</v>
      </c>
      <c r="T980" t="s">
        <v>62</v>
      </c>
      <c r="U980" t="s">
        <v>61</v>
      </c>
      <c r="V980" t="s">
        <v>61</v>
      </c>
    </row>
    <row r="981" spans="1:22" x14ac:dyDescent="0.2">
      <c r="A981" s="1" t="s">
        <v>1041</v>
      </c>
      <c r="B981" s="1" t="s">
        <v>4379</v>
      </c>
      <c r="C981" s="1" t="s">
        <v>2708</v>
      </c>
      <c r="D981" s="1" t="s">
        <v>3399</v>
      </c>
      <c r="E981" t="s">
        <v>61</v>
      </c>
      <c r="F981" t="s">
        <v>62</v>
      </c>
      <c r="G981" t="s">
        <v>62</v>
      </c>
      <c r="H981" t="s">
        <v>62</v>
      </c>
      <c r="J981" t="s">
        <v>62</v>
      </c>
      <c r="K981" t="s">
        <v>62</v>
      </c>
      <c r="L981" t="s">
        <v>62</v>
      </c>
      <c r="M981" t="s">
        <v>62</v>
      </c>
      <c r="N981" t="s">
        <v>62</v>
      </c>
      <c r="O981" t="s">
        <v>61</v>
      </c>
      <c r="P981" t="s">
        <v>62</v>
      </c>
      <c r="Q981" t="s">
        <v>62</v>
      </c>
      <c r="R981" t="s">
        <v>62</v>
      </c>
      <c r="S981" t="s">
        <v>62</v>
      </c>
      <c r="T981" t="s">
        <v>62</v>
      </c>
      <c r="U981" t="s">
        <v>61</v>
      </c>
      <c r="V981" t="s">
        <v>62</v>
      </c>
    </row>
    <row r="982" spans="1:22" x14ac:dyDescent="0.2">
      <c r="A982" s="1" t="s">
        <v>1042</v>
      </c>
      <c r="B982" s="1" t="s">
        <v>4380</v>
      </c>
      <c r="C982" s="1" t="s">
        <v>2709</v>
      </c>
      <c r="D982" s="1" t="s">
        <v>3399</v>
      </c>
      <c r="E982" t="s">
        <v>61</v>
      </c>
      <c r="F982" t="s">
        <v>62</v>
      </c>
      <c r="H982" t="s">
        <v>62</v>
      </c>
      <c r="I982" t="s">
        <v>61</v>
      </c>
      <c r="J982" t="s">
        <v>62</v>
      </c>
      <c r="K982" t="s">
        <v>62</v>
      </c>
      <c r="L982" t="s">
        <v>62</v>
      </c>
      <c r="M982" t="s">
        <v>62</v>
      </c>
      <c r="N982" t="s">
        <v>62</v>
      </c>
      <c r="O982" t="s">
        <v>62</v>
      </c>
      <c r="P982" t="s">
        <v>62</v>
      </c>
      <c r="Q982" t="s">
        <v>62</v>
      </c>
      <c r="R982" t="s">
        <v>62</v>
      </c>
      <c r="S982" t="s">
        <v>62</v>
      </c>
      <c r="V982" t="s">
        <v>62</v>
      </c>
    </row>
    <row r="983" spans="1:22" x14ac:dyDescent="0.2">
      <c r="A983" s="1" t="s">
        <v>1043</v>
      </c>
      <c r="B983" s="1" t="s">
        <v>4381</v>
      </c>
      <c r="C983" s="1" t="s">
        <v>2710</v>
      </c>
      <c r="D983" s="1" t="s">
        <v>3399</v>
      </c>
      <c r="E983" t="s">
        <v>61</v>
      </c>
      <c r="G983" t="s">
        <v>62</v>
      </c>
      <c r="H983" t="s">
        <v>62</v>
      </c>
      <c r="J983" t="s">
        <v>61</v>
      </c>
      <c r="K983" t="s">
        <v>62</v>
      </c>
      <c r="L983" t="s">
        <v>62</v>
      </c>
      <c r="M983" t="s">
        <v>62</v>
      </c>
      <c r="N983" t="s">
        <v>62</v>
      </c>
      <c r="O983" t="s">
        <v>62</v>
      </c>
      <c r="P983" t="s">
        <v>61</v>
      </c>
      <c r="Q983" t="s">
        <v>62</v>
      </c>
      <c r="R983" t="s">
        <v>61</v>
      </c>
      <c r="T983" t="s">
        <v>61</v>
      </c>
      <c r="U983" t="s">
        <v>62</v>
      </c>
      <c r="V983" t="s">
        <v>62</v>
      </c>
    </row>
    <row r="984" spans="1:22" x14ac:dyDescent="0.2">
      <c r="A984" s="1" t="s">
        <v>1044</v>
      </c>
      <c r="B984" s="1" t="s">
        <v>4382</v>
      </c>
      <c r="C984" s="1" t="s">
        <v>2711</v>
      </c>
      <c r="D984" s="1" t="s">
        <v>3399</v>
      </c>
      <c r="E984" t="s">
        <v>61</v>
      </c>
      <c r="F984" t="s">
        <v>62</v>
      </c>
      <c r="G984" t="s">
        <v>62</v>
      </c>
      <c r="H984" t="s">
        <v>62</v>
      </c>
      <c r="I984" t="s">
        <v>62</v>
      </c>
      <c r="J984" t="s">
        <v>61</v>
      </c>
      <c r="K984" t="s">
        <v>62</v>
      </c>
      <c r="L984" t="s">
        <v>62</v>
      </c>
      <c r="M984" t="s">
        <v>62</v>
      </c>
      <c r="N984" t="s">
        <v>62</v>
      </c>
      <c r="O984" t="s">
        <v>61</v>
      </c>
      <c r="P984" t="s">
        <v>61</v>
      </c>
      <c r="Q984" t="s">
        <v>62</v>
      </c>
      <c r="R984" t="s">
        <v>61</v>
      </c>
      <c r="S984" t="s">
        <v>61</v>
      </c>
      <c r="T984" t="s">
        <v>61</v>
      </c>
      <c r="U984" t="s">
        <v>61</v>
      </c>
      <c r="V984" t="s">
        <v>62</v>
      </c>
    </row>
    <row r="985" spans="1:22" x14ac:dyDescent="0.2">
      <c r="A985" s="1" t="s">
        <v>1045</v>
      </c>
      <c r="B985" s="1" t="s">
        <v>4383</v>
      </c>
      <c r="C985" s="1" t="s">
        <v>2712</v>
      </c>
      <c r="D985" s="1" t="s">
        <v>3399</v>
      </c>
      <c r="E985" t="s">
        <v>61</v>
      </c>
      <c r="F985" t="s">
        <v>62</v>
      </c>
      <c r="G985" t="s">
        <v>62</v>
      </c>
      <c r="H985" t="s">
        <v>62</v>
      </c>
      <c r="I985" t="s">
        <v>62</v>
      </c>
      <c r="J985" t="s">
        <v>62</v>
      </c>
      <c r="K985" t="s">
        <v>62</v>
      </c>
      <c r="L985" t="s">
        <v>62</v>
      </c>
      <c r="M985" t="s">
        <v>62</v>
      </c>
      <c r="N985" t="s">
        <v>62</v>
      </c>
      <c r="O985" t="s">
        <v>62</v>
      </c>
      <c r="P985" t="s">
        <v>61</v>
      </c>
      <c r="Q985" t="s">
        <v>62</v>
      </c>
      <c r="R985" t="s">
        <v>61</v>
      </c>
      <c r="S985" t="s">
        <v>62</v>
      </c>
      <c r="T985" t="s">
        <v>62</v>
      </c>
      <c r="U985" t="s">
        <v>62</v>
      </c>
      <c r="V985" t="s">
        <v>62</v>
      </c>
    </row>
    <row r="986" spans="1:22" x14ac:dyDescent="0.2">
      <c r="A986" s="1" t="s">
        <v>1046</v>
      </c>
      <c r="B986" s="1" t="s">
        <v>4384</v>
      </c>
      <c r="C986" s="1" t="s">
        <v>2713</v>
      </c>
      <c r="D986" s="1" t="s">
        <v>3399</v>
      </c>
      <c r="E986" t="s">
        <v>61</v>
      </c>
      <c r="F986" t="s">
        <v>62</v>
      </c>
      <c r="G986" t="s">
        <v>62</v>
      </c>
      <c r="H986" t="s">
        <v>62</v>
      </c>
      <c r="I986" t="s">
        <v>62</v>
      </c>
      <c r="J986" t="s">
        <v>61</v>
      </c>
      <c r="K986" t="s">
        <v>62</v>
      </c>
      <c r="L986" t="s">
        <v>62</v>
      </c>
      <c r="M986" t="s">
        <v>62</v>
      </c>
      <c r="N986" t="s">
        <v>62</v>
      </c>
      <c r="O986" t="s">
        <v>62</v>
      </c>
      <c r="P986" t="s">
        <v>61</v>
      </c>
      <c r="Q986" t="s">
        <v>62</v>
      </c>
      <c r="R986" t="s">
        <v>61</v>
      </c>
      <c r="T986" t="s">
        <v>62</v>
      </c>
      <c r="U986" t="s">
        <v>62</v>
      </c>
      <c r="V986" t="s">
        <v>62</v>
      </c>
    </row>
    <row r="987" spans="1:22" x14ac:dyDescent="0.2">
      <c r="A987" s="1" t="s">
        <v>1047</v>
      </c>
      <c r="B987" s="1" t="s">
        <v>4385</v>
      </c>
      <c r="C987" s="1" t="s">
        <v>2714</v>
      </c>
      <c r="D987" s="1" t="s">
        <v>3399</v>
      </c>
      <c r="E987" t="s">
        <v>61</v>
      </c>
      <c r="G987" t="s">
        <v>62</v>
      </c>
      <c r="H987" t="s">
        <v>62</v>
      </c>
      <c r="J987" t="s">
        <v>61</v>
      </c>
      <c r="L987" t="s">
        <v>62</v>
      </c>
      <c r="M987" t="s">
        <v>62</v>
      </c>
      <c r="N987" t="s">
        <v>62</v>
      </c>
      <c r="O987" t="s">
        <v>61</v>
      </c>
      <c r="P987" t="s">
        <v>61</v>
      </c>
      <c r="Q987" t="s">
        <v>62</v>
      </c>
      <c r="R987" t="s">
        <v>61</v>
      </c>
      <c r="S987" t="s">
        <v>61</v>
      </c>
      <c r="T987" t="s">
        <v>61</v>
      </c>
      <c r="U987" t="s">
        <v>61</v>
      </c>
      <c r="V987" t="s">
        <v>61</v>
      </c>
    </row>
    <row r="988" spans="1:22" x14ac:dyDescent="0.2">
      <c r="A988" s="1" t="s">
        <v>1048</v>
      </c>
      <c r="B988" s="1" t="s">
        <v>4386</v>
      </c>
      <c r="C988" s="1" t="s">
        <v>2715</v>
      </c>
      <c r="D988" s="1" t="s">
        <v>3399</v>
      </c>
      <c r="E988" t="s">
        <v>62</v>
      </c>
      <c r="F988" t="s">
        <v>62</v>
      </c>
      <c r="G988" t="s">
        <v>62</v>
      </c>
      <c r="H988" t="s">
        <v>62</v>
      </c>
      <c r="I988" t="s">
        <v>62</v>
      </c>
      <c r="J988" t="s">
        <v>62</v>
      </c>
      <c r="K988" t="s">
        <v>62</v>
      </c>
      <c r="L988" t="s">
        <v>62</v>
      </c>
      <c r="M988" t="s">
        <v>62</v>
      </c>
      <c r="N988" t="s">
        <v>62</v>
      </c>
      <c r="O988" t="s">
        <v>61</v>
      </c>
      <c r="P988" t="s">
        <v>62</v>
      </c>
      <c r="Q988" t="s">
        <v>62</v>
      </c>
      <c r="R988" t="s">
        <v>62</v>
      </c>
      <c r="S988" t="s">
        <v>62</v>
      </c>
      <c r="T988" t="s">
        <v>61</v>
      </c>
      <c r="U988" t="s">
        <v>62</v>
      </c>
      <c r="V988" t="s">
        <v>62</v>
      </c>
    </row>
    <row r="989" spans="1:22" x14ac:dyDescent="0.2">
      <c r="A989" s="1" t="s">
        <v>1049</v>
      </c>
      <c r="B989" s="1" t="s">
        <v>4387</v>
      </c>
      <c r="C989" s="1" t="s">
        <v>2716</v>
      </c>
      <c r="D989" s="1" t="s">
        <v>3399</v>
      </c>
      <c r="F989" t="s">
        <v>62</v>
      </c>
      <c r="G989" t="s">
        <v>62</v>
      </c>
      <c r="H989" t="s">
        <v>62</v>
      </c>
      <c r="J989" t="s">
        <v>61</v>
      </c>
      <c r="K989" t="s">
        <v>62</v>
      </c>
      <c r="L989" t="s">
        <v>62</v>
      </c>
      <c r="M989" t="s">
        <v>62</v>
      </c>
      <c r="N989" t="s">
        <v>62</v>
      </c>
      <c r="O989" t="s">
        <v>61</v>
      </c>
      <c r="P989" t="s">
        <v>61</v>
      </c>
      <c r="Q989" t="s">
        <v>62</v>
      </c>
      <c r="R989" t="s">
        <v>61</v>
      </c>
      <c r="S989" t="s">
        <v>62</v>
      </c>
      <c r="T989" t="s">
        <v>61</v>
      </c>
      <c r="U989" t="s">
        <v>62</v>
      </c>
      <c r="V989" t="s">
        <v>62</v>
      </c>
    </row>
    <row r="990" spans="1:22" x14ac:dyDescent="0.2">
      <c r="A990" s="1" t="s">
        <v>1050</v>
      </c>
      <c r="B990" s="1" t="s">
        <v>4388</v>
      </c>
      <c r="C990" s="1" t="s">
        <v>2717</v>
      </c>
      <c r="D990" s="1" t="s">
        <v>3399</v>
      </c>
      <c r="E990" t="s">
        <v>61</v>
      </c>
      <c r="F990" t="s">
        <v>62</v>
      </c>
      <c r="G990" t="s">
        <v>62</v>
      </c>
      <c r="H990" t="s">
        <v>62</v>
      </c>
      <c r="I990" t="s">
        <v>62</v>
      </c>
      <c r="J990" t="s">
        <v>62</v>
      </c>
      <c r="K990" t="s">
        <v>62</v>
      </c>
      <c r="L990" t="s">
        <v>62</v>
      </c>
      <c r="M990" t="s">
        <v>62</v>
      </c>
      <c r="N990" t="s">
        <v>62</v>
      </c>
      <c r="O990" t="s">
        <v>62</v>
      </c>
      <c r="P990" t="s">
        <v>61</v>
      </c>
      <c r="Q990" t="s">
        <v>62</v>
      </c>
      <c r="R990" t="s">
        <v>61</v>
      </c>
      <c r="S990" t="s">
        <v>62</v>
      </c>
      <c r="T990" t="s">
        <v>62</v>
      </c>
      <c r="U990" t="s">
        <v>62</v>
      </c>
      <c r="V990" t="s">
        <v>62</v>
      </c>
    </row>
    <row r="991" spans="1:22" x14ac:dyDescent="0.2">
      <c r="A991" s="1" t="s">
        <v>1051</v>
      </c>
      <c r="B991" s="1" t="s">
        <v>4389</v>
      </c>
      <c r="C991" s="1" t="s">
        <v>2718</v>
      </c>
      <c r="D991" s="1" t="s">
        <v>3399</v>
      </c>
      <c r="E991" t="s">
        <v>61</v>
      </c>
      <c r="F991" t="s">
        <v>62</v>
      </c>
      <c r="G991" t="s">
        <v>62</v>
      </c>
      <c r="H991" t="s">
        <v>62</v>
      </c>
      <c r="I991" t="s">
        <v>62</v>
      </c>
      <c r="J991" t="s">
        <v>62</v>
      </c>
      <c r="K991" t="s">
        <v>62</v>
      </c>
      <c r="L991" t="s">
        <v>62</v>
      </c>
      <c r="M991" t="s">
        <v>62</v>
      </c>
      <c r="N991" t="s">
        <v>62</v>
      </c>
      <c r="O991" t="s">
        <v>62</v>
      </c>
      <c r="P991" t="s">
        <v>61</v>
      </c>
      <c r="Q991" t="s">
        <v>62</v>
      </c>
      <c r="S991" t="s">
        <v>62</v>
      </c>
      <c r="T991" t="s">
        <v>62</v>
      </c>
      <c r="U991" t="s">
        <v>62</v>
      </c>
      <c r="V991" t="s">
        <v>62</v>
      </c>
    </row>
    <row r="992" spans="1:22" x14ac:dyDescent="0.2">
      <c r="A992" s="1" t="s">
        <v>1052</v>
      </c>
      <c r="B992" s="1" t="s">
        <v>4390</v>
      </c>
      <c r="C992" s="1" t="s">
        <v>2719</v>
      </c>
      <c r="D992" s="1" t="s">
        <v>3399</v>
      </c>
      <c r="E992" t="s">
        <v>61</v>
      </c>
      <c r="G992" t="s">
        <v>62</v>
      </c>
      <c r="H992" t="s">
        <v>62</v>
      </c>
      <c r="I992" t="s">
        <v>61</v>
      </c>
      <c r="J992" t="s">
        <v>62</v>
      </c>
      <c r="K992" t="s">
        <v>62</v>
      </c>
      <c r="L992" t="s">
        <v>62</v>
      </c>
      <c r="M992" t="s">
        <v>62</v>
      </c>
      <c r="N992" t="s">
        <v>62</v>
      </c>
      <c r="O992" t="s">
        <v>61</v>
      </c>
      <c r="P992" t="s">
        <v>62</v>
      </c>
      <c r="Q992" t="s">
        <v>62</v>
      </c>
      <c r="R992" t="s">
        <v>62</v>
      </c>
      <c r="S992" t="s">
        <v>62</v>
      </c>
      <c r="T992" t="s">
        <v>62</v>
      </c>
      <c r="U992" t="s">
        <v>61</v>
      </c>
      <c r="V992" t="s">
        <v>62</v>
      </c>
    </row>
    <row r="993" spans="1:22" x14ac:dyDescent="0.2">
      <c r="A993" s="1" t="s">
        <v>1053</v>
      </c>
      <c r="B993" s="1" t="s">
        <v>4391</v>
      </c>
      <c r="C993" s="1" t="s">
        <v>2720</v>
      </c>
      <c r="D993" s="1" t="s">
        <v>3399</v>
      </c>
      <c r="E993" t="s">
        <v>61</v>
      </c>
      <c r="F993" t="s">
        <v>62</v>
      </c>
      <c r="G993" t="s">
        <v>62</v>
      </c>
      <c r="H993" t="s">
        <v>62</v>
      </c>
      <c r="I993" t="s">
        <v>62</v>
      </c>
      <c r="J993" t="s">
        <v>62</v>
      </c>
      <c r="K993" t="s">
        <v>62</v>
      </c>
      <c r="L993" t="s">
        <v>62</v>
      </c>
      <c r="M993" t="s">
        <v>62</v>
      </c>
      <c r="N993" t="s">
        <v>62</v>
      </c>
      <c r="O993" t="s">
        <v>62</v>
      </c>
      <c r="Q993" t="s">
        <v>62</v>
      </c>
      <c r="R993" t="s">
        <v>62</v>
      </c>
      <c r="S993" t="s">
        <v>62</v>
      </c>
      <c r="T993" t="s">
        <v>62</v>
      </c>
      <c r="U993" t="s">
        <v>61</v>
      </c>
      <c r="V993" t="s">
        <v>62</v>
      </c>
    </row>
    <row r="994" spans="1:22" x14ac:dyDescent="0.2">
      <c r="A994" s="1" t="s">
        <v>1054</v>
      </c>
      <c r="B994" s="1" t="s">
        <v>4392</v>
      </c>
      <c r="C994" s="1" t="s">
        <v>2721</v>
      </c>
      <c r="D994" s="1" t="s">
        <v>3399</v>
      </c>
      <c r="F994" t="s">
        <v>62</v>
      </c>
      <c r="G994" t="s">
        <v>62</v>
      </c>
      <c r="H994" t="s">
        <v>62</v>
      </c>
      <c r="I994" t="s">
        <v>62</v>
      </c>
      <c r="J994" t="s">
        <v>62</v>
      </c>
      <c r="K994" t="s">
        <v>62</v>
      </c>
      <c r="L994" t="s">
        <v>62</v>
      </c>
      <c r="M994" t="s">
        <v>62</v>
      </c>
      <c r="N994" t="s">
        <v>62</v>
      </c>
      <c r="O994" t="s">
        <v>61</v>
      </c>
      <c r="P994" t="s">
        <v>62</v>
      </c>
      <c r="Q994" t="s">
        <v>62</v>
      </c>
      <c r="R994" t="s">
        <v>62</v>
      </c>
      <c r="S994" t="s">
        <v>62</v>
      </c>
      <c r="U994" t="s">
        <v>62</v>
      </c>
      <c r="V994" t="s">
        <v>61</v>
      </c>
    </row>
    <row r="995" spans="1:22" x14ac:dyDescent="0.2">
      <c r="A995" s="1" t="s">
        <v>1055</v>
      </c>
      <c r="B995" s="1" t="s">
        <v>4393</v>
      </c>
      <c r="C995" s="1" t="s">
        <v>2722</v>
      </c>
      <c r="D995" s="1" t="s">
        <v>3399</v>
      </c>
      <c r="E995" t="s">
        <v>61</v>
      </c>
      <c r="F995" t="s">
        <v>62</v>
      </c>
      <c r="G995" t="s">
        <v>61</v>
      </c>
      <c r="H995" t="s">
        <v>62</v>
      </c>
      <c r="I995" t="s">
        <v>61</v>
      </c>
      <c r="J995" t="s">
        <v>61</v>
      </c>
      <c r="K995" t="s">
        <v>61</v>
      </c>
      <c r="L995" t="s">
        <v>62</v>
      </c>
      <c r="M995" t="s">
        <v>62</v>
      </c>
      <c r="N995" t="s">
        <v>62</v>
      </c>
      <c r="O995" t="s">
        <v>61</v>
      </c>
      <c r="P995" t="s">
        <v>61</v>
      </c>
      <c r="Q995" t="s">
        <v>62</v>
      </c>
      <c r="R995" t="s">
        <v>61</v>
      </c>
      <c r="S995" t="s">
        <v>61</v>
      </c>
      <c r="T995" t="s">
        <v>62</v>
      </c>
      <c r="V995" t="s">
        <v>62</v>
      </c>
    </row>
    <row r="996" spans="1:22" x14ac:dyDescent="0.2">
      <c r="A996" s="1" t="s">
        <v>1056</v>
      </c>
      <c r="B996" s="1" t="s">
        <v>4394</v>
      </c>
      <c r="C996" s="1" t="s">
        <v>2723</v>
      </c>
      <c r="D996" s="1" t="s">
        <v>3399</v>
      </c>
      <c r="E996" t="s">
        <v>61</v>
      </c>
      <c r="F996" t="s">
        <v>62</v>
      </c>
      <c r="G996" t="s">
        <v>62</v>
      </c>
      <c r="H996" t="s">
        <v>62</v>
      </c>
      <c r="I996" t="s">
        <v>62</v>
      </c>
      <c r="J996" t="s">
        <v>62</v>
      </c>
      <c r="K996" t="s">
        <v>62</v>
      </c>
      <c r="L996" t="s">
        <v>62</v>
      </c>
      <c r="M996" t="s">
        <v>62</v>
      </c>
      <c r="N996" t="s">
        <v>62</v>
      </c>
      <c r="O996" t="s">
        <v>62</v>
      </c>
      <c r="P996" t="s">
        <v>61</v>
      </c>
      <c r="Q996" t="s">
        <v>62</v>
      </c>
      <c r="R996" t="s">
        <v>61</v>
      </c>
      <c r="S996" t="s">
        <v>62</v>
      </c>
      <c r="T996" t="s">
        <v>62</v>
      </c>
      <c r="U996" t="s">
        <v>62</v>
      </c>
      <c r="V996" t="s">
        <v>62</v>
      </c>
    </row>
    <row r="997" spans="1:22" x14ac:dyDescent="0.2">
      <c r="A997" s="1" t="s">
        <v>1057</v>
      </c>
      <c r="B997" s="1" t="s">
        <v>4395</v>
      </c>
      <c r="C997" s="1" t="s">
        <v>2724</v>
      </c>
      <c r="D997" s="1" t="s">
        <v>3399</v>
      </c>
      <c r="E997" t="s">
        <v>61</v>
      </c>
      <c r="F997" t="s">
        <v>62</v>
      </c>
      <c r="G997" t="s">
        <v>62</v>
      </c>
      <c r="H997" t="s">
        <v>62</v>
      </c>
      <c r="I997" t="s">
        <v>62</v>
      </c>
      <c r="J997" t="s">
        <v>61</v>
      </c>
      <c r="K997" t="s">
        <v>62</v>
      </c>
      <c r="L997" t="s">
        <v>62</v>
      </c>
      <c r="M997" t="s">
        <v>62</v>
      </c>
      <c r="N997" t="s">
        <v>61</v>
      </c>
      <c r="O997" t="s">
        <v>61</v>
      </c>
      <c r="P997" t="s">
        <v>61</v>
      </c>
      <c r="Q997" t="s">
        <v>61</v>
      </c>
      <c r="R997" t="s">
        <v>61</v>
      </c>
      <c r="S997" t="s">
        <v>61</v>
      </c>
      <c r="T997" t="s">
        <v>61</v>
      </c>
      <c r="U997" t="s">
        <v>61</v>
      </c>
      <c r="V997" t="s">
        <v>61</v>
      </c>
    </row>
    <row r="998" spans="1:22" x14ac:dyDescent="0.2">
      <c r="A998" s="1" t="s">
        <v>1058</v>
      </c>
      <c r="B998" s="1" t="s">
        <v>4396</v>
      </c>
      <c r="C998" s="1" t="s">
        <v>2725</v>
      </c>
      <c r="D998" s="1" t="s">
        <v>3399</v>
      </c>
      <c r="E998" t="s">
        <v>61</v>
      </c>
      <c r="F998" t="s">
        <v>62</v>
      </c>
      <c r="G998" t="s">
        <v>62</v>
      </c>
      <c r="H998" t="s">
        <v>62</v>
      </c>
      <c r="J998" t="s">
        <v>61</v>
      </c>
      <c r="K998" t="s">
        <v>62</v>
      </c>
      <c r="L998" t="s">
        <v>62</v>
      </c>
      <c r="M998" t="s">
        <v>62</v>
      </c>
      <c r="N998" t="s">
        <v>62</v>
      </c>
      <c r="O998" t="s">
        <v>62</v>
      </c>
      <c r="P998" t="s">
        <v>61</v>
      </c>
      <c r="Q998" t="s">
        <v>62</v>
      </c>
      <c r="R998" t="s">
        <v>61</v>
      </c>
      <c r="S998" t="s">
        <v>61</v>
      </c>
      <c r="T998" t="s">
        <v>62</v>
      </c>
      <c r="U998" t="s">
        <v>62</v>
      </c>
      <c r="V998" t="s">
        <v>62</v>
      </c>
    </row>
    <row r="999" spans="1:22" x14ac:dyDescent="0.2">
      <c r="A999" s="1" t="s">
        <v>1059</v>
      </c>
      <c r="B999" s="1" t="s">
        <v>4397</v>
      </c>
      <c r="C999" s="1" t="s">
        <v>2726</v>
      </c>
      <c r="D999" s="1" t="s">
        <v>3399</v>
      </c>
      <c r="E999" t="s">
        <v>61</v>
      </c>
      <c r="F999" t="s">
        <v>62</v>
      </c>
      <c r="G999" t="s">
        <v>62</v>
      </c>
      <c r="H999" t="s">
        <v>62</v>
      </c>
      <c r="I999" t="s">
        <v>62</v>
      </c>
      <c r="J999" t="s">
        <v>62</v>
      </c>
      <c r="K999" t="s">
        <v>62</v>
      </c>
      <c r="L999" t="s">
        <v>62</v>
      </c>
      <c r="M999" t="s">
        <v>62</v>
      </c>
      <c r="N999" t="s">
        <v>62</v>
      </c>
      <c r="O999" t="s">
        <v>61</v>
      </c>
      <c r="P999" t="s">
        <v>62</v>
      </c>
      <c r="Q999" t="s">
        <v>62</v>
      </c>
      <c r="R999" t="s">
        <v>62</v>
      </c>
      <c r="S999" t="s">
        <v>62</v>
      </c>
      <c r="T999" t="s">
        <v>62</v>
      </c>
      <c r="V999" t="s">
        <v>62</v>
      </c>
    </row>
    <row r="1000" spans="1:22" x14ac:dyDescent="0.2">
      <c r="A1000" s="1" t="s">
        <v>1060</v>
      </c>
      <c r="B1000" s="1" t="s">
        <v>4398</v>
      </c>
      <c r="C1000" s="1" t="s">
        <v>2727</v>
      </c>
      <c r="D1000" s="1" t="s">
        <v>3399</v>
      </c>
      <c r="E1000" t="s">
        <v>61</v>
      </c>
      <c r="F1000" t="s">
        <v>62</v>
      </c>
      <c r="G1000" t="s">
        <v>62</v>
      </c>
      <c r="H1000" t="s">
        <v>62</v>
      </c>
      <c r="I1000" t="s">
        <v>62</v>
      </c>
      <c r="J1000" t="s">
        <v>62</v>
      </c>
      <c r="K1000" t="s">
        <v>62</v>
      </c>
      <c r="L1000" t="s">
        <v>62</v>
      </c>
      <c r="M1000" t="s">
        <v>62</v>
      </c>
      <c r="N1000" t="s">
        <v>62</v>
      </c>
      <c r="O1000" t="s">
        <v>62</v>
      </c>
      <c r="P1000" t="s">
        <v>61</v>
      </c>
      <c r="Q1000" t="s">
        <v>62</v>
      </c>
      <c r="R1000" t="s">
        <v>61</v>
      </c>
      <c r="S1000" t="s">
        <v>62</v>
      </c>
      <c r="T1000" t="s">
        <v>62</v>
      </c>
      <c r="U1000" t="s">
        <v>61</v>
      </c>
      <c r="V1000" t="s">
        <v>61</v>
      </c>
    </row>
    <row r="1001" spans="1:22" x14ac:dyDescent="0.2">
      <c r="A1001" s="1" t="s">
        <v>1061</v>
      </c>
      <c r="B1001" s="1" t="s">
        <v>4399</v>
      </c>
      <c r="C1001" s="1" t="s">
        <v>2728</v>
      </c>
      <c r="D1001" s="1" t="s">
        <v>3399</v>
      </c>
      <c r="E1001" t="s">
        <v>61</v>
      </c>
      <c r="H1001" t="s">
        <v>62</v>
      </c>
      <c r="I1001" t="s">
        <v>62</v>
      </c>
      <c r="J1001" t="s">
        <v>61</v>
      </c>
      <c r="L1001" t="s">
        <v>62</v>
      </c>
      <c r="M1001" t="s">
        <v>62</v>
      </c>
      <c r="N1001" t="s">
        <v>61</v>
      </c>
      <c r="O1001" t="s">
        <v>62</v>
      </c>
      <c r="P1001" t="s">
        <v>61</v>
      </c>
      <c r="Q1001" t="s">
        <v>61</v>
      </c>
      <c r="R1001" t="s">
        <v>61</v>
      </c>
      <c r="S1001" t="s">
        <v>61</v>
      </c>
      <c r="T1001" t="s">
        <v>62</v>
      </c>
      <c r="V1001" t="s">
        <v>62</v>
      </c>
    </row>
    <row r="1002" spans="1:22" x14ac:dyDescent="0.2">
      <c r="A1002" s="1" t="s">
        <v>1062</v>
      </c>
      <c r="B1002" s="1" t="s">
        <v>4400</v>
      </c>
      <c r="C1002" s="1" t="s">
        <v>2729</v>
      </c>
      <c r="D1002" s="1" t="s">
        <v>3399</v>
      </c>
      <c r="E1002" t="s">
        <v>61</v>
      </c>
      <c r="F1002" t="s">
        <v>62</v>
      </c>
      <c r="G1002" t="s">
        <v>62</v>
      </c>
      <c r="H1002" t="s">
        <v>62</v>
      </c>
      <c r="I1002" t="s">
        <v>62</v>
      </c>
      <c r="J1002" t="s">
        <v>61</v>
      </c>
      <c r="K1002" t="s">
        <v>62</v>
      </c>
      <c r="L1002" t="s">
        <v>62</v>
      </c>
      <c r="M1002" t="s">
        <v>62</v>
      </c>
      <c r="N1002" t="s">
        <v>62</v>
      </c>
      <c r="O1002" t="s">
        <v>61</v>
      </c>
      <c r="P1002" t="s">
        <v>61</v>
      </c>
      <c r="Q1002" t="s">
        <v>62</v>
      </c>
      <c r="R1002" t="s">
        <v>61</v>
      </c>
      <c r="S1002" t="s">
        <v>61</v>
      </c>
      <c r="T1002" t="s">
        <v>62</v>
      </c>
      <c r="V1002" t="s">
        <v>62</v>
      </c>
    </row>
    <row r="1003" spans="1:22" x14ac:dyDescent="0.2">
      <c r="A1003" s="1" t="s">
        <v>1063</v>
      </c>
      <c r="B1003" s="1" t="s">
        <v>4401</v>
      </c>
      <c r="C1003" s="1" t="s">
        <v>2730</v>
      </c>
      <c r="D1003" s="1" t="s">
        <v>3399</v>
      </c>
      <c r="E1003" t="s">
        <v>61</v>
      </c>
      <c r="G1003" t="s">
        <v>62</v>
      </c>
      <c r="H1003" t="s">
        <v>62</v>
      </c>
      <c r="I1003" t="s">
        <v>61</v>
      </c>
      <c r="J1003" t="s">
        <v>61</v>
      </c>
      <c r="K1003" t="s">
        <v>62</v>
      </c>
      <c r="L1003" t="s">
        <v>62</v>
      </c>
      <c r="M1003" t="s">
        <v>62</v>
      </c>
      <c r="N1003" t="s">
        <v>62</v>
      </c>
      <c r="O1003" t="s">
        <v>61</v>
      </c>
      <c r="P1003" t="s">
        <v>61</v>
      </c>
      <c r="Q1003" t="s">
        <v>62</v>
      </c>
      <c r="R1003" t="s">
        <v>61</v>
      </c>
      <c r="S1003" t="s">
        <v>61</v>
      </c>
      <c r="T1003" t="s">
        <v>61</v>
      </c>
      <c r="U1003" t="s">
        <v>62</v>
      </c>
      <c r="V1003" t="s">
        <v>62</v>
      </c>
    </row>
    <row r="1004" spans="1:22" x14ac:dyDescent="0.2">
      <c r="A1004" s="1" t="s">
        <v>1064</v>
      </c>
      <c r="B1004" s="1" t="s">
        <v>4402</v>
      </c>
      <c r="C1004" s="1" t="s">
        <v>2731</v>
      </c>
      <c r="D1004" s="1" t="s">
        <v>3399</v>
      </c>
      <c r="G1004" t="s">
        <v>62</v>
      </c>
      <c r="H1004" t="s">
        <v>62</v>
      </c>
      <c r="J1004" t="s">
        <v>61</v>
      </c>
      <c r="K1004" t="s">
        <v>62</v>
      </c>
      <c r="L1004" t="s">
        <v>62</v>
      </c>
      <c r="M1004" t="s">
        <v>62</v>
      </c>
      <c r="N1004" t="s">
        <v>62</v>
      </c>
      <c r="O1004" t="s">
        <v>61</v>
      </c>
      <c r="P1004" t="s">
        <v>61</v>
      </c>
      <c r="Q1004" t="s">
        <v>62</v>
      </c>
      <c r="R1004" t="s">
        <v>61</v>
      </c>
      <c r="T1004" t="s">
        <v>61</v>
      </c>
      <c r="U1004" t="s">
        <v>62</v>
      </c>
      <c r="V1004" t="s">
        <v>62</v>
      </c>
    </row>
    <row r="1005" spans="1:22" x14ac:dyDescent="0.2">
      <c r="A1005" s="1" t="s">
        <v>1065</v>
      </c>
      <c r="B1005" s="1" t="s">
        <v>4403</v>
      </c>
      <c r="C1005" s="1" t="s">
        <v>2732</v>
      </c>
      <c r="D1005" s="1" t="s">
        <v>3399</v>
      </c>
      <c r="E1005" t="s">
        <v>61</v>
      </c>
      <c r="F1005" t="s">
        <v>62</v>
      </c>
      <c r="G1005" t="s">
        <v>62</v>
      </c>
      <c r="H1005" t="s">
        <v>62</v>
      </c>
      <c r="J1005" t="s">
        <v>61</v>
      </c>
      <c r="K1005" t="s">
        <v>62</v>
      </c>
      <c r="L1005" t="s">
        <v>62</v>
      </c>
      <c r="M1005" t="s">
        <v>62</v>
      </c>
      <c r="N1005" t="s">
        <v>62</v>
      </c>
      <c r="O1005" t="s">
        <v>62</v>
      </c>
      <c r="P1005" t="s">
        <v>61</v>
      </c>
      <c r="Q1005" t="s">
        <v>62</v>
      </c>
      <c r="R1005" t="s">
        <v>61</v>
      </c>
      <c r="S1005" t="s">
        <v>61</v>
      </c>
      <c r="T1005" t="s">
        <v>61</v>
      </c>
      <c r="U1005" t="s">
        <v>62</v>
      </c>
      <c r="V1005" t="s">
        <v>62</v>
      </c>
    </row>
    <row r="1006" spans="1:22" x14ac:dyDescent="0.2">
      <c r="A1006" s="1" t="s">
        <v>1066</v>
      </c>
      <c r="B1006" s="1" t="s">
        <v>4404</v>
      </c>
      <c r="C1006" s="1" t="s">
        <v>2733</v>
      </c>
      <c r="D1006" s="1" t="s">
        <v>3399</v>
      </c>
      <c r="E1006" t="s">
        <v>61</v>
      </c>
      <c r="F1006" t="s">
        <v>62</v>
      </c>
      <c r="G1006" t="s">
        <v>62</v>
      </c>
      <c r="H1006" t="s">
        <v>62</v>
      </c>
      <c r="I1006" t="s">
        <v>62</v>
      </c>
      <c r="J1006" t="s">
        <v>62</v>
      </c>
      <c r="K1006" t="s">
        <v>62</v>
      </c>
      <c r="L1006" t="s">
        <v>62</v>
      </c>
      <c r="M1006" t="s">
        <v>62</v>
      </c>
      <c r="N1006" t="s">
        <v>62</v>
      </c>
      <c r="O1006" t="s">
        <v>61</v>
      </c>
      <c r="P1006" t="s">
        <v>62</v>
      </c>
      <c r="Q1006" t="s">
        <v>62</v>
      </c>
      <c r="R1006" t="s">
        <v>62</v>
      </c>
      <c r="S1006" t="s">
        <v>62</v>
      </c>
      <c r="T1006" t="s">
        <v>62</v>
      </c>
      <c r="U1006" t="s">
        <v>62</v>
      </c>
      <c r="V1006" t="s">
        <v>62</v>
      </c>
    </row>
    <row r="1007" spans="1:22" x14ac:dyDescent="0.2">
      <c r="A1007" s="1" t="s">
        <v>1067</v>
      </c>
      <c r="B1007" s="1" t="s">
        <v>4405</v>
      </c>
      <c r="C1007" s="1" t="s">
        <v>2734</v>
      </c>
      <c r="D1007" s="1" t="s">
        <v>3399</v>
      </c>
      <c r="E1007" t="s">
        <v>61</v>
      </c>
      <c r="F1007" t="s">
        <v>62</v>
      </c>
      <c r="G1007" t="s">
        <v>61</v>
      </c>
      <c r="H1007" t="s">
        <v>62</v>
      </c>
      <c r="I1007" t="s">
        <v>62</v>
      </c>
      <c r="J1007" t="s">
        <v>62</v>
      </c>
      <c r="K1007" t="s">
        <v>62</v>
      </c>
      <c r="L1007" t="s">
        <v>62</v>
      </c>
      <c r="M1007" t="s">
        <v>62</v>
      </c>
      <c r="N1007" t="s">
        <v>62</v>
      </c>
      <c r="O1007" t="s">
        <v>62</v>
      </c>
      <c r="P1007" t="s">
        <v>61</v>
      </c>
      <c r="Q1007" t="s">
        <v>62</v>
      </c>
      <c r="R1007" t="s">
        <v>61</v>
      </c>
      <c r="S1007" t="s">
        <v>61</v>
      </c>
      <c r="T1007" t="s">
        <v>62</v>
      </c>
      <c r="V1007" t="s">
        <v>62</v>
      </c>
    </row>
    <row r="1008" spans="1:22" x14ac:dyDescent="0.2">
      <c r="A1008" s="1" t="s">
        <v>1068</v>
      </c>
      <c r="B1008" s="1" t="s">
        <v>4406</v>
      </c>
      <c r="C1008" s="1" t="s">
        <v>2735</v>
      </c>
      <c r="D1008" s="1" t="s">
        <v>3399</v>
      </c>
      <c r="E1008" t="s">
        <v>61</v>
      </c>
      <c r="F1008" t="s">
        <v>62</v>
      </c>
      <c r="G1008" t="s">
        <v>62</v>
      </c>
      <c r="H1008" t="s">
        <v>62</v>
      </c>
      <c r="I1008" t="s">
        <v>62</v>
      </c>
      <c r="J1008" t="s">
        <v>62</v>
      </c>
      <c r="K1008" t="s">
        <v>62</v>
      </c>
      <c r="L1008" t="s">
        <v>62</v>
      </c>
      <c r="M1008" t="s">
        <v>62</v>
      </c>
      <c r="N1008" t="s">
        <v>62</v>
      </c>
      <c r="O1008" t="s">
        <v>61</v>
      </c>
      <c r="P1008" t="s">
        <v>62</v>
      </c>
      <c r="Q1008" t="s">
        <v>62</v>
      </c>
      <c r="R1008" t="s">
        <v>62</v>
      </c>
      <c r="S1008" t="s">
        <v>62</v>
      </c>
      <c r="U1008" t="s">
        <v>61</v>
      </c>
      <c r="V1008" t="s">
        <v>62</v>
      </c>
    </row>
    <row r="1009" spans="1:22" x14ac:dyDescent="0.2">
      <c r="A1009" s="1" t="s">
        <v>1069</v>
      </c>
      <c r="B1009" s="1" t="s">
        <v>4407</v>
      </c>
      <c r="C1009" s="1" t="s">
        <v>2736</v>
      </c>
      <c r="D1009" s="1" t="s">
        <v>3399</v>
      </c>
      <c r="E1009" t="s">
        <v>61</v>
      </c>
      <c r="F1009" t="s">
        <v>62</v>
      </c>
      <c r="G1009" t="s">
        <v>62</v>
      </c>
      <c r="H1009" t="s">
        <v>62</v>
      </c>
      <c r="I1009" t="s">
        <v>62</v>
      </c>
      <c r="J1009" t="s">
        <v>61</v>
      </c>
      <c r="K1009" t="s">
        <v>62</v>
      </c>
      <c r="L1009" t="s">
        <v>62</v>
      </c>
      <c r="M1009" t="s">
        <v>62</v>
      </c>
      <c r="N1009" t="s">
        <v>62</v>
      </c>
      <c r="O1009" t="s">
        <v>61</v>
      </c>
      <c r="P1009" t="s">
        <v>61</v>
      </c>
      <c r="Q1009" t="s">
        <v>61</v>
      </c>
      <c r="R1009" t="s">
        <v>61</v>
      </c>
      <c r="S1009" t="s">
        <v>61</v>
      </c>
      <c r="T1009" t="s">
        <v>62</v>
      </c>
      <c r="V1009" t="s">
        <v>62</v>
      </c>
    </row>
    <row r="1010" spans="1:22" x14ac:dyDescent="0.2">
      <c r="A1010" s="1" t="s">
        <v>1070</v>
      </c>
      <c r="B1010" s="1" t="s">
        <v>4408</v>
      </c>
      <c r="C1010" s="1" t="s">
        <v>2737</v>
      </c>
      <c r="D1010" s="1" t="s">
        <v>3399</v>
      </c>
      <c r="E1010" t="s">
        <v>61</v>
      </c>
      <c r="F1010" t="s">
        <v>62</v>
      </c>
      <c r="G1010" t="s">
        <v>62</v>
      </c>
      <c r="H1010" t="s">
        <v>62</v>
      </c>
      <c r="K1010" t="s">
        <v>62</v>
      </c>
      <c r="L1010" t="s">
        <v>62</v>
      </c>
      <c r="M1010" t="s">
        <v>62</v>
      </c>
      <c r="N1010" t="s">
        <v>62</v>
      </c>
      <c r="O1010" t="s">
        <v>61</v>
      </c>
      <c r="P1010" t="s">
        <v>61</v>
      </c>
      <c r="Q1010" t="s">
        <v>62</v>
      </c>
      <c r="R1010" t="s">
        <v>61</v>
      </c>
      <c r="S1010" t="s">
        <v>62</v>
      </c>
      <c r="U1010" t="s">
        <v>61</v>
      </c>
      <c r="V1010" t="s">
        <v>62</v>
      </c>
    </row>
    <row r="1011" spans="1:22" x14ac:dyDescent="0.2">
      <c r="A1011" s="1" t="s">
        <v>1071</v>
      </c>
      <c r="B1011" s="1" t="s">
        <v>4409</v>
      </c>
      <c r="C1011" s="1" t="s">
        <v>2738</v>
      </c>
      <c r="D1011" s="1" t="s">
        <v>3399</v>
      </c>
      <c r="E1011" t="s">
        <v>61</v>
      </c>
      <c r="F1011" t="s">
        <v>62</v>
      </c>
      <c r="G1011" t="s">
        <v>62</v>
      </c>
      <c r="H1011" t="s">
        <v>62</v>
      </c>
      <c r="I1011" t="s">
        <v>62</v>
      </c>
      <c r="J1011" t="s">
        <v>61</v>
      </c>
      <c r="K1011" t="s">
        <v>62</v>
      </c>
      <c r="L1011" t="s">
        <v>62</v>
      </c>
      <c r="M1011" t="s">
        <v>62</v>
      </c>
      <c r="N1011" t="s">
        <v>62</v>
      </c>
      <c r="O1011" t="s">
        <v>61</v>
      </c>
      <c r="P1011" t="s">
        <v>61</v>
      </c>
      <c r="Q1011" t="s">
        <v>62</v>
      </c>
      <c r="R1011" t="s">
        <v>61</v>
      </c>
      <c r="S1011" t="s">
        <v>61</v>
      </c>
      <c r="T1011" t="s">
        <v>62</v>
      </c>
      <c r="V1011" t="s">
        <v>62</v>
      </c>
    </row>
    <row r="1012" spans="1:22" x14ac:dyDescent="0.2">
      <c r="A1012" s="1" t="s">
        <v>1072</v>
      </c>
      <c r="B1012" s="1" t="s">
        <v>4410</v>
      </c>
      <c r="C1012" s="1" t="s">
        <v>2739</v>
      </c>
      <c r="D1012" s="1" t="s">
        <v>3399</v>
      </c>
      <c r="E1012" t="s">
        <v>61</v>
      </c>
      <c r="F1012" t="s">
        <v>62</v>
      </c>
      <c r="G1012" t="s">
        <v>62</v>
      </c>
      <c r="H1012" t="s">
        <v>62</v>
      </c>
      <c r="I1012" t="s">
        <v>62</v>
      </c>
      <c r="J1012" t="s">
        <v>61</v>
      </c>
      <c r="K1012" t="s">
        <v>62</v>
      </c>
      <c r="L1012" t="s">
        <v>62</v>
      </c>
      <c r="M1012" t="s">
        <v>62</v>
      </c>
      <c r="N1012" t="s">
        <v>62</v>
      </c>
      <c r="O1012" t="s">
        <v>61</v>
      </c>
      <c r="P1012" t="s">
        <v>61</v>
      </c>
      <c r="Q1012" t="s">
        <v>62</v>
      </c>
      <c r="R1012" t="s">
        <v>61</v>
      </c>
      <c r="S1012" t="s">
        <v>61</v>
      </c>
      <c r="T1012" t="s">
        <v>61</v>
      </c>
      <c r="U1012" t="s">
        <v>61</v>
      </c>
      <c r="V1012" t="s">
        <v>61</v>
      </c>
    </row>
    <row r="1013" spans="1:22" x14ac:dyDescent="0.2">
      <c r="A1013" s="1" t="s">
        <v>1073</v>
      </c>
      <c r="B1013" s="1" t="s">
        <v>4411</v>
      </c>
      <c r="C1013" s="1" t="s">
        <v>2740</v>
      </c>
      <c r="D1013" s="1" t="s">
        <v>3399</v>
      </c>
      <c r="E1013" t="s">
        <v>61</v>
      </c>
      <c r="F1013" t="s">
        <v>62</v>
      </c>
      <c r="G1013" t="s">
        <v>62</v>
      </c>
      <c r="H1013" t="s">
        <v>62</v>
      </c>
      <c r="J1013" t="s">
        <v>62</v>
      </c>
      <c r="K1013" t="s">
        <v>62</v>
      </c>
      <c r="L1013" t="s">
        <v>62</v>
      </c>
      <c r="M1013" t="s">
        <v>62</v>
      </c>
      <c r="N1013" t="s">
        <v>62</v>
      </c>
      <c r="O1013" t="s">
        <v>62</v>
      </c>
      <c r="P1013" t="s">
        <v>61</v>
      </c>
      <c r="Q1013" t="s">
        <v>62</v>
      </c>
      <c r="R1013" t="s">
        <v>61</v>
      </c>
      <c r="S1013" t="s">
        <v>62</v>
      </c>
      <c r="T1013" t="s">
        <v>61</v>
      </c>
      <c r="V1013" t="s">
        <v>62</v>
      </c>
    </row>
    <row r="1014" spans="1:22" x14ac:dyDescent="0.2">
      <c r="A1014" s="1" t="s">
        <v>1074</v>
      </c>
      <c r="B1014" s="1" t="s">
        <v>4412</v>
      </c>
      <c r="C1014" s="1" t="s">
        <v>2741</v>
      </c>
      <c r="D1014" s="1" t="s">
        <v>3399</v>
      </c>
      <c r="E1014" t="s">
        <v>61</v>
      </c>
      <c r="F1014" t="s">
        <v>62</v>
      </c>
      <c r="G1014" t="s">
        <v>62</v>
      </c>
      <c r="H1014" t="s">
        <v>62</v>
      </c>
      <c r="I1014" t="s">
        <v>62</v>
      </c>
      <c r="J1014" t="s">
        <v>62</v>
      </c>
      <c r="K1014" t="s">
        <v>62</v>
      </c>
      <c r="L1014" t="s">
        <v>62</v>
      </c>
      <c r="M1014" t="s">
        <v>62</v>
      </c>
      <c r="N1014" t="s">
        <v>62</v>
      </c>
      <c r="O1014" t="s">
        <v>61</v>
      </c>
      <c r="P1014" t="s">
        <v>62</v>
      </c>
      <c r="Q1014" t="s">
        <v>62</v>
      </c>
      <c r="R1014" t="s">
        <v>62</v>
      </c>
      <c r="S1014" t="s">
        <v>62</v>
      </c>
      <c r="U1014" t="s">
        <v>61</v>
      </c>
      <c r="V1014" t="s">
        <v>62</v>
      </c>
    </row>
    <row r="1015" spans="1:22" x14ac:dyDescent="0.2">
      <c r="A1015" s="1" t="s">
        <v>1075</v>
      </c>
      <c r="B1015" s="1" t="s">
        <v>4413</v>
      </c>
      <c r="C1015" s="1" t="s">
        <v>2742</v>
      </c>
      <c r="D1015" s="1" t="s">
        <v>3399</v>
      </c>
      <c r="E1015" t="s">
        <v>61</v>
      </c>
      <c r="F1015" t="s">
        <v>62</v>
      </c>
      <c r="G1015" t="s">
        <v>62</v>
      </c>
      <c r="H1015" t="s">
        <v>62</v>
      </c>
      <c r="J1015" t="s">
        <v>61</v>
      </c>
      <c r="K1015" t="s">
        <v>62</v>
      </c>
      <c r="L1015" t="s">
        <v>62</v>
      </c>
      <c r="M1015" t="s">
        <v>62</v>
      </c>
      <c r="N1015" t="s">
        <v>62</v>
      </c>
      <c r="O1015" t="s">
        <v>61</v>
      </c>
      <c r="P1015" t="s">
        <v>61</v>
      </c>
      <c r="Q1015" t="s">
        <v>62</v>
      </c>
      <c r="R1015" t="s">
        <v>61</v>
      </c>
      <c r="S1015" t="s">
        <v>61</v>
      </c>
      <c r="T1015" t="s">
        <v>62</v>
      </c>
      <c r="V1015" t="s">
        <v>62</v>
      </c>
    </row>
    <row r="1016" spans="1:22" x14ac:dyDescent="0.2">
      <c r="A1016" s="1" t="s">
        <v>1076</v>
      </c>
      <c r="B1016" s="1" t="s">
        <v>4414</v>
      </c>
      <c r="C1016" s="1" t="s">
        <v>2743</v>
      </c>
      <c r="D1016" s="1" t="s">
        <v>3399</v>
      </c>
      <c r="E1016" t="s">
        <v>61</v>
      </c>
      <c r="F1016" t="s">
        <v>62</v>
      </c>
      <c r="G1016" t="s">
        <v>62</v>
      </c>
      <c r="H1016" t="s">
        <v>62</v>
      </c>
      <c r="I1016" t="s">
        <v>62</v>
      </c>
      <c r="J1016" t="s">
        <v>61</v>
      </c>
      <c r="K1016" t="s">
        <v>62</v>
      </c>
      <c r="L1016" t="s">
        <v>62</v>
      </c>
      <c r="M1016" t="s">
        <v>62</v>
      </c>
      <c r="N1016" t="s">
        <v>62</v>
      </c>
      <c r="O1016" t="s">
        <v>62</v>
      </c>
      <c r="P1016" t="s">
        <v>61</v>
      </c>
      <c r="Q1016" t="s">
        <v>62</v>
      </c>
      <c r="R1016" t="s">
        <v>61</v>
      </c>
      <c r="S1016" t="s">
        <v>61</v>
      </c>
      <c r="T1016" t="s">
        <v>62</v>
      </c>
      <c r="U1016" t="s">
        <v>62</v>
      </c>
      <c r="V1016" t="s">
        <v>62</v>
      </c>
    </row>
    <row r="1017" spans="1:22" x14ac:dyDescent="0.2">
      <c r="A1017" s="1" t="s">
        <v>1077</v>
      </c>
      <c r="B1017" s="1" t="s">
        <v>4415</v>
      </c>
      <c r="C1017" s="1" t="s">
        <v>2744</v>
      </c>
      <c r="D1017" s="1" t="s">
        <v>3399</v>
      </c>
      <c r="E1017" t="s">
        <v>61</v>
      </c>
      <c r="F1017" t="s">
        <v>62</v>
      </c>
      <c r="G1017" t="s">
        <v>62</v>
      </c>
      <c r="H1017" t="s">
        <v>62</v>
      </c>
      <c r="J1017" t="s">
        <v>61</v>
      </c>
      <c r="L1017" t="s">
        <v>62</v>
      </c>
      <c r="M1017" t="s">
        <v>62</v>
      </c>
      <c r="N1017" t="s">
        <v>62</v>
      </c>
      <c r="O1017" t="s">
        <v>62</v>
      </c>
      <c r="P1017" t="s">
        <v>61</v>
      </c>
      <c r="Q1017" t="s">
        <v>62</v>
      </c>
      <c r="R1017" t="s">
        <v>61</v>
      </c>
      <c r="S1017" t="s">
        <v>61</v>
      </c>
      <c r="T1017" t="s">
        <v>62</v>
      </c>
      <c r="U1017" t="s">
        <v>62</v>
      </c>
      <c r="V1017" t="s">
        <v>62</v>
      </c>
    </row>
    <row r="1018" spans="1:22" x14ac:dyDescent="0.2">
      <c r="A1018" s="1" t="s">
        <v>1078</v>
      </c>
      <c r="B1018" s="1" t="s">
        <v>4416</v>
      </c>
      <c r="C1018" s="1" t="s">
        <v>2745</v>
      </c>
      <c r="D1018" s="1" t="s">
        <v>3399</v>
      </c>
      <c r="E1018" t="s">
        <v>61</v>
      </c>
      <c r="F1018" t="s">
        <v>61</v>
      </c>
      <c r="G1018" t="s">
        <v>61</v>
      </c>
      <c r="H1018" t="s">
        <v>62</v>
      </c>
      <c r="I1018" t="s">
        <v>61</v>
      </c>
      <c r="K1018" t="s">
        <v>62</v>
      </c>
      <c r="L1018" t="s">
        <v>62</v>
      </c>
      <c r="M1018" t="s">
        <v>62</v>
      </c>
      <c r="O1018" t="s">
        <v>61</v>
      </c>
      <c r="P1018" t="s">
        <v>61</v>
      </c>
      <c r="Q1018" t="s">
        <v>61</v>
      </c>
      <c r="R1018" t="s">
        <v>61</v>
      </c>
      <c r="S1018" t="s">
        <v>61</v>
      </c>
      <c r="T1018" t="s">
        <v>62</v>
      </c>
      <c r="V1018" t="s">
        <v>62</v>
      </c>
    </row>
    <row r="1019" spans="1:22" x14ac:dyDescent="0.2">
      <c r="A1019" s="1" t="s">
        <v>1079</v>
      </c>
      <c r="B1019" s="1" t="s">
        <v>4417</v>
      </c>
      <c r="C1019" s="1" t="s">
        <v>2746</v>
      </c>
      <c r="D1019" s="1" t="s">
        <v>3399</v>
      </c>
      <c r="E1019" t="s">
        <v>61</v>
      </c>
      <c r="F1019" t="s">
        <v>62</v>
      </c>
      <c r="G1019" t="s">
        <v>62</v>
      </c>
      <c r="H1019" t="s">
        <v>62</v>
      </c>
      <c r="I1019" t="s">
        <v>62</v>
      </c>
      <c r="J1019" t="s">
        <v>61</v>
      </c>
      <c r="K1019" t="s">
        <v>62</v>
      </c>
      <c r="L1019" t="s">
        <v>62</v>
      </c>
      <c r="M1019" t="s">
        <v>62</v>
      </c>
      <c r="N1019" t="s">
        <v>62</v>
      </c>
      <c r="O1019" t="s">
        <v>61</v>
      </c>
      <c r="P1019" t="s">
        <v>61</v>
      </c>
      <c r="Q1019" t="s">
        <v>62</v>
      </c>
      <c r="R1019" t="s">
        <v>61</v>
      </c>
      <c r="S1019" t="s">
        <v>61</v>
      </c>
      <c r="T1019" t="s">
        <v>61</v>
      </c>
      <c r="U1019" t="s">
        <v>62</v>
      </c>
      <c r="V1019" t="s">
        <v>61</v>
      </c>
    </row>
    <row r="1020" spans="1:22" x14ac:dyDescent="0.2">
      <c r="A1020" s="1" t="s">
        <v>1080</v>
      </c>
      <c r="B1020" s="1" t="s">
        <v>4418</v>
      </c>
      <c r="C1020" s="1" t="s">
        <v>2747</v>
      </c>
      <c r="D1020" s="1" t="s">
        <v>3399</v>
      </c>
      <c r="F1020" t="s">
        <v>62</v>
      </c>
      <c r="G1020" t="s">
        <v>62</v>
      </c>
      <c r="H1020" t="s">
        <v>62</v>
      </c>
      <c r="I1020" t="s">
        <v>62</v>
      </c>
      <c r="K1020" t="s">
        <v>62</v>
      </c>
      <c r="L1020" t="s">
        <v>62</v>
      </c>
      <c r="M1020" t="s">
        <v>62</v>
      </c>
      <c r="N1020" t="s">
        <v>62</v>
      </c>
      <c r="O1020" t="s">
        <v>61</v>
      </c>
      <c r="P1020" t="s">
        <v>61</v>
      </c>
      <c r="Q1020" t="s">
        <v>62</v>
      </c>
      <c r="R1020" t="s">
        <v>61</v>
      </c>
      <c r="S1020" t="s">
        <v>62</v>
      </c>
      <c r="T1020" t="s">
        <v>62</v>
      </c>
      <c r="U1020" t="s">
        <v>62</v>
      </c>
      <c r="V1020" t="s">
        <v>62</v>
      </c>
    </row>
    <row r="1021" spans="1:22" x14ac:dyDescent="0.2">
      <c r="A1021" s="1" t="s">
        <v>1081</v>
      </c>
      <c r="B1021" s="1" t="s">
        <v>4419</v>
      </c>
      <c r="C1021" s="1" t="s">
        <v>2748</v>
      </c>
      <c r="D1021" s="1" t="s">
        <v>3399</v>
      </c>
      <c r="E1021" t="s">
        <v>61</v>
      </c>
      <c r="F1021" t="s">
        <v>62</v>
      </c>
      <c r="H1021" t="s">
        <v>62</v>
      </c>
      <c r="I1021" t="s">
        <v>61</v>
      </c>
      <c r="K1021" t="s">
        <v>62</v>
      </c>
      <c r="L1021" t="s">
        <v>62</v>
      </c>
      <c r="M1021" t="s">
        <v>62</v>
      </c>
      <c r="N1021" t="s">
        <v>62</v>
      </c>
      <c r="O1021" t="s">
        <v>62</v>
      </c>
      <c r="P1021" t="s">
        <v>62</v>
      </c>
      <c r="Q1021" t="s">
        <v>62</v>
      </c>
      <c r="R1021" t="s">
        <v>62</v>
      </c>
      <c r="S1021" t="s">
        <v>62</v>
      </c>
      <c r="T1021" t="s">
        <v>62</v>
      </c>
      <c r="V1021" t="s">
        <v>62</v>
      </c>
    </row>
    <row r="1022" spans="1:22" x14ac:dyDescent="0.2">
      <c r="A1022" s="1" t="s">
        <v>1082</v>
      </c>
      <c r="B1022" s="1" t="s">
        <v>4420</v>
      </c>
      <c r="C1022" s="1" t="s">
        <v>2749</v>
      </c>
      <c r="D1022" s="1" t="s">
        <v>3399</v>
      </c>
      <c r="E1022" t="s">
        <v>62</v>
      </c>
      <c r="G1022" t="s">
        <v>62</v>
      </c>
      <c r="H1022" t="s">
        <v>62</v>
      </c>
      <c r="I1022" t="s">
        <v>61</v>
      </c>
      <c r="J1022" t="s">
        <v>61</v>
      </c>
      <c r="K1022" t="s">
        <v>62</v>
      </c>
      <c r="L1022" t="s">
        <v>62</v>
      </c>
      <c r="M1022" t="s">
        <v>62</v>
      </c>
      <c r="N1022" t="s">
        <v>62</v>
      </c>
      <c r="O1022" t="s">
        <v>61</v>
      </c>
      <c r="P1022" t="s">
        <v>61</v>
      </c>
      <c r="Q1022" t="s">
        <v>62</v>
      </c>
      <c r="R1022" t="s">
        <v>61</v>
      </c>
      <c r="S1022" t="s">
        <v>61</v>
      </c>
      <c r="T1022" t="s">
        <v>61</v>
      </c>
      <c r="U1022" t="s">
        <v>62</v>
      </c>
      <c r="V1022" t="s">
        <v>62</v>
      </c>
    </row>
    <row r="1023" spans="1:22" x14ac:dyDescent="0.2">
      <c r="A1023" s="1" t="s">
        <v>1083</v>
      </c>
      <c r="B1023" s="1" t="s">
        <v>4421</v>
      </c>
      <c r="C1023" s="1" t="s">
        <v>2750</v>
      </c>
      <c r="D1023" s="1" t="s">
        <v>3399</v>
      </c>
      <c r="F1023" t="s">
        <v>62</v>
      </c>
      <c r="H1023" t="s">
        <v>62</v>
      </c>
      <c r="J1023" t="s">
        <v>62</v>
      </c>
      <c r="K1023" t="s">
        <v>62</v>
      </c>
      <c r="L1023" t="s">
        <v>62</v>
      </c>
      <c r="M1023" t="s">
        <v>62</v>
      </c>
      <c r="N1023" t="s">
        <v>62</v>
      </c>
      <c r="O1023" t="s">
        <v>62</v>
      </c>
      <c r="P1023" t="s">
        <v>61</v>
      </c>
      <c r="Q1023" t="s">
        <v>62</v>
      </c>
      <c r="S1023" t="s">
        <v>62</v>
      </c>
      <c r="T1023" t="s">
        <v>62</v>
      </c>
      <c r="U1023" t="s">
        <v>62</v>
      </c>
      <c r="V1023" t="s">
        <v>62</v>
      </c>
    </row>
    <row r="1024" spans="1:22" x14ac:dyDescent="0.2">
      <c r="A1024" s="1" t="s">
        <v>1084</v>
      </c>
      <c r="B1024" s="1" t="s">
        <v>4422</v>
      </c>
      <c r="C1024" s="1" t="s">
        <v>2751</v>
      </c>
      <c r="D1024" s="1" t="s">
        <v>3399</v>
      </c>
      <c r="E1024" t="s">
        <v>61</v>
      </c>
      <c r="F1024" t="s">
        <v>62</v>
      </c>
      <c r="G1024" t="s">
        <v>62</v>
      </c>
      <c r="H1024" t="s">
        <v>62</v>
      </c>
      <c r="I1024" t="s">
        <v>62</v>
      </c>
      <c r="J1024" t="s">
        <v>61</v>
      </c>
      <c r="K1024" t="s">
        <v>62</v>
      </c>
      <c r="L1024" t="s">
        <v>62</v>
      </c>
      <c r="M1024" t="s">
        <v>62</v>
      </c>
      <c r="N1024" t="s">
        <v>61</v>
      </c>
      <c r="O1024" t="s">
        <v>61</v>
      </c>
      <c r="P1024" t="s">
        <v>61</v>
      </c>
      <c r="Q1024" t="s">
        <v>61</v>
      </c>
      <c r="R1024" t="s">
        <v>61</v>
      </c>
      <c r="S1024" t="s">
        <v>62</v>
      </c>
      <c r="T1024" t="s">
        <v>62</v>
      </c>
      <c r="U1024" t="s">
        <v>62</v>
      </c>
      <c r="V1024" t="s">
        <v>62</v>
      </c>
    </row>
    <row r="1025" spans="1:22" x14ac:dyDescent="0.2">
      <c r="A1025" s="1" t="s">
        <v>1085</v>
      </c>
      <c r="B1025" s="1" t="s">
        <v>4423</v>
      </c>
      <c r="C1025" s="1" t="s">
        <v>2752</v>
      </c>
      <c r="D1025" s="1" t="s">
        <v>3399</v>
      </c>
      <c r="E1025" t="s">
        <v>61</v>
      </c>
      <c r="F1025" t="s">
        <v>62</v>
      </c>
      <c r="G1025" t="s">
        <v>62</v>
      </c>
      <c r="H1025" t="s">
        <v>62</v>
      </c>
      <c r="I1025" t="s">
        <v>62</v>
      </c>
      <c r="J1025" t="s">
        <v>61</v>
      </c>
      <c r="K1025" t="s">
        <v>62</v>
      </c>
      <c r="L1025" t="s">
        <v>62</v>
      </c>
      <c r="M1025" t="s">
        <v>62</v>
      </c>
      <c r="N1025" t="s">
        <v>62</v>
      </c>
      <c r="O1025" t="s">
        <v>61</v>
      </c>
      <c r="P1025" t="s">
        <v>61</v>
      </c>
      <c r="Q1025" t="s">
        <v>62</v>
      </c>
      <c r="R1025" t="s">
        <v>61</v>
      </c>
      <c r="S1025" t="s">
        <v>62</v>
      </c>
      <c r="T1025" t="s">
        <v>61</v>
      </c>
      <c r="U1025" t="s">
        <v>62</v>
      </c>
      <c r="V1025" t="s">
        <v>62</v>
      </c>
    </row>
    <row r="1026" spans="1:22" x14ac:dyDescent="0.2">
      <c r="A1026" s="1" t="s">
        <v>1086</v>
      </c>
      <c r="B1026" s="1" t="s">
        <v>4424</v>
      </c>
      <c r="C1026" s="1" t="s">
        <v>2753</v>
      </c>
      <c r="D1026" s="1" t="s">
        <v>3399</v>
      </c>
      <c r="E1026" t="s">
        <v>61</v>
      </c>
      <c r="F1026" t="s">
        <v>61</v>
      </c>
      <c r="G1026" t="s">
        <v>61</v>
      </c>
      <c r="H1026" t="s">
        <v>62</v>
      </c>
      <c r="I1026" t="s">
        <v>61</v>
      </c>
      <c r="J1026" t="s">
        <v>61</v>
      </c>
      <c r="K1026" t="s">
        <v>61</v>
      </c>
      <c r="L1026" t="s">
        <v>62</v>
      </c>
      <c r="M1026" t="s">
        <v>62</v>
      </c>
      <c r="N1026" t="s">
        <v>62</v>
      </c>
      <c r="O1026" t="s">
        <v>61</v>
      </c>
      <c r="P1026" t="s">
        <v>61</v>
      </c>
      <c r="R1026" t="s">
        <v>61</v>
      </c>
      <c r="S1026" t="s">
        <v>61</v>
      </c>
      <c r="T1026" t="s">
        <v>61</v>
      </c>
      <c r="U1026" t="s">
        <v>61</v>
      </c>
      <c r="V1026" t="s">
        <v>62</v>
      </c>
    </row>
    <row r="1027" spans="1:22" x14ac:dyDescent="0.2">
      <c r="A1027" s="1" t="s">
        <v>1087</v>
      </c>
      <c r="B1027" s="1" t="s">
        <v>4425</v>
      </c>
      <c r="C1027" s="1" t="s">
        <v>2754</v>
      </c>
      <c r="D1027" s="1" t="s">
        <v>3399</v>
      </c>
      <c r="E1027" t="s">
        <v>61</v>
      </c>
      <c r="F1027" t="s">
        <v>62</v>
      </c>
      <c r="G1027" t="s">
        <v>62</v>
      </c>
      <c r="H1027" t="s">
        <v>62</v>
      </c>
      <c r="J1027" t="s">
        <v>62</v>
      </c>
      <c r="K1027" t="s">
        <v>62</v>
      </c>
      <c r="L1027" t="s">
        <v>62</v>
      </c>
      <c r="M1027" t="s">
        <v>62</v>
      </c>
      <c r="N1027" t="s">
        <v>62</v>
      </c>
      <c r="O1027" t="s">
        <v>62</v>
      </c>
      <c r="P1027" t="s">
        <v>62</v>
      </c>
      <c r="Q1027" t="s">
        <v>62</v>
      </c>
      <c r="R1027" t="s">
        <v>62</v>
      </c>
      <c r="S1027" t="s">
        <v>62</v>
      </c>
      <c r="T1027" t="s">
        <v>62</v>
      </c>
      <c r="U1027" t="s">
        <v>62</v>
      </c>
      <c r="V1027" t="s">
        <v>61</v>
      </c>
    </row>
    <row r="1028" spans="1:22" x14ac:dyDescent="0.2">
      <c r="A1028" s="1" t="s">
        <v>1088</v>
      </c>
      <c r="B1028" s="1" t="s">
        <v>4426</v>
      </c>
      <c r="C1028" s="1" t="s">
        <v>2755</v>
      </c>
      <c r="D1028" s="1" t="s">
        <v>3399</v>
      </c>
      <c r="E1028" t="s">
        <v>61</v>
      </c>
      <c r="F1028" t="s">
        <v>62</v>
      </c>
      <c r="G1028" t="s">
        <v>62</v>
      </c>
      <c r="H1028" t="s">
        <v>62</v>
      </c>
      <c r="I1028" t="s">
        <v>62</v>
      </c>
      <c r="K1028" t="s">
        <v>62</v>
      </c>
      <c r="L1028" t="s">
        <v>62</v>
      </c>
      <c r="M1028" t="s">
        <v>62</v>
      </c>
      <c r="N1028" t="s">
        <v>62</v>
      </c>
      <c r="O1028" t="s">
        <v>62</v>
      </c>
      <c r="P1028" t="s">
        <v>61</v>
      </c>
      <c r="Q1028" t="s">
        <v>62</v>
      </c>
      <c r="R1028" t="s">
        <v>61</v>
      </c>
      <c r="S1028" t="s">
        <v>61</v>
      </c>
      <c r="T1028" t="s">
        <v>62</v>
      </c>
      <c r="V1028" t="s">
        <v>62</v>
      </c>
    </row>
    <row r="1029" spans="1:22" x14ac:dyDescent="0.2">
      <c r="A1029" s="1" t="s">
        <v>1089</v>
      </c>
      <c r="B1029" s="1" t="s">
        <v>4427</v>
      </c>
      <c r="C1029" s="1" t="s">
        <v>2756</v>
      </c>
      <c r="D1029" s="1" t="s">
        <v>3399</v>
      </c>
      <c r="E1029" t="s">
        <v>61</v>
      </c>
      <c r="F1029" t="s">
        <v>62</v>
      </c>
      <c r="G1029" t="s">
        <v>62</v>
      </c>
      <c r="H1029" t="s">
        <v>62</v>
      </c>
      <c r="J1029" t="s">
        <v>61</v>
      </c>
      <c r="K1029" t="s">
        <v>62</v>
      </c>
      <c r="L1029" t="s">
        <v>62</v>
      </c>
      <c r="M1029" t="s">
        <v>62</v>
      </c>
      <c r="N1029" t="s">
        <v>62</v>
      </c>
      <c r="O1029" t="s">
        <v>62</v>
      </c>
      <c r="P1029" t="s">
        <v>61</v>
      </c>
      <c r="Q1029" t="s">
        <v>62</v>
      </c>
      <c r="R1029" t="s">
        <v>61</v>
      </c>
      <c r="S1029" t="s">
        <v>61</v>
      </c>
      <c r="T1029" t="s">
        <v>62</v>
      </c>
      <c r="U1029" t="s">
        <v>62</v>
      </c>
      <c r="V1029" t="s">
        <v>62</v>
      </c>
    </row>
    <row r="1030" spans="1:22" x14ac:dyDescent="0.2">
      <c r="A1030" s="1" t="s">
        <v>1090</v>
      </c>
      <c r="B1030" s="1" t="s">
        <v>4428</v>
      </c>
      <c r="C1030" s="1" t="s">
        <v>2757</v>
      </c>
      <c r="D1030" s="1" t="s">
        <v>3399</v>
      </c>
      <c r="E1030" t="s">
        <v>61</v>
      </c>
      <c r="F1030" t="s">
        <v>62</v>
      </c>
      <c r="G1030" t="s">
        <v>62</v>
      </c>
      <c r="H1030" t="s">
        <v>62</v>
      </c>
      <c r="I1030" t="s">
        <v>62</v>
      </c>
      <c r="J1030" t="s">
        <v>61</v>
      </c>
      <c r="K1030" t="s">
        <v>62</v>
      </c>
      <c r="L1030" t="s">
        <v>62</v>
      </c>
      <c r="M1030" t="s">
        <v>62</v>
      </c>
      <c r="N1030" t="s">
        <v>62</v>
      </c>
      <c r="O1030" t="s">
        <v>61</v>
      </c>
      <c r="P1030" t="s">
        <v>61</v>
      </c>
      <c r="Q1030" t="s">
        <v>62</v>
      </c>
      <c r="R1030" t="s">
        <v>61</v>
      </c>
      <c r="S1030" t="s">
        <v>61</v>
      </c>
      <c r="U1030" t="s">
        <v>61</v>
      </c>
      <c r="V1030" t="s">
        <v>61</v>
      </c>
    </row>
    <row r="1031" spans="1:22" x14ac:dyDescent="0.2">
      <c r="A1031" s="1" t="s">
        <v>1091</v>
      </c>
      <c r="B1031" s="1" t="s">
        <v>4429</v>
      </c>
      <c r="C1031" s="1" t="s">
        <v>2758</v>
      </c>
      <c r="D1031" s="1" t="s">
        <v>3399</v>
      </c>
      <c r="F1031" t="s">
        <v>62</v>
      </c>
      <c r="G1031" t="s">
        <v>62</v>
      </c>
      <c r="H1031" t="s">
        <v>62</v>
      </c>
      <c r="I1031" t="s">
        <v>62</v>
      </c>
      <c r="K1031" t="s">
        <v>62</v>
      </c>
      <c r="L1031" t="s">
        <v>62</v>
      </c>
      <c r="M1031" t="s">
        <v>62</v>
      </c>
      <c r="N1031" t="s">
        <v>62</v>
      </c>
      <c r="O1031" t="s">
        <v>61</v>
      </c>
      <c r="P1031" t="s">
        <v>61</v>
      </c>
      <c r="Q1031" t="s">
        <v>62</v>
      </c>
      <c r="R1031" t="s">
        <v>61</v>
      </c>
      <c r="S1031" t="s">
        <v>62</v>
      </c>
      <c r="T1031" t="s">
        <v>61</v>
      </c>
      <c r="U1031" t="s">
        <v>62</v>
      </c>
      <c r="V1031" t="s">
        <v>62</v>
      </c>
    </row>
    <row r="1032" spans="1:22" x14ac:dyDescent="0.2">
      <c r="A1032" s="1" t="s">
        <v>1092</v>
      </c>
      <c r="B1032" s="1" t="s">
        <v>4430</v>
      </c>
      <c r="C1032" s="1" t="s">
        <v>2759</v>
      </c>
      <c r="D1032" s="1" t="s">
        <v>3399</v>
      </c>
      <c r="E1032" t="s">
        <v>61</v>
      </c>
      <c r="F1032" t="s">
        <v>62</v>
      </c>
      <c r="G1032" t="s">
        <v>62</v>
      </c>
      <c r="H1032" t="s">
        <v>62</v>
      </c>
      <c r="I1032" t="s">
        <v>62</v>
      </c>
      <c r="K1032" t="s">
        <v>62</v>
      </c>
      <c r="L1032" t="s">
        <v>62</v>
      </c>
      <c r="M1032" t="s">
        <v>62</v>
      </c>
      <c r="N1032" t="s">
        <v>62</v>
      </c>
      <c r="O1032" t="s">
        <v>62</v>
      </c>
      <c r="P1032" t="s">
        <v>62</v>
      </c>
      <c r="Q1032" t="s">
        <v>62</v>
      </c>
      <c r="R1032" t="s">
        <v>62</v>
      </c>
      <c r="S1032" t="s">
        <v>62</v>
      </c>
      <c r="T1032" t="s">
        <v>61</v>
      </c>
      <c r="U1032" t="s">
        <v>62</v>
      </c>
      <c r="V1032" t="s">
        <v>61</v>
      </c>
    </row>
    <row r="1033" spans="1:22" x14ac:dyDescent="0.2">
      <c r="A1033" s="1" t="s">
        <v>1093</v>
      </c>
      <c r="B1033" s="1" t="s">
        <v>4431</v>
      </c>
      <c r="C1033" s="1" t="s">
        <v>2760</v>
      </c>
      <c r="D1033" s="1" t="s">
        <v>3399</v>
      </c>
      <c r="E1033" t="s">
        <v>61</v>
      </c>
      <c r="F1033" t="s">
        <v>62</v>
      </c>
      <c r="G1033" t="s">
        <v>62</v>
      </c>
      <c r="H1033" t="s">
        <v>62</v>
      </c>
      <c r="J1033" t="s">
        <v>62</v>
      </c>
      <c r="K1033" t="s">
        <v>62</v>
      </c>
      <c r="L1033" t="s">
        <v>62</v>
      </c>
      <c r="M1033" t="s">
        <v>62</v>
      </c>
      <c r="N1033" t="s">
        <v>62</v>
      </c>
      <c r="O1033" t="s">
        <v>62</v>
      </c>
      <c r="P1033" t="s">
        <v>61</v>
      </c>
      <c r="Q1033" t="s">
        <v>62</v>
      </c>
      <c r="R1033" t="s">
        <v>61</v>
      </c>
      <c r="S1033" t="s">
        <v>62</v>
      </c>
      <c r="T1033" t="s">
        <v>61</v>
      </c>
      <c r="V1033" t="s">
        <v>62</v>
      </c>
    </row>
    <row r="1034" spans="1:22" x14ac:dyDescent="0.2">
      <c r="A1034" s="1" t="s">
        <v>1094</v>
      </c>
      <c r="B1034" s="1" t="s">
        <v>4432</v>
      </c>
      <c r="C1034" s="1" t="s">
        <v>2761</v>
      </c>
      <c r="D1034" s="1" t="s">
        <v>3399</v>
      </c>
      <c r="E1034" t="s">
        <v>61</v>
      </c>
      <c r="F1034" t="s">
        <v>62</v>
      </c>
      <c r="G1034" t="s">
        <v>62</v>
      </c>
      <c r="H1034" t="s">
        <v>62</v>
      </c>
      <c r="I1034" t="s">
        <v>62</v>
      </c>
      <c r="K1034" t="s">
        <v>62</v>
      </c>
      <c r="L1034" t="s">
        <v>62</v>
      </c>
      <c r="M1034" t="s">
        <v>62</v>
      </c>
      <c r="N1034" t="s">
        <v>62</v>
      </c>
      <c r="O1034" t="s">
        <v>62</v>
      </c>
      <c r="P1034" t="s">
        <v>61</v>
      </c>
      <c r="Q1034" t="s">
        <v>62</v>
      </c>
      <c r="R1034" t="s">
        <v>61</v>
      </c>
      <c r="S1034" t="s">
        <v>62</v>
      </c>
      <c r="V1034" t="s">
        <v>62</v>
      </c>
    </row>
    <row r="1035" spans="1:22" x14ac:dyDescent="0.2">
      <c r="A1035" s="1" t="s">
        <v>1095</v>
      </c>
      <c r="B1035" s="1" t="s">
        <v>4433</v>
      </c>
      <c r="C1035" s="1" t="s">
        <v>2762</v>
      </c>
      <c r="D1035" s="1" t="s">
        <v>3399</v>
      </c>
      <c r="E1035" t="s">
        <v>61</v>
      </c>
      <c r="F1035" t="s">
        <v>62</v>
      </c>
      <c r="G1035" t="s">
        <v>62</v>
      </c>
      <c r="H1035" t="s">
        <v>62</v>
      </c>
      <c r="I1035" t="s">
        <v>62</v>
      </c>
      <c r="J1035" t="s">
        <v>62</v>
      </c>
      <c r="K1035" t="s">
        <v>62</v>
      </c>
      <c r="L1035" t="s">
        <v>62</v>
      </c>
      <c r="M1035" t="s">
        <v>62</v>
      </c>
      <c r="N1035" t="s">
        <v>62</v>
      </c>
      <c r="P1035" t="s">
        <v>62</v>
      </c>
      <c r="Q1035" t="s">
        <v>62</v>
      </c>
      <c r="R1035" t="s">
        <v>62</v>
      </c>
      <c r="S1035" t="s">
        <v>62</v>
      </c>
      <c r="T1035" t="s">
        <v>61</v>
      </c>
      <c r="U1035" t="s">
        <v>62</v>
      </c>
      <c r="V1035" t="s">
        <v>61</v>
      </c>
    </row>
    <row r="1036" spans="1:22" x14ac:dyDescent="0.2">
      <c r="A1036" s="1" t="s">
        <v>1096</v>
      </c>
      <c r="B1036" s="1" t="s">
        <v>4434</v>
      </c>
      <c r="C1036" s="1" t="s">
        <v>2763</v>
      </c>
      <c r="D1036" s="1" t="s">
        <v>3399</v>
      </c>
      <c r="E1036" t="s">
        <v>61</v>
      </c>
      <c r="F1036" t="s">
        <v>62</v>
      </c>
      <c r="G1036" t="s">
        <v>62</v>
      </c>
      <c r="H1036" t="s">
        <v>62</v>
      </c>
      <c r="I1036" t="s">
        <v>62</v>
      </c>
      <c r="J1036" t="s">
        <v>62</v>
      </c>
      <c r="K1036" t="s">
        <v>62</v>
      </c>
      <c r="L1036" t="s">
        <v>62</v>
      </c>
      <c r="M1036" t="s">
        <v>62</v>
      </c>
      <c r="N1036" t="s">
        <v>62</v>
      </c>
      <c r="O1036" t="s">
        <v>62</v>
      </c>
      <c r="P1036" t="s">
        <v>62</v>
      </c>
      <c r="Q1036" t="s">
        <v>62</v>
      </c>
      <c r="R1036" t="s">
        <v>62</v>
      </c>
      <c r="S1036" t="s">
        <v>62</v>
      </c>
      <c r="T1036" t="s">
        <v>62</v>
      </c>
      <c r="V1036" t="s">
        <v>62</v>
      </c>
    </row>
    <row r="1037" spans="1:22" x14ac:dyDescent="0.2">
      <c r="A1037" s="1" t="s">
        <v>1097</v>
      </c>
      <c r="B1037" s="1" t="s">
        <v>4435</v>
      </c>
      <c r="C1037" s="1" t="s">
        <v>2764</v>
      </c>
      <c r="D1037" s="1" t="s">
        <v>3399</v>
      </c>
      <c r="E1037" t="s">
        <v>61</v>
      </c>
      <c r="F1037" t="s">
        <v>62</v>
      </c>
      <c r="G1037" t="s">
        <v>62</v>
      </c>
      <c r="H1037" t="s">
        <v>62</v>
      </c>
      <c r="K1037" t="s">
        <v>62</v>
      </c>
      <c r="L1037" t="s">
        <v>62</v>
      </c>
      <c r="M1037" t="s">
        <v>62</v>
      </c>
      <c r="N1037" t="s">
        <v>62</v>
      </c>
      <c r="O1037" t="s">
        <v>61</v>
      </c>
      <c r="P1037" t="s">
        <v>61</v>
      </c>
      <c r="Q1037" t="s">
        <v>62</v>
      </c>
      <c r="R1037" t="s">
        <v>61</v>
      </c>
      <c r="S1037" t="s">
        <v>61</v>
      </c>
      <c r="T1037" t="s">
        <v>61</v>
      </c>
      <c r="V1037" t="s">
        <v>62</v>
      </c>
    </row>
    <row r="1038" spans="1:22" x14ac:dyDescent="0.2">
      <c r="A1038" s="1" t="s">
        <v>1098</v>
      </c>
      <c r="B1038" s="1" t="s">
        <v>4436</v>
      </c>
      <c r="C1038" s="1" t="s">
        <v>2765</v>
      </c>
      <c r="D1038" s="1" t="s">
        <v>3399</v>
      </c>
      <c r="E1038" t="s">
        <v>61</v>
      </c>
      <c r="F1038" t="s">
        <v>62</v>
      </c>
      <c r="G1038" t="s">
        <v>62</v>
      </c>
      <c r="H1038" t="s">
        <v>62</v>
      </c>
      <c r="I1038" t="s">
        <v>62</v>
      </c>
      <c r="J1038" t="s">
        <v>62</v>
      </c>
      <c r="K1038" t="s">
        <v>62</v>
      </c>
      <c r="L1038" t="s">
        <v>62</v>
      </c>
      <c r="M1038" t="s">
        <v>62</v>
      </c>
      <c r="N1038" t="s">
        <v>62</v>
      </c>
      <c r="P1038" t="s">
        <v>62</v>
      </c>
      <c r="Q1038" t="s">
        <v>62</v>
      </c>
      <c r="R1038" t="s">
        <v>62</v>
      </c>
      <c r="S1038" t="s">
        <v>62</v>
      </c>
      <c r="T1038" t="s">
        <v>61</v>
      </c>
      <c r="U1038" t="s">
        <v>62</v>
      </c>
      <c r="V1038" t="s">
        <v>61</v>
      </c>
    </row>
    <row r="1039" spans="1:22" x14ac:dyDescent="0.2">
      <c r="A1039" s="1" t="s">
        <v>1099</v>
      </c>
      <c r="B1039" s="1" t="s">
        <v>4437</v>
      </c>
      <c r="C1039" s="1" t="s">
        <v>2766</v>
      </c>
      <c r="D1039" s="1" t="s">
        <v>3399</v>
      </c>
      <c r="E1039" t="s">
        <v>61</v>
      </c>
      <c r="F1039" t="s">
        <v>62</v>
      </c>
      <c r="G1039" t="s">
        <v>62</v>
      </c>
      <c r="H1039" t="s">
        <v>62</v>
      </c>
      <c r="I1039" t="s">
        <v>62</v>
      </c>
      <c r="J1039" t="s">
        <v>61</v>
      </c>
      <c r="K1039" t="s">
        <v>62</v>
      </c>
      <c r="L1039" t="s">
        <v>62</v>
      </c>
      <c r="M1039" t="s">
        <v>62</v>
      </c>
      <c r="N1039" t="s">
        <v>62</v>
      </c>
      <c r="O1039" t="s">
        <v>62</v>
      </c>
      <c r="P1039" t="s">
        <v>61</v>
      </c>
      <c r="Q1039" t="s">
        <v>62</v>
      </c>
      <c r="R1039" t="s">
        <v>61</v>
      </c>
      <c r="S1039" t="s">
        <v>62</v>
      </c>
      <c r="T1039" t="s">
        <v>61</v>
      </c>
      <c r="V1039" t="s">
        <v>61</v>
      </c>
    </row>
    <row r="1040" spans="1:22" x14ac:dyDescent="0.2">
      <c r="A1040" s="1" t="s">
        <v>1100</v>
      </c>
      <c r="B1040" s="1" t="s">
        <v>4438</v>
      </c>
      <c r="C1040" s="1" t="s">
        <v>2767</v>
      </c>
      <c r="D1040" s="1" t="s">
        <v>3399</v>
      </c>
      <c r="E1040" t="s">
        <v>61</v>
      </c>
      <c r="F1040" t="s">
        <v>62</v>
      </c>
      <c r="G1040" t="s">
        <v>62</v>
      </c>
      <c r="H1040" t="s">
        <v>62</v>
      </c>
      <c r="I1040" t="s">
        <v>62</v>
      </c>
      <c r="J1040" t="s">
        <v>62</v>
      </c>
      <c r="K1040" t="s">
        <v>62</v>
      </c>
      <c r="L1040" t="s">
        <v>62</v>
      </c>
      <c r="M1040" t="s">
        <v>62</v>
      </c>
      <c r="N1040" t="s">
        <v>62</v>
      </c>
      <c r="O1040" t="s">
        <v>62</v>
      </c>
      <c r="P1040" t="s">
        <v>62</v>
      </c>
      <c r="Q1040" t="s">
        <v>62</v>
      </c>
      <c r="R1040" t="s">
        <v>62</v>
      </c>
      <c r="S1040" t="s">
        <v>62</v>
      </c>
      <c r="T1040" t="s">
        <v>61</v>
      </c>
      <c r="U1040" t="s">
        <v>62</v>
      </c>
      <c r="V1040" t="s">
        <v>61</v>
      </c>
    </row>
    <row r="1041" spans="1:22" x14ac:dyDescent="0.2">
      <c r="A1041" s="1" t="s">
        <v>1101</v>
      </c>
      <c r="B1041" s="1" t="s">
        <v>4439</v>
      </c>
      <c r="C1041" s="1" t="s">
        <v>2768</v>
      </c>
      <c r="D1041" s="1" t="s">
        <v>3399</v>
      </c>
      <c r="E1041" t="s">
        <v>61</v>
      </c>
      <c r="G1041" t="s">
        <v>62</v>
      </c>
      <c r="H1041" t="s">
        <v>62</v>
      </c>
      <c r="J1041" t="s">
        <v>61</v>
      </c>
      <c r="L1041" t="s">
        <v>62</v>
      </c>
      <c r="M1041" t="s">
        <v>62</v>
      </c>
      <c r="N1041" t="s">
        <v>62</v>
      </c>
      <c r="O1041" t="s">
        <v>61</v>
      </c>
      <c r="P1041" t="s">
        <v>61</v>
      </c>
      <c r="Q1041" t="s">
        <v>61</v>
      </c>
      <c r="R1041" t="s">
        <v>61</v>
      </c>
      <c r="S1041" t="s">
        <v>61</v>
      </c>
      <c r="T1041" t="s">
        <v>61</v>
      </c>
      <c r="U1041" t="s">
        <v>61</v>
      </c>
      <c r="V1041" t="s">
        <v>62</v>
      </c>
    </row>
    <row r="1042" spans="1:22" x14ac:dyDescent="0.2">
      <c r="A1042" s="1" t="s">
        <v>1102</v>
      </c>
      <c r="B1042" s="1" t="s">
        <v>4440</v>
      </c>
      <c r="C1042" s="1" t="s">
        <v>2769</v>
      </c>
      <c r="D1042" s="1" t="s">
        <v>3399</v>
      </c>
      <c r="E1042" t="s">
        <v>61</v>
      </c>
      <c r="F1042" t="s">
        <v>62</v>
      </c>
      <c r="G1042" t="s">
        <v>62</v>
      </c>
      <c r="H1042" t="s">
        <v>62</v>
      </c>
      <c r="K1042" t="s">
        <v>62</v>
      </c>
      <c r="L1042" t="s">
        <v>62</v>
      </c>
      <c r="M1042" t="s">
        <v>62</v>
      </c>
      <c r="N1042" t="s">
        <v>62</v>
      </c>
      <c r="O1042" t="s">
        <v>61</v>
      </c>
      <c r="P1042" t="s">
        <v>61</v>
      </c>
      <c r="Q1042" t="s">
        <v>62</v>
      </c>
      <c r="R1042" t="s">
        <v>61</v>
      </c>
      <c r="S1042" t="s">
        <v>62</v>
      </c>
      <c r="T1042" t="s">
        <v>61</v>
      </c>
      <c r="U1042" t="s">
        <v>62</v>
      </c>
      <c r="V1042" t="s">
        <v>61</v>
      </c>
    </row>
    <row r="1043" spans="1:22" x14ac:dyDescent="0.2">
      <c r="A1043" s="1" t="s">
        <v>1103</v>
      </c>
      <c r="B1043" s="1" t="s">
        <v>4441</v>
      </c>
      <c r="C1043" s="1" t="s">
        <v>2770</v>
      </c>
      <c r="D1043" s="1" t="s">
        <v>3399</v>
      </c>
      <c r="E1043" t="s">
        <v>61</v>
      </c>
      <c r="F1043" t="s">
        <v>62</v>
      </c>
      <c r="G1043" t="s">
        <v>62</v>
      </c>
      <c r="H1043" t="s">
        <v>62</v>
      </c>
      <c r="I1043" t="s">
        <v>62</v>
      </c>
      <c r="J1043" t="s">
        <v>62</v>
      </c>
      <c r="K1043" t="s">
        <v>62</v>
      </c>
      <c r="L1043" t="s">
        <v>62</v>
      </c>
      <c r="M1043" t="s">
        <v>62</v>
      </c>
      <c r="N1043" t="s">
        <v>62</v>
      </c>
      <c r="O1043" t="s">
        <v>62</v>
      </c>
      <c r="P1043" t="s">
        <v>62</v>
      </c>
      <c r="Q1043" t="s">
        <v>62</v>
      </c>
      <c r="R1043" t="s">
        <v>62</v>
      </c>
      <c r="S1043" t="s">
        <v>62</v>
      </c>
      <c r="T1043" t="s">
        <v>62</v>
      </c>
      <c r="U1043" t="s">
        <v>62</v>
      </c>
      <c r="V1043" t="s">
        <v>62</v>
      </c>
    </row>
    <row r="1044" spans="1:22" x14ac:dyDescent="0.2">
      <c r="A1044" s="1" t="s">
        <v>1104</v>
      </c>
      <c r="B1044" s="1" t="s">
        <v>4442</v>
      </c>
      <c r="C1044" s="1" t="s">
        <v>2771</v>
      </c>
      <c r="D1044" s="1" t="s">
        <v>3399</v>
      </c>
      <c r="F1044" t="s">
        <v>62</v>
      </c>
      <c r="G1044" t="s">
        <v>62</v>
      </c>
      <c r="H1044" t="s">
        <v>62</v>
      </c>
      <c r="I1044" t="s">
        <v>62</v>
      </c>
      <c r="K1044" t="s">
        <v>62</v>
      </c>
      <c r="L1044" t="s">
        <v>62</v>
      </c>
      <c r="M1044" t="s">
        <v>62</v>
      </c>
      <c r="N1044" t="s">
        <v>62</v>
      </c>
      <c r="O1044" t="s">
        <v>61</v>
      </c>
      <c r="P1044" t="s">
        <v>61</v>
      </c>
      <c r="Q1044" t="s">
        <v>62</v>
      </c>
      <c r="R1044" t="s">
        <v>61</v>
      </c>
      <c r="S1044" t="s">
        <v>62</v>
      </c>
      <c r="U1044" t="s">
        <v>62</v>
      </c>
      <c r="V1044" t="s">
        <v>62</v>
      </c>
    </row>
    <row r="1045" spans="1:22" x14ac:dyDescent="0.2">
      <c r="A1045" s="1" t="s">
        <v>1105</v>
      </c>
      <c r="B1045" s="1" t="s">
        <v>4443</v>
      </c>
      <c r="C1045" s="1" t="s">
        <v>2772</v>
      </c>
      <c r="D1045" s="1" t="s">
        <v>3399</v>
      </c>
      <c r="E1045" t="s">
        <v>61</v>
      </c>
      <c r="F1045" t="s">
        <v>62</v>
      </c>
      <c r="G1045" t="s">
        <v>62</v>
      </c>
      <c r="H1045" t="s">
        <v>62</v>
      </c>
      <c r="I1045" t="s">
        <v>62</v>
      </c>
      <c r="K1045" t="s">
        <v>62</v>
      </c>
      <c r="L1045" t="s">
        <v>62</v>
      </c>
      <c r="M1045" t="s">
        <v>62</v>
      </c>
      <c r="N1045" t="s">
        <v>62</v>
      </c>
      <c r="O1045" t="s">
        <v>62</v>
      </c>
      <c r="P1045" t="s">
        <v>62</v>
      </c>
      <c r="Q1045" t="s">
        <v>62</v>
      </c>
      <c r="R1045" t="s">
        <v>62</v>
      </c>
      <c r="S1045" t="s">
        <v>62</v>
      </c>
      <c r="T1045" t="s">
        <v>62</v>
      </c>
      <c r="V1045" t="s">
        <v>61</v>
      </c>
    </row>
    <row r="1046" spans="1:22" x14ac:dyDescent="0.2">
      <c r="A1046" s="1" t="s">
        <v>1106</v>
      </c>
      <c r="B1046" s="1" t="s">
        <v>4444</v>
      </c>
      <c r="C1046" s="1" t="s">
        <v>2773</v>
      </c>
      <c r="D1046" s="1" t="s">
        <v>3399</v>
      </c>
      <c r="E1046" t="s">
        <v>61</v>
      </c>
      <c r="F1046" t="s">
        <v>62</v>
      </c>
      <c r="G1046" t="s">
        <v>62</v>
      </c>
      <c r="H1046" t="s">
        <v>62</v>
      </c>
      <c r="I1046" t="s">
        <v>62</v>
      </c>
      <c r="J1046" t="s">
        <v>62</v>
      </c>
      <c r="K1046" t="s">
        <v>62</v>
      </c>
      <c r="L1046" t="s">
        <v>62</v>
      </c>
      <c r="M1046" t="s">
        <v>62</v>
      </c>
      <c r="N1046" t="s">
        <v>62</v>
      </c>
      <c r="O1046" t="s">
        <v>62</v>
      </c>
      <c r="P1046" t="s">
        <v>62</v>
      </c>
      <c r="Q1046" t="s">
        <v>62</v>
      </c>
      <c r="R1046" t="s">
        <v>62</v>
      </c>
      <c r="S1046" t="s">
        <v>62</v>
      </c>
      <c r="V1046" t="s">
        <v>62</v>
      </c>
    </row>
    <row r="1047" spans="1:22" x14ac:dyDescent="0.2">
      <c r="A1047" s="1" t="s">
        <v>1107</v>
      </c>
      <c r="B1047" s="1" t="s">
        <v>4445</v>
      </c>
      <c r="C1047" s="1" t="s">
        <v>2774</v>
      </c>
      <c r="D1047" s="1" t="s">
        <v>3399</v>
      </c>
      <c r="F1047" t="s">
        <v>62</v>
      </c>
      <c r="G1047" t="s">
        <v>62</v>
      </c>
      <c r="H1047" t="s">
        <v>62</v>
      </c>
      <c r="I1047" t="s">
        <v>62</v>
      </c>
      <c r="J1047" t="s">
        <v>62</v>
      </c>
      <c r="K1047" t="s">
        <v>62</v>
      </c>
      <c r="L1047" t="s">
        <v>62</v>
      </c>
      <c r="M1047" t="s">
        <v>62</v>
      </c>
      <c r="N1047" t="s">
        <v>62</v>
      </c>
      <c r="O1047" t="s">
        <v>61</v>
      </c>
      <c r="P1047" t="s">
        <v>62</v>
      </c>
      <c r="Q1047" t="s">
        <v>62</v>
      </c>
      <c r="R1047" t="s">
        <v>62</v>
      </c>
      <c r="S1047" t="s">
        <v>62</v>
      </c>
      <c r="T1047" t="s">
        <v>61</v>
      </c>
      <c r="U1047" t="s">
        <v>62</v>
      </c>
      <c r="V1047" t="s">
        <v>61</v>
      </c>
    </row>
    <row r="1048" spans="1:22" x14ac:dyDescent="0.2">
      <c r="A1048" s="1" t="s">
        <v>1108</v>
      </c>
      <c r="B1048" s="1" t="s">
        <v>4446</v>
      </c>
      <c r="C1048" s="1" t="s">
        <v>2775</v>
      </c>
      <c r="D1048" s="1" t="s">
        <v>3399</v>
      </c>
      <c r="E1048" t="s">
        <v>61</v>
      </c>
      <c r="F1048" t="s">
        <v>62</v>
      </c>
      <c r="G1048" t="s">
        <v>62</v>
      </c>
      <c r="H1048" t="s">
        <v>62</v>
      </c>
      <c r="I1048" t="s">
        <v>62</v>
      </c>
      <c r="K1048" t="s">
        <v>62</v>
      </c>
      <c r="L1048" t="s">
        <v>62</v>
      </c>
      <c r="M1048" t="s">
        <v>62</v>
      </c>
      <c r="N1048" t="s">
        <v>62</v>
      </c>
      <c r="O1048" t="s">
        <v>61</v>
      </c>
      <c r="P1048" t="s">
        <v>61</v>
      </c>
      <c r="Q1048" t="s">
        <v>62</v>
      </c>
      <c r="R1048" t="s">
        <v>61</v>
      </c>
      <c r="S1048" t="s">
        <v>62</v>
      </c>
      <c r="U1048" t="s">
        <v>62</v>
      </c>
      <c r="V1048" t="s">
        <v>62</v>
      </c>
    </row>
    <row r="1049" spans="1:22" x14ac:dyDescent="0.2">
      <c r="A1049" s="1" t="s">
        <v>1109</v>
      </c>
      <c r="B1049" s="1" t="s">
        <v>4447</v>
      </c>
      <c r="C1049" s="1" t="s">
        <v>2776</v>
      </c>
      <c r="D1049" s="1" t="s">
        <v>3399</v>
      </c>
      <c r="E1049" t="s">
        <v>61</v>
      </c>
      <c r="F1049" t="s">
        <v>62</v>
      </c>
      <c r="G1049" t="s">
        <v>62</v>
      </c>
      <c r="H1049" t="s">
        <v>62</v>
      </c>
      <c r="I1049" t="s">
        <v>62</v>
      </c>
      <c r="J1049" t="s">
        <v>62</v>
      </c>
      <c r="K1049" t="s">
        <v>62</v>
      </c>
      <c r="L1049" t="s">
        <v>62</v>
      </c>
      <c r="M1049" t="s">
        <v>62</v>
      </c>
      <c r="N1049" t="s">
        <v>62</v>
      </c>
      <c r="O1049" t="s">
        <v>62</v>
      </c>
      <c r="P1049" t="s">
        <v>61</v>
      </c>
      <c r="Q1049" t="s">
        <v>62</v>
      </c>
      <c r="R1049" t="s">
        <v>61</v>
      </c>
      <c r="S1049" t="s">
        <v>62</v>
      </c>
      <c r="T1049" t="s">
        <v>62</v>
      </c>
      <c r="V1049" t="s">
        <v>61</v>
      </c>
    </row>
    <row r="1050" spans="1:22" x14ac:dyDescent="0.2">
      <c r="A1050" s="1" t="s">
        <v>1110</v>
      </c>
      <c r="B1050" s="1" t="s">
        <v>4448</v>
      </c>
      <c r="C1050" s="1" t="s">
        <v>2777</v>
      </c>
      <c r="D1050" s="1" t="s">
        <v>3399</v>
      </c>
      <c r="F1050" t="s">
        <v>62</v>
      </c>
      <c r="G1050" t="s">
        <v>62</v>
      </c>
      <c r="H1050" t="s">
        <v>62</v>
      </c>
      <c r="I1050" t="s">
        <v>62</v>
      </c>
      <c r="K1050" t="s">
        <v>62</v>
      </c>
      <c r="L1050" t="s">
        <v>62</v>
      </c>
      <c r="M1050" t="s">
        <v>62</v>
      </c>
      <c r="N1050" t="s">
        <v>62</v>
      </c>
      <c r="O1050" t="s">
        <v>61</v>
      </c>
      <c r="P1050" t="s">
        <v>62</v>
      </c>
      <c r="Q1050" t="s">
        <v>62</v>
      </c>
      <c r="R1050" t="s">
        <v>62</v>
      </c>
      <c r="S1050" t="s">
        <v>62</v>
      </c>
      <c r="T1050" t="s">
        <v>61</v>
      </c>
      <c r="U1050" t="s">
        <v>62</v>
      </c>
      <c r="V1050" t="s">
        <v>62</v>
      </c>
    </row>
    <row r="1051" spans="1:22" x14ac:dyDescent="0.2">
      <c r="A1051" s="1" t="s">
        <v>1111</v>
      </c>
      <c r="B1051" s="1" t="s">
        <v>4449</v>
      </c>
      <c r="C1051" s="1" t="s">
        <v>2778</v>
      </c>
      <c r="D1051" s="1" t="s">
        <v>3399</v>
      </c>
      <c r="E1051" t="s">
        <v>61</v>
      </c>
      <c r="F1051" t="s">
        <v>62</v>
      </c>
      <c r="G1051" t="s">
        <v>62</v>
      </c>
      <c r="H1051" t="s">
        <v>62</v>
      </c>
      <c r="I1051" t="s">
        <v>62</v>
      </c>
      <c r="K1051" t="s">
        <v>61</v>
      </c>
      <c r="L1051" t="s">
        <v>62</v>
      </c>
      <c r="M1051" t="s">
        <v>62</v>
      </c>
      <c r="N1051" t="s">
        <v>61</v>
      </c>
      <c r="O1051" t="s">
        <v>61</v>
      </c>
      <c r="P1051" t="s">
        <v>61</v>
      </c>
      <c r="Q1051" t="s">
        <v>61</v>
      </c>
      <c r="R1051" t="s">
        <v>61</v>
      </c>
      <c r="S1051" t="s">
        <v>61</v>
      </c>
      <c r="T1051" t="s">
        <v>61</v>
      </c>
      <c r="U1051" t="s">
        <v>61</v>
      </c>
      <c r="V1051" t="s">
        <v>61</v>
      </c>
    </row>
    <row r="1052" spans="1:22" x14ac:dyDescent="0.2">
      <c r="A1052" s="1" t="s">
        <v>1112</v>
      </c>
      <c r="B1052" s="1" t="s">
        <v>4450</v>
      </c>
      <c r="C1052" s="1" t="s">
        <v>2779</v>
      </c>
      <c r="D1052" s="1" t="s">
        <v>3399</v>
      </c>
      <c r="E1052" t="s">
        <v>61</v>
      </c>
      <c r="F1052" t="s">
        <v>62</v>
      </c>
      <c r="G1052" t="s">
        <v>62</v>
      </c>
      <c r="H1052" t="s">
        <v>62</v>
      </c>
      <c r="J1052" t="s">
        <v>61</v>
      </c>
      <c r="K1052" t="s">
        <v>62</v>
      </c>
      <c r="L1052" t="s">
        <v>62</v>
      </c>
      <c r="M1052" t="s">
        <v>62</v>
      </c>
      <c r="N1052" t="s">
        <v>61</v>
      </c>
      <c r="O1052" t="s">
        <v>61</v>
      </c>
      <c r="P1052" t="s">
        <v>61</v>
      </c>
      <c r="Q1052" t="s">
        <v>61</v>
      </c>
      <c r="R1052" t="s">
        <v>61</v>
      </c>
      <c r="S1052" t="s">
        <v>62</v>
      </c>
      <c r="T1052" t="s">
        <v>62</v>
      </c>
      <c r="U1052" t="s">
        <v>61</v>
      </c>
      <c r="V1052" t="s">
        <v>62</v>
      </c>
    </row>
    <row r="1053" spans="1:22" x14ac:dyDescent="0.2">
      <c r="A1053" s="1" t="s">
        <v>1113</v>
      </c>
      <c r="B1053" s="1" t="s">
        <v>4451</v>
      </c>
      <c r="C1053" s="1" t="s">
        <v>2780</v>
      </c>
      <c r="D1053" s="1" t="s">
        <v>3399</v>
      </c>
      <c r="F1053" t="s">
        <v>62</v>
      </c>
      <c r="G1053" t="s">
        <v>62</v>
      </c>
      <c r="H1053" t="s">
        <v>62</v>
      </c>
      <c r="I1053" t="s">
        <v>62</v>
      </c>
      <c r="J1053" t="s">
        <v>62</v>
      </c>
      <c r="K1053" t="s">
        <v>62</v>
      </c>
      <c r="L1053" t="s">
        <v>62</v>
      </c>
      <c r="M1053" t="s">
        <v>62</v>
      </c>
      <c r="N1053" t="s">
        <v>62</v>
      </c>
      <c r="O1053" t="s">
        <v>62</v>
      </c>
      <c r="P1053" t="s">
        <v>61</v>
      </c>
      <c r="Q1053" t="s">
        <v>62</v>
      </c>
      <c r="R1053" t="s">
        <v>61</v>
      </c>
      <c r="S1053" t="s">
        <v>62</v>
      </c>
      <c r="T1053" t="s">
        <v>62</v>
      </c>
      <c r="U1053" t="s">
        <v>62</v>
      </c>
      <c r="V1053" t="s">
        <v>62</v>
      </c>
    </row>
    <row r="1054" spans="1:22" x14ac:dyDescent="0.2">
      <c r="A1054" s="1" t="s">
        <v>1114</v>
      </c>
      <c r="B1054" s="1" t="s">
        <v>4452</v>
      </c>
      <c r="C1054" s="1" t="s">
        <v>2781</v>
      </c>
      <c r="D1054" s="1" t="s">
        <v>3399</v>
      </c>
      <c r="E1054" t="s">
        <v>61</v>
      </c>
      <c r="F1054" t="s">
        <v>62</v>
      </c>
      <c r="G1054" t="s">
        <v>62</v>
      </c>
      <c r="H1054" t="s">
        <v>62</v>
      </c>
      <c r="I1054" t="s">
        <v>62</v>
      </c>
      <c r="J1054" t="s">
        <v>61</v>
      </c>
      <c r="K1054" t="s">
        <v>62</v>
      </c>
      <c r="L1054" t="s">
        <v>62</v>
      </c>
      <c r="M1054" t="s">
        <v>62</v>
      </c>
      <c r="N1054" t="s">
        <v>62</v>
      </c>
      <c r="O1054" t="s">
        <v>61</v>
      </c>
      <c r="P1054" t="s">
        <v>61</v>
      </c>
      <c r="Q1054" t="s">
        <v>62</v>
      </c>
      <c r="R1054" t="s">
        <v>61</v>
      </c>
      <c r="S1054" t="s">
        <v>61</v>
      </c>
      <c r="T1054" t="s">
        <v>61</v>
      </c>
      <c r="U1054" t="s">
        <v>61</v>
      </c>
      <c r="V1054" t="s">
        <v>61</v>
      </c>
    </row>
    <row r="1055" spans="1:22" x14ac:dyDescent="0.2">
      <c r="A1055" s="1" t="s">
        <v>1115</v>
      </c>
      <c r="B1055" s="1" t="s">
        <v>4453</v>
      </c>
      <c r="C1055" s="1" t="s">
        <v>2782</v>
      </c>
      <c r="D1055" s="1" t="s">
        <v>3399</v>
      </c>
      <c r="E1055" t="s">
        <v>61</v>
      </c>
      <c r="F1055" t="s">
        <v>61</v>
      </c>
      <c r="G1055" t="s">
        <v>62</v>
      </c>
      <c r="H1055" t="s">
        <v>62</v>
      </c>
      <c r="I1055" t="s">
        <v>61</v>
      </c>
      <c r="J1055" t="s">
        <v>61</v>
      </c>
      <c r="K1055" t="s">
        <v>62</v>
      </c>
      <c r="M1055" t="s">
        <v>61</v>
      </c>
      <c r="N1055" t="s">
        <v>61</v>
      </c>
      <c r="P1055" t="s">
        <v>61</v>
      </c>
      <c r="Q1055" t="s">
        <v>61</v>
      </c>
      <c r="R1055" t="s">
        <v>61</v>
      </c>
      <c r="S1055" t="s">
        <v>61</v>
      </c>
      <c r="T1055" t="s">
        <v>61</v>
      </c>
      <c r="V1055" t="s">
        <v>61</v>
      </c>
    </row>
    <row r="1056" spans="1:22" x14ac:dyDescent="0.2">
      <c r="A1056" s="1" t="s">
        <v>1116</v>
      </c>
      <c r="B1056" s="1" t="s">
        <v>4454</v>
      </c>
      <c r="C1056" s="1" t="s">
        <v>2783</v>
      </c>
      <c r="D1056" s="1" t="s">
        <v>3399</v>
      </c>
      <c r="E1056" t="s">
        <v>61</v>
      </c>
      <c r="F1056" t="s">
        <v>62</v>
      </c>
      <c r="G1056" t="s">
        <v>62</v>
      </c>
      <c r="H1056" t="s">
        <v>62</v>
      </c>
      <c r="I1056" t="s">
        <v>62</v>
      </c>
      <c r="J1056" t="s">
        <v>61</v>
      </c>
      <c r="K1056" t="s">
        <v>62</v>
      </c>
      <c r="L1056" t="s">
        <v>62</v>
      </c>
      <c r="M1056" t="s">
        <v>62</v>
      </c>
      <c r="N1056" t="s">
        <v>62</v>
      </c>
      <c r="O1056" t="s">
        <v>61</v>
      </c>
      <c r="P1056" t="s">
        <v>61</v>
      </c>
      <c r="Q1056" t="s">
        <v>61</v>
      </c>
      <c r="R1056" t="s">
        <v>61</v>
      </c>
      <c r="T1056" t="s">
        <v>62</v>
      </c>
      <c r="V1056" t="s">
        <v>62</v>
      </c>
    </row>
    <row r="1057" spans="1:22" x14ac:dyDescent="0.2">
      <c r="A1057" s="1" t="s">
        <v>1117</v>
      </c>
      <c r="B1057" s="1" t="s">
        <v>4455</v>
      </c>
      <c r="C1057" s="1" t="s">
        <v>2784</v>
      </c>
      <c r="D1057" s="1" t="s">
        <v>3399</v>
      </c>
      <c r="E1057" t="s">
        <v>61</v>
      </c>
      <c r="F1057" t="s">
        <v>62</v>
      </c>
      <c r="G1057" t="s">
        <v>62</v>
      </c>
      <c r="H1057" t="s">
        <v>62</v>
      </c>
      <c r="I1057" t="s">
        <v>62</v>
      </c>
      <c r="J1057" t="s">
        <v>62</v>
      </c>
      <c r="K1057" t="s">
        <v>62</v>
      </c>
      <c r="L1057" t="s">
        <v>62</v>
      </c>
      <c r="M1057" t="s">
        <v>62</v>
      </c>
      <c r="N1057" t="s">
        <v>62</v>
      </c>
      <c r="O1057" t="s">
        <v>62</v>
      </c>
      <c r="P1057" t="s">
        <v>62</v>
      </c>
      <c r="Q1057" t="s">
        <v>62</v>
      </c>
      <c r="R1057" t="s">
        <v>62</v>
      </c>
      <c r="S1057" t="s">
        <v>62</v>
      </c>
      <c r="T1057" t="s">
        <v>62</v>
      </c>
      <c r="V1057" t="s">
        <v>61</v>
      </c>
    </row>
    <row r="1058" spans="1:22" x14ac:dyDescent="0.2">
      <c r="A1058" s="1" t="s">
        <v>1118</v>
      </c>
      <c r="B1058" s="1" t="s">
        <v>4456</v>
      </c>
      <c r="C1058" s="1" t="s">
        <v>2785</v>
      </c>
      <c r="D1058" s="1" t="s">
        <v>3399</v>
      </c>
      <c r="F1058" t="s">
        <v>62</v>
      </c>
      <c r="G1058" t="s">
        <v>62</v>
      </c>
      <c r="H1058" t="s">
        <v>62</v>
      </c>
      <c r="I1058" t="s">
        <v>62</v>
      </c>
      <c r="K1058" t="s">
        <v>62</v>
      </c>
      <c r="L1058" t="s">
        <v>62</v>
      </c>
      <c r="M1058" t="s">
        <v>62</v>
      </c>
      <c r="N1058" t="s">
        <v>62</v>
      </c>
      <c r="O1058" t="s">
        <v>61</v>
      </c>
      <c r="P1058" t="s">
        <v>62</v>
      </c>
      <c r="Q1058" t="s">
        <v>62</v>
      </c>
      <c r="R1058" t="s">
        <v>62</v>
      </c>
      <c r="S1058" t="s">
        <v>62</v>
      </c>
      <c r="U1058" t="s">
        <v>62</v>
      </c>
      <c r="V1058" t="s">
        <v>61</v>
      </c>
    </row>
    <row r="1059" spans="1:22" x14ac:dyDescent="0.2">
      <c r="A1059" s="1" t="s">
        <v>1119</v>
      </c>
      <c r="B1059" s="1" t="s">
        <v>4457</v>
      </c>
      <c r="C1059" s="1" t="s">
        <v>2786</v>
      </c>
      <c r="D1059" s="1" t="s">
        <v>3399</v>
      </c>
      <c r="E1059" t="s">
        <v>61</v>
      </c>
      <c r="F1059" t="s">
        <v>62</v>
      </c>
      <c r="H1059" t="s">
        <v>62</v>
      </c>
      <c r="I1059" t="s">
        <v>62</v>
      </c>
      <c r="K1059" t="s">
        <v>62</v>
      </c>
      <c r="L1059" t="s">
        <v>62</v>
      </c>
      <c r="M1059" t="s">
        <v>62</v>
      </c>
      <c r="N1059" t="s">
        <v>62</v>
      </c>
      <c r="O1059" t="s">
        <v>61</v>
      </c>
      <c r="P1059" t="s">
        <v>61</v>
      </c>
      <c r="Q1059" t="s">
        <v>62</v>
      </c>
      <c r="R1059" t="s">
        <v>61</v>
      </c>
      <c r="S1059" t="s">
        <v>62</v>
      </c>
      <c r="T1059" t="s">
        <v>62</v>
      </c>
      <c r="U1059" t="s">
        <v>62</v>
      </c>
      <c r="V1059" t="s">
        <v>62</v>
      </c>
    </row>
    <row r="1060" spans="1:22" x14ac:dyDescent="0.2">
      <c r="A1060" s="1" t="s">
        <v>1120</v>
      </c>
      <c r="B1060" s="1" t="s">
        <v>4458</v>
      </c>
      <c r="C1060" s="1" t="s">
        <v>2787</v>
      </c>
      <c r="D1060" s="1" t="s">
        <v>3399</v>
      </c>
      <c r="G1060" t="s">
        <v>62</v>
      </c>
      <c r="H1060" t="s">
        <v>62</v>
      </c>
      <c r="I1060" t="s">
        <v>62</v>
      </c>
      <c r="J1060" t="s">
        <v>62</v>
      </c>
      <c r="K1060" t="s">
        <v>62</v>
      </c>
      <c r="L1060" t="s">
        <v>62</v>
      </c>
      <c r="M1060" t="s">
        <v>62</v>
      </c>
      <c r="N1060" t="s">
        <v>62</v>
      </c>
      <c r="O1060" t="s">
        <v>61</v>
      </c>
      <c r="P1060" t="s">
        <v>62</v>
      </c>
      <c r="Q1060" t="s">
        <v>62</v>
      </c>
      <c r="R1060" t="s">
        <v>62</v>
      </c>
      <c r="U1060" t="s">
        <v>62</v>
      </c>
      <c r="V1060" t="s">
        <v>62</v>
      </c>
    </row>
    <row r="1061" spans="1:22" x14ac:dyDescent="0.2">
      <c r="A1061" s="1" t="s">
        <v>1121</v>
      </c>
      <c r="B1061" s="1" t="s">
        <v>4459</v>
      </c>
      <c r="C1061" s="1" t="s">
        <v>2788</v>
      </c>
      <c r="D1061" s="1" t="s">
        <v>3399</v>
      </c>
      <c r="E1061" t="s">
        <v>61</v>
      </c>
      <c r="F1061" t="s">
        <v>62</v>
      </c>
      <c r="G1061" t="s">
        <v>61</v>
      </c>
      <c r="H1061" t="s">
        <v>62</v>
      </c>
      <c r="I1061" t="s">
        <v>62</v>
      </c>
      <c r="J1061" t="s">
        <v>61</v>
      </c>
      <c r="K1061" t="s">
        <v>62</v>
      </c>
      <c r="L1061" t="s">
        <v>62</v>
      </c>
      <c r="M1061" t="s">
        <v>62</v>
      </c>
      <c r="N1061" t="s">
        <v>62</v>
      </c>
      <c r="O1061" t="s">
        <v>61</v>
      </c>
      <c r="P1061" t="s">
        <v>61</v>
      </c>
      <c r="Q1061" t="s">
        <v>62</v>
      </c>
      <c r="R1061" t="s">
        <v>61</v>
      </c>
      <c r="S1061" t="s">
        <v>61</v>
      </c>
      <c r="T1061" t="s">
        <v>61</v>
      </c>
      <c r="U1061" t="s">
        <v>62</v>
      </c>
      <c r="V1061" t="s">
        <v>62</v>
      </c>
    </row>
    <row r="1062" spans="1:22" x14ac:dyDescent="0.2">
      <c r="A1062" s="1" t="s">
        <v>1122</v>
      </c>
      <c r="B1062" s="1" t="s">
        <v>4460</v>
      </c>
      <c r="C1062" s="1" t="s">
        <v>2789</v>
      </c>
      <c r="D1062" s="1" t="s">
        <v>3399</v>
      </c>
      <c r="E1062" t="s">
        <v>61</v>
      </c>
      <c r="F1062" t="s">
        <v>62</v>
      </c>
      <c r="G1062" t="s">
        <v>62</v>
      </c>
      <c r="H1062" t="s">
        <v>62</v>
      </c>
      <c r="I1062" t="s">
        <v>62</v>
      </c>
      <c r="K1062" t="s">
        <v>62</v>
      </c>
      <c r="L1062" t="s">
        <v>62</v>
      </c>
      <c r="M1062" t="s">
        <v>62</v>
      </c>
      <c r="N1062" t="s">
        <v>61</v>
      </c>
      <c r="O1062" t="s">
        <v>61</v>
      </c>
      <c r="P1062" t="s">
        <v>61</v>
      </c>
      <c r="Q1062" t="s">
        <v>61</v>
      </c>
      <c r="R1062" t="s">
        <v>61</v>
      </c>
      <c r="T1062" t="s">
        <v>62</v>
      </c>
      <c r="U1062" t="s">
        <v>62</v>
      </c>
      <c r="V1062" t="s">
        <v>62</v>
      </c>
    </row>
    <row r="1063" spans="1:22" x14ac:dyDescent="0.2">
      <c r="A1063" s="1" t="s">
        <v>1123</v>
      </c>
      <c r="B1063" s="1" t="s">
        <v>4461</v>
      </c>
      <c r="C1063" s="1" t="s">
        <v>2790</v>
      </c>
      <c r="D1063" s="1" t="s">
        <v>3399</v>
      </c>
      <c r="E1063" t="s">
        <v>61</v>
      </c>
      <c r="F1063" t="s">
        <v>61</v>
      </c>
      <c r="H1063" t="s">
        <v>62</v>
      </c>
      <c r="I1063" t="s">
        <v>61</v>
      </c>
      <c r="K1063" t="s">
        <v>61</v>
      </c>
      <c r="L1063" t="s">
        <v>62</v>
      </c>
      <c r="M1063" t="s">
        <v>62</v>
      </c>
      <c r="N1063" t="s">
        <v>62</v>
      </c>
      <c r="O1063" t="s">
        <v>61</v>
      </c>
      <c r="P1063" t="s">
        <v>61</v>
      </c>
      <c r="Q1063" t="s">
        <v>62</v>
      </c>
      <c r="R1063" t="s">
        <v>61</v>
      </c>
      <c r="S1063" t="s">
        <v>61</v>
      </c>
      <c r="T1063" t="s">
        <v>62</v>
      </c>
      <c r="U1063" t="s">
        <v>61</v>
      </c>
      <c r="V1063" t="s">
        <v>62</v>
      </c>
    </row>
    <row r="1064" spans="1:22" x14ac:dyDescent="0.2">
      <c r="A1064" s="1" t="s">
        <v>1124</v>
      </c>
      <c r="B1064" s="1" t="s">
        <v>4462</v>
      </c>
      <c r="C1064" s="1" t="s">
        <v>2791</v>
      </c>
      <c r="D1064" s="1" t="s">
        <v>3399</v>
      </c>
      <c r="F1064" t="s">
        <v>62</v>
      </c>
      <c r="G1064" t="s">
        <v>62</v>
      </c>
      <c r="H1064" t="s">
        <v>62</v>
      </c>
      <c r="I1064" t="s">
        <v>62</v>
      </c>
      <c r="J1064" t="s">
        <v>62</v>
      </c>
      <c r="K1064" t="s">
        <v>62</v>
      </c>
      <c r="L1064" t="s">
        <v>62</v>
      </c>
      <c r="M1064" t="s">
        <v>62</v>
      </c>
      <c r="N1064" t="s">
        <v>62</v>
      </c>
      <c r="O1064" t="s">
        <v>61</v>
      </c>
      <c r="P1064" t="s">
        <v>62</v>
      </c>
      <c r="Q1064" t="s">
        <v>62</v>
      </c>
      <c r="R1064" t="s">
        <v>62</v>
      </c>
      <c r="S1064" t="s">
        <v>62</v>
      </c>
      <c r="T1064" t="s">
        <v>61</v>
      </c>
      <c r="U1064" t="s">
        <v>62</v>
      </c>
      <c r="V1064" t="s">
        <v>62</v>
      </c>
    </row>
    <row r="1065" spans="1:22" x14ac:dyDescent="0.2">
      <c r="A1065" s="1" t="s">
        <v>1125</v>
      </c>
      <c r="B1065" s="1" t="s">
        <v>4463</v>
      </c>
      <c r="C1065" s="1" t="s">
        <v>2792</v>
      </c>
      <c r="D1065" s="1" t="s">
        <v>3399</v>
      </c>
      <c r="E1065" t="s">
        <v>61</v>
      </c>
      <c r="F1065" t="s">
        <v>62</v>
      </c>
      <c r="G1065" t="s">
        <v>62</v>
      </c>
      <c r="H1065" t="s">
        <v>62</v>
      </c>
      <c r="I1065" t="s">
        <v>62</v>
      </c>
      <c r="J1065" t="s">
        <v>62</v>
      </c>
      <c r="K1065" t="s">
        <v>62</v>
      </c>
      <c r="L1065" t="s">
        <v>62</v>
      </c>
      <c r="M1065" t="s">
        <v>62</v>
      </c>
      <c r="N1065" t="s">
        <v>62</v>
      </c>
      <c r="O1065" t="s">
        <v>61</v>
      </c>
      <c r="P1065" t="s">
        <v>62</v>
      </c>
      <c r="Q1065" t="s">
        <v>62</v>
      </c>
      <c r="R1065" t="s">
        <v>62</v>
      </c>
      <c r="S1065" t="s">
        <v>62</v>
      </c>
      <c r="T1065" t="s">
        <v>61</v>
      </c>
      <c r="U1065" t="s">
        <v>61</v>
      </c>
      <c r="V1065" t="s">
        <v>62</v>
      </c>
    </row>
    <row r="1066" spans="1:22" x14ac:dyDescent="0.2">
      <c r="A1066" s="1" t="s">
        <v>1126</v>
      </c>
      <c r="B1066" s="1" t="s">
        <v>4464</v>
      </c>
      <c r="C1066" s="1" t="s">
        <v>2793</v>
      </c>
      <c r="D1066" s="1" t="s">
        <v>3399</v>
      </c>
      <c r="F1066" t="s">
        <v>62</v>
      </c>
      <c r="G1066" t="s">
        <v>62</v>
      </c>
      <c r="H1066" t="s">
        <v>62</v>
      </c>
      <c r="I1066" t="s">
        <v>62</v>
      </c>
      <c r="J1066" t="s">
        <v>62</v>
      </c>
      <c r="K1066" t="s">
        <v>62</v>
      </c>
      <c r="L1066" t="s">
        <v>62</v>
      </c>
      <c r="M1066" t="s">
        <v>62</v>
      </c>
      <c r="N1066" t="s">
        <v>62</v>
      </c>
      <c r="O1066" t="s">
        <v>61</v>
      </c>
      <c r="P1066" t="s">
        <v>62</v>
      </c>
      <c r="Q1066" t="s">
        <v>62</v>
      </c>
      <c r="R1066" t="s">
        <v>62</v>
      </c>
      <c r="S1066" t="s">
        <v>62</v>
      </c>
      <c r="T1066" t="s">
        <v>61</v>
      </c>
      <c r="U1066" t="s">
        <v>62</v>
      </c>
      <c r="V1066" t="s">
        <v>61</v>
      </c>
    </row>
    <row r="1067" spans="1:22" x14ac:dyDescent="0.2">
      <c r="A1067" s="1" t="s">
        <v>1127</v>
      </c>
      <c r="B1067" s="1" t="s">
        <v>4465</v>
      </c>
      <c r="C1067" s="1" t="s">
        <v>2794</v>
      </c>
      <c r="D1067" s="1" t="s">
        <v>3399</v>
      </c>
      <c r="F1067" t="s">
        <v>62</v>
      </c>
      <c r="G1067" t="s">
        <v>62</v>
      </c>
      <c r="H1067" t="s">
        <v>62</v>
      </c>
      <c r="J1067" t="s">
        <v>62</v>
      </c>
      <c r="K1067" t="s">
        <v>62</v>
      </c>
      <c r="L1067" t="s">
        <v>62</v>
      </c>
      <c r="M1067" t="s">
        <v>62</v>
      </c>
      <c r="N1067" t="s">
        <v>62</v>
      </c>
      <c r="O1067" t="s">
        <v>61</v>
      </c>
      <c r="P1067" t="s">
        <v>62</v>
      </c>
      <c r="Q1067" t="s">
        <v>62</v>
      </c>
      <c r="R1067" t="s">
        <v>62</v>
      </c>
      <c r="S1067" t="s">
        <v>62</v>
      </c>
      <c r="U1067" t="s">
        <v>62</v>
      </c>
      <c r="V1067" t="s">
        <v>61</v>
      </c>
    </row>
    <row r="1068" spans="1:22" x14ac:dyDescent="0.2">
      <c r="A1068" s="1" t="s">
        <v>1128</v>
      </c>
      <c r="B1068" s="1" t="s">
        <v>4466</v>
      </c>
      <c r="C1068" s="1" t="s">
        <v>2795</v>
      </c>
      <c r="D1068" s="1" t="s">
        <v>3399</v>
      </c>
      <c r="E1068" t="s">
        <v>61</v>
      </c>
      <c r="F1068" t="s">
        <v>62</v>
      </c>
      <c r="G1068" t="s">
        <v>62</v>
      </c>
      <c r="H1068" t="s">
        <v>62</v>
      </c>
      <c r="I1068" t="s">
        <v>62</v>
      </c>
      <c r="K1068" t="s">
        <v>61</v>
      </c>
      <c r="L1068" t="s">
        <v>62</v>
      </c>
      <c r="M1068" t="s">
        <v>62</v>
      </c>
      <c r="N1068" t="s">
        <v>62</v>
      </c>
      <c r="O1068" t="s">
        <v>61</v>
      </c>
      <c r="P1068" t="s">
        <v>62</v>
      </c>
      <c r="Q1068" t="s">
        <v>62</v>
      </c>
      <c r="S1068" t="s">
        <v>62</v>
      </c>
      <c r="T1068" t="s">
        <v>62</v>
      </c>
      <c r="U1068" t="s">
        <v>61</v>
      </c>
      <c r="V1068" t="s">
        <v>62</v>
      </c>
    </row>
    <row r="1069" spans="1:22" x14ac:dyDescent="0.2">
      <c r="A1069" s="1" t="s">
        <v>1129</v>
      </c>
      <c r="B1069" s="1" t="s">
        <v>4467</v>
      </c>
      <c r="C1069" s="1" t="s">
        <v>2796</v>
      </c>
      <c r="D1069" s="1" t="s">
        <v>3399</v>
      </c>
      <c r="F1069" t="s">
        <v>62</v>
      </c>
      <c r="G1069" t="s">
        <v>62</v>
      </c>
      <c r="H1069" t="s">
        <v>62</v>
      </c>
      <c r="J1069" t="s">
        <v>62</v>
      </c>
      <c r="K1069" t="s">
        <v>62</v>
      </c>
      <c r="L1069" t="s">
        <v>62</v>
      </c>
      <c r="M1069" t="s">
        <v>62</v>
      </c>
      <c r="N1069" t="s">
        <v>62</v>
      </c>
      <c r="O1069" t="s">
        <v>61</v>
      </c>
      <c r="P1069" t="s">
        <v>62</v>
      </c>
      <c r="Q1069" t="s">
        <v>62</v>
      </c>
      <c r="R1069" t="s">
        <v>62</v>
      </c>
      <c r="S1069" t="s">
        <v>62</v>
      </c>
      <c r="T1069" t="s">
        <v>61</v>
      </c>
      <c r="U1069" t="s">
        <v>62</v>
      </c>
      <c r="V1069" t="s">
        <v>62</v>
      </c>
    </row>
    <row r="1070" spans="1:22" x14ac:dyDescent="0.2">
      <c r="A1070" s="1" t="s">
        <v>1130</v>
      </c>
      <c r="B1070" s="1" t="s">
        <v>4468</v>
      </c>
      <c r="C1070" s="1" t="s">
        <v>2797</v>
      </c>
      <c r="D1070" s="1" t="s">
        <v>3399</v>
      </c>
      <c r="E1070" t="s">
        <v>61</v>
      </c>
      <c r="F1070" t="s">
        <v>62</v>
      </c>
      <c r="G1070" t="s">
        <v>62</v>
      </c>
      <c r="H1070" t="s">
        <v>62</v>
      </c>
      <c r="K1070" t="s">
        <v>62</v>
      </c>
      <c r="L1070" t="s">
        <v>62</v>
      </c>
      <c r="M1070" t="s">
        <v>62</v>
      </c>
      <c r="N1070" t="s">
        <v>62</v>
      </c>
      <c r="O1070" t="s">
        <v>61</v>
      </c>
      <c r="P1070" t="s">
        <v>61</v>
      </c>
      <c r="R1070" t="s">
        <v>61</v>
      </c>
      <c r="S1070" t="s">
        <v>62</v>
      </c>
      <c r="U1070" t="s">
        <v>61</v>
      </c>
      <c r="V1070" t="s">
        <v>62</v>
      </c>
    </row>
    <row r="1071" spans="1:22" x14ac:dyDescent="0.2">
      <c r="A1071" s="1" t="s">
        <v>1131</v>
      </c>
      <c r="B1071" s="1" t="s">
        <v>4469</v>
      </c>
      <c r="C1071" s="1" t="s">
        <v>2798</v>
      </c>
      <c r="D1071" s="1" t="s">
        <v>3399</v>
      </c>
      <c r="E1071" t="s">
        <v>61</v>
      </c>
      <c r="F1071" t="s">
        <v>62</v>
      </c>
      <c r="G1071" t="s">
        <v>62</v>
      </c>
      <c r="H1071" t="s">
        <v>62</v>
      </c>
      <c r="I1071" t="s">
        <v>61</v>
      </c>
      <c r="J1071" t="s">
        <v>61</v>
      </c>
      <c r="L1071" t="s">
        <v>62</v>
      </c>
      <c r="M1071" t="s">
        <v>62</v>
      </c>
      <c r="N1071" t="s">
        <v>62</v>
      </c>
      <c r="O1071" t="s">
        <v>61</v>
      </c>
      <c r="P1071" t="s">
        <v>62</v>
      </c>
      <c r="Q1071" t="s">
        <v>62</v>
      </c>
      <c r="S1071" t="s">
        <v>62</v>
      </c>
      <c r="T1071" t="s">
        <v>62</v>
      </c>
      <c r="U1071" t="s">
        <v>61</v>
      </c>
      <c r="V1071" t="s">
        <v>62</v>
      </c>
    </row>
    <row r="1072" spans="1:22" x14ac:dyDescent="0.2">
      <c r="A1072" s="1" t="s">
        <v>1132</v>
      </c>
      <c r="B1072" s="1" t="s">
        <v>4470</v>
      </c>
      <c r="C1072" s="1" t="s">
        <v>2799</v>
      </c>
      <c r="D1072" s="1" t="s">
        <v>3399</v>
      </c>
      <c r="E1072" t="s">
        <v>61</v>
      </c>
      <c r="F1072" t="s">
        <v>62</v>
      </c>
      <c r="G1072" t="s">
        <v>62</v>
      </c>
      <c r="H1072" t="s">
        <v>62</v>
      </c>
      <c r="I1072" t="s">
        <v>62</v>
      </c>
      <c r="J1072" t="s">
        <v>61</v>
      </c>
      <c r="K1072" t="s">
        <v>62</v>
      </c>
      <c r="L1072" t="s">
        <v>62</v>
      </c>
      <c r="M1072" t="s">
        <v>62</v>
      </c>
      <c r="N1072" t="s">
        <v>62</v>
      </c>
      <c r="O1072" t="s">
        <v>61</v>
      </c>
      <c r="P1072" t="s">
        <v>61</v>
      </c>
      <c r="Q1072" t="s">
        <v>62</v>
      </c>
      <c r="R1072" t="s">
        <v>61</v>
      </c>
      <c r="S1072" t="s">
        <v>62</v>
      </c>
      <c r="T1072" t="s">
        <v>62</v>
      </c>
      <c r="U1072" t="s">
        <v>62</v>
      </c>
      <c r="V1072" t="s">
        <v>62</v>
      </c>
    </row>
    <row r="1073" spans="1:22" x14ac:dyDescent="0.2">
      <c r="A1073" s="1" t="s">
        <v>1133</v>
      </c>
      <c r="B1073" s="1" t="s">
        <v>4471</v>
      </c>
      <c r="C1073" s="1" t="s">
        <v>2800</v>
      </c>
      <c r="D1073" s="1" t="s">
        <v>3399</v>
      </c>
      <c r="E1073" t="s">
        <v>61</v>
      </c>
      <c r="F1073" t="s">
        <v>62</v>
      </c>
      <c r="G1073" t="s">
        <v>62</v>
      </c>
      <c r="H1073" t="s">
        <v>62</v>
      </c>
      <c r="I1073" t="s">
        <v>62</v>
      </c>
      <c r="J1073" t="s">
        <v>62</v>
      </c>
      <c r="K1073" t="s">
        <v>62</v>
      </c>
      <c r="L1073" t="s">
        <v>62</v>
      </c>
      <c r="M1073" t="s">
        <v>62</v>
      </c>
      <c r="N1073" t="s">
        <v>62</v>
      </c>
      <c r="O1073" t="s">
        <v>62</v>
      </c>
      <c r="P1073" t="s">
        <v>61</v>
      </c>
      <c r="Q1073" t="s">
        <v>62</v>
      </c>
      <c r="R1073" t="s">
        <v>61</v>
      </c>
      <c r="S1073" t="s">
        <v>61</v>
      </c>
      <c r="T1073" t="s">
        <v>62</v>
      </c>
      <c r="U1073" t="s">
        <v>62</v>
      </c>
      <c r="V1073" t="s">
        <v>62</v>
      </c>
    </row>
    <row r="1074" spans="1:22" x14ac:dyDescent="0.2">
      <c r="A1074" s="1" t="s">
        <v>1134</v>
      </c>
      <c r="B1074" s="1" t="s">
        <v>4472</v>
      </c>
      <c r="C1074" s="1" t="s">
        <v>2801</v>
      </c>
      <c r="D1074" s="1" t="s">
        <v>3399</v>
      </c>
      <c r="E1074" t="s">
        <v>61</v>
      </c>
      <c r="F1074" t="s">
        <v>62</v>
      </c>
      <c r="G1074" t="s">
        <v>62</v>
      </c>
      <c r="H1074" t="s">
        <v>62</v>
      </c>
      <c r="I1074" t="s">
        <v>61</v>
      </c>
      <c r="J1074" t="s">
        <v>62</v>
      </c>
      <c r="K1074" t="s">
        <v>62</v>
      </c>
      <c r="L1074" t="s">
        <v>62</v>
      </c>
      <c r="M1074" t="s">
        <v>62</v>
      </c>
      <c r="N1074" t="s">
        <v>62</v>
      </c>
      <c r="O1074" t="s">
        <v>61</v>
      </c>
      <c r="P1074" t="s">
        <v>62</v>
      </c>
      <c r="Q1074" t="s">
        <v>62</v>
      </c>
      <c r="R1074" t="s">
        <v>62</v>
      </c>
      <c r="S1074" t="s">
        <v>62</v>
      </c>
      <c r="V1074" t="s">
        <v>62</v>
      </c>
    </row>
    <row r="1075" spans="1:22" x14ac:dyDescent="0.2">
      <c r="A1075" s="1" t="s">
        <v>1135</v>
      </c>
      <c r="B1075" s="1" t="s">
        <v>4473</v>
      </c>
      <c r="C1075" s="1" t="s">
        <v>2802</v>
      </c>
      <c r="D1075" s="1" t="s">
        <v>3399</v>
      </c>
      <c r="F1075" t="s">
        <v>62</v>
      </c>
      <c r="G1075" t="s">
        <v>62</v>
      </c>
      <c r="H1075" t="s">
        <v>62</v>
      </c>
      <c r="I1075" t="s">
        <v>61</v>
      </c>
      <c r="J1075" t="s">
        <v>62</v>
      </c>
      <c r="K1075" t="s">
        <v>62</v>
      </c>
      <c r="L1075" t="s">
        <v>62</v>
      </c>
      <c r="M1075" t="s">
        <v>62</v>
      </c>
      <c r="N1075" t="s">
        <v>62</v>
      </c>
      <c r="O1075" t="s">
        <v>61</v>
      </c>
      <c r="P1075" t="s">
        <v>61</v>
      </c>
      <c r="Q1075" t="s">
        <v>62</v>
      </c>
      <c r="R1075" t="s">
        <v>61</v>
      </c>
      <c r="S1075" t="s">
        <v>62</v>
      </c>
      <c r="T1075" t="s">
        <v>62</v>
      </c>
      <c r="U1075" t="s">
        <v>62</v>
      </c>
      <c r="V1075" t="s">
        <v>62</v>
      </c>
    </row>
    <row r="1076" spans="1:22" x14ac:dyDescent="0.2">
      <c r="A1076" s="1" t="s">
        <v>1136</v>
      </c>
      <c r="B1076" s="1" t="s">
        <v>4474</v>
      </c>
      <c r="C1076" s="1" t="s">
        <v>2803</v>
      </c>
      <c r="D1076" s="1" t="s">
        <v>3399</v>
      </c>
      <c r="E1076" t="s">
        <v>61</v>
      </c>
      <c r="G1076" t="s">
        <v>62</v>
      </c>
      <c r="H1076" t="s">
        <v>62</v>
      </c>
      <c r="I1076" t="s">
        <v>62</v>
      </c>
      <c r="J1076" t="s">
        <v>61</v>
      </c>
      <c r="K1076" t="s">
        <v>62</v>
      </c>
      <c r="L1076" t="s">
        <v>62</v>
      </c>
      <c r="M1076" t="s">
        <v>62</v>
      </c>
      <c r="N1076" t="s">
        <v>62</v>
      </c>
      <c r="O1076" t="s">
        <v>61</v>
      </c>
      <c r="P1076" t="s">
        <v>61</v>
      </c>
      <c r="Q1076" t="s">
        <v>62</v>
      </c>
      <c r="R1076" t="s">
        <v>61</v>
      </c>
      <c r="S1076" t="s">
        <v>61</v>
      </c>
      <c r="T1076" t="s">
        <v>62</v>
      </c>
      <c r="U1076" t="s">
        <v>61</v>
      </c>
      <c r="V1076" t="s">
        <v>62</v>
      </c>
    </row>
    <row r="1077" spans="1:22" x14ac:dyDescent="0.2">
      <c r="A1077" s="1" t="s">
        <v>1137</v>
      </c>
      <c r="B1077" s="1" t="s">
        <v>4475</v>
      </c>
      <c r="C1077" s="1" t="s">
        <v>2804</v>
      </c>
      <c r="D1077" s="1" t="s">
        <v>3399</v>
      </c>
      <c r="E1077" t="s">
        <v>61</v>
      </c>
      <c r="F1077" t="s">
        <v>62</v>
      </c>
      <c r="G1077" t="s">
        <v>62</v>
      </c>
      <c r="H1077" t="s">
        <v>62</v>
      </c>
      <c r="I1077" t="s">
        <v>62</v>
      </c>
      <c r="J1077" t="s">
        <v>61</v>
      </c>
      <c r="K1077" t="s">
        <v>62</v>
      </c>
      <c r="L1077" t="s">
        <v>62</v>
      </c>
      <c r="M1077" t="s">
        <v>62</v>
      </c>
      <c r="N1077" t="s">
        <v>62</v>
      </c>
      <c r="O1077" t="s">
        <v>61</v>
      </c>
      <c r="P1077" t="s">
        <v>61</v>
      </c>
      <c r="Q1077" t="s">
        <v>62</v>
      </c>
      <c r="R1077" t="s">
        <v>61</v>
      </c>
      <c r="T1077" t="s">
        <v>62</v>
      </c>
      <c r="U1077" t="s">
        <v>62</v>
      </c>
      <c r="V1077" t="s">
        <v>62</v>
      </c>
    </row>
    <row r="1078" spans="1:22" x14ac:dyDescent="0.2">
      <c r="A1078" s="1" t="s">
        <v>1138</v>
      </c>
      <c r="B1078" s="1" t="s">
        <v>4476</v>
      </c>
      <c r="C1078" s="1" t="s">
        <v>2805</v>
      </c>
      <c r="D1078" s="1" t="s">
        <v>3399</v>
      </c>
      <c r="F1078" t="s">
        <v>62</v>
      </c>
      <c r="G1078" t="s">
        <v>62</v>
      </c>
      <c r="H1078" t="s">
        <v>62</v>
      </c>
      <c r="I1078" t="s">
        <v>62</v>
      </c>
      <c r="J1078" t="s">
        <v>62</v>
      </c>
      <c r="K1078" t="s">
        <v>62</v>
      </c>
      <c r="L1078" t="s">
        <v>62</v>
      </c>
      <c r="M1078" t="s">
        <v>62</v>
      </c>
      <c r="N1078" t="s">
        <v>62</v>
      </c>
      <c r="O1078" t="s">
        <v>61</v>
      </c>
      <c r="P1078" t="s">
        <v>62</v>
      </c>
      <c r="Q1078" t="s">
        <v>62</v>
      </c>
      <c r="R1078" t="s">
        <v>62</v>
      </c>
      <c r="S1078" t="s">
        <v>62</v>
      </c>
      <c r="T1078" t="s">
        <v>61</v>
      </c>
      <c r="U1078" t="s">
        <v>62</v>
      </c>
      <c r="V1078" t="s">
        <v>62</v>
      </c>
    </row>
    <row r="1079" spans="1:22" x14ac:dyDescent="0.2">
      <c r="A1079" s="1" t="s">
        <v>1139</v>
      </c>
      <c r="B1079" s="1" t="s">
        <v>4477</v>
      </c>
      <c r="C1079" s="1" t="s">
        <v>2806</v>
      </c>
      <c r="D1079" s="1" t="s">
        <v>3399</v>
      </c>
      <c r="E1079" t="s">
        <v>61</v>
      </c>
      <c r="F1079" t="s">
        <v>62</v>
      </c>
      <c r="G1079" t="s">
        <v>62</v>
      </c>
      <c r="H1079" t="s">
        <v>62</v>
      </c>
      <c r="I1079" t="s">
        <v>62</v>
      </c>
      <c r="J1079" t="s">
        <v>62</v>
      </c>
      <c r="K1079" t="s">
        <v>62</v>
      </c>
      <c r="L1079" t="s">
        <v>62</v>
      </c>
      <c r="M1079" t="s">
        <v>62</v>
      </c>
      <c r="N1079" t="s">
        <v>62</v>
      </c>
      <c r="O1079" t="s">
        <v>61</v>
      </c>
      <c r="P1079" t="s">
        <v>62</v>
      </c>
      <c r="Q1079" t="s">
        <v>62</v>
      </c>
      <c r="R1079" t="s">
        <v>62</v>
      </c>
      <c r="S1079" t="s">
        <v>62</v>
      </c>
      <c r="U1079" t="s">
        <v>61</v>
      </c>
      <c r="V1079" t="s">
        <v>62</v>
      </c>
    </row>
    <row r="1080" spans="1:22" x14ac:dyDescent="0.2">
      <c r="A1080" s="1" t="s">
        <v>1140</v>
      </c>
      <c r="B1080" s="1" t="s">
        <v>4478</v>
      </c>
      <c r="C1080" s="1" t="s">
        <v>2807</v>
      </c>
      <c r="D1080" s="1" t="s">
        <v>3399</v>
      </c>
      <c r="G1080" t="s">
        <v>62</v>
      </c>
      <c r="H1080" t="s">
        <v>62</v>
      </c>
      <c r="I1080" t="s">
        <v>62</v>
      </c>
      <c r="J1080" t="s">
        <v>61</v>
      </c>
      <c r="K1080" t="s">
        <v>62</v>
      </c>
      <c r="L1080" t="s">
        <v>62</v>
      </c>
      <c r="M1080" t="s">
        <v>62</v>
      </c>
      <c r="N1080" t="s">
        <v>62</v>
      </c>
      <c r="O1080" t="s">
        <v>61</v>
      </c>
      <c r="P1080" t="s">
        <v>61</v>
      </c>
      <c r="Q1080" t="s">
        <v>62</v>
      </c>
      <c r="R1080" t="s">
        <v>61</v>
      </c>
      <c r="S1080" t="s">
        <v>62</v>
      </c>
      <c r="T1080" t="s">
        <v>61</v>
      </c>
      <c r="U1080" t="s">
        <v>62</v>
      </c>
      <c r="V1080" t="s">
        <v>61</v>
      </c>
    </row>
    <row r="1081" spans="1:22" x14ac:dyDescent="0.2">
      <c r="A1081" s="1" t="s">
        <v>1141</v>
      </c>
      <c r="B1081" s="1" t="s">
        <v>4479</v>
      </c>
      <c r="C1081" s="1" t="s">
        <v>2808</v>
      </c>
      <c r="D1081" s="1" t="s">
        <v>3399</v>
      </c>
      <c r="E1081" t="s">
        <v>61</v>
      </c>
      <c r="F1081" t="s">
        <v>62</v>
      </c>
      <c r="G1081" t="s">
        <v>61</v>
      </c>
      <c r="H1081" t="s">
        <v>62</v>
      </c>
      <c r="I1081" t="s">
        <v>61</v>
      </c>
      <c r="K1081" t="s">
        <v>62</v>
      </c>
      <c r="L1081" t="s">
        <v>62</v>
      </c>
      <c r="M1081" t="s">
        <v>62</v>
      </c>
      <c r="N1081" t="s">
        <v>62</v>
      </c>
      <c r="O1081" t="s">
        <v>61</v>
      </c>
      <c r="P1081" t="s">
        <v>62</v>
      </c>
      <c r="Q1081" t="s">
        <v>62</v>
      </c>
      <c r="R1081" t="s">
        <v>62</v>
      </c>
      <c r="S1081" t="s">
        <v>62</v>
      </c>
      <c r="T1081" t="s">
        <v>61</v>
      </c>
      <c r="U1081" t="s">
        <v>61</v>
      </c>
      <c r="V1081" t="s">
        <v>62</v>
      </c>
    </row>
    <row r="1082" spans="1:22" x14ac:dyDescent="0.2">
      <c r="A1082" s="1" t="s">
        <v>1142</v>
      </c>
      <c r="B1082" s="1" t="s">
        <v>4480</v>
      </c>
      <c r="C1082" s="1" t="s">
        <v>2809</v>
      </c>
      <c r="D1082" s="1" t="s">
        <v>3399</v>
      </c>
      <c r="E1082" t="s">
        <v>61</v>
      </c>
      <c r="F1082" t="s">
        <v>62</v>
      </c>
      <c r="G1082" t="s">
        <v>62</v>
      </c>
      <c r="H1082" t="s">
        <v>62</v>
      </c>
      <c r="K1082" t="s">
        <v>62</v>
      </c>
      <c r="L1082" t="s">
        <v>62</v>
      </c>
      <c r="M1082" t="s">
        <v>62</v>
      </c>
      <c r="N1082" t="s">
        <v>62</v>
      </c>
      <c r="O1082" t="s">
        <v>62</v>
      </c>
      <c r="P1082" t="s">
        <v>62</v>
      </c>
      <c r="Q1082" t="s">
        <v>62</v>
      </c>
      <c r="R1082" t="s">
        <v>62</v>
      </c>
      <c r="S1082" t="s">
        <v>62</v>
      </c>
      <c r="T1082" t="s">
        <v>62</v>
      </c>
      <c r="U1082" t="s">
        <v>62</v>
      </c>
      <c r="V1082" t="s">
        <v>61</v>
      </c>
    </row>
    <row r="1083" spans="1:22" x14ac:dyDescent="0.2">
      <c r="A1083" s="1" t="s">
        <v>1143</v>
      </c>
      <c r="B1083" s="1" t="s">
        <v>4481</v>
      </c>
      <c r="C1083" s="1" t="s">
        <v>2810</v>
      </c>
      <c r="D1083" s="1" t="s">
        <v>3399</v>
      </c>
      <c r="E1083" t="s">
        <v>61</v>
      </c>
      <c r="F1083" t="s">
        <v>62</v>
      </c>
      <c r="G1083" t="s">
        <v>61</v>
      </c>
      <c r="H1083" t="s">
        <v>62</v>
      </c>
      <c r="I1083" t="s">
        <v>61</v>
      </c>
      <c r="K1083" t="s">
        <v>62</v>
      </c>
      <c r="L1083" t="s">
        <v>62</v>
      </c>
      <c r="M1083" t="s">
        <v>62</v>
      </c>
      <c r="N1083" t="s">
        <v>62</v>
      </c>
      <c r="O1083" t="s">
        <v>61</v>
      </c>
      <c r="P1083" t="s">
        <v>62</v>
      </c>
      <c r="Q1083" t="s">
        <v>62</v>
      </c>
      <c r="R1083" t="s">
        <v>62</v>
      </c>
      <c r="S1083" t="s">
        <v>62</v>
      </c>
      <c r="T1083" t="s">
        <v>61</v>
      </c>
      <c r="U1083" t="s">
        <v>61</v>
      </c>
      <c r="V1083" t="s">
        <v>62</v>
      </c>
    </row>
    <row r="1084" spans="1:22" x14ac:dyDescent="0.2">
      <c r="A1084" s="1" t="s">
        <v>1144</v>
      </c>
      <c r="B1084" s="1" t="s">
        <v>4482</v>
      </c>
      <c r="C1084" s="1" t="s">
        <v>2811</v>
      </c>
      <c r="D1084" s="1" t="s">
        <v>3399</v>
      </c>
      <c r="E1084" t="s">
        <v>61</v>
      </c>
      <c r="F1084" t="s">
        <v>62</v>
      </c>
      <c r="G1084" t="s">
        <v>62</v>
      </c>
      <c r="H1084" t="s">
        <v>62</v>
      </c>
      <c r="I1084" t="s">
        <v>62</v>
      </c>
      <c r="J1084" t="s">
        <v>61</v>
      </c>
      <c r="L1084" t="s">
        <v>62</v>
      </c>
      <c r="M1084" t="s">
        <v>62</v>
      </c>
      <c r="N1084" t="s">
        <v>62</v>
      </c>
      <c r="O1084" t="s">
        <v>61</v>
      </c>
      <c r="P1084" t="s">
        <v>62</v>
      </c>
      <c r="Q1084" t="s">
        <v>62</v>
      </c>
      <c r="S1084" t="s">
        <v>62</v>
      </c>
      <c r="T1084" t="s">
        <v>62</v>
      </c>
      <c r="U1084" t="s">
        <v>61</v>
      </c>
      <c r="V1084" t="s">
        <v>62</v>
      </c>
    </row>
    <row r="1085" spans="1:22" x14ac:dyDescent="0.2">
      <c r="A1085" s="1" t="s">
        <v>1145</v>
      </c>
      <c r="B1085" s="1" t="s">
        <v>4483</v>
      </c>
      <c r="C1085" s="1" t="s">
        <v>2812</v>
      </c>
      <c r="D1085" s="1" t="s">
        <v>3399</v>
      </c>
      <c r="E1085" t="s">
        <v>61</v>
      </c>
      <c r="F1085" t="s">
        <v>62</v>
      </c>
      <c r="G1085" t="s">
        <v>62</v>
      </c>
      <c r="H1085" t="s">
        <v>62</v>
      </c>
      <c r="I1085" t="s">
        <v>62</v>
      </c>
      <c r="J1085" t="s">
        <v>62</v>
      </c>
      <c r="K1085" t="s">
        <v>62</v>
      </c>
      <c r="L1085" t="s">
        <v>62</v>
      </c>
      <c r="M1085" t="s">
        <v>62</v>
      </c>
      <c r="N1085" t="s">
        <v>62</v>
      </c>
      <c r="O1085" t="s">
        <v>62</v>
      </c>
      <c r="P1085" t="s">
        <v>62</v>
      </c>
      <c r="Q1085" t="s">
        <v>62</v>
      </c>
      <c r="R1085" t="s">
        <v>62</v>
      </c>
      <c r="S1085" t="s">
        <v>62</v>
      </c>
      <c r="T1085" t="s">
        <v>61</v>
      </c>
      <c r="U1085" t="s">
        <v>61</v>
      </c>
      <c r="V1085" t="s">
        <v>62</v>
      </c>
    </row>
    <row r="1086" spans="1:22" x14ac:dyDescent="0.2">
      <c r="A1086" s="1" t="s">
        <v>1146</v>
      </c>
      <c r="B1086" s="1" t="s">
        <v>4484</v>
      </c>
      <c r="C1086" s="1" t="s">
        <v>2813</v>
      </c>
      <c r="D1086" s="1" t="s">
        <v>3399</v>
      </c>
      <c r="E1086" t="s">
        <v>61</v>
      </c>
      <c r="F1086" t="s">
        <v>62</v>
      </c>
      <c r="G1086" t="s">
        <v>62</v>
      </c>
      <c r="H1086" t="s">
        <v>62</v>
      </c>
      <c r="I1086" t="s">
        <v>61</v>
      </c>
      <c r="J1086" t="s">
        <v>61</v>
      </c>
      <c r="K1086" t="s">
        <v>62</v>
      </c>
      <c r="L1086" t="s">
        <v>62</v>
      </c>
      <c r="M1086" t="s">
        <v>62</v>
      </c>
      <c r="N1086" t="s">
        <v>62</v>
      </c>
      <c r="O1086" t="s">
        <v>62</v>
      </c>
      <c r="P1086" t="s">
        <v>61</v>
      </c>
      <c r="Q1086" t="s">
        <v>62</v>
      </c>
      <c r="R1086" t="s">
        <v>61</v>
      </c>
      <c r="T1086" t="s">
        <v>62</v>
      </c>
      <c r="U1086" t="s">
        <v>61</v>
      </c>
      <c r="V1086" t="s">
        <v>62</v>
      </c>
    </row>
    <row r="1087" spans="1:22" x14ac:dyDescent="0.2">
      <c r="A1087" s="1" t="s">
        <v>1147</v>
      </c>
      <c r="B1087" s="1" t="s">
        <v>4485</v>
      </c>
      <c r="C1087" s="1" t="s">
        <v>2814</v>
      </c>
      <c r="D1087" s="1" t="s">
        <v>3399</v>
      </c>
      <c r="F1087" t="s">
        <v>62</v>
      </c>
      <c r="G1087" t="s">
        <v>62</v>
      </c>
      <c r="H1087" t="s">
        <v>62</v>
      </c>
      <c r="I1087" t="s">
        <v>62</v>
      </c>
      <c r="J1087" t="s">
        <v>62</v>
      </c>
      <c r="K1087" t="s">
        <v>62</v>
      </c>
      <c r="L1087" t="s">
        <v>62</v>
      </c>
      <c r="M1087" t="s">
        <v>62</v>
      </c>
      <c r="N1087" t="s">
        <v>62</v>
      </c>
      <c r="O1087" t="s">
        <v>61</v>
      </c>
      <c r="P1087" t="s">
        <v>62</v>
      </c>
      <c r="Q1087" t="s">
        <v>62</v>
      </c>
      <c r="R1087" t="s">
        <v>62</v>
      </c>
      <c r="S1087" t="s">
        <v>62</v>
      </c>
      <c r="T1087" t="s">
        <v>61</v>
      </c>
      <c r="U1087" t="s">
        <v>62</v>
      </c>
      <c r="V1087" t="s">
        <v>62</v>
      </c>
    </row>
    <row r="1088" spans="1:22" x14ac:dyDescent="0.2">
      <c r="A1088" s="1" t="s">
        <v>1148</v>
      </c>
      <c r="B1088" s="1" t="s">
        <v>4486</v>
      </c>
      <c r="C1088" s="1" t="s">
        <v>2815</v>
      </c>
      <c r="D1088" s="1" t="s">
        <v>3399</v>
      </c>
      <c r="E1088" t="s">
        <v>61</v>
      </c>
      <c r="F1088" t="s">
        <v>62</v>
      </c>
      <c r="G1088" t="s">
        <v>62</v>
      </c>
      <c r="H1088" t="s">
        <v>62</v>
      </c>
      <c r="J1088" t="s">
        <v>62</v>
      </c>
      <c r="K1088" t="s">
        <v>62</v>
      </c>
      <c r="L1088" t="s">
        <v>62</v>
      </c>
      <c r="M1088" t="s">
        <v>62</v>
      </c>
      <c r="N1088" t="s">
        <v>62</v>
      </c>
      <c r="O1088" t="s">
        <v>62</v>
      </c>
      <c r="P1088" t="s">
        <v>62</v>
      </c>
      <c r="Q1088" t="s">
        <v>62</v>
      </c>
      <c r="R1088" t="s">
        <v>62</v>
      </c>
      <c r="S1088" t="s">
        <v>62</v>
      </c>
      <c r="T1088" t="s">
        <v>61</v>
      </c>
      <c r="U1088" t="s">
        <v>61</v>
      </c>
      <c r="V1088" t="s">
        <v>62</v>
      </c>
    </row>
    <row r="1089" spans="1:22" x14ac:dyDescent="0.2">
      <c r="A1089" s="1" t="s">
        <v>1149</v>
      </c>
      <c r="B1089" s="1" t="s">
        <v>4487</v>
      </c>
      <c r="C1089" s="1" t="s">
        <v>2816</v>
      </c>
      <c r="D1089" s="1" t="s">
        <v>3399</v>
      </c>
      <c r="E1089" t="s">
        <v>61</v>
      </c>
      <c r="H1089" t="s">
        <v>61</v>
      </c>
      <c r="I1089" t="s">
        <v>61</v>
      </c>
      <c r="J1089" t="s">
        <v>61</v>
      </c>
      <c r="K1089" t="s">
        <v>62</v>
      </c>
      <c r="M1089" t="s">
        <v>61</v>
      </c>
      <c r="N1089" t="s">
        <v>62</v>
      </c>
      <c r="O1089" t="s">
        <v>61</v>
      </c>
      <c r="P1089" t="s">
        <v>61</v>
      </c>
      <c r="Q1089" t="s">
        <v>62</v>
      </c>
      <c r="R1089" t="s">
        <v>61</v>
      </c>
      <c r="S1089" t="s">
        <v>61</v>
      </c>
      <c r="T1089" t="s">
        <v>62</v>
      </c>
      <c r="V1089" t="s">
        <v>61</v>
      </c>
    </row>
    <row r="1090" spans="1:22" x14ac:dyDescent="0.2">
      <c r="A1090" s="1" t="s">
        <v>1150</v>
      </c>
      <c r="B1090" s="1" t="s">
        <v>4488</v>
      </c>
      <c r="C1090" s="1" t="s">
        <v>2817</v>
      </c>
      <c r="D1090" s="1" t="s">
        <v>3399</v>
      </c>
      <c r="E1090" t="s">
        <v>61</v>
      </c>
      <c r="F1090" t="s">
        <v>62</v>
      </c>
      <c r="G1090" t="s">
        <v>62</v>
      </c>
      <c r="H1090" t="s">
        <v>62</v>
      </c>
      <c r="K1090" t="s">
        <v>62</v>
      </c>
      <c r="L1090" t="s">
        <v>62</v>
      </c>
      <c r="M1090" t="s">
        <v>62</v>
      </c>
      <c r="N1090" t="s">
        <v>62</v>
      </c>
      <c r="O1090" t="s">
        <v>62</v>
      </c>
      <c r="P1090" t="s">
        <v>61</v>
      </c>
      <c r="Q1090" t="s">
        <v>62</v>
      </c>
      <c r="R1090" t="s">
        <v>61</v>
      </c>
      <c r="S1090" t="s">
        <v>62</v>
      </c>
      <c r="T1090" t="s">
        <v>62</v>
      </c>
      <c r="V1090" t="s">
        <v>62</v>
      </c>
    </row>
    <row r="1091" spans="1:22" x14ac:dyDescent="0.2">
      <c r="A1091" s="1" t="s">
        <v>1151</v>
      </c>
      <c r="B1091" s="1" t="s">
        <v>4489</v>
      </c>
      <c r="C1091" s="1" t="s">
        <v>2818</v>
      </c>
      <c r="D1091" s="1" t="s">
        <v>3399</v>
      </c>
      <c r="E1091" t="s">
        <v>61</v>
      </c>
      <c r="F1091" t="s">
        <v>62</v>
      </c>
      <c r="G1091" t="s">
        <v>62</v>
      </c>
      <c r="H1091" t="s">
        <v>62</v>
      </c>
      <c r="I1091" t="s">
        <v>62</v>
      </c>
      <c r="J1091" t="s">
        <v>62</v>
      </c>
      <c r="K1091" t="s">
        <v>62</v>
      </c>
      <c r="L1091" t="s">
        <v>62</v>
      </c>
      <c r="M1091" t="s">
        <v>62</v>
      </c>
      <c r="N1091" t="s">
        <v>62</v>
      </c>
      <c r="O1091" t="s">
        <v>62</v>
      </c>
      <c r="P1091" t="s">
        <v>61</v>
      </c>
      <c r="Q1091" t="s">
        <v>62</v>
      </c>
      <c r="R1091" t="s">
        <v>61</v>
      </c>
      <c r="S1091" t="s">
        <v>62</v>
      </c>
      <c r="T1091" t="s">
        <v>62</v>
      </c>
      <c r="U1091" t="s">
        <v>62</v>
      </c>
      <c r="V1091" t="s">
        <v>62</v>
      </c>
    </row>
    <row r="1092" spans="1:22" x14ac:dyDescent="0.2">
      <c r="A1092" s="1" t="s">
        <v>1152</v>
      </c>
      <c r="B1092" s="1" t="s">
        <v>4490</v>
      </c>
      <c r="C1092" s="1" t="s">
        <v>2819</v>
      </c>
      <c r="D1092" s="1" t="s">
        <v>3399</v>
      </c>
      <c r="E1092" t="s">
        <v>61</v>
      </c>
      <c r="F1092" t="s">
        <v>62</v>
      </c>
      <c r="G1092" t="s">
        <v>62</v>
      </c>
      <c r="H1092" t="s">
        <v>62</v>
      </c>
      <c r="I1092" t="s">
        <v>62</v>
      </c>
      <c r="K1092" t="s">
        <v>62</v>
      </c>
      <c r="L1092" t="s">
        <v>62</v>
      </c>
      <c r="M1092" t="s">
        <v>62</v>
      </c>
      <c r="N1092" t="s">
        <v>62</v>
      </c>
      <c r="O1092" t="s">
        <v>61</v>
      </c>
      <c r="P1092" t="s">
        <v>62</v>
      </c>
      <c r="Q1092" t="s">
        <v>62</v>
      </c>
      <c r="R1092" t="s">
        <v>62</v>
      </c>
      <c r="S1092" t="s">
        <v>62</v>
      </c>
      <c r="T1092" t="s">
        <v>62</v>
      </c>
      <c r="U1092" t="s">
        <v>61</v>
      </c>
      <c r="V1092" t="s">
        <v>62</v>
      </c>
    </row>
    <row r="1093" spans="1:22" x14ac:dyDescent="0.2">
      <c r="A1093" s="1" t="s">
        <v>1153</v>
      </c>
      <c r="B1093" s="1" t="s">
        <v>4491</v>
      </c>
      <c r="C1093" s="1" t="s">
        <v>2820</v>
      </c>
      <c r="D1093" s="1" t="s">
        <v>3399</v>
      </c>
      <c r="E1093" t="s">
        <v>61</v>
      </c>
      <c r="F1093" t="s">
        <v>62</v>
      </c>
      <c r="G1093" t="s">
        <v>62</v>
      </c>
      <c r="H1093" t="s">
        <v>62</v>
      </c>
      <c r="I1093" t="s">
        <v>62</v>
      </c>
      <c r="J1093" t="s">
        <v>61</v>
      </c>
      <c r="K1093" t="s">
        <v>62</v>
      </c>
      <c r="L1093" t="s">
        <v>62</v>
      </c>
      <c r="M1093" t="s">
        <v>62</v>
      </c>
      <c r="N1093" t="s">
        <v>62</v>
      </c>
      <c r="O1093" t="s">
        <v>62</v>
      </c>
      <c r="P1093" t="s">
        <v>61</v>
      </c>
      <c r="Q1093" t="s">
        <v>62</v>
      </c>
      <c r="R1093" t="s">
        <v>61</v>
      </c>
      <c r="S1093" t="s">
        <v>61</v>
      </c>
      <c r="T1093" t="s">
        <v>62</v>
      </c>
      <c r="U1093" t="s">
        <v>62</v>
      </c>
      <c r="V1093" t="s">
        <v>62</v>
      </c>
    </row>
    <row r="1094" spans="1:22" x14ac:dyDescent="0.2">
      <c r="A1094" s="1" t="s">
        <v>1154</v>
      </c>
      <c r="B1094" s="1" t="s">
        <v>4492</v>
      </c>
      <c r="C1094" s="1" t="s">
        <v>2821</v>
      </c>
      <c r="D1094" s="1" t="s">
        <v>3399</v>
      </c>
      <c r="E1094" t="s">
        <v>61</v>
      </c>
      <c r="F1094" t="s">
        <v>62</v>
      </c>
      <c r="G1094" t="s">
        <v>61</v>
      </c>
      <c r="H1094" t="s">
        <v>61</v>
      </c>
      <c r="I1094" t="s">
        <v>61</v>
      </c>
      <c r="J1094" t="s">
        <v>62</v>
      </c>
      <c r="K1094" t="s">
        <v>61</v>
      </c>
      <c r="M1094" t="s">
        <v>62</v>
      </c>
      <c r="N1094" t="s">
        <v>61</v>
      </c>
      <c r="O1094" t="s">
        <v>61</v>
      </c>
      <c r="P1094" t="s">
        <v>61</v>
      </c>
      <c r="Q1094" t="s">
        <v>61</v>
      </c>
      <c r="R1094" t="s">
        <v>61</v>
      </c>
      <c r="T1094" t="s">
        <v>62</v>
      </c>
      <c r="U1094" t="s">
        <v>61</v>
      </c>
      <c r="V1094" t="s">
        <v>62</v>
      </c>
    </row>
    <row r="1095" spans="1:22" x14ac:dyDescent="0.2">
      <c r="A1095" s="1" t="s">
        <v>1155</v>
      </c>
      <c r="B1095" s="1" t="s">
        <v>4493</v>
      </c>
      <c r="C1095" s="1" t="s">
        <v>2822</v>
      </c>
      <c r="D1095" s="1" t="s">
        <v>3399</v>
      </c>
      <c r="E1095" t="s">
        <v>61</v>
      </c>
      <c r="F1095" t="s">
        <v>62</v>
      </c>
      <c r="G1095" t="s">
        <v>62</v>
      </c>
      <c r="H1095" t="s">
        <v>62</v>
      </c>
      <c r="I1095" t="s">
        <v>62</v>
      </c>
      <c r="K1095" t="s">
        <v>61</v>
      </c>
      <c r="L1095" t="s">
        <v>62</v>
      </c>
      <c r="M1095" t="s">
        <v>62</v>
      </c>
      <c r="N1095" t="s">
        <v>62</v>
      </c>
      <c r="O1095" t="s">
        <v>61</v>
      </c>
      <c r="P1095" t="s">
        <v>61</v>
      </c>
      <c r="Q1095" t="s">
        <v>62</v>
      </c>
      <c r="R1095" t="s">
        <v>61</v>
      </c>
      <c r="S1095" t="s">
        <v>61</v>
      </c>
      <c r="T1095" t="s">
        <v>61</v>
      </c>
      <c r="U1095" t="s">
        <v>61</v>
      </c>
      <c r="V1095" t="s">
        <v>61</v>
      </c>
    </row>
    <row r="1096" spans="1:22" x14ac:dyDescent="0.2">
      <c r="A1096" s="1" t="s">
        <v>1156</v>
      </c>
      <c r="B1096" s="1" t="s">
        <v>4494</v>
      </c>
      <c r="C1096" s="1" t="s">
        <v>2823</v>
      </c>
      <c r="D1096" s="1" t="s">
        <v>3399</v>
      </c>
      <c r="E1096" t="s">
        <v>61</v>
      </c>
      <c r="F1096" t="s">
        <v>62</v>
      </c>
      <c r="G1096" t="s">
        <v>62</v>
      </c>
      <c r="H1096" t="s">
        <v>62</v>
      </c>
      <c r="I1096" t="s">
        <v>62</v>
      </c>
      <c r="J1096" t="s">
        <v>61</v>
      </c>
      <c r="K1096" t="s">
        <v>62</v>
      </c>
      <c r="L1096" t="s">
        <v>62</v>
      </c>
      <c r="M1096" t="s">
        <v>62</v>
      </c>
      <c r="N1096" t="s">
        <v>62</v>
      </c>
      <c r="O1096" t="s">
        <v>61</v>
      </c>
      <c r="P1096" t="s">
        <v>61</v>
      </c>
      <c r="Q1096" t="s">
        <v>62</v>
      </c>
      <c r="R1096" t="s">
        <v>61</v>
      </c>
      <c r="S1096" t="s">
        <v>61</v>
      </c>
      <c r="T1096" t="s">
        <v>62</v>
      </c>
      <c r="V1096" t="s">
        <v>62</v>
      </c>
    </row>
    <row r="1097" spans="1:22" x14ac:dyDescent="0.2">
      <c r="A1097" s="1" t="s">
        <v>1157</v>
      </c>
      <c r="B1097" s="1" t="s">
        <v>4495</v>
      </c>
      <c r="C1097" s="1" t="s">
        <v>2824</v>
      </c>
      <c r="D1097" s="1" t="s">
        <v>3399</v>
      </c>
      <c r="E1097" t="s">
        <v>61</v>
      </c>
      <c r="F1097" t="s">
        <v>62</v>
      </c>
      <c r="G1097" t="s">
        <v>62</v>
      </c>
      <c r="H1097" t="s">
        <v>62</v>
      </c>
      <c r="I1097" t="s">
        <v>62</v>
      </c>
      <c r="J1097" t="s">
        <v>61</v>
      </c>
      <c r="K1097" t="s">
        <v>62</v>
      </c>
      <c r="L1097" t="s">
        <v>62</v>
      </c>
      <c r="M1097" t="s">
        <v>62</v>
      </c>
      <c r="N1097" t="s">
        <v>62</v>
      </c>
      <c r="O1097" t="s">
        <v>61</v>
      </c>
      <c r="P1097" t="s">
        <v>61</v>
      </c>
      <c r="Q1097" t="s">
        <v>62</v>
      </c>
      <c r="R1097" t="s">
        <v>61</v>
      </c>
      <c r="S1097" t="s">
        <v>61</v>
      </c>
      <c r="T1097" t="s">
        <v>61</v>
      </c>
      <c r="U1097" t="s">
        <v>61</v>
      </c>
      <c r="V1097" t="s">
        <v>62</v>
      </c>
    </row>
    <row r="1098" spans="1:22" x14ac:dyDescent="0.2">
      <c r="A1098" s="1" t="s">
        <v>1158</v>
      </c>
      <c r="B1098" s="1" t="s">
        <v>4496</v>
      </c>
      <c r="C1098" s="1" t="s">
        <v>2825</v>
      </c>
      <c r="D1098" s="1" t="s">
        <v>3399</v>
      </c>
      <c r="E1098" t="s">
        <v>61</v>
      </c>
      <c r="F1098" t="s">
        <v>62</v>
      </c>
      <c r="G1098" t="s">
        <v>62</v>
      </c>
      <c r="H1098" t="s">
        <v>62</v>
      </c>
      <c r="I1098" t="s">
        <v>62</v>
      </c>
      <c r="J1098" t="s">
        <v>62</v>
      </c>
      <c r="K1098" t="s">
        <v>62</v>
      </c>
      <c r="L1098" t="s">
        <v>62</v>
      </c>
      <c r="M1098" t="s">
        <v>62</v>
      </c>
      <c r="N1098" t="s">
        <v>62</v>
      </c>
      <c r="O1098" t="s">
        <v>61</v>
      </c>
      <c r="P1098" t="s">
        <v>62</v>
      </c>
      <c r="Q1098" t="s">
        <v>62</v>
      </c>
      <c r="R1098" t="s">
        <v>62</v>
      </c>
      <c r="S1098" t="s">
        <v>62</v>
      </c>
      <c r="T1098" t="s">
        <v>61</v>
      </c>
      <c r="U1098" t="s">
        <v>61</v>
      </c>
      <c r="V1098" t="s">
        <v>62</v>
      </c>
    </row>
    <row r="1099" spans="1:22" x14ac:dyDescent="0.2">
      <c r="A1099" s="1" t="s">
        <v>1159</v>
      </c>
      <c r="B1099" s="1" t="s">
        <v>4497</v>
      </c>
      <c r="C1099" s="1" t="s">
        <v>2826</v>
      </c>
      <c r="D1099" s="1" t="s">
        <v>3399</v>
      </c>
      <c r="E1099" t="s">
        <v>61</v>
      </c>
      <c r="F1099" t="s">
        <v>62</v>
      </c>
      <c r="G1099" t="s">
        <v>62</v>
      </c>
      <c r="H1099" t="s">
        <v>62</v>
      </c>
      <c r="I1099" t="s">
        <v>62</v>
      </c>
      <c r="J1099" t="s">
        <v>61</v>
      </c>
      <c r="K1099" t="s">
        <v>62</v>
      </c>
      <c r="L1099" t="s">
        <v>62</v>
      </c>
      <c r="M1099" t="s">
        <v>62</v>
      </c>
      <c r="N1099" t="s">
        <v>62</v>
      </c>
      <c r="O1099" t="s">
        <v>62</v>
      </c>
      <c r="P1099" t="s">
        <v>61</v>
      </c>
      <c r="Q1099" t="s">
        <v>62</v>
      </c>
      <c r="R1099" t="s">
        <v>61</v>
      </c>
      <c r="T1099" t="s">
        <v>61</v>
      </c>
      <c r="U1099" t="s">
        <v>62</v>
      </c>
      <c r="V1099" t="s">
        <v>62</v>
      </c>
    </row>
    <row r="1100" spans="1:22" x14ac:dyDescent="0.2">
      <c r="A1100" s="1" t="s">
        <v>1160</v>
      </c>
      <c r="B1100" s="1" t="s">
        <v>4498</v>
      </c>
      <c r="C1100" s="1" t="s">
        <v>2827</v>
      </c>
      <c r="D1100" s="1" t="s">
        <v>3399</v>
      </c>
      <c r="E1100" t="s">
        <v>61</v>
      </c>
      <c r="F1100" t="s">
        <v>62</v>
      </c>
      <c r="G1100" t="s">
        <v>62</v>
      </c>
      <c r="H1100" t="s">
        <v>62</v>
      </c>
      <c r="I1100" t="s">
        <v>62</v>
      </c>
      <c r="J1100" t="s">
        <v>62</v>
      </c>
      <c r="K1100" t="s">
        <v>62</v>
      </c>
      <c r="L1100" t="s">
        <v>62</v>
      </c>
      <c r="M1100" t="s">
        <v>62</v>
      </c>
      <c r="N1100" t="s">
        <v>62</v>
      </c>
      <c r="O1100" t="s">
        <v>62</v>
      </c>
      <c r="P1100" t="s">
        <v>62</v>
      </c>
      <c r="Q1100" t="s">
        <v>62</v>
      </c>
      <c r="R1100" t="s">
        <v>62</v>
      </c>
      <c r="S1100" t="s">
        <v>62</v>
      </c>
      <c r="T1100" t="s">
        <v>61</v>
      </c>
      <c r="V1100" t="s">
        <v>62</v>
      </c>
    </row>
    <row r="1101" spans="1:22" x14ac:dyDescent="0.2">
      <c r="A1101" s="1" t="s">
        <v>1161</v>
      </c>
      <c r="B1101" s="1" t="s">
        <v>4499</v>
      </c>
      <c r="C1101" s="1" t="s">
        <v>2828</v>
      </c>
      <c r="D1101" s="1" t="s">
        <v>3399</v>
      </c>
      <c r="F1101" t="s">
        <v>62</v>
      </c>
      <c r="G1101" t="s">
        <v>62</v>
      </c>
      <c r="H1101" t="s">
        <v>62</v>
      </c>
      <c r="J1101" t="s">
        <v>62</v>
      </c>
      <c r="K1101" t="s">
        <v>62</v>
      </c>
      <c r="L1101" t="s">
        <v>62</v>
      </c>
      <c r="M1101" t="s">
        <v>62</v>
      </c>
      <c r="N1101" t="s">
        <v>62</v>
      </c>
      <c r="O1101" t="s">
        <v>62</v>
      </c>
      <c r="P1101" t="s">
        <v>61</v>
      </c>
      <c r="Q1101" t="s">
        <v>62</v>
      </c>
      <c r="R1101" t="s">
        <v>61</v>
      </c>
      <c r="S1101" t="s">
        <v>62</v>
      </c>
      <c r="T1101" t="s">
        <v>61</v>
      </c>
      <c r="U1101" t="s">
        <v>62</v>
      </c>
      <c r="V1101" t="s">
        <v>61</v>
      </c>
    </row>
    <row r="1102" spans="1:22" x14ac:dyDescent="0.2">
      <c r="A1102" s="1" t="s">
        <v>1162</v>
      </c>
      <c r="B1102" s="1" t="s">
        <v>4500</v>
      </c>
      <c r="C1102" s="1" t="s">
        <v>2829</v>
      </c>
      <c r="D1102" s="1" t="s">
        <v>3399</v>
      </c>
      <c r="F1102" t="s">
        <v>62</v>
      </c>
      <c r="G1102" t="s">
        <v>62</v>
      </c>
      <c r="H1102" t="s">
        <v>62</v>
      </c>
      <c r="I1102" t="s">
        <v>62</v>
      </c>
      <c r="J1102" t="s">
        <v>62</v>
      </c>
      <c r="K1102" t="s">
        <v>62</v>
      </c>
      <c r="L1102" t="s">
        <v>62</v>
      </c>
      <c r="M1102" t="s">
        <v>62</v>
      </c>
      <c r="N1102" t="s">
        <v>62</v>
      </c>
      <c r="O1102" t="s">
        <v>61</v>
      </c>
      <c r="P1102" t="s">
        <v>62</v>
      </c>
      <c r="Q1102" t="s">
        <v>62</v>
      </c>
      <c r="R1102" t="s">
        <v>62</v>
      </c>
      <c r="S1102" t="s">
        <v>62</v>
      </c>
      <c r="T1102" t="s">
        <v>61</v>
      </c>
      <c r="U1102" t="s">
        <v>62</v>
      </c>
      <c r="V1102" t="s">
        <v>62</v>
      </c>
    </row>
    <row r="1103" spans="1:22" x14ac:dyDescent="0.2">
      <c r="A1103" s="1" t="s">
        <v>1163</v>
      </c>
      <c r="B1103" s="1" t="s">
        <v>4501</v>
      </c>
      <c r="C1103" s="1" t="s">
        <v>2830</v>
      </c>
      <c r="D1103" s="1" t="s">
        <v>3399</v>
      </c>
      <c r="E1103" t="s">
        <v>61</v>
      </c>
      <c r="F1103" t="s">
        <v>62</v>
      </c>
      <c r="G1103" t="s">
        <v>62</v>
      </c>
      <c r="H1103" t="s">
        <v>62</v>
      </c>
      <c r="I1103" t="s">
        <v>62</v>
      </c>
      <c r="J1103" t="s">
        <v>61</v>
      </c>
      <c r="K1103" t="s">
        <v>62</v>
      </c>
      <c r="L1103" t="s">
        <v>62</v>
      </c>
      <c r="M1103" t="s">
        <v>62</v>
      </c>
      <c r="N1103" t="s">
        <v>62</v>
      </c>
      <c r="O1103" t="s">
        <v>61</v>
      </c>
      <c r="P1103" t="s">
        <v>61</v>
      </c>
      <c r="Q1103" t="s">
        <v>62</v>
      </c>
      <c r="R1103" t="s">
        <v>61</v>
      </c>
      <c r="S1103" t="s">
        <v>61</v>
      </c>
      <c r="T1103" t="s">
        <v>61</v>
      </c>
      <c r="U1103" t="s">
        <v>61</v>
      </c>
      <c r="V1103" t="s">
        <v>61</v>
      </c>
    </row>
    <row r="1104" spans="1:22" x14ac:dyDescent="0.2">
      <c r="A1104" s="1" t="s">
        <v>1164</v>
      </c>
      <c r="B1104" s="1" t="s">
        <v>4502</v>
      </c>
      <c r="C1104" s="1" t="s">
        <v>2831</v>
      </c>
      <c r="D1104" s="1" t="s">
        <v>3399</v>
      </c>
      <c r="G1104" t="s">
        <v>62</v>
      </c>
      <c r="H1104" t="s">
        <v>62</v>
      </c>
      <c r="J1104" t="s">
        <v>61</v>
      </c>
      <c r="K1104" t="s">
        <v>62</v>
      </c>
      <c r="L1104" t="s">
        <v>62</v>
      </c>
      <c r="M1104" t="s">
        <v>62</v>
      </c>
      <c r="N1104" t="s">
        <v>62</v>
      </c>
      <c r="O1104" t="s">
        <v>61</v>
      </c>
      <c r="P1104" t="s">
        <v>61</v>
      </c>
      <c r="Q1104" t="s">
        <v>62</v>
      </c>
      <c r="R1104" t="s">
        <v>61</v>
      </c>
      <c r="S1104" t="s">
        <v>61</v>
      </c>
      <c r="T1104" t="s">
        <v>61</v>
      </c>
      <c r="U1104" t="s">
        <v>62</v>
      </c>
      <c r="V1104" t="s">
        <v>61</v>
      </c>
    </row>
    <row r="1105" spans="1:22" x14ac:dyDescent="0.2">
      <c r="A1105" s="1" t="s">
        <v>1165</v>
      </c>
      <c r="B1105" s="1" t="s">
        <v>4503</v>
      </c>
      <c r="C1105" s="1" t="s">
        <v>2832</v>
      </c>
      <c r="D1105" s="1" t="s">
        <v>3399</v>
      </c>
      <c r="F1105" t="s">
        <v>62</v>
      </c>
      <c r="G1105" t="s">
        <v>62</v>
      </c>
      <c r="H1105" t="s">
        <v>62</v>
      </c>
      <c r="I1105" t="s">
        <v>62</v>
      </c>
      <c r="J1105" t="s">
        <v>62</v>
      </c>
      <c r="K1105" t="s">
        <v>62</v>
      </c>
      <c r="L1105" t="s">
        <v>62</v>
      </c>
      <c r="M1105" t="s">
        <v>62</v>
      </c>
      <c r="N1105" t="s">
        <v>62</v>
      </c>
      <c r="O1105" t="s">
        <v>61</v>
      </c>
      <c r="P1105" t="s">
        <v>62</v>
      </c>
      <c r="Q1105" t="s">
        <v>62</v>
      </c>
      <c r="R1105" t="s">
        <v>62</v>
      </c>
      <c r="S1105" t="s">
        <v>62</v>
      </c>
      <c r="T1105" t="s">
        <v>61</v>
      </c>
      <c r="U1105" t="s">
        <v>62</v>
      </c>
      <c r="V1105" t="s">
        <v>62</v>
      </c>
    </row>
    <row r="1106" spans="1:22" x14ac:dyDescent="0.2">
      <c r="A1106" s="1" t="s">
        <v>1166</v>
      </c>
      <c r="B1106" s="1" t="s">
        <v>4504</v>
      </c>
      <c r="C1106" s="1" t="s">
        <v>2833</v>
      </c>
      <c r="D1106" s="1" t="s">
        <v>3399</v>
      </c>
      <c r="E1106" t="s">
        <v>61</v>
      </c>
      <c r="F1106" t="s">
        <v>62</v>
      </c>
      <c r="G1106" t="s">
        <v>62</v>
      </c>
      <c r="H1106" t="s">
        <v>62</v>
      </c>
      <c r="J1106" t="s">
        <v>62</v>
      </c>
      <c r="K1106" t="s">
        <v>62</v>
      </c>
      <c r="L1106" t="s">
        <v>62</v>
      </c>
      <c r="M1106" t="s">
        <v>62</v>
      </c>
      <c r="N1106" t="s">
        <v>62</v>
      </c>
      <c r="O1106" t="s">
        <v>62</v>
      </c>
      <c r="P1106" t="s">
        <v>61</v>
      </c>
      <c r="Q1106" t="s">
        <v>62</v>
      </c>
      <c r="R1106" t="s">
        <v>61</v>
      </c>
      <c r="S1106" t="s">
        <v>62</v>
      </c>
      <c r="T1106" t="s">
        <v>62</v>
      </c>
      <c r="U1106" t="s">
        <v>61</v>
      </c>
      <c r="V1106" t="s">
        <v>62</v>
      </c>
    </row>
    <row r="1107" spans="1:22" x14ac:dyDescent="0.2">
      <c r="A1107" s="1" t="s">
        <v>1167</v>
      </c>
      <c r="B1107" s="1" t="s">
        <v>4505</v>
      </c>
      <c r="C1107" s="1" t="s">
        <v>2834</v>
      </c>
      <c r="D1107" s="1" t="s">
        <v>3399</v>
      </c>
      <c r="E1107" t="s">
        <v>61</v>
      </c>
      <c r="F1107" t="s">
        <v>62</v>
      </c>
      <c r="G1107" t="s">
        <v>61</v>
      </c>
      <c r="H1107" t="s">
        <v>61</v>
      </c>
      <c r="I1107" t="s">
        <v>61</v>
      </c>
      <c r="J1107" t="s">
        <v>61</v>
      </c>
      <c r="K1107" t="s">
        <v>61</v>
      </c>
      <c r="M1107" t="s">
        <v>61</v>
      </c>
      <c r="N1107" t="s">
        <v>61</v>
      </c>
      <c r="O1107" t="s">
        <v>61</v>
      </c>
      <c r="P1107" t="s">
        <v>61</v>
      </c>
      <c r="Q1107" t="s">
        <v>61</v>
      </c>
      <c r="R1107" t="s">
        <v>61</v>
      </c>
      <c r="S1107" t="s">
        <v>62</v>
      </c>
      <c r="T1107" t="s">
        <v>61</v>
      </c>
      <c r="U1107" t="s">
        <v>61</v>
      </c>
      <c r="V1107" t="s">
        <v>61</v>
      </c>
    </row>
    <row r="1108" spans="1:22" x14ac:dyDescent="0.2">
      <c r="A1108" s="1" t="s">
        <v>1168</v>
      </c>
      <c r="B1108" s="1" t="s">
        <v>4506</v>
      </c>
      <c r="C1108" s="1" t="s">
        <v>2835</v>
      </c>
      <c r="D1108" s="1" t="s">
        <v>3399</v>
      </c>
      <c r="F1108" t="s">
        <v>62</v>
      </c>
      <c r="H1108" t="s">
        <v>62</v>
      </c>
      <c r="I1108" t="s">
        <v>62</v>
      </c>
      <c r="J1108" t="s">
        <v>62</v>
      </c>
      <c r="K1108" t="s">
        <v>62</v>
      </c>
      <c r="L1108" t="s">
        <v>62</v>
      </c>
      <c r="M1108" t="s">
        <v>62</v>
      </c>
      <c r="N1108" t="s">
        <v>62</v>
      </c>
      <c r="O1108" t="s">
        <v>61</v>
      </c>
      <c r="P1108" t="s">
        <v>62</v>
      </c>
      <c r="Q1108" t="s">
        <v>62</v>
      </c>
      <c r="R1108" t="s">
        <v>62</v>
      </c>
      <c r="S1108" t="s">
        <v>62</v>
      </c>
      <c r="T1108" t="s">
        <v>61</v>
      </c>
      <c r="U1108" t="s">
        <v>62</v>
      </c>
      <c r="V1108" t="s">
        <v>61</v>
      </c>
    </row>
    <row r="1109" spans="1:22" x14ac:dyDescent="0.2">
      <c r="A1109" s="1" t="s">
        <v>1169</v>
      </c>
      <c r="B1109" s="1" t="s">
        <v>4507</v>
      </c>
      <c r="C1109" s="1" t="s">
        <v>2836</v>
      </c>
      <c r="D1109" s="1" t="s">
        <v>3399</v>
      </c>
      <c r="E1109" t="s">
        <v>61</v>
      </c>
      <c r="F1109" t="s">
        <v>62</v>
      </c>
      <c r="G1109" t="s">
        <v>62</v>
      </c>
      <c r="H1109" t="s">
        <v>62</v>
      </c>
      <c r="J1109" t="s">
        <v>62</v>
      </c>
      <c r="K1109" t="s">
        <v>62</v>
      </c>
      <c r="L1109" t="s">
        <v>62</v>
      </c>
      <c r="M1109" t="s">
        <v>62</v>
      </c>
      <c r="N1109" t="s">
        <v>62</v>
      </c>
      <c r="O1109" t="s">
        <v>62</v>
      </c>
      <c r="P1109" t="s">
        <v>61</v>
      </c>
      <c r="Q1109" t="s">
        <v>62</v>
      </c>
      <c r="R1109" t="s">
        <v>61</v>
      </c>
      <c r="S1109" t="s">
        <v>62</v>
      </c>
      <c r="T1109" t="s">
        <v>62</v>
      </c>
      <c r="U1109" t="s">
        <v>61</v>
      </c>
      <c r="V1109" t="s">
        <v>62</v>
      </c>
    </row>
    <row r="1110" spans="1:22" x14ac:dyDescent="0.2">
      <c r="A1110" s="1" t="s">
        <v>1170</v>
      </c>
      <c r="B1110" s="1" t="s">
        <v>4508</v>
      </c>
      <c r="C1110" s="1" t="s">
        <v>2837</v>
      </c>
      <c r="D1110" s="1" t="s">
        <v>3399</v>
      </c>
      <c r="E1110" t="s">
        <v>61</v>
      </c>
      <c r="F1110" t="s">
        <v>62</v>
      </c>
      <c r="G1110" t="s">
        <v>62</v>
      </c>
      <c r="H1110" t="s">
        <v>62</v>
      </c>
      <c r="J1110" t="s">
        <v>62</v>
      </c>
      <c r="K1110" t="s">
        <v>62</v>
      </c>
      <c r="L1110" t="s">
        <v>62</v>
      </c>
      <c r="M1110" t="s">
        <v>62</v>
      </c>
      <c r="N1110" t="s">
        <v>62</v>
      </c>
      <c r="O1110" t="s">
        <v>62</v>
      </c>
      <c r="P1110" t="s">
        <v>61</v>
      </c>
      <c r="Q1110" t="s">
        <v>62</v>
      </c>
      <c r="R1110" t="s">
        <v>61</v>
      </c>
      <c r="S1110" t="s">
        <v>62</v>
      </c>
      <c r="T1110" t="s">
        <v>62</v>
      </c>
      <c r="U1110" t="s">
        <v>61</v>
      </c>
      <c r="V1110" t="s">
        <v>62</v>
      </c>
    </row>
    <row r="1111" spans="1:22" x14ac:dyDescent="0.2">
      <c r="A1111" s="1" t="s">
        <v>1171</v>
      </c>
      <c r="B1111" s="1" t="s">
        <v>4509</v>
      </c>
      <c r="C1111" s="1" t="s">
        <v>2838</v>
      </c>
      <c r="D1111" s="1" t="s">
        <v>3399</v>
      </c>
      <c r="E1111" t="s">
        <v>61</v>
      </c>
      <c r="F1111" t="s">
        <v>62</v>
      </c>
      <c r="G1111" t="s">
        <v>62</v>
      </c>
      <c r="H1111" t="s">
        <v>62</v>
      </c>
      <c r="I1111" t="s">
        <v>62</v>
      </c>
      <c r="J1111" t="s">
        <v>61</v>
      </c>
      <c r="K1111" t="s">
        <v>62</v>
      </c>
      <c r="L1111" t="s">
        <v>62</v>
      </c>
      <c r="M1111" t="s">
        <v>62</v>
      </c>
      <c r="N1111" t="s">
        <v>62</v>
      </c>
      <c r="O1111" t="s">
        <v>62</v>
      </c>
      <c r="P1111" t="s">
        <v>61</v>
      </c>
      <c r="Q1111" t="s">
        <v>62</v>
      </c>
      <c r="R1111" t="s">
        <v>61</v>
      </c>
      <c r="T1111" t="s">
        <v>62</v>
      </c>
      <c r="U1111" t="s">
        <v>62</v>
      </c>
      <c r="V1111" t="s">
        <v>62</v>
      </c>
    </row>
    <row r="1112" spans="1:22" x14ac:dyDescent="0.2">
      <c r="A1112" s="1" t="s">
        <v>1172</v>
      </c>
      <c r="B1112" s="1" t="s">
        <v>4510</v>
      </c>
      <c r="C1112" s="1" t="s">
        <v>2839</v>
      </c>
      <c r="D1112" s="1" t="s">
        <v>3399</v>
      </c>
      <c r="E1112" t="s">
        <v>61</v>
      </c>
      <c r="F1112" t="s">
        <v>62</v>
      </c>
      <c r="H1112" t="s">
        <v>62</v>
      </c>
      <c r="I1112" t="s">
        <v>62</v>
      </c>
      <c r="J1112" t="s">
        <v>61</v>
      </c>
      <c r="K1112" t="s">
        <v>62</v>
      </c>
      <c r="L1112" t="s">
        <v>62</v>
      </c>
      <c r="M1112" t="s">
        <v>62</v>
      </c>
      <c r="N1112" t="s">
        <v>62</v>
      </c>
      <c r="O1112" t="s">
        <v>61</v>
      </c>
      <c r="P1112" t="s">
        <v>61</v>
      </c>
      <c r="Q1112" t="s">
        <v>62</v>
      </c>
      <c r="R1112" t="s">
        <v>61</v>
      </c>
      <c r="S1112" t="s">
        <v>61</v>
      </c>
      <c r="T1112" t="s">
        <v>62</v>
      </c>
      <c r="V1112" t="s">
        <v>62</v>
      </c>
    </row>
    <row r="1113" spans="1:22" x14ac:dyDescent="0.2">
      <c r="A1113" s="1" t="s">
        <v>1173</v>
      </c>
      <c r="B1113" s="1" t="s">
        <v>4511</v>
      </c>
      <c r="C1113" s="1" t="s">
        <v>2840</v>
      </c>
      <c r="D1113" s="1" t="s">
        <v>3399</v>
      </c>
      <c r="F1113" t="s">
        <v>62</v>
      </c>
      <c r="G1113" t="s">
        <v>62</v>
      </c>
      <c r="H1113" t="s">
        <v>62</v>
      </c>
      <c r="I1113" t="s">
        <v>62</v>
      </c>
      <c r="J1113" t="s">
        <v>62</v>
      </c>
      <c r="K1113" t="s">
        <v>62</v>
      </c>
      <c r="L1113" t="s">
        <v>62</v>
      </c>
      <c r="M1113" t="s">
        <v>62</v>
      </c>
      <c r="N1113" t="s">
        <v>62</v>
      </c>
      <c r="O1113" t="s">
        <v>61</v>
      </c>
      <c r="P1113" t="s">
        <v>62</v>
      </c>
      <c r="Q1113" t="s">
        <v>62</v>
      </c>
      <c r="S1113" t="s">
        <v>62</v>
      </c>
      <c r="T1113" t="s">
        <v>61</v>
      </c>
      <c r="U1113" t="s">
        <v>62</v>
      </c>
      <c r="V1113" t="s">
        <v>62</v>
      </c>
    </row>
    <row r="1114" spans="1:22" x14ac:dyDescent="0.2">
      <c r="A1114" s="1" t="s">
        <v>1174</v>
      </c>
      <c r="B1114" s="1" t="s">
        <v>4512</v>
      </c>
      <c r="C1114" s="1" t="s">
        <v>2841</v>
      </c>
      <c r="D1114" s="1" t="s">
        <v>3399</v>
      </c>
      <c r="E1114" t="s">
        <v>61</v>
      </c>
      <c r="F1114" t="s">
        <v>62</v>
      </c>
      <c r="G1114" t="s">
        <v>62</v>
      </c>
      <c r="H1114" t="s">
        <v>62</v>
      </c>
      <c r="I1114" t="s">
        <v>62</v>
      </c>
      <c r="J1114" t="s">
        <v>61</v>
      </c>
      <c r="K1114" t="s">
        <v>62</v>
      </c>
      <c r="L1114" t="s">
        <v>62</v>
      </c>
      <c r="M1114" t="s">
        <v>62</v>
      </c>
      <c r="N1114" t="s">
        <v>62</v>
      </c>
      <c r="O1114" t="s">
        <v>62</v>
      </c>
      <c r="P1114" t="s">
        <v>61</v>
      </c>
      <c r="Q1114" t="s">
        <v>62</v>
      </c>
      <c r="R1114" t="s">
        <v>61</v>
      </c>
      <c r="S1114" t="s">
        <v>62</v>
      </c>
      <c r="T1114" t="s">
        <v>62</v>
      </c>
      <c r="U1114" t="s">
        <v>62</v>
      </c>
      <c r="V1114" t="s">
        <v>62</v>
      </c>
    </row>
    <row r="1115" spans="1:22" x14ac:dyDescent="0.2">
      <c r="A1115" s="1" t="s">
        <v>1175</v>
      </c>
      <c r="B1115" s="1" t="s">
        <v>4513</v>
      </c>
      <c r="C1115" s="1" t="s">
        <v>2842</v>
      </c>
      <c r="D1115" s="1" t="s">
        <v>3399</v>
      </c>
      <c r="E1115" t="s">
        <v>61</v>
      </c>
      <c r="F1115" t="s">
        <v>62</v>
      </c>
      <c r="G1115" t="s">
        <v>62</v>
      </c>
      <c r="H1115" t="s">
        <v>62</v>
      </c>
      <c r="I1115" t="s">
        <v>62</v>
      </c>
      <c r="J1115" t="s">
        <v>61</v>
      </c>
      <c r="K1115" t="s">
        <v>62</v>
      </c>
      <c r="L1115" t="s">
        <v>62</v>
      </c>
      <c r="M1115" t="s">
        <v>62</v>
      </c>
      <c r="N1115" t="s">
        <v>62</v>
      </c>
      <c r="O1115" t="s">
        <v>62</v>
      </c>
      <c r="P1115" t="s">
        <v>61</v>
      </c>
      <c r="Q1115" t="s">
        <v>62</v>
      </c>
      <c r="R1115" t="s">
        <v>61</v>
      </c>
      <c r="S1115" t="s">
        <v>62</v>
      </c>
      <c r="T1115" t="s">
        <v>62</v>
      </c>
      <c r="U1115" t="s">
        <v>62</v>
      </c>
      <c r="V1115" t="s">
        <v>62</v>
      </c>
    </row>
    <row r="1116" spans="1:22" x14ac:dyDescent="0.2">
      <c r="A1116" s="1" t="s">
        <v>1176</v>
      </c>
      <c r="B1116" s="1" t="s">
        <v>4514</v>
      </c>
      <c r="C1116" s="1" t="s">
        <v>2843</v>
      </c>
      <c r="D1116" s="1" t="s">
        <v>3399</v>
      </c>
      <c r="F1116" t="s">
        <v>62</v>
      </c>
      <c r="G1116" t="s">
        <v>62</v>
      </c>
      <c r="H1116" t="s">
        <v>62</v>
      </c>
      <c r="I1116" t="s">
        <v>62</v>
      </c>
      <c r="J1116" t="s">
        <v>62</v>
      </c>
      <c r="K1116" t="s">
        <v>62</v>
      </c>
      <c r="L1116" t="s">
        <v>62</v>
      </c>
      <c r="M1116" t="s">
        <v>62</v>
      </c>
      <c r="N1116" t="s">
        <v>62</v>
      </c>
      <c r="O1116" t="s">
        <v>61</v>
      </c>
      <c r="P1116" t="s">
        <v>62</v>
      </c>
      <c r="Q1116" t="s">
        <v>62</v>
      </c>
      <c r="R1116" t="s">
        <v>62</v>
      </c>
      <c r="S1116" t="s">
        <v>62</v>
      </c>
      <c r="T1116" t="s">
        <v>61</v>
      </c>
      <c r="U1116" t="s">
        <v>62</v>
      </c>
      <c r="V1116" t="s">
        <v>62</v>
      </c>
    </row>
    <row r="1117" spans="1:22" x14ac:dyDescent="0.2">
      <c r="A1117" s="1" t="s">
        <v>1177</v>
      </c>
      <c r="B1117" s="1" t="s">
        <v>4515</v>
      </c>
      <c r="C1117" s="1" t="s">
        <v>2844</v>
      </c>
      <c r="D1117" s="1" t="s">
        <v>3399</v>
      </c>
      <c r="E1117" t="s">
        <v>61</v>
      </c>
      <c r="F1117" t="s">
        <v>62</v>
      </c>
      <c r="G1117" t="s">
        <v>62</v>
      </c>
      <c r="H1117" t="s">
        <v>62</v>
      </c>
      <c r="J1117" t="s">
        <v>62</v>
      </c>
      <c r="K1117" t="s">
        <v>62</v>
      </c>
      <c r="L1117" t="s">
        <v>62</v>
      </c>
      <c r="M1117" t="s">
        <v>62</v>
      </c>
      <c r="N1117" t="s">
        <v>62</v>
      </c>
      <c r="O1117" t="s">
        <v>62</v>
      </c>
      <c r="P1117" t="s">
        <v>62</v>
      </c>
      <c r="Q1117" t="s">
        <v>62</v>
      </c>
      <c r="R1117" t="s">
        <v>62</v>
      </c>
      <c r="S1117" t="s">
        <v>62</v>
      </c>
      <c r="T1117" t="s">
        <v>62</v>
      </c>
      <c r="V1117" t="s">
        <v>62</v>
      </c>
    </row>
    <row r="1118" spans="1:22" x14ac:dyDescent="0.2">
      <c r="A1118" s="1" t="s">
        <v>1178</v>
      </c>
      <c r="B1118" s="1" t="s">
        <v>4516</v>
      </c>
      <c r="C1118" s="1" t="s">
        <v>2845</v>
      </c>
      <c r="D1118" s="1" t="s">
        <v>3399</v>
      </c>
      <c r="F1118" t="s">
        <v>62</v>
      </c>
      <c r="G1118" t="s">
        <v>62</v>
      </c>
      <c r="H1118" t="s">
        <v>62</v>
      </c>
      <c r="I1118" t="s">
        <v>62</v>
      </c>
      <c r="J1118" t="s">
        <v>62</v>
      </c>
      <c r="K1118" t="s">
        <v>62</v>
      </c>
      <c r="L1118" t="s">
        <v>62</v>
      </c>
      <c r="M1118" t="s">
        <v>62</v>
      </c>
      <c r="N1118" t="s">
        <v>62</v>
      </c>
      <c r="O1118" t="s">
        <v>61</v>
      </c>
      <c r="P1118" t="s">
        <v>62</v>
      </c>
      <c r="Q1118" t="s">
        <v>62</v>
      </c>
      <c r="R1118" t="s">
        <v>62</v>
      </c>
      <c r="S1118" t="s">
        <v>62</v>
      </c>
      <c r="T1118" t="s">
        <v>61</v>
      </c>
      <c r="U1118" t="s">
        <v>62</v>
      </c>
      <c r="V1118" t="s">
        <v>62</v>
      </c>
    </row>
    <row r="1119" spans="1:22" x14ac:dyDescent="0.2">
      <c r="A1119" s="1" t="s">
        <v>1179</v>
      </c>
      <c r="B1119" s="1" t="s">
        <v>4517</v>
      </c>
      <c r="C1119" s="1" t="s">
        <v>2846</v>
      </c>
      <c r="D1119" s="1" t="s">
        <v>3399</v>
      </c>
      <c r="E1119" t="s">
        <v>61</v>
      </c>
      <c r="F1119" t="s">
        <v>62</v>
      </c>
      <c r="G1119" t="s">
        <v>62</v>
      </c>
      <c r="H1119" t="s">
        <v>62</v>
      </c>
      <c r="J1119" t="s">
        <v>61</v>
      </c>
      <c r="K1119" t="s">
        <v>62</v>
      </c>
      <c r="L1119" t="s">
        <v>62</v>
      </c>
      <c r="M1119" t="s">
        <v>62</v>
      </c>
      <c r="N1119" t="s">
        <v>62</v>
      </c>
      <c r="O1119" t="s">
        <v>62</v>
      </c>
      <c r="P1119" t="s">
        <v>61</v>
      </c>
      <c r="Q1119" t="s">
        <v>62</v>
      </c>
      <c r="R1119" t="s">
        <v>61</v>
      </c>
      <c r="S1119" t="s">
        <v>61</v>
      </c>
      <c r="T1119" t="s">
        <v>62</v>
      </c>
      <c r="V1119" t="s">
        <v>62</v>
      </c>
    </row>
    <row r="1120" spans="1:22" x14ac:dyDescent="0.2">
      <c r="A1120" s="1" t="s">
        <v>1180</v>
      </c>
      <c r="B1120" s="1" t="s">
        <v>4518</v>
      </c>
      <c r="C1120" s="1" t="s">
        <v>2847</v>
      </c>
      <c r="D1120" s="1" t="s">
        <v>3399</v>
      </c>
      <c r="E1120" t="s">
        <v>62</v>
      </c>
      <c r="F1120" t="s">
        <v>62</v>
      </c>
      <c r="G1120" t="s">
        <v>62</v>
      </c>
      <c r="H1120" t="s">
        <v>62</v>
      </c>
      <c r="I1120" t="s">
        <v>62</v>
      </c>
      <c r="J1120" t="s">
        <v>62</v>
      </c>
      <c r="K1120" t="s">
        <v>62</v>
      </c>
      <c r="L1120" t="s">
        <v>62</v>
      </c>
      <c r="M1120" t="s">
        <v>62</v>
      </c>
      <c r="N1120" t="s">
        <v>61</v>
      </c>
      <c r="O1120" t="s">
        <v>61</v>
      </c>
      <c r="P1120" t="s">
        <v>61</v>
      </c>
      <c r="Q1120" t="s">
        <v>61</v>
      </c>
      <c r="R1120" t="s">
        <v>61</v>
      </c>
      <c r="S1120" t="s">
        <v>62</v>
      </c>
      <c r="T1120" t="s">
        <v>61</v>
      </c>
      <c r="U1120" t="s">
        <v>62</v>
      </c>
      <c r="V1120" t="s">
        <v>61</v>
      </c>
    </row>
    <row r="1121" spans="1:22" x14ac:dyDescent="0.2">
      <c r="A1121" s="1" t="s">
        <v>1181</v>
      </c>
      <c r="B1121" s="1" t="s">
        <v>4519</v>
      </c>
      <c r="C1121" s="1" t="s">
        <v>2848</v>
      </c>
      <c r="D1121" s="1" t="s">
        <v>3399</v>
      </c>
      <c r="E1121" t="s">
        <v>61</v>
      </c>
      <c r="F1121" t="s">
        <v>62</v>
      </c>
      <c r="G1121" t="s">
        <v>62</v>
      </c>
      <c r="H1121" t="s">
        <v>62</v>
      </c>
      <c r="I1121" t="s">
        <v>62</v>
      </c>
      <c r="J1121" t="s">
        <v>61</v>
      </c>
      <c r="K1121" t="s">
        <v>62</v>
      </c>
      <c r="L1121" t="s">
        <v>62</v>
      </c>
      <c r="M1121" t="s">
        <v>62</v>
      </c>
      <c r="N1121" t="s">
        <v>62</v>
      </c>
      <c r="O1121" t="s">
        <v>61</v>
      </c>
      <c r="P1121" t="s">
        <v>61</v>
      </c>
      <c r="Q1121" t="s">
        <v>62</v>
      </c>
      <c r="R1121" t="s">
        <v>61</v>
      </c>
      <c r="T1121" t="s">
        <v>62</v>
      </c>
      <c r="V1121" t="s">
        <v>62</v>
      </c>
    </row>
    <row r="1122" spans="1:22" x14ac:dyDescent="0.2">
      <c r="A1122" s="1" t="s">
        <v>1182</v>
      </c>
      <c r="B1122" s="1" t="s">
        <v>4520</v>
      </c>
      <c r="C1122" s="1" t="s">
        <v>2849</v>
      </c>
      <c r="D1122" s="1" t="s">
        <v>3399</v>
      </c>
      <c r="E1122" t="s">
        <v>61</v>
      </c>
      <c r="G1122" t="s">
        <v>62</v>
      </c>
      <c r="H1122" t="s">
        <v>62</v>
      </c>
      <c r="I1122" t="s">
        <v>62</v>
      </c>
      <c r="J1122" t="s">
        <v>61</v>
      </c>
      <c r="L1122" t="s">
        <v>62</v>
      </c>
      <c r="M1122" t="s">
        <v>62</v>
      </c>
      <c r="N1122" t="s">
        <v>61</v>
      </c>
      <c r="O1122" t="s">
        <v>61</v>
      </c>
      <c r="P1122" t="s">
        <v>61</v>
      </c>
      <c r="Q1122" t="s">
        <v>61</v>
      </c>
      <c r="R1122" t="s">
        <v>61</v>
      </c>
      <c r="S1122" t="s">
        <v>61</v>
      </c>
      <c r="T1122" t="s">
        <v>61</v>
      </c>
      <c r="U1122" t="s">
        <v>61</v>
      </c>
      <c r="V1122" t="s">
        <v>61</v>
      </c>
    </row>
    <row r="1123" spans="1:22" x14ac:dyDescent="0.2">
      <c r="A1123" s="1" t="s">
        <v>1183</v>
      </c>
      <c r="B1123" s="1" t="s">
        <v>4521</v>
      </c>
      <c r="C1123" s="1" t="s">
        <v>2850</v>
      </c>
      <c r="D1123" s="1" t="s">
        <v>3399</v>
      </c>
      <c r="E1123" t="s">
        <v>61</v>
      </c>
      <c r="F1123" t="s">
        <v>62</v>
      </c>
      <c r="G1123" t="s">
        <v>62</v>
      </c>
      <c r="H1123" t="s">
        <v>62</v>
      </c>
      <c r="I1123" t="s">
        <v>62</v>
      </c>
      <c r="J1123" t="s">
        <v>61</v>
      </c>
      <c r="K1123" t="s">
        <v>62</v>
      </c>
      <c r="L1123" t="s">
        <v>62</v>
      </c>
      <c r="M1123" t="s">
        <v>62</v>
      </c>
      <c r="N1123" t="s">
        <v>62</v>
      </c>
      <c r="O1123" t="s">
        <v>62</v>
      </c>
      <c r="P1123" t="s">
        <v>61</v>
      </c>
      <c r="Q1123" t="s">
        <v>62</v>
      </c>
      <c r="R1123" t="s">
        <v>61</v>
      </c>
      <c r="S1123" t="s">
        <v>62</v>
      </c>
      <c r="T1123" t="s">
        <v>62</v>
      </c>
      <c r="U1123" t="s">
        <v>62</v>
      </c>
      <c r="V1123" t="s">
        <v>62</v>
      </c>
    </row>
    <row r="1124" spans="1:22" x14ac:dyDescent="0.2">
      <c r="A1124" s="1" t="s">
        <v>1184</v>
      </c>
      <c r="B1124" s="1" t="s">
        <v>4522</v>
      </c>
      <c r="C1124" s="1" t="s">
        <v>2851</v>
      </c>
      <c r="D1124" s="1" t="s">
        <v>3399</v>
      </c>
      <c r="F1124" t="s">
        <v>62</v>
      </c>
      <c r="G1124" t="s">
        <v>62</v>
      </c>
      <c r="H1124" t="s">
        <v>62</v>
      </c>
      <c r="I1124" t="s">
        <v>62</v>
      </c>
      <c r="J1124" t="s">
        <v>62</v>
      </c>
      <c r="K1124" t="s">
        <v>62</v>
      </c>
      <c r="L1124" t="s">
        <v>62</v>
      </c>
      <c r="M1124" t="s">
        <v>62</v>
      </c>
      <c r="N1124" t="s">
        <v>62</v>
      </c>
      <c r="O1124" t="s">
        <v>61</v>
      </c>
      <c r="P1124" t="s">
        <v>62</v>
      </c>
      <c r="Q1124" t="s">
        <v>62</v>
      </c>
      <c r="S1124" t="s">
        <v>62</v>
      </c>
      <c r="T1124" t="s">
        <v>61</v>
      </c>
      <c r="U1124" t="s">
        <v>62</v>
      </c>
      <c r="V1124" t="s">
        <v>62</v>
      </c>
    </row>
    <row r="1125" spans="1:22" x14ac:dyDescent="0.2">
      <c r="A1125" s="1" t="s">
        <v>1185</v>
      </c>
      <c r="B1125" s="1" t="s">
        <v>4523</v>
      </c>
      <c r="C1125" s="1" t="s">
        <v>2852</v>
      </c>
      <c r="D1125" s="1" t="s">
        <v>3399</v>
      </c>
      <c r="E1125" t="s">
        <v>62</v>
      </c>
      <c r="F1125" t="s">
        <v>62</v>
      </c>
      <c r="G1125" t="s">
        <v>62</v>
      </c>
      <c r="H1125" t="s">
        <v>62</v>
      </c>
      <c r="I1125" t="s">
        <v>62</v>
      </c>
      <c r="J1125" t="s">
        <v>61</v>
      </c>
      <c r="K1125" t="s">
        <v>62</v>
      </c>
      <c r="L1125" t="s">
        <v>62</v>
      </c>
      <c r="M1125" t="s">
        <v>62</v>
      </c>
      <c r="N1125" t="s">
        <v>62</v>
      </c>
      <c r="O1125" t="s">
        <v>61</v>
      </c>
      <c r="P1125" t="s">
        <v>61</v>
      </c>
      <c r="Q1125" t="s">
        <v>62</v>
      </c>
      <c r="R1125" t="s">
        <v>61</v>
      </c>
      <c r="S1125" t="s">
        <v>62</v>
      </c>
      <c r="T1125" t="s">
        <v>61</v>
      </c>
      <c r="U1125" t="s">
        <v>62</v>
      </c>
      <c r="V1125" t="s">
        <v>61</v>
      </c>
    </row>
    <row r="1126" spans="1:22" x14ac:dyDescent="0.2">
      <c r="A1126" s="1" t="s">
        <v>1186</v>
      </c>
      <c r="B1126" s="1" t="s">
        <v>4524</v>
      </c>
      <c r="C1126" s="1" t="s">
        <v>2853</v>
      </c>
      <c r="D1126" s="1" t="s">
        <v>3399</v>
      </c>
      <c r="E1126" t="s">
        <v>62</v>
      </c>
      <c r="F1126" t="s">
        <v>62</v>
      </c>
      <c r="G1126" t="s">
        <v>62</v>
      </c>
      <c r="H1126" t="s">
        <v>62</v>
      </c>
      <c r="I1126" t="s">
        <v>62</v>
      </c>
      <c r="J1126" t="s">
        <v>61</v>
      </c>
      <c r="K1126" t="s">
        <v>62</v>
      </c>
      <c r="L1126" t="s">
        <v>62</v>
      </c>
      <c r="M1126" t="s">
        <v>62</v>
      </c>
      <c r="N1126" t="s">
        <v>62</v>
      </c>
      <c r="O1126" t="s">
        <v>62</v>
      </c>
      <c r="P1126" t="s">
        <v>61</v>
      </c>
      <c r="Q1126" t="s">
        <v>62</v>
      </c>
      <c r="R1126" t="s">
        <v>61</v>
      </c>
      <c r="S1126" t="s">
        <v>62</v>
      </c>
      <c r="T1126" t="s">
        <v>61</v>
      </c>
      <c r="U1126" t="s">
        <v>62</v>
      </c>
      <c r="V1126" t="s">
        <v>62</v>
      </c>
    </row>
    <row r="1127" spans="1:22" x14ac:dyDescent="0.2">
      <c r="A1127" s="1" t="s">
        <v>1187</v>
      </c>
      <c r="B1127" s="1" t="s">
        <v>4525</v>
      </c>
      <c r="C1127" s="1" t="s">
        <v>2854</v>
      </c>
      <c r="D1127" s="1" t="s">
        <v>3399</v>
      </c>
      <c r="F1127" t="s">
        <v>62</v>
      </c>
      <c r="G1127" t="s">
        <v>62</v>
      </c>
      <c r="H1127" t="s">
        <v>62</v>
      </c>
      <c r="I1127" t="s">
        <v>62</v>
      </c>
      <c r="J1127" t="s">
        <v>62</v>
      </c>
      <c r="K1127" t="s">
        <v>62</v>
      </c>
      <c r="L1127" t="s">
        <v>62</v>
      </c>
      <c r="M1127" t="s">
        <v>62</v>
      </c>
      <c r="N1127" t="s">
        <v>62</v>
      </c>
      <c r="O1127" t="s">
        <v>61</v>
      </c>
      <c r="P1127" t="s">
        <v>61</v>
      </c>
      <c r="Q1127" t="s">
        <v>62</v>
      </c>
      <c r="R1127" t="s">
        <v>62</v>
      </c>
      <c r="S1127" t="s">
        <v>62</v>
      </c>
      <c r="T1127" t="s">
        <v>61</v>
      </c>
      <c r="U1127" t="s">
        <v>62</v>
      </c>
      <c r="V1127" t="s">
        <v>62</v>
      </c>
    </row>
    <row r="1128" spans="1:22" x14ac:dyDescent="0.2">
      <c r="A1128" s="1" t="s">
        <v>1188</v>
      </c>
      <c r="B1128" s="1" t="s">
        <v>4526</v>
      </c>
      <c r="C1128" s="1" t="s">
        <v>2855</v>
      </c>
      <c r="D1128" s="1" t="s">
        <v>3399</v>
      </c>
      <c r="E1128" t="s">
        <v>61</v>
      </c>
      <c r="F1128" t="s">
        <v>62</v>
      </c>
      <c r="G1128" t="s">
        <v>62</v>
      </c>
      <c r="H1128" t="s">
        <v>62</v>
      </c>
      <c r="I1128" t="s">
        <v>61</v>
      </c>
      <c r="J1128" t="s">
        <v>62</v>
      </c>
      <c r="K1128" t="s">
        <v>62</v>
      </c>
      <c r="L1128" t="s">
        <v>62</v>
      </c>
      <c r="M1128" t="s">
        <v>62</v>
      </c>
      <c r="N1128" t="s">
        <v>62</v>
      </c>
      <c r="O1128" t="s">
        <v>61</v>
      </c>
      <c r="P1128" t="s">
        <v>62</v>
      </c>
      <c r="Q1128" t="s">
        <v>62</v>
      </c>
      <c r="R1128" t="s">
        <v>62</v>
      </c>
      <c r="S1128" t="s">
        <v>62</v>
      </c>
      <c r="T1128" t="s">
        <v>61</v>
      </c>
      <c r="U1128" t="s">
        <v>61</v>
      </c>
      <c r="V1128" t="s">
        <v>61</v>
      </c>
    </row>
    <row r="1129" spans="1:22" x14ac:dyDescent="0.2">
      <c r="A1129" s="1" t="s">
        <v>1189</v>
      </c>
      <c r="B1129" s="1" t="s">
        <v>4527</v>
      </c>
      <c r="C1129" s="1" t="s">
        <v>2856</v>
      </c>
      <c r="D1129" s="1" t="s">
        <v>3399</v>
      </c>
      <c r="E1129" t="s">
        <v>61</v>
      </c>
      <c r="F1129" t="s">
        <v>62</v>
      </c>
      <c r="G1129" t="s">
        <v>62</v>
      </c>
      <c r="H1129" t="s">
        <v>62</v>
      </c>
      <c r="I1129" t="s">
        <v>62</v>
      </c>
      <c r="J1129" t="s">
        <v>62</v>
      </c>
      <c r="K1129" t="s">
        <v>62</v>
      </c>
      <c r="L1129" t="s">
        <v>62</v>
      </c>
      <c r="M1129" t="s">
        <v>62</v>
      </c>
      <c r="N1129" t="s">
        <v>62</v>
      </c>
      <c r="O1129" t="s">
        <v>62</v>
      </c>
      <c r="P1129" t="s">
        <v>61</v>
      </c>
      <c r="Q1129" t="s">
        <v>62</v>
      </c>
      <c r="R1129" t="s">
        <v>62</v>
      </c>
      <c r="S1129" t="s">
        <v>62</v>
      </c>
      <c r="T1129" t="s">
        <v>62</v>
      </c>
      <c r="V1129" t="s">
        <v>62</v>
      </c>
    </row>
    <row r="1130" spans="1:22" x14ac:dyDescent="0.2">
      <c r="A1130" s="1" t="s">
        <v>1190</v>
      </c>
      <c r="B1130" s="1" t="s">
        <v>4528</v>
      </c>
      <c r="C1130" s="1" t="s">
        <v>2857</v>
      </c>
      <c r="D1130" s="1" t="s">
        <v>3399</v>
      </c>
      <c r="G1130" t="s">
        <v>62</v>
      </c>
      <c r="H1130" t="s">
        <v>62</v>
      </c>
      <c r="J1130" t="s">
        <v>61</v>
      </c>
      <c r="K1130" t="s">
        <v>62</v>
      </c>
      <c r="L1130" t="s">
        <v>62</v>
      </c>
      <c r="M1130" t="s">
        <v>62</v>
      </c>
      <c r="N1130" t="s">
        <v>62</v>
      </c>
      <c r="O1130" t="s">
        <v>61</v>
      </c>
      <c r="P1130" t="s">
        <v>61</v>
      </c>
      <c r="Q1130" t="s">
        <v>62</v>
      </c>
      <c r="R1130" t="s">
        <v>61</v>
      </c>
      <c r="S1130" t="s">
        <v>61</v>
      </c>
      <c r="T1130" t="s">
        <v>61</v>
      </c>
      <c r="U1130" t="s">
        <v>62</v>
      </c>
      <c r="V1130" t="s">
        <v>61</v>
      </c>
    </row>
    <row r="1131" spans="1:22" x14ac:dyDescent="0.2">
      <c r="A1131" s="1" t="s">
        <v>1191</v>
      </c>
      <c r="B1131" s="1" t="s">
        <v>4529</v>
      </c>
      <c r="C1131" s="1" t="s">
        <v>2858</v>
      </c>
      <c r="D1131" s="1" t="s">
        <v>3399</v>
      </c>
      <c r="E1131" t="s">
        <v>61</v>
      </c>
      <c r="F1131" t="s">
        <v>62</v>
      </c>
      <c r="G1131" t="s">
        <v>62</v>
      </c>
      <c r="H1131" t="s">
        <v>62</v>
      </c>
      <c r="I1131" t="s">
        <v>62</v>
      </c>
      <c r="K1131" t="s">
        <v>62</v>
      </c>
      <c r="L1131" t="s">
        <v>62</v>
      </c>
      <c r="M1131" t="s">
        <v>62</v>
      </c>
      <c r="N1131" t="s">
        <v>62</v>
      </c>
      <c r="O1131" t="s">
        <v>61</v>
      </c>
      <c r="P1131" t="s">
        <v>61</v>
      </c>
      <c r="Q1131" t="s">
        <v>62</v>
      </c>
      <c r="R1131" t="s">
        <v>61</v>
      </c>
      <c r="S1131" t="s">
        <v>62</v>
      </c>
      <c r="V1131" t="s">
        <v>62</v>
      </c>
    </row>
    <row r="1132" spans="1:22" x14ac:dyDescent="0.2">
      <c r="A1132" s="1" t="s">
        <v>1192</v>
      </c>
      <c r="B1132" s="1" t="s">
        <v>4530</v>
      </c>
      <c r="C1132" s="1" t="s">
        <v>2859</v>
      </c>
      <c r="D1132" s="1" t="s">
        <v>3399</v>
      </c>
      <c r="E1132" t="s">
        <v>61</v>
      </c>
      <c r="F1132" t="s">
        <v>62</v>
      </c>
      <c r="G1132" t="s">
        <v>62</v>
      </c>
      <c r="H1132" t="s">
        <v>62</v>
      </c>
      <c r="I1132" t="s">
        <v>61</v>
      </c>
      <c r="J1132" t="s">
        <v>62</v>
      </c>
      <c r="K1132" t="s">
        <v>62</v>
      </c>
      <c r="L1132" t="s">
        <v>62</v>
      </c>
      <c r="M1132" t="s">
        <v>62</v>
      </c>
      <c r="N1132" t="s">
        <v>62</v>
      </c>
      <c r="O1132" t="s">
        <v>61</v>
      </c>
      <c r="P1132" t="s">
        <v>62</v>
      </c>
      <c r="Q1132" t="s">
        <v>62</v>
      </c>
      <c r="R1132" t="s">
        <v>62</v>
      </c>
      <c r="S1132" t="s">
        <v>62</v>
      </c>
      <c r="T1132" t="s">
        <v>61</v>
      </c>
      <c r="U1132" t="s">
        <v>61</v>
      </c>
      <c r="V1132" t="s">
        <v>62</v>
      </c>
    </row>
    <row r="1133" spans="1:22" x14ac:dyDescent="0.2">
      <c r="A1133" s="1" t="s">
        <v>1193</v>
      </c>
      <c r="B1133" s="1" t="s">
        <v>4531</v>
      </c>
      <c r="C1133" s="1" t="s">
        <v>2860</v>
      </c>
      <c r="D1133" s="1" t="s">
        <v>3399</v>
      </c>
      <c r="E1133" t="s">
        <v>61</v>
      </c>
      <c r="F1133" t="s">
        <v>62</v>
      </c>
      <c r="G1133" t="s">
        <v>62</v>
      </c>
      <c r="H1133" t="s">
        <v>62</v>
      </c>
      <c r="I1133" t="s">
        <v>62</v>
      </c>
      <c r="J1133" t="s">
        <v>61</v>
      </c>
      <c r="K1133" t="s">
        <v>62</v>
      </c>
      <c r="L1133" t="s">
        <v>62</v>
      </c>
      <c r="M1133" t="s">
        <v>62</v>
      </c>
      <c r="N1133" t="s">
        <v>62</v>
      </c>
      <c r="O1133" t="s">
        <v>62</v>
      </c>
      <c r="P1133" t="s">
        <v>61</v>
      </c>
      <c r="Q1133" t="s">
        <v>62</v>
      </c>
      <c r="R1133" t="s">
        <v>61</v>
      </c>
      <c r="S1133" t="s">
        <v>62</v>
      </c>
      <c r="T1133" t="s">
        <v>61</v>
      </c>
      <c r="U1133" t="s">
        <v>62</v>
      </c>
      <c r="V1133" t="s">
        <v>62</v>
      </c>
    </row>
    <row r="1134" spans="1:22" x14ac:dyDescent="0.2">
      <c r="A1134" s="1" t="s">
        <v>1194</v>
      </c>
      <c r="B1134" s="1" t="s">
        <v>4532</v>
      </c>
      <c r="C1134" s="1" t="s">
        <v>2861</v>
      </c>
      <c r="D1134" s="1" t="s">
        <v>3399</v>
      </c>
      <c r="E1134" t="s">
        <v>61</v>
      </c>
      <c r="F1134" t="s">
        <v>62</v>
      </c>
      <c r="G1134" t="s">
        <v>62</v>
      </c>
      <c r="H1134" t="s">
        <v>62</v>
      </c>
      <c r="I1134" t="s">
        <v>62</v>
      </c>
      <c r="J1134" t="s">
        <v>62</v>
      </c>
      <c r="K1134" t="s">
        <v>62</v>
      </c>
      <c r="L1134" t="s">
        <v>62</v>
      </c>
      <c r="M1134" t="s">
        <v>62</v>
      </c>
      <c r="N1134" t="s">
        <v>62</v>
      </c>
      <c r="O1134" t="s">
        <v>61</v>
      </c>
      <c r="P1134" t="s">
        <v>61</v>
      </c>
      <c r="Q1134" t="s">
        <v>62</v>
      </c>
      <c r="R1134" t="s">
        <v>61</v>
      </c>
      <c r="T1134" t="s">
        <v>62</v>
      </c>
      <c r="U1134" t="s">
        <v>61</v>
      </c>
      <c r="V1134" t="s">
        <v>61</v>
      </c>
    </row>
    <row r="1135" spans="1:22" x14ac:dyDescent="0.2">
      <c r="A1135" s="1" t="s">
        <v>1195</v>
      </c>
      <c r="B1135" s="1" t="s">
        <v>4533</v>
      </c>
      <c r="C1135" s="1" t="s">
        <v>2862</v>
      </c>
      <c r="D1135" s="1" t="s">
        <v>3399</v>
      </c>
      <c r="E1135" t="s">
        <v>61</v>
      </c>
      <c r="F1135" t="s">
        <v>62</v>
      </c>
      <c r="G1135" t="s">
        <v>62</v>
      </c>
      <c r="H1135" t="s">
        <v>62</v>
      </c>
      <c r="I1135" t="s">
        <v>62</v>
      </c>
      <c r="J1135" t="s">
        <v>61</v>
      </c>
      <c r="K1135" t="s">
        <v>62</v>
      </c>
      <c r="L1135" t="s">
        <v>62</v>
      </c>
      <c r="M1135" t="s">
        <v>62</v>
      </c>
      <c r="N1135" t="s">
        <v>62</v>
      </c>
      <c r="O1135" t="s">
        <v>61</v>
      </c>
      <c r="P1135" t="s">
        <v>61</v>
      </c>
      <c r="Q1135" t="s">
        <v>62</v>
      </c>
      <c r="R1135" t="s">
        <v>61</v>
      </c>
      <c r="S1135" t="s">
        <v>61</v>
      </c>
      <c r="T1135" t="s">
        <v>61</v>
      </c>
      <c r="U1135" t="s">
        <v>61</v>
      </c>
      <c r="V1135" t="s">
        <v>62</v>
      </c>
    </row>
    <row r="1136" spans="1:22" x14ac:dyDescent="0.2">
      <c r="A1136" s="1" t="s">
        <v>1196</v>
      </c>
      <c r="B1136" s="1" t="s">
        <v>4534</v>
      </c>
      <c r="C1136" s="1" t="s">
        <v>2863</v>
      </c>
      <c r="D1136" s="1" t="s">
        <v>3399</v>
      </c>
      <c r="E1136" t="s">
        <v>61</v>
      </c>
      <c r="F1136" t="s">
        <v>62</v>
      </c>
      <c r="G1136" t="s">
        <v>61</v>
      </c>
      <c r="H1136" t="s">
        <v>62</v>
      </c>
      <c r="I1136" t="s">
        <v>61</v>
      </c>
      <c r="J1136" t="s">
        <v>62</v>
      </c>
      <c r="K1136" t="s">
        <v>62</v>
      </c>
      <c r="L1136" t="s">
        <v>62</v>
      </c>
      <c r="M1136" t="s">
        <v>62</v>
      </c>
      <c r="N1136" t="s">
        <v>62</v>
      </c>
      <c r="O1136" t="s">
        <v>62</v>
      </c>
      <c r="P1136" t="s">
        <v>62</v>
      </c>
      <c r="Q1136" t="s">
        <v>62</v>
      </c>
      <c r="R1136" t="s">
        <v>62</v>
      </c>
      <c r="S1136" t="s">
        <v>62</v>
      </c>
      <c r="T1136" t="s">
        <v>61</v>
      </c>
      <c r="U1136" t="s">
        <v>61</v>
      </c>
      <c r="V1136" t="s">
        <v>61</v>
      </c>
    </row>
    <row r="1137" spans="1:22" x14ac:dyDescent="0.2">
      <c r="A1137" s="1" t="s">
        <v>1197</v>
      </c>
      <c r="B1137" s="1" t="s">
        <v>4535</v>
      </c>
      <c r="C1137" s="1" t="s">
        <v>2864</v>
      </c>
      <c r="D1137" s="1" t="s">
        <v>3399</v>
      </c>
      <c r="E1137" t="s">
        <v>61</v>
      </c>
      <c r="F1137" t="s">
        <v>62</v>
      </c>
      <c r="G1137" t="s">
        <v>62</v>
      </c>
      <c r="H1137" t="s">
        <v>62</v>
      </c>
      <c r="I1137" t="s">
        <v>62</v>
      </c>
      <c r="J1137" t="s">
        <v>62</v>
      </c>
      <c r="K1137" t="s">
        <v>62</v>
      </c>
      <c r="L1137" t="s">
        <v>62</v>
      </c>
      <c r="M1137" t="s">
        <v>62</v>
      </c>
      <c r="N1137" t="s">
        <v>62</v>
      </c>
      <c r="O1137" t="s">
        <v>62</v>
      </c>
      <c r="P1137" t="s">
        <v>61</v>
      </c>
      <c r="Q1137" t="s">
        <v>62</v>
      </c>
      <c r="R1137" t="s">
        <v>61</v>
      </c>
      <c r="S1137" t="s">
        <v>62</v>
      </c>
      <c r="T1137" t="s">
        <v>62</v>
      </c>
      <c r="U1137" t="s">
        <v>61</v>
      </c>
      <c r="V1137" t="s">
        <v>62</v>
      </c>
    </row>
    <row r="1138" spans="1:22" x14ac:dyDescent="0.2">
      <c r="A1138" s="1" t="s">
        <v>1198</v>
      </c>
      <c r="B1138" s="1" t="s">
        <v>4536</v>
      </c>
      <c r="C1138" s="1" t="s">
        <v>2865</v>
      </c>
      <c r="D1138" s="1" t="s">
        <v>3399</v>
      </c>
      <c r="E1138" t="s">
        <v>61</v>
      </c>
      <c r="F1138" t="s">
        <v>62</v>
      </c>
      <c r="G1138" t="s">
        <v>62</v>
      </c>
      <c r="H1138" t="s">
        <v>62</v>
      </c>
      <c r="J1138" t="s">
        <v>62</v>
      </c>
      <c r="K1138" t="s">
        <v>62</v>
      </c>
      <c r="L1138" t="s">
        <v>62</v>
      </c>
      <c r="M1138" t="s">
        <v>62</v>
      </c>
      <c r="N1138" t="s">
        <v>62</v>
      </c>
      <c r="O1138" t="s">
        <v>61</v>
      </c>
      <c r="P1138" t="s">
        <v>62</v>
      </c>
      <c r="Q1138" t="s">
        <v>62</v>
      </c>
      <c r="R1138" t="s">
        <v>62</v>
      </c>
      <c r="S1138" t="s">
        <v>62</v>
      </c>
      <c r="T1138" t="s">
        <v>61</v>
      </c>
      <c r="U1138" t="s">
        <v>61</v>
      </c>
      <c r="V1138" t="s">
        <v>62</v>
      </c>
    </row>
    <row r="1139" spans="1:22" x14ac:dyDescent="0.2">
      <c r="A1139" s="1" t="s">
        <v>1199</v>
      </c>
      <c r="B1139" s="1" t="s">
        <v>4537</v>
      </c>
      <c r="C1139" s="1" t="s">
        <v>2866</v>
      </c>
      <c r="D1139" s="1" t="s">
        <v>3399</v>
      </c>
      <c r="F1139" t="s">
        <v>62</v>
      </c>
      <c r="G1139" t="s">
        <v>62</v>
      </c>
      <c r="H1139" t="s">
        <v>62</v>
      </c>
      <c r="I1139" t="s">
        <v>61</v>
      </c>
      <c r="K1139" t="s">
        <v>62</v>
      </c>
      <c r="L1139" t="s">
        <v>62</v>
      </c>
      <c r="M1139" t="s">
        <v>62</v>
      </c>
      <c r="N1139" t="s">
        <v>62</v>
      </c>
      <c r="O1139" t="s">
        <v>62</v>
      </c>
      <c r="P1139" t="s">
        <v>61</v>
      </c>
      <c r="Q1139" t="s">
        <v>62</v>
      </c>
      <c r="R1139" t="s">
        <v>61</v>
      </c>
      <c r="S1139" t="s">
        <v>62</v>
      </c>
      <c r="T1139" t="s">
        <v>61</v>
      </c>
      <c r="U1139" t="s">
        <v>62</v>
      </c>
      <c r="V1139" t="s">
        <v>62</v>
      </c>
    </row>
    <row r="1140" spans="1:22" x14ac:dyDescent="0.2">
      <c r="A1140" s="1" t="s">
        <v>1200</v>
      </c>
      <c r="B1140" s="1" t="s">
        <v>4538</v>
      </c>
      <c r="C1140" s="1" t="s">
        <v>2867</v>
      </c>
      <c r="D1140" s="1" t="s">
        <v>3399</v>
      </c>
      <c r="E1140" t="s">
        <v>61</v>
      </c>
      <c r="G1140" t="s">
        <v>61</v>
      </c>
      <c r="H1140" t="s">
        <v>61</v>
      </c>
      <c r="I1140" t="s">
        <v>61</v>
      </c>
      <c r="J1140" t="s">
        <v>62</v>
      </c>
      <c r="K1140" t="s">
        <v>61</v>
      </c>
      <c r="M1140" t="s">
        <v>62</v>
      </c>
      <c r="N1140" t="s">
        <v>61</v>
      </c>
      <c r="O1140" t="s">
        <v>61</v>
      </c>
      <c r="P1140" t="s">
        <v>61</v>
      </c>
      <c r="Q1140" t="s">
        <v>61</v>
      </c>
      <c r="R1140" t="s">
        <v>61</v>
      </c>
      <c r="S1140" t="s">
        <v>61</v>
      </c>
      <c r="T1140" t="s">
        <v>62</v>
      </c>
      <c r="U1140" t="s">
        <v>61</v>
      </c>
      <c r="V1140" t="s">
        <v>61</v>
      </c>
    </row>
    <row r="1141" spans="1:22" x14ac:dyDescent="0.2">
      <c r="A1141" s="1" t="s">
        <v>1201</v>
      </c>
      <c r="B1141" s="1" t="s">
        <v>4539</v>
      </c>
      <c r="C1141" s="1" t="s">
        <v>2868</v>
      </c>
      <c r="D1141" s="1" t="s">
        <v>3399</v>
      </c>
      <c r="E1141" t="s">
        <v>61</v>
      </c>
      <c r="F1141" t="s">
        <v>62</v>
      </c>
      <c r="G1141" t="s">
        <v>62</v>
      </c>
      <c r="H1141" t="s">
        <v>62</v>
      </c>
      <c r="I1141" t="s">
        <v>62</v>
      </c>
      <c r="J1141" t="s">
        <v>61</v>
      </c>
      <c r="K1141" t="s">
        <v>62</v>
      </c>
      <c r="L1141" t="s">
        <v>62</v>
      </c>
      <c r="M1141" t="s">
        <v>62</v>
      </c>
      <c r="N1141" t="s">
        <v>62</v>
      </c>
      <c r="O1141" t="s">
        <v>61</v>
      </c>
      <c r="P1141" t="s">
        <v>61</v>
      </c>
      <c r="Q1141" t="s">
        <v>62</v>
      </c>
      <c r="R1141" t="s">
        <v>61</v>
      </c>
      <c r="S1141" t="s">
        <v>62</v>
      </c>
      <c r="T1141" t="s">
        <v>62</v>
      </c>
      <c r="V1141" t="s">
        <v>62</v>
      </c>
    </row>
    <row r="1142" spans="1:22" x14ac:dyDescent="0.2">
      <c r="A1142" s="1" t="s">
        <v>1202</v>
      </c>
      <c r="B1142" s="1" t="s">
        <v>4540</v>
      </c>
      <c r="C1142" s="1" t="s">
        <v>2869</v>
      </c>
      <c r="D1142" s="1" t="s">
        <v>3399</v>
      </c>
      <c r="E1142" t="s">
        <v>61</v>
      </c>
      <c r="F1142" t="s">
        <v>62</v>
      </c>
      <c r="G1142" t="s">
        <v>61</v>
      </c>
      <c r="H1142" t="s">
        <v>62</v>
      </c>
      <c r="J1142" t="s">
        <v>62</v>
      </c>
      <c r="K1142" t="s">
        <v>62</v>
      </c>
      <c r="L1142" t="s">
        <v>62</v>
      </c>
      <c r="M1142" t="s">
        <v>62</v>
      </c>
      <c r="N1142" t="s">
        <v>62</v>
      </c>
      <c r="O1142" t="s">
        <v>61</v>
      </c>
      <c r="P1142" t="s">
        <v>61</v>
      </c>
      <c r="Q1142" t="s">
        <v>62</v>
      </c>
      <c r="R1142" t="s">
        <v>61</v>
      </c>
      <c r="S1142" t="s">
        <v>61</v>
      </c>
      <c r="T1142" t="s">
        <v>62</v>
      </c>
      <c r="U1142" t="s">
        <v>61</v>
      </c>
      <c r="V1142" t="s">
        <v>62</v>
      </c>
    </row>
    <row r="1143" spans="1:22" x14ac:dyDescent="0.2">
      <c r="A1143" s="1" t="s">
        <v>1203</v>
      </c>
      <c r="B1143" s="1" t="s">
        <v>4541</v>
      </c>
      <c r="C1143" s="1" t="s">
        <v>2870</v>
      </c>
      <c r="D1143" s="1" t="s">
        <v>3399</v>
      </c>
      <c r="E1143" t="s">
        <v>61</v>
      </c>
      <c r="F1143" t="s">
        <v>62</v>
      </c>
      <c r="G1143" t="s">
        <v>61</v>
      </c>
      <c r="H1143" t="s">
        <v>62</v>
      </c>
      <c r="I1143" t="s">
        <v>61</v>
      </c>
      <c r="J1143" t="s">
        <v>61</v>
      </c>
      <c r="K1143" t="s">
        <v>62</v>
      </c>
      <c r="L1143" t="s">
        <v>62</v>
      </c>
      <c r="M1143" t="s">
        <v>62</v>
      </c>
      <c r="N1143" t="s">
        <v>62</v>
      </c>
      <c r="O1143" t="s">
        <v>62</v>
      </c>
      <c r="P1143" t="s">
        <v>61</v>
      </c>
      <c r="Q1143" t="s">
        <v>62</v>
      </c>
      <c r="R1143" t="s">
        <v>61</v>
      </c>
      <c r="S1143" t="s">
        <v>62</v>
      </c>
      <c r="T1143" t="s">
        <v>61</v>
      </c>
      <c r="U1143" t="s">
        <v>61</v>
      </c>
      <c r="V1143" t="s">
        <v>62</v>
      </c>
    </row>
    <row r="1144" spans="1:22" x14ac:dyDescent="0.2">
      <c r="A1144" s="1" t="s">
        <v>1204</v>
      </c>
      <c r="B1144" s="1" t="s">
        <v>4542</v>
      </c>
      <c r="C1144" s="1" t="s">
        <v>2871</v>
      </c>
      <c r="D1144" s="1" t="s">
        <v>3399</v>
      </c>
      <c r="E1144" t="s">
        <v>61</v>
      </c>
      <c r="F1144" t="s">
        <v>62</v>
      </c>
      <c r="H1144" t="s">
        <v>62</v>
      </c>
      <c r="I1144" t="s">
        <v>61</v>
      </c>
      <c r="J1144" t="s">
        <v>62</v>
      </c>
      <c r="K1144" t="s">
        <v>62</v>
      </c>
      <c r="L1144" t="s">
        <v>62</v>
      </c>
      <c r="M1144" t="s">
        <v>62</v>
      </c>
      <c r="N1144" t="s">
        <v>62</v>
      </c>
      <c r="O1144" t="s">
        <v>62</v>
      </c>
      <c r="P1144" t="s">
        <v>61</v>
      </c>
      <c r="Q1144" t="s">
        <v>62</v>
      </c>
      <c r="R1144" t="s">
        <v>61</v>
      </c>
      <c r="S1144" t="s">
        <v>62</v>
      </c>
      <c r="T1144" t="s">
        <v>62</v>
      </c>
      <c r="U1144" t="s">
        <v>61</v>
      </c>
      <c r="V1144" t="s">
        <v>62</v>
      </c>
    </row>
    <row r="1145" spans="1:22" x14ac:dyDescent="0.2">
      <c r="A1145" s="1" t="s">
        <v>1205</v>
      </c>
      <c r="B1145" s="1" t="s">
        <v>4543</v>
      </c>
      <c r="C1145" s="1" t="s">
        <v>2872</v>
      </c>
      <c r="D1145" s="1" t="s">
        <v>3399</v>
      </c>
      <c r="E1145" t="s">
        <v>61</v>
      </c>
      <c r="F1145" t="s">
        <v>62</v>
      </c>
      <c r="G1145" t="s">
        <v>62</v>
      </c>
      <c r="H1145" t="s">
        <v>62</v>
      </c>
      <c r="I1145" t="s">
        <v>61</v>
      </c>
      <c r="J1145" t="s">
        <v>62</v>
      </c>
      <c r="K1145" t="s">
        <v>62</v>
      </c>
      <c r="L1145" t="s">
        <v>62</v>
      </c>
      <c r="M1145" t="s">
        <v>62</v>
      </c>
      <c r="N1145" t="s">
        <v>62</v>
      </c>
      <c r="O1145" t="s">
        <v>62</v>
      </c>
      <c r="P1145" t="s">
        <v>61</v>
      </c>
      <c r="Q1145" t="s">
        <v>62</v>
      </c>
      <c r="R1145" t="s">
        <v>61</v>
      </c>
      <c r="S1145" t="s">
        <v>62</v>
      </c>
      <c r="T1145" t="s">
        <v>62</v>
      </c>
      <c r="U1145" t="s">
        <v>61</v>
      </c>
      <c r="V1145" t="s">
        <v>62</v>
      </c>
    </row>
    <row r="1146" spans="1:22" x14ac:dyDescent="0.2">
      <c r="A1146" s="1" t="s">
        <v>1206</v>
      </c>
      <c r="B1146" s="1" t="s">
        <v>4544</v>
      </c>
      <c r="C1146" s="1" t="s">
        <v>2873</v>
      </c>
      <c r="D1146" s="1" t="s">
        <v>3399</v>
      </c>
      <c r="E1146" t="s">
        <v>61</v>
      </c>
      <c r="F1146" t="s">
        <v>62</v>
      </c>
      <c r="H1146" t="s">
        <v>62</v>
      </c>
      <c r="I1146" t="s">
        <v>61</v>
      </c>
      <c r="J1146" t="s">
        <v>62</v>
      </c>
      <c r="K1146" t="s">
        <v>62</v>
      </c>
      <c r="L1146" t="s">
        <v>62</v>
      </c>
      <c r="M1146" t="s">
        <v>62</v>
      </c>
      <c r="N1146" t="s">
        <v>62</v>
      </c>
      <c r="O1146" t="s">
        <v>62</v>
      </c>
      <c r="P1146" t="s">
        <v>61</v>
      </c>
      <c r="Q1146" t="s">
        <v>62</v>
      </c>
      <c r="R1146" t="s">
        <v>61</v>
      </c>
      <c r="S1146" t="s">
        <v>62</v>
      </c>
      <c r="T1146" t="s">
        <v>62</v>
      </c>
      <c r="U1146" t="s">
        <v>61</v>
      </c>
      <c r="V1146" t="s">
        <v>62</v>
      </c>
    </row>
    <row r="1147" spans="1:22" x14ac:dyDescent="0.2">
      <c r="A1147" s="1" t="s">
        <v>1207</v>
      </c>
      <c r="B1147" s="1" t="s">
        <v>4545</v>
      </c>
      <c r="C1147" s="1" t="s">
        <v>2874</v>
      </c>
      <c r="D1147" s="1" t="s">
        <v>3399</v>
      </c>
      <c r="E1147" t="s">
        <v>61</v>
      </c>
      <c r="F1147" t="s">
        <v>62</v>
      </c>
      <c r="G1147" t="s">
        <v>62</v>
      </c>
      <c r="H1147" t="s">
        <v>62</v>
      </c>
      <c r="I1147" t="s">
        <v>61</v>
      </c>
      <c r="J1147" t="s">
        <v>62</v>
      </c>
      <c r="K1147" t="s">
        <v>62</v>
      </c>
      <c r="L1147" t="s">
        <v>62</v>
      </c>
      <c r="M1147" t="s">
        <v>62</v>
      </c>
      <c r="N1147" t="s">
        <v>62</v>
      </c>
      <c r="O1147" t="s">
        <v>62</v>
      </c>
      <c r="P1147" t="s">
        <v>61</v>
      </c>
      <c r="Q1147" t="s">
        <v>62</v>
      </c>
      <c r="R1147" t="s">
        <v>61</v>
      </c>
      <c r="S1147" t="s">
        <v>62</v>
      </c>
      <c r="T1147" t="s">
        <v>62</v>
      </c>
      <c r="U1147" t="s">
        <v>61</v>
      </c>
      <c r="V1147" t="s">
        <v>62</v>
      </c>
    </row>
    <row r="1148" spans="1:22" x14ac:dyDescent="0.2">
      <c r="A1148" s="1" t="s">
        <v>1208</v>
      </c>
      <c r="B1148" s="1" t="s">
        <v>4546</v>
      </c>
      <c r="C1148" s="1" t="s">
        <v>2875</v>
      </c>
      <c r="D1148" s="1" t="s">
        <v>3399</v>
      </c>
      <c r="F1148" t="s">
        <v>62</v>
      </c>
      <c r="G1148" t="s">
        <v>62</v>
      </c>
      <c r="H1148" t="s">
        <v>62</v>
      </c>
      <c r="I1148" t="s">
        <v>62</v>
      </c>
      <c r="J1148" t="s">
        <v>62</v>
      </c>
      <c r="K1148" t="s">
        <v>62</v>
      </c>
      <c r="L1148" t="s">
        <v>62</v>
      </c>
      <c r="M1148" t="s">
        <v>62</v>
      </c>
      <c r="N1148" t="s">
        <v>62</v>
      </c>
      <c r="O1148" t="s">
        <v>61</v>
      </c>
      <c r="P1148" t="s">
        <v>62</v>
      </c>
      <c r="Q1148" t="s">
        <v>62</v>
      </c>
      <c r="R1148" t="s">
        <v>62</v>
      </c>
      <c r="S1148" t="s">
        <v>62</v>
      </c>
      <c r="T1148" t="s">
        <v>61</v>
      </c>
      <c r="U1148" t="s">
        <v>62</v>
      </c>
      <c r="V1148" t="s">
        <v>61</v>
      </c>
    </row>
    <row r="1149" spans="1:22" x14ac:dyDescent="0.2">
      <c r="A1149" s="1" t="s">
        <v>1209</v>
      </c>
      <c r="B1149" s="1" t="s">
        <v>4547</v>
      </c>
      <c r="C1149" s="1" t="s">
        <v>2876</v>
      </c>
      <c r="D1149" s="1" t="s">
        <v>3399</v>
      </c>
      <c r="F1149" t="s">
        <v>62</v>
      </c>
      <c r="G1149" t="s">
        <v>62</v>
      </c>
      <c r="H1149" t="s">
        <v>62</v>
      </c>
      <c r="I1149" t="s">
        <v>62</v>
      </c>
      <c r="J1149" t="s">
        <v>62</v>
      </c>
      <c r="K1149" t="s">
        <v>62</v>
      </c>
      <c r="L1149" t="s">
        <v>62</v>
      </c>
      <c r="M1149" t="s">
        <v>62</v>
      </c>
      <c r="N1149" t="s">
        <v>62</v>
      </c>
      <c r="O1149" t="s">
        <v>61</v>
      </c>
      <c r="P1149" t="s">
        <v>62</v>
      </c>
      <c r="Q1149" t="s">
        <v>62</v>
      </c>
      <c r="R1149" t="s">
        <v>62</v>
      </c>
      <c r="S1149" t="s">
        <v>62</v>
      </c>
      <c r="T1149" t="s">
        <v>61</v>
      </c>
      <c r="U1149" t="s">
        <v>62</v>
      </c>
      <c r="V1149" t="s">
        <v>61</v>
      </c>
    </row>
    <row r="1150" spans="1:22" x14ac:dyDescent="0.2">
      <c r="A1150" s="1" t="s">
        <v>1210</v>
      </c>
      <c r="B1150" s="1" t="s">
        <v>4548</v>
      </c>
      <c r="C1150" s="1" t="s">
        <v>2877</v>
      </c>
      <c r="D1150" s="1" t="s">
        <v>3399</v>
      </c>
      <c r="E1150" t="s">
        <v>61</v>
      </c>
      <c r="F1150" t="s">
        <v>62</v>
      </c>
      <c r="G1150" t="s">
        <v>62</v>
      </c>
      <c r="H1150" t="s">
        <v>62</v>
      </c>
      <c r="I1150" t="s">
        <v>62</v>
      </c>
      <c r="J1150" t="s">
        <v>61</v>
      </c>
      <c r="K1150" t="s">
        <v>62</v>
      </c>
      <c r="L1150" t="s">
        <v>62</v>
      </c>
      <c r="M1150" t="s">
        <v>62</v>
      </c>
      <c r="N1150" t="s">
        <v>62</v>
      </c>
      <c r="O1150" t="s">
        <v>61</v>
      </c>
      <c r="P1150" t="s">
        <v>61</v>
      </c>
      <c r="Q1150" t="s">
        <v>62</v>
      </c>
      <c r="R1150" t="s">
        <v>61</v>
      </c>
      <c r="S1150" t="s">
        <v>61</v>
      </c>
      <c r="T1150" t="s">
        <v>61</v>
      </c>
      <c r="U1150" t="s">
        <v>61</v>
      </c>
      <c r="V1150" t="s">
        <v>62</v>
      </c>
    </row>
    <row r="1151" spans="1:22" x14ac:dyDescent="0.2">
      <c r="A1151" s="1" t="s">
        <v>1211</v>
      </c>
      <c r="B1151" s="1" t="s">
        <v>4549</v>
      </c>
      <c r="C1151" s="1" t="s">
        <v>2878</v>
      </c>
      <c r="D1151" s="1" t="s">
        <v>3399</v>
      </c>
      <c r="E1151" t="s">
        <v>61</v>
      </c>
      <c r="F1151" t="s">
        <v>62</v>
      </c>
      <c r="G1151" t="s">
        <v>62</v>
      </c>
      <c r="H1151" t="s">
        <v>62</v>
      </c>
      <c r="I1151" t="s">
        <v>62</v>
      </c>
      <c r="J1151" t="s">
        <v>61</v>
      </c>
      <c r="K1151" t="s">
        <v>62</v>
      </c>
      <c r="L1151" t="s">
        <v>62</v>
      </c>
      <c r="M1151" t="s">
        <v>62</v>
      </c>
      <c r="N1151" t="s">
        <v>62</v>
      </c>
      <c r="O1151" t="s">
        <v>62</v>
      </c>
      <c r="P1151" t="s">
        <v>61</v>
      </c>
      <c r="Q1151" t="s">
        <v>61</v>
      </c>
      <c r="R1151" t="s">
        <v>61</v>
      </c>
      <c r="S1151" t="s">
        <v>61</v>
      </c>
      <c r="T1151" t="s">
        <v>62</v>
      </c>
      <c r="U1151" t="s">
        <v>62</v>
      </c>
      <c r="V1151" t="s">
        <v>62</v>
      </c>
    </row>
    <row r="1152" spans="1:22" x14ac:dyDescent="0.2">
      <c r="A1152" s="1" t="s">
        <v>1212</v>
      </c>
      <c r="B1152" s="1" t="s">
        <v>4550</v>
      </c>
      <c r="C1152" s="1" t="s">
        <v>2879</v>
      </c>
      <c r="D1152" s="1" t="s">
        <v>3399</v>
      </c>
      <c r="E1152" t="s">
        <v>61</v>
      </c>
      <c r="F1152" t="s">
        <v>62</v>
      </c>
      <c r="G1152" t="s">
        <v>62</v>
      </c>
      <c r="H1152" t="s">
        <v>62</v>
      </c>
      <c r="I1152" t="s">
        <v>62</v>
      </c>
      <c r="J1152" t="s">
        <v>61</v>
      </c>
      <c r="L1152" t="s">
        <v>62</v>
      </c>
      <c r="M1152" t="s">
        <v>62</v>
      </c>
      <c r="N1152" t="s">
        <v>61</v>
      </c>
      <c r="O1152" t="s">
        <v>61</v>
      </c>
      <c r="P1152" t="s">
        <v>61</v>
      </c>
      <c r="Q1152" t="s">
        <v>61</v>
      </c>
      <c r="R1152" t="s">
        <v>61</v>
      </c>
      <c r="S1152" t="s">
        <v>61</v>
      </c>
      <c r="T1152" t="s">
        <v>62</v>
      </c>
      <c r="U1152" t="s">
        <v>61</v>
      </c>
      <c r="V1152" t="s">
        <v>62</v>
      </c>
    </row>
    <row r="1153" spans="1:22" x14ac:dyDescent="0.2">
      <c r="A1153" s="1" t="s">
        <v>1213</v>
      </c>
      <c r="B1153" s="1" t="s">
        <v>4551</v>
      </c>
      <c r="C1153" s="1" t="s">
        <v>2880</v>
      </c>
      <c r="D1153" s="1" t="s">
        <v>3399</v>
      </c>
      <c r="E1153" t="s">
        <v>61</v>
      </c>
      <c r="F1153" t="s">
        <v>62</v>
      </c>
      <c r="G1153" t="s">
        <v>62</v>
      </c>
      <c r="H1153" t="s">
        <v>62</v>
      </c>
      <c r="J1153" t="s">
        <v>61</v>
      </c>
      <c r="K1153" t="s">
        <v>62</v>
      </c>
      <c r="L1153" t="s">
        <v>62</v>
      </c>
      <c r="M1153" t="s">
        <v>62</v>
      </c>
      <c r="N1153" t="s">
        <v>62</v>
      </c>
      <c r="O1153" t="s">
        <v>61</v>
      </c>
      <c r="P1153" t="s">
        <v>61</v>
      </c>
      <c r="Q1153" t="s">
        <v>62</v>
      </c>
      <c r="R1153" t="s">
        <v>61</v>
      </c>
      <c r="S1153" t="s">
        <v>62</v>
      </c>
      <c r="T1153" t="s">
        <v>62</v>
      </c>
      <c r="V1153" t="s">
        <v>62</v>
      </c>
    </row>
    <row r="1154" spans="1:22" x14ac:dyDescent="0.2">
      <c r="A1154" s="1" t="s">
        <v>1214</v>
      </c>
      <c r="B1154" s="1" t="s">
        <v>4552</v>
      </c>
      <c r="C1154" s="1" t="s">
        <v>2881</v>
      </c>
      <c r="D1154" s="1" t="s">
        <v>3399</v>
      </c>
      <c r="E1154" t="s">
        <v>61</v>
      </c>
      <c r="F1154" t="s">
        <v>62</v>
      </c>
      <c r="G1154" t="s">
        <v>62</v>
      </c>
      <c r="H1154" t="s">
        <v>62</v>
      </c>
      <c r="I1154" t="s">
        <v>61</v>
      </c>
      <c r="J1154" t="s">
        <v>61</v>
      </c>
      <c r="K1154" t="s">
        <v>62</v>
      </c>
      <c r="L1154" t="s">
        <v>62</v>
      </c>
      <c r="M1154" t="s">
        <v>62</v>
      </c>
      <c r="N1154" t="s">
        <v>62</v>
      </c>
      <c r="O1154" t="s">
        <v>61</v>
      </c>
      <c r="P1154" t="s">
        <v>61</v>
      </c>
      <c r="Q1154" t="s">
        <v>62</v>
      </c>
      <c r="R1154" t="s">
        <v>61</v>
      </c>
      <c r="S1154" t="s">
        <v>62</v>
      </c>
      <c r="T1154" t="s">
        <v>62</v>
      </c>
      <c r="U1154" t="s">
        <v>62</v>
      </c>
      <c r="V1154" t="s">
        <v>62</v>
      </c>
    </row>
    <row r="1155" spans="1:22" x14ac:dyDescent="0.2">
      <c r="A1155" s="1" t="s">
        <v>1215</v>
      </c>
      <c r="B1155" s="1" t="s">
        <v>4553</v>
      </c>
      <c r="C1155" s="1" t="s">
        <v>2882</v>
      </c>
      <c r="D1155" s="1" t="s">
        <v>3399</v>
      </c>
      <c r="E1155" t="s">
        <v>61</v>
      </c>
      <c r="F1155" t="s">
        <v>62</v>
      </c>
      <c r="G1155" t="s">
        <v>62</v>
      </c>
      <c r="H1155" t="s">
        <v>62</v>
      </c>
      <c r="I1155" t="s">
        <v>62</v>
      </c>
      <c r="J1155" t="s">
        <v>61</v>
      </c>
      <c r="K1155" t="s">
        <v>62</v>
      </c>
      <c r="L1155" t="s">
        <v>62</v>
      </c>
      <c r="M1155" t="s">
        <v>62</v>
      </c>
      <c r="N1155" t="s">
        <v>62</v>
      </c>
      <c r="O1155" t="s">
        <v>62</v>
      </c>
      <c r="P1155" t="s">
        <v>61</v>
      </c>
      <c r="Q1155" t="s">
        <v>62</v>
      </c>
      <c r="R1155" t="s">
        <v>61</v>
      </c>
      <c r="S1155" t="s">
        <v>62</v>
      </c>
      <c r="T1155" t="s">
        <v>61</v>
      </c>
      <c r="U1155" t="s">
        <v>62</v>
      </c>
      <c r="V1155" t="s">
        <v>62</v>
      </c>
    </row>
    <row r="1156" spans="1:22" x14ac:dyDescent="0.2">
      <c r="A1156" s="1" t="s">
        <v>1216</v>
      </c>
      <c r="B1156" s="1" t="s">
        <v>4554</v>
      </c>
      <c r="C1156" s="1" t="s">
        <v>2883</v>
      </c>
      <c r="D1156" s="1" t="s">
        <v>3399</v>
      </c>
      <c r="F1156" t="s">
        <v>62</v>
      </c>
      <c r="G1156" t="s">
        <v>62</v>
      </c>
      <c r="H1156" t="s">
        <v>62</v>
      </c>
      <c r="I1156" t="s">
        <v>62</v>
      </c>
      <c r="J1156" t="s">
        <v>62</v>
      </c>
      <c r="K1156" t="s">
        <v>62</v>
      </c>
      <c r="L1156" t="s">
        <v>62</v>
      </c>
      <c r="M1156" t="s">
        <v>62</v>
      </c>
      <c r="N1156" t="s">
        <v>62</v>
      </c>
      <c r="O1156" t="s">
        <v>61</v>
      </c>
      <c r="P1156" t="s">
        <v>61</v>
      </c>
      <c r="Q1156" t="s">
        <v>62</v>
      </c>
      <c r="S1156" t="s">
        <v>62</v>
      </c>
      <c r="T1156" t="s">
        <v>62</v>
      </c>
      <c r="U1156" t="s">
        <v>62</v>
      </c>
      <c r="V1156" t="s">
        <v>62</v>
      </c>
    </row>
    <row r="1157" spans="1:22" x14ac:dyDescent="0.2">
      <c r="A1157" s="1" t="s">
        <v>1217</v>
      </c>
      <c r="B1157" s="1" t="s">
        <v>4555</v>
      </c>
      <c r="C1157" s="1" t="s">
        <v>2884</v>
      </c>
      <c r="D1157" s="1" t="s">
        <v>3399</v>
      </c>
      <c r="E1157" t="s">
        <v>61</v>
      </c>
      <c r="F1157" t="s">
        <v>62</v>
      </c>
      <c r="G1157" t="s">
        <v>62</v>
      </c>
      <c r="H1157" t="s">
        <v>62</v>
      </c>
      <c r="I1157" t="s">
        <v>62</v>
      </c>
      <c r="J1157" t="s">
        <v>62</v>
      </c>
      <c r="K1157" t="s">
        <v>62</v>
      </c>
      <c r="L1157" t="s">
        <v>62</v>
      </c>
      <c r="M1157" t="s">
        <v>62</v>
      </c>
      <c r="N1157" t="s">
        <v>62</v>
      </c>
      <c r="O1157" t="s">
        <v>61</v>
      </c>
      <c r="P1157" t="s">
        <v>61</v>
      </c>
      <c r="Q1157" t="s">
        <v>62</v>
      </c>
      <c r="R1157" t="s">
        <v>61</v>
      </c>
      <c r="S1157" t="s">
        <v>62</v>
      </c>
      <c r="T1157" t="s">
        <v>62</v>
      </c>
      <c r="U1157" t="s">
        <v>62</v>
      </c>
      <c r="V1157" t="s">
        <v>62</v>
      </c>
    </row>
    <row r="1158" spans="1:22" x14ac:dyDescent="0.2">
      <c r="A1158" s="1" t="s">
        <v>1218</v>
      </c>
      <c r="B1158" s="1" t="s">
        <v>4556</v>
      </c>
      <c r="C1158" s="1" t="s">
        <v>2885</v>
      </c>
      <c r="D1158" s="1" t="s">
        <v>3399</v>
      </c>
      <c r="F1158" t="s">
        <v>62</v>
      </c>
      <c r="G1158" t="s">
        <v>61</v>
      </c>
      <c r="H1158" t="s">
        <v>62</v>
      </c>
      <c r="J1158" t="s">
        <v>62</v>
      </c>
      <c r="K1158" t="s">
        <v>62</v>
      </c>
      <c r="L1158" t="s">
        <v>62</v>
      </c>
      <c r="M1158" t="s">
        <v>62</v>
      </c>
      <c r="N1158" t="s">
        <v>62</v>
      </c>
      <c r="O1158" t="s">
        <v>61</v>
      </c>
      <c r="P1158" t="s">
        <v>62</v>
      </c>
      <c r="Q1158" t="s">
        <v>62</v>
      </c>
      <c r="R1158" t="s">
        <v>62</v>
      </c>
      <c r="S1158" t="s">
        <v>62</v>
      </c>
      <c r="T1158" t="s">
        <v>61</v>
      </c>
      <c r="U1158" t="s">
        <v>62</v>
      </c>
      <c r="V1158" t="s">
        <v>62</v>
      </c>
    </row>
    <row r="1159" spans="1:22" x14ac:dyDescent="0.2">
      <c r="A1159" s="1" t="s">
        <v>1219</v>
      </c>
      <c r="B1159" s="1" t="s">
        <v>4557</v>
      </c>
      <c r="C1159" s="1" t="s">
        <v>2886</v>
      </c>
      <c r="D1159" s="1" t="s">
        <v>3399</v>
      </c>
      <c r="E1159" t="s">
        <v>61</v>
      </c>
      <c r="F1159" t="s">
        <v>62</v>
      </c>
      <c r="G1159" t="s">
        <v>62</v>
      </c>
      <c r="H1159" t="s">
        <v>62</v>
      </c>
      <c r="I1159" t="s">
        <v>62</v>
      </c>
      <c r="J1159" t="s">
        <v>61</v>
      </c>
      <c r="K1159" t="s">
        <v>62</v>
      </c>
      <c r="L1159" t="s">
        <v>62</v>
      </c>
      <c r="M1159" t="s">
        <v>62</v>
      </c>
      <c r="N1159" t="s">
        <v>62</v>
      </c>
      <c r="O1159" t="s">
        <v>61</v>
      </c>
      <c r="P1159" t="s">
        <v>61</v>
      </c>
      <c r="Q1159" t="s">
        <v>62</v>
      </c>
      <c r="R1159" t="s">
        <v>61</v>
      </c>
      <c r="S1159" t="s">
        <v>62</v>
      </c>
      <c r="T1159" t="s">
        <v>62</v>
      </c>
      <c r="V1159" t="s">
        <v>62</v>
      </c>
    </row>
    <row r="1160" spans="1:22" x14ac:dyDescent="0.2">
      <c r="A1160" s="1" t="s">
        <v>1220</v>
      </c>
      <c r="B1160" s="1" t="s">
        <v>4558</v>
      </c>
      <c r="C1160" s="1" t="s">
        <v>2887</v>
      </c>
      <c r="D1160" s="1" t="s">
        <v>3399</v>
      </c>
      <c r="E1160" t="s">
        <v>61</v>
      </c>
      <c r="F1160" t="s">
        <v>62</v>
      </c>
      <c r="G1160" t="s">
        <v>62</v>
      </c>
      <c r="H1160" t="s">
        <v>62</v>
      </c>
      <c r="I1160" t="s">
        <v>61</v>
      </c>
      <c r="J1160" t="s">
        <v>62</v>
      </c>
      <c r="K1160" t="s">
        <v>62</v>
      </c>
      <c r="L1160" t="s">
        <v>62</v>
      </c>
      <c r="M1160" t="s">
        <v>62</v>
      </c>
      <c r="N1160" t="s">
        <v>62</v>
      </c>
      <c r="O1160" t="s">
        <v>62</v>
      </c>
      <c r="P1160" t="s">
        <v>61</v>
      </c>
      <c r="Q1160" t="s">
        <v>62</v>
      </c>
      <c r="R1160" t="s">
        <v>61</v>
      </c>
      <c r="S1160" t="s">
        <v>62</v>
      </c>
      <c r="T1160" t="s">
        <v>62</v>
      </c>
      <c r="U1160" t="s">
        <v>61</v>
      </c>
      <c r="V1160" t="s">
        <v>62</v>
      </c>
    </row>
    <row r="1161" spans="1:22" x14ac:dyDescent="0.2">
      <c r="A1161" s="1" t="s">
        <v>1221</v>
      </c>
      <c r="B1161" s="1" t="s">
        <v>4559</v>
      </c>
      <c r="C1161" s="1" t="s">
        <v>2888</v>
      </c>
      <c r="D1161" s="1" t="s">
        <v>3399</v>
      </c>
      <c r="E1161" t="s">
        <v>62</v>
      </c>
      <c r="F1161" t="s">
        <v>62</v>
      </c>
      <c r="G1161" t="s">
        <v>62</v>
      </c>
      <c r="H1161" t="s">
        <v>62</v>
      </c>
      <c r="K1161" t="s">
        <v>62</v>
      </c>
      <c r="L1161" t="s">
        <v>62</v>
      </c>
      <c r="M1161" t="s">
        <v>62</v>
      </c>
      <c r="N1161" t="s">
        <v>62</v>
      </c>
      <c r="O1161" t="s">
        <v>61</v>
      </c>
      <c r="P1161" t="s">
        <v>61</v>
      </c>
      <c r="Q1161" t="s">
        <v>62</v>
      </c>
      <c r="R1161" t="s">
        <v>61</v>
      </c>
      <c r="T1161" t="s">
        <v>61</v>
      </c>
      <c r="U1161" t="s">
        <v>62</v>
      </c>
      <c r="V1161" t="s">
        <v>62</v>
      </c>
    </row>
    <row r="1162" spans="1:22" x14ac:dyDescent="0.2">
      <c r="A1162" s="1" t="s">
        <v>1222</v>
      </c>
      <c r="B1162" s="1" t="s">
        <v>4560</v>
      </c>
      <c r="C1162" s="1" t="s">
        <v>2889</v>
      </c>
      <c r="D1162" s="1" t="s">
        <v>3399</v>
      </c>
      <c r="E1162" t="s">
        <v>61</v>
      </c>
      <c r="F1162" t="s">
        <v>62</v>
      </c>
      <c r="G1162" t="s">
        <v>62</v>
      </c>
      <c r="H1162" t="s">
        <v>62</v>
      </c>
      <c r="I1162" t="s">
        <v>62</v>
      </c>
      <c r="J1162" t="s">
        <v>62</v>
      </c>
      <c r="K1162" t="s">
        <v>62</v>
      </c>
      <c r="L1162" t="s">
        <v>62</v>
      </c>
      <c r="M1162" t="s">
        <v>62</v>
      </c>
      <c r="N1162" t="s">
        <v>62</v>
      </c>
      <c r="O1162" t="s">
        <v>61</v>
      </c>
      <c r="P1162" t="s">
        <v>61</v>
      </c>
      <c r="Q1162" t="s">
        <v>62</v>
      </c>
      <c r="R1162" t="s">
        <v>61</v>
      </c>
      <c r="S1162" t="s">
        <v>62</v>
      </c>
      <c r="U1162" t="s">
        <v>61</v>
      </c>
      <c r="V1162" t="s">
        <v>62</v>
      </c>
    </row>
    <row r="1163" spans="1:22" x14ac:dyDescent="0.2">
      <c r="A1163" s="1" t="s">
        <v>1223</v>
      </c>
      <c r="B1163" s="1" t="s">
        <v>4561</v>
      </c>
      <c r="C1163" s="1" t="s">
        <v>2890</v>
      </c>
      <c r="D1163" s="1" t="s">
        <v>3399</v>
      </c>
      <c r="E1163" t="s">
        <v>61</v>
      </c>
      <c r="F1163" t="s">
        <v>62</v>
      </c>
      <c r="G1163" t="s">
        <v>62</v>
      </c>
      <c r="H1163" t="s">
        <v>62</v>
      </c>
      <c r="I1163" t="s">
        <v>61</v>
      </c>
      <c r="J1163" t="s">
        <v>62</v>
      </c>
      <c r="K1163" t="s">
        <v>62</v>
      </c>
      <c r="L1163" t="s">
        <v>62</v>
      </c>
      <c r="M1163" t="s">
        <v>62</v>
      </c>
      <c r="N1163" t="s">
        <v>62</v>
      </c>
      <c r="O1163" t="s">
        <v>62</v>
      </c>
      <c r="P1163" t="s">
        <v>61</v>
      </c>
      <c r="Q1163" t="s">
        <v>62</v>
      </c>
      <c r="R1163" t="s">
        <v>61</v>
      </c>
      <c r="S1163" t="s">
        <v>62</v>
      </c>
      <c r="T1163" t="s">
        <v>62</v>
      </c>
      <c r="U1163" t="s">
        <v>61</v>
      </c>
      <c r="V1163" t="s">
        <v>62</v>
      </c>
    </row>
    <row r="1164" spans="1:22" x14ac:dyDescent="0.2">
      <c r="A1164" s="1" t="s">
        <v>1224</v>
      </c>
      <c r="B1164" s="1" t="s">
        <v>4562</v>
      </c>
      <c r="C1164" s="1" t="s">
        <v>2891</v>
      </c>
      <c r="D1164" s="1" t="s">
        <v>3399</v>
      </c>
      <c r="E1164" t="s">
        <v>61</v>
      </c>
      <c r="F1164" t="s">
        <v>62</v>
      </c>
      <c r="G1164" t="s">
        <v>62</v>
      </c>
      <c r="H1164" t="s">
        <v>62</v>
      </c>
      <c r="I1164" t="s">
        <v>61</v>
      </c>
      <c r="J1164" t="s">
        <v>62</v>
      </c>
      <c r="K1164" t="s">
        <v>62</v>
      </c>
      <c r="L1164" t="s">
        <v>62</v>
      </c>
      <c r="M1164" t="s">
        <v>62</v>
      </c>
      <c r="N1164" t="s">
        <v>62</v>
      </c>
      <c r="O1164" t="s">
        <v>62</v>
      </c>
      <c r="P1164" t="s">
        <v>61</v>
      </c>
      <c r="Q1164" t="s">
        <v>62</v>
      </c>
      <c r="R1164" t="s">
        <v>61</v>
      </c>
      <c r="S1164" t="s">
        <v>62</v>
      </c>
      <c r="T1164" t="s">
        <v>62</v>
      </c>
      <c r="U1164" t="s">
        <v>61</v>
      </c>
      <c r="V1164" t="s">
        <v>62</v>
      </c>
    </row>
    <row r="1165" spans="1:22" x14ac:dyDescent="0.2">
      <c r="A1165" s="1" t="s">
        <v>1225</v>
      </c>
      <c r="B1165" s="1" t="s">
        <v>4563</v>
      </c>
      <c r="C1165" s="1" t="s">
        <v>2892</v>
      </c>
      <c r="D1165" s="1" t="s">
        <v>3399</v>
      </c>
      <c r="E1165" t="s">
        <v>61</v>
      </c>
      <c r="F1165" t="s">
        <v>62</v>
      </c>
      <c r="H1165" t="s">
        <v>62</v>
      </c>
      <c r="J1165" t="s">
        <v>62</v>
      </c>
      <c r="K1165" t="s">
        <v>62</v>
      </c>
      <c r="L1165" t="s">
        <v>62</v>
      </c>
      <c r="M1165" t="s">
        <v>62</v>
      </c>
      <c r="N1165" t="s">
        <v>62</v>
      </c>
      <c r="O1165" t="s">
        <v>61</v>
      </c>
      <c r="P1165" t="s">
        <v>62</v>
      </c>
      <c r="Q1165" t="s">
        <v>62</v>
      </c>
      <c r="R1165" t="s">
        <v>62</v>
      </c>
      <c r="S1165" t="s">
        <v>62</v>
      </c>
      <c r="T1165" t="s">
        <v>62</v>
      </c>
      <c r="V1165" t="s">
        <v>62</v>
      </c>
    </row>
    <row r="1166" spans="1:22" x14ac:dyDescent="0.2">
      <c r="A1166" s="1" t="s">
        <v>1226</v>
      </c>
      <c r="B1166" s="1" t="s">
        <v>4564</v>
      </c>
      <c r="C1166" s="1" t="s">
        <v>2893</v>
      </c>
      <c r="D1166" s="1" t="s">
        <v>3399</v>
      </c>
      <c r="E1166" t="s">
        <v>61</v>
      </c>
      <c r="F1166" t="s">
        <v>62</v>
      </c>
      <c r="G1166" t="s">
        <v>62</v>
      </c>
      <c r="H1166" t="s">
        <v>62</v>
      </c>
      <c r="I1166" t="s">
        <v>62</v>
      </c>
      <c r="J1166" t="s">
        <v>61</v>
      </c>
      <c r="K1166" t="s">
        <v>62</v>
      </c>
      <c r="L1166" t="s">
        <v>62</v>
      </c>
      <c r="M1166" t="s">
        <v>62</v>
      </c>
      <c r="N1166" t="s">
        <v>62</v>
      </c>
      <c r="O1166" t="s">
        <v>62</v>
      </c>
      <c r="P1166" t="s">
        <v>61</v>
      </c>
      <c r="Q1166" t="s">
        <v>62</v>
      </c>
      <c r="R1166" t="s">
        <v>61</v>
      </c>
      <c r="T1166" t="s">
        <v>62</v>
      </c>
      <c r="U1166" t="s">
        <v>61</v>
      </c>
      <c r="V1166" t="s">
        <v>62</v>
      </c>
    </row>
    <row r="1167" spans="1:22" x14ac:dyDescent="0.2">
      <c r="A1167" s="1" t="s">
        <v>1227</v>
      </c>
      <c r="B1167" s="1" t="s">
        <v>4565</v>
      </c>
      <c r="C1167" s="1" t="s">
        <v>2894</v>
      </c>
      <c r="D1167" s="1" t="s">
        <v>3399</v>
      </c>
      <c r="E1167" t="s">
        <v>61</v>
      </c>
      <c r="F1167" t="s">
        <v>62</v>
      </c>
      <c r="G1167" t="s">
        <v>62</v>
      </c>
      <c r="H1167" t="s">
        <v>62</v>
      </c>
      <c r="J1167" t="s">
        <v>62</v>
      </c>
      <c r="K1167" t="s">
        <v>62</v>
      </c>
      <c r="L1167" t="s">
        <v>62</v>
      </c>
      <c r="M1167" t="s">
        <v>62</v>
      </c>
      <c r="N1167" t="s">
        <v>62</v>
      </c>
      <c r="O1167" t="s">
        <v>62</v>
      </c>
      <c r="P1167" t="s">
        <v>61</v>
      </c>
      <c r="Q1167" t="s">
        <v>62</v>
      </c>
      <c r="R1167" t="s">
        <v>61</v>
      </c>
      <c r="S1167" t="s">
        <v>62</v>
      </c>
      <c r="T1167" t="s">
        <v>62</v>
      </c>
      <c r="U1167" t="s">
        <v>61</v>
      </c>
      <c r="V1167" t="s">
        <v>62</v>
      </c>
    </row>
    <row r="1168" spans="1:22" x14ac:dyDescent="0.2">
      <c r="A1168" s="1" t="s">
        <v>1228</v>
      </c>
      <c r="B1168" s="1" t="s">
        <v>4566</v>
      </c>
      <c r="C1168" s="1" t="s">
        <v>2895</v>
      </c>
      <c r="D1168" s="1" t="s">
        <v>3399</v>
      </c>
      <c r="E1168" t="s">
        <v>61</v>
      </c>
      <c r="F1168" t="s">
        <v>62</v>
      </c>
      <c r="G1168" t="s">
        <v>62</v>
      </c>
      <c r="H1168" t="s">
        <v>62</v>
      </c>
      <c r="I1168" t="s">
        <v>62</v>
      </c>
      <c r="J1168" t="s">
        <v>61</v>
      </c>
      <c r="L1168" t="s">
        <v>62</v>
      </c>
      <c r="M1168" t="s">
        <v>62</v>
      </c>
      <c r="O1168" t="s">
        <v>61</v>
      </c>
      <c r="P1168" t="s">
        <v>61</v>
      </c>
      <c r="Q1168" t="s">
        <v>61</v>
      </c>
      <c r="R1168" t="s">
        <v>61</v>
      </c>
      <c r="T1168" t="s">
        <v>62</v>
      </c>
      <c r="U1168" t="s">
        <v>61</v>
      </c>
      <c r="V1168" t="s">
        <v>62</v>
      </c>
    </row>
    <row r="1169" spans="1:22" x14ac:dyDescent="0.2">
      <c r="A1169" s="1" t="s">
        <v>1229</v>
      </c>
      <c r="B1169" s="1" t="s">
        <v>4567</v>
      </c>
      <c r="C1169" s="1" t="s">
        <v>2896</v>
      </c>
      <c r="D1169" s="1" t="s">
        <v>3399</v>
      </c>
      <c r="E1169" t="s">
        <v>61</v>
      </c>
      <c r="F1169" t="s">
        <v>62</v>
      </c>
      <c r="G1169" t="s">
        <v>62</v>
      </c>
      <c r="H1169" t="s">
        <v>62</v>
      </c>
      <c r="I1169" t="s">
        <v>62</v>
      </c>
      <c r="J1169" t="s">
        <v>62</v>
      </c>
      <c r="K1169" t="s">
        <v>62</v>
      </c>
      <c r="L1169" t="s">
        <v>62</v>
      </c>
      <c r="M1169" t="s">
        <v>62</v>
      </c>
      <c r="N1169" t="s">
        <v>62</v>
      </c>
      <c r="O1169" t="s">
        <v>62</v>
      </c>
      <c r="P1169" t="s">
        <v>61</v>
      </c>
      <c r="Q1169" t="s">
        <v>62</v>
      </c>
      <c r="R1169" t="s">
        <v>61</v>
      </c>
      <c r="S1169" t="s">
        <v>62</v>
      </c>
      <c r="T1169" t="s">
        <v>62</v>
      </c>
      <c r="U1169" t="s">
        <v>61</v>
      </c>
      <c r="V1169" t="s">
        <v>62</v>
      </c>
    </row>
    <row r="1170" spans="1:22" x14ac:dyDescent="0.2">
      <c r="A1170" s="1" t="s">
        <v>1230</v>
      </c>
      <c r="B1170" s="1" t="s">
        <v>4568</v>
      </c>
      <c r="C1170" s="1" t="s">
        <v>2897</v>
      </c>
      <c r="D1170" s="1" t="s">
        <v>3399</v>
      </c>
      <c r="E1170" t="s">
        <v>61</v>
      </c>
      <c r="F1170" t="s">
        <v>62</v>
      </c>
      <c r="G1170" t="s">
        <v>62</v>
      </c>
      <c r="H1170" t="s">
        <v>62</v>
      </c>
      <c r="I1170" t="s">
        <v>62</v>
      </c>
      <c r="J1170" t="s">
        <v>61</v>
      </c>
      <c r="K1170" t="s">
        <v>62</v>
      </c>
      <c r="L1170" t="s">
        <v>62</v>
      </c>
      <c r="M1170" t="s">
        <v>62</v>
      </c>
      <c r="N1170" t="s">
        <v>62</v>
      </c>
      <c r="O1170" t="s">
        <v>61</v>
      </c>
      <c r="P1170" t="s">
        <v>61</v>
      </c>
      <c r="Q1170" t="s">
        <v>62</v>
      </c>
      <c r="R1170" t="s">
        <v>61</v>
      </c>
      <c r="S1170" t="s">
        <v>61</v>
      </c>
      <c r="T1170" t="s">
        <v>61</v>
      </c>
      <c r="U1170" t="s">
        <v>61</v>
      </c>
      <c r="V1170" t="s">
        <v>62</v>
      </c>
    </row>
    <row r="1171" spans="1:22" x14ac:dyDescent="0.2">
      <c r="A1171" s="1" t="s">
        <v>1231</v>
      </c>
      <c r="B1171" s="1" t="s">
        <v>4569</v>
      </c>
      <c r="C1171" s="1" t="s">
        <v>2898</v>
      </c>
      <c r="D1171" s="1" t="s">
        <v>3399</v>
      </c>
      <c r="E1171" t="s">
        <v>61</v>
      </c>
      <c r="F1171" t="s">
        <v>62</v>
      </c>
      <c r="G1171" t="s">
        <v>62</v>
      </c>
      <c r="H1171" t="s">
        <v>62</v>
      </c>
      <c r="J1171" t="s">
        <v>62</v>
      </c>
      <c r="K1171" t="s">
        <v>62</v>
      </c>
      <c r="L1171" t="s">
        <v>62</v>
      </c>
      <c r="M1171" t="s">
        <v>62</v>
      </c>
      <c r="N1171" t="s">
        <v>62</v>
      </c>
      <c r="O1171" t="s">
        <v>61</v>
      </c>
      <c r="P1171" t="s">
        <v>61</v>
      </c>
      <c r="Q1171" t="s">
        <v>62</v>
      </c>
      <c r="R1171" t="s">
        <v>61</v>
      </c>
      <c r="S1171" t="s">
        <v>62</v>
      </c>
      <c r="T1171" t="s">
        <v>61</v>
      </c>
      <c r="U1171" t="s">
        <v>61</v>
      </c>
      <c r="V1171" t="s">
        <v>62</v>
      </c>
    </row>
    <row r="1172" spans="1:22" x14ac:dyDescent="0.2">
      <c r="A1172" s="1" t="s">
        <v>1232</v>
      </c>
      <c r="B1172" s="1" t="s">
        <v>4570</v>
      </c>
      <c r="C1172" s="1" t="s">
        <v>2899</v>
      </c>
      <c r="D1172" s="1" t="s">
        <v>3399</v>
      </c>
      <c r="E1172" t="s">
        <v>61</v>
      </c>
      <c r="F1172" t="s">
        <v>62</v>
      </c>
      <c r="G1172" t="s">
        <v>62</v>
      </c>
      <c r="H1172" t="s">
        <v>62</v>
      </c>
      <c r="I1172" t="s">
        <v>62</v>
      </c>
      <c r="J1172" t="s">
        <v>62</v>
      </c>
      <c r="K1172" t="s">
        <v>62</v>
      </c>
      <c r="L1172" t="s">
        <v>62</v>
      </c>
      <c r="M1172" t="s">
        <v>62</v>
      </c>
      <c r="N1172" t="s">
        <v>61</v>
      </c>
      <c r="O1172" t="s">
        <v>61</v>
      </c>
      <c r="P1172" t="s">
        <v>61</v>
      </c>
      <c r="Q1172" t="s">
        <v>61</v>
      </c>
      <c r="R1172" t="s">
        <v>61</v>
      </c>
      <c r="S1172" t="s">
        <v>62</v>
      </c>
      <c r="U1172" t="s">
        <v>61</v>
      </c>
      <c r="V1172" t="s">
        <v>61</v>
      </c>
    </row>
    <row r="1173" spans="1:22" x14ac:dyDescent="0.2">
      <c r="A1173" s="1" t="s">
        <v>1233</v>
      </c>
      <c r="B1173" s="1" t="s">
        <v>4571</v>
      </c>
      <c r="C1173" s="1" t="s">
        <v>2900</v>
      </c>
      <c r="D1173" s="1" t="s">
        <v>3399</v>
      </c>
      <c r="E1173" t="s">
        <v>61</v>
      </c>
      <c r="F1173" t="s">
        <v>62</v>
      </c>
      <c r="G1173" t="s">
        <v>62</v>
      </c>
      <c r="H1173" t="s">
        <v>62</v>
      </c>
      <c r="I1173" t="s">
        <v>62</v>
      </c>
      <c r="J1173" t="s">
        <v>62</v>
      </c>
      <c r="K1173" t="s">
        <v>62</v>
      </c>
      <c r="L1173" t="s">
        <v>62</v>
      </c>
      <c r="M1173" t="s">
        <v>62</v>
      </c>
      <c r="N1173" t="s">
        <v>62</v>
      </c>
      <c r="O1173" t="s">
        <v>62</v>
      </c>
      <c r="P1173" t="s">
        <v>61</v>
      </c>
      <c r="Q1173" t="s">
        <v>62</v>
      </c>
      <c r="S1173" t="s">
        <v>62</v>
      </c>
      <c r="T1173" t="s">
        <v>62</v>
      </c>
      <c r="U1173" t="s">
        <v>61</v>
      </c>
      <c r="V1173" t="s">
        <v>62</v>
      </c>
    </row>
    <row r="1174" spans="1:22" x14ac:dyDescent="0.2">
      <c r="A1174" s="1" t="s">
        <v>1234</v>
      </c>
      <c r="B1174" s="1" t="s">
        <v>4572</v>
      </c>
      <c r="C1174" s="1" t="s">
        <v>2901</v>
      </c>
      <c r="D1174" s="1" t="s">
        <v>3399</v>
      </c>
      <c r="F1174" t="s">
        <v>62</v>
      </c>
      <c r="G1174" t="s">
        <v>62</v>
      </c>
      <c r="H1174" t="s">
        <v>62</v>
      </c>
      <c r="I1174" t="s">
        <v>62</v>
      </c>
      <c r="J1174" t="s">
        <v>62</v>
      </c>
      <c r="K1174" t="s">
        <v>62</v>
      </c>
      <c r="L1174" t="s">
        <v>62</v>
      </c>
      <c r="M1174" t="s">
        <v>62</v>
      </c>
      <c r="N1174" t="s">
        <v>62</v>
      </c>
      <c r="O1174" t="s">
        <v>62</v>
      </c>
      <c r="P1174" t="s">
        <v>61</v>
      </c>
      <c r="Q1174" t="s">
        <v>62</v>
      </c>
      <c r="R1174" t="s">
        <v>61</v>
      </c>
      <c r="S1174" t="s">
        <v>62</v>
      </c>
      <c r="U1174" t="s">
        <v>62</v>
      </c>
      <c r="V1174" t="s">
        <v>62</v>
      </c>
    </row>
    <row r="1175" spans="1:22" x14ac:dyDescent="0.2">
      <c r="A1175" s="1" t="s">
        <v>1235</v>
      </c>
      <c r="B1175" s="1" t="s">
        <v>4573</v>
      </c>
      <c r="C1175" s="1" t="s">
        <v>2902</v>
      </c>
      <c r="D1175" s="1" t="s">
        <v>3399</v>
      </c>
      <c r="F1175" t="s">
        <v>62</v>
      </c>
      <c r="G1175" t="s">
        <v>62</v>
      </c>
      <c r="H1175" t="s">
        <v>62</v>
      </c>
      <c r="I1175" t="s">
        <v>62</v>
      </c>
      <c r="J1175" t="s">
        <v>62</v>
      </c>
      <c r="K1175" t="s">
        <v>62</v>
      </c>
      <c r="L1175" t="s">
        <v>62</v>
      </c>
      <c r="M1175" t="s">
        <v>62</v>
      </c>
      <c r="N1175" t="s">
        <v>62</v>
      </c>
      <c r="O1175" t="s">
        <v>61</v>
      </c>
      <c r="P1175" t="s">
        <v>62</v>
      </c>
      <c r="Q1175" t="s">
        <v>62</v>
      </c>
      <c r="R1175" t="s">
        <v>62</v>
      </c>
      <c r="S1175" t="s">
        <v>62</v>
      </c>
      <c r="T1175" t="s">
        <v>61</v>
      </c>
      <c r="U1175" t="s">
        <v>62</v>
      </c>
      <c r="V1175" t="s">
        <v>62</v>
      </c>
    </row>
    <row r="1176" spans="1:22" x14ac:dyDescent="0.2">
      <c r="A1176" s="1" t="s">
        <v>1236</v>
      </c>
      <c r="B1176" s="1" t="s">
        <v>4574</v>
      </c>
      <c r="C1176" s="1" t="s">
        <v>2903</v>
      </c>
      <c r="D1176" s="1" t="s">
        <v>3399</v>
      </c>
      <c r="E1176" t="s">
        <v>61</v>
      </c>
      <c r="F1176" t="s">
        <v>62</v>
      </c>
      <c r="G1176" t="s">
        <v>62</v>
      </c>
      <c r="H1176" t="s">
        <v>62</v>
      </c>
      <c r="I1176" t="s">
        <v>62</v>
      </c>
      <c r="J1176" t="s">
        <v>62</v>
      </c>
      <c r="K1176" t="s">
        <v>62</v>
      </c>
      <c r="L1176" t="s">
        <v>62</v>
      </c>
      <c r="M1176" t="s">
        <v>62</v>
      </c>
      <c r="N1176" t="s">
        <v>62</v>
      </c>
      <c r="O1176" t="s">
        <v>61</v>
      </c>
      <c r="P1176" t="s">
        <v>61</v>
      </c>
      <c r="Q1176" t="s">
        <v>62</v>
      </c>
      <c r="R1176" t="s">
        <v>61</v>
      </c>
      <c r="S1176" t="s">
        <v>61</v>
      </c>
      <c r="T1176" t="s">
        <v>62</v>
      </c>
      <c r="V1176" t="s">
        <v>62</v>
      </c>
    </row>
    <row r="1177" spans="1:22" x14ac:dyDescent="0.2">
      <c r="A1177" s="1" t="s">
        <v>1237</v>
      </c>
      <c r="B1177" s="1" t="s">
        <v>4575</v>
      </c>
      <c r="C1177" s="1" t="s">
        <v>2904</v>
      </c>
      <c r="D1177" s="1" t="s">
        <v>3399</v>
      </c>
      <c r="F1177" t="s">
        <v>62</v>
      </c>
      <c r="G1177" t="s">
        <v>62</v>
      </c>
      <c r="H1177" t="s">
        <v>62</v>
      </c>
      <c r="I1177" t="s">
        <v>62</v>
      </c>
      <c r="J1177" t="s">
        <v>62</v>
      </c>
      <c r="K1177" t="s">
        <v>62</v>
      </c>
      <c r="L1177" t="s">
        <v>62</v>
      </c>
      <c r="M1177" t="s">
        <v>62</v>
      </c>
      <c r="N1177" t="s">
        <v>62</v>
      </c>
      <c r="O1177" t="s">
        <v>61</v>
      </c>
      <c r="P1177" t="s">
        <v>62</v>
      </c>
      <c r="Q1177" t="s">
        <v>62</v>
      </c>
      <c r="R1177" t="s">
        <v>62</v>
      </c>
      <c r="S1177" t="s">
        <v>62</v>
      </c>
      <c r="T1177" t="s">
        <v>61</v>
      </c>
      <c r="U1177" t="s">
        <v>62</v>
      </c>
      <c r="V1177" t="s">
        <v>62</v>
      </c>
    </row>
    <row r="1178" spans="1:22" x14ac:dyDescent="0.2">
      <c r="A1178" s="1" t="s">
        <v>1238</v>
      </c>
      <c r="B1178" s="1" t="s">
        <v>4576</v>
      </c>
      <c r="C1178" s="1" t="s">
        <v>2905</v>
      </c>
      <c r="D1178" s="1" t="s">
        <v>3399</v>
      </c>
      <c r="F1178" t="s">
        <v>62</v>
      </c>
      <c r="G1178" t="s">
        <v>62</v>
      </c>
      <c r="H1178" t="s">
        <v>62</v>
      </c>
      <c r="I1178" t="s">
        <v>62</v>
      </c>
      <c r="J1178" t="s">
        <v>62</v>
      </c>
      <c r="K1178" t="s">
        <v>62</v>
      </c>
      <c r="L1178" t="s">
        <v>62</v>
      </c>
      <c r="M1178" t="s">
        <v>62</v>
      </c>
      <c r="N1178" t="s">
        <v>62</v>
      </c>
      <c r="O1178" t="s">
        <v>61</v>
      </c>
      <c r="P1178" t="s">
        <v>62</v>
      </c>
      <c r="Q1178" t="s">
        <v>62</v>
      </c>
      <c r="S1178" t="s">
        <v>62</v>
      </c>
      <c r="T1178" t="s">
        <v>61</v>
      </c>
      <c r="U1178" t="s">
        <v>62</v>
      </c>
      <c r="V1178" t="s">
        <v>62</v>
      </c>
    </row>
    <row r="1179" spans="1:22" x14ac:dyDescent="0.2">
      <c r="A1179" s="1" t="s">
        <v>1239</v>
      </c>
      <c r="B1179" s="1" t="s">
        <v>4577</v>
      </c>
      <c r="C1179" s="1" t="s">
        <v>2906</v>
      </c>
      <c r="D1179" s="1" t="s">
        <v>3399</v>
      </c>
      <c r="E1179" t="s">
        <v>61</v>
      </c>
      <c r="F1179" t="s">
        <v>62</v>
      </c>
      <c r="G1179" t="s">
        <v>62</v>
      </c>
      <c r="H1179" t="s">
        <v>62</v>
      </c>
      <c r="J1179" t="s">
        <v>61</v>
      </c>
      <c r="K1179" t="s">
        <v>62</v>
      </c>
      <c r="L1179" t="s">
        <v>62</v>
      </c>
      <c r="M1179" t="s">
        <v>62</v>
      </c>
      <c r="N1179" t="s">
        <v>62</v>
      </c>
      <c r="O1179" t="s">
        <v>62</v>
      </c>
      <c r="P1179" t="s">
        <v>61</v>
      </c>
      <c r="Q1179" t="s">
        <v>62</v>
      </c>
      <c r="R1179" t="s">
        <v>61</v>
      </c>
      <c r="S1179" t="s">
        <v>62</v>
      </c>
      <c r="T1179" t="s">
        <v>62</v>
      </c>
      <c r="U1179" t="s">
        <v>62</v>
      </c>
      <c r="V1179" t="s">
        <v>62</v>
      </c>
    </row>
    <row r="1180" spans="1:22" x14ac:dyDescent="0.2">
      <c r="A1180" s="1" t="s">
        <v>1240</v>
      </c>
      <c r="B1180" s="1" t="s">
        <v>4578</v>
      </c>
      <c r="C1180" s="1" t="s">
        <v>2907</v>
      </c>
      <c r="D1180" s="1" t="s">
        <v>3399</v>
      </c>
      <c r="E1180" t="s">
        <v>61</v>
      </c>
      <c r="F1180" t="s">
        <v>62</v>
      </c>
      <c r="G1180" t="s">
        <v>62</v>
      </c>
      <c r="H1180" t="s">
        <v>62</v>
      </c>
      <c r="I1180" t="s">
        <v>61</v>
      </c>
      <c r="J1180" t="s">
        <v>61</v>
      </c>
      <c r="K1180" t="s">
        <v>62</v>
      </c>
      <c r="L1180" t="s">
        <v>62</v>
      </c>
      <c r="M1180" t="s">
        <v>62</v>
      </c>
      <c r="N1180" t="s">
        <v>62</v>
      </c>
      <c r="O1180" t="s">
        <v>61</v>
      </c>
      <c r="P1180" t="s">
        <v>61</v>
      </c>
      <c r="Q1180" t="s">
        <v>62</v>
      </c>
      <c r="R1180" t="s">
        <v>61</v>
      </c>
      <c r="S1180" t="s">
        <v>61</v>
      </c>
      <c r="T1180" t="s">
        <v>61</v>
      </c>
      <c r="U1180" t="s">
        <v>61</v>
      </c>
      <c r="V1180" t="s">
        <v>61</v>
      </c>
    </row>
    <row r="1181" spans="1:22" x14ac:dyDescent="0.2">
      <c r="A1181" s="1" t="s">
        <v>1241</v>
      </c>
      <c r="B1181" s="1" t="s">
        <v>4579</v>
      </c>
      <c r="C1181" s="1" t="s">
        <v>2908</v>
      </c>
      <c r="D1181" s="1" t="s">
        <v>3399</v>
      </c>
      <c r="E1181" t="s">
        <v>61</v>
      </c>
      <c r="F1181" t="s">
        <v>62</v>
      </c>
      <c r="G1181" t="s">
        <v>62</v>
      </c>
      <c r="H1181" t="s">
        <v>62</v>
      </c>
      <c r="J1181" t="s">
        <v>62</v>
      </c>
      <c r="K1181" t="s">
        <v>62</v>
      </c>
      <c r="L1181" t="s">
        <v>62</v>
      </c>
      <c r="M1181" t="s">
        <v>62</v>
      </c>
      <c r="N1181" t="s">
        <v>62</v>
      </c>
      <c r="O1181" t="s">
        <v>62</v>
      </c>
      <c r="P1181" t="s">
        <v>62</v>
      </c>
      <c r="Q1181" t="s">
        <v>62</v>
      </c>
      <c r="R1181" t="s">
        <v>62</v>
      </c>
      <c r="S1181" t="s">
        <v>62</v>
      </c>
      <c r="T1181" t="s">
        <v>61</v>
      </c>
      <c r="U1181" t="s">
        <v>61</v>
      </c>
      <c r="V1181" t="s">
        <v>62</v>
      </c>
    </row>
    <row r="1182" spans="1:22" x14ac:dyDescent="0.2">
      <c r="A1182" s="1" t="s">
        <v>1242</v>
      </c>
      <c r="B1182" s="1" t="s">
        <v>4580</v>
      </c>
      <c r="C1182" s="1" t="s">
        <v>2909</v>
      </c>
      <c r="D1182" s="1" t="s">
        <v>3399</v>
      </c>
      <c r="E1182" t="s">
        <v>61</v>
      </c>
      <c r="F1182" t="s">
        <v>62</v>
      </c>
      <c r="G1182" t="s">
        <v>62</v>
      </c>
      <c r="H1182" t="s">
        <v>62</v>
      </c>
      <c r="I1182" t="s">
        <v>62</v>
      </c>
      <c r="K1182" t="s">
        <v>62</v>
      </c>
      <c r="L1182" t="s">
        <v>62</v>
      </c>
      <c r="M1182" t="s">
        <v>62</v>
      </c>
      <c r="N1182" t="s">
        <v>62</v>
      </c>
      <c r="O1182" t="s">
        <v>62</v>
      </c>
      <c r="P1182" t="s">
        <v>61</v>
      </c>
      <c r="Q1182" t="s">
        <v>62</v>
      </c>
      <c r="R1182" t="s">
        <v>61</v>
      </c>
      <c r="S1182" t="s">
        <v>62</v>
      </c>
      <c r="T1182" t="s">
        <v>62</v>
      </c>
      <c r="U1182" t="s">
        <v>62</v>
      </c>
      <c r="V1182" t="s">
        <v>62</v>
      </c>
    </row>
    <row r="1183" spans="1:22" x14ac:dyDescent="0.2">
      <c r="A1183" s="1" t="s">
        <v>1243</v>
      </c>
      <c r="B1183" s="1" t="s">
        <v>4581</v>
      </c>
      <c r="C1183" s="1" t="s">
        <v>2910</v>
      </c>
      <c r="D1183" s="1" t="s">
        <v>3399</v>
      </c>
      <c r="E1183" t="s">
        <v>62</v>
      </c>
      <c r="F1183" t="s">
        <v>62</v>
      </c>
      <c r="G1183" t="s">
        <v>62</v>
      </c>
      <c r="H1183" t="s">
        <v>62</v>
      </c>
      <c r="I1183" t="s">
        <v>62</v>
      </c>
      <c r="J1183" t="s">
        <v>62</v>
      </c>
      <c r="K1183" t="s">
        <v>62</v>
      </c>
      <c r="L1183" t="s">
        <v>62</v>
      </c>
      <c r="M1183" t="s">
        <v>62</v>
      </c>
      <c r="N1183" t="s">
        <v>62</v>
      </c>
      <c r="P1183" t="s">
        <v>62</v>
      </c>
      <c r="Q1183" t="s">
        <v>62</v>
      </c>
      <c r="R1183" t="s">
        <v>62</v>
      </c>
      <c r="S1183" t="s">
        <v>62</v>
      </c>
      <c r="T1183" t="s">
        <v>61</v>
      </c>
      <c r="U1183" t="s">
        <v>62</v>
      </c>
      <c r="V1183" t="s">
        <v>62</v>
      </c>
    </row>
    <row r="1184" spans="1:22" x14ac:dyDescent="0.2">
      <c r="A1184" s="1" t="s">
        <v>1244</v>
      </c>
      <c r="B1184" s="1" t="s">
        <v>4582</v>
      </c>
      <c r="C1184" s="1" t="s">
        <v>2911</v>
      </c>
      <c r="D1184" s="1" t="s">
        <v>3399</v>
      </c>
      <c r="E1184" t="s">
        <v>61</v>
      </c>
      <c r="G1184" t="s">
        <v>62</v>
      </c>
      <c r="H1184" t="s">
        <v>62</v>
      </c>
      <c r="I1184" t="s">
        <v>62</v>
      </c>
      <c r="J1184" t="s">
        <v>61</v>
      </c>
      <c r="K1184" t="s">
        <v>62</v>
      </c>
      <c r="L1184" t="s">
        <v>62</v>
      </c>
      <c r="M1184" t="s">
        <v>62</v>
      </c>
      <c r="N1184" t="s">
        <v>61</v>
      </c>
      <c r="O1184" t="s">
        <v>61</v>
      </c>
      <c r="P1184" t="s">
        <v>61</v>
      </c>
      <c r="Q1184" t="s">
        <v>61</v>
      </c>
      <c r="R1184" t="s">
        <v>61</v>
      </c>
      <c r="S1184" t="s">
        <v>61</v>
      </c>
      <c r="T1184" t="s">
        <v>61</v>
      </c>
      <c r="U1184" t="s">
        <v>61</v>
      </c>
      <c r="V1184" t="s">
        <v>61</v>
      </c>
    </row>
    <row r="1185" spans="1:22" x14ac:dyDescent="0.2">
      <c r="A1185" s="1" t="s">
        <v>1245</v>
      </c>
      <c r="B1185" s="1" t="s">
        <v>4583</v>
      </c>
      <c r="C1185" s="1" t="s">
        <v>2912</v>
      </c>
      <c r="D1185" s="1" t="s">
        <v>3399</v>
      </c>
      <c r="E1185" t="s">
        <v>62</v>
      </c>
      <c r="F1185" t="s">
        <v>62</v>
      </c>
      <c r="G1185" t="s">
        <v>62</v>
      </c>
      <c r="H1185" t="s">
        <v>62</v>
      </c>
      <c r="I1185" t="s">
        <v>62</v>
      </c>
      <c r="J1185" t="s">
        <v>62</v>
      </c>
      <c r="K1185" t="s">
        <v>62</v>
      </c>
      <c r="L1185" t="s">
        <v>62</v>
      </c>
      <c r="M1185" t="s">
        <v>62</v>
      </c>
      <c r="N1185" t="s">
        <v>62</v>
      </c>
      <c r="O1185" t="s">
        <v>61</v>
      </c>
      <c r="P1185" t="s">
        <v>62</v>
      </c>
      <c r="Q1185" t="s">
        <v>62</v>
      </c>
      <c r="R1185" t="s">
        <v>62</v>
      </c>
      <c r="S1185" t="s">
        <v>62</v>
      </c>
      <c r="T1185" t="s">
        <v>61</v>
      </c>
      <c r="U1185" t="s">
        <v>62</v>
      </c>
      <c r="V1185" t="s">
        <v>62</v>
      </c>
    </row>
    <row r="1186" spans="1:22" x14ac:dyDescent="0.2">
      <c r="A1186" s="1" t="s">
        <v>1246</v>
      </c>
      <c r="B1186" s="1" t="s">
        <v>4584</v>
      </c>
      <c r="C1186" s="1" t="s">
        <v>2913</v>
      </c>
      <c r="D1186" s="1" t="s">
        <v>3399</v>
      </c>
      <c r="E1186" t="s">
        <v>61</v>
      </c>
      <c r="F1186" t="s">
        <v>62</v>
      </c>
      <c r="G1186" t="s">
        <v>62</v>
      </c>
      <c r="H1186" t="s">
        <v>62</v>
      </c>
      <c r="I1186" t="s">
        <v>62</v>
      </c>
      <c r="J1186" t="s">
        <v>62</v>
      </c>
      <c r="K1186" t="s">
        <v>62</v>
      </c>
      <c r="L1186" t="s">
        <v>62</v>
      </c>
      <c r="M1186" t="s">
        <v>62</v>
      </c>
      <c r="N1186" t="s">
        <v>62</v>
      </c>
      <c r="O1186" t="s">
        <v>61</v>
      </c>
      <c r="P1186" t="s">
        <v>62</v>
      </c>
      <c r="Q1186" t="s">
        <v>62</v>
      </c>
      <c r="R1186" t="s">
        <v>62</v>
      </c>
      <c r="S1186" t="s">
        <v>62</v>
      </c>
      <c r="U1186" t="s">
        <v>61</v>
      </c>
      <c r="V1186" t="s">
        <v>62</v>
      </c>
    </row>
    <row r="1187" spans="1:22" x14ac:dyDescent="0.2">
      <c r="A1187" s="1" t="s">
        <v>1247</v>
      </c>
      <c r="B1187" s="1" t="s">
        <v>4585</v>
      </c>
      <c r="C1187" s="1" t="s">
        <v>2914</v>
      </c>
      <c r="D1187" s="1" t="s">
        <v>3399</v>
      </c>
      <c r="E1187" t="s">
        <v>61</v>
      </c>
      <c r="F1187" t="s">
        <v>62</v>
      </c>
      <c r="G1187" t="s">
        <v>62</v>
      </c>
      <c r="H1187" t="s">
        <v>62</v>
      </c>
      <c r="I1187" t="s">
        <v>62</v>
      </c>
      <c r="J1187" t="s">
        <v>61</v>
      </c>
      <c r="K1187" t="s">
        <v>62</v>
      </c>
      <c r="L1187" t="s">
        <v>62</v>
      </c>
      <c r="M1187" t="s">
        <v>62</v>
      </c>
      <c r="N1187" t="s">
        <v>62</v>
      </c>
      <c r="O1187" t="s">
        <v>62</v>
      </c>
      <c r="P1187" t="s">
        <v>61</v>
      </c>
      <c r="Q1187" t="s">
        <v>62</v>
      </c>
      <c r="R1187" t="s">
        <v>61</v>
      </c>
      <c r="S1187" t="s">
        <v>62</v>
      </c>
      <c r="T1187" t="s">
        <v>61</v>
      </c>
      <c r="U1187" t="s">
        <v>61</v>
      </c>
      <c r="V1187" t="s">
        <v>62</v>
      </c>
    </row>
    <row r="1188" spans="1:22" x14ac:dyDescent="0.2">
      <c r="A1188" s="1" t="s">
        <v>1248</v>
      </c>
      <c r="B1188" s="1" t="s">
        <v>4586</v>
      </c>
      <c r="C1188" s="1" t="s">
        <v>2915</v>
      </c>
      <c r="D1188" s="1" t="s">
        <v>3399</v>
      </c>
      <c r="E1188" t="s">
        <v>61</v>
      </c>
      <c r="F1188" t="s">
        <v>62</v>
      </c>
      <c r="G1188" t="s">
        <v>62</v>
      </c>
      <c r="H1188" t="s">
        <v>62</v>
      </c>
      <c r="J1188" t="s">
        <v>61</v>
      </c>
      <c r="L1188" t="s">
        <v>62</v>
      </c>
      <c r="M1188" t="s">
        <v>62</v>
      </c>
      <c r="N1188" t="s">
        <v>62</v>
      </c>
      <c r="O1188" t="s">
        <v>62</v>
      </c>
      <c r="P1188" t="s">
        <v>61</v>
      </c>
      <c r="Q1188" t="s">
        <v>62</v>
      </c>
      <c r="R1188" t="s">
        <v>61</v>
      </c>
      <c r="S1188" t="s">
        <v>62</v>
      </c>
      <c r="T1188" t="s">
        <v>62</v>
      </c>
      <c r="U1188" t="s">
        <v>62</v>
      </c>
      <c r="V1188" t="s">
        <v>62</v>
      </c>
    </row>
    <row r="1189" spans="1:22" x14ac:dyDescent="0.2">
      <c r="A1189" s="1" t="s">
        <v>1249</v>
      </c>
      <c r="B1189" s="1" t="s">
        <v>4587</v>
      </c>
      <c r="C1189" s="1" t="s">
        <v>2916</v>
      </c>
      <c r="D1189" s="1" t="s">
        <v>3399</v>
      </c>
      <c r="E1189" t="s">
        <v>61</v>
      </c>
      <c r="F1189" t="s">
        <v>62</v>
      </c>
      <c r="G1189" t="s">
        <v>61</v>
      </c>
      <c r="H1189" t="s">
        <v>62</v>
      </c>
      <c r="I1189" t="s">
        <v>61</v>
      </c>
      <c r="N1189" t="s">
        <v>62</v>
      </c>
      <c r="O1189" t="s">
        <v>61</v>
      </c>
      <c r="P1189" t="s">
        <v>61</v>
      </c>
      <c r="R1189" t="s">
        <v>61</v>
      </c>
      <c r="S1189" t="s">
        <v>62</v>
      </c>
      <c r="T1189" t="s">
        <v>61</v>
      </c>
      <c r="U1189" t="s">
        <v>61</v>
      </c>
      <c r="V1189" t="s">
        <v>62</v>
      </c>
    </row>
    <row r="1190" spans="1:22" x14ac:dyDescent="0.2">
      <c r="A1190" s="1" t="s">
        <v>1250</v>
      </c>
      <c r="B1190" s="1" t="s">
        <v>4588</v>
      </c>
      <c r="C1190" s="1" t="s">
        <v>2917</v>
      </c>
      <c r="D1190" s="1" t="s">
        <v>3399</v>
      </c>
      <c r="E1190" t="s">
        <v>61</v>
      </c>
      <c r="F1190" t="s">
        <v>62</v>
      </c>
      <c r="G1190" t="s">
        <v>62</v>
      </c>
      <c r="H1190" t="s">
        <v>62</v>
      </c>
      <c r="I1190" t="s">
        <v>61</v>
      </c>
      <c r="J1190" t="s">
        <v>62</v>
      </c>
      <c r="K1190" t="s">
        <v>62</v>
      </c>
      <c r="L1190" t="s">
        <v>62</v>
      </c>
      <c r="M1190" t="s">
        <v>62</v>
      </c>
      <c r="N1190" t="s">
        <v>62</v>
      </c>
      <c r="O1190" t="s">
        <v>62</v>
      </c>
      <c r="P1190" t="s">
        <v>61</v>
      </c>
      <c r="Q1190" t="s">
        <v>62</v>
      </c>
      <c r="R1190" t="s">
        <v>61</v>
      </c>
      <c r="S1190" t="s">
        <v>62</v>
      </c>
      <c r="T1190" t="s">
        <v>61</v>
      </c>
      <c r="V1190" t="s">
        <v>62</v>
      </c>
    </row>
    <row r="1191" spans="1:22" x14ac:dyDescent="0.2">
      <c r="A1191" s="1" t="s">
        <v>1251</v>
      </c>
      <c r="B1191" s="1" t="s">
        <v>4589</v>
      </c>
      <c r="C1191" s="1" t="s">
        <v>2918</v>
      </c>
      <c r="D1191" s="1" t="s">
        <v>3399</v>
      </c>
      <c r="E1191" t="s">
        <v>62</v>
      </c>
      <c r="F1191" t="s">
        <v>62</v>
      </c>
      <c r="G1191" t="s">
        <v>62</v>
      </c>
      <c r="H1191" t="s">
        <v>62</v>
      </c>
      <c r="I1191" t="s">
        <v>62</v>
      </c>
      <c r="J1191" t="s">
        <v>62</v>
      </c>
      <c r="K1191" t="s">
        <v>62</v>
      </c>
      <c r="L1191" t="s">
        <v>62</v>
      </c>
      <c r="M1191" t="s">
        <v>62</v>
      </c>
      <c r="N1191" t="s">
        <v>62</v>
      </c>
      <c r="P1191" t="s">
        <v>61</v>
      </c>
      <c r="Q1191" t="s">
        <v>62</v>
      </c>
      <c r="R1191" t="s">
        <v>62</v>
      </c>
      <c r="S1191" t="s">
        <v>62</v>
      </c>
      <c r="T1191" t="s">
        <v>61</v>
      </c>
      <c r="U1191" t="s">
        <v>62</v>
      </c>
      <c r="V1191" t="s">
        <v>62</v>
      </c>
    </row>
    <row r="1192" spans="1:22" x14ac:dyDescent="0.2">
      <c r="A1192" s="1" t="s">
        <v>1252</v>
      </c>
      <c r="B1192" s="1" t="s">
        <v>4590</v>
      </c>
      <c r="C1192" s="1" t="s">
        <v>2919</v>
      </c>
      <c r="D1192" s="1" t="s">
        <v>3399</v>
      </c>
      <c r="F1192" t="s">
        <v>62</v>
      </c>
      <c r="G1192" t="s">
        <v>62</v>
      </c>
      <c r="H1192" t="s">
        <v>62</v>
      </c>
      <c r="I1192" t="s">
        <v>62</v>
      </c>
      <c r="J1192" t="s">
        <v>62</v>
      </c>
      <c r="K1192" t="s">
        <v>62</v>
      </c>
      <c r="L1192" t="s">
        <v>62</v>
      </c>
      <c r="M1192" t="s">
        <v>62</v>
      </c>
      <c r="N1192" t="s">
        <v>62</v>
      </c>
      <c r="O1192" t="s">
        <v>62</v>
      </c>
      <c r="P1192" t="s">
        <v>61</v>
      </c>
      <c r="Q1192" t="s">
        <v>62</v>
      </c>
      <c r="R1192" t="s">
        <v>61</v>
      </c>
      <c r="S1192" t="s">
        <v>62</v>
      </c>
      <c r="T1192" t="s">
        <v>62</v>
      </c>
      <c r="U1192" t="s">
        <v>62</v>
      </c>
      <c r="V1192" t="s">
        <v>61</v>
      </c>
    </row>
    <row r="1193" spans="1:22" x14ac:dyDescent="0.2">
      <c r="A1193" s="1" t="s">
        <v>1253</v>
      </c>
      <c r="B1193" s="1" t="s">
        <v>4591</v>
      </c>
      <c r="C1193" s="1" t="s">
        <v>2920</v>
      </c>
      <c r="D1193" s="1" t="s">
        <v>3399</v>
      </c>
      <c r="E1193" t="s">
        <v>61</v>
      </c>
      <c r="F1193" t="s">
        <v>62</v>
      </c>
      <c r="G1193" t="s">
        <v>62</v>
      </c>
      <c r="H1193" t="s">
        <v>62</v>
      </c>
      <c r="I1193" t="s">
        <v>61</v>
      </c>
      <c r="J1193" t="s">
        <v>62</v>
      </c>
      <c r="K1193" t="s">
        <v>62</v>
      </c>
      <c r="L1193" t="s">
        <v>62</v>
      </c>
      <c r="M1193" t="s">
        <v>62</v>
      </c>
      <c r="N1193" t="s">
        <v>62</v>
      </c>
      <c r="O1193" t="s">
        <v>62</v>
      </c>
      <c r="P1193" t="s">
        <v>61</v>
      </c>
      <c r="Q1193" t="s">
        <v>62</v>
      </c>
      <c r="R1193" t="s">
        <v>61</v>
      </c>
      <c r="S1193" t="s">
        <v>62</v>
      </c>
      <c r="T1193" t="s">
        <v>62</v>
      </c>
      <c r="U1193" t="s">
        <v>61</v>
      </c>
      <c r="V1193" t="s">
        <v>62</v>
      </c>
    </row>
    <row r="1194" spans="1:22" x14ac:dyDescent="0.2">
      <c r="A1194" s="1" t="s">
        <v>1254</v>
      </c>
      <c r="B1194" s="1" t="s">
        <v>4592</v>
      </c>
      <c r="C1194" s="1" t="s">
        <v>2921</v>
      </c>
      <c r="D1194" s="1" t="s">
        <v>3399</v>
      </c>
      <c r="E1194" t="s">
        <v>61</v>
      </c>
      <c r="F1194" t="s">
        <v>62</v>
      </c>
      <c r="G1194" t="s">
        <v>62</v>
      </c>
      <c r="H1194" t="s">
        <v>62</v>
      </c>
      <c r="I1194" t="s">
        <v>61</v>
      </c>
      <c r="J1194" t="s">
        <v>62</v>
      </c>
      <c r="K1194" t="s">
        <v>62</v>
      </c>
      <c r="L1194" t="s">
        <v>62</v>
      </c>
      <c r="M1194" t="s">
        <v>62</v>
      </c>
      <c r="N1194" t="s">
        <v>62</v>
      </c>
      <c r="O1194" t="s">
        <v>62</v>
      </c>
      <c r="P1194" t="s">
        <v>61</v>
      </c>
      <c r="Q1194" t="s">
        <v>62</v>
      </c>
      <c r="R1194" t="s">
        <v>61</v>
      </c>
      <c r="S1194" t="s">
        <v>62</v>
      </c>
      <c r="T1194" t="s">
        <v>62</v>
      </c>
      <c r="V1194" t="s">
        <v>62</v>
      </c>
    </row>
    <row r="1195" spans="1:22" x14ac:dyDescent="0.2">
      <c r="A1195" s="1" t="s">
        <v>1255</v>
      </c>
      <c r="B1195" s="1" t="s">
        <v>4593</v>
      </c>
      <c r="C1195" s="1" t="s">
        <v>2922</v>
      </c>
      <c r="D1195" s="1" t="s">
        <v>3399</v>
      </c>
      <c r="E1195" t="s">
        <v>61</v>
      </c>
      <c r="G1195" t="s">
        <v>62</v>
      </c>
      <c r="H1195" t="s">
        <v>62</v>
      </c>
      <c r="J1195" t="s">
        <v>61</v>
      </c>
      <c r="K1195" t="s">
        <v>62</v>
      </c>
      <c r="L1195" t="s">
        <v>62</v>
      </c>
      <c r="M1195" t="s">
        <v>62</v>
      </c>
      <c r="O1195" t="s">
        <v>61</v>
      </c>
      <c r="P1195" t="s">
        <v>61</v>
      </c>
      <c r="Q1195" t="s">
        <v>61</v>
      </c>
      <c r="R1195" t="s">
        <v>61</v>
      </c>
      <c r="S1195" t="s">
        <v>61</v>
      </c>
      <c r="T1195" t="s">
        <v>61</v>
      </c>
      <c r="U1195" t="s">
        <v>61</v>
      </c>
      <c r="V1195" t="s">
        <v>62</v>
      </c>
    </row>
    <row r="1196" spans="1:22" x14ac:dyDescent="0.2">
      <c r="A1196" s="1" t="s">
        <v>1256</v>
      </c>
      <c r="B1196" s="1" t="s">
        <v>4594</v>
      </c>
      <c r="C1196" s="1" t="s">
        <v>2923</v>
      </c>
      <c r="D1196" s="1" t="s">
        <v>3399</v>
      </c>
      <c r="E1196" t="s">
        <v>61</v>
      </c>
      <c r="G1196" t="s">
        <v>62</v>
      </c>
      <c r="H1196" t="s">
        <v>62</v>
      </c>
      <c r="J1196" t="s">
        <v>61</v>
      </c>
      <c r="K1196" t="s">
        <v>62</v>
      </c>
      <c r="L1196" t="s">
        <v>62</v>
      </c>
      <c r="M1196" t="s">
        <v>62</v>
      </c>
      <c r="O1196" t="s">
        <v>61</v>
      </c>
      <c r="P1196" t="s">
        <v>61</v>
      </c>
      <c r="Q1196" t="s">
        <v>61</v>
      </c>
      <c r="R1196" t="s">
        <v>61</v>
      </c>
      <c r="S1196" t="s">
        <v>61</v>
      </c>
      <c r="T1196" t="s">
        <v>61</v>
      </c>
      <c r="U1196" t="s">
        <v>61</v>
      </c>
      <c r="V1196" t="s">
        <v>62</v>
      </c>
    </row>
    <row r="1197" spans="1:22" x14ac:dyDescent="0.2">
      <c r="A1197" s="1" t="s">
        <v>1257</v>
      </c>
      <c r="B1197" s="1" t="s">
        <v>4595</v>
      </c>
      <c r="C1197" s="1" t="s">
        <v>2924</v>
      </c>
      <c r="D1197" s="1" t="s">
        <v>3399</v>
      </c>
      <c r="E1197" t="s">
        <v>61</v>
      </c>
      <c r="F1197" t="s">
        <v>62</v>
      </c>
      <c r="G1197" t="s">
        <v>61</v>
      </c>
      <c r="H1197" t="s">
        <v>62</v>
      </c>
      <c r="I1197" t="s">
        <v>62</v>
      </c>
      <c r="J1197" t="s">
        <v>61</v>
      </c>
      <c r="K1197" t="s">
        <v>62</v>
      </c>
      <c r="L1197" t="s">
        <v>62</v>
      </c>
      <c r="M1197" t="s">
        <v>62</v>
      </c>
      <c r="N1197" t="s">
        <v>62</v>
      </c>
      <c r="O1197" t="s">
        <v>62</v>
      </c>
      <c r="P1197" t="s">
        <v>61</v>
      </c>
      <c r="Q1197" t="s">
        <v>62</v>
      </c>
      <c r="R1197" t="s">
        <v>61</v>
      </c>
      <c r="S1197" t="s">
        <v>61</v>
      </c>
      <c r="T1197" t="s">
        <v>62</v>
      </c>
      <c r="V1197" t="s">
        <v>62</v>
      </c>
    </row>
    <row r="1198" spans="1:22" x14ac:dyDescent="0.2">
      <c r="A1198" s="1" t="s">
        <v>1258</v>
      </c>
      <c r="B1198" s="1" t="s">
        <v>4596</v>
      </c>
      <c r="C1198" s="1" t="s">
        <v>2925</v>
      </c>
      <c r="D1198" s="1" t="s">
        <v>3399</v>
      </c>
      <c r="E1198" t="s">
        <v>61</v>
      </c>
      <c r="G1198" t="s">
        <v>61</v>
      </c>
      <c r="H1198" t="s">
        <v>61</v>
      </c>
      <c r="I1198" t="s">
        <v>61</v>
      </c>
      <c r="J1198" t="s">
        <v>62</v>
      </c>
      <c r="K1198" t="s">
        <v>61</v>
      </c>
      <c r="M1198" t="s">
        <v>62</v>
      </c>
      <c r="N1198" t="s">
        <v>61</v>
      </c>
      <c r="O1198" t="s">
        <v>61</v>
      </c>
      <c r="P1198" t="s">
        <v>61</v>
      </c>
      <c r="Q1198" t="s">
        <v>61</v>
      </c>
      <c r="R1198" t="s">
        <v>61</v>
      </c>
      <c r="T1198" t="s">
        <v>62</v>
      </c>
      <c r="U1198" t="s">
        <v>61</v>
      </c>
      <c r="V1198" t="s">
        <v>62</v>
      </c>
    </row>
    <row r="1199" spans="1:22" x14ac:dyDescent="0.2">
      <c r="A1199" s="1" t="s">
        <v>1259</v>
      </c>
      <c r="B1199" s="1" t="s">
        <v>4597</v>
      </c>
      <c r="C1199" s="1" t="s">
        <v>2926</v>
      </c>
      <c r="D1199" s="1" t="s">
        <v>3399</v>
      </c>
      <c r="E1199" t="s">
        <v>61</v>
      </c>
      <c r="F1199" t="s">
        <v>62</v>
      </c>
      <c r="G1199" t="s">
        <v>62</v>
      </c>
      <c r="H1199" t="s">
        <v>62</v>
      </c>
      <c r="I1199" t="s">
        <v>61</v>
      </c>
      <c r="J1199" t="s">
        <v>62</v>
      </c>
      <c r="K1199" t="s">
        <v>62</v>
      </c>
      <c r="L1199" t="s">
        <v>62</v>
      </c>
      <c r="M1199" t="s">
        <v>62</v>
      </c>
      <c r="N1199" t="s">
        <v>62</v>
      </c>
      <c r="O1199" t="s">
        <v>62</v>
      </c>
      <c r="P1199" t="s">
        <v>61</v>
      </c>
      <c r="Q1199" t="s">
        <v>62</v>
      </c>
      <c r="S1199" t="s">
        <v>62</v>
      </c>
      <c r="T1199" t="s">
        <v>62</v>
      </c>
      <c r="U1199" t="s">
        <v>61</v>
      </c>
      <c r="V1199" t="s">
        <v>62</v>
      </c>
    </row>
    <row r="1200" spans="1:22" x14ac:dyDescent="0.2">
      <c r="A1200" s="1" t="s">
        <v>1260</v>
      </c>
      <c r="B1200" s="1" t="s">
        <v>4598</v>
      </c>
      <c r="C1200" s="1" t="s">
        <v>2927</v>
      </c>
      <c r="D1200" s="1" t="s">
        <v>3399</v>
      </c>
      <c r="E1200" t="s">
        <v>61</v>
      </c>
      <c r="F1200" t="s">
        <v>62</v>
      </c>
      <c r="G1200" t="s">
        <v>62</v>
      </c>
      <c r="H1200" t="s">
        <v>62</v>
      </c>
      <c r="I1200" t="s">
        <v>62</v>
      </c>
      <c r="J1200" t="s">
        <v>61</v>
      </c>
      <c r="K1200" t="s">
        <v>62</v>
      </c>
      <c r="L1200" t="s">
        <v>62</v>
      </c>
      <c r="M1200" t="s">
        <v>62</v>
      </c>
      <c r="N1200" t="s">
        <v>62</v>
      </c>
      <c r="O1200" t="s">
        <v>62</v>
      </c>
      <c r="P1200" t="s">
        <v>61</v>
      </c>
      <c r="Q1200" t="s">
        <v>62</v>
      </c>
      <c r="R1200" t="s">
        <v>61</v>
      </c>
      <c r="S1200" t="s">
        <v>62</v>
      </c>
      <c r="T1200" t="s">
        <v>61</v>
      </c>
      <c r="V1200" t="s">
        <v>61</v>
      </c>
    </row>
    <row r="1201" spans="1:22" x14ac:dyDescent="0.2">
      <c r="A1201" s="1" t="s">
        <v>1261</v>
      </c>
      <c r="B1201" s="1" t="s">
        <v>4599</v>
      </c>
      <c r="C1201" s="1" t="s">
        <v>2928</v>
      </c>
      <c r="D1201" s="1" t="s">
        <v>3399</v>
      </c>
      <c r="F1201" t="s">
        <v>62</v>
      </c>
      <c r="G1201" t="s">
        <v>62</v>
      </c>
      <c r="H1201" t="s">
        <v>62</v>
      </c>
      <c r="I1201" t="s">
        <v>62</v>
      </c>
      <c r="J1201" t="s">
        <v>62</v>
      </c>
      <c r="K1201" t="s">
        <v>62</v>
      </c>
      <c r="L1201" t="s">
        <v>62</v>
      </c>
      <c r="M1201" t="s">
        <v>62</v>
      </c>
      <c r="N1201" t="s">
        <v>62</v>
      </c>
      <c r="O1201" t="s">
        <v>61</v>
      </c>
      <c r="P1201" t="s">
        <v>61</v>
      </c>
      <c r="Q1201" t="s">
        <v>62</v>
      </c>
      <c r="R1201" t="s">
        <v>62</v>
      </c>
      <c r="S1201" t="s">
        <v>62</v>
      </c>
      <c r="T1201" t="s">
        <v>61</v>
      </c>
      <c r="U1201" t="s">
        <v>62</v>
      </c>
      <c r="V1201" t="s">
        <v>61</v>
      </c>
    </row>
    <row r="1202" spans="1:22" x14ac:dyDescent="0.2">
      <c r="A1202" s="1" t="s">
        <v>1262</v>
      </c>
      <c r="B1202" s="1" t="s">
        <v>4600</v>
      </c>
      <c r="C1202" s="1" t="s">
        <v>2929</v>
      </c>
      <c r="D1202" s="1" t="s">
        <v>3399</v>
      </c>
      <c r="E1202" t="s">
        <v>61</v>
      </c>
      <c r="F1202" t="s">
        <v>62</v>
      </c>
      <c r="G1202" t="s">
        <v>62</v>
      </c>
      <c r="H1202" t="s">
        <v>62</v>
      </c>
      <c r="J1202" t="s">
        <v>62</v>
      </c>
      <c r="K1202" t="s">
        <v>62</v>
      </c>
      <c r="L1202" t="s">
        <v>62</v>
      </c>
      <c r="M1202" t="s">
        <v>62</v>
      </c>
      <c r="N1202" t="s">
        <v>62</v>
      </c>
      <c r="O1202" t="s">
        <v>62</v>
      </c>
      <c r="P1202" t="s">
        <v>61</v>
      </c>
      <c r="Q1202" t="s">
        <v>62</v>
      </c>
      <c r="S1202" t="s">
        <v>62</v>
      </c>
      <c r="T1202" t="s">
        <v>62</v>
      </c>
      <c r="U1202" t="s">
        <v>61</v>
      </c>
      <c r="V1202" t="s">
        <v>62</v>
      </c>
    </row>
    <row r="1203" spans="1:22" x14ac:dyDescent="0.2">
      <c r="A1203" s="1" t="s">
        <v>1263</v>
      </c>
      <c r="B1203" s="1" t="s">
        <v>4601</v>
      </c>
      <c r="C1203" s="1" t="s">
        <v>2930</v>
      </c>
      <c r="D1203" s="1" t="s">
        <v>3399</v>
      </c>
      <c r="E1203" t="s">
        <v>61</v>
      </c>
      <c r="F1203" t="s">
        <v>62</v>
      </c>
      <c r="G1203" t="s">
        <v>62</v>
      </c>
      <c r="H1203" t="s">
        <v>62</v>
      </c>
      <c r="I1203" t="s">
        <v>62</v>
      </c>
      <c r="J1203" t="s">
        <v>62</v>
      </c>
      <c r="K1203" t="s">
        <v>62</v>
      </c>
      <c r="L1203" t="s">
        <v>62</v>
      </c>
      <c r="M1203" t="s">
        <v>62</v>
      </c>
      <c r="N1203" t="s">
        <v>62</v>
      </c>
      <c r="O1203" t="s">
        <v>62</v>
      </c>
      <c r="P1203" t="s">
        <v>61</v>
      </c>
      <c r="Q1203" t="s">
        <v>62</v>
      </c>
      <c r="R1203" t="s">
        <v>61</v>
      </c>
      <c r="S1203" t="s">
        <v>62</v>
      </c>
      <c r="T1203" t="s">
        <v>62</v>
      </c>
      <c r="U1203" t="s">
        <v>62</v>
      </c>
      <c r="V1203" t="s">
        <v>62</v>
      </c>
    </row>
    <row r="1204" spans="1:22" x14ac:dyDescent="0.2">
      <c r="A1204" s="1" t="s">
        <v>1264</v>
      </c>
      <c r="B1204" s="1" t="s">
        <v>4602</v>
      </c>
      <c r="C1204" s="1" t="s">
        <v>2931</v>
      </c>
      <c r="D1204" s="1" t="s">
        <v>3399</v>
      </c>
      <c r="E1204" t="s">
        <v>61</v>
      </c>
      <c r="F1204" t="s">
        <v>62</v>
      </c>
      <c r="G1204" t="s">
        <v>62</v>
      </c>
      <c r="H1204" t="s">
        <v>62</v>
      </c>
      <c r="J1204" t="s">
        <v>62</v>
      </c>
      <c r="K1204" t="s">
        <v>62</v>
      </c>
      <c r="L1204" t="s">
        <v>62</v>
      </c>
      <c r="M1204" t="s">
        <v>62</v>
      </c>
      <c r="N1204" t="s">
        <v>62</v>
      </c>
      <c r="O1204" t="s">
        <v>62</v>
      </c>
      <c r="P1204" t="s">
        <v>62</v>
      </c>
      <c r="Q1204" t="s">
        <v>62</v>
      </c>
      <c r="R1204" t="s">
        <v>62</v>
      </c>
      <c r="S1204" t="s">
        <v>62</v>
      </c>
      <c r="T1204" t="s">
        <v>61</v>
      </c>
      <c r="U1204" t="s">
        <v>61</v>
      </c>
      <c r="V1204" t="s">
        <v>61</v>
      </c>
    </row>
    <row r="1205" spans="1:22" x14ac:dyDescent="0.2">
      <c r="A1205" s="1" t="s">
        <v>1265</v>
      </c>
      <c r="B1205" s="1" t="s">
        <v>4603</v>
      </c>
      <c r="C1205" s="1" t="s">
        <v>2932</v>
      </c>
      <c r="D1205" s="1" t="s">
        <v>3399</v>
      </c>
      <c r="E1205" t="s">
        <v>61</v>
      </c>
      <c r="F1205" t="s">
        <v>62</v>
      </c>
      <c r="G1205" t="s">
        <v>62</v>
      </c>
      <c r="H1205" t="s">
        <v>62</v>
      </c>
      <c r="I1205" t="s">
        <v>62</v>
      </c>
      <c r="J1205" t="s">
        <v>62</v>
      </c>
      <c r="K1205" t="s">
        <v>62</v>
      </c>
      <c r="L1205" t="s">
        <v>62</v>
      </c>
      <c r="M1205" t="s">
        <v>62</v>
      </c>
      <c r="N1205" t="s">
        <v>62</v>
      </c>
      <c r="O1205" t="s">
        <v>62</v>
      </c>
      <c r="P1205" t="s">
        <v>61</v>
      </c>
      <c r="Q1205" t="s">
        <v>62</v>
      </c>
      <c r="R1205" t="s">
        <v>61</v>
      </c>
      <c r="S1205" t="s">
        <v>62</v>
      </c>
      <c r="T1205" t="s">
        <v>62</v>
      </c>
      <c r="U1205" t="s">
        <v>62</v>
      </c>
      <c r="V1205" t="s">
        <v>62</v>
      </c>
    </row>
    <row r="1206" spans="1:22" x14ac:dyDescent="0.2">
      <c r="A1206" s="1" t="s">
        <v>1266</v>
      </c>
      <c r="B1206" s="1" t="s">
        <v>4604</v>
      </c>
      <c r="C1206" s="1" t="s">
        <v>2933</v>
      </c>
      <c r="D1206" s="1" t="s">
        <v>3399</v>
      </c>
      <c r="E1206" t="s">
        <v>62</v>
      </c>
      <c r="F1206" t="s">
        <v>62</v>
      </c>
      <c r="G1206" t="s">
        <v>62</v>
      </c>
      <c r="H1206" t="s">
        <v>62</v>
      </c>
      <c r="I1206" t="s">
        <v>62</v>
      </c>
      <c r="J1206" t="s">
        <v>62</v>
      </c>
      <c r="K1206" t="s">
        <v>62</v>
      </c>
      <c r="L1206" t="s">
        <v>62</v>
      </c>
      <c r="M1206" t="s">
        <v>62</v>
      </c>
      <c r="N1206" t="s">
        <v>62</v>
      </c>
      <c r="O1206" t="s">
        <v>61</v>
      </c>
      <c r="P1206" t="s">
        <v>61</v>
      </c>
      <c r="Q1206" t="s">
        <v>62</v>
      </c>
      <c r="R1206" t="s">
        <v>62</v>
      </c>
      <c r="S1206" t="s">
        <v>62</v>
      </c>
      <c r="T1206" t="s">
        <v>61</v>
      </c>
      <c r="U1206" t="s">
        <v>62</v>
      </c>
      <c r="V1206" t="s">
        <v>62</v>
      </c>
    </row>
    <row r="1207" spans="1:22" x14ac:dyDescent="0.2">
      <c r="A1207" s="1" t="s">
        <v>1267</v>
      </c>
      <c r="B1207" s="1" t="s">
        <v>4605</v>
      </c>
      <c r="C1207" s="1" t="s">
        <v>2934</v>
      </c>
      <c r="D1207" s="1" t="s">
        <v>3399</v>
      </c>
      <c r="E1207" t="s">
        <v>61</v>
      </c>
      <c r="F1207" t="s">
        <v>62</v>
      </c>
      <c r="G1207" t="s">
        <v>62</v>
      </c>
      <c r="H1207" t="s">
        <v>62</v>
      </c>
      <c r="I1207" t="s">
        <v>62</v>
      </c>
      <c r="J1207" t="s">
        <v>61</v>
      </c>
      <c r="K1207" t="s">
        <v>62</v>
      </c>
      <c r="L1207" t="s">
        <v>62</v>
      </c>
      <c r="M1207" t="s">
        <v>62</v>
      </c>
      <c r="N1207" t="s">
        <v>62</v>
      </c>
      <c r="O1207" t="s">
        <v>61</v>
      </c>
      <c r="P1207" t="s">
        <v>61</v>
      </c>
      <c r="Q1207" t="s">
        <v>62</v>
      </c>
      <c r="R1207" t="s">
        <v>61</v>
      </c>
      <c r="S1207" t="s">
        <v>61</v>
      </c>
      <c r="T1207" t="s">
        <v>61</v>
      </c>
      <c r="V1207" t="s">
        <v>62</v>
      </c>
    </row>
    <row r="1208" spans="1:22" x14ac:dyDescent="0.2">
      <c r="A1208" s="1" t="s">
        <v>1268</v>
      </c>
      <c r="B1208" s="1" t="s">
        <v>4606</v>
      </c>
      <c r="C1208" s="1" t="s">
        <v>2935</v>
      </c>
      <c r="D1208" s="1" t="s">
        <v>3399</v>
      </c>
      <c r="E1208" t="s">
        <v>61</v>
      </c>
      <c r="F1208" t="s">
        <v>62</v>
      </c>
      <c r="G1208" t="s">
        <v>62</v>
      </c>
      <c r="H1208" t="s">
        <v>62</v>
      </c>
      <c r="I1208" t="s">
        <v>62</v>
      </c>
      <c r="J1208" t="s">
        <v>62</v>
      </c>
      <c r="K1208" t="s">
        <v>62</v>
      </c>
      <c r="L1208" t="s">
        <v>62</v>
      </c>
      <c r="M1208" t="s">
        <v>62</v>
      </c>
      <c r="N1208" t="s">
        <v>62</v>
      </c>
      <c r="O1208" t="s">
        <v>62</v>
      </c>
      <c r="P1208" t="s">
        <v>61</v>
      </c>
      <c r="Q1208" t="s">
        <v>62</v>
      </c>
      <c r="R1208" t="s">
        <v>61</v>
      </c>
      <c r="S1208" t="s">
        <v>62</v>
      </c>
      <c r="T1208" t="s">
        <v>62</v>
      </c>
      <c r="U1208" t="s">
        <v>61</v>
      </c>
      <c r="V1208" t="s">
        <v>62</v>
      </c>
    </row>
    <row r="1209" spans="1:22" x14ac:dyDescent="0.2">
      <c r="A1209" s="1" t="s">
        <v>1269</v>
      </c>
      <c r="B1209" s="1" t="s">
        <v>4607</v>
      </c>
      <c r="C1209" s="1" t="s">
        <v>2936</v>
      </c>
      <c r="D1209" s="1" t="s">
        <v>3399</v>
      </c>
      <c r="F1209" t="s">
        <v>62</v>
      </c>
      <c r="G1209" t="s">
        <v>62</v>
      </c>
      <c r="H1209" t="s">
        <v>62</v>
      </c>
      <c r="I1209" t="s">
        <v>62</v>
      </c>
      <c r="J1209" t="s">
        <v>62</v>
      </c>
      <c r="K1209" t="s">
        <v>62</v>
      </c>
      <c r="L1209" t="s">
        <v>62</v>
      </c>
      <c r="M1209" t="s">
        <v>62</v>
      </c>
      <c r="N1209" t="s">
        <v>62</v>
      </c>
      <c r="O1209" t="s">
        <v>61</v>
      </c>
      <c r="P1209" t="s">
        <v>62</v>
      </c>
      <c r="Q1209" t="s">
        <v>62</v>
      </c>
      <c r="R1209" t="s">
        <v>62</v>
      </c>
      <c r="S1209" t="s">
        <v>62</v>
      </c>
      <c r="T1209" t="s">
        <v>61</v>
      </c>
      <c r="U1209" t="s">
        <v>62</v>
      </c>
      <c r="V1209" t="s">
        <v>62</v>
      </c>
    </row>
    <row r="1210" spans="1:22" x14ac:dyDescent="0.2">
      <c r="A1210" s="1" t="s">
        <v>1270</v>
      </c>
      <c r="B1210" s="1" t="s">
        <v>4608</v>
      </c>
      <c r="C1210" s="1" t="s">
        <v>2937</v>
      </c>
      <c r="D1210" s="1" t="s">
        <v>3399</v>
      </c>
      <c r="E1210" t="s">
        <v>61</v>
      </c>
      <c r="F1210" t="s">
        <v>62</v>
      </c>
      <c r="G1210" t="s">
        <v>62</v>
      </c>
      <c r="H1210" t="s">
        <v>62</v>
      </c>
      <c r="I1210" t="s">
        <v>62</v>
      </c>
      <c r="J1210" t="s">
        <v>62</v>
      </c>
      <c r="K1210" t="s">
        <v>62</v>
      </c>
      <c r="L1210" t="s">
        <v>62</v>
      </c>
      <c r="M1210" t="s">
        <v>62</v>
      </c>
      <c r="N1210" t="s">
        <v>62</v>
      </c>
      <c r="O1210" t="s">
        <v>62</v>
      </c>
      <c r="P1210" t="s">
        <v>62</v>
      </c>
      <c r="Q1210" t="s">
        <v>62</v>
      </c>
      <c r="R1210" t="s">
        <v>62</v>
      </c>
      <c r="S1210" t="s">
        <v>62</v>
      </c>
      <c r="T1210" t="s">
        <v>61</v>
      </c>
      <c r="V1210" t="s">
        <v>62</v>
      </c>
    </row>
    <row r="1211" spans="1:22" x14ac:dyDescent="0.2">
      <c r="A1211" s="1" t="s">
        <v>1271</v>
      </c>
      <c r="B1211" s="1" t="s">
        <v>4609</v>
      </c>
      <c r="C1211" s="1" t="s">
        <v>2938</v>
      </c>
      <c r="D1211" s="1" t="s">
        <v>3399</v>
      </c>
      <c r="E1211" t="s">
        <v>61</v>
      </c>
      <c r="F1211" t="s">
        <v>62</v>
      </c>
      <c r="G1211" t="s">
        <v>62</v>
      </c>
      <c r="H1211" t="s">
        <v>62</v>
      </c>
      <c r="J1211" t="s">
        <v>62</v>
      </c>
      <c r="K1211" t="s">
        <v>62</v>
      </c>
      <c r="L1211" t="s">
        <v>62</v>
      </c>
      <c r="M1211" t="s">
        <v>62</v>
      </c>
      <c r="P1211" t="s">
        <v>61</v>
      </c>
      <c r="R1211" t="s">
        <v>61</v>
      </c>
      <c r="V1211" t="s">
        <v>62</v>
      </c>
    </row>
    <row r="1212" spans="1:22" x14ac:dyDescent="0.2">
      <c r="A1212" s="1" t="s">
        <v>1272</v>
      </c>
      <c r="B1212" s="1" t="s">
        <v>4610</v>
      </c>
      <c r="C1212" s="1" t="s">
        <v>2939</v>
      </c>
      <c r="D1212" s="1" t="s">
        <v>3399</v>
      </c>
      <c r="E1212" t="s">
        <v>61</v>
      </c>
      <c r="F1212" t="s">
        <v>62</v>
      </c>
      <c r="G1212" t="s">
        <v>62</v>
      </c>
      <c r="H1212" t="s">
        <v>62</v>
      </c>
      <c r="I1212" t="s">
        <v>62</v>
      </c>
      <c r="J1212" t="s">
        <v>62</v>
      </c>
      <c r="K1212" t="s">
        <v>62</v>
      </c>
      <c r="L1212" t="s">
        <v>62</v>
      </c>
      <c r="M1212" t="s">
        <v>62</v>
      </c>
      <c r="N1212" t="s">
        <v>62</v>
      </c>
      <c r="O1212" t="s">
        <v>62</v>
      </c>
      <c r="P1212" t="s">
        <v>61</v>
      </c>
      <c r="Q1212" t="s">
        <v>62</v>
      </c>
      <c r="S1212" t="s">
        <v>62</v>
      </c>
      <c r="T1212" t="s">
        <v>62</v>
      </c>
      <c r="U1212" t="s">
        <v>62</v>
      </c>
      <c r="V1212" t="s">
        <v>62</v>
      </c>
    </row>
    <row r="1213" spans="1:22" x14ac:dyDescent="0.2">
      <c r="A1213" s="1" t="s">
        <v>1273</v>
      </c>
      <c r="B1213" s="1" t="s">
        <v>4611</v>
      </c>
      <c r="C1213" s="1" t="s">
        <v>2940</v>
      </c>
      <c r="D1213" s="1" t="s">
        <v>3399</v>
      </c>
      <c r="E1213" t="s">
        <v>61</v>
      </c>
      <c r="F1213" t="s">
        <v>62</v>
      </c>
      <c r="G1213" t="s">
        <v>62</v>
      </c>
      <c r="H1213" t="s">
        <v>62</v>
      </c>
      <c r="I1213" t="s">
        <v>61</v>
      </c>
      <c r="J1213" t="s">
        <v>62</v>
      </c>
      <c r="K1213" t="s">
        <v>62</v>
      </c>
      <c r="L1213" t="s">
        <v>62</v>
      </c>
      <c r="M1213" t="s">
        <v>62</v>
      </c>
      <c r="N1213" t="s">
        <v>62</v>
      </c>
      <c r="O1213" t="s">
        <v>62</v>
      </c>
      <c r="P1213" t="s">
        <v>61</v>
      </c>
      <c r="Q1213" t="s">
        <v>62</v>
      </c>
      <c r="R1213" t="s">
        <v>61</v>
      </c>
      <c r="S1213" t="s">
        <v>62</v>
      </c>
      <c r="T1213" t="s">
        <v>61</v>
      </c>
      <c r="V1213" t="s">
        <v>62</v>
      </c>
    </row>
    <row r="1214" spans="1:22" x14ac:dyDescent="0.2">
      <c r="A1214" s="1" t="s">
        <v>1274</v>
      </c>
      <c r="B1214" s="1" t="s">
        <v>4612</v>
      </c>
      <c r="C1214" s="1" t="s">
        <v>2941</v>
      </c>
      <c r="D1214" s="1" t="s">
        <v>3399</v>
      </c>
      <c r="E1214" t="s">
        <v>61</v>
      </c>
      <c r="F1214" t="s">
        <v>62</v>
      </c>
      <c r="G1214" t="s">
        <v>62</v>
      </c>
      <c r="H1214" t="s">
        <v>62</v>
      </c>
      <c r="I1214" t="s">
        <v>61</v>
      </c>
      <c r="J1214" t="s">
        <v>62</v>
      </c>
      <c r="K1214" t="s">
        <v>62</v>
      </c>
      <c r="L1214" t="s">
        <v>62</v>
      </c>
      <c r="M1214" t="s">
        <v>62</v>
      </c>
      <c r="N1214" t="s">
        <v>62</v>
      </c>
      <c r="O1214" t="s">
        <v>62</v>
      </c>
      <c r="P1214" t="s">
        <v>61</v>
      </c>
      <c r="Q1214" t="s">
        <v>62</v>
      </c>
      <c r="R1214" t="s">
        <v>61</v>
      </c>
      <c r="S1214" t="s">
        <v>62</v>
      </c>
      <c r="T1214" t="s">
        <v>61</v>
      </c>
      <c r="V1214" t="s">
        <v>62</v>
      </c>
    </row>
    <row r="1215" spans="1:22" x14ac:dyDescent="0.2">
      <c r="A1215" s="1" t="s">
        <v>1275</v>
      </c>
      <c r="B1215" s="1" t="s">
        <v>4613</v>
      </c>
      <c r="C1215" s="1" t="s">
        <v>2942</v>
      </c>
      <c r="D1215" s="1" t="s">
        <v>3399</v>
      </c>
      <c r="E1215" t="s">
        <v>62</v>
      </c>
      <c r="F1215" t="s">
        <v>62</v>
      </c>
      <c r="G1215" t="s">
        <v>62</v>
      </c>
      <c r="H1215" t="s">
        <v>62</v>
      </c>
      <c r="I1215" t="s">
        <v>62</v>
      </c>
      <c r="J1215" t="s">
        <v>62</v>
      </c>
      <c r="K1215" t="s">
        <v>62</v>
      </c>
      <c r="L1215" t="s">
        <v>62</v>
      </c>
      <c r="M1215" t="s">
        <v>62</v>
      </c>
      <c r="N1215" t="s">
        <v>62</v>
      </c>
      <c r="O1215" t="s">
        <v>61</v>
      </c>
      <c r="P1215" t="s">
        <v>62</v>
      </c>
      <c r="Q1215" t="s">
        <v>62</v>
      </c>
      <c r="R1215" t="s">
        <v>62</v>
      </c>
      <c r="S1215" t="s">
        <v>62</v>
      </c>
      <c r="T1215" t="s">
        <v>61</v>
      </c>
      <c r="U1215" t="s">
        <v>62</v>
      </c>
      <c r="V1215" t="s">
        <v>62</v>
      </c>
    </row>
    <row r="1216" spans="1:22" x14ac:dyDescent="0.2">
      <c r="A1216" s="1" t="s">
        <v>1276</v>
      </c>
      <c r="B1216" s="1" t="s">
        <v>4614</v>
      </c>
      <c r="C1216" s="1" t="s">
        <v>2943</v>
      </c>
      <c r="D1216" s="1" t="s">
        <v>3399</v>
      </c>
      <c r="E1216" t="s">
        <v>61</v>
      </c>
      <c r="F1216" t="s">
        <v>62</v>
      </c>
      <c r="G1216" t="s">
        <v>62</v>
      </c>
      <c r="H1216" t="s">
        <v>62</v>
      </c>
      <c r="J1216" t="s">
        <v>62</v>
      </c>
      <c r="K1216" t="s">
        <v>62</v>
      </c>
      <c r="L1216" t="s">
        <v>62</v>
      </c>
      <c r="M1216" t="s">
        <v>62</v>
      </c>
      <c r="N1216" t="s">
        <v>62</v>
      </c>
      <c r="O1216" t="s">
        <v>61</v>
      </c>
      <c r="P1216" t="s">
        <v>62</v>
      </c>
      <c r="Q1216" t="s">
        <v>62</v>
      </c>
      <c r="R1216" t="s">
        <v>62</v>
      </c>
      <c r="S1216" t="s">
        <v>62</v>
      </c>
      <c r="T1216" t="s">
        <v>62</v>
      </c>
      <c r="V1216" t="s">
        <v>61</v>
      </c>
    </row>
    <row r="1217" spans="1:22" x14ac:dyDescent="0.2">
      <c r="A1217" s="1" t="s">
        <v>1277</v>
      </c>
      <c r="B1217" s="1" t="s">
        <v>4615</v>
      </c>
      <c r="C1217" s="1" t="s">
        <v>2944</v>
      </c>
      <c r="D1217" s="1" t="s">
        <v>3399</v>
      </c>
      <c r="E1217" t="s">
        <v>61</v>
      </c>
      <c r="F1217" t="s">
        <v>62</v>
      </c>
      <c r="G1217" t="s">
        <v>62</v>
      </c>
      <c r="H1217" t="s">
        <v>62</v>
      </c>
      <c r="I1217" t="s">
        <v>62</v>
      </c>
      <c r="J1217" t="s">
        <v>61</v>
      </c>
      <c r="K1217" t="s">
        <v>62</v>
      </c>
      <c r="L1217" t="s">
        <v>62</v>
      </c>
      <c r="M1217" t="s">
        <v>62</v>
      </c>
      <c r="N1217" t="s">
        <v>62</v>
      </c>
      <c r="O1217" t="s">
        <v>62</v>
      </c>
      <c r="P1217" t="s">
        <v>61</v>
      </c>
      <c r="Q1217" t="s">
        <v>62</v>
      </c>
      <c r="R1217" t="s">
        <v>61</v>
      </c>
      <c r="S1217" t="s">
        <v>62</v>
      </c>
      <c r="V1217" t="s">
        <v>61</v>
      </c>
    </row>
    <row r="1218" spans="1:22" x14ac:dyDescent="0.2">
      <c r="A1218" s="1" t="s">
        <v>1278</v>
      </c>
      <c r="B1218" s="1" t="s">
        <v>4616</v>
      </c>
      <c r="C1218" s="1" t="s">
        <v>2945</v>
      </c>
      <c r="D1218" s="1" t="s">
        <v>3399</v>
      </c>
      <c r="E1218" t="s">
        <v>61</v>
      </c>
      <c r="F1218" t="s">
        <v>62</v>
      </c>
      <c r="G1218" t="s">
        <v>62</v>
      </c>
      <c r="H1218" t="s">
        <v>62</v>
      </c>
      <c r="I1218" t="s">
        <v>61</v>
      </c>
      <c r="J1218" t="s">
        <v>62</v>
      </c>
      <c r="K1218" t="s">
        <v>62</v>
      </c>
      <c r="L1218" t="s">
        <v>62</v>
      </c>
      <c r="M1218" t="s">
        <v>62</v>
      </c>
      <c r="N1218" t="s">
        <v>62</v>
      </c>
      <c r="O1218" t="s">
        <v>62</v>
      </c>
      <c r="P1218" t="s">
        <v>61</v>
      </c>
      <c r="Q1218" t="s">
        <v>62</v>
      </c>
      <c r="R1218" t="s">
        <v>61</v>
      </c>
      <c r="S1218" t="s">
        <v>62</v>
      </c>
      <c r="T1218" t="s">
        <v>62</v>
      </c>
      <c r="U1218" t="s">
        <v>61</v>
      </c>
      <c r="V1218" t="s">
        <v>62</v>
      </c>
    </row>
    <row r="1219" spans="1:22" x14ac:dyDescent="0.2">
      <c r="A1219" s="1" t="s">
        <v>1279</v>
      </c>
      <c r="B1219" s="1" t="s">
        <v>4617</v>
      </c>
      <c r="C1219" s="1" t="s">
        <v>2946</v>
      </c>
      <c r="D1219" s="1" t="s">
        <v>3399</v>
      </c>
      <c r="E1219" t="s">
        <v>61</v>
      </c>
      <c r="F1219" t="s">
        <v>62</v>
      </c>
      <c r="G1219" t="s">
        <v>62</v>
      </c>
      <c r="H1219" t="s">
        <v>62</v>
      </c>
      <c r="I1219" t="s">
        <v>62</v>
      </c>
      <c r="J1219" t="s">
        <v>61</v>
      </c>
      <c r="K1219" t="s">
        <v>62</v>
      </c>
      <c r="L1219" t="s">
        <v>62</v>
      </c>
      <c r="M1219" t="s">
        <v>62</v>
      </c>
      <c r="N1219" t="s">
        <v>62</v>
      </c>
      <c r="O1219" t="s">
        <v>62</v>
      </c>
      <c r="P1219" t="s">
        <v>61</v>
      </c>
      <c r="Q1219" t="s">
        <v>62</v>
      </c>
      <c r="R1219" t="s">
        <v>61</v>
      </c>
      <c r="S1219" t="s">
        <v>61</v>
      </c>
      <c r="T1219" t="s">
        <v>62</v>
      </c>
      <c r="V1219" t="s">
        <v>62</v>
      </c>
    </row>
    <row r="1220" spans="1:22" x14ac:dyDescent="0.2">
      <c r="A1220" s="1" t="s">
        <v>1280</v>
      </c>
      <c r="B1220" s="1" t="s">
        <v>4618</v>
      </c>
      <c r="C1220" s="1" t="s">
        <v>2947</v>
      </c>
      <c r="D1220" s="1" t="s">
        <v>3399</v>
      </c>
      <c r="E1220" t="s">
        <v>61</v>
      </c>
      <c r="F1220" t="s">
        <v>62</v>
      </c>
      <c r="G1220" t="s">
        <v>62</v>
      </c>
      <c r="H1220" t="s">
        <v>62</v>
      </c>
      <c r="I1220" t="s">
        <v>62</v>
      </c>
      <c r="K1220" t="s">
        <v>62</v>
      </c>
      <c r="L1220" t="s">
        <v>62</v>
      </c>
      <c r="M1220" t="s">
        <v>62</v>
      </c>
      <c r="N1220" t="s">
        <v>62</v>
      </c>
      <c r="O1220" t="s">
        <v>62</v>
      </c>
      <c r="P1220" t="s">
        <v>61</v>
      </c>
      <c r="Q1220" t="s">
        <v>62</v>
      </c>
      <c r="R1220" t="s">
        <v>61</v>
      </c>
      <c r="T1220" t="s">
        <v>62</v>
      </c>
      <c r="U1220" t="s">
        <v>62</v>
      </c>
      <c r="V1220" t="s">
        <v>62</v>
      </c>
    </row>
    <row r="1221" spans="1:22" x14ac:dyDescent="0.2">
      <c r="A1221" s="1" t="s">
        <v>1281</v>
      </c>
      <c r="B1221" s="1" t="s">
        <v>4619</v>
      </c>
      <c r="C1221" s="1" t="s">
        <v>2948</v>
      </c>
      <c r="D1221" s="1" t="s">
        <v>3399</v>
      </c>
      <c r="E1221" t="s">
        <v>61</v>
      </c>
      <c r="F1221" t="s">
        <v>62</v>
      </c>
      <c r="G1221" t="s">
        <v>62</v>
      </c>
      <c r="H1221" t="s">
        <v>62</v>
      </c>
      <c r="J1221" t="s">
        <v>62</v>
      </c>
      <c r="K1221" t="s">
        <v>62</v>
      </c>
      <c r="L1221" t="s">
        <v>62</v>
      </c>
      <c r="M1221" t="s">
        <v>62</v>
      </c>
      <c r="N1221" t="s">
        <v>62</v>
      </c>
      <c r="O1221" t="s">
        <v>62</v>
      </c>
      <c r="P1221" t="s">
        <v>62</v>
      </c>
      <c r="Q1221" t="s">
        <v>62</v>
      </c>
      <c r="S1221" t="s">
        <v>62</v>
      </c>
      <c r="T1221" t="s">
        <v>62</v>
      </c>
      <c r="U1221" t="s">
        <v>61</v>
      </c>
      <c r="V1221" t="s">
        <v>62</v>
      </c>
    </row>
    <row r="1222" spans="1:22" x14ac:dyDescent="0.2">
      <c r="A1222" s="1" t="s">
        <v>1282</v>
      </c>
      <c r="B1222" s="1" t="s">
        <v>4620</v>
      </c>
      <c r="C1222" s="1" t="s">
        <v>2949</v>
      </c>
      <c r="D1222" s="1" t="s">
        <v>3399</v>
      </c>
      <c r="F1222" t="s">
        <v>62</v>
      </c>
      <c r="G1222" t="s">
        <v>62</v>
      </c>
      <c r="H1222" t="s">
        <v>62</v>
      </c>
      <c r="I1222" t="s">
        <v>62</v>
      </c>
      <c r="J1222" t="s">
        <v>62</v>
      </c>
      <c r="K1222" t="s">
        <v>62</v>
      </c>
      <c r="L1222" t="s">
        <v>62</v>
      </c>
      <c r="M1222" t="s">
        <v>62</v>
      </c>
      <c r="N1222" t="s">
        <v>62</v>
      </c>
      <c r="O1222" t="s">
        <v>61</v>
      </c>
      <c r="P1222" t="s">
        <v>62</v>
      </c>
      <c r="Q1222" t="s">
        <v>62</v>
      </c>
      <c r="R1222" t="s">
        <v>62</v>
      </c>
      <c r="S1222" t="s">
        <v>62</v>
      </c>
      <c r="T1222" t="s">
        <v>61</v>
      </c>
      <c r="U1222" t="s">
        <v>62</v>
      </c>
      <c r="V1222" t="s">
        <v>62</v>
      </c>
    </row>
    <row r="1223" spans="1:22" x14ac:dyDescent="0.2">
      <c r="A1223" s="1" t="s">
        <v>1283</v>
      </c>
      <c r="B1223" s="1" t="s">
        <v>4621</v>
      </c>
      <c r="C1223" s="1" t="s">
        <v>2950</v>
      </c>
      <c r="D1223" s="1" t="s">
        <v>3399</v>
      </c>
      <c r="E1223" t="s">
        <v>61</v>
      </c>
      <c r="F1223" t="s">
        <v>62</v>
      </c>
      <c r="G1223" t="s">
        <v>62</v>
      </c>
      <c r="H1223" t="s">
        <v>62</v>
      </c>
      <c r="J1223" t="s">
        <v>62</v>
      </c>
      <c r="K1223" t="s">
        <v>62</v>
      </c>
      <c r="L1223" t="s">
        <v>62</v>
      </c>
      <c r="M1223" t="s">
        <v>62</v>
      </c>
      <c r="N1223" t="s">
        <v>62</v>
      </c>
      <c r="O1223" t="s">
        <v>61</v>
      </c>
      <c r="P1223" t="s">
        <v>62</v>
      </c>
      <c r="Q1223" t="s">
        <v>62</v>
      </c>
      <c r="R1223" t="s">
        <v>62</v>
      </c>
      <c r="S1223" t="s">
        <v>62</v>
      </c>
      <c r="V1223" t="s">
        <v>62</v>
      </c>
    </row>
    <row r="1224" spans="1:22" x14ac:dyDescent="0.2">
      <c r="A1224" s="1" t="s">
        <v>1284</v>
      </c>
      <c r="B1224" s="1" t="s">
        <v>4622</v>
      </c>
      <c r="C1224" s="1" t="s">
        <v>2951</v>
      </c>
      <c r="D1224" s="1" t="s">
        <v>3399</v>
      </c>
      <c r="E1224" t="s">
        <v>61</v>
      </c>
      <c r="F1224" t="s">
        <v>62</v>
      </c>
      <c r="G1224" t="s">
        <v>62</v>
      </c>
      <c r="H1224" t="s">
        <v>62</v>
      </c>
      <c r="I1224" t="s">
        <v>61</v>
      </c>
      <c r="J1224" t="s">
        <v>62</v>
      </c>
      <c r="K1224" t="s">
        <v>62</v>
      </c>
      <c r="L1224" t="s">
        <v>62</v>
      </c>
      <c r="M1224" t="s">
        <v>62</v>
      </c>
      <c r="N1224" t="s">
        <v>62</v>
      </c>
      <c r="O1224" t="s">
        <v>62</v>
      </c>
      <c r="P1224" t="s">
        <v>61</v>
      </c>
      <c r="Q1224" t="s">
        <v>62</v>
      </c>
      <c r="R1224" t="s">
        <v>61</v>
      </c>
      <c r="S1224" t="s">
        <v>62</v>
      </c>
      <c r="T1224" t="s">
        <v>61</v>
      </c>
      <c r="U1224" t="s">
        <v>61</v>
      </c>
      <c r="V1224" t="s">
        <v>62</v>
      </c>
    </row>
    <row r="1225" spans="1:22" x14ac:dyDescent="0.2">
      <c r="A1225" s="1" t="s">
        <v>1285</v>
      </c>
      <c r="B1225" s="1" t="s">
        <v>4623</v>
      </c>
      <c r="C1225" s="1" t="s">
        <v>2952</v>
      </c>
      <c r="D1225" s="1" t="s">
        <v>3399</v>
      </c>
      <c r="E1225" t="s">
        <v>61</v>
      </c>
      <c r="F1225" t="s">
        <v>62</v>
      </c>
      <c r="G1225" t="s">
        <v>62</v>
      </c>
      <c r="H1225" t="s">
        <v>62</v>
      </c>
      <c r="I1225" t="s">
        <v>62</v>
      </c>
      <c r="J1225" t="s">
        <v>61</v>
      </c>
      <c r="K1225" t="s">
        <v>62</v>
      </c>
      <c r="L1225" t="s">
        <v>62</v>
      </c>
      <c r="M1225" t="s">
        <v>62</v>
      </c>
      <c r="N1225" t="s">
        <v>62</v>
      </c>
      <c r="O1225" t="s">
        <v>62</v>
      </c>
      <c r="P1225" t="s">
        <v>61</v>
      </c>
      <c r="Q1225" t="s">
        <v>62</v>
      </c>
      <c r="R1225" t="s">
        <v>61</v>
      </c>
      <c r="T1225" t="s">
        <v>61</v>
      </c>
      <c r="U1225" t="s">
        <v>62</v>
      </c>
      <c r="V1225" t="s">
        <v>62</v>
      </c>
    </row>
    <row r="1226" spans="1:22" x14ac:dyDescent="0.2">
      <c r="A1226" s="1" t="s">
        <v>1286</v>
      </c>
      <c r="B1226" s="1" t="s">
        <v>4624</v>
      </c>
      <c r="C1226" s="1" t="s">
        <v>2953</v>
      </c>
      <c r="D1226" s="1" t="s">
        <v>3399</v>
      </c>
      <c r="E1226" t="s">
        <v>61</v>
      </c>
      <c r="F1226" t="s">
        <v>62</v>
      </c>
      <c r="G1226" t="s">
        <v>62</v>
      </c>
      <c r="H1226" t="s">
        <v>62</v>
      </c>
      <c r="I1226" t="s">
        <v>62</v>
      </c>
      <c r="J1226" t="s">
        <v>61</v>
      </c>
      <c r="K1226" t="s">
        <v>62</v>
      </c>
      <c r="L1226" t="s">
        <v>62</v>
      </c>
      <c r="M1226" t="s">
        <v>62</v>
      </c>
      <c r="O1226" t="s">
        <v>62</v>
      </c>
      <c r="P1226" t="s">
        <v>61</v>
      </c>
      <c r="Q1226" t="s">
        <v>61</v>
      </c>
      <c r="R1226" t="s">
        <v>61</v>
      </c>
      <c r="S1226" t="s">
        <v>61</v>
      </c>
      <c r="T1226" t="s">
        <v>62</v>
      </c>
      <c r="V1226" t="s">
        <v>62</v>
      </c>
    </row>
    <row r="1227" spans="1:22" x14ac:dyDescent="0.2">
      <c r="A1227" s="1" t="s">
        <v>1287</v>
      </c>
      <c r="B1227" s="1" t="s">
        <v>4625</v>
      </c>
      <c r="C1227" s="1" t="s">
        <v>2954</v>
      </c>
      <c r="D1227" s="1" t="s">
        <v>3399</v>
      </c>
      <c r="E1227" t="s">
        <v>61</v>
      </c>
      <c r="F1227" t="s">
        <v>62</v>
      </c>
      <c r="G1227" t="s">
        <v>62</v>
      </c>
      <c r="H1227" t="s">
        <v>62</v>
      </c>
      <c r="I1227" t="s">
        <v>62</v>
      </c>
      <c r="K1227" t="s">
        <v>62</v>
      </c>
      <c r="L1227" t="s">
        <v>62</v>
      </c>
      <c r="M1227" t="s">
        <v>62</v>
      </c>
      <c r="N1227" t="s">
        <v>62</v>
      </c>
      <c r="P1227" t="s">
        <v>61</v>
      </c>
      <c r="Q1227" t="s">
        <v>62</v>
      </c>
      <c r="R1227" t="s">
        <v>61</v>
      </c>
      <c r="S1227" t="s">
        <v>62</v>
      </c>
      <c r="T1227" t="s">
        <v>62</v>
      </c>
      <c r="V1227" t="s">
        <v>62</v>
      </c>
    </row>
    <row r="1228" spans="1:22" x14ac:dyDescent="0.2">
      <c r="A1228" s="1" t="s">
        <v>1288</v>
      </c>
      <c r="B1228" s="1" t="s">
        <v>4626</v>
      </c>
      <c r="C1228" s="1" t="s">
        <v>2955</v>
      </c>
      <c r="D1228" s="1" t="s">
        <v>3399</v>
      </c>
      <c r="E1228" t="s">
        <v>61</v>
      </c>
      <c r="F1228" t="s">
        <v>62</v>
      </c>
      <c r="G1228" t="s">
        <v>62</v>
      </c>
      <c r="H1228" t="s">
        <v>62</v>
      </c>
      <c r="I1228" t="s">
        <v>62</v>
      </c>
      <c r="J1228" t="s">
        <v>61</v>
      </c>
      <c r="K1228" t="s">
        <v>62</v>
      </c>
      <c r="L1228" t="s">
        <v>62</v>
      </c>
      <c r="M1228" t="s">
        <v>62</v>
      </c>
      <c r="N1228" t="s">
        <v>62</v>
      </c>
      <c r="O1228" t="s">
        <v>61</v>
      </c>
      <c r="P1228" t="s">
        <v>61</v>
      </c>
      <c r="Q1228" t="s">
        <v>62</v>
      </c>
      <c r="R1228" t="s">
        <v>61</v>
      </c>
      <c r="S1228" t="s">
        <v>61</v>
      </c>
      <c r="T1228" t="s">
        <v>62</v>
      </c>
      <c r="V1228" t="s">
        <v>62</v>
      </c>
    </row>
    <row r="1229" spans="1:22" x14ac:dyDescent="0.2">
      <c r="A1229" s="1" t="s">
        <v>1289</v>
      </c>
      <c r="B1229" s="1" t="s">
        <v>4627</v>
      </c>
      <c r="C1229" s="1" t="s">
        <v>2956</v>
      </c>
      <c r="D1229" s="1" t="s">
        <v>3399</v>
      </c>
      <c r="E1229" t="s">
        <v>61</v>
      </c>
      <c r="F1229" t="s">
        <v>62</v>
      </c>
      <c r="G1229" t="s">
        <v>62</v>
      </c>
      <c r="H1229" t="s">
        <v>62</v>
      </c>
      <c r="I1229" t="s">
        <v>62</v>
      </c>
      <c r="J1229" t="s">
        <v>61</v>
      </c>
      <c r="L1229" t="s">
        <v>62</v>
      </c>
      <c r="M1229" t="s">
        <v>62</v>
      </c>
      <c r="O1229" t="s">
        <v>61</v>
      </c>
      <c r="P1229" t="s">
        <v>61</v>
      </c>
      <c r="Q1229" t="s">
        <v>61</v>
      </c>
      <c r="R1229" t="s">
        <v>61</v>
      </c>
      <c r="S1229" t="s">
        <v>62</v>
      </c>
      <c r="T1229" t="s">
        <v>62</v>
      </c>
      <c r="U1229" t="s">
        <v>61</v>
      </c>
      <c r="V1229" t="s">
        <v>62</v>
      </c>
    </row>
    <row r="1230" spans="1:22" x14ac:dyDescent="0.2">
      <c r="A1230" s="1" t="s">
        <v>1290</v>
      </c>
      <c r="B1230" s="1" t="s">
        <v>4628</v>
      </c>
      <c r="C1230" s="1" t="s">
        <v>2957</v>
      </c>
      <c r="D1230" s="1" t="s">
        <v>3399</v>
      </c>
      <c r="F1230" t="s">
        <v>62</v>
      </c>
      <c r="G1230" t="s">
        <v>62</v>
      </c>
      <c r="H1230" t="s">
        <v>62</v>
      </c>
      <c r="I1230" t="s">
        <v>62</v>
      </c>
      <c r="J1230" t="s">
        <v>62</v>
      </c>
      <c r="K1230" t="s">
        <v>62</v>
      </c>
      <c r="L1230" t="s">
        <v>62</v>
      </c>
      <c r="M1230" t="s">
        <v>62</v>
      </c>
      <c r="N1230" t="s">
        <v>62</v>
      </c>
      <c r="O1230" t="s">
        <v>61</v>
      </c>
      <c r="P1230" t="s">
        <v>62</v>
      </c>
      <c r="Q1230" t="s">
        <v>62</v>
      </c>
      <c r="R1230" t="s">
        <v>62</v>
      </c>
      <c r="S1230" t="s">
        <v>62</v>
      </c>
      <c r="T1230" t="s">
        <v>61</v>
      </c>
      <c r="U1230" t="s">
        <v>62</v>
      </c>
      <c r="V1230" t="s">
        <v>62</v>
      </c>
    </row>
    <row r="1231" spans="1:22" x14ac:dyDescent="0.2">
      <c r="A1231" s="1" t="s">
        <v>1291</v>
      </c>
      <c r="B1231" s="1" t="s">
        <v>4629</v>
      </c>
      <c r="C1231" s="1" t="s">
        <v>2958</v>
      </c>
      <c r="D1231" s="1" t="s">
        <v>3399</v>
      </c>
      <c r="E1231" t="s">
        <v>61</v>
      </c>
      <c r="F1231" t="s">
        <v>62</v>
      </c>
      <c r="G1231" t="s">
        <v>62</v>
      </c>
      <c r="H1231" t="s">
        <v>62</v>
      </c>
      <c r="I1231" t="s">
        <v>62</v>
      </c>
      <c r="J1231" t="s">
        <v>62</v>
      </c>
      <c r="K1231" t="s">
        <v>62</v>
      </c>
      <c r="L1231" t="s">
        <v>62</v>
      </c>
      <c r="M1231" t="s">
        <v>62</v>
      </c>
      <c r="N1231" t="s">
        <v>62</v>
      </c>
      <c r="O1231" t="s">
        <v>62</v>
      </c>
      <c r="P1231" t="s">
        <v>61</v>
      </c>
      <c r="Q1231" t="s">
        <v>62</v>
      </c>
      <c r="R1231" t="s">
        <v>61</v>
      </c>
      <c r="S1231" t="s">
        <v>62</v>
      </c>
      <c r="T1231" t="s">
        <v>61</v>
      </c>
      <c r="U1231" t="s">
        <v>61</v>
      </c>
      <c r="V1231" t="s">
        <v>62</v>
      </c>
    </row>
    <row r="1232" spans="1:22" x14ac:dyDescent="0.2">
      <c r="A1232" s="1" t="s">
        <v>1292</v>
      </c>
      <c r="B1232" s="1" t="s">
        <v>4630</v>
      </c>
      <c r="C1232" s="1" t="s">
        <v>2959</v>
      </c>
      <c r="D1232" s="1" t="s">
        <v>3399</v>
      </c>
      <c r="E1232" t="s">
        <v>61</v>
      </c>
      <c r="F1232" t="s">
        <v>62</v>
      </c>
      <c r="G1232" t="s">
        <v>62</v>
      </c>
      <c r="H1232" t="s">
        <v>62</v>
      </c>
      <c r="I1232" t="s">
        <v>62</v>
      </c>
      <c r="J1232" t="s">
        <v>62</v>
      </c>
      <c r="K1232" t="s">
        <v>62</v>
      </c>
      <c r="L1232" t="s">
        <v>62</v>
      </c>
      <c r="M1232" t="s">
        <v>62</v>
      </c>
      <c r="N1232" t="s">
        <v>62</v>
      </c>
      <c r="O1232" t="s">
        <v>61</v>
      </c>
      <c r="P1232" t="s">
        <v>61</v>
      </c>
      <c r="Q1232" t="s">
        <v>62</v>
      </c>
      <c r="R1232" t="s">
        <v>61</v>
      </c>
      <c r="S1232" t="s">
        <v>62</v>
      </c>
      <c r="T1232" t="s">
        <v>61</v>
      </c>
      <c r="U1232" t="s">
        <v>61</v>
      </c>
      <c r="V1232" t="s">
        <v>61</v>
      </c>
    </row>
    <row r="1233" spans="1:22" x14ac:dyDescent="0.2">
      <c r="A1233" s="1" t="s">
        <v>1293</v>
      </c>
      <c r="B1233" s="1" t="s">
        <v>4631</v>
      </c>
      <c r="C1233" s="1" t="s">
        <v>2960</v>
      </c>
      <c r="D1233" s="1" t="s">
        <v>3399</v>
      </c>
      <c r="E1233" t="s">
        <v>61</v>
      </c>
      <c r="F1233" t="s">
        <v>62</v>
      </c>
      <c r="G1233" t="s">
        <v>62</v>
      </c>
      <c r="H1233" t="s">
        <v>62</v>
      </c>
      <c r="I1233" t="s">
        <v>62</v>
      </c>
      <c r="J1233" t="s">
        <v>61</v>
      </c>
      <c r="K1233" t="s">
        <v>62</v>
      </c>
      <c r="L1233" t="s">
        <v>62</v>
      </c>
      <c r="M1233" t="s">
        <v>62</v>
      </c>
      <c r="N1233" t="s">
        <v>61</v>
      </c>
      <c r="O1233" t="s">
        <v>61</v>
      </c>
      <c r="P1233" t="s">
        <v>61</v>
      </c>
      <c r="Q1233" t="s">
        <v>61</v>
      </c>
      <c r="R1233" t="s">
        <v>61</v>
      </c>
      <c r="S1233" t="s">
        <v>61</v>
      </c>
      <c r="T1233" t="s">
        <v>61</v>
      </c>
      <c r="U1233" t="s">
        <v>61</v>
      </c>
      <c r="V1233" t="s">
        <v>62</v>
      </c>
    </row>
    <row r="1234" spans="1:22" x14ac:dyDescent="0.2">
      <c r="A1234" s="1" t="s">
        <v>1294</v>
      </c>
      <c r="B1234" s="1" t="s">
        <v>4632</v>
      </c>
      <c r="C1234" s="1" t="s">
        <v>2961</v>
      </c>
      <c r="D1234" s="1" t="s">
        <v>3399</v>
      </c>
      <c r="E1234" t="s">
        <v>61</v>
      </c>
      <c r="F1234" t="s">
        <v>62</v>
      </c>
      <c r="G1234" t="s">
        <v>62</v>
      </c>
      <c r="H1234" t="s">
        <v>62</v>
      </c>
      <c r="I1234" t="s">
        <v>61</v>
      </c>
      <c r="J1234" t="s">
        <v>62</v>
      </c>
      <c r="K1234" t="s">
        <v>62</v>
      </c>
      <c r="L1234" t="s">
        <v>62</v>
      </c>
      <c r="M1234" t="s">
        <v>62</v>
      </c>
      <c r="N1234" t="s">
        <v>62</v>
      </c>
      <c r="O1234" t="s">
        <v>61</v>
      </c>
      <c r="P1234" t="s">
        <v>62</v>
      </c>
      <c r="Q1234" t="s">
        <v>62</v>
      </c>
      <c r="R1234" t="s">
        <v>62</v>
      </c>
      <c r="S1234" t="s">
        <v>62</v>
      </c>
      <c r="T1234" t="s">
        <v>61</v>
      </c>
      <c r="U1234" t="s">
        <v>61</v>
      </c>
      <c r="V1234" t="s">
        <v>62</v>
      </c>
    </row>
    <row r="1235" spans="1:22" x14ac:dyDescent="0.2">
      <c r="A1235" s="1" t="s">
        <v>1295</v>
      </c>
      <c r="B1235" s="1" t="s">
        <v>4633</v>
      </c>
      <c r="C1235" s="1" t="s">
        <v>2962</v>
      </c>
      <c r="D1235" s="1" t="s">
        <v>3399</v>
      </c>
      <c r="E1235" t="s">
        <v>61</v>
      </c>
      <c r="F1235" t="s">
        <v>62</v>
      </c>
      <c r="G1235" t="s">
        <v>62</v>
      </c>
      <c r="H1235" t="s">
        <v>62</v>
      </c>
      <c r="I1235" t="s">
        <v>62</v>
      </c>
      <c r="J1235" t="s">
        <v>62</v>
      </c>
      <c r="K1235" t="s">
        <v>62</v>
      </c>
      <c r="L1235" t="s">
        <v>62</v>
      </c>
      <c r="M1235" t="s">
        <v>62</v>
      </c>
      <c r="N1235" t="s">
        <v>62</v>
      </c>
      <c r="O1235" t="s">
        <v>62</v>
      </c>
      <c r="P1235" t="s">
        <v>61</v>
      </c>
      <c r="Q1235" t="s">
        <v>62</v>
      </c>
      <c r="R1235" t="s">
        <v>61</v>
      </c>
      <c r="S1235" t="s">
        <v>62</v>
      </c>
      <c r="T1235" t="s">
        <v>62</v>
      </c>
      <c r="U1235" t="s">
        <v>62</v>
      </c>
      <c r="V1235" t="s">
        <v>62</v>
      </c>
    </row>
    <row r="1236" spans="1:22" x14ac:dyDescent="0.2">
      <c r="A1236" s="1" t="s">
        <v>1296</v>
      </c>
      <c r="B1236" s="1" t="s">
        <v>4634</v>
      </c>
      <c r="C1236" s="1" t="s">
        <v>2963</v>
      </c>
      <c r="D1236" s="1" t="s">
        <v>3399</v>
      </c>
      <c r="E1236" t="s">
        <v>61</v>
      </c>
      <c r="F1236" t="s">
        <v>62</v>
      </c>
      <c r="G1236" t="s">
        <v>62</v>
      </c>
      <c r="H1236" t="s">
        <v>62</v>
      </c>
      <c r="I1236" t="s">
        <v>62</v>
      </c>
      <c r="J1236" t="s">
        <v>61</v>
      </c>
      <c r="K1236" t="s">
        <v>62</v>
      </c>
      <c r="L1236" t="s">
        <v>62</v>
      </c>
      <c r="M1236" t="s">
        <v>62</v>
      </c>
      <c r="N1236" t="s">
        <v>62</v>
      </c>
      <c r="O1236" t="s">
        <v>62</v>
      </c>
      <c r="P1236" t="s">
        <v>61</v>
      </c>
      <c r="Q1236" t="s">
        <v>62</v>
      </c>
      <c r="R1236" t="s">
        <v>61</v>
      </c>
      <c r="S1236" t="s">
        <v>62</v>
      </c>
      <c r="T1236" t="s">
        <v>61</v>
      </c>
      <c r="V1236" t="s">
        <v>62</v>
      </c>
    </row>
    <row r="1237" spans="1:22" x14ac:dyDescent="0.2">
      <c r="A1237" s="1" t="s">
        <v>1297</v>
      </c>
      <c r="B1237" s="1" t="s">
        <v>4635</v>
      </c>
      <c r="C1237" s="1" t="s">
        <v>2964</v>
      </c>
      <c r="D1237" s="1" t="s">
        <v>3399</v>
      </c>
      <c r="E1237" t="s">
        <v>61</v>
      </c>
      <c r="F1237" t="s">
        <v>62</v>
      </c>
      <c r="G1237" t="s">
        <v>62</v>
      </c>
      <c r="H1237" t="s">
        <v>62</v>
      </c>
      <c r="I1237" t="s">
        <v>62</v>
      </c>
      <c r="J1237" t="s">
        <v>62</v>
      </c>
      <c r="K1237" t="s">
        <v>62</v>
      </c>
      <c r="L1237" t="s">
        <v>62</v>
      </c>
      <c r="M1237" t="s">
        <v>62</v>
      </c>
      <c r="N1237" t="s">
        <v>62</v>
      </c>
      <c r="O1237" t="s">
        <v>61</v>
      </c>
      <c r="P1237" t="s">
        <v>61</v>
      </c>
      <c r="Q1237" t="s">
        <v>62</v>
      </c>
      <c r="R1237" t="s">
        <v>61</v>
      </c>
      <c r="S1237" t="s">
        <v>61</v>
      </c>
      <c r="T1237" t="s">
        <v>62</v>
      </c>
      <c r="U1237" t="s">
        <v>61</v>
      </c>
      <c r="V1237" t="s">
        <v>61</v>
      </c>
    </row>
    <row r="1238" spans="1:22" x14ac:dyDescent="0.2">
      <c r="A1238" s="1" t="s">
        <v>1298</v>
      </c>
      <c r="B1238" s="1" t="s">
        <v>4636</v>
      </c>
      <c r="C1238" s="1" t="s">
        <v>2965</v>
      </c>
      <c r="D1238" s="1" t="s">
        <v>3399</v>
      </c>
      <c r="E1238" t="s">
        <v>61</v>
      </c>
      <c r="F1238" t="s">
        <v>62</v>
      </c>
      <c r="G1238" t="s">
        <v>62</v>
      </c>
      <c r="H1238" t="s">
        <v>62</v>
      </c>
      <c r="J1238" t="s">
        <v>62</v>
      </c>
      <c r="K1238" t="s">
        <v>62</v>
      </c>
      <c r="L1238" t="s">
        <v>62</v>
      </c>
      <c r="M1238" t="s">
        <v>62</v>
      </c>
      <c r="N1238" t="s">
        <v>62</v>
      </c>
      <c r="O1238" t="s">
        <v>61</v>
      </c>
      <c r="P1238" t="s">
        <v>61</v>
      </c>
      <c r="Q1238" t="s">
        <v>62</v>
      </c>
      <c r="R1238" t="s">
        <v>61</v>
      </c>
      <c r="S1238" t="s">
        <v>62</v>
      </c>
      <c r="T1238" t="s">
        <v>61</v>
      </c>
      <c r="U1238" t="s">
        <v>61</v>
      </c>
      <c r="V1238" t="s">
        <v>61</v>
      </c>
    </row>
    <row r="1239" spans="1:22" x14ac:dyDescent="0.2">
      <c r="A1239" s="1" t="s">
        <v>1299</v>
      </c>
      <c r="B1239" s="1" t="s">
        <v>4637</v>
      </c>
      <c r="C1239" s="1" t="s">
        <v>2966</v>
      </c>
      <c r="D1239" s="1" t="s">
        <v>3399</v>
      </c>
      <c r="E1239" t="s">
        <v>62</v>
      </c>
      <c r="F1239" t="s">
        <v>62</v>
      </c>
      <c r="G1239" t="s">
        <v>62</v>
      </c>
      <c r="H1239" t="s">
        <v>62</v>
      </c>
      <c r="I1239" t="s">
        <v>62</v>
      </c>
      <c r="J1239" t="s">
        <v>62</v>
      </c>
      <c r="K1239" t="s">
        <v>62</v>
      </c>
      <c r="L1239" t="s">
        <v>62</v>
      </c>
      <c r="M1239" t="s">
        <v>62</v>
      </c>
      <c r="N1239" t="s">
        <v>62</v>
      </c>
      <c r="O1239" t="s">
        <v>61</v>
      </c>
      <c r="P1239" t="s">
        <v>62</v>
      </c>
      <c r="Q1239" t="s">
        <v>62</v>
      </c>
      <c r="R1239" t="s">
        <v>61</v>
      </c>
      <c r="S1239" t="s">
        <v>62</v>
      </c>
      <c r="T1239" t="s">
        <v>61</v>
      </c>
      <c r="U1239" t="s">
        <v>62</v>
      </c>
      <c r="V1239" t="s">
        <v>62</v>
      </c>
    </row>
    <row r="1240" spans="1:22" x14ac:dyDescent="0.2">
      <c r="A1240" s="1" t="s">
        <v>1300</v>
      </c>
      <c r="B1240" s="1" t="s">
        <v>4638</v>
      </c>
      <c r="C1240" s="1" t="s">
        <v>2967</v>
      </c>
      <c r="D1240" s="1" t="s">
        <v>3399</v>
      </c>
      <c r="E1240" t="s">
        <v>62</v>
      </c>
      <c r="F1240" t="s">
        <v>62</v>
      </c>
      <c r="G1240" t="s">
        <v>62</v>
      </c>
      <c r="H1240" t="s">
        <v>62</v>
      </c>
      <c r="I1240" t="s">
        <v>62</v>
      </c>
      <c r="J1240" t="s">
        <v>62</v>
      </c>
      <c r="K1240" t="s">
        <v>62</v>
      </c>
      <c r="L1240" t="s">
        <v>62</v>
      </c>
      <c r="M1240" t="s">
        <v>62</v>
      </c>
      <c r="N1240" t="s">
        <v>62</v>
      </c>
      <c r="O1240" t="s">
        <v>61</v>
      </c>
      <c r="P1240" t="s">
        <v>62</v>
      </c>
      <c r="Q1240" t="s">
        <v>62</v>
      </c>
      <c r="S1240" t="s">
        <v>62</v>
      </c>
      <c r="U1240" t="s">
        <v>62</v>
      </c>
      <c r="V1240" t="s">
        <v>62</v>
      </c>
    </row>
    <row r="1241" spans="1:22" x14ac:dyDescent="0.2">
      <c r="A1241" s="1" t="s">
        <v>1301</v>
      </c>
      <c r="B1241" s="1" t="s">
        <v>4639</v>
      </c>
      <c r="C1241" s="1" t="s">
        <v>2968</v>
      </c>
      <c r="D1241" s="1" t="s">
        <v>3399</v>
      </c>
      <c r="E1241" t="s">
        <v>61</v>
      </c>
      <c r="F1241" t="s">
        <v>62</v>
      </c>
      <c r="G1241" t="s">
        <v>62</v>
      </c>
      <c r="H1241" t="s">
        <v>62</v>
      </c>
      <c r="I1241" t="s">
        <v>62</v>
      </c>
      <c r="J1241" t="s">
        <v>62</v>
      </c>
      <c r="K1241" t="s">
        <v>62</v>
      </c>
      <c r="L1241" t="s">
        <v>62</v>
      </c>
      <c r="M1241" t="s">
        <v>62</v>
      </c>
      <c r="N1241" t="s">
        <v>62</v>
      </c>
      <c r="O1241" t="s">
        <v>62</v>
      </c>
      <c r="P1241" t="s">
        <v>61</v>
      </c>
      <c r="Q1241" t="s">
        <v>62</v>
      </c>
      <c r="R1241" t="s">
        <v>61</v>
      </c>
      <c r="S1241" t="s">
        <v>62</v>
      </c>
      <c r="T1241" t="s">
        <v>62</v>
      </c>
      <c r="V1241" t="s">
        <v>62</v>
      </c>
    </row>
    <row r="1242" spans="1:22" x14ac:dyDescent="0.2">
      <c r="A1242" s="1" t="s">
        <v>1302</v>
      </c>
      <c r="B1242" s="1" t="s">
        <v>4640</v>
      </c>
      <c r="C1242" s="1" t="s">
        <v>2969</v>
      </c>
      <c r="D1242" s="1" t="s">
        <v>3399</v>
      </c>
      <c r="E1242" t="s">
        <v>61</v>
      </c>
      <c r="F1242" t="s">
        <v>62</v>
      </c>
      <c r="G1242" t="s">
        <v>62</v>
      </c>
      <c r="H1242" t="s">
        <v>62</v>
      </c>
      <c r="I1242" t="s">
        <v>62</v>
      </c>
      <c r="J1242" t="s">
        <v>61</v>
      </c>
      <c r="L1242" t="s">
        <v>62</v>
      </c>
      <c r="M1242" t="s">
        <v>62</v>
      </c>
      <c r="O1242" t="s">
        <v>61</v>
      </c>
      <c r="P1242" t="s">
        <v>61</v>
      </c>
      <c r="Q1242" t="s">
        <v>61</v>
      </c>
      <c r="R1242" t="s">
        <v>61</v>
      </c>
      <c r="S1242" t="s">
        <v>62</v>
      </c>
      <c r="T1242" t="s">
        <v>62</v>
      </c>
      <c r="U1242" t="s">
        <v>61</v>
      </c>
      <c r="V1242" t="s">
        <v>62</v>
      </c>
    </row>
    <row r="1243" spans="1:22" x14ac:dyDescent="0.2">
      <c r="A1243" s="1" t="s">
        <v>1303</v>
      </c>
      <c r="B1243" s="1" t="s">
        <v>4641</v>
      </c>
      <c r="C1243" s="1" t="s">
        <v>2970</v>
      </c>
      <c r="D1243" s="1" t="s">
        <v>3399</v>
      </c>
      <c r="F1243" t="s">
        <v>62</v>
      </c>
      <c r="G1243" t="s">
        <v>61</v>
      </c>
      <c r="H1243" t="s">
        <v>62</v>
      </c>
      <c r="I1243" t="s">
        <v>61</v>
      </c>
      <c r="J1243" t="s">
        <v>62</v>
      </c>
      <c r="K1243" t="s">
        <v>62</v>
      </c>
      <c r="L1243" t="s">
        <v>62</v>
      </c>
      <c r="M1243" t="s">
        <v>62</v>
      </c>
      <c r="N1243" t="s">
        <v>62</v>
      </c>
      <c r="O1243" t="s">
        <v>61</v>
      </c>
      <c r="P1243" t="s">
        <v>62</v>
      </c>
      <c r="Q1243" t="s">
        <v>62</v>
      </c>
      <c r="R1243" t="s">
        <v>62</v>
      </c>
      <c r="S1243" t="s">
        <v>62</v>
      </c>
      <c r="T1243" t="s">
        <v>61</v>
      </c>
      <c r="U1243" t="s">
        <v>62</v>
      </c>
      <c r="V1243" t="s">
        <v>62</v>
      </c>
    </row>
    <row r="1244" spans="1:22" x14ac:dyDescent="0.2">
      <c r="A1244" s="1" t="s">
        <v>1304</v>
      </c>
      <c r="B1244" s="1" t="s">
        <v>4642</v>
      </c>
      <c r="C1244" s="1" t="s">
        <v>2971</v>
      </c>
      <c r="D1244" s="1" t="s">
        <v>3399</v>
      </c>
      <c r="E1244" t="s">
        <v>61</v>
      </c>
      <c r="F1244" t="s">
        <v>62</v>
      </c>
      <c r="G1244" t="s">
        <v>61</v>
      </c>
      <c r="H1244" t="s">
        <v>62</v>
      </c>
      <c r="I1244" t="s">
        <v>62</v>
      </c>
      <c r="J1244" t="s">
        <v>61</v>
      </c>
      <c r="K1244" t="s">
        <v>62</v>
      </c>
      <c r="L1244" t="s">
        <v>62</v>
      </c>
      <c r="M1244" t="s">
        <v>62</v>
      </c>
      <c r="N1244" t="s">
        <v>62</v>
      </c>
      <c r="O1244" t="s">
        <v>61</v>
      </c>
      <c r="P1244" t="s">
        <v>61</v>
      </c>
      <c r="Q1244" t="s">
        <v>62</v>
      </c>
      <c r="R1244" t="s">
        <v>61</v>
      </c>
      <c r="S1244" t="s">
        <v>61</v>
      </c>
      <c r="T1244" t="s">
        <v>62</v>
      </c>
      <c r="V1244" t="s">
        <v>62</v>
      </c>
    </row>
    <row r="1245" spans="1:22" x14ac:dyDescent="0.2">
      <c r="A1245" s="1" t="s">
        <v>1305</v>
      </c>
      <c r="B1245" s="1" t="s">
        <v>4643</v>
      </c>
      <c r="C1245" s="1" t="s">
        <v>2972</v>
      </c>
      <c r="D1245" s="1" t="s">
        <v>3399</v>
      </c>
      <c r="E1245" t="s">
        <v>61</v>
      </c>
      <c r="F1245" t="s">
        <v>62</v>
      </c>
      <c r="G1245" t="s">
        <v>62</v>
      </c>
      <c r="H1245" t="s">
        <v>62</v>
      </c>
      <c r="J1245" t="s">
        <v>62</v>
      </c>
      <c r="K1245" t="s">
        <v>62</v>
      </c>
      <c r="L1245" t="s">
        <v>62</v>
      </c>
      <c r="M1245" t="s">
        <v>62</v>
      </c>
      <c r="N1245" t="s">
        <v>62</v>
      </c>
      <c r="O1245" t="s">
        <v>61</v>
      </c>
      <c r="P1245" t="s">
        <v>61</v>
      </c>
      <c r="R1245" t="s">
        <v>61</v>
      </c>
      <c r="T1245" t="s">
        <v>62</v>
      </c>
      <c r="U1245" t="s">
        <v>62</v>
      </c>
      <c r="V1245" t="s">
        <v>62</v>
      </c>
    </row>
    <row r="1246" spans="1:22" x14ac:dyDescent="0.2">
      <c r="A1246" s="1" t="s">
        <v>1306</v>
      </c>
      <c r="B1246" s="1" t="s">
        <v>4644</v>
      </c>
      <c r="C1246" s="1" t="s">
        <v>2973</v>
      </c>
      <c r="D1246" s="1" t="s">
        <v>3399</v>
      </c>
      <c r="E1246" t="s">
        <v>61</v>
      </c>
      <c r="F1246" t="s">
        <v>62</v>
      </c>
      <c r="G1246" t="s">
        <v>62</v>
      </c>
      <c r="H1246" t="s">
        <v>62</v>
      </c>
      <c r="I1246" t="s">
        <v>62</v>
      </c>
      <c r="J1246" t="s">
        <v>62</v>
      </c>
      <c r="K1246" t="s">
        <v>62</v>
      </c>
      <c r="L1246" t="s">
        <v>62</v>
      </c>
      <c r="M1246" t="s">
        <v>62</v>
      </c>
      <c r="N1246" t="s">
        <v>62</v>
      </c>
      <c r="O1246" t="s">
        <v>61</v>
      </c>
      <c r="P1246" t="s">
        <v>61</v>
      </c>
      <c r="Q1246" t="s">
        <v>62</v>
      </c>
      <c r="R1246" t="s">
        <v>61</v>
      </c>
      <c r="S1246" t="s">
        <v>61</v>
      </c>
      <c r="T1246" t="s">
        <v>62</v>
      </c>
      <c r="U1246" t="s">
        <v>61</v>
      </c>
      <c r="V1246" t="s">
        <v>61</v>
      </c>
    </row>
    <row r="1247" spans="1:22" x14ac:dyDescent="0.2">
      <c r="A1247" s="1" t="s">
        <v>1307</v>
      </c>
      <c r="B1247" s="1" t="s">
        <v>4645</v>
      </c>
      <c r="C1247" s="1" t="s">
        <v>2974</v>
      </c>
      <c r="D1247" s="1" t="s">
        <v>3399</v>
      </c>
      <c r="E1247" t="s">
        <v>62</v>
      </c>
      <c r="F1247" t="s">
        <v>62</v>
      </c>
      <c r="G1247" t="s">
        <v>62</v>
      </c>
      <c r="H1247" t="s">
        <v>62</v>
      </c>
      <c r="J1247" t="s">
        <v>61</v>
      </c>
      <c r="K1247" t="s">
        <v>62</v>
      </c>
      <c r="L1247" t="s">
        <v>62</v>
      </c>
      <c r="M1247" t="s">
        <v>62</v>
      </c>
      <c r="N1247" t="s">
        <v>62</v>
      </c>
      <c r="O1247" t="s">
        <v>61</v>
      </c>
      <c r="P1247" t="s">
        <v>61</v>
      </c>
      <c r="Q1247" t="s">
        <v>62</v>
      </c>
      <c r="R1247" t="s">
        <v>61</v>
      </c>
      <c r="T1247" t="s">
        <v>61</v>
      </c>
      <c r="U1247" t="s">
        <v>62</v>
      </c>
      <c r="V1247" t="s">
        <v>62</v>
      </c>
    </row>
    <row r="1248" spans="1:22" x14ac:dyDescent="0.2">
      <c r="A1248" s="1" t="s">
        <v>1308</v>
      </c>
      <c r="B1248" s="1" t="s">
        <v>4646</v>
      </c>
      <c r="C1248" s="1" t="s">
        <v>2975</v>
      </c>
      <c r="D1248" s="1" t="s">
        <v>3399</v>
      </c>
      <c r="E1248" t="s">
        <v>61</v>
      </c>
      <c r="F1248" t="s">
        <v>62</v>
      </c>
      <c r="G1248" t="s">
        <v>62</v>
      </c>
      <c r="H1248" t="s">
        <v>62</v>
      </c>
      <c r="I1248" t="s">
        <v>62</v>
      </c>
      <c r="J1248" t="s">
        <v>62</v>
      </c>
      <c r="K1248" t="s">
        <v>62</v>
      </c>
      <c r="L1248" t="s">
        <v>62</v>
      </c>
      <c r="M1248" t="s">
        <v>62</v>
      </c>
      <c r="N1248" t="s">
        <v>62</v>
      </c>
      <c r="O1248" t="s">
        <v>62</v>
      </c>
      <c r="P1248" t="s">
        <v>61</v>
      </c>
      <c r="Q1248" t="s">
        <v>62</v>
      </c>
      <c r="R1248" t="s">
        <v>61</v>
      </c>
      <c r="S1248" t="s">
        <v>62</v>
      </c>
      <c r="T1248" t="s">
        <v>62</v>
      </c>
      <c r="U1248" t="s">
        <v>61</v>
      </c>
      <c r="V1248" t="s">
        <v>62</v>
      </c>
    </row>
    <row r="1249" spans="1:22" x14ac:dyDescent="0.2">
      <c r="A1249" s="1" t="s">
        <v>1309</v>
      </c>
      <c r="B1249" s="1" t="s">
        <v>4647</v>
      </c>
      <c r="C1249" s="1" t="s">
        <v>2976</v>
      </c>
      <c r="D1249" s="1" t="s">
        <v>3399</v>
      </c>
      <c r="E1249" t="s">
        <v>61</v>
      </c>
      <c r="F1249" t="s">
        <v>62</v>
      </c>
      <c r="G1249" t="s">
        <v>62</v>
      </c>
      <c r="H1249" t="s">
        <v>62</v>
      </c>
      <c r="I1249" t="s">
        <v>62</v>
      </c>
      <c r="J1249" t="s">
        <v>61</v>
      </c>
      <c r="K1249" t="s">
        <v>62</v>
      </c>
      <c r="L1249" t="s">
        <v>62</v>
      </c>
      <c r="M1249" t="s">
        <v>62</v>
      </c>
      <c r="N1249" t="s">
        <v>62</v>
      </c>
      <c r="O1249" t="s">
        <v>62</v>
      </c>
      <c r="P1249" t="s">
        <v>61</v>
      </c>
      <c r="Q1249" t="s">
        <v>62</v>
      </c>
      <c r="R1249" t="s">
        <v>61</v>
      </c>
      <c r="S1249" t="s">
        <v>62</v>
      </c>
      <c r="T1249" t="s">
        <v>61</v>
      </c>
      <c r="V1249" t="s">
        <v>61</v>
      </c>
    </row>
    <row r="1250" spans="1:22" x14ac:dyDescent="0.2">
      <c r="A1250" s="1" t="s">
        <v>1310</v>
      </c>
      <c r="B1250" s="1" t="s">
        <v>4648</v>
      </c>
      <c r="C1250" s="1" t="s">
        <v>2977</v>
      </c>
      <c r="D1250" s="1" t="s">
        <v>3399</v>
      </c>
      <c r="E1250" t="s">
        <v>62</v>
      </c>
      <c r="F1250" t="s">
        <v>62</v>
      </c>
      <c r="G1250" t="s">
        <v>62</v>
      </c>
      <c r="H1250" t="s">
        <v>62</v>
      </c>
      <c r="I1250" t="s">
        <v>62</v>
      </c>
      <c r="J1250" t="s">
        <v>62</v>
      </c>
      <c r="K1250" t="s">
        <v>62</v>
      </c>
      <c r="L1250" t="s">
        <v>62</v>
      </c>
      <c r="M1250" t="s">
        <v>62</v>
      </c>
      <c r="N1250" t="s">
        <v>62</v>
      </c>
      <c r="O1250" t="s">
        <v>61</v>
      </c>
      <c r="P1250" t="s">
        <v>61</v>
      </c>
      <c r="Q1250" t="s">
        <v>62</v>
      </c>
      <c r="R1250" t="s">
        <v>61</v>
      </c>
      <c r="S1250" t="s">
        <v>62</v>
      </c>
      <c r="T1250" t="s">
        <v>61</v>
      </c>
      <c r="U1250" t="s">
        <v>62</v>
      </c>
      <c r="V1250" t="s">
        <v>62</v>
      </c>
    </row>
    <row r="1251" spans="1:22" x14ac:dyDescent="0.2">
      <c r="A1251" s="1" t="s">
        <v>1311</v>
      </c>
      <c r="B1251" s="1" t="s">
        <v>4649</v>
      </c>
      <c r="C1251" s="1" t="s">
        <v>2978</v>
      </c>
      <c r="D1251" s="1" t="s">
        <v>3399</v>
      </c>
      <c r="E1251" t="s">
        <v>61</v>
      </c>
      <c r="F1251" t="s">
        <v>62</v>
      </c>
      <c r="G1251" t="s">
        <v>62</v>
      </c>
      <c r="H1251" t="s">
        <v>62</v>
      </c>
      <c r="J1251" t="s">
        <v>62</v>
      </c>
      <c r="K1251" t="s">
        <v>62</v>
      </c>
      <c r="L1251" t="s">
        <v>62</v>
      </c>
      <c r="M1251" t="s">
        <v>62</v>
      </c>
      <c r="N1251" t="s">
        <v>62</v>
      </c>
      <c r="O1251" t="s">
        <v>62</v>
      </c>
      <c r="P1251" t="s">
        <v>61</v>
      </c>
      <c r="Q1251" t="s">
        <v>62</v>
      </c>
      <c r="S1251" t="s">
        <v>62</v>
      </c>
      <c r="T1251" t="s">
        <v>62</v>
      </c>
      <c r="U1251" t="s">
        <v>61</v>
      </c>
      <c r="V1251" t="s">
        <v>62</v>
      </c>
    </row>
    <row r="1252" spans="1:22" x14ac:dyDescent="0.2">
      <c r="A1252" s="1" t="s">
        <v>1312</v>
      </c>
      <c r="B1252" s="1" t="s">
        <v>4650</v>
      </c>
      <c r="C1252" s="1" t="s">
        <v>2979</v>
      </c>
      <c r="D1252" s="1" t="s">
        <v>3399</v>
      </c>
      <c r="E1252" t="s">
        <v>61</v>
      </c>
      <c r="F1252" t="s">
        <v>62</v>
      </c>
      <c r="G1252" t="s">
        <v>62</v>
      </c>
      <c r="H1252" t="s">
        <v>62</v>
      </c>
      <c r="I1252" t="s">
        <v>62</v>
      </c>
      <c r="J1252" t="s">
        <v>62</v>
      </c>
      <c r="K1252" t="s">
        <v>62</v>
      </c>
      <c r="L1252" t="s">
        <v>62</v>
      </c>
      <c r="M1252" t="s">
        <v>62</v>
      </c>
      <c r="N1252" t="s">
        <v>62</v>
      </c>
      <c r="O1252" t="s">
        <v>62</v>
      </c>
      <c r="P1252" t="s">
        <v>61</v>
      </c>
      <c r="Q1252" t="s">
        <v>62</v>
      </c>
      <c r="R1252" t="s">
        <v>61</v>
      </c>
      <c r="S1252" t="s">
        <v>62</v>
      </c>
      <c r="T1252" t="s">
        <v>62</v>
      </c>
      <c r="U1252" t="s">
        <v>61</v>
      </c>
      <c r="V1252" t="s">
        <v>62</v>
      </c>
    </row>
    <row r="1253" spans="1:22" x14ac:dyDescent="0.2">
      <c r="A1253" s="1" t="s">
        <v>1313</v>
      </c>
      <c r="B1253" s="1" t="s">
        <v>4651</v>
      </c>
      <c r="C1253" s="1" t="s">
        <v>2980</v>
      </c>
      <c r="D1253" s="1" t="s">
        <v>3399</v>
      </c>
      <c r="E1253" t="s">
        <v>61</v>
      </c>
      <c r="F1253" t="s">
        <v>62</v>
      </c>
      <c r="G1253" t="s">
        <v>62</v>
      </c>
      <c r="H1253" t="s">
        <v>62</v>
      </c>
      <c r="I1253" t="s">
        <v>62</v>
      </c>
      <c r="J1253" t="s">
        <v>62</v>
      </c>
      <c r="K1253" t="s">
        <v>62</v>
      </c>
      <c r="L1253" t="s">
        <v>62</v>
      </c>
      <c r="M1253" t="s">
        <v>62</v>
      </c>
      <c r="N1253" t="s">
        <v>62</v>
      </c>
      <c r="O1253" t="s">
        <v>61</v>
      </c>
      <c r="P1253" t="s">
        <v>61</v>
      </c>
      <c r="Q1253" t="s">
        <v>62</v>
      </c>
      <c r="R1253" t="s">
        <v>62</v>
      </c>
      <c r="S1253" t="s">
        <v>62</v>
      </c>
      <c r="T1253" t="s">
        <v>62</v>
      </c>
      <c r="U1253" t="s">
        <v>62</v>
      </c>
      <c r="V1253" t="s">
        <v>62</v>
      </c>
    </row>
    <row r="1254" spans="1:22" x14ac:dyDescent="0.2">
      <c r="A1254" s="1" t="s">
        <v>1314</v>
      </c>
      <c r="B1254" s="1" t="s">
        <v>4652</v>
      </c>
      <c r="C1254" s="1" t="s">
        <v>2981</v>
      </c>
      <c r="D1254" s="1" t="s">
        <v>3399</v>
      </c>
      <c r="E1254" t="s">
        <v>61</v>
      </c>
      <c r="F1254" t="s">
        <v>62</v>
      </c>
      <c r="G1254" t="s">
        <v>62</v>
      </c>
      <c r="H1254" t="s">
        <v>62</v>
      </c>
      <c r="I1254" t="s">
        <v>62</v>
      </c>
      <c r="K1254" t="s">
        <v>62</v>
      </c>
      <c r="L1254" t="s">
        <v>62</v>
      </c>
      <c r="M1254" t="s">
        <v>62</v>
      </c>
      <c r="N1254" t="s">
        <v>62</v>
      </c>
      <c r="O1254" t="s">
        <v>61</v>
      </c>
      <c r="P1254" t="s">
        <v>61</v>
      </c>
      <c r="Q1254" t="s">
        <v>62</v>
      </c>
      <c r="R1254" t="s">
        <v>61</v>
      </c>
      <c r="T1254" t="s">
        <v>62</v>
      </c>
      <c r="U1254" t="s">
        <v>61</v>
      </c>
      <c r="V1254" t="s">
        <v>62</v>
      </c>
    </row>
    <row r="1255" spans="1:22" x14ac:dyDescent="0.2">
      <c r="A1255" s="1" t="s">
        <v>1315</v>
      </c>
      <c r="B1255" s="1" t="s">
        <v>4653</v>
      </c>
      <c r="C1255" s="1" t="s">
        <v>2982</v>
      </c>
      <c r="D1255" s="1" t="s">
        <v>3399</v>
      </c>
      <c r="E1255" t="s">
        <v>61</v>
      </c>
      <c r="F1255" t="s">
        <v>62</v>
      </c>
      <c r="G1255" t="s">
        <v>62</v>
      </c>
      <c r="H1255" t="s">
        <v>62</v>
      </c>
      <c r="I1255" t="s">
        <v>62</v>
      </c>
      <c r="J1255" t="s">
        <v>62</v>
      </c>
      <c r="K1255" t="s">
        <v>62</v>
      </c>
      <c r="L1255" t="s">
        <v>62</v>
      </c>
      <c r="M1255" t="s">
        <v>62</v>
      </c>
      <c r="N1255" t="s">
        <v>62</v>
      </c>
      <c r="O1255" t="s">
        <v>62</v>
      </c>
      <c r="P1255" t="s">
        <v>61</v>
      </c>
      <c r="Q1255" t="s">
        <v>62</v>
      </c>
      <c r="R1255" t="s">
        <v>61</v>
      </c>
      <c r="S1255" t="s">
        <v>62</v>
      </c>
      <c r="T1255" t="s">
        <v>62</v>
      </c>
      <c r="U1255" t="s">
        <v>61</v>
      </c>
      <c r="V1255" t="s">
        <v>62</v>
      </c>
    </row>
    <row r="1256" spans="1:22" x14ac:dyDescent="0.2">
      <c r="A1256" s="1" t="s">
        <v>1316</v>
      </c>
      <c r="B1256" s="1" t="s">
        <v>4654</v>
      </c>
      <c r="C1256" s="1" t="s">
        <v>2983</v>
      </c>
      <c r="D1256" s="1" t="s">
        <v>3399</v>
      </c>
      <c r="E1256" t="s">
        <v>61</v>
      </c>
      <c r="F1256" t="s">
        <v>62</v>
      </c>
      <c r="G1256" t="s">
        <v>62</v>
      </c>
      <c r="H1256" t="s">
        <v>62</v>
      </c>
      <c r="I1256" t="s">
        <v>62</v>
      </c>
      <c r="J1256" t="s">
        <v>62</v>
      </c>
      <c r="K1256" t="s">
        <v>62</v>
      </c>
      <c r="L1256" t="s">
        <v>62</v>
      </c>
      <c r="M1256" t="s">
        <v>62</v>
      </c>
      <c r="N1256" t="s">
        <v>62</v>
      </c>
      <c r="O1256" t="s">
        <v>61</v>
      </c>
      <c r="P1256" t="s">
        <v>61</v>
      </c>
      <c r="Q1256" t="s">
        <v>62</v>
      </c>
      <c r="R1256" t="s">
        <v>61</v>
      </c>
      <c r="S1256" t="s">
        <v>61</v>
      </c>
      <c r="T1256" t="s">
        <v>62</v>
      </c>
      <c r="U1256" t="s">
        <v>61</v>
      </c>
      <c r="V1256" t="s">
        <v>61</v>
      </c>
    </row>
    <row r="1257" spans="1:22" x14ac:dyDescent="0.2">
      <c r="A1257" s="1" t="s">
        <v>1317</v>
      </c>
      <c r="B1257" s="1" t="s">
        <v>4655</v>
      </c>
      <c r="C1257" s="1" t="s">
        <v>2984</v>
      </c>
      <c r="D1257" s="1" t="s">
        <v>3399</v>
      </c>
      <c r="E1257" t="s">
        <v>61</v>
      </c>
      <c r="F1257" t="s">
        <v>62</v>
      </c>
      <c r="G1257" t="s">
        <v>62</v>
      </c>
      <c r="H1257" t="s">
        <v>62</v>
      </c>
      <c r="I1257" t="s">
        <v>62</v>
      </c>
      <c r="J1257" t="s">
        <v>61</v>
      </c>
      <c r="K1257" t="s">
        <v>62</v>
      </c>
      <c r="L1257" t="s">
        <v>62</v>
      </c>
      <c r="M1257" t="s">
        <v>62</v>
      </c>
      <c r="N1257" t="s">
        <v>62</v>
      </c>
      <c r="O1257" t="s">
        <v>62</v>
      </c>
      <c r="P1257" t="s">
        <v>61</v>
      </c>
      <c r="Q1257" t="s">
        <v>62</v>
      </c>
      <c r="R1257" t="s">
        <v>61</v>
      </c>
      <c r="S1257" t="s">
        <v>62</v>
      </c>
      <c r="T1257" t="s">
        <v>61</v>
      </c>
      <c r="V1257" t="s">
        <v>61</v>
      </c>
    </row>
    <row r="1258" spans="1:22" x14ac:dyDescent="0.2">
      <c r="A1258" s="1" t="s">
        <v>1318</v>
      </c>
      <c r="B1258" s="1" t="s">
        <v>4656</v>
      </c>
      <c r="C1258" s="1" t="s">
        <v>2985</v>
      </c>
      <c r="D1258" s="1" t="s">
        <v>3399</v>
      </c>
      <c r="E1258" t="s">
        <v>61</v>
      </c>
      <c r="F1258" t="s">
        <v>62</v>
      </c>
      <c r="G1258" t="s">
        <v>62</v>
      </c>
      <c r="H1258" t="s">
        <v>62</v>
      </c>
      <c r="I1258" t="s">
        <v>61</v>
      </c>
      <c r="J1258" t="s">
        <v>62</v>
      </c>
      <c r="K1258" t="s">
        <v>62</v>
      </c>
      <c r="L1258" t="s">
        <v>62</v>
      </c>
      <c r="M1258" t="s">
        <v>62</v>
      </c>
      <c r="N1258" t="s">
        <v>62</v>
      </c>
      <c r="O1258" t="s">
        <v>62</v>
      </c>
      <c r="P1258" t="s">
        <v>62</v>
      </c>
      <c r="Q1258" t="s">
        <v>62</v>
      </c>
      <c r="R1258" t="s">
        <v>62</v>
      </c>
      <c r="S1258" t="s">
        <v>62</v>
      </c>
      <c r="T1258" t="s">
        <v>61</v>
      </c>
      <c r="V1258" t="s">
        <v>62</v>
      </c>
    </row>
    <row r="1259" spans="1:22" x14ac:dyDescent="0.2">
      <c r="A1259" s="1" t="s">
        <v>1319</v>
      </c>
      <c r="B1259" s="1" t="s">
        <v>4657</v>
      </c>
      <c r="C1259" s="1" t="s">
        <v>2986</v>
      </c>
      <c r="D1259" s="1" t="s">
        <v>3399</v>
      </c>
      <c r="E1259" t="s">
        <v>61</v>
      </c>
      <c r="F1259" t="s">
        <v>62</v>
      </c>
      <c r="G1259" t="s">
        <v>62</v>
      </c>
      <c r="H1259" t="s">
        <v>62</v>
      </c>
      <c r="I1259" t="s">
        <v>62</v>
      </c>
      <c r="J1259" t="s">
        <v>61</v>
      </c>
      <c r="K1259" t="s">
        <v>62</v>
      </c>
      <c r="L1259" t="s">
        <v>62</v>
      </c>
      <c r="M1259" t="s">
        <v>62</v>
      </c>
      <c r="N1259" t="s">
        <v>62</v>
      </c>
      <c r="O1259" t="s">
        <v>62</v>
      </c>
      <c r="P1259" t="s">
        <v>61</v>
      </c>
      <c r="Q1259" t="s">
        <v>62</v>
      </c>
      <c r="R1259" t="s">
        <v>61</v>
      </c>
      <c r="S1259" t="s">
        <v>61</v>
      </c>
      <c r="T1259" t="s">
        <v>62</v>
      </c>
      <c r="U1259" t="s">
        <v>62</v>
      </c>
      <c r="V1259" t="s">
        <v>62</v>
      </c>
    </row>
    <row r="1260" spans="1:22" x14ac:dyDescent="0.2">
      <c r="A1260" s="1" t="s">
        <v>1320</v>
      </c>
      <c r="B1260" s="1" t="s">
        <v>4658</v>
      </c>
      <c r="C1260" s="1" t="s">
        <v>2987</v>
      </c>
      <c r="D1260" s="1" t="s">
        <v>3399</v>
      </c>
      <c r="F1260" t="s">
        <v>62</v>
      </c>
      <c r="G1260" t="s">
        <v>61</v>
      </c>
      <c r="H1260" t="s">
        <v>62</v>
      </c>
      <c r="J1260" t="s">
        <v>61</v>
      </c>
      <c r="K1260" t="s">
        <v>62</v>
      </c>
      <c r="L1260" t="s">
        <v>62</v>
      </c>
      <c r="M1260" t="s">
        <v>62</v>
      </c>
      <c r="N1260" t="s">
        <v>61</v>
      </c>
      <c r="O1260" t="s">
        <v>62</v>
      </c>
      <c r="P1260" t="s">
        <v>61</v>
      </c>
      <c r="Q1260" t="s">
        <v>61</v>
      </c>
      <c r="R1260" t="s">
        <v>61</v>
      </c>
      <c r="S1260" t="s">
        <v>62</v>
      </c>
      <c r="T1260" t="s">
        <v>61</v>
      </c>
      <c r="U1260" t="s">
        <v>62</v>
      </c>
      <c r="V1260" t="s">
        <v>62</v>
      </c>
    </row>
    <row r="1261" spans="1:22" x14ac:dyDescent="0.2">
      <c r="A1261" s="1" t="s">
        <v>1321</v>
      </c>
      <c r="B1261" s="1" t="s">
        <v>4659</v>
      </c>
      <c r="C1261" s="1" t="s">
        <v>2988</v>
      </c>
      <c r="D1261" s="1" t="s">
        <v>3399</v>
      </c>
      <c r="E1261" t="s">
        <v>62</v>
      </c>
      <c r="F1261" t="s">
        <v>62</v>
      </c>
      <c r="G1261" t="s">
        <v>62</v>
      </c>
      <c r="H1261" t="s">
        <v>62</v>
      </c>
      <c r="I1261" t="s">
        <v>62</v>
      </c>
      <c r="J1261" t="s">
        <v>62</v>
      </c>
      <c r="K1261" t="s">
        <v>62</v>
      </c>
      <c r="L1261" t="s">
        <v>62</v>
      </c>
      <c r="M1261" t="s">
        <v>62</v>
      </c>
      <c r="N1261" t="s">
        <v>62</v>
      </c>
      <c r="P1261" t="s">
        <v>62</v>
      </c>
      <c r="Q1261" t="s">
        <v>62</v>
      </c>
      <c r="R1261" t="s">
        <v>62</v>
      </c>
      <c r="S1261" t="s">
        <v>62</v>
      </c>
      <c r="T1261" t="s">
        <v>62</v>
      </c>
      <c r="U1261" t="s">
        <v>62</v>
      </c>
      <c r="V1261" t="s">
        <v>62</v>
      </c>
    </row>
    <row r="1262" spans="1:22" x14ac:dyDescent="0.2">
      <c r="A1262" s="1" t="s">
        <v>1322</v>
      </c>
      <c r="B1262" s="1" t="s">
        <v>4660</v>
      </c>
      <c r="C1262" s="1" t="s">
        <v>2989</v>
      </c>
      <c r="D1262" s="1" t="s">
        <v>3399</v>
      </c>
      <c r="E1262" t="s">
        <v>62</v>
      </c>
      <c r="F1262" t="s">
        <v>62</v>
      </c>
      <c r="G1262" t="s">
        <v>61</v>
      </c>
      <c r="H1262" t="s">
        <v>62</v>
      </c>
      <c r="I1262" t="s">
        <v>62</v>
      </c>
      <c r="J1262" t="s">
        <v>62</v>
      </c>
      <c r="K1262" t="s">
        <v>62</v>
      </c>
      <c r="L1262" t="s">
        <v>62</v>
      </c>
      <c r="M1262" t="s">
        <v>62</v>
      </c>
      <c r="N1262" t="s">
        <v>62</v>
      </c>
      <c r="O1262" t="s">
        <v>61</v>
      </c>
      <c r="P1262" t="s">
        <v>62</v>
      </c>
      <c r="Q1262" t="s">
        <v>62</v>
      </c>
      <c r="R1262" t="s">
        <v>62</v>
      </c>
      <c r="S1262" t="s">
        <v>62</v>
      </c>
      <c r="T1262" t="s">
        <v>61</v>
      </c>
      <c r="U1262" t="s">
        <v>62</v>
      </c>
      <c r="V1262" t="s">
        <v>62</v>
      </c>
    </row>
    <row r="1263" spans="1:22" x14ac:dyDescent="0.2">
      <c r="A1263" s="1" t="s">
        <v>1323</v>
      </c>
      <c r="B1263" s="1" t="s">
        <v>4661</v>
      </c>
      <c r="C1263" s="1" t="s">
        <v>2990</v>
      </c>
      <c r="D1263" s="1" t="s">
        <v>3399</v>
      </c>
      <c r="E1263" t="s">
        <v>61</v>
      </c>
      <c r="F1263" t="s">
        <v>62</v>
      </c>
      <c r="G1263" t="s">
        <v>61</v>
      </c>
      <c r="H1263" t="s">
        <v>62</v>
      </c>
      <c r="J1263" t="s">
        <v>62</v>
      </c>
      <c r="K1263" t="s">
        <v>62</v>
      </c>
      <c r="L1263" t="s">
        <v>62</v>
      </c>
      <c r="M1263" t="s">
        <v>62</v>
      </c>
      <c r="N1263" t="s">
        <v>62</v>
      </c>
      <c r="O1263" t="s">
        <v>61</v>
      </c>
      <c r="P1263" t="s">
        <v>62</v>
      </c>
      <c r="Q1263" t="s">
        <v>62</v>
      </c>
      <c r="R1263" t="s">
        <v>62</v>
      </c>
      <c r="S1263" t="s">
        <v>62</v>
      </c>
      <c r="T1263" t="s">
        <v>61</v>
      </c>
      <c r="U1263" t="s">
        <v>61</v>
      </c>
      <c r="V1263" t="s">
        <v>62</v>
      </c>
    </row>
    <row r="1264" spans="1:22" x14ac:dyDescent="0.2">
      <c r="A1264" s="1" t="s">
        <v>1324</v>
      </c>
      <c r="B1264" s="1" t="s">
        <v>4662</v>
      </c>
      <c r="C1264" s="1" t="s">
        <v>2991</v>
      </c>
      <c r="D1264" s="1" t="s">
        <v>3399</v>
      </c>
      <c r="E1264" t="s">
        <v>62</v>
      </c>
      <c r="F1264" t="s">
        <v>62</v>
      </c>
      <c r="G1264" t="s">
        <v>62</v>
      </c>
      <c r="H1264" t="s">
        <v>62</v>
      </c>
      <c r="I1264" t="s">
        <v>62</v>
      </c>
      <c r="J1264" t="s">
        <v>62</v>
      </c>
      <c r="K1264" t="s">
        <v>62</v>
      </c>
      <c r="L1264" t="s">
        <v>62</v>
      </c>
      <c r="M1264" t="s">
        <v>62</v>
      </c>
      <c r="N1264" t="s">
        <v>62</v>
      </c>
      <c r="O1264" t="s">
        <v>61</v>
      </c>
      <c r="P1264" t="s">
        <v>61</v>
      </c>
      <c r="Q1264" t="s">
        <v>62</v>
      </c>
      <c r="R1264" t="s">
        <v>61</v>
      </c>
      <c r="S1264" t="s">
        <v>62</v>
      </c>
      <c r="T1264" t="s">
        <v>61</v>
      </c>
      <c r="U1264" t="s">
        <v>62</v>
      </c>
      <c r="V1264" t="s">
        <v>62</v>
      </c>
    </row>
    <row r="1265" spans="1:22" x14ac:dyDescent="0.2">
      <c r="A1265" s="1" t="s">
        <v>1325</v>
      </c>
      <c r="B1265" s="1" t="s">
        <v>4663</v>
      </c>
      <c r="C1265" s="1" t="s">
        <v>2992</v>
      </c>
      <c r="D1265" s="1" t="s">
        <v>3399</v>
      </c>
      <c r="E1265" t="s">
        <v>61</v>
      </c>
      <c r="F1265" t="s">
        <v>62</v>
      </c>
      <c r="G1265" t="s">
        <v>62</v>
      </c>
      <c r="H1265" t="s">
        <v>62</v>
      </c>
      <c r="J1265" t="s">
        <v>62</v>
      </c>
      <c r="K1265" t="s">
        <v>62</v>
      </c>
      <c r="L1265" t="s">
        <v>62</v>
      </c>
      <c r="M1265" t="s">
        <v>62</v>
      </c>
      <c r="N1265" t="s">
        <v>62</v>
      </c>
      <c r="O1265" t="s">
        <v>62</v>
      </c>
      <c r="P1265" t="s">
        <v>61</v>
      </c>
      <c r="Q1265" t="s">
        <v>62</v>
      </c>
      <c r="R1265" t="s">
        <v>61</v>
      </c>
      <c r="S1265" t="s">
        <v>61</v>
      </c>
      <c r="T1265" t="s">
        <v>61</v>
      </c>
      <c r="U1265" t="s">
        <v>61</v>
      </c>
      <c r="V1265" t="s">
        <v>61</v>
      </c>
    </row>
    <row r="1266" spans="1:22" x14ac:dyDescent="0.2">
      <c r="A1266" s="1" t="s">
        <v>1326</v>
      </c>
      <c r="B1266" s="1" t="s">
        <v>4664</v>
      </c>
      <c r="C1266" s="1" t="s">
        <v>2993</v>
      </c>
      <c r="D1266" s="1" t="s">
        <v>3399</v>
      </c>
      <c r="E1266" t="s">
        <v>61</v>
      </c>
      <c r="F1266" t="s">
        <v>61</v>
      </c>
      <c r="H1266" t="s">
        <v>62</v>
      </c>
      <c r="I1266" t="s">
        <v>61</v>
      </c>
      <c r="J1266" t="s">
        <v>61</v>
      </c>
      <c r="K1266" t="s">
        <v>62</v>
      </c>
      <c r="N1266" t="s">
        <v>62</v>
      </c>
      <c r="O1266" t="s">
        <v>61</v>
      </c>
      <c r="P1266" t="s">
        <v>62</v>
      </c>
      <c r="Q1266" t="s">
        <v>62</v>
      </c>
      <c r="R1266" t="s">
        <v>61</v>
      </c>
      <c r="S1266" t="s">
        <v>61</v>
      </c>
      <c r="T1266" t="s">
        <v>62</v>
      </c>
      <c r="U1266" t="s">
        <v>61</v>
      </c>
      <c r="V1266" t="s">
        <v>62</v>
      </c>
    </row>
    <row r="1267" spans="1:22" x14ac:dyDescent="0.2">
      <c r="A1267" s="1" t="s">
        <v>1327</v>
      </c>
      <c r="B1267" s="1" t="s">
        <v>4665</v>
      </c>
      <c r="C1267" s="1" t="s">
        <v>2994</v>
      </c>
      <c r="D1267" s="1" t="s">
        <v>3399</v>
      </c>
      <c r="E1267" t="s">
        <v>61</v>
      </c>
      <c r="F1267" t="s">
        <v>62</v>
      </c>
      <c r="H1267" t="s">
        <v>62</v>
      </c>
      <c r="J1267" t="s">
        <v>62</v>
      </c>
      <c r="K1267" t="s">
        <v>62</v>
      </c>
      <c r="L1267" t="s">
        <v>62</v>
      </c>
      <c r="M1267" t="s">
        <v>62</v>
      </c>
      <c r="N1267" t="s">
        <v>62</v>
      </c>
      <c r="O1267" t="s">
        <v>61</v>
      </c>
      <c r="P1267" t="s">
        <v>61</v>
      </c>
      <c r="Q1267" t="s">
        <v>62</v>
      </c>
      <c r="R1267" t="s">
        <v>61</v>
      </c>
      <c r="S1267" t="s">
        <v>62</v>
      </c>
      <c r="U1267" t="s">
        <v>61</v>
      </c>
      <c r="V1267" t="s">
        <v>62</v>
      </c>
    </row>
    <row r="1268" spans="1:22" x14ac:dyDescent="0.2">
      <c r="A1268" s="1" t="s">
        <v>1328</v>
      </c>
      <c r="B1268" s="1" t="s">
        <v>4666</v>
      </c>
      <c r="C1268" s="1" t="s">
        <v>2995</v>
      </c>
      <c r="D1268" s="1" t="s">
        <v>3399</v>
      </c>
      <c r="E1268" t="s">
        <v>61</v>
      </c>
      <c r="F1268" t="s">
        <v>62</v>
      </c>
      <c r="G1268" t="s">
        <v>61</v>
      </c>
      <c r="H1268" t="s">
        <v>62</v>
      </c>
      <c r="I1268" t="s">
        <v>61</v>
      </c>
      <c r="J1268" t="s">
        <v>62</v>
      </c>
      <c r="K1268" t="s">
        <v>62</v>
      </c>
      <c r="L1268" t="s">
        <v>62</v>
      </c>
      <c r="M1268" t="s">
        <v>62</v>
      </c>
      <c r="N1268" t="s">
        <v>62</v>
      </c>
      <c r="O1268" t="s">
        <v>62</v>
      </c>
      <c r="P1268" t="s">
        <v>61</v>
      </c>
      <c r="Q1268" t="s">
        <v>62</v>
      </c>
      <c r="R1268" t="s">
        <v>61</v>
      </c>
      <c r="S1268" t="s">
        <v>62</v>
      </c>
      <c r="T1268" t="s">
        <v>62</v>
      </c>
      <c r="U1268" t="s">
        <v>61</v>
      </c>
      <c r="V1268" t="s">
        <v>62</v>
      </c>
    </row>
    <row r="1269" spans="1:22" x14ac:dyDescent="0.2">
      <c r="A1269" s="1" t="s">
        <v>1329</v>
      </c>
      <c r="B1269" s="1" t="s">
        <v>4667</v>
      </c>
      <c r="C1269" s="1" t="s">
        <v>2996</v>
      </c>
      <c r="D1269" s="1" t="s">
        <v>3399</v>
      </c>
      <c r="E1269" t="s">
        <v>61</v>
      </c>
      <c r="F1269" t="s">
        <v>62</v>
      </c>
      <c r="H1269" t="s">
        <v>62</v>
      </c>
      <c r="I1269" t="s">
        <v>61</v>
      </c>
      <c r="J1269" t="s">
        <v>62</v>
      </c>
      <c r="K1269" t="s">
        <v>62</v>
      </c>
      <c r="L1269" t="s">
        <v>62</v>
      </c>
      <c r="M1269" t="s">
        <v>62</v>
      </c>
      <c r="N1269" t="s">
        <v>62</v>
      </c>
      <c r="O1269" t="s">
        <v>62</v>
      </c>
      <c r="P1269" t="s">
        <v>61</v>
      </c>
      <c r="Q1269" t="s">
        <v>62</v>
      </c>
      <c r="S1269" t="s">
        <v>62</v>
      </c>
      <c r="T1269" t="s">
        <v>62</v>
      </c>
      <c r="U1269" t="s">
        <v>61</v>
      </c>
      <c r="V1269" t="s">
        <v>62</v>
      </c>
    </row>
    <row r="1270" spans="1:22" x14ac:dyDescent="0.2">
      <c r="A1270" s="1" t="s">
        <v>1330</v>
      </c>
      <c r="B1270" s="1" t="s">
        <v>4668</v>
      </c>
      <c r="C1270" s="1" t="s">
        <v>2997</v>
      </c>
      <c r="D1270" s="1" t="s">
        <v>3399</v>
      </c>
      <c r="E1270" t="s">
        <v>62</v>
      </c>
      <c r="F1270" t="s">
        <v>62</v>
      </c>
      <c r="G1270" t="s">
        <v>62</v>
      </c>
      <c r="H1270" t="s">
        <v>62</v>
      </c>
      <c r="I1270" t="s">
        <v>62</v>
      </c>
      <c r="J1270" t="s">
        <v>62</v>
      </c>
      <c r="K1270" t="s">
        <v>62</v>
      </c>
      <c r="L1270" t="s">
        <v>62</v>
      </c>
      <c r="M1270" t="s">
        <v>62</v>
      </c>
      <c r="N1270" t="s">
        <v>62</v>
      </c>
      <c r="O1270" t="s">
        <v>61</v>
      </c>
      <c r="P1270" t="s">
        <v>62</v>
      </c>
      <c r="Q1270" t="s">
        <v>62</v>
      </c>
      <c r="R1270" t="s">
        <v>61</v>
      </c>
      <c r="S1270" t="s">
        <v>62</v>
      </c>
      <c r="T1270" t="s">
        <v>61</v>
      </c>
      <c r="U1270" t="s">
        <v>62</v>
      </c>
      <c r="V1270" t="s">
        <v>62</v>
      </c>
    </row>
    <row r="1271" spans="1:22" x14ac:dyDescent="0.2">
      <c r="A1271" s="1" t="s">
        <v>1331</v>
      </c>
      <c r="B1271" s="1" t="s">
        <v>4669</v>
      </c>
      <c r="C1271" s="1" t="s">
        <v>2998</v>
      </c>
      <c r="D1271" s="1" t="s">
        <v>3399</v>
      </c>
      <c r="E1271" t="s">
        <v>61</v>
      </c>
      <c r="F1271" t="s">
        <v>62</v>
      </c>
      <c r="H1271" t="s">
        <v>62</v>
      </c>
      <c r="I1271" t="s">
        <v>61</v>
      </c>
      <c r="J1271" t="s">
        <v>61</v>
      </c>
      <c r="K1271" t="s">
        <v>62</v>
      </c>
      <c r="L1271" t="s">
        <v>62</v>
      </c>
      <c r="M1271" t="s">
        <v>62</v>
      </c>
      <c r="N1271" t="s">
        <v>62</v>
      </c>
      <c r="O1271" t="s">
        <v>62</v>
      </c>
      <c r="P1271" t="s">
        <v>61</v>
      </c>
      <c r="Q1271" t="s">
        <v>62</v>
      </c>
      <c r="R1271" t="s">
        <v>61</v>
      </c>
      <c r="S1271" t="s">
        <v>62</v>
      </c>
      <c r="T1271" t="s">
        <v>61</v>
      </c>
      <c r="U1271" t="s">
        <v>61</v>
      </c>
      <c r="V1271" t="s">
        <v>62</v>
      </c>
    </row>
    <row r="1272" spans="1:22" x14ac:dyDescent="0.2">
      <c r="A1272" s="1" t="s">
        <v>1332</v>
      </c>
      <c r="B1272" s="1" t="s">
        <v>4670</v>
      </c>
      <c r="C1272" s="1" t="s">
        <v>2999</v>
      </c>
      <c r="D1272" s="1" t="s">
        <v>3399</v>
      </c>
      <c r="E1272" t="s">
        <v>62</v>
      </c>
      <c r="F1272" t="s">
        <v>62</v>
      </c>
      <c r="G1272" t="s">
        <v>62</v>
      </c>
      <c r="H1272" t="s">
        <v>62</v>
      </c>
      <c r="I1272" t="s">
        <v>62</v>
      </c>
      <c r="J1272" t="s">
        <v>62</v>
      </c>
      <c r="K1272" t="s">
        <v>62</v>
      </c>
      <c r="L1272" t="s">
        <v>62</v>
      </c>
      <c r="M1272" t="s">
        <v>62</v>
      </c>
      <c r="N1272" t="s">
        <v>62</v>
      </c>
      <c r="O1272" t="s">
        <v>61</v>
      </c>
      <c r="P1272" t="s">
        <v>62</v>
      </c>
      <c r="Q1272" t="s">
        <v>62</v>
      </c>
      <c r="R1272" t="s">
        <v>62</v>
      </c>
      <c r="S1272" t="s">
        <v>62</v>
      </c>
      <c r="T1272" t="s">
        <v>61</v>
      </c>
      <c r="U1272" t="s">
        <v>62</v>
      </c>
      <c r="V1272" t="s">
        <v>62</v>
      </c>
    </row>
    <row r="1273" spans="1:22" x14ac:dyDescent="0.2">
      <c r="A1273" s="1" t="s">
        <v>1333</v>
      </c>
      <c r="B1273" s="1" t="s">
        <v>4671</v>
      </c>
      <c r="C1273" s="1" t="s">
        <v>3000</v>
      </c>
      <c r="D1273" s="1" t="s">
        <v>3399</v>
      </c>
      <c r="E1273" t="s">
        <v>61</v>
      </c>
      <c r="F1273" t="s">
        <v>62</v>
      </c>
      <c r="G1273" t="s">
        <v>61</v>
      </c>
      <c r="H1273" t="s">
        <v>62</v>
      </c>
      <c r="K1273" t="s">
        <v>62</v>
      </c>
      <c r="L1273" t="s">
        <v>62</v>
      </c>
      <c r="M1273" t="s">
        <v>62</v>
      </c>
      <c r="N1273" t="s">
        <v>62</v>
      </c>
      <c r="O1273" t="s">
        <v>62</v>
      </c>
      <c r="P1273" t="s">
        <v>61</v>
      </c>
      <c r="Q1273" t="s">
        <v>62</v>
      </c>
      <c r="R1273" t="s">
        <v>61</v>
      </c>
      <c r="T1273" t="s">
        <v>62</v>
      </c>
      <c r="U1273" t="s">
        <v>62</v>
      </c>
      <c r="V1273" t="s">
        <v>62</v>
      </c>
    </row>
    <row r="1274" spans="1:22" x14ac:dyDescent="0.2">
      <c r="A1274" s="1" t="s">
        <v>1334</v>
      </c>
      <c r="B1274" s="1" t="s">
        <v>4672</v>
      </c>
      <c r="C1274" s="1" t="s">
        <v>3001</v>
      </c>
      <c r="D1274" s="1" t="s">
        <v>3399</v>
      </c>
      <c r="E1274" t="s">
        <v>61</v>
      </c>
      <c r="G1274" t="s">
        <v>61</v>
      </c>
      <c r="H1274" t="s">
        <v>61</v>
      </c>
      <c r="I1274" t="s">
        <v>61</v>
      </c>
      <c r="J1274" t="s">
        <v>62</v>
      </c>
      <c r="K1274" t="s">
        <v>61</v>
      </c>
      <c r="M1274" t="s">
        <v>62</v>
      </c>
      <c r="N1274" t="s">
        <v>61</v>
      </c>
      <c r="O1274" t="s">
        <v>61</v>
      </c>
      <c r="P1274" t="s">
        <v>61</v>
      </c>
      <c r="Q1274" t="s">
        <v>61</v>
      </c>
      <c r="R1274" t="s">
        <v>61</v>
      </c>
      <c r="S1274" t="s">
        <v>61</v>
      </c>
      <c r="T1274" t="s">
        <v>62</v>
      </c>
      <c r="U1274" t="s">
        <v>61</v>
      </c>
      <c r="V1274" t="s">
        <v>61</v>
      </c>
    </row>
    <row r="1275" spans="1:22" x14ac:dyDescent="0.2">
      <c r="A1275" s="1" t="s">
        <v>1335</v>
      </c>
      <c r="B1275" s="1" t="s">
        <v>4673</v>
      </c>
      <c r="C1275" s="1" t="s">
        <v>3002</v>
      </c>
      <c r="D1275" s="1" t="s">
        <v>3399</v>
      </c>
      <c r="E1275" t="s">
        <v>61</v>
      </c>
      <c r="F1275" t="s">
        <v>62</v>
      </c>
      <c r="G1275" t="s">
        <v>61</v>
      </c>
      <c r="H1275" t="s">
        <v>62</v>
      </c>
      <c r="I1275" t="s">
        <v>62</v>
      </c>
      <c r="J1275" t="s">
        <v>61</v>
      </c>
      <c r="K1275" t="s">
        <v>62</v>
      </c>
      <c r="L1275" t="s">
        <v>62</v>
      </c>
      <c r="M1275" t="s">
        <v>62</v>
      </c>
      <c r="N1275" t="s">
        <v>62</v>
      </c>
      <c r="O1275" t="s">
        <v>61</v>
      </c>
      <c r="P1275" t="s">
        <v>61</v>
      </c>
      <c r="Q1275" t="s">
        <v>62</v>
      </c>
      <c r="R1275" t="s">
        <v>61</v>
      </c>
      <c r="S1275" t="s">
        <v>61</v>
      </c>
      <c r="T1275" t="s">
        <v>62</v>
      </c>
      <c r="V1275" t="s">
        <v>62</v>
      </c>
    </row>
    <row r="1276" spans="1:22" x14ac:dyDescent="0.2">
      <c r="A1276" s="1" t="s">
        <v>1336</v>
      </c>
      <c r="B1276" s="1" t="s">
        <v>4674</v>
      </c>
      <c r="C1276" s="1" t="s">
        <v>3003</v>
      </c>
      <c r="D1276" s="1" t="s">
        <v>3399</v>
      </c>
      <c r="E1276" t="s">
        <v>61</v>
      </c>
      <c r="F1276" t="s">
        <v>62</v>
      </c>
      <c r="G1276" t="s">
        <v>61</v>
      </c>
      <c r="H1276" t="s">
        <v>62</v>
      </c>
      <c r="I1276" t="s">
        <v>61</v>
      </c>
      <c r="J1276" t="s">
        <v>62</v>
      </c>
      <c r="K1276" t="s">
        <v>62</v>
      </c>
      <c r="L1276" t="s">
        <v>62</v>
      </c>
      <c r="M1276" t="s">
        <v>62</v>
      </c>
      <c r="N1276" t="s">
        <v>62</v>
      </c>
      <c r="O1276" t="s">
        <v>62</v>
      </c>
      <c r="P1276" t="s">
        <v>61</v>
      </c>
      <c r="Q1276" t="s">
        <v>62</v>
      </c>
      <c r="S1276" t="s">
        <v>62</v>
      </c>
      <c r="T1276" t="s">
        <v>62</v>
      </c>
      <c r="U1276" t="s">
        <v>61</v>
      </c>
      <c r="V1276" t="s">
        <v>62</v>
      </c>
    </row>
    <row r="1277" spans="1:22" x14ac:dyDescent="0.2">
      <c r="A1277" s="1" t="s">
        <v>1337</v>
      </c>
      <c r="B1277" s="1" t="s">
        <v>4675</v>
      </c>
      <c r="C1277" s="1" t="s">
        <v>3004</v>
      </c>
      <c r="D1277" s="1" t="s">
        <v>3399</v>
      </c>
      <c r="E1277" t="s">
        <v>62</v>
      </c>
      <c r="F1277" t="s">
        <v>62</v>
      </c>
      <c r="G1277" t="s">
        <v>62</v>
      </c>
      <c r="H1277" t="s">
        <v>62</v>
      </c>
      <c r="I1277" t="s">
        <v>62</v>
      </c>
      <c r="J1277" t="s">
        <v>62</v>
      </c>
      <c r="K1277" t="s">
        <v>62</v>
      </c>
      <c r="L1277" t="s">
        <v>62</v>
      </c>
      <c r="M1277" t="s">
        <v>62</v>
      </c>
      <c r="N1277" t="s">
        <v>62</v>
      </c>
      <c r="O1277" t="s">
        <v>61</v>
      </c>
      <c r="P1277" t="s">
        <v>62</v>
      </c>
      <c r="Q1277" t="s">
        <v>62</v>
      </c>
      <c r="R1277" t="s">
        <v>62</v>
      </c>
      <c r="S1277" t="s">
        <v>62</v>
      </c>
      <c r="T1277" t="s">
        <v>61</v>
      </c>
      <c r="U1277" t="s">
        <v>62</v>
      </c>
      <c r="V1277" t="s">
        <v>62</v>
      </c>
    </row>
    <row r="1278" spans="1:22" x14ac:dyDescent="0.2">
      <c r="A1278" s="1" t="s">
        <v>1338</v>
      </c>
      <c r="B1278" s="1" t="s">
        <v>4676</v>
      </c>
      <c r="C1278" s="1" t="s">
        <v>3005</v>
      </c>
      <c r="D1278" s="1" t="s">
        <v>3399</v>
      </c>
      <c r="E1278" t="s">
        <v>61</v>
      </c>
      <c r="F1278" t="s">
        <v>62</v>
      </c>
      <c r="G1278" t="s">
        <v>61</v>
      </c>
      <c r="H1278" t="s">
        <v>62</v>
      </c>
      <c r="K1278" t="s">
        <v>62</v>
      </c>
      <c r="L1278" t="s">
        <v>62</v>
      </c>
      <c r="M1278" t="s">
        <v>62</v>
      </c>
      <c r="N1278" t="s">
        <v>62</v>
      </c>
      <c r="O1278" t="s">
        <v>62</v>
      </c>
      <c r="P1278" t="s">
        <v>61</v>
      </c>
      <c r="Q1278" t="s">
        <v>62</v>
      </c>
      <c r="R1278" t="s">
        <v>61</v>
      </c>
      <c r="S1278" t="s">
        <v>62</v>
      </c>
      <c r="T1278" t="s">
        <v>61</v>
      </c>
      <c r="V1278" t="s">
        <v>61</v>
      </c>
    </row>
    <row r="1279" spans="1:22" x14ac:dyDescent="0.2">
      <c r="A1279" s="1" t="s">
        <v>1339</v>
      </c>
      <c r="B1279" s="1" t="s">
        <v>4677</v>
      </c>
      <c r="C1279" s="1" t="s">
        <v>3006</v>
      </c>
      <c r="D1279" s="1" t="s">
        <v>3399</v>
      </c>
      <c r="E1279" t="s">
        <v>61</v>
      </c>
      <c r="F1279" t="s">
        <v>62</v>
      </c>
      <c r="G1279" t="s">
        <v>61</v>
      </c>
      <c r="H1279" t="s">
        <v>62</v>
      </c>
      <c r="I1279" t="s">
        <v>61</v>
      </c>
      <c r="J1279" t="s">
        <v>61</v>
      </c>
      <c r="K1279" t="s">
        <v>62</v>
      </c>
      <c r="L1279" t="s">
        <v>62</v>
      </c>
      <c r="M1279" t="s">
        <v>62</v>
      </c>
      <c r="N1279" t="s">
        <v>62</v>
      </c>
      <c r="O1279" t="s">
        <v>61</v>
      </c>
      <c r="P1279" t="s">
        <v>61</v>
      </c>
      <c r="Q1279" t="s">
        <v>62</v>
      </c>
      <c r="R1279" t="s">
        <v>61</v>
      </c>
      <c r="S1279" t="s">
        <v>62</v>
      </c>
      <c r="T1279" t="s">
        <v>62</v>
      </c>
      <c r="V1279" t="s">
        <v>62</v>
      </c>
    </row>
    <row r="1280" spans="1:22" x14ac:dyDescent="0.2">
      <c r="A1280" s="1" t="s">
        <v>1340</v>
      </c>
      <c r="B1280" s="1" t="s">
        <v>4678</v>
      </c>
      <c r="C1280" s="1" t="s">
        <v>3007</v>
      </c>
      <c r="D1280" s="1" t="s">
        <v>3399</v>
      </c>
      <c r="E1280" t="s">
        <v>61</v>
      </c>
      <c r="F1280" t="s">
        <v>62</v>
      </c>
      <c r="G1280" t="s">
        <v>61</v>
      </c>
      <c r="H1280" t="s">
        <v>62</v>
      </c>
      <c r="J1280" t="s">
        <v>62</v>
      </c>
      <c r="K1280" t="s">
        <v>62</v>
      </c>
      <c r="L1280" t="s">
        <v>62</v>
      </c>
      <c r="M1280" t="s">
        <v>62</v>
      </c>
      <c r="N1280" t="s">
        <v>62</v>
      </c>
      <c r="O1280" t="s">
        <v>62</v>
      </c>
      <c r="P1280" t="s">
        <v>61</v>
      </c>
      <c r="Q1280" t="s">
        <v>62</v>
      </c>
      <c r="R1280" t="s">
        <v>61</v>
      </c>
      <c r="S1280" t="s">
        <v>62</v>
      </c>
      <c r="T1280" t="s">
        <v>62</v>
      </c>
      <c r="U1280" t="s">
        <v>61</v>
      </c>
      <c r="V1280" t="s">
        <v>62</v>
      </c>
    </row>
    <row r="1281" spans="1:22" x14ac:dyDescent="0.2">
      <c r="A1281" s="1" t="s">
        <v>1341</v>
      </c>
      <c r="B1281" s="1" t="s">
        <v>4679</v>
      </c>
      <c r="C1281" s="1" t="s">
        <v>3008</v>
      </c>
      <c r="D1281" s="1" t="s">
        <v>3399</v>
      </c>
      <c r="F1281" t="s">
        <v>62</v>
      </c>
      <c r="G1281" t="s">
        <v>62</v>
      </c>
      <c r="H1281" t="s">
        <v>62</v>
      </c>
      <c r="I1281" t="s">
        <v>62</v>
      </c>
      <c r="J1281" t="s">
        <v>62</v>
      </c>
      <c r="K1281" t="s">
        <v>62</v>
      </c>
      <c r="L1281" t="s">
        <v>62</v>
      </c>
      <c r="M1281" t="s">
        <v>62</v>
      </c>
      <c r="N1281" t="s">
        <v>62</v>
      </c>
      <c r="O1281" t="s">
        <v>61</v>
      </c>
      <c r="P1281" t="s">
        <v>62</v>
      </c>
      <c r="Q1281" t="s">
        <v>62</v>
      </c>
      <c r="R1281" t="s">
        <v>62</v>
      </c>
      <c r="S1281" t="s">
        <v>62</v>
      </c>
      <c r="T1281" t="s">
        <v>61</v>
      </c>
      <c r="U1281" t="s">
        <v>62</v>
      </c>
      <c r="V1281" t="s">
        <v>62</v>
      </c>
    </row>
    <row r="1282" spans="1:22" x14ac:dyDescent="0.2">
      <c r="A1282" s="1" t="s">
        <v>1342</v>
      </c>
      <c r="B1282" s="1" t="s">
        <v>4680</v>
      </c>
      <c r="C1282" s="1" t="s">
        <v>3009</v>
      </c>
      <c r="D1282" s="1" t="s">
        <v>3399</v>
      </c>
      <c r="E1282" t="s">
        <v>61</v>
      </c>
      <c r="F1282" t="s">
        <v>62</v>
      </c>
      <c r="G1282" t="s">
        <v>62</v>
      </c>
      <c r="H1282" t="s">
        <v>62</v>
      </c>
      <c r="I1282" t="s">
        <v>61</v>
      </c>
      <c r="J1282" t="s">
        <v>62</v>
      </c>
      <c r="K1282" t="s">
        <v>62</v>
      </c>
      <c r="L1282" t="s">
        <v>62</v>
      </c>
      <c r="M1282" t="s">
        <v>62</v>
      </c>
      <c r="N1282" t="s">
        <v>62</v>
      </c>
      <c r="P1282" t="s">
        <v>61</v>
      </c>
      <c r="Q1282" t="s">
        <v>62</v>
      </c>
      <c r="R1282" t="s">
        <v>61</v>
      </c>
      <c r="S1282" t="s">
        <v>62</v>
      </c>
      <c r="T1282" t="s">
        <v>62</v>
      </c>
      <c r="U1282" t="s">
        <v>61</v>
      </c>
      <c r="V1282" t="s">
        <v>62</v>
      </c>
    </row>
    <row r="1283" spans="1:22" x14ac:dyDescent="0.2">
      <c r="A1283" s="1" t="s">
        <v>1343</v>
      </c>
      <c r="B1283" s="1" t="s">
        <v>4681</v>
      </c>
      <c r="C1283" s="1" t="s">
        <v>3010</v>
      </c>
      <c r="D1283" s="1" t="s">
        <v>3399</v>
      </c>
      <c r="E1283" t="s">
        <v>61</v>
      </c>
      <c r="F1283" t="s">
        <v>62</v>
      </c>
      <c r="G1283" t="s">
        <v>62</v>
      </c>
      <c r="H1283" t="s">
        <v>62</v>
      </c>
      <c r="I1283" t="s">
        <v>62</v>
      </c>
      <c r="J1283" t="s">
        <v>62</v>
      </c>
      <c r="K1283" t="s">
        <v>62</v>
      </c>
      <c r="L1283" t="s">
        <v>62</v>
      </c>
      <c r="M1283" t="s">
        <v>62</v>
      </c>
      <c r="N1283" t="s">
        <v>62</v>
      </c>
      <c r="O1283" t="s">
        <v>62</v>
      </c>
      <c r="P1283" t="s">
        <v>61</v>
      </c>
      <c r="Q1283" t="s">
        <v>62</v>
      </c>
      <c r="R1283" t="s">
        <v>61</v>
      </c>
      <c r="T1283" t="s">
        <v>62</v>
      </c>
      <c r="V1283" t="s">
        <v>62</v>
      </c>
    </row>
    <row r="1284" spans="1:22" x14ac:dyDescent="0.2">
      <c r="A1284" s="1" t="s">
        <v>1344</v>
      </c>
      <c r="B1284" s="1" t="s">
        <v>4682</v>
      </c>
      <c r="C1284" s="1" t="s">
        <v>3011</v>
      </c>
      <c r="D1284" s="1" t="s">
        <v>3399</v>
      </c>
      <c r="E1284" t="s">
        <v>61</v>
      </c>
      <c r="F1284" t="s">
        <v>62</v>
      </c>
      <c r="G1284" t="s">
        <v>62</v>
      </c>
      <c r="H1284" t="s">
        <v>62</v>
      </c>
      <c r="I1284" t="s">
        <v>62</v>
      </c>
      <c r="J1284" t="s">
        <v>61</v>
      </c>
      <c r="K1284" t="s">
        <v>62</v>
      </c>
      <c r="L1284" t="s">
        <v>62</v>
      </c>
      <c r="M1284" t="s">
        <v>62</v>
      </c>
      <c r="N1284" t="s">
        <v>62</v>
      </c>
      <c r="O1284" t="s">
        <v>61</v>
      </c>
      <c r="P1284" t="s">
        <v>61</v>
      </c>
      <c r="Q1284" t="s">
        <v>62</v>
      </c>
      <c r="R1284" t="s">
        <v>61</v>
      </c>
      <c r="S1284" t="s">
        <v>62</v>
      </c>
      <c r="T1284" t="s">
        <v>62</v>
      </c>
      <c r="V1284" t="s">
        <v>62</v>
      </c>
    </row>
    <row r="1285" spans="1:22" x14ac:dyDescent="0.2">
      <c r="A1285" s="1" t="s">
        <v>1345</v>
      </c>
      <c r="B1285" s="1" t="s">
        <v>4683</v>
      </c>
      <c r="C1285" s="1" t="s">
        <v>3012</v>
      </c>
      <c r="D1285" s="1" t="s">
        <v>3399</v>
      </c>
      <c r="E1285" t="s">
        <v>61</v>
      </c>
      <c r="F1285" t="s">
        <v>62</v>
      </c>
      <c r="G1285" t="s">
        <v>62</v>
      </c>
      <c r="H1285" t="s">
        <v>62</v>
      </c>
      <c r="I1285" t="s">
        <v>61</v>
      </c>
      <c r="J1285" t="s">
        <v>62</v>
      </c>
      <c r="K1285" t="s">
        <v>62</v>
      </c>
      <c r="L1285" t="s">
        <v>62</v>
      </c>
      <c r="M1285" t="s">
        <v>62</v>
      </c>
      <c r="N1285" t="s">
        <v>62</v>
      </c>
      <c r="O1285" t="s">
        <v>62</v>
      </c>
      <c r="P1285" t="s">
        <v>61</v>
      </c>
      <c r="Q1285" t="s">
        <v>62</v>
      </c>
      <c r="R1285" t="s">
        <v>61</v>
      </c>
      <c r="S1285" t="s">
        <v>62</v>
      </c>
      <c r="T1285" t="s">
        <v>62</v>
      </c>
      <c r="U1285" t="s">
        <v>61</v>
      </c>
      <c r="V1285" t="s">
        <v>62</v>
      </c>
    </row>
    <row r="1286" spans="1:22" x14ac:dyDescent="0.2">
      <c r="A1286" s="1" t="s">
        <v>1346</v>
      </c>
      <c r="B1286" s="1" t="s">
        <v>4684</v>
      </c>
      <c r="C1286" s="1" t="s">
        <v>3013</v>
      </c>
      <c r="D1286" s="1" t="s">
        <v>3399</v>
      </c>
      <c r="E1286" t="s">
        <v>61</v>
      </c>
      <c r="F1286" t="s">
        <v>62</v>
      </c>
      <c r="G1286" t="s">
        <v>61</v>
      </c>
      <c r="H1286" t="s">
        <v>62</v>
      </c>
      <c r="J1286" t="s">
        <v>62</v>
      </c>
      <c r="K1286" t="s">
        <v>62</v>
      </c>
      <c r="L1286" t="s">
        <v>62</v>
      </c>
      <c r="M1286" t="s">
        <v>62</v>
      </c>
      <c r="N1286" t="s">
        <v>62</v>
      </c>
      <c r="P1286" t="s">
        <v>62</v>
      </c>
      <c r="Q1286" t="s">
        <v>62</v>
      </c>
      <c r="R1286" t="s">
        <v>62</v>
      </c>
      <c r="S1286" t="s">
        <v>62</v>
      </c>
      <c r="T1286" t="s">
        <v>61</v>
      </c>
      <c r="U1286" t="s">
        <v>61</v>
      </c>
      <c r="V1286" t="s">
        <v>62</v>
      </c>
    </row>
    <row r="1287" spans="1:22" x14ac:dyDescent="0.2">
      <c r="A1287" s="1" t="s">
        <v>1347</v>
      </c>
      <c r="B1287" s="1" t="s">
        <v>4685</v>
      </c>
      <c r="C1287" s="1" t="s">
        <v>3014</v>
      </c>
      <c r="D1287" s="1" t="s">
        <v>3399</v>
      </c>
      <c r="E1287" t="s">
        <v>61</v>
      </c>
      <c r="F1287" t="s">
        <v>62</v>
      </c>
      <c r="G1287" t="s">
        <v>62</v>
      </c>
      <c r="H1287" t="s">
        <v>62</v>
      </c>
      <c r="I1287" t="s">
        <v>62</v>
      </c>
      <c r="J1287" t="s">
        <v>61</v>
      </c>
      <c r="K1287" t="s">
        <v>62</v>
      </c>
      <c r="L1287" t="s">
        <v>62</v>
      </c>
      <c r="M1287" t="s">
        <v>62</v>
      </c>
      <c r="N1287" t="s">
        <v>62</v>
      </c>
      <c r="O1287" t="s">
        <v>62</v>
      </c>
      <c r="P1287" t="s">
        <v>61</v>
      </c>
      <c r="Q1287" t="s">
        <v>62</v>
      </c>
      <c r="R1287" t="s">
        <v>61</v>
      </c>
      <c r="T1287" t="s">
        <v>62</v>
      </c>
      <c r="U1287" t="s">
        <v>62</v>
      </c>
      <c r="V1287" t="s">
        <v>62</v>
      </c>
    </row>
    <row r="1288" spans="1:22" x14ac:dyDescent="0.2">
      <c r="A1288" s="1" t="s">
        <v>1348</v>
      </c>
      <c r="B1288" s="1" t="s">
        <v>4686</v>
      </c>
      <c r="C1288" s="1" t="s">
        <v>3015</v>
      </c>
      <c r="D1288" s="1" t="s">
        <v>3399</v>
      </c>
      <c r="E1288" t="s">
        <v>62</v>
      </c>
      <c r="F1288" t="s">
        <v>62</v>
      </c>
      <c r="G1288" t="s">
        <v>62</v>
      </c>
      <c r="H1288" t="s">
        <v>62</v>
      </c>
      <c r="I1288" t="s">
        <v>62</v>
      </c>
      <c r="J1288" t="s">
        <v>62</v>
      </c>
      <c r="K1288" t="s">
        <v>62</v>
      </c>
      <c r="L1288" t="s">
        <v>62</v>
      </c>
      <c r="M1288" t="s">
        <v>62</v>
      </c>
      <c r="N1288" t="s">
        <v>62</v>
      </c>
      <c r="O1288" t="s">
        <v>61</v>
      </c>
      <c r="P1288" t="s">
        <v>61</v>
      </c>
      <c r="Q1288" t="s">
        <v>62</v>
      </c>
      <c r="S1288" t="s">
        <v>62</v>
      </c>
      <c r="T1288" t="s">
        <v>61</v>
      </c>
      <c r="U1288" t="s">
        <v>62</v>
      </c>
      <c r="V1288" t="s">
        <v>62</v>
      </c>
    </row>
    <row r="1289" spans="1:22" x14ac:dyDescent="0.2">
      <c r="A1289" s="1" t="s">
        <v>1349</v>
      </c>
      <c r="B1289" s="1" t="s">
        <v>4687</v>
      </c>
      <c r="C1289" s="1" t="s">
        <v>3016</v>
      </c>
      <c r="D1289" s="1" t="s">
        <v>3399</v>
      </c>
      <c r="E1289" t="s">
        <v>61</v>
      </c>
      <c r="F1289" t="s">
        <v>62</v>
      </c>
      <c r="G1289" t="s">
        <v>62</v>
      </c>
      <c r="H1289" t="s">
        <v>62</v>
      </c>
      <c r="I1289" t="s">
        <v>61</v>
      </c>
      <c r="J1289" t="s">
        <v>62</v>
      </c>
      <c r="K1289" t="s">
        <v>62</v>
      </c>
      <c r="L1289" t="s">
        <v>62</v>
      </c>
      <c r="M1289" t="s">
        <v>62</v>
      </c>
      <c r="N1289" t="s">
        <v>62</v>
      </c>
      <c r="O1289" t="s">
        <v>62</v>
      </c>
      <c r="P1289" t="s">
        <v>61</v>
      </c>
      <c r="Q1289" t="s">
        <v>62</v>
      </c>
      <c r="R1289" t="s">
        <v>61</v>
      </c>
      <c r="S1289" t="s">
        <v>62</v>
      </c>
      <c r="T1289" t="s">
        <v>61</v>
      </c>
      <c r="V1289" t="s">
        <v>62</v>
      </c>
    </row>
    <row r="1290" spans="1:22" x14ac:dyDescent="0.2">
      <c r="A1290" s="1" t="s">
        <v>1350</v>
      </c>
      <c r="B1290" s="1" t="s">
        <v>4688</v>
      </c>
      <c r="C1290" s="1" t="s">
        <v>3017</v>
      </c>
      <c r="D1290" s="1" t="s">
        <v>3399</v>
      </c>
      <c r="E1290" t="s">
        <v>61</v>
      </c>
      <c r="F1290" t="s">
        <v>62</v>
      </c>
      <c r="G1290" t="s">
        <v>62</v>
      </c>
      <c r="H1290" t="s">
        <v>62</v>
      </c>
      <c r="I1290" t="s">
        <v>61</v>
      </c>
      <c r="J1290" t="s">
        <v>62</v>
      </c>
      <c r="K1290" t="s">
        <v>62</v>
      </c>
      <c r="L1290" t="s">
        <v>62</v>
      </c>
      <c r="M1290" t="s">
        <v>62</v>
      </c>
      <c r="N1290" t="s">
        <v>62</v>
      </c>
      <c r="O1290" t="s">
        <v>61</v>
      </c>
      <c r="P1290" t="s">
        <v>62</v>
      </c>
      <c r="Q1290" t="s">
        <v>62</v>
      </c>
      <c r="R1290" t="s">
        <v>62</v>
      </c>
      <c r="S1290" t="s">
        <v>62</v>
      </c>
      <c r="T1290" t="s">
        <v>61</v>
      </c>
      <c r="U1290" t="s">
        <v>61</v>
      </c>
      <c r="V1290" t="s">
        <v>62</v>
      </c>
    </row>
    <row r="1291" spans="1:22" x14ac:dyDescent="0.2">
      <c r="A1291" s="1" t="s">
        <v>1351</v>
      </c>
      <c r="B1291" s="1" t="s">
        <v>4689</v>
      </c>
      <c r="C1291" s="1" t="s">
        <v>3018</v>
      </c>
      <c r="D1291" s="1" t="s">
        <v>3399</v>
      </c>
      <c r="E1291" t="s">
        <v>61</v>
      </c>
      <c r="F1291" t="s">
        <v>62</v>
      </c>
      <c r="G1291" t="s">
        <v>61</v>
      </c>
      <c r="H1291" t="s">
        <v>62</v>
      </c>
      <c r="I1291" t="s">
        <v>61</v>
      </c>
      <c r="J1291" t="s">
        <v>62</v>
      </c>
      <c r="K1291" t="s">
        <v>62</v>
      </c>
      <c r="L1291" t="s">
        <v>62</v>
      </c>
      <c r="M1291" t="s">
        <v>62</v>
      </c>
      <c r="N1291" t="s">
        <v>62</v>
      </c>
      <c r="O1291" t="s">
        <v>61</v>
      </c>
      <c r="P1291" t="s">
        <v>62</v>
      </c>
      <c r="Q1291" t="s">
        <v>62</v>
      </c>
      <c r="R1291" t="s">
        <v>62</v>
      </c>
      <c r="S1291" t="s">
        <v>62</v>
      </c>
      <c r="U1291" t="s">
        <v>61</v>
      </c>
      <c r="V1291" t="s">
        <v>62</v>
      </c>
    </row>
    <row r="1292" spans="1:22" x14ac:dyDescent="0.2">
      <c r="A1292" s="1" t="s">
        <v>1352</v>
      </c>
      <c r="B1292" s="1" t="s">
        <v>4690</v>
      </c>
      <c r="C1292" s="1" t="s">
        <v>3019</v>
      </c>
      <c r="D1292" s="1" t="s">
        <v>3399</v>
      </c>
      <c r="E1292" t="s">
        <v>61</v>
      </c>
      <c r="F1292" t="s">
        <v>62</v>
      </c>
      <c r="G1292" t="s">
        <v>62</v>
      </c>
      <c r="H1292" t="s">
        <v>62</v>
      </c>
      <c r="I1292" t="s">
        <v>62</v>
      </c>
      <c r="J1292" t="s">
        <v>61</v>
      </c>
      <c r="K1292" t="s">
        <v>62</v>
      </c>
      <c r="L1292" t="s">
        <v>62</v>
      </c>
      <c r="M1292" t="s">
        <v>62</v>
      </c>
      <c r="N1292" t="s">
        <v>62</v>
      </c>
      <c r="O1292" t="s">
        <v>62</v>
      </c>
      <c r="P1292" t="s">
        <v>61</v>
      </c>
      <c r="Q1292" t="s">
        <v>61</v>
      </c>
      <c r="R1292" t="s">
        <v>61</v>
      </c>
      <c r="T1292" t="s">
        <v>62</v>
      </c>
      <c r="U1292" t="s">
        <v>62</v>
      </c>
      <c r="V1292" t="s">
        <v>62</v>
      </c>
    </row>
    <row r="1293" spans="1:22" x14ac:dyDescent="0.2">
      <c r="A1293" s="1" t="s">
        <v>1353</v>
      </c>
      <c r="B1293" s="1" t="s">
        <v>4691</v>
      </c>
      <c r="C1293" s="1" t="s">
        <v>3020</v>
      </c>
      <c r="D1293" s="1" t="s">
        <v>3399</v>
      </c>
      <c r="E1293" t="s">
        <v>61</v>
      </c>
      <c r="F1293" t="s">
        <v>62</v>
      </c>
      <c r="G1293" t="s">
        <v>62</v>
      </c>
      <c r="H1293" t="s">
        <v>62</v>
      </c>
      <c r="J1293" t="s">
        <v>61</v>
      </c>
      <c r="K1293" t="s">
        <v>62</v>
      </c>
      <c r="L1293" t="s">
        <v>62</v>
      </c>
      <c r="M1293" t="s">
        <v>62</v>
      </c>
      <c r="N1293" t="s">
        <v>61</v>
      </c>
      <c r="O1293" t="s">
        <v>61</v>
      </c>
      <c r="P1293" t="s">
        <v>61</v>
      </c>
      <c r="Q1293" t="s">
        <v>61</v>
      </c>
      <c r="R1293" t="s">
        <v>61</v>
      </c>
      <c r="S1293" t="s">
        <v>62</v>
      </c>
      <c r="T1293" t="s">
        <v>61</v>
      </c>
      <c r="U1293" t="s">
        <v>61</v>
      </c>
      <c r="V1293" t="s">
        <v>61</v>
      </c>
    </row>
    <row r="1294" spans="1:22" x14ac:dyDescent="0.2">
      <c r="A1294" s="1" t="s">
        <v>1354</v>
      </c>
      <c r="B1294" s="1" t="s">
        <v>4692</v>
      </c>
      <c r="C1294" s="1" t="s">
        <v>3021</v>
      </c>
      <c r="D1294" s="1" t="s">
        <v>3399</v>
      </c>
      <c r="E1294" t="s">
        <v>61</v>
      </c>
      <c r="F1294" t="s">
        <v>62</v>
      </c>
      <c r="G1294" t="s">
        <v>61</v>
      </c>
      <c r="H1294" t="s">
        <v>62</v>
      </c>
      <c r="I1294" t="s">
        <v>61</v>
      </c>
      <c r="J1294" t="s">
        <v>61</v>
      </c>
      <c r="M1294" t="s">
        <v>61</v>
      </c>
      <c r="N1294" t="s">
        <v>61</v>
      </c>
      <c r="O1294" t="s">
        <v>61</v>
      </c>
      <c r="P1294" t="s">
        <v>61</v>
      </c>
      <c r="Q1294" t="s">
        <v>61</v>
      </c>
      <c r="R1294" t="s">
        <v>61</v>
      </c>
      <c r="S1294" t="s">
        <v>62</v>
      </c>
      <c r="T1294" t="s">
        <v>61</v>
      </c>
      <c r="U1294" t="s">
        <v>61</v>
      </c>
      <c r="V1294" t="s">
        <v>61</v>
      </c>
    </row>
    <row r="1295" spans="1:22" x14ac:dyDescent="0.2">
      <c r="A1295" s="1" t="s">
        <v>1355</v>
      </c>
      <c r="B1295" s="1" t="s">
        <v>4693</v>
      </c>
      <c r="C1295" s="1" t="s">
        <v>3022</v>
      </c>
      <c r="D1295" s="1" t="s">
        <v>3399</v>
      </c>
      <c r="E1295" t="s">
        <v>61</v>
      </c>
      <c r="F1295" t="s">
        <v>62</v>
      </c>
      <c r="G1295" t="s">
        <v>62</v>
      </c>
      <c r="H1295" t="s">
        <v>62</v>
      </c>
      <c r="I1295" t="s">
        <v>61</v>
      </c>
      <c r="J1295" t="s">
        <v>62</v>
      </c>
      <c r="K1295" t="s">
        <v>62</v>
      </c>
      <c r="L1295" t="s">
        <v>62</v>
      </c>
      <c r="M1295" t="s">
        <v>62</v>
      </c>
      <c r="N1295" t="s">
        <v>62</v>
      </c>
      <c r="O1295" t="s">
        <v>62</v>
      </c>
      <c r="P1295" t="s">
        <v>61</v>
      </c>
      <c r="Q1295" t="s">
        <v>62</v>
      </c>
      <c r="R1295" t="s">
        <v>61</v>
      </c>
      <c r="S1295" t="s">
        <v>62</v>
      </c>
      <c r="T1295" t="s">
        <v>62</v>
      </c>
      <c r="U1295" t="s">
        <v>61</v>
      </c>
      <c r="V1295" t="s">
        <v>62</v>
      </c>
    </row>
    <row r="1296" spans="1:22" x14ac:dyDescent="0.2">
      <c r="A1296" s="1" t="s">
        <v>1356</v>
      </c>
      <c r="B1296" s="1" t="s">
        <v>4694</v>
      </c>
      <c r="C1296" s="1" t="s">
        <v>3023</v>
      </c>
      <c r="D1296" s="1" t="s">
        <v>3399</v>
      </c>
      <c r="F1296" t="s">
        <v>62</v>
      </c>
      <c r="G1296" t="s">
        <v>62</v>
      </c>
      <c r="H1296" t="s">
        <v>62</v>
      </c>
      <c r="I1296" t="s">
        <v>61</v>
      </c>
      <c r="K1296" t="s">
        <v>62</v>
      </c>
      <c r="L1296" t="s">
        <v>62</v>
      </c>
      <c r="M1296" t="s">
        <v>62</v>
      </c>
      <c r="N1296" t="s">
        <v>62</v>
      </c>
      <c r="O1296" t="s">
        <v>61</v>
      </c>
      <c r="P1296" t="s">
        <v>61</v>
      </c>
      <c r="Q1296" t="s">
        <v>62</v>
      </c>
      <c r="R1296" t="s">
        <v>61</v>
      </c>
      <c r="S1296" t="s">
        <v>62</v>
      </c>
      <c r="T1296" t="s">
        <v>61</v>
      </c>
      <c r="U1296" t="s">
        <v>62</v>
      </c>
      <c r="V1296" t="s">
        <v>62</v>
      </c>
    </row>
    <row r="1297" spans="1:22" x14ac:dyDescent="0.2">
      <c r="A1297" s="1" t="s">
        <v>1357</v>
      </c>
      <c r="B1297" s="1" t="s">
        <v>4695</v>
      </c>
      <c r="C1297" s="1" t="s">
        <v>3024</v>
      </c>
      <c r="D1297" s="1" t="s">
        <v>3399</v>
      </c>
      <c r="E1297" t="s">
        <v>61</v>
      </c>
      <c r="F1297" t="s">
        <v>62</v>
      </c>
      <c r="G1297" t="s">
        <v>61</v>
      </c>
      <c r="H1297" t="s">
        <v>62</v>
      </c>
      <c r="I1297" t="s">
        <v>61</v>
      </c>
      <c r="J1297" t="s">
        <v>62</v>
      </c>
      <c r="K1297" t="s">
        <v>62</v>
      </c>
      <c r="L1297" t="s">
        <v>62</v>
      </c>
      <c r="M1297" t="s">
        <v>62</v>
      </c>
      <c r="N1297" t="s">
        <v>62</v>
      </c>
      <c r="O1297" t="s">
        <v>62</v>
      </c>
      <c r="P1297" t="s">
        <v>61</v>
      </c>
      <c r="Q1297" t="s">
        <v>62</v>
      </c>
      <c r="R1297" t="s">
        <v>61</v>
      </c>
      <c r="S1297" t="s">
        <v>62</v>
      </c>
      <c r="T1297" t="s">
        <v>62</v>
      </c>
      <c r="U1297" t="s">
        <v>61</v>
      </c>
      <c r="V1297" t="s">
        <v>62</v>
      </c>
    </row>
    <row r="1298" spans="1:22" x14ac:dyDescent="0.2">
      <c r="A1298" s="1" t="s">
        <v>1358</v>
      </c>
      <c r="B1298" s="1" t="s">
        <v>4696</v>
      </c>
      <c r="C1298" s="1" t="s">
        <v>3025</v>
      </c>
      <c r="D1298" s="1" t="s">
        <v>3399</v>
      </c>
      <c r="E1298" t="s">
        <v>62</v>
      </c>
      <c r="F1298" t="s">
        <v>62</v>
      </c>
      <c r="G1298" t="s">
        <v>62</v>
      </c>
      <c r="H1298" t="s">
        <v>62</v>
      </c>
      <c r="I1298" t="s">
        <v>62</v>
      </c>
      <c r="J1298" t="s">
        <v>62</v>
      </c>
      <c r="K1298" t="s">
        <v>62</v>
      </c>
      <c r="L1298" t="s">
        <v>62</v>
      </c>
      <c r="M1298" t="s">
        <v>62</v>
      </c>
      <c r="N1298" t="s">
        <v>62</v>
      </c>
      <c r="O1298" t="s">
        <v>61</v>
      </c>
      <c r="P1298" t="s">
        <v>62</v>
      </c>
      <c r="Q1298" t="s">
        <v>62</v>
      </c>
      <c r="R1298" t="s">
        <v>61</v>
      </c>
      <c r="S1298" t="s">
        <v>62</v>
      </c>
      <c r="T1298" t="s">
        <v>61</v>
      </c>
      <c r="U1298" t="s">
        <v>62</v>
      </c>
      <c r="V1298" t="s">
        <v>62</v>
      </c>
    </row>
    <row r="1299" spans="1:22" x14ac:dyDescent="0.2">
      <c r="A1299" s="1" t="s">
        <v>1359</v>
      </c>
      <c r="B1299" s="1" t="s">
        <v>4697</v>
      </c>
      <c r="C1299" s="1" t="s">
        <v>3026</v>
      </c>
      <c r="D1299" s="1" t="s">
        <v>3399</v>
      </c>
      <c r="E1299" t="s">
        <v>61</v>
      </c>
      <c r="F1299" t="s">
        <v>62</v>
      </c>
      <c r="G1299" t="s">
        <v>62</v>
      </c>
      <c r="H1299" t="s">
        <v>62</v>
      </c>
      <c r="I1299" t="s">
        <v>61</v>
      </c>
      <c r="J1299" t="s">
        <v>62</v>
      </c>
      <c r="K1299" t="s">
        <v>62</v>
      </c>
      <c r="L1299" t="s">
        <v>62</v>
      </c>
      <c r="M1299" t="s">
        <v>62</v>
      </c>
      <c r="N1299" t="s">
        <v>62</v>
      </c>
      <c r="O1299" t="s">
        <v>62</v>
      </c>
      <c r="P1299" t="s">
        <v>61</v>
      </c>
      <c r="Q1299" t="s">
        <v>62</v>
      </c>
      <c r="R1299" t="s">
        <v>61</v>
      </c>
      <c r="S1299" t="s">
        <v>62</v>
      </c>
      <c r="T1299" t="s">
        <v>62</v>
      </c>
      <c r="U1299" t="s">
        <v>61</v>
      </c>
      <c r="V1299" t="s">
        <v>62</v>
      </c>
    </row>
    <row r="1300" spans="1:22" x14ac:dyDescent="0.2">
      <c r="A1300" s="1" t="s">
        <v>1360</v>
      </c>
      <c r="B1300" s="1" t="s">
        <v>4698</v>
      </c>
      <c r="C1300" s="1" t="s">
        <v>3027</v>
      </c>
      <c r="D1300" s="1" t="s">
        <v>3399</v>
      </c>
      <c r="F1300" t="s">
        <v>62</v>
      </c>
      <c r="G1300" t="s">
        <v>62</v>
      </c>
      <c r="H1300" t="s">
        <v>62</v>
      </c>
      <c r="I1300" t="s">
        <v>62</v>
      </c>
      <c r="K1300" t="s">
        <v>62</v>
      </c>
      <c r="L1300" t="s">
        <v>62</v>
      </c>
      <c r="M1300" t="s">
        <v>62</v>
      </c>
      <c r="N1300" t="s">
        <v>62</v>
      </c>
      <c r="O1300" t="s">
        <v>62</v>
      </c>
      <c r="P1300" t="s">
        <v>61</v>
      </c>
      <c r="Q1300" t="s">
        <v>62</v>
      </c>
      <c r="R1300" t="s">
        <v>61</v>
      </c>
      <c r="S1300" t="s">
        <v>62</v>
      </c>
      <c r="T1300" t="s">
        <v>61</v>
      </c>
      <c r="U1300" t="s">
        <v>62</v>
      </c>
      <c r="V1300" t="s">
        <v>62</v>
      </c>
    </row>
    <row r="1301" spans="1:22" x14ac:dyDescent="0.2">
      <c r="A1301" s="1" t="s">
        <v>1361</v>
      </c>
      <c r="B1301" s="1" t="s">
        <v>4699</v>
      </c>
      <c r="C1301" s="1" t="s">
        <v>3028</v>
      </c>
      <c r="D1301" s="1" t="s">
        <v>3399</v>
      </c>
      <c r="E1301" t="s">
        <v>62</v>
      </c>
      <c r="F1301" t="s">
        <v>62</v>
      </c>
      <c r="G1301" t="s">
        <v>62</v>
      </c>
      <c r="H1301" t="s">
        <v>62</v>
      </c>
      <c r="I1301" t="s">
        <v>62</v>
      </c>
      <c r="J1301" t="s">
        <v>62</v>
      </c>
      <c r="K1301" t="s">
        <v>62</v>
      </c>
      <c r="L1301" t="s">
        <v>62</v>
      </c>
      <c r="M1301" t="s">
        <v>62</v>
      </c>
      <c r="N1301" t="s">
        <v>62</v>
      </c>
      <c r="P1301" t="s">
        <v>62</v>
      </c>
      <c r="Q1301" t="s">
        <v>62</v>
      </c>
      <c r="R1301" t="s">
        <v>61</v>
      </c>
      <c r="S1301" t="s">
        <v>62</v>
      </c>
      <c r="T1301" t="s">
        <v>61</v>
      </c>
      <c r="U1301" t="s">
        <v>62</v>
      </c>
      <c r="V1301" t="s">
        <v>62</v>
      </c>
    </row>
    <row r="1302" spans="1:22" x14ac:dyDescent="0.2">
      <c r="A1302" s="1" t="s">
        <v>1362</v>
      </c>
      <c r="B1302" s="1" t="s">
        <v>4700</v>
      </c>
      <c r="C1302" s="1" t="s">
        <v>3029</v>
      </c>
      <c r="D1302" s="1" t="s">
        <v>3399</v>
      </c>
      <c r="E1302" t="s">
        <v>61</v>
      </c>
      <c r="F1302" t="s">
        <v>62</v>
      </c>
      <c r="G1302" t="s">
        <v>62</v>
      </c>
      <c r="H1302" t="s">
        <v>62</v>
      </c>
      <c r="I1302" t="s">
        <v>62</v>
      </c>
      <c r="J1302" t="s">
        <v>62</v>
      </c>
      <c r="K1302" t="s">
        <v>62</v>
      </c>
      <c r="L1302" t="s">
        <v>62</v>
      </c>
      <c r="M1302" t="s">
        <v>62</v>
      </c>
      <c r="N1302" t="s">
        <v>62</v>
      </c>
      <c r="O1302" t="s">
        <v>62</v>
      </c>
      <c r="P1302" t="s">
        <v>61</v>
      </c>
      <c r="Q1302" t="s">
        <v>62</v>
      </c>
      <c r="R1302" t="s">
        <v>62</v>
      </c>
      <c r="S1302" t="s">
        <v>62</v>
      </c>
      <c r="T1302" t="s">
        <v>61</v>
      </c>
      <c r="V1302" t="s">
        <v>61</v>
      </c>
    </row>
    <row r="1303" spans="1:22" x14ac:dyDescent="0.2">
      <c r="A1303" s="1" t="s">
        <v>1363</v>
      </c>
      <c r="B1303" s="1" t="s">
        <v>4701</v>
      </c>
      <c r="C1303" s="1" t="s">
        <v>3030</v>
      </c>
      <c r="D1303" s="1" t="s">
        <v>3399</v>
      </c>
      <c r="E1303" t="s">
        <v>61</v>
      </c>
      <c r="F1303" t="s">
        <v>62</v>
      </c>
      <c r="G1303" t="s">
        <v>62</v>
      </c>
      <c r="H1303" t="s">
        <v>62</v>
      </c>
      <c r="J1303" t="s">
        <v>61</v>
      </c>
      <c r="K1303" t="s">
        <v>62</v>
      </c>
      <c r="L1303" t="s">
        <v>62</v>
      </c>
      <c r="M1303" t="s">
        <v>62</v>
      </c>
      <c r="N1303" t="s">
        <v>62</v>
      </c>
      <c r="O1303" t="s">
        <v>62</v>
      </c>
      <c r="P1303" t="s">
        <v>61</v>
      </c>
      <c r="Q1303" t="s">
        <v>62</v>
      </c>
      <c r="R1303" t="s">
        <v>61</v>
      </c>
      <c r="S1303" t="s">
        <v>62</v>
      </c>
      <c r="T1303" t="s">
        <v>62</v>
      </c>
      <c r="U1303" t="s">
        <v>62</v>
      </c>
      <c r="V1303" t="s">
        <v>62</v>
      </c>
    </row>
    <row r="1304" spans="1:22" x14ac:dyDescent="0.2">
      <c r="A1304" s="1" t="s">
        <v>1364</v>
      </c>
      <c r="B1304" s="1" t="s">
        <v>4702</v>
      </c>
      <c r="C1304" s="1" t="s">
        <v>3031</v>
      </c>
      <c r="D1304" s="1" t="s">
        <v>3399</v>
      </c>
      <c r="E1304" t="s">
        <v>62</v>
      </c>
      <c r="F1304" t="s">
        <v>62</v>
      </c>
      <c r="G1304" t="s">
        <v>62</v>
      </c>
      <c r="H1304" t="s">
        <v>62</v>
      </c>
      <c r="I1304" t="s">
        <v>62</v>
      </c>
      <c r="J1304" t="s">
        <v>62</v>
      </c>
      <c r="K1304" t="s">
        <v>62</v>
      </c>
      <c r="L1304" t="s">
        <v>62</v>
      </c>
      <c r="M1304" t="s">
        <v>62</v>
      </c>
      <c r="N1304" t="s">
        <v>62</v>
      </c>
      <c r="O1304" t="s">
        <v>61</v>
      </c>
      <c r="P1304" t="s">
        <v>62</v>
      </c>
      <c r="Q1304" t="s">
        <v>62</v>
      </c>
      <c r="R1304" t="s">
        <v>62</v>
      </c>
      <c r="S1304" t="s">
        <v>62</v>
      </c>
      <c r="T1304" t="s">
        <v>61</v>
      </c>
      <c r="U1304" t="s">
        <v>62</v>
      </c>
      <c r="V1304" t="s">
        <v>62</v>
      </c>
    </row>
    <row r="1305" spans="1:22" x14ac:dyDescent="0.2">
      <c r="A1305" s="1" t="s">
        <v>1365</v>
      </c>
      <c r="B1305" s="1" t="s">
        <v>4703</v>
      </c>
      <c r="C1305" s="1" t="s">
        <v>3032</v>
      </c>
      <c r="D1305" s="1" t="s">
        <v>3399</v>
      </c>
      <c r="F1305" t="s">
        <v>62</v>
      </c>
      <c r="G1305" t="s">
        <v>62</v>
      </c>
      <c r="H1305" t="s">
        <v>62</v>
      </c>
      <c r="I1305" t="s">
        <v>62</v>
      </c>
      <c r="K1305" t="s">
        <v>62</v>
      </c>
      <c r="L1305" t="s">
        <v>62</v>
      </c>
      <c r="M1305" t="s">
        <v>62</v>
      </c>
      <c r="N1305" t="s">
        <v>62</v>
      </c>
      <c r="O1305" t="s">
        <v>62</v>
      </c>
      <c r="P1305" t="s">
        <v>61</v>
      </c>
      <c r="Q1305" t="s">
        <v>62</v>
      </c>
      <c r="R1305" t="s">
        <v>61</v>
      </c>
      <c r="S1305" t="s">
        <v>62</v>
      </c>
      <c r="T1305" t="s">
        <v>61</v>
      </c>
      <c r="U1305" t="s">
        <v>62</v>
      </c>
      <c r="V1305" t="s">
        <v>62</v>
      </c>
    </row>
    <row r="1306" spans="1:22" x14ac:dyDescent="0.2">
      <c r="A1306" s="1" t="s">
        <v>1366</v>
      </c>
      <c r="B1306" s="1" t="s">
        <v>4704</v>
      </c>
      <c r="C1306" s="1" t="s">
        <v>3033</v>
      </c>
      <c r="D1306" s="1" t="s">
        <v>3399</v>
      </c>
      <c r="F1306" t="s">
        <v>62</v>
      </c>
      <c r="H1306" t="s">
        <v>62</v>
      </c>
      <c r="J1306" t="s">
        <v>62</v>
      </c>
      <c r="K1306" t="s">
        <v>62</v>
      </c>
      <c r="L1306" t="s">
        <v>62</v>
      </c>
      <c r="M1306" t="s">
        <v>62</v>
      </c>
      <c r="N1306" t="s">
        <v>62</v>
      </c>
      <c r="O1306" t="s">
        <v>61</v>
      </c>
      <c r="P1306" t="s">
        <v>62</v>
      </c>
      <c r="Q1306" t="s">
        <v>62</v>
      </c>
      <c r="R1306" t="s">
        <v>62</v>
      </c>
      <c r="S1306" t="s">
        <v>62</v>
      </c>
      <c r="T1306" t="s">
        <v>62</v>
      </c>
      <c r="U1306" t="s">
        <v>62</v>
      </c>
      <c r="V1306" t="s">
        <v>61</v>
      </c>
    </row>
    <row r="1307" spans="1:22" x14ac:dyDescent="0.2">
      <c r="A1307" s="1" t="s">
        <v>1367</v>
      </c>
      <c r="B1307" s="1" t="s">
        <v>4705</v>
      </c>
      <c r="C1307" s="1" t="s">
        <v>3034</v>
      </c>
      <c r="D1307" s="1" t="s">
        <v>3399</v>
      </c>
      <c r="F1307" t="s">
        <v>62</v>
      </c>
      <c r="G1307" t="s">
        <v>62</v>
      </c>
      <c r="H1307" t="s">
        <v>62</v>
      </c>
      <c r="I1307" t="s">
        <v>62</v>
      </c>
      <c r="J1307" t="s">
        <v>62</v>
      </c>
      <c r="K1307" t="s">
        <v>62</v>
      </c>
      <c r="L1307" t="s">
        <v>62</v>
      </c>
      <c r="M1307" t="s">
        <v>62</v>
      </c>
      <c r="N1307" t="s">
        <v>62</v>
      </c>
      <c r="O1307" t="s">
        <v>61</v>
      </c>
      <c r="P1307" t="s">
        <v>62</v>
      </c>
      <c r="Q1307" t="s">
        <v>62</v>
      </c>
      <c r="R1307" t="s">
        <v>62</v>
      </c>
      <c r="S1307" t="s">
        <v>62</v>
      </c>
      <c r="T1307" t="s">
        <v>61</v>
      </c>
      <c r="U1307" t="s">
        <v>62</v>
      </c>
      <c r="V1307" t="s">
        <v>61</v>
      </c>
    </row>
    <row r="1308" spans="1:22" x14ac:dyDescent="0.2">
      <c r="A1308" s="1" t="s">
        <v>1368</v>
      </c>
      <c r="B1308" s="1" t="s">
        <v>4706</v>
      </c>
      <c r="C1308" s="1" t="s">
        <v>3035</v>
      </c>
      <c r="D1308" s="1" t="s">
        <v>3399</v>
      </c>
      <c r="E1308" t="s">
        <v>62</v>
      </c>
      <c r="F1308" t="s">
        <v>62</v>
      </c>
      <c r="G1308" t="s">
        <v>62</v>
      </c>
      <c r="H1308" t="s">
        <v>62</v>
      </c>
      <c r="J1308" t="s">
        <v>62</v>
      </c>
      <c r="K1308" t="s">
        <v>62</v>
      </c>
      <c r="L1308" t="s">
        <v>62</v>
      </c>
      <c r="M1308" t="s">
        <v>62</v>
      </c>
      <c r="N1308" t="s">
        <v>62</v>
      </c>
      <c r="O1308" t="s">
        <v>61</v>
      </c>
      <c r="P1308" t="s">
        <v>62</v>
      </c>
      <c r="Q1308" t="s">
        <v>62</v>
      </c>
      <c r="R1308" t="s">
        <v>62</v>
      </c>
      <c r="S1308" t="s">
        <v>62</v>
      </c>
      <c r="T1308" t="s">
        <v>61</v>
      </c>
      <c r="U1308" t="s">
        <v>62</v>
      </c>
      <c r="V1308" t="s">
        <v>62</v>
      </c>
    </row>
    <row r="1309" spans="1:22" x14ac:dyDescent="0.2">
      <c r="A1309" s="1" t="s">
        <v>1369</v>
      </c>
      <c r="B1309" s="1" t="s">
        <v>4707</v>
      </c>
      <c r="C1309" s="1" t="s">
        <v>3036</v>
      </c>
      <c r="D1309" s="1" t="s">
        <v>3399</v>
      </c>
      <c r="E1309" t="s">
        <v>61</v>
      </c>
      <c r="F1309" t="s">
        <v>62</v>
      </c>
      <c r="G1309" t="s">
        <v>62</v>
      </c>
      <c r="H1309" t="s">
        <v>62</v>
      </c>
      <c r="I1309" t="s">
        <v>62</v>
      </c>
      <c r="J1309" t="s">
        <v>62</v>
      </c>
      <c r="K1309" t="s">
        <v>62</v>
      </c>
      <c r="L1309" t="s">
        <v>62</v>
      </c>
      <c r="M1309" t="s">
        <v>62</v>
      </c>
      <c r="N1309" t="s">
        <v>62</v>
      </c>
      <c r="O1309" t="s">
        <v>62</v>
      </c>
      <c r="Q1309" t="s">
        <v>62</v>
      </c>
      <c r="R1309" t="s">
        <v>62</v>
      </c>
      <c r="S1309" t="s">
        <v>62</v>
      </c>
      <c r="T1309" t="s">
        <v>62</v>
      </c>
      <c r="U1309" t="s">
        <v>62</v>
      </c>
      <c r="V1309" t="s">
        <v>62</v>
      </c>
    </row>
    <row r="1310" spans="1:22" x14ac:dyDescent="0.2">
      <c r="A1310" s="1" t="s">
        <v>1370</v>
      </c>
      <c r="B1310" s="1" t="s">
        <v>4708</v>
      </c>
      <c r="C1310" s="1" t="s">
        <v>3037</v>
      </c>
      <c r="D1310" s="1" t="s">
        <v>3399</v>
      </c>
      <c r="E1310" t="s">
        <v>61</v>
      </c>
      <c r="F1310" t="s">
        <v>62</v>
      </c>
      <c r="G1310" t="s">
        <v>62</v>
      </c>
      <c r="H1310" t="s">
        <v>62</v>
      </c>
      <c r="I1310" t="s">
        <v>61</v>
      </c>
      <c r="J1310" t="s">
        <v>62</v>
      </c>
      <c r="K1310" t="s">
        <v>62</v>
      </c>
      <c r="L1310" t="s">
        <v>62</v>
      </c>
      <c r="M1310" t="s">
        <v>62</v>
      </c>
      <c r="N1310" t="s">
        <v>62</v>
      </c>
      <c r="O1310" t="s">
        <v>62</v>
      </c>
      <c r="P1310" t="s">
        <v>61</v>
      </c>
      <c r="Q1310" t="s">
        <v>62</v>
      </c>
      <c r="S1310" t="s">
        <v>62</v>
      </c>
      <c r="T1310" t="s">
        <v>62</v>
      </c>
      <c r="U1310" t="s">
        <v>62</v>
      </c>
      <c r="V1310" t="s">
        <v>62</v>
      </c>
    </row>
    <row r="1311" spans="1:22" x14ac:dyDescent="0.2">
      <c r="A1311" s="1" t="s">
        <v>1371</v>
      </c>
      <c r="B1311" s="1" t="s">
        <v>4709</v>
      </c>
      <c r="C1311" s="1" t="s">
        <v>3038</v>
      </c>
      <c r="D1311" s="1" t="s">
        <v>3399</v>
      </c>
      <c r="E1311" t="s">
        <v>61</v>
      </c>
      <c r="F1311" t="s">
        <v>62</v>
      </c>
      <c r="G1311" t="s">
        <v>61</v>
      </c>
      <c r="H1311" t="s">
        <v>62</v>
      </c>
      <c r="I1311" t="s">
        <v>61</v>
      </c>
      <c r="J1311" t="s">
        <v>62</v>
      </c>
      <c r="K1311" t="s">
        <v>62</v>
      </c>
      <c r="L1311" t="s">
        <v>62</v>
      </c>
      <c r="M1311" t="s">
        <v>62</v>
      </c>
      <c r="N1311" t="s">
        <v>62</v>
      </c>
      <c r="O1311" t="s">
        <v>62</v>
      </c>
      <c r="P1311" t="s">
        <v>61</v>
      </c>
      <c r="Q1311" t="s">
        <v>62</v>
      </c>
      <c r="R1311" t="s">
        <v>61</v>
      </c>
      <c r="S1311" t="s">
        <v>62</v>
      </c>
      <c r="T1311" t="s">
        <v>61</v>
      </c>
      <c r="V1311" t="s">
        <v>62</v>
      </c>
    </row>
    <row r="1312" spans="1:22" x14ac:dyDescent="0.2">
      <c r="A1312" s="1" t="s">
        <v>1372</v>
      </c>
      <c r="B1312" s="1" t="s">
        <v>4710</v>
      </c>
      <c r="C1312" s="1" t="s">
        <v>3039</v>
      </c>
      <c r="D1312" s="1" t="s">
        <v>3399</v>
      </c>
      <c r="E1312" t="s">
        <v>61</v>
      </c>
      <c r="F1312" t="s">
        <v>62</v>
      </c>
      <c r="G1312" t="s">
        <v>62</v>
      </c>
      <c r="H1312" t="s">
        <v>62</v>
      </c>
      <c r="I1312" t="s">
        <v>62</v>
      </c>
      <c r="K1312" t="s">
        <v>62</v>
      </c>
      <c r="L1312" t="s">
        <v>62</v>
      </c>
      <c r="M1312" t="s">
        <v>62</v>
      </c>
      <c r="N1312" t="s">
        <v>62</v>
      </c>
      <c r="O1312" t="s">
        <v>62</v>
      </c>
      <c r="P1312" t="s">
        <v>61</v>
      </c>
      <c r="Q1312" t="s">
        <v>62</v>
      </c>
      <c r="R1312" t="s">
        <v>61</v>
      </c>
      <c r="S1312" t="s">
        <v>62</v>
      </c>
      <c r="T1312" t="s">
        <v>61</v>
      </c>
      <c r="V1312" t="s">
        <v>62</v>
      </c>
    </row>
    <row r="1313" spans="1:22" x14ac:dyDescent="0.2">
      <c r="A1313" s="1" t="s">
        <v>1373</v>
      </c>
      <c r="B1313" s="1" t="s">
        <v>4711</v>
      </c>
      <c r="C1313" s="1" t="s">
        <v>3040</v>
      </c>
      <c r="D1313" s="1" t="s">
        <v>3399</v>
      </c>
      <c r="E1313" t="s">
        <v>61</v>
      </c>
      <c r="F1313" t="s">
        <v>62</v>
      </c>
      <c r="G1313" t="s">
        <v>62</v>
      </c>
      <c r="H1313" t="s">
        <v>62</v>
      </c>
      <c r="I1313" t="s">
        <v>62</v>
      </c>
      <c r="J1313" t="s">
        <v>61</v>
      </c>
      <c r="K1313" t="s">
        <v>62</v>
      </c>
      <c r="L1313" t="s">
        <v>62</v>
      </c>
      <c r="M1313" t="s">
        <v>62</v>
      </c>
      <c r="N1313" t="s">
        <v>62</v>
      </c>
      <c r="O1313" t="s">
        <v>61</v>
      </c>
      <c r="P1313" t="s">
        <v>61</v>
      </c>
      <c r="Q1313" t="s">
        <v>62</v>
      </c>
      <c r="R1313" t="s">
        <v>61</v>
      </c>
      <c r="S1313" t="s">
        <v>61</v>
      </c>
      <c r="T1313" t="s">
        <v>62</v>
      </c>
      <c r="V1313" t="s">
        <v>62</v>
      </c>
    </row>
    <row r="1314" spans="1:22" x14ac:dyDescent="0.2">
      <c r="A1314" s="1" t="s">
        <v>1374</v>
      </c>
      <c r="B1314" s="1" t="s">
        <v>4712</v>
      </c>
      <c r="C1314" s="1" t="s">
        <v>3041</v>
      </c>
      <c r="D1314" s="1" t="s">
        <v>3399</v>
      </c>
      <c r="E1314" t="s">
        <v>61</v>
      </c>
      <c r="F1314" t="s">
        <v>62</v>
      </c>
      <c r="G1314" t="s">
        <v>61</v>
      </c>
      <c r="H1314" t="s">
        <v>62</v>
      </c>
      <c r="I1314" t="s">
        <v>62</v>
      </c>
      <c r="J1314" t="s">
        <v>61</v>
      </c>
      <c r="K1314" t="s">
        <v>62</v>
      </c>
      <c r="L1314" t="s">
        <v>62</v>
      </c>
      <c r="M1314" t="s">
        <v>62</v>
      </c>
      <c r="N1314" t="s">
        <v>62</v>
      </c>
      <c r="O1314" t="s">
        <v>62</v>
      </c>
      <c r="P1314" t="s">
        <v>61</v>
      </c>
      <c r="Q1314" t="s">
        <v>62</v>
      </c>
      <c r="R1314" t="s">
        <v>61</v>
      </c>
      <c r="S1314" t="s">
        <v>61</v>
      </c>
      <c r="T1314" t="s">
        <v>62</v>
      </c>
      <c r="V1314" t="s">
        <v>62</v>
      </c>
    </row>
    <row r="1315" spans="1:22" x14ac:dyDescent="0.2">
      <c r="A1315" s="1" t="s">
        <v>1375</v>
      </c>
      <c r="B1315" s="1" t="s">
        <v>4713</v>
      </c>
      <c r="C1315" s="1" t="s">
        <v>3042</v>
      </c>
      <c r="D1315" s="1" t="s">
        <v>3399</v>
      </c>
      <c r="E1315" t="s">
        <v>61</v>
      </c>
      <c r="F1315" t="s">
        <v>62</v>
      </c>
      <c r="G1315" t="s">
        <v>61</v>
      </c>
      <c r="H1315" t="s">
        <v>62</v>
      </c>
      <c r="I1315" t="s">
        <v>61</v>
      </c>
      <c r="J1315" t="s">
        <v>62</v>
      </c>
      <c r="K1315" t="s">
        <v>62</v>
      </c>
      <c r="L1315" t="s">
        <v>62</v>
      </c>
      <c r="M1315" t="s">
        <v>62</v>
      </c>
      <c r="N1315" t="s">
        <v>62</v>
      </c>
      <c r="O1315" t="s">
        <v>62</v>
      </c>
      <c r="P1315" t="s">
        <v>61</v>
      </c>
      <c r="Q1315" t="s">
        <v>62</v>
      </c>
      <c r="R1315" t="s">
        <v>61</v>
      </c>
      <c r="S1315" t="s">
        <v>62</v>
      </c>
      <c r="T1315" t="s">
        <v>61</v>
      </c>
      <c r="V1315" t="s">
        <v>62</v>
      </c>
    </row>
    <row r="1316" spans="1:22" x14ac:dyDescent="0.2">
      <c r="A1316" s="1" t="s">
        <v>1376</v>
      </c>
      <c r="B1316" s="1" t="s">
        <v>4714</v>
      </c>
      <c r="C1316" s="1" t="s">
        <v>3043</v>
      </c>
      <c r="D1316" s="1" t="s">
        <v>3399</v>
      </c>
      <c r="E1316" t="s">
        <v>61</v>
      </c>
      <c r="F1316" t="s">
        <v>62</v>
      </c>
      <c r="G1316" t="s">
        <v>61</v>
      </c>
      <c r="H1316" t="s">
        <v>62</v>
      </c>
      <c r="J1316" t="s">
        <v>61</v>
      </c>
      <c r="K1316" t="s">
        <v>62</v>
      </c>
      <c r="L1316" t="s">
        <v>62</v>
      </c>
      <c r="M1316" t="s">
        <v>62</v>
      </c>
      <c r="N1316" t="s">
        <v>62</v>
      </c>
      <c r="O1316" t="s">
        <v>62</v>
      </c>
      <c r="P1316" t="s">
        <v>61</v>
      </c>
      <c r="Q1316" t="s">
        <v>62</v>
      </c>
      <c r="R1316" t="s">
        <v>61</v>
      </c>
      <c r="S1316" t="s">
        <v>62</v>
      </c>
      <c r="T1316" t="s">
        <v>61</v>
      </c>
      <c r="U1316" t="s">
        <v>62</v>
      </c>
      <c r="V1316" t="s">
        <v>62</v>
      </c>
    </row>
    <row r="1317" spans="1:22" x14ac:dyDescent="0.2">
      <c r="A1317" s="1" t="s">
        <v>1377</v>
      </c>
      <c r="B1317" s="1" t="s">
        <v>4715</v>
      </c>
      <c r="C1317" s="1" t="s">
        <v>3044</v>
      </c>
      <c r="D1317" s="1" t="s">
        <v>3399</v>
      </c>
      <c r="E1317" t="s">
        <v>61</v>
      </c>
      <c r="F1317" t="s">
        <v>62</v>
      </c>
      <c r="G1317" t="s">
        <v>62</v>
      </c>
      <c r="H1317" t="s">
        <v>62</v>
      </c>
      <c r="J1317" t="s">
        <v>61</v>
      </c>
      <c r="K1317" t="s">
        <v>62</v>
      </c>
      <c r="L1317" t="s">
        <v>62</v>
      </c>
      <c r="M1317" t="s">
        <v>62</v>
      </c>
      <c r="N1317" t="s">
        <v>62</v>
      </c>
      <c r="O1317" t="s">
        <v>61</v>
      </c>
      <c r="P1317" t="s">
        <v>61</v>
      </c>
      <c r="Q1317" t="s">
        <v>62</v>
      </c>
      <c r="R1317" t="s">
        <v>61</v>
      </c>
      <c r="S1317" t="s">
        <v>62</v>
      </c>
      <c r="T1317" t="s">
        <v>62</v>
      </c>
      <c r="U1317" t="s">
        <v>62</v>
      </c>
      <c r="V1317" t="s">
        <v>62</v>
      </c>
    </row>
    <row r="1318" spans="1:22" x14ac:dyDescent="0.2">
      <c r="A1318" s="1" t="s">
        <v>1378</v>
      </c>
      <c r="B1318" s="1" t="s">
        <v>4716</v>
      </c>
      <c r="C1318" s="1" t="s">
        <v>3045</v>
      </c>
      <c r="D1318" s="1" t="s">
        <v>3399</v>
      </c>
      <c r="E1318" t="s">
        <v>61</v>
      </c>
      <c r="F1318" t="s">
        <v>62</v>
      </c>
      <c r="H1318" t="s">
        <v>62</v>
      </c>
      <c r="J1318" t="s">
        <v>62</v>
      </c>
      <c r="K1318" t="s">
        <v>62</v>
      </c>
      <c r="L1318" t="s">
        <v>62</v>
      </c>
      <c r="M1318" t="s">
        <v>62</v>
      </c>
      <c r="N1318" t="s">
        <v>62</v>
      </c>
      <c r="O1318" t="s">
        <v>61</v>
      </c>
      <c r="P1318" t="s">
        <v>61</v>
      </c>
      <c r="Q1318" t="s">
        <v>62</v>
      </c>
      <c r="R1318" t="s">
        <v>61</v>
      </c>
      <c r="S1318" t="s">
        <v>62</v>
      </c>
      <c r="T1318" t="s">
        <v>62</v>
      </c>
      <c r="U1318" t="s">
        <v>61</v>
      </c>
      <c r="V1318" t="s">
        <v>62</v>
      </c>
    </row>
    <row r="1319" spans="1:22" x14ac:dyDescent="0.2">
      <c r="A1319" s="1" t="s">
        <v>1379</v>
      </c>
      <c r="B1319" s="1" t="s">
        <v>4717</v>
      </c>
      <c r="C1319" s="1" t="s">
        <v>3046</v>
      </c>
      <c r="D1319" s="1" t="s">
        <v>3399</v>
      </c>
      <c r="E1319" t="s">
        <v>61</v>
      </c>
      <c r="F1319" t="s">
        <v>62</v>
      </c>
      <c r="G1319" t="s">
        <v>62</v>
      </c>
      <c r="H1319" t="s">
        <v>62</v>
      </c>
      <c r="I1319" t="s">
        <v>62</v>
      </c>
      <c r="J1319" t="s">
        <v>61</v>
      </c>
      <c r="K1319" t="s">
        <v>62</v>
      </c>
      <c r="L1319" t="s">
        <v>62</v>
      </c>
      <c r="M1319" t="s">
        <v>62</v>
      </c>
      <c r="N1319" t="s">
        <v>62</v>
      </c>
      <c r="O1319" t="s">
        <v>61</v>
      </c>
      <c r="P1319" t="s">
        <v>61</v>
      </c>
      <c r="Q1319" t="s">
        <v>62</v>
      </c>
      <c r="R1319" t="s">
        <v>61</v>
      </c>
      <c r="S1319" t="s">
        <v>61</v>
      </c>
      <c r="T1319" t="s">
        <v>61</v>
      </c>
      <c r="U1319" t="s">
        <v>61</v>
      </c>
      <c r="V1319" t="s">
        <v>61</v>
      </c>
    </row>
    <row r="1320" spans="1:22" x14ac:dyDescent="0.2">
      <c r="A1320" s="1" t="s">
        <v>1380</v>
      </c>
      <c r="B1320" s="1" t="s">
        <v>4718</v>
      </c>
      <c r="C1320" s="1" t="s">
        <v>3047</v>
      </c>
      <c r="D1320" s="1" t="s">
        <v>3399</v>
      </c>
      <c r="E1320" t="s">
        <v>61</v>
      </c>
      <c r="F1320" t="s">
        <v>62</v>
      </c>
      <c r="G1320" t="s">
        <v>62</v>
      </c>
      <c r="H1320" t="s">
        <v>62</v>
      </c>
      <c r="J1320" t="s">
        <v>62</v>
      </c>
      <c r="K1320" t="s">
        <v>62</v>
      </c>
      <c r="L1320" t="s">
        <v>62</v>
      </c>
      <c r="M1320" t="s">
        <v>62</v>
      </c>
      <c r="N1320" t="s">
        <v>62</v>
      </c>
      <c r="O1320" t="s">
        <v>62</v>
      </c>
      <c r="P1320" t="s">
        <v>62</v>
      </c>
      <c r="Q1320" t="s">
        <v>62</v>
      </c>
      <c r="R1320" t="s">
        <v>62</v>
      </c>
      <c r="S1320" t="s">
        <v>62</v>
      </c>
      <c r="T1320" t="s">
        <v>62</v>
      </c>
      <c r="U1320" t="s">
        <v>61</v>
      </c>
      <c r="V1320" t="s">
        <v>62</v>
      </c>
    </row>
    <row r="1321" spans="1:22" x14ac:dyDescent="0.2">
      <c r="A1321" s="1" t="s">
        <v>1381</v>
      </c>
      <c r="B1321" s="1" t="s">
        <v>4719</v>
      </c>
      <c r="C1321" s="1" t="s">
        <v>3048</v>
      </c>
      <c r="D1321" s="1" t="s">
        <v>3399</v>
      </c>
      <c r="E1321" t="s">
        <v>61</v>
      </c>
      <c r="F1321" t="s">
        <v>62</v>
      </c>
      <c r="G1321" t="s">
        <v>62</v>
      </c>
      <c r="H1321" t="s">
        <v>62</v>
      </c>
      <c r="I1321" t="s">
        <v>62</v>
      </c>
      <c r="J1321" t="s">
        <v>61</v>
      </c>
      <c r="K1321" t="s">
        <v>61</v>
      </c>
      <c r="L1321" t="s">
        <v>62</v>
      </c>
      <c r="M1321" t="s">
        <v>62</v>
      </c>
      <c r="N1321" t="s">
        <v>62</v>
      </c>
      <c r="O1321" t="s">
        <v>62</v>
      </c>
      <c r="P1321" t="s">
        <v>61</v>
      </c>
      <c r="R1321" t="s">
        <v>61</v>
      </c>
      <c r="S1321" t="s">
        <v>61</v>
      </c>
      <c r="T1321" t="s">
        <v>62</v>
      </c>
      <c r="V1321" t="s">
        <v>62</v>
      </c>
    </row>
    <row r="1322" spans="1:22" x14ac:dyDescent="0.2">
      <c r="A1322" s="1" t="s">
        <v>1382</v>
      </c>
      <c r="B1322" s="1" t="s">
        <v>4720</v>
      </c>
      <c r="C1322" s="1" t="s">
        <v>3049</v>
      </c>
      <c r="D1322" s="1" t="s">
        <v>3399</v>
      </c>
      <c r="E1322" t="s">
        <v>61</v>
      </c>
      <c r="F1322" t="s">
        <v>62</v>
      </c>
      <c r="G1322" t="s">
        <v>62</v>
      </c>
      <c r="H1322" t="s">
        <v>62</v>
      </c>
      <c r="I1322" t="s">
        <v>62</v>
      </c>
      <c r="J1322" t="s">
        <v>62</v>
      </c>
      <c r="K1322" t="s">
        <v>62</v>
      </c>
      <c r="L1322" t="s">
        <v>62</v>
      </c>
      <c r="M1322" t="s">
        <v>62</v>
      </c>
      <c r="N1322" t="s">
        <v>62</v>
      </c>
      <c r="O1322" t="s">
        <v>62</v>
      </c>
      <c r="P1322" t="s">
        <v>61</v>
      </c>
      <c r="Q1322" t="s">
        <v>62</v>
      </c>
      <c r="R1322" t="s">
        <v>61</v>
      </c>
      <c r="T1322" t="s">
        <v>62</v>
      </c>
      <c r="V1322" t="s">
        <v>62</v>
      </c>
    </row>
    <row r="1323" spans="1:22" x14ac:dyDescent="0.2">
      <c r="A1323" s="1" t="s">
        <v>1383</v>
      </c>
      <c r="B1323" s="1" t="s">
        <v>4721</v>
      </c>
      <c r="C1323" s="1" t="s">
        <v>3050</v>
      </c>
      <c r="D1323" s="1" t="s">
        <v>3399</v>
      </c>
      <c r="F1323" t="s">
        <v>62</v>
      </c>
      <c r="G1323" t="s">
        <v>62</v>
      </c>
      <c r="H1323" t="s">
        <v>62</v>
      </c>
      <c r="I1323" t="s">
        <v>62</v>
      </c>
      <c r="J1323" t="s">
        <v>62</v>
      </c>
      <c r="K1323" t="s">
        <v>62</v>
      </c>
      <c r="L1323" t="s">
        <v>62</v>
      </c>
      <c r="M1323" t="s">
        <v>62</v>
      </c>
      <c r="N1323" t="s">
        <v>62</v>
      </c>
      <c r="O1323" t="s">
        <v>62</v>
      </c>
      <c r="P1323" t="s">
        <v>62</v>
      </c>
      <c r="Q1323" t="s">
        <v>62</v>
      </c>
      <c r="R1323" t="s">
        <v>62</v>
      </c>
      <c r="S1323" t="s">
        <v>62</v>
      </c>
      <c r="T1323" t="s">
        <v>61</v>
      </c>
      <c r="U1323" t="s">
        <v>62</v>
      </c>
      <c r="V1323" t="s">
        <v>62</v>
      </c>
    </row>
    <row r="1324" spans="1:22" x14ac:dyDescent="0.2">
      <c r="A1324" s="1" t="s">
        <v>1384</v>
      </c>
      <c r="B1324" s="1" t="s">
        <v>4722</v>
      </c>
      <c r="C1324" s="1" t="s">
        <v>3051</v>
      </c>
      <c r="D1324" s="1" t="s">
        <v>3399</v>
      </c>
      <c r="E1324" t="s">
        <v>61</v>
      </c>
      <c r="F1324" t="s">
        <v>62</v>
      </c>
      <c r="G1324" t="s">
        <v>61</v>
      </c>
      <c r="H1324" t="s">
        <v>62</v>
      </c>
      <c r="I1324" t="s">
        <v>61</v>
      </c>
      <c r="J1324" t="s">
        <v>61</v>
      </c>
      <c r="K1324" t="s">
        <v>61</v>
      </c>
      <c r="L1324" t="s">
        <v>62</v>
      </c>
      <c r="M1324" t="s">
        <v>61</v>
      </c>
      <c r="N1324" t="s">
        <v>61</v>
      </c>
      <c r="O1324" t="s">
        <v>61</v>
      </c>
      <c r="P1324" t="s">
        <v>61</v>
      </c>
      <c r="Q1324" t="s">
        <v>61</v>
      </c>
      <c r="R1324" t="s">
        <v>61</v>
      </c>
      <c r="S1324" t="s">
        <v>61</v>
      </c>
      <c r="T1324" t="s">
        <v>62</v>
      </c>
      <c r="U1324" t="s">
        <v>61</v>
      </c>
      <c r="V1324" t="s">
        <v>62</v>
      </c>
    </row>
    <row r="1325" spans="1:22" x14ac:dyDescent="0.2">
      <c r="A1325" s="1" t="s">
        <v>1385</v>
      </c>
      <c r="B1325" s="1" t="s">
        <v>4723</v>
      </c>
      <c r="C1325" s="1" t="s">
        <v>3052</v>
      </c>
      <c r="D1325" s="1" t="s">
        <v>3399</v>
      </c>
      <c r="E1325" t="s">
        <v>61</v>
      </c>
      <c r="F1325" t="s">
        <v>62</v>
      </c>
      <c r="G1325" t="s">
        <v>62</v>
      </c>
      <c r="H1325" t="s">
        <v>62</v>
      </c>
      <c r="I1325" t="s">
        <v>61</v>
      </c>
      <c r="J1325" t="s">
        <v>62</v>
      </c>
      <c r="K1325" t="s">
        <v>62</v>
      </c>
      <c r="L1325" t="s">
        <v>62</v>
      </c>
      <c r="M1325" t="s">
        <v>62</v>
      </c>
      <c r="N1325" t="s">
        <v>62</v>
      </c>
      <c r="O1325" t="s">
        <v>61</v>
      </c>
      <c r="P1325" t="s">
        <v>61</v>
      </c>
      <c r="Q1325" t="s">
        <v>62</v>
      </c>
      <c r="R1325" t="s">
        <v>61</v>
      </c>
      <c r="S1325" t="s">
        <v>62</v>
      </c>
      <c r="T1325" t="s">
        <v>62</v>
      </c>
      <c r="U1325" t="s">
        <v>61</v>
      </c>
      <c r="V1325" t="s">
        <v>62</v>
      </c>
    </row>
    <row r="1326" spans="1:22" x14ac:dyDescent="0.2">
      <c r="A1326" s="1" t="s">
        <v>1386</v>
      </c>
      <c r="B1326" s="1" t="s">
        <v>4724</v>
      </c>
      <c r="C1326" s="1" t="s">
        <v>3053</v>
      </c>
      <c r="D1326" s="1" t="s">
        <v>3399</v>
      </c>
      <c r="E1326" t="s">
        <v>61</v>
      </c>
      <c r="F1326" t="s">
        <v>62</v>
      </c>
      <c r="G1326" t="s">
        <v>62</v>
      </c>
      <c r="H1326" t="s">
        <v>62</v>
      </c>
      <c r="I1326" t="s">
        <v>62</v>
      </c>
      <c r="J1326" t="s">
        <v>61</v>
      </c>
      <c r="K1326" t="s">
        <v>62</v>
      </c>
      <c r="L1326" t="s">
        <v>62</v>
      </c>
      <c r="M1326" t="s">
        <v>62</v>
      </c>
      <c r="N1326" t="s">
        <v>62</v>
      </c>
      <c r="O1326" t="s">
        <v>61</v>
      </c>
      <c r="P1326" t="s">
        <v>61</v>
      </c>
      <c r="Q1326" t="s">
        <v>62</v>
      </c>
      <c r="R1326" t="s">
        <v>61</v>
      </c>
      <c r="S1326" t="s">
        <v>61</v>
      </c>
      <c r="T1326" t="s">
        <v>62</v>
      </c>
      <c r="V1326" t="s">
        <v>62</v>
      </c>
    </row>
    <row r="1327" spans="1:22" x14ac:dyDescent="0.2">
      <c r="A1327" s="1" t="s">
        <v>1387</v>
      </c>
      <c r="B1327" s="1" t="s">
        <v>4725</v>
      </c>
      <c r="C1327" s="1" t="s">
        <v>3054</v>
      </c>
      <c r="D1327" s="1" t="s">
        <v>3399</v>
      </c>
      <c r="F1327" t="s">
        <v>62</v>
      </c>
      <c r="G1327" t="s">
        <v>62</v>
      </c>
      <c r="H1327" t="s">
        <v>62</v>
      </c>
      <c r="J1327" t="s">
        <v>62</v>
      </c>
      <c r="K1327" t="s">
        <v>62</v>
      </c>
      <c r="L1327" t="s">
        <v>62</v>
      </c>
      <c r="M1327" t="s">
        <v>62</v>
      </c>
      <c r="N1327" t="s">
        <v>62</v>
      </c>
      <c r="O1327" t="s">
        <v>62</v>
      </c>
      <c r="P1327" t="s">
        <v>62</v>
      </c>
      <c r="Q1327" t="s">
        <v>62</v>
      </c>
      <c r="R1327" t="s">
        <v>62</v>
      </c>
      <c r="S1327" t="s">
        <v>62</v>
      </c>
      <c r="U1327" t="s">
        <v>62</v>
      </c>
      <c r="V1327" t="s">
        <v>62</v>
      </c>
    </row>
    <row r="1328" spans="1:22" x14ac:dyDescent="0.2">
      <c r="A1328" s="1" t="s">
        <v>1388</v>
      </c>
      <c r="B1328" s="1" t="s">
        <v>4726</v>
      </c>
      <c r="C1328" s="1" t="s">
        <v>3055</v>
      </c>
      <c r="D1328" s="1" t="s">
        <v>3399</v>
      </c>
      <c r="E1328" t="s">
        <v>61</v>
      </c>
      <c r="F1328" t="s">
        <v>62</v>
      </c>
      <c r="H1328" t="s">
        <v>62</v>
      </c>
      <c r="I1328" t="s">
        <v>62</v>
      </c>
      <c r="K1328" t="s">
        <v>61</v>
      </c>
      <c r="L1328" t="s">
        <v>62</v>
      </c>
      <c r="M1328" t="s">
        <v>62</v>
      </c>
      <c r="N1328" t="s">
        <v>62</v>
      </c>
      <c r="O1328" t="s">
        <v>62</v>
      </c>
      <c r="P1328" t="s">
        <v>61</v>
      </c>
      <c r="R1328" t="s">
        <v>61</v>
      </c>
      <c r="S1328" t="s">
        <v>61</v>
      </c>
      <c r="T1328" t="s">
        <v>62</v>
      </c>
      <c r="U1328" t="s">
        <v>62</v>
      </c>
      <c r="V1328" t="s">
        <v>62</v>
      </c>
    </row>
    <row r="1329" spans="1:22" x14ac:dyDescent="0.2">
      <c r="A1329" s="1" t="s">
        <v>1389</v>
      </c>
      <c r="B1329" s="1" t="s">
        <v>4727</v>
      </c>
      <c r="C1329" s="1" t="s">
        <v>3056</v>
      </c>
      <c r="D1329" s="1" t="s">
        <v>3399</v>
      </c>
      <c r="E1329" t="s">
        <v>61</v>
      </c>
      <c r="F1329" t="s">
        <v>62</v>
      </c>
      <c r="G1329" t="s">
        <v>62</v>
      </c>
      <c r="H1329" t="s">
        <v>62</v>
      </c>
      <c r="I1329" t="s">
        <v>61</v>
      </c>
      <c r="J1329" t="s">
        <v>62</v>
      </c>
      <c r="K1329" t="s">
        <v>62</v>
      </c>
      <c r="L1329" t="s">
        <v>62</v>
      </c>
      <c r="M1329" t="s">
        <v>62</v>
      </c>
      <c r="N1329" t="s">
        <v>62</v>
      </c>
      <c r="O1329" t="s">
        <v>61</v>
      </c>
      <c r="P1329" t="s">
        <v>62</v>
      </c>
      <c r="Q1329" t="s">
        <v>62</v>
      </c>
      <c r="R1329" t="s">
        <v>62</v>
      </c>
      <c r="S1329" t="s">
        <v>62</v>
      </c>
      <c r="T1329" t="s">
        <v>62</v>
      </c>
      <c r="U1329" t="s">
        <v>62</v>
      </c>
      <c r="V1329" t="s">
        <v>62</v>
      </c>
    </row>
    <row r="1330" spans="1:22" x14ac:dyDescent="0.2">
      <c r="A1330" s="1" t="s">
        <v>1390</v>
      </c>
      <c r="B1330" s="1" t="s">
        <v>4728</v>
      </c>
      <c r="C1330" s="1" t="s">
        <v>3057</v>
      </c>
      <c r="D1330" s="1" t="s">
        <v>3399</v>
      </c>
      <c r="E1330" t="s">
        <v>61</v>
      </c>
      <c r="F1330" t="s">
        <v>62</v>
      </c>
      <c r="G1330" t="s">
        <v>62</v>
      </c>
      <c r="H1330" t="s">
        <v>62</v>
      </c>
      <c r="J1330" t="s">
        <v>62</v>
      </c>
      <c r="K1330" t="s">
        <v>62</v>
      </c>
      <c r="L1330" t="s">
        <v>62</v>
      </c>
      <c r="M1330" t="s">
        <v>62</v>
      </c>
      <c r="N1330" t="s">
        <v>62</v>
      </c>
      <c r="O1330" t="s">
        <v>62</v>
      </c>
      <c r="P1330" t="s">
        <v>61</v>
      </c>
      <c r="Q1330" t="s">
        <v>62</v>
      </c>
      <c r="R1330" t="s">
        <v>61</v>
      </c>
      <c r="S1330" t="s">
        <v>62</v>
      </c>
      <c r="T1330" t="s">
        <v>62</v>
      </c>
      <c r="U1330" t="s">
        <v>61</v>
      </c>
      <c r="V1330" t="s">
        <v>62</v>
      </c>
    </row>
    <row r="1331" spans="1:22" x14ac:dyDescent="0.2">
      <c r="A1331" s="1" t="s">
        <v>1391</v>
      </c>
      <c r="B1331" s="1" t="s">
        <v>4729</v>
      </c>
      <c r="C1331" s="1" t="s">
        <v>3058</v>
      </c>
      <c r="D1331" s="1" t="s">
        <v>3399</v>
      </c>
      <c r="E1331" t="s">
        <v>61</v>
      </c>
      <c r="F1331" t="s">
        <v>62</v>
      </c>
      <c r="H1331" t="s">
        <v>62</v>
      </c>
      <c r="I1331" t="s">
        <v>62</v>
      </c>
      <c r="J1331" t="s">
        <v>61</v>
      </c>
      <c r="K1331" t="s">
        <v>62</v>
      </c>
      <c r="L1331" t="s">
        <v>62</v>
      </c>
      <c r="M1331" t="s">
        <v>62</v>
      </c>
      <c r="N1331" t="s">
        <v>62</v>
      </c>
      <c r="O1331" t="s">
        <v>61</v>
      </c>
      <c r="P1331" t="s">
        <v>61</v>
      </c>
      <c r="Q1331" t="s">
        <v>62</v>
      </c>
      <c r="R1331" t="s">
        <v>61</v>
      </c>
      <c r="S1331" t="s">
        <v>61</v>
      </c>
      <c r="T1331" t="s">
        <v>62</v>
      </c>
      <c r="V1331" t="s">
        <v>62</v>
      </c>
    </row>
    <row r="1332" spans="1:22" x14ac:dyDescent="0.2">
      <c r="A1332" s="1" t="s">
        <v>1392</v>
      </c>
      <c r="B1332" s="1" t="s">
        <v>4730</v>
      </c>
      <c r="C1332" s="1" t="s">
        <v>3059</v>
      </c>
      <c r="D1332" s="1" t="s">
        <v>3399</v>
      </c>
      <c r="E1332" t="s">
        <v>61</v>
      </c>
      <c r="F1332" t="s">
        <v>62</v>
      </c>
      <c r="G1332" t="s">
        <v>62</v>
      </c>
      <c r="H1332" t="s">
        <v>62</v>
      </c>
      <c r="I1332" t="s">
        <v>62</v>
      </c>
      <c r="J1332" t="s">
        <v>62</v>
      </c>
      <c r="K1332" t="s">
        <v>62</v>
      </c>
      <c r="L1332" t="s">
        <v>62</v>
      </c>
      <c r="M1332" t="s">
        <v>62</v>
      </c>
      <c r="N1332" t="s">
        <v>62</v>
      </c>
      <c r="O1332" t="s">
        <v>62</v>
      </c>
      <c r="P1332" t="s">
        <v>61</v>
      </c>
      <c r="Q1332" t="s">
        <v>62</v>
      </c>
      <c r="R1332" t="s">
        <v>61</v>
      </c>
      <c r="S1332" t="s">
        <v>62</v>
      </c>
      <c r="T1332" t="s">
        <v>62</v>
      </c>
      <c r="U1332" t="s">
        <v>61</v>
      </c>
      <c r="V1332" t="s">
        <v>62</v>
      </c>
    </row>
    <row r="1333" spans="1:22" x14ac:dyDescent="0.2">
      <c r="A1333" s="1" t="s">
        <v>1393</v>
      </c>
      <c r="B1333" s="1" t="s">
        <v>4731</v>
      </c>
      <c r="C1333" s="1" t="s">
        <v>3060</v>
      </c>
      <c r="D1333" s="1" t="s">
        <v>3399</v>
      </c>
      <c r="E1333" t="s">
        <v>61</v>
      </c>
      <c r="F1333" t="s">
        <v>62</v>
      </c>
      <c r="G1333" t="s">
        <v>62</v>
      </c>
      <c r="H1333" t="s">
        <v>62</v>
      </c>
      <c r="I1333" t="s">
        <v>62</v>
      </c>
      <c r="K1333" t="s">
        <v>62</v>
      </c>
      <c r="L1333" t="s">
        <v>62</v>
      </c>
      <c r="M1333" t="s">
        <v>62</v>
      </c>
      <c r="N1333" t="s">
        <v>62</v>
      </c>
      <c r="O1333" t="s">
        <v>61</v>
      </c>
      <c r="P1333" t="s">
        <v>62</v>
      </c>
      <c r="Q1333" t="s">
        <v>62</v>
      </c>
      <c r="R1333" t="s">
        <v>61</v>
      </c>
      <c r="S1333" t="s">
        <v>62</v>
      </c>
      <c r="T1333" t="s">
        <v>61</v>
      </c>
      <c r="U1333" t="s">
        <v>61</v>
      </c>
      <c r="V1333" t="s">
        <v>62</v>
      </c>
    </row>
    <row r="1334" spans="1:22" x14ac:dyDescent="0.2">
      <c r="A1334" s="1" t="s">
        <v>1394</v>
      </c>
      <c r="B1334" s="1" t="s">
        <v>4732</v>
      </c>
      <c r="C1334" s="1" t="s">
        <v>3061</v>
      </c>
      <c r="D1334" s="1" t="s">
        <v>3399</v>
      </c>
      <c r="E1334" t="s">
        <v>61</v>
      </c>
      <c r="F1334" t="s">
        <v>62</v>
      </c>
      <c r="G1334" t="s">
        <v>62</v>
      </c>
      <c r="H1334" t="s">
        <v>62</v>
      </c>
      <c r="J1334" t="s">
        <v>61</v>
      </c>
      <c r="K1334" t="s">
        <v>62</v>
      </c>
      <c r="L1334" t="s">
        <v>62</v>
      </c>
      <c r="M1334" t="s">
        <v>62</v>
      </c>
      <c r="N1334" t="s">
        <v>62</v>
      </c>
      <c r="O1334" t="s">
        <v>61</v>
      </c>
      <c r="P1334" t="s">
        <v>61</v>
      </c>
      <c r="Q1334" t="s">
        <v>62</v>
      </c>
      <c r="R1334" t="s">
        <v>61</v>
      </c>
      <c r="S1334" t="s">
        <v>61</v>
      </c>
      <c r="T1334" t="s">
        <v>61</v>
      </c>
      <c r="U1334" t="s">
        <v>61</v>
      </c>
      <c r="V1334" t="s">
        <v>62</v>
      </c>
    </row>
    <row r="1335" spans="1:22" x14ac:dyDescent="0.2">
      <c r="A1335" s="1" t="s">
        <v>1395</v>
      </c>
      <c r="B1335" s="1" t="s">
        <v>4733</v>
      </c>
      <c r="C1335" s="1" t="s">
        <v>3062</v>
      </c>
      <c r="D1335" s="1" t="s">
        <v>3399</v>
      </c>
      <c r="E1335" t="s">
        <v>61</v>
      </c>
      <c r="F1335" t="s">
        <v>62</v>
      </c>
      <c r="G1335" t="s">
        <v>62</v>
      </c>
      <c r="H1335" t="s">
        <v>62</v>
      </c>
      <c r="I1335" t="s">
        <v>61</v>
      </c>
      <c r="J1335" t="s">
        <v>62</v>
      </c>
      <c r="K1335" t="s">
        <v>62</v>
      </c>
      <c r="L1335" t="s">
        <v>62</v>
      </c>
      <c r="M1335" t="s">
        <v>62</v>
      </c>
      <c r="N1335" t="s">
        <v>62</v>
      </c>
      <c r="O1335" t="s">
        <v>62</v>
      </c>
      <c r="P1335" t="s">
        <v>61</v>
      </c>
      <c r="Q1335" t="s">
        <v>62</v>
      </c>
      <c r="R1335" t="s">
        <v>62</v>
      </c>
      <c r="S1335" t="s">
        <v>62</v>
      </c>
      <c r="T1335" t="s">
        <v>61</v>
      </c>
      <c r="V1335" t="s">
        <v>62</v>
      </c>
    </row>
    <row r="1336" spans="1:22" x14ac:dyDescent="0.2">
      <c r="A1336" s="1" t="s">
        <v>1396</v>
      </c>
      <c r="B1336" s="1" t="s">
        <v>4734</v>
      </c>
      <c r="C1336" s="1" t="s">
        <v>3063</v>
      </c>
      <c r="D1336" s="1" t="s">
        <v>3399</v>
      </c>
      <c r="F1336" t="s">
        <v>62</v>
      </c>
      <c r="G1336" t="s">
        <v>62</v>
      </c>
      <c r="H1336" t="s">
        <v>62</v>
      </c>
      <c r="I1336" t="s">
        <v>61</v>
      </c>
      <c r="J1336" t="s">
        <v>61</v>
      </c>
      <c r="K1336" t="s">
        <v>62</v>
      </c>
      <c r="L1336" t="s">
        <v>62</v>
      </c>
      <c r="M1336" t="s">
        <v>62</v>
      </c>
      <c r="N1336" t="s">
        <v>62</v>
      </c>
      <c r="O1336" t="s">
        <v>61</v>
      </c>
      <c r="P1336" t="s">
        <v>61</v>
      </c>
      <c r="Q1336" t="s">
        <v>62</v>
      </c>
      <c r="R1336" t="s">
        <v>61</v>
      </c>
      <c r="S1336" t="s">
        <v>62</v>
      </c>
      <c r="T1336" t="s">
        <v>61</v>
      </c>
      <c r="U1336" t="s">
        <v>62</v>
      </c>
      <c r="V1336" t="s">
        <v>62</v>
      </c>
    </row>
    <row r="1337" spans="1:22" x14ac:dyDescent="0.2">
      <c r="A1337" s="1" t="s">
        <v>1397</v>
      </c>
      <c r="B1337" s="1" t="s">
        <v>4735</v>
      </c>
      <c r="C1337" s="1" t="s">
        <v>3064</v>
      </c>
      <c r="D1337" s="1" t="s">
        <v>3399</v>
      </c>
      <c r="E1337" t="s">
        <v>62</v>
      </c>
      <c r="F1337" t="s">
        <v>62</v>
      </c>
      <c r="G1337" t="s">
        <v>62</v>
      </c>
      <c r="H1337" t="s">
        <v>62</v>
      </c>
      <c r="I1337" t="s">
        <v>62</v>
      </c>
      <c r="J1337" t="s">
        <v>62</v>
      </c>
      <c r="K1337" t="s">
        <v>62</v>
      </c>
      <c r="L1337" t="s">
        <v>62</v>
      </c>
      <c r="M1337" t="s">
        <v>62</v>
      </c>
      <c r="N1337" t="s">
        <v>62</v>
      </c>
      <c r="O1337" t="s">
        <v>62</v>
      </c>
      <c r="P1337" t="s">
        <v>62</v>
      </c>
      <c r="Q1337" t="s">
        <v>62</v>
      </c>
      <c r="R1337" t="s">
        <v>62</v>
      </c>
      <c r="S1337" t="s">
        <v>62</v>
      </c>
      <c r="T1337" t="s">
        <v>62</v>
      </c>
      <c r="U1337" t="s">
        <v>62</v>
      </c>
      <c r="V1337" t="s">
        <v>62</v>
      </c>
    </row>
    <row r="1338" spans="1:22" x14ac:dyDescent="0.2">
      <c r="A1338" s="1" t="s">
        <v>1398</v>
      </c>
      <c r="B1338" s="1" t="s">
        <v>4736</v>
      </c>
      <c r="C1338" s="1" t="s">
        <v>3065</v>
      </c>
      <c r="D1338" s="1" t="s">
        <v>3399</v>
      </c>
      <c r="E1338" t="s">
        <v>61</v>
      </c>
      <c r="F1338" t="s">
        <v>62</v>
      </c>
      <c r="G1338" t="s">
        <v>62</v>
      </c>
      <c r="H1338" t="s">
        <v>62</v>
      </c>
      <c r="I1338" t="s">
        <v>62</v>
      </c>
      <c r="J1338" t="s">
        <v>61</v>
      </c>
      <c r="K1338" t="s">
        <v>62</v>
      </c>
      <c r="L1338" t="s">
        <v>62</v>
      </c>
      <c r="M1338" t="s">
        <v>62</v>
      </c>
      <c r="N1338" t="s">
        <v>62</v>
      </c>
      <c r="O1338" t="s">
        <v>61</v>
      </c>
      <c r="P1338" t="s">
        <v>61</v>
      </c>
      <c r="Q1338" t="s">
        <v>62</v>
      </c>
      <c r="R1338" t="s">
        <v>61</v>
      </c>
      <c r="S1338" t="s">
        <v>61</v>
      </c>
      <c r="T1338" t="s">
        <v>61</v>
      </c>
      <c r="U1338" t="s">
        <v>61</v>
      </c>
      <c r="V1338" t="s">
        <v>61</v>
      </c>
    </row>
    <row r="1339" spans="1:22" x14ac:dyDescent="0.2">
      <c r="A1339" s="1" t="s">
        <v>1399</v>
      </c>
      <c r="B1339" s="1" t="s">
        <v>4737</v>
      </c>
      <c r="C1339" s="1" t="s">
        <v>3066</v>
      </c>
      <c r="D1339" s="1" t="s">
        <v>3399</v>
      </c>
      <c r="F1339" t="s">
        <v>62</v>
      </c>
      <c r="G1339" t="s">
        <v>62</v>
      </c>
      <c r="H1339" t="s">
        <v>62</v>
      </c>
      <c r="I1339" t="s">
        <v>61</v>
      </c>
      <c r="J1339" t="s">
        <v>61</v>
      </c>
      <c r="K1339" t="s">
        <v>62</v>
      </c>
      <c r="L1339" t="s">
        <v>62</v>
      </c>
      <c r="M1339" t="s">
        <v>62</v>
      </c>
      <c r="N1339" t="s">
        <v>62</v>
      </c>
      <c r="O1339" t="s">
        <v>61</v>
      </c>
      <c r="P1339" t="s">
        <v>61</v>
      </c>
      <c r="Q1339" t="s">
        <v>62</v>
      </c>
      <c r="R1339" t="s">
        <v>61</v>
      </c>
      <c r="S1339" t="s">
        <v>62</v>
      </c>
      <c r="T1339" t="s">
        <v>61</v>
      </c>
      <c r="U1339" t="s">
        <v>62</v>
      </c>
      <c r="V1339" t="s">
        <v>62</v>
      </c>
    </row>
    <row r="1340" spans="1:22" x14ac:dyDescent="0.2">
      <c r="A1340" s="1" t="s">
        <v>1400</v>
      </c>
      <c r="B1340" s="1" t="s">
        <v>4738</v>
      </c>
      <c r="C1340" s="1" t="s">
        <v>3067</v>
      </c>
      <c r="D1340" s="1" t="s">
        <v>3399</v>
      </c>
      <c r="E1340" t="s">
        <v>61</v>
      </c>
      <c r="F1340" t="s">
        <v>62</v>
      </c>
      <c r="G1340" t="s">
        <v>62</v>
      </c>
      <c r="H1340" t="s">
        <v>62</v>
      </c>
      <c r="I1340" t="s">
        <v>61</v>
      </c>
      <c r="J1340" t="s">
        <v>62</v>
      </c>
      <c r="K1340" t="s">
        <v>62</v>
      </c>
      <c r="L1340" t="s">
        <v>62</v>
      </c>
      <c r="M1340" t="s">
        <v>62</v>
      </c>
      <c r="N1340" t="s">
        <v>62</v>
      </c>
      <c r="O1340" t="s">
        <v>62</v>
      </c>
      <c r="Q1340" t="s">
        <v>62</v>
      </c>
      <c r="R1340" t="s">
        <v>62</v>
      </c>
      <c r="S1340" t="s">
        <v>62</v>
      </c>
      <c r="T1340" t="s">
        <v>61</v>
      </c>
      <c r="U1340" t="s">
        <v>62</v>
      </c>
      <c r="V1340" t="s">
        <v>62</v>
      </c>
    </row>
    <row r="1341" spans="1:22" x14ac:dyDescent="0.2">
      <c r="A1341" s="1" t="s">
        <v>1401</v>
      </c>
      <c r="B1341" s="1" t="s">
        <v>4739</v>
      </c>
      <c r="C1341" s="1" t="s">
        <v>3068</v>
      </c>
      <c r="D1341" s="1" t="s">
        <v>3399</v>
      </c>
      <c r="E1341" t="s">
        <v>62</v>
      </c>
      <c r="F1341" t="s">
        <v>62</v>
      </c>
      <c r="G1341" t="s">
        <v>62</v>
      </c>
      <c r="H1341" t="s">
        <v>62</v>
      </c>
      <c r="I1341" t="s">
        <v>62</v>
      </c>
      <c r="K1341" t="s">
        <v>62</v>
      </c>
      <c r="L1341" t="s">
        <v>62</v>
      </c>
      <c r="M1341" t="s">
        <v>62</v>
      </c>
      <c r="N1341" t="s">
        <v>62</v>
      </c>
      <c r="O1341" t="s">
        <v>62</v>
      </c>
      <c r="P1341" t="s">
        <v>61</v>
      </c>
      <c r="Q1341" t="s">
        <v>62</v>
      </c>
      <c r="R1341" t="s">
        <v>61</v>
      </c>
      <c r="S1341" t="s">
        <v>62</v>
      </c>
      <c r="T1341" t="s">
        <v>61</v>
      </c>
      <c r="U1341" t="s">
        <v>62</v>
      </c>
      <c r="V1341" t="s">
        <v>62</v>
      </c>
    </row>
    <row r="1342" spans="1:22" x14ac:dyDescent="0.2">
      <c r="A1342" s="1" t="s">
        <v>1402</v>
      </c>
      <c r="B1342" s="1" t="s">
        <v>4740</v>
      </c>
      <c r="C1342" s="1" t="s">
        <v>3069</v>
      </c>
      <c r="D1342" s="1" t="s">
        <v>3399</v>
      </c>
      <c r="E1342" t="s">
        <v>61</v>
      </c>
      <c r="F1342" t="s">
        <v>62</v>
      </c>
      <c r="G1342" t="s">
        <v>62</v>
      </c>
      <c r="H1342" t="s">
        <v>62</v>
      </c>
      <c r="I1342" t="s">
        <v>62</v>
      </c>
      <c r="J1342" t="s">
        <v>61</v>
      </c>
      <c r="K1342" t="s">
        <v>62</v>
      </c>
      <c r="L1342" t="s">
        <v>62</v>
      </c>
      <c r="M1342" t="s">
        <v>62</v>
      </c>
      <c r="N1342" t="s">
        <v>62</v>
      </c>
      <c r="O1342" t="s">
        <v>62</v>
      </c>
      <c r="P1342" t="s">
        <v>61</v>
      </c>
      <c r="Q1342" t="s">
        <v>61</v>
      </c>
      <c r="R1342" t="s">
        <v>61</v>
      </c>
      <c r="S1342" t="s">
        <v>61</v>
      </c>
      <c r="T1342" t="s">
        <v>62</v>
      </c>
      <c r="U1342" t="s">
        <v>62</v>
      </c>
      <c r="V1342" t="s">
        <v>62</v>
      </c>
    </row>
    <row r="1343" spans="1:22" x14ac:dyDescent="0.2">
      <c r="A1343" s="1" t="s">
        <v>1403</v>
      </c>
      <c r="B1343" s="1" t="s">
        <v>4741</v>
      </c>
      <c r="C1343" s="1" t="s">
        <v>3070</v>
      </c>
      <c r="D1343" s="1" t="s">
        <v>3399</v>
      </c>
      <c r="E1343" t="s">
        <v>61</v>
      </c>
      <c r="F1343" t="s">
        <v>62</v>
      </c>
      <c r="G1343" t="s">
        <v>62</v>
      </c>
      <c r="H1343" t="s">
        <v>62</v>
      </c>
      <c r="I1343" t="s">
        <v>62</v>
      </c>
      <c r="J1343" t="s">
        <v>62</v>
      </c>
      <c r="K1343" t="s">
        <v>62</v>
      </c>
      <c r="L1343" t="s">
        <v>62</v>
      </c>
      <c r="M1343" t="s">
        <v>62</v>
      </c>
      <c r="N1343" t="s">
        <v>62</v>
      </c>
      <c r="O1343" t="s">
        <v>61</v>
      </c>
      <c r="P1343" t="s">
        <v>62</v>
      </c>
      <c r="Q1343" t="s">
        <v>62</v>
      </c>
      <c r="R1343" t="s">
        <v>62</v>
      </c>
      <c r="S1343" t="s">
        <v>62</v>
      </c>
      <c r="T1343" t="s">
        <v>62</v>
      </c>
      <c r="U1343" t="s">
        <v>61</v>
      </c>
      <c r="V1343" t="s">
        <v>62</v>
      </c>
    </row>
    <row r="1344" spans="1:22" x14ac:dyDescent="0.2">
      <c r="A1344" s="1" t="s">
        <v>1404</v>
      </c>
      <c r="B1344" s="1" t="s">
        <v>4742</v>
      </c>
      <c r="C1344" s="1" t="s">
        <v>3071</v>
      </c>
      <c r="D1344" s="1" t="s">
        <v>3399</v>
      </c>
      <c r="E1344" t="s">
        <v>61</v>
      </c>
      <c r="F1344" t="s">
        <v>62</v>
      </c>
      <c r="G1344" t="s">
        <v>62</v>
      </c>
      <c r="H1344" t="s">
        <v>62</v>
      </c>
      <c r="I1344" t="s">
        <v>61</v>
      </c>
      <c r="J1344" t="s">
        <v>61</v>
      </c>
      <c r="K1344" t="s">
        <v>62</v>
      </c>
      <c r="L1344" t="s">
        <v>62</v>
      </c>
      <c r="M1344" t="s">
        <v>62</v>
      </c>
      <c r="N1344" t="s">
        <v>62</v>
      </c>
      <c r="O1344" t="s">
        <v>62</v>
      </c>
      <c r="P1344" t="s">
        <v>61</v>
      </c>
      <c r="Q1344" t="s">
        <v>62</v>
      </c>
      <c r="R1344" t="s">
        <v>61</v>
      </c>
      <c r="S1344" t="s">
        <v>62</v>
      </c>
      <c r="T1344" t="s">
        <v>62</v>
      </c>
      <c r="U1344" t="s">
        <v>62</v>
      </c>
      <c r="V1344" t="s">
        <v>62</v>
      </c>
    </row>
    <row r="1345" spans="1:22" x14ac:dyDescent="0.2">
      <c r="A1345" s="1" t="s">
        <v>1405</v>
      </c>
      <c r="B1345" s="1" t="s">
        <v>4743</v>
      </c>
      <c r="C1345" s="1" t="s">
        <v>3072</v>
      </c>
      <c r="D1345" s="1" t="s">
        <v>3399</v>
      </c>
      <c r="E1345" t="s">
        <v>61</v>
      </c>
      <c r="F1345" t="s">
        <v>62</v>
      </c>
      <c r="G1345" t="s">
        <v>62</v>
      </c>
      <c r="H1345" t="s">
        <v>62</v>
      </c>
      <c r="I1345" t="s">
        <v>61</v>
      </c>
      <c r="J1345" t="s">
        <v>62</v>
      </c>
      <c r="K1345" t="s">
        <v>62</v>
      </c>
      <c r="L1345" t="s">
        <v>62</v>
      </c>
      <c r="M1345" t="s">
        <v>62</v>
      </c>
      <c r="N1345" t="s">
        <v>62</v>
      </c>
      <c r="O1345" t="s">
        <v>62</v>
      </c>
      <c r="P1345" t="s">
        <v>62</v>
      </c>
      <c r="Q1345" t="s">
        <v>62</v>
      </c>
      <c r="R1345" t="s">
        <v>62</v>
      </c>
      <c r="S1345" t="s">
        <v>62</v>
      </c>
      <c r="T1345" t="s">
        <v>62</v>
      </c>
      <c r="V1345" t="s">
        <v>62</v>
      </c>
    </row>
    <row r="1346" spans="1:22" x14ac:dyDescent="0.2">
      <c r="A1346" s="1" t="s">
        <v>1406</v>
      </c>
      <c r="B1346" s="1" t="s">
        <v>4744</v>
      </c>
      <c r="C1346" s="1" t="s">
        <v>3073</v>
      </c>
      <c r="D1346" s="1" t="s">
        <v>3399</v>
      </c>
      <c r="F1346" t="s">
        <v>62</v>
      </c>
      <c r="G1346" t="s">
        <v>62</v>
      </c>
      <c r="H1346" t="s">
        <v>62</v>
      </c>
      <c r="J1346" t="s">
        <v>62</v>
      </c>
      <c r="K1346" t="s">
        <v>62</v>
      </c>
      <c r="L1346" t="s">
        <v>62</v>
      </c>
      <c r="M1346" t="s">
        <v>62</v>
      </c>
      <c r="N1346" t="s">
        <v>62</v>
      </c>
      <c r="O1346" t="s">
        <v>62</v>
      </c>
      <c r="P1346" t="s">
        <v>62</v>
      </c>
      <c r="Q1346" t="s">
        <v>62</v>
      </c>
      <c r="R1346" t="s">
        <v>62</v>
      </c>
      <c r="S1346" t="s">
        <v>62</v>
      </c>
      <c r="T1346" t="s">
        <v>61</v>
      </c>
      <c r="U1346" t="s">
        <v>62</v>
      </c>
      <c r="V1346" t="s">
        <v>62</v>
      </c>
    </row>
    <row r="1347" spans="1:22" x14ac:dyDescent="0.2">
      <c r="A1347" s="1" t="s">
        <v>1407</v>
      </c>
      <c r="B1347" s="1" t="s">
        <v>4745</v>
      </c>
      <c r="C1347" s="1" t="s">
        <v>3074</v>
      </c>
      <c r="D1347" s="1" t="s">
        <v>3399</v>
      </c>
      <c r="F1347" t="s">
        <v>62</v>
      </c>
      <c r="G1347" t="s">
        <v>62</v>
      </c>
      <c r="H1347" t="s">
        <v>62</v>
      </c>
      <c r="I1347" t="s">
        <v>62</v>
      </c>
      <c r="J1347" t="s">
        <v>62</v>
      </c>
      <c r="K1347" t="s">
        <v>62</v>
      </c>
      <c r="L1347" t="s">
        <v>62</v>
      </c>
      <c r="M1347" t="s">
        <v>62</v>
      </c>
      <c r="N1347" t="s">
        <v>62</v>
      </c>
      <c r="O1347" t="s">
        <v>62</v>
      </c>
      <c r="P1347" t="s">
        <v>61</v>
      </c>
      <c r="Q1347" t="s">
        <v>62</v>
      </c>
      <c r="R1347" t="s">
        <v>61</v>
      </c>
      <c r="S1347" t="s">
        <v>62</v>
      </c>
      <c r="T1347" t="s">
        <v>61</v>
      </c>
      <c r="U1347" t="s">
        <v>62</v>
      </c>
      <c r="V1347" t="s">
        <v>61</v>
      </c>
    </row>
    <row r="1348" spans="1:22" x14ac:dyDescent="0.2">
      <c r="A1348" s="1" t="s">
        <v>1408</v>
      </c>
      <c r="B1348" s="1" t="s">
        <v>4746</v>
      </c>
      <c r="C1348" s="1" t="s">
        <v>3075</v>
      </c>
      <c r="D1348" s="1" t="s">
        <v>3399</v>
      </c>
      <c r="E1348" t="s">
        <v>61</v>
      </c>
      <c r="F1348" t="s">
        <v>62</v>
      </c>
      <c r="G1348" t="s">
        <v>62</v>
      </c>
      <c r="H1348" t="s">
        <v>62</v>
      </c>
      <c r="K1348" t="s">
        <v>62</v>
      </c>
      <c r="L1348" t="s">
        <v>62</v>
      </c>
      <c r="M1348" t="s">
        <v>62</v>
      </c>
      <c r="N1348" t="s">
        <v>62</v>
      </c>
      <c r="O1348" t="s">
        <v>62</v>
      </c>
      <c r="P1348" t="s">
        <v>62</v>
      </c>
      <c r="Q1348" t="s">
        <v>62</v>
      </c>
      <c r="R1348" t="s">
        <v>62</v>
      </c>
      <c r="S1348" t="s">
        <v>62</v>
      </c>
      <c r="T1348" t="s">
        <v>61</v>
      </c>
      <c r="V1348" t="s">
        <v>62</v>
      </c>
    </row>
    <row r="1349" spans="1:22" x14ac:dyDescent="0.2">
      <c r="A1349" s="1" t="s">
        <v>1409</v>
      </c>
      <c r="B1349" s="1" t="s">
        <v>4747</v>
      </c>
      <c r="C1349" s="1" t="s">
        <v>3076</v>
      </c>
      <c r="D1349" s="1" t="s">
        <v>3399</v>
      </c>
      <c r="F1349" t="s">
        <v>62</v>
      </c>
      <c r="G1349" t="s">
        <v>62</v>
      </c>
      <c r="H1349" t="s">
        <v>62</v>
      </c>
      <c r="I1349" t="s">
        <v>62</v>
      </c>
      <c r="J1349" t="s">
        <v>62</v>
      </c>
      <c r="K1349" t="s">
        <v>62</v>
      </c>
      <c r="L1349" t="s">
        <v>62</v>
      </c>
      <c r="M1349" t="s">
        <v>62</v>
      </c>
      <c r="N1349" t="s">
        <v>62</v>
      </c>
      <c r="O1349" t="s">
        <v>62</v>
      </c>
      <c r="P1349" t="s">
        <v>62</v>
      </c>
      <c r="Q1349" t="s">
        <v>62</v>
      </c>
      <c r="S1349" t="s">
        <v>62</v>
      </c>
      <c r="T1349" t="s">
        <v>61</v>
      </c>
      <c r="U1349" t="s">
        <v>62</v>
      </c>
      <c r="V1349" t="s">
        <v>62</v>
      </c>
    </row>
    <row r="1350" spans="1:22" x14ac:dyDescent="0.2">
      <c r="A1350" s="1" t="s">
        <v>1410</v>
      </c>
      <c r="B1350" s="1" t="s">
        <v>4748</v>
      </c>
      <c r="C1350" s="1" t="s">
        <v>3077</v>
      </c>
      <c r="D1350" s="1" t="s">
        <v>3399</v>
      </c>
      <c r="E1350" t="s">
        <v>61</v>
      </c>
      <c r="F1350" t="s">
        <v>62</v>
      </c>
      <c r="G1350" t="s">
        <v>62</v>
      </c>
      <c r="H1350" t="s">
        <v>62</v>
      </c>
      <c r="I1350" t="s">
        <v>61</v>
      </c>
      <c r="J1350" t="s">
        <v>62</v>
      </c>
      <c r="K1350" t="s">
        <v>62</v>
      </c>
      <c r="L1350" t="s">
        <v>62</v>
      </c>
      <c r="M1350" t="s">
        <v>62</v>
      </c>
      <c r="N1350" t="s">
        <v>62</v>
      </c>
      <c r="O1350" t="s">
        <v>62</v>
      </c>
      <c r="P1350" t="s">
        <v>61</v>
      </c>
      <c r="Q1350" t="s">
        <v>62</v>
      </c>
      <c r="R1350" t="s">
        <v>61</v>
      </c>
      <c r="S1350" t="s">
        <v>62</v>
      </c>
      <c r="T1350" t="s">
        <v>62</v>
      </c>
      <c r="U1350" t="s">
        <v>62</v>
      </c>
      <c r="V1350" t="s">
        <v>62</v>
      </c>
    </row>
    <row r="1351" spans="1:22" x14ac:dyDescent="0.2">
      <c r="A1351" s="1" t="s">
        <v>1411</v>
      </c>
      <c r="B1351" s="1" t="s">
        <v>4749</v>
      </c>
      <c r="C1351" s="1" t="s">
        <v>3078</v>
      </c>
      <c r="D1351" s="1" t="s">
        <v>3399</v>
      </c>
      <c r="F1351" t="s">
        <v>62</v>
      </c>
      <c r="G1351" t="s">
        <v>62</v>
      </c>
      <c r="H1351" t="s">
        <v>62</v>
      </c>
      <c r="I1351" t="s">
        <v>62</v>
      </c>
      <c r="J1351" t="s">
        <v>62</v>
      </c>
      <c r="K1351" t="s">
        <v>62</v>
      </c>
      <c r="L1351" t="s">
        <v>62</v>
      </c>
      <c r="M1351" t="s">
        <v>62</v>
      </c>
      <c r="N1351" t="s">
        <v>62</v>
      </c>
      <c r="O1351" t="s">
        <v>61</v>
      </c>
      <c r="P1351" t="s">
        <v>62</v>
      </c>
      <c r="Q1351" t="s">
        <v>62</v>
      </c>
      <c r="R1351" t="s">
        <v>62</v>
      </c>
      <c r="S1351" t="s">
        <v>62</v>
      </c>
      <c r="T1351" t="s">
        <v>61</v>
      </c>
      <c r="U1351" t="s">
        <v>62</v>
      </c>
      <c r="V1351" t="s">
        <v>62</v>
      </c>
    </row>
    <row r="1352" spans="1:22" x14ac:dyDescent="0.2">
      <c r="A1352" s="1" t="s">
        <v>1412</v>
      </c>
      <c r="B1352" s="1" t="s">
        <v>4750</v>
      </c>
      <c r="C1352" s="1" t="s">
        <v>3079</v>
      </c>
      <c r="D1352" s="1" t="s">
        <v>3399</v>
      </c>
      <c r="E1352" t="s">
        <v>61</v>
      </c>
      <c r="F1352" t="s">
        <v>62</v>
      </c>
      <c r="G1352" t="s">
        <v>62</v>
      </c>
      <c r="H1352" t="s">
        <v>62</v>
      </c>
      <c r="J1352" t="s">
        <v>62</v>
      </c>
      <c r="K1352" t="s">
        <v>62</v>
      </c>
      <c r="L1352" t="s">
        <v>62</v>
      </c>
      <c r="M1352" t="s">
        <v>62</v>
      </c>
      <c r="N1352" t="s">
        <v>61</v>
      </c>
      <c r="O1352" t="s">
        <v>61</v>
      </c>
      <c r="P1352" t="s">
        <v>62</v>
      </c>
      <c r="Q1352" t="s">
        <v>61</v>
      </c>
      <c r="R1352" t="s">
        <v>61</v>
      </c>
      <c r="S1352" t="s">
        <v>62</v>
      </c>
      <c r="T1352" t="s">
        <v>61</v>
      </c>
      <c r="U1352" t="s">
        <v>61</v>
      </c>
      <c r="V1352" t="s">
        <v>61</v>
      </c>
    </row>
    <row r="1353" spans="1:22" x14ac:dyDescent="0.2">
      <c r="A1353" s="1" t="s">
        <v>1413</v>
      </c>
      <c r="B1353" s="1" t="s">
        <v>4751</v>
      </c>
      <c r="C1353" s="1" t="s">
        <v>3080</v>
      </c>
      <c r="D1353" s="1" t="s">
        <v>3399</v>
      </c>
      <c r="F1353" t="s">
        <v>62</v>
      </c>
      <c r="G1353" t="s">
        <v>62</v>
      </c>
      <c r="H1353" t="s">
        <v>62</v>
      </c>
      <c r="J1353" t="s">
        <v>62</v>
      </c>
      <c r="K1353" t="s">
        <v>62</v>
      </c>
      <c r="L1353" t="s">
        <v>62</v>
      </c>
      <c r="M1353" t="s">
        <v>62</v>
      </c>
      <c r="N1353" t="s">
        <v>62</v>
      </c>
      <c r="O1353" t="s">
        <v>61</v>
      </c>
      <c r="P1353" t="s">
        <v>61</v>
      </c>
      <c r="Q1353" t="s">
        <v>62</v>
      </c>
      <c r="R1353" t="s">
        <v>61</v>
      </c>
      <c r="S1353" t="s">
        <v>62</v>
      </c>
      <c r="T1353" t="s">
        <v>62</v>
      </c>
      <c r="U1353" t="s">
        <v>62</v>
      </c>
      <c r="V1353" t="s">
        <v>62</v>
      </c>
    </row>
    <row r="1354" spans="1:22" x14ac:dyDescent="0.2">
      <c r="A1354" s="1" t="s">
        <v>1414</v>
      </c>
      <c r="B1354" s="1" t="s">
        <v>4752</v>
      </c>
      <c r="C1354" s="1" t="s">
        <v>3081</v>
      </c>
      <c r="D1354" s="1" t="s">
        <v>3399</v>
      </c>
      <c r="E1354" t="s">
        <v>62</v>
      </c>
      <c r="F1354" t="s">
        <v>62</v>
      </c>
      <c r="G1354" t="s">
        <v>62</v>
      </c>
      <c r="H1354" t="s">
        <v>62</v>
      </c>
      <c r="I1354" t="s">
        <v>62</v>
      </c>
      <c r="J1354" t="s">
        <v>62</v>
      </c>
      <c r="K1354" t="s">
        <v>62</v>
      </c>
      <c r="L1354" t="s">
        <v>62</v>
      </c>
      <c r="M1354" t="s">
        <v>62</v>
      </c>
      <c r="N1354" t="s">
        <v>62</v>
      </c>
      <c r="O1354" t="s">
        <v>62</v>
      </c>
      <c r="P1354" t="s">
        <v>62</v>
      </c>
      <c r="Q1354" t="s">
        <v>62</v>
      </c>
      <c r="R1354" t="s">
        <v>62</v>
      </c>
      <c r="S1354" t="s">
        <v>62</v>
      </c>
      <c r="U1354" t="s">
        <v>62</v>
      </c>
      <c r="V1354" t="s">
        <v>62</v>
      </c>
    </row>
    <row r="1355" spans="1:22" x14ac:dyDescent="0.2">
      <c r="A1355" s="1" t="s">
        <v>1415</v>
      </c>
      <c r="B1355" s="1" t="s">
        <v>4753</v>
      </c>
      <c r="C1355" s="1" t="s">
        <v>3082</v>
      </c>
      <c r="D1355" s="1" t="s">
        <v>3399</v>
      </c>
      <c r="E1355" t="s">
        <v>61</v>
      </c>
      <c r="F1355" t="s">
        <v>62</v>
      </c>
      <c r="G1355" t="s">
        <v>62</v>
      </c>
      <c r="H1355" t="s">
        <v>62</v>
      </c>
      <c r="I1355" t="s">
        <v>61</v>
      </c>
      <c r="J1355" t="s">
        <v>62</v>
      </c>
      <c r="K1355" t="s">
        <v>62</v>
      </c>
      <c r="L1355" t="s">
        <v>62</v>
      </c>
      <c r="M1355" t="s">
        <v>62</v>
      </c>
      <c r="N1355" t="s">
        <v>62</v>
      </c>
      <c r="O1355" t="s">
        <v>61</v>
      </c>
      <c r="P1355" t="s">
        <v>61</v>
      </c>
      <c r="Q1355" t="s">
        <v>62</v>
      </c>
      <c r="R1355" t="s">
        <v>61</v>
      </c>
      <c r="S1355" t="s">
        <v>62</v>
      </c>
      <c r="T1355" t="s">
        <v>61</v>
      </c>
      <c r="U1355" t="s">
        <v>61</v>
      </c>
      <c r="V1355" t="s">
        <v>62</v>
      </c>
    </row>
    <row r="1356" spans="1:22" x14ac:dyDescent="0.2">
      <c r="A1356" s="1" t="s">
        <v>1416</v>
      </c>
      <c r="B1356" s="1" t="s">
        <v>4754</v>
      </c>
      <c r="C1356" s="1" t="s">
        <v>3083</v>
      </c>
      <c r="D1356" s="1" t="s">
        <v>3399</v>
      </c>
      <c r="E1356" t="s">
        <v>62</v>
      </c>
      <c r="G1356" t="s">
        <v>62</v>
      </c>
      <c r="H1356" t="s">
        <v>62</v>
      </c>
      <c r="I1356" t="s">
        <v>62</v>
      </c>
      <c r="K1356" t="s">
        <v>62</v>
      </c>
      <c r="L1356" t="s">
        <v>62</v>
      </c>
      <c r="M1356" t="s">
        <v>62</v>
      </c>
      <c r="N1356" t="s">
        <v>62</v>
      </c>
      <c r="O1356" t="s">
        <v>62</v>
      </c>
      <c r="P1356" t="s">
        <v>61</v>
      </c>
      <c r="Q1356" t="s">
        <v>62</v>
      </c>
      <c r="R1356" t="s">
        <v>61</v>
      </c>
      <c r="S1356" t="s">
        <v>62</v>
      </c>
      <c r="T1356" t="s">
        <v>61</v>
      </c>
      <c r="U1356" t="s">
        <v>62</v>
      </c>
      <c r="V1356" t="s">
        <v>62</v>
      </c>
    </row>
    <row r="1357" spans="1:22" x14ac:dyDescent="0.2">
      <c r="A1357" s="1" t="s">
        <v>1417</v>
      </c>
      <c r="B1357" s="1" t="s">
        <v>4755</v>
      </c>
      <c r="C1357" s="1" t="s">
        <v>3084</v>
      </c>
      <c r="D1357" s="1" t="s">
        <v>3399</v>
      </c>
      <c r="E1357" t="s">
        <v>61</v>
      </c>
      <c r="F1357" t="s">
        <v>62</v>
      </c>
      <c r="G1357" t="s">
        <v>62</v>
      </c>
      <c r="H1357" t="s">
        <v>62</v>
      </c>
      <c r="I1357" t="s">
        <v>61</v>
      </c>
      <c r="J1357" t="s">
        <v>62</v>
      </c>
      <c r="K1357" t="s">
        <v>62</v>
      </c>
      <c r="L1357" t="s">
        <v>62</v>
      </c>
      <c r="M1357" t="s">
        <v>62</v>
      </c>
      <c r="N1357" t="s">
        <v>62</v>
      </c>
      <c r="O1357" t="s">
        <v>62</v>
      </c>
      <c r="P1357" t="s">
        <v>62</v>
      </c>
      <c r="Q1357" t="s">
        <v>62</v>
      </c>
      <c r="R1357" t="s">
        <v>62</v>
      </c>
      <c r="S1357" t="s">
        <v>62</v>
      </c>
      <c r="T1357" t="s">
        <v>61</v>
      </c>
      <c r="U1357" t="s">
        <v>61</v>
      </c>
      <c r="V1357" t="s">
        <v>62</v>
      </c>
    </row>
    <row r="1358" spans="1:22" x14ac:dyDescent="0.2">
      <c r="A1358" s="1" t="s">
        <v>1418</v>
      </c>
      <c r="B1358" s="1" t="s">
        <v>4756</v>
      </c>
      <c r="C1358" s="1" t="s">
        <v>3085</v>
      </c>
      <c r="D1358" s="1" t="s">
        <v>3399</v>
      </c>
      <c r="E1358" t="s">
        <v>61</v>
      </c>
      <c r="F1358" t="s">
        <v>62</v>
      </c>
      <c r="G1358" t="s">
        <v>62</v>
      </c>
      <c r="H1358" t="s">
        <v>62</v>
      </c>
      <c r="I1358" t="s">
        <v>62</v>
      </c>
      <c r="J1358" t="s">
        <v>61</v>
      </c>
      <c r="K1358" t="s">
        <v>62</v>
      </c>
      <c r="L1358" t="s">
        <v>62</v>
      </c>
      <c r="M1358" t="s">
        <v>62</v>
      </c>
      <c r="N1358" t="s">
        <v>62</v>
      </c>
      <c r="O1358" t="s">
        <v>62</v>
      </c>
      <c r="P1358" t="s">
        <v>61</v>
      </c>
      <c r="R1358" t="s">
        <v>61</v>
      </c>
      <c r="S1358" t="s">
        <v>61</v>
      </c>
      <c r="T1358" t="s">
        <v>62</v>
      </c>
      <c r="U1358" t="s">
        <v>62</v>
      </c>
      <c r="V1358" t="s">
        <v>62</v>
      </c>
    </row>
    <row r="1359" spans="1:22" x14ac:dyDescent="0.2">
      <c r="A1359" s="1" t="s">
        <v>1419</v>
      </c>
      <c r="B1359" s="1" t="s">
        <v>4757</v>
      </c>
      <c r="C1359" s="1" t="s">
        <v>3086</v>
      </c>
      <c r="D1359" s="1" t="s">
        <v>3399</v>
      </c>
      <c r="E1359" t="s">
        <v>61</v>
      </c>
      <c r="F1359" t="s">
        <v>62</v>
      </c>
      <c r="G1359" t="s">
        <v>62</v>
      </c>
      <c r="H1359" t="s">
        <v>62</v>
      </c>
      <c r="I1359" t="s">
        <v>61</v>
      </c>
      <c r="J1359" t="s">
        <v>62</v>
      </c>
      <c r="K1359" t="s">
        <v>62</v>
      </c>
      <c r="L1359" t="s">
        <v>62</v>
      </c>
      <c r="M1359" t="s">
        <v>62</v>
      </c>
      <c r="N1359" t="s">
        <v>62</v>
      </c>
      <c r="O1359" t="s">
        <v>62</v>
      </c>
      <c r="P1359" t="s">
        <v>62</v>
      </c>
      <c r="Q1359" t="s">
        <v>62</v>
      </c>
      <c r="R1359" t="s">
        <v>62</v>
      </c>
      <c r="S1359" t="s">
        <v>62</v>
      </c>
      <c r="T1359" t="s">
        <v>61</v>
      </c>
      <c r="U1359" t="s">
        <v>61</v>
      </c>
      <c r="V1359" t="s">
        <v>62</v>
      </c>
    </row>
    <row r="1360" spans="1:22" x14ac:dyDescent="0.2">
      <c r="A1360" s="1" t="s">
        <v>1420</v>
      </c>
      <c r="B1360" s="1" t="s">
        <v>4758</v>
      </c>
      <c r="C1360" s="1" t="s">
        <v>3087</v>
      </c>
      <c r="D1360" s="1" t="s">
        <v>3399</v>
      </c>
      <c r="E1360" t="s">
        <v>61</v>
      </c>
      <c r="F1360" t="s">
        <v>62</v>
      </c>
      <c r="G1360" t="s">
        <v>62</v>
      </c>
      <c r="H1360" t="s">
        <v>62</v>
      </c>
      <c r="I1360" t="s">
        <v>62</v>
      </c>
      <c r="J1360" t="s">
        <v>61</v>
      </c>
      <c r="K1360" t="s">
        <v>62</v>
      </c>
      <c r="L1360" t="s">
        <v>62</v>
      </c>
      <c r="M1360" t="s">
        <v>62</v>
      </c>
      <c r="N1360" t="s">
        <v>61</v>
      </c>
      <c r="O1360" t="s">
        <v>61</v>
      </c>
      <c r="P1360" t="s">
        <v>61</v>
      </c>
      <c r="Q1360" t="s">
        <v>61</v>
      </c>
      <c r="R1360" t="s">
        <v>61</v>
      </c>
      <c r="T1360" t="s">
        <v>62</v>
      </c>
      <c r="V1360" t="s">
        <v>62</v>
      </c>
    </row>
    <row r="1361" spans="1:22" x14ac:dyDescent="0.2">
      <c r="A1361" s="1" t="s">
        <v>1421</v>
      </c>
      <c r="B1361" s="1" t="s">
        <v>4759</v>
      </c>
      <c r="C1361" s="1" t="s">
        <v>3088</v>
      </c>
      <c r="D1361" s="1" t="s">
        <v>3399</v>
      </c>
      <c r="E1361" t="s">
        <v>61</v>
      </c>
      <c r="F1361" t="s">
        <v>62</v>
      </c>
      <c r="G1361" t="s">
        <v>62</v>
      </c>
      <c r="H1361" t="s">
        <v>62</v>
      </c>
      <c r="I1361" t="s">
        <v>62</v>
      </c>
      <c r="J1361" t="s">
        <v>62</v>
      </c>
      <c r="K1361" t="s">
        <v>62</v>
      </c>
      <c r="L1361" t="s">
        <v>62</v>
      </c>
      <c r="M1361" t="s">
        <v>62</v>
      </c>
      <c r="N1361" t="s">
        <v>62</v>
      </c>
      <c r="O1361" t="s">
        <v>62</v>
      </c>
      <c r="P1361" t="s">
        <v>62</v>
      </c>
      <c r="Q1361" t="s">
        <v>62</v>
      </c>
      <c r="R1361" t="s">
        <v>62</v>
      </c>
      <c r="S1361" t="s">
        <v>62</v>
      </c>
      <c r="T1361" t="s">
        <v>61</v>
      </c>
      <c r="V1361" t="s">
        <v>62</v>
      </c>
    </row>
    <row r="1362" spans="1:22" x14ac:dyDescent="0.2">
      <c r="A1362" s="1" t="s">
        <v>1422</v>
      </c>
      <c r="B1362" s="1" t="s">
        <v>4760</v>
      </c>
      <c r="C1362" s="1" t="s">
        <v>3089</v>
      </c>
      <c r="D1362" s="1" t="s">
        <v>3399</v>
      </c>
      <c r="E1362" t="s">
        <v>61</v>
      </c>
      <c r="F1362" t="s">
        <v>62</v>
      </c>
      <c r="G1362" t="s">
        <v>62</v>
      </c>
      <c r="H1362" t="s">
        <v>62</v>
      </c>
      <c r="I1362" t="s">
        <v>62</v>
      </c>
      <c r="J1362" t="s">
        <v>62</v>
      </c>
      <c r="K1362" t="s">
        <v>62</v>
      </c>
      <c r="L1362" t="s">
        <v>62</v>
      </c>
      <c r="M1362" t="s">
        <v>62</v>
      </c>
      <c r="N1362" t="s">
        <v>62</v>
      </c>
      <c r="O1362" t="s">
        <v>62</v>
      </c>
      <c r="P1362" t="s">
        <v>62</v>
      </c>
      <c r="Q1362" t="s">
        <v>62</v>
      </c>
      <c r="R1362" t="s">
        <v>62</v>
      </c>
      <c r="S1362" t="s">
        <v>62</v>
      </c>
      <c r="T1362" t="s">
        <v>62</v>
      </c>
      <c r="U1362" t="s">
        <v>62</v>
      </c>
      <c r="V1362" t="s">
        <v>62</v>
      </c>
    </row>
    <row r="1363" spans="1:22" x14ac:dyDescent="0.2">
      <c r="A1363" s="1" t="s">
        <v>1423</v>
      </c>
      <c r="B1363" s="1" t="s">
        <v>4761</v>
      </c>
      <c r="C1363" s="1" t="s">
        <v>3090</v>
      </c>
      <c r="D1363" s="1" t="s">
        <v>3399</v>
      </c>
      <c r="E1363" t="s">
        <v>61</v>
      </c>
      <c r="F1363" t="s">
        <v>62</v>
      </c>
      <c r="G1363" t="s">
        <v>62</v>
      </c>
      <c r="H1363" t="s">
        <v>62</v>
      </c>
      <c r="I1363" t="s">
        <v>62</v>
      </c>
      <c r="J1363" t="s">
        <v>62</v>
      </c>
      <c r="K1363" t="s">
        <v>62</v>
      </c>
      <c r="L1363" t="s">
        <v>62</v>
      </c>
      <c r="M1363" t="s">
        <v>62</v>
      </c>
      <c r="N1363" t="s">
        <v>62</v>
      </c>
      <c r="O1363" t="s">
        <v>62</v>
      </c>
      <c r="P1363" t="s">
        <v>62</v>
      </c>
      <c r="Q1363" t="s">
        <v>62</v>
      </c>
      <c r="R1363" t="s">
        <v>62</v>
      </c>
      <c r="S1363" t="s">
        <v>62</v>
      </c>
      <c r="T1363" t="s">
        <v>62</v>
      </c>
      <c r="U1363" t="s">
        <v>62</v>
      </c>
      <c r="V1363" t="s">
        <v>62</v>
      </c>
    </row>
    <row r="1364" spans="1:22" x14ac:dyDescent="0.2">
      <c r="A1364" s="1" t="s">
        <v>1424</v>
      </c>
      <c r="B1364" s="1" t="s">
        <v>4762</v>
      </c>
      <c r="C1364" s="1" t="s">
        <v>3091</v>
      </c>
      <c r="D1364" s="1" t="s">
        <v>3399</v>
      </c>
      <c r="E1364" t="s">
        <v>61</v>
      </c>
      <c r="F1364" t="s">
        <v>62</v>
      </c>
      <c r="G1364" t="s">
        <v>62</v>
      </c>
      <c r="H1364" t="s">
        <v>62</v>
      </c>
      <c r="I1364" t="s">
        <v>62</v>
      </c>
      <c r="J1364" t="s">
        <v>62</v>
      </c>
      <c r="K1364" t="s">
        <v>62</v>
      </c>
      <c r="L1364" t="s">
        <v>62</v>
      </c>
      <c r="M1364" t="s">
        <v>62</v>
      </c>
      <c r="N1364" t="s">
        <v>62</v>
      </c>
      <c r="O1364" t="s">
        <v>62</v>
      </c>
      <c r="P1364" t="s">
        <v>61</v>
      </c>
      <c r="Q1364" t="s">
        <v>62</v>
      </c>
      <c r="R1364" t="s">
        <v>61</v>
      </c>
      <c r="S1364" t="s">
        <v>62</v>
      </c>
      <c r="T1364" t="s">
        <v>61</v>
      </c>
      <c r="U1364" t="s">
        <v>62</v>
      </c>
      <c r="V1364" t="s">
        <v>62</v>
      </c>
    </row>
    <row r="1365" spans="1:22" x14ac:dyDescent="0.2">
      <c r="A1365" s="1" t="s">
        <v>1425</v>
      </c>
      <c r="B1365" s="1" t="s">
        <v>4763</v>
      </c>
      <c r="C1365" s="1" t="s">
        <v>3092</v>
      </c>
      <c r="D1365" s="1" t="s">
        <v>3399</v>
      </c>
      <c r="E1365" t="s">
        <v>62</v>
      </c>
      <c r="F1365" t="s">
        <v>62</v>
      </c>
      <c r="G1365" t="s">
        <v>62</v>
      </c>
      <c r="H1365" t="s">
        <v>62</v>
      </c>
      <c r="I1365" t="s">
        <v>62</v>
      </c>
      <c r="J1365" t="s">
        <v>62</v>
      </c>
      <c r="K1365" t="s">
        <v>62</v>
      </c>
      <c r="L1365" t="s">
        <v>62</v>
      </c>
      <c r="M1365" t="s">
        <v>62</v>
      </c>
      <c r="N1365" t="s">
        <v>62</v>
      </c>
      <c r="P1365" t="s">
        <v>62</v>
      </c>
      <c r="Q1365" t="s">
        <v>62</v>
      </c>
      <c r="R1365" t="s">
        <v>62</v>
      </c>
      <c r="S1365" t="s">
        <v>62</v>
      </c>
      <c r="T1365" t="s">
        <v>61</v>
      </c>
      <c r="U1365" t="s">
        <v>62</v>
      </c>
      <c r="V1365" t="s">
        <v>62</v>
      </c>
    </row>
    <row r="1366" spans="1:22" x14ac:dyDescent="0.2">
      <c r="A1366" s="1" t="s">
        <v>1426</v>
      </c>
      <c r="B1366" s="1" t="s">
        <v>4764</v>
      </c>
      <c r="C1366" s="1" t="s">
        <v>3093</v>
      </c>
      <c r="D1366" s="1" t="s">
        <v>3399</v>
      </c>
      <c r="E1366" t="s">
        <v>61</v>
      </c>
      <c r="F1366" t="s">
        <v>62</v>
      </c>
      <c r="G1366" t="s">
        <v>62</v>
      </c>
      <c r="H1366" t="s">
        <v>62</v>
      </c>
      <c r="I1366" t="s">
        <v>62</v>
      </c>
      <c r="J1366" t="s">
        <v>62</v>
      </c>
      <c r="K1366" t="s">
        <v>62</v>
      </c>
      <c r="L1366" t="s">
        <v>62</v>
      </c>
      <c r="M1366" t="s">
        <v>62</v>
      </c>
      <c r="N1366" t="s">
        <v>62</v>
      </c>
      <c r="O1366" t="s">
        <v>61</v>
      </c>
      <c r="P1366" t="s">
        <v>62</v>
      </c>
      <c r="Q1366" t="s">
        <v>62</v>
      </c>
      <c r="R1366" t="s">
        <v>62</v>
      </c>
      <c r="S1366" t="s">
        <v>62</v>
      </c>
      <c r="T1366" t="s">
        <v>62</v>
      </c>
      <c r="U1366" t="s">
        <v>62</v>
      </c>
      <c r="V1366" t="s">
        <v>62</v>
      </c>
    </row>
    <row r="1367" spans="1:22" x14ac:dyDescent="0.2">
      <c r="A1367" s="1" t="s">
        <v>1427</v>
      </c>
      <c r="B1367" s="1" t="s">
        <v>4765</v>
      </c>
      <c r="C1367" s="1" t="s">
        <v>3094</v>
      </c>
      <c r="D1367" s="1" t="s">
        <v>3399</v>
      </c>
      <c r="E1367" t="s">
        <v>61</v>
      </c>
      <c r="F1367" t="s">
        <v>62</v>
      </c>
      <c r="G1367" t="s">
        <v>62</v>
      </c>
      <c r="H1367" t="s">
        <v>62</v>
      </c>
      <c r="I1367" t="s">
        <v>62</v>
      </c>
      <c r="J1367" t="s">
        <v>61</v>
      </c>
      <c r="K1367" t="s">
        <v>62</v>
      </c>
      <c r="L1367" t="s">
        <v>62</v>
      </c>
      <c r="M1367" t="s">
        <v>62</v>
      </c>
      <c r="N1367" t="s">
        <v>62</v>
      </c>
      <c r="O1367" t="s">
        <v>62</v>
      </c>
      <c r="P1367" t="s">
        <v>61</v>
      </c>
      <c r="Q1367" t="s">
        <v>62</v>
      </c>
      <c r="R1367" t="s">
        <v>61</v>
      </c>
      <c r="S1367" t="s">
        <v>62</v>
      </c>
      <c r="T1367" t="s">
        <v>61</v>
      </c>
      <c r="U1367" t="s">
        <v>61</v>
      </c>
      <c r="V1367" t="s">
        <v>62</v>
      </c>
    </row>
    <row r="1368" spans="1:22" x14ac:dyDescent="0.2">
      <c r="A1368" s="1" t="s">
        <v>1428</v>
      </c>
      <c r="B1368" s="1" t="s">
        <v>4766</v>
      </c>
      <c r="C1368" s="1" t="s">
        <v>3095</v>
      </c>
      <c r="D1368" s="1" t="s">
        <v>3399</v>
      </c>
      <c r="E1368" t="s">
        <v>61</v>
      </c>
      <c r="F1368" t="s">
        <v>62</v>
      </c>
      <c r="G1368" t="s">
        <v>62</v>
      </c>
      <c r="H1368" t="s">
        <v>62</v>
      </c>
      <c r="I1368" t="s">
        <v>62</v>
      </c>
      <c r="K1368" t="s">
        <v>62</v>
      </c>
      <c r="L1368" t="s">
        <v>62</v>
      </c>
      <c r="M1368" t="s">
        <v>62</v>
      </c>
      <c r="N1368" t="s">
        <v>62</v>
      </c>
      <c r="O1368" t="s">
        <v>62</v>
      </c>
      <c r="P1368" t="s">
        <v>61</v>
      </c>
      <c r="Q1368" t="s">
        <v>62</v>
      </c>
      <c r="R1368" t="s">
        <v>61</v>
      </c>
      <c r="T1368" t="s">
        <v>62</v>
      </c>
      <c r="U1368" t="s">
        <v>62</v>
      </c>
      <c r="V1368" t="s">
        <v>62</v>
      </c>
    </row>
    <row r="1369" spans="1:22" x14ac:dyDescent="0.2">
      <c r="A1369" s="1" t="s">
        <v>1429</v>
      </c>
      <c r="B1369" s="1" t="s">
        <v>4767</v>
      </c>
      <c r="C1369" s="1" t="s">
        <v>3096</v>
      </c>
      <c r="D1369" s="1" t="s">
        <v>3399</v>
      </c>
      <c r="E1369" t="s">
        <v>61</v>
      </c>
      <c r="F1369" t="s">
        <v>62</v>
      </c>
      <c r="G1369" t="s">
        <v>62</v>
      </c>
      <c r="H1369" t="s">
        <v>62</v>
      </c>
      <c r="I1369" t="s">
        <v>62</v>
      </c>
      <c r="J1369" t="s">
        <v>62</v>
      </c>
      <c r="K1369" t="s">
        <v>62</v>
      </c>
      <c r="L1369" t="s">
        <v>62</v>
      </c>
      <c r="M1369" t="s">
        <v>62</v>
      </c>
      <c r="N1369" t="s">
        <v>62</v>
      </c>
      <c r="O1369" t="s">
        <v>62</v>
      </c>
      <c r="P1369" t="s">
        <v>62</v>
      </c>
      <c r="Q1369" t="s">
        <v>62</v>
      </c>
      <c r="R1369" t="s">
        <v>62</v>
      </c>
      <c r="S1369" t="s">
        <v>62</v>
      </c>
      <c r="T1369" t="s">
        <v>62</v>
      </c>
      <c r="U1369" t="s">
        <v>61</v>
      </c>
      <c r="V1369" t="s">
        <v>61</v>
      </c>
    </row>
    <row r="1370" spans="1:22" x14ac:dyDescent="0.2">
      <c r="A1370" s="1" t="s">
        <v>1430</v>
      </c>
      <c r="B1370" s="1" t="s">
        <v>4768</v>
      </c>
      <c r="C1370" s="1" t="s">
        <v>3097</v>
      </c>
      <c r="D1370" s="1" t="s">
        <v>3399</v>
      </c>
      <c r="E1370" t="s">
        <v>61</v>
      </c>
      <c r="F1370" t="s">
        <v>62</v>
      </c>
      <c r="G1370" t="s">
        <v>62</v>
      </c>
      <c r="H1370" t="s">
        <v>62</v>
      </c>
      <c r="J1370" t="s">
        <v>62</v>
      </c>
      <c r="K1370" t="s">
        <v>62</v>
      </c>
      <c r="L1370" t="s">
        <v>62</v>
      </c>
      <c r="M1370" t="s">
        <v>62</v>
      </c>
      <c r="N1370" t="s">
        <v>62</v>
      </c>
      <c r="O1370" t="s">
        <v>62</v>
      </c>
      <c r="P1370" t="s">
        <v>62</v>
      </c>
      <c r="Q1370" t="s">
        <v>62</v>
      </c>
      <c r="R1370" t="s">
        <v>62</v>
      </c>
      <c r="S1370" t="s">
        <v>62</v>
      </c>
      <c r="T1370" t="s">
        <v>62</v>
      </c>
      <c r="V1370" t="s">
        <v>62</v>
      </c>
    </row>
    <row r="1371" spans="1:22" x14ac:dyDescent="0.2">
      <c r="A1371" s="1" t="s">
        <v>1431</v>
      </c>
      <c r="B1371" s="1" t="s">
        <v>4769</v>
      </c>
      <c r="C1371" s="1" t="s">
        <v>3098</v>
      </c>
      <c r="D1371" s="1" t="s">
        <v>3399</v>
      </c>
      <c r="E1371" t="s">
        <v>61</v>
      </c>
      <c r="F1371" t="s">
        <v>62</v>
      </c>
      <c r="G1371" t="s">
        <v>62</v>
      </c>
      <c r="H1371" t="s">
        <v>62</v>
      </c>
      <c r="J1371" t="s">
        <v>62</v>
      </c>
      <c r="K1371" t="s">
        <v>62</v>
      </c>
      <c r="L1371" t="s">
        <v>62</v>
      </c>
      <c r="M1371" t="s">
        <v>62</v>
      </c>
      <c r="N1371" t="s">
        <v>62</v>
      </c>
      <c r="O1371" t="s">
        <v>62</v>
      </c>
      <c r="P1371" t="s">
        <v>61</v>
      </c>
      <c r="Q1371" t="s">
        <v>62</v>
      </c>
      <c r="R1371" t="s">
        <v>61</v>
      </c>
      <c r="S1371" t="s">
        <v>62</v>
      </c>
      <c r="T1371" t="s">
        <v>62</v>
      </c>
      <c r="U1371" t="s">
        <v>61</v>
      </c>
      <c r="V1371" t="s">
        <v>62</v>
      </c>
    </row>
    <row r="1372" spans="1:22" x14ac:dyDescent="0.2">
      <c r="A1372" s="1" t="s">
        <v>1432</v>
      </c>
      <c r="B1372" s="1" t="s">
        <v>4770</v>
      </c>
      <c r="C1372" s="1" t="s">
        <v>3099</v>
      </c>
      <c r="D1372" s="1" t="s">
        <v>3399</v>
      </c>
      <c r="E1372" t="s">
        <v>61</v>
      </c>
      <c r="F1372" t="s">
        <v>62</v>
      </c>
      <c r="G1372" t="s">
        <v>62</v>
      </c>
      <c r="H1372" t="s">
        <v>62</v>
      </c>
      <c r="I1372" t="s">
        <v>62</v>
      </c>
      <c r="J1372" t="s">
        <v>61</v>
      </c>
      <c r="K1372" t="s">
        <v>62</v>
      </c>
      <c r="L1372" t="s">
        <v>62</v>
      </c>
      <c r="M1372" t="s">
        <v>62</v>
      </c>
      <c r="N1372" t="s">
        <v>62</v>
      </c>
      <c r="O1372" t="s">
        <v>62</v>
      </c>
      <c r="P1372" t="s">
        <v>61</v>
      </c>
      <c r="Q1372" t="s">
        <v>62</v>
      </c>
      <c r="R1372" t="s">
        <v>61</v>
      </c>
      <c r="S1372" t="s">
        <v>62</v>
      </c>
      <c r="T1372" t="s">
        <v>62</v>
      </c>
      <c r="U1372" t="s">
        <v>62</v>
      </c>
      <c r="V1372" t="s">
        <v>62</v>
      </c>
    </row>
    <row r="1373" spans="1:22" x14ac:dyDescent="0.2">
      <c r="A1373" s="1" t="s">
        <v>1433</v>
      </c>
      <c r="B1373" s="1" t="s">
        <v>4771</v>
      </c>
      <c r="C1373" s="1" t="s">
        <v>3100</v>
      </c>
      <c r="D1373" s="1" t="s">
        <v>3399</v>
      </c>
      <c r="E1373" t="s">
        <v>62</v>
      </c>
      <c r="F1373" t="s">
        <v>62</v>
      </c>
      <c r="G1373" t="s">
        <v>62</v>
      </c>
      <c r="H1373" t="s">
        <v>62</v>
      </c>
      <c r="I1373" t="s">
        <v>62</v>
      </c>
      <c r="J1373" t="s">
        <v>62</v>
      </c>
      <c r="K1373" t="s">
        <v>62</v>
      </c>
      <c r="L1373" t="s">
        <v>62</v>
      </c>
      <c r="M1373" t="s">
        <v>62</v>
      </c>
      <c r="N1373" t="s">
        <v>62</v>
      </c>
      <c r="O1373" t="s">
        <v>61</v>
      </c>
      <c r="P1373" t="s">
        <v>62</v>
      </c>
      <c r="Q1373" t="s">
        <v>62</v>
      </c>
      <c r="R1373" t="s">
        <v>62</v>
      </c>
      <c r="S1373" t="s">
        <v>62</v>
      </c>
      <c r="T1373" t="s">
        <v>61</v>
      </c>
      <c r="U1373" t="s">
        <v>62</v>
      </c>
      <c r="V1373" t="s">
        <v>62</v>
      </c>
    </row>
    <row r="1374" spans="1:22" x14ac:dyDescent="0.2">
      <c r="A1374" s="1" t="s">
        <v>1434</v>
      </c>
      <c r="B1374" s="1" t="s">
        <v>4772</v>
      </c>
      <c r="C1374" s="1" t="s">
        <v>3101</v>
      </c>
      <c r="D1374" s="1" t="s">
        <v>3399</v>
      </c>
      <c r="E1374" t="s">
        <v>61</v>
      </c>
      <c r="F1374" t="s">
        <v>62</v>
      </c>
      <c r="G1374" t="s">
        <v>62</v>
      </c>
      <c r="H1374" t="s">
        <v>62</v>
      </c>
      <c r="I1374" t="s">
        <v>62</v>
      </c>
      <c r="J1374" t="s">
        <v>62</v>
      </c>
      <c r="K1374" t="s">
        <v>62</v>
      </c>
      <c r="L1374" t="s">
        <v>62</v>
      </c>
      <c r="M1374" t="s">
        <v>62</v>
      </c>
      <c r="N1374" t="s">
        <v>62</v>
      </c>
      <c r="O1374" t="s">
        <v>61</v>
      </c>
      <c r="P1374" t="s">
        <v>62</v>
      </c>
      <c r="Q1374" t="s">
        <v>62</v>
      </c>
      <c r="R1374" t="s">
        <v>62</v>
      </c>
      <c r="S1374" t="s">
        <v>62</v>
      </c>
      <c r="T1374" t="s">
        <v>62</v>
      </c>
      <c r="V1374" t="s">
        <v>62</v>
      </c>
    </row>
    <row r="1375" spans="1:22" x14ac:dyDescent="0.2">
      <c r="A1375" s="1" t="s">
        <v>1435</v>
      </c>
      <c r="B1375" s="1" t="s">
        <v>4773</v>
      </c>
      <c r="C1375" s="1" t="s">
        <v>3102</v>
      </c>
      <c r="D1375" s="1" t="s">
        <v>3399</v>
      </c>
      <c r="E1375" t="s">
        <v>61</v>
      </c>
      <c r="F1375" t="s">
        <v>62</v>
      </c>
      <c r="G1375" t="s">
        <v>62</v>
      </c>
      <c r="H1375" t="s">
        <v>62</v>
      </c>
      <c r="I1375" t="s">
        <v>61</v>
      </c>
      <c r="J1375" t="s">
        <v>62</v>
      </c>
      <c r="K1375" t="s">
        <v>62</v>
      </c>
      <c r="L1375" t="s">
        <v>62</v>
      </c>
      <c r="M1375" t="s">
        <v>62</v>
      </c>
      <c r="N1375" t="s">
        <v>62</v>
      </c>
      <c r="O1375" t="s">
        <v>62</v>
      </c>
      <c r="P1375" t="s">
        <v>62</v>
      </c>
      <c r="Q1375" t="s">
        <v>62</v>
      </c>
      <c r="R1375" t="s">
        <v>62</v>
      </c>
      <c r="S1375" t="s">
        <v>62</v>
      </c>
      <c r="T1375" t="s">
        <v>62</v>
      </c>
      <c r="V1375" t="s">
        <v>62</v>
      </c>
    </row>
    <row r="1376" spans="1:22" x14ac:dyDescent="0.2">
      <c r="A1376" s="1" t="s">
        <v>1436</v>
      </c>
      <c r="B1376" s="1" t="s">
        <v>4774</v>
      </c>
      <c r="C1376" s="1" t="s">
        <v>3103</v>
      </c>
      <c r="D1376" s="1" t="s">
        <v>3399</v>
      </c>
      <c r="E1376" t="s">
        <v>61</v>
      </c>
      <c r="F1376" t="s">
        <v>62</v>
      </c>
      <c r="G1376" t="s">
        <v>62</v>
      </c>
      <c r="H1376" t="s">
        <v>62</v>
      </c>
      <c r="I1376" t="s">
        <v>62</v>
      </c>
      <c r="J1376" t="s">
        <v>62</v>
      </c>
      <c r="K1376" t="s">
        <v>62</v>
      </c>
      <c r="L1376" t="s">
        <v>62</v>
      </c>
      <c r="M1376" t="s">
        <v>62</v>
      </c>
      <c r="N1376" t="s">
        <v>62</v>
      </c>
      <c r="O1376" t="s">
        <v>61</v>
      </c>
      <c r="P1376" t="s">
        <v>61</v>
      </c>
      <c r="Q1376" t="s">
        <v>62</v>
      </c>
      <c r="R1376" t="s">
        <v>61</v>
      </c>
      <c r="S1376" t="s">
        <v>62</v>
      </c>
      <c r="T1376" t="s">
        <v>61</v>
      </c>
      <c r="U1376" t="s">
        <v>61</v>
      </c>
      <c r="V1376" t="s">
        <v>61</v>
      </c>
    </row>
    <row r="1377" spans="1:22" x14ac:dyDescent="0.2">
      <c r="A1377" s="1" t="s">
        <v>1437</v>
      </c>
      <c r="B1377" s="1" t="s">
        <v>4775</v>
      </c>
      <c r="C1377" s="1" t="s">
        <v>3104</v>
      </c>
      <c r="D1377" s="1" t="s">
        <v>3399</v>
      </c>
      <c r="F1377" t="s">
        <v>62</v>
      </c>
      <c r="G1377" t="s">
        <v>62</v>
      </c>
      <c r="H1377" t="s">
        <v>62</v>
      </c>
      <c r="I1377" t="s">
        <v>62</v>
      </c>
      <c r="J1377" t="s">
        <v>62</v>
      </c>
      <c r="K1377" t="s">
        <v>62</v>
      </c>
      <c r="L1377" t="s">
        <v>62</v>
      </c>
      <c r="M1377" t="s">
        <v>62</v>
      </c>
      <c r="N1377" t="s">
        <v>62</v>
      </c>
      <c r="O1377" t="s">
        <v>61</v>
      </c>
      <c r="P1377" t="s">
        <v>62</v>
      </c>
      <c r="Q1377" t="s">
        <v>62</v>
      </c>
      <c r="R1377" t="s">
        <v>62</v>
      </c>
      <c r="S1377" t="s">
        <v>62</v>
      </c>
      <c r="U1377" t="s">
        <v>62</v>
      </c>
      <c r="V1377" t="s">
        <v>62</v>
      </c>
    </row>
    <row r="1378" spans="1:22" x14ac:dyDescent="0.2">
      <c r="A1378" s="1" t="s">
        <v>1438</v>
      </c>
      <c r="B1378" s="1" t="s">
        <v>4776</v>
      </c>
      <c r="C1378" s="1" t="s">
        <v>3105</v>
      </c>
      <c r="D1378" s="1" t="s">
        <v>3399</v>
      </c>
      <c r="F1378" t="s">
        <v>62</v>
      </c>
      <c r="G1378" t="s">
        <v>62</v>
      </c>
      <c r="H1378" t="s">
        <v>62</v>
      </c>
      <c r="I1378" t="s">
        <v>62</v>
      </c>
      <c r="J1378" t="s">
        <v>62</v>
      </c>
      <c r="K1378" t="s">
        <v>62</v>
      </c>
      <c r="L1378" t="s">
        <v>62</v>
      </c>
      <c r="M1378" t="s">
        <v>62</v>
      </c>
      <c r="N1378" t="s">
        <v>62</v>
      </c>
      <c r="O1378" t="s">
        <v>61</v>
      </c>
      <c r="P1378" t="s">
        <v>62</v>
      </c>
      <c r="Q1378" t="s">
        <v>62</v>
      </c>
      <c r="R1378" t="s">
        <v>62</v>
      </c>
      <c r="S1378" t="s">
        <v>62</v>
      </c>
      <c r="T1378" t="s">
        <v>61</v>
      </c>
      <c r="U1378" t="s">
        <v>62</v>
      </c>
      <c r="V1378" t="s">
        <v>62</v>
      </c>
    </row>
    <row r="1379" spans="1:22" x14ac:dyDescent="0.2">
      <c r="A1379" s="1" t="s">
        <v>1439</v>
      </c>
      <c r="B1379" s="1" t="s">
        <v>4777</v>
      </c>
      <c r="C1379" s="1" t="s">
        <v>3106</v>
      </c>
      <c r="D1379" s="1" t="s">
        <v>3399</v>
      </c>
      <c r="E1379" t="s">
        <v>62</v>
      </c>
      <c r="F1379" t="s">
        <v>62</v>
      </c>
      <c r="G1379" t="s">
        <v>62</v>
      </c>
      <c r="H1379" t="s">
        <v>62</v>
      </c>
      <c r="J1379" t="s">
        <v>62</v>
      </c>
      <c r="K1379" t="s">
        <v>62</v>
      </c>
      <c r="L1379" t="s">
        <v>62</v>
      </c>
      <c r="M1379" t="s">
        <v>62</v>
      </c>
      <c r="N1379" t="s">
        <v>62</v>
      </c>
      <c r="O1379" t="s">
        <v>61</v>
      </c>
      <c r="P1379" t="s">
        <v>62</v>
      </c>
      <c r="Q1379" t="s">
        <v>62</v>
      </c>
      <c r="S1379" t="s">
        <v>62</v>
      </c>
      <c r="T1379" t="s">
        <v>61</v>
      </c>
      <c r="U1379" t="s">
        <v>62</v>
      </c>
      <c r="V1379" t="s">
        <v>61</v>
      </c>
    </row>
    <row r="1380" spans="1:22" x14ac:dyDescent="0.2">
      <c r="A1380" s="1" t="s">
        <v>1440</v>
      </c>
      <c r="B1380" s="1" t="s">
        <v>4778</v>
      </c>
      <c r="C1380" s="1" t="s">
        <v>3107</v>
      </c>
      <c r="D1380" s="1" t="s">
        <v>3399</v>
      </c>
      <c r="E1380" t="s">
        <v>61</v>
      </c>
      <c r="F1380" t="s">
        <v>62</v>
      </c>
      <c r="G1380" t="s">
        <v>62</v>
      </c>
      <c r="H1380" t="s">
        <v>62</v>
      </c>
      <c r="I1380" t="s">
        <v>62</v>
      </c>
      <c r="J1380" t="s">
        <v>61</v>
      </c>
      <c r="K1380" t="s">
        <v>62</v>
      </c>
      <c r="L1380" t="s">
        <v>62</v>
      </c>
      <c r="M1380" t="s">
        <v>62</v>
      </c>
      <c r="N1380" t="s">
        <v>62</v>
      </c>
      <c r="O1380" t="s">
        <v>61</v>
      </c>
      <c r="P1380" t="s">
        <v>61</v>
      </c>
      <c r="Q1380" t="s">
        <v>62</v>
      </c>
      <c r="R1380" t="s">
        <v>61</v>
      </c>
      <c r="T1380" t="s">
        <v>62</v>
      </c>
      <c r="U1380" t="s">
        <v>62</v>
      </c>
      <c r="V1380" t="s">
        <v>62</v>
      </c>
    </row>
    <row r="1381" spans="1:22" x14ac:dyDescent="0.2">
      <c r="A1381" s="1" t="s">
        <v>1441</v>
      </c>
      <c r="B1381" s="1" t="s">
        <v>4779</v>
      </c>
      <c r="C1381" s="1" t="s">
        <v>3108</v>
      </c>
      <c r="D1381" s="1" t="s">
        <v>3399</v>
      </c>
      <c r="E1381" t="s">
        <v>61</v>
      </c>
      <c r="F1381" t="s">
        <v>62</v>
      </c>
      <c r="G1381" t="s">
        <v>62</v>
      </c>
      <c r="H1381" t="s">
        <v>62</v>
      </c>
      <c r="I1381" t="s">
        <v>62</v>
      </c>
      <c r="J1381" t="s">
        <v>61</v>
      </c>
      <c r="K1381" t="s">
        <v>62</v>
      </c>
      <c r="L1381" t="s">
        <v>62</v>
      </c>
      <c r="M1381" t="s">
        <v>62</v>
      </c>
      <c r="N1381" t="s">
        <v>62</v>
      </c>
      <c r="O1381" t="s">
        <v>61</v>
      </c>
      <c r="P1381" t="s">
        <v>61</v>
      </c>
      <c r="Q1381" t="s">
        <v>62</v>
      </c>
      <c r="R1381" t="s">
        <v>61</v>
      </c>
      <c r="T1381" t="s">
        <v>62</v>
      </c>
      <c r="U1381" t="s">
        <v>62</v>
      </c>
      <c r="V1381" t="s">
        <v>62</v>
      </c>
    </row>
    <row r="1382" spans="1:22" x14ac:dyDescent="0.2">
      <c r="A1382" s="1" t="s">
        <v>1442</v>
      </c>
      <c r="B1382" s="1" t="s">
        <v>4780</v>
      </c>
      <c r="C1382" s="1" t="s">
        <v>3109</v>
      </c>
      <c r="D1382" s="1" t="s">
        <v>3399</v>
      </c>
      <c r="E1382" t="s">
        <v>61</v>
      </c>
      <c r="F1382" t="s">
        <v>62</v>
      </c>
      <c r="G1382" t="s">
        <v>62</v>
      </c>
      <c r="H1382" t="s">
        <v>62</v>
      </c>
      <c r="I1382" t="s">
        <v>62</v>
      </c>
      <c r="J1382" t="s">
        <v>61</v>
      </c>
      <c r="K1382" t="s">
        <v>62</v>
      </c>
      <c r="L1382" t="s">
        <v>62</v>
      </c>
      <c r="M1382" t="s">
        <v>62</v>
      </c>
      <c r="N1382" t="s">
        <v>62</v>
      </c>
      <c r="O1382" t="s">
        <v>61</v>
      </c>
      <c r="P1382" t="s">
        <v>61</v>
      </c>
      <c r="Q1382" t="s">
        <v>62</v>
      </c>
      <c r="R1382" t="s">
        <v>61</v>
      </c>
      <c r="S1382" t="s">
        <v>62</v>
      </c>
      <c r="T1382" t="s">
        <v>62</v>
      </c>
      <c r="U1382" t="s">
        <v>62</v>
      </c>
      <c r="V1382" t="s">
        <v>62</v>
      </c>
    </row>
    <row r="1383" spans="1:22" x14ac:dyDescent="0.2">
      <c r="A1383" s="1" t="s">
        <v>1443</v>
      </c>
      <c r="B1383" s="1" t="s">
        <v>4781</v>
      </c>
      <c r="C1383" s="1" t="s">
        <v>3110</v>
      </c>
      <c r="D1383" s="1" t="s">
        <v>3399</v>
      </c>
      <c r="F1383" t="s">
        <v>62</v>
      </c>
      <c r="G1383" t="s">
        <v>62</v>
      </c>
      <c r="H1383" t="s">
        <v>62</v>
      </c>
      <c r="I1383" t="s">
        <v>62</v>
      </c>
      <c r="J1383" t="s">
        <v>62</v>
      </c>
      <c r="K1383" t="s">
        <v>62</v>
      </c>
      <c r="L1383" t="s">
        <v>62</v>
      </c>
      <c r="M1383" t="s">
        <v>62</v>
      </c>
      <c r="N1383" t="s">
        <v>62</v>
      </c>
      <c r="O1383" t="s">
        <v>61</v>
      </c>
      <c r="P1383" t="s">
        <v>62</v>
      </c>
      <c r="Q1383" t="s">
        <v>62</v>
      </c>
      <c r="R1383" t="s">
        <v>62</v>
      </c>
      <c r="S1383" t="s">
        <v>62</v>
      </c>
      <c r="T1383" t="s">
        <v>61</v>
      </c>
      <c r="U1383" t="s">
        <v>62</v>
      </c>
      <c r="V1383" t="s">
        <v>62</v>
      </c>
    </row>
    <row r="1384" spans="1:22" x14ac:dyDescent="0.2">
      <c r="A1384" s="1" t="s">
        <v>1444</v>
      </c>
      <c r="B1384" s="1" t="s">
        <v>4782</v>
      </c>
      <c r="C1384" s="1" t="s">
        <v>3111</v>
      </c>
      <c r="D1384" s="1" t="s">
        <v>3399</v>
      </c>
      <c r="F1384" t="s">
        <v>62</v>
      </c>
      <c r="G1384" t="s">
        <v>62</v>
      </c>
      <c r="H1384" t="s">
        <v>62</v>
      </c>
      <c r="J1384" t="s">
        <v>61</v>
      </c>
      <c r="K1384" t="s">
        <v>62</v>
      </c>
      <c r="L1384" t="s">
        <v>62</v>
      </c>
      <c r="M1384" t="s">
        <v>62</v>
      </c>
      <c r="N1384" t="s">
        <v>62</v>
      </c>
      <c r="O1384" t="s">
        <v>61</v>
      </c>
      <c r="P1384" t="s">
        <v>61</v>
      </c>
      <c r="Q1384" t="s">
        <v>62</v>
      </c>
      <c r="R1384" t="s">
        <v>61</v>
      </c>
      <c r="S1384" t="s">
        <v>62</v>
      </c>
      <c r="T1384" t="s">
        <v>61</v>
      </c>
      <c r="U1384" t="s">
        <v>62</v>
      </c>
      <c r="V1384" t="s">
        <v>62</v>
      </c>
    </row>
    <row r="1385" spans="1:22" x14ac:dyDescent="0.2">
      <c r="A1385" s="1" t="s">
        <v>1445</v>
      </c>
      <c r="B1385" s="1" t="s">
        <v>4783</v>
      </c>
      <c r="C1385" s="1" t="s">
        <v>3112</v>
      </c>
      <c r="D1385" s="1" t="s">
        <v>3399</v>
      </c>
      <c r="E1385" t="s">
        <v>61</v>
      </c>
      <c r="F1385" t="s">
        <v>62</v>
      </c>
      <c r="G1385" t="s">
        <v>62</v>
      </c>
      <c r="H1385" t="s">
        <v>62</v>
      </c>
      <c r="I1385" t="s">
        <v>62</v>
      </c>
      <c r="J1385" t="s">
        <v>62</v>
      </c>
      <c r="K1385" t="s">
        <v>62</v>
      </c>
      <c r="L1385" t="s">
        <v>62</v>
      </c>
      <c r="M1385" t="s">
        <v>62</v>
      </c>
      <c r="N1385" t="s">
        <v>62</v>
      </c>
      <c r="O1385" t="s">
        <v>62</v>
      </c>
      <c r="P1385" t="s">
        <v>61</v>
      </c>
      <c r="Q1385" t="s">
        <v>62</v>
      </c>
      <c r="S1385" t="s">
        <v>62</v>
      </c>
      <c r="T1385" t="s">
        <v>62</v>
      </c>
      <c r="U1385" t="s">
        <v>61</v>
      </c>
      <c r="V1385" t="s">
        <v>62</v>
      </c>
    </row>
    <row r="1386" spans="1:22" x14ac:dyDescent="0.2">
      <c r="A1386" s="1" t="s">
        <v>1446</v>
      </c>
      <c r="B1386" s="1" t="s">
        <v>4784</v>
      </c>
      <c r="C1386" s="1" t="s">
        <v>3113</v>
      </c>
      <c r="D1386" s="1" t="s">
        <v>3399</v>
      </c>
      <c r="E1386" t="s">
        <v>62</v>
      </c>
      <c r="F1386" t="s">
        <v>62</v>
      </c>
      <c r="G1386" t="s">
        <v>62</v>
      </c>
      <c r="H1386" t="s">
        <v>62</v>
      </c>
      <c r="I1386" t="s">
        <v>62</v>
      </c>
      <c r="J1386" t="s">
        <v>62</v>
      </c>
      <c r="K1386" t="s">
        <v>62</v>
      </c>
      <c r="L1386" t="s">
        <v>62</v>
      </c>
      <c r="M1386" t="s">
        <v>62</v>
      </c>
      <c r="N1386" t="s">
        <v>62</v>
      </c>
      <c r="O1386" t="s">
        <v>61</v>
      </c>
      <c r="P1386" t="s">
        <v>62</v>
      </c>
      <c r="Q1386" t="s">
        <v>62</v>
      </c>
      <c r="R1386" t="s">
        <v>62</v>
      </c>
      <c r="S1386" t="s">
        <v>62</v>
      </c>
      <c r="T1386" t="s">
        <v>61</v>
      </c>
      <c r="U1386" t="s">
        <v>62</v>
      </c>
      <c r="V1386" t="s">
        <v>62</v>
      </c>
    </row>
    <row r="1387" spans="1:22" x14ac:dyDescent="0.2">
      <c r="A1387" s="1" t="s">
        <v>1447</v>
      </c>
      <c r="B1387" s="1" t="s">
        <v>4785</v>
      </c>
      <c r="C1387" s="1" t="s">
        <v>3114</v>
      </c>
      <c r="D1387" s="1" t="s">
        <v>3399</v>
      </c>
      <c r="E1387" t="s">
        <v>61</v>
      </c>
      <c r="F1387" t="s">
        <v>62</v>
      </c>
      <c r="G1387" t="s">
        <v>62</v>
      </c>
      <c r="H1387" t="s">
        <v>62</v>
      </c>
      <c r="I1387" t="s">
        <v>61</v>
      </c>
      <c r="J1387" t="s">
        <v>62</v>
      </c>
      <c r="K1387" t="s">
        <v>62</v>
      </c>
      <c r="L1387" t="s">
        <v>62</v>
      </c>
      <c r="M1387" t="s">
        <v>62</v>
      </c>
      <c r="N1387" t="s">
        <v>62</v>
      </c>
      <c r="O1387" t="s">
        <v>62</v>
      </c>
      <c r="P1387" t="s">
        <v>62</v>
      </c>
      <c r="Q1387" t="s">
        <v>62</v>
      </c>
      <c r="R1387" t="s">
        <v>62</v>
      </c>
      <c r="S1387" t="s">
        <v>62</v>
      </c>
      <c r="T1387" t="s">
        <v>61</v>
      </c>
      <c r="V1387" t="s">
        <v>62</v>
      </c>
    </row>
    <row r="1388" spans="1:22" x14ac:dyDescent="0.2">
      <c r="A1388" s="1" t="s">
        <v>1448</v>
      </c>
      <c r="B1388" s="1" t="s">
        <v>4786</v>
      </c>
      <c r="C1388" s="1" t="s">
        <v>3115</v>
      </c>
      <c r="D1388" s="1" t="s">
        <v>3399</v>
      </c>
      <c r="F1388" t="s">
        <v>62</v>
      </c>
      <c r="G1388" t="s">
        <v>61</v>
      </c>
      <c r="H1388" t="s">
        <v>61</v>
      </c>
      <c r="J1388" t="s">
        <v>61</v>
      </c>
      <c r="K1388" t="s">
        <v>61</v>
      </c>
      <c r="N1388" t="s">
        <v>62</v>
      </c>
      <c r="O1388" t="s">
        <v>62</v>
      </c>
      <c r="P1388" t="s">
        <v>61</v>
      </c>
      <c r="Q1388" t="s">
        <v>62</v>
      </c>
      <c r="R1388" t="s">
        <v>61</v>
      </c>
      <c r="S1388" t="s">
        <v>62</v>
      </c>
      <c r="T1388" t="s">
        <v>61</v>
      </c>
      <c r="U1388" t="s">
        <v>62</v>
      </c>
      <c r="V1388" t="s">
        <v>62</v>
      </c>
    </row>
    <row r="1389" spans="1:22" x14ac:dyDescent="0.2">
      <c r="A1389" s="1" t="s">
        <v>1449</v>
      </c>
      <c r="B1389" s="1" t="s">
        <v>4787</v>
      </c>
      <c r="C1389" s="1" t="s">
        <v>3116</v>
      </c>
      <c r="D1389" s="1" t="s">
        <v>3399</v>
      </c>
      <c r="E1389" t="s">
        <v>62</v>
      </c>
      <c r="F1389" t="s">
        <v>62</v>
      </c>
      <c r="G1389" t="s">
        <v>62</v>
      </c>
      <c r="H1389" t="s">
        <v>62</v>
      </c>
      <c r="I1389" t="s">
        <v>62</v>
      </c>
      <c r="J1389" t="s">
        <v>62</v>
      </c>
      <c r="K1389" t="s">
        <v>62</v>
      </c>
      <c r="L1389" t="s">
        <v>62</v>
      </c>
      <c r="M1389" t="s">
        <v>62</v>
      </c>
      <c r="N1389" t="s">
        <v>62</v>
      </c>
      <c r="O1389" t="s">
        <v>61</v>
      </c>
      <c r="P1389" t="s">
        <v>62</v>
      </c>
      <c r="Q1389" t="s">
        <v>62</v>
      </c>
      <c r="R1389" t="s">
        <v>62</v>
      </c>
      <c r="S1389" t="s">
        <v>62</v>
      </c>
      <c r="U1389" t="s">
        <v>62</v>
      </c>
      <c r="V1389" t="s">
        <v>62</v>
      </c>
    </row>
    <row r="1390" spans="1:22" x14ac:dyDescent="0.2">
      <c r="A1390" s="1" t="s">
        <v>1450</v>
      </c>
      <c r="B1390" s="1" t="s">
        <v>4788</v>
      </c>
      <c r="C1390" s="1" t="s">
        <v>3117</v>
      </c>
      <c r="D1390" s="1" t="s">
        <v>3399</v>
      </c>
      <c r="E1390" t="s">
        <v>61</v>
      </c>
      <c r="F1390" t="s">
        <v>62</v>
      </c>
      <c r="G1390" t="s">
        <v>62</v>
      </c>
      <c r="H1390" t="s">
        <v>62</v>
      </c>
      <c r="J1390" t="s">
        <v>61</v>
      </c>
      <c r="K1390" t="s">
        <v>62</v>
      </c>
      <c r="L1390" t="s">
        <v>62</v>
      </c>
      <c r="M1390" t="s">
        <v>62</v>
      </c>
      <c r="N1390" t="s">
        <v>62</v>
      </c>
      <c r="O1390" t="s">
        <v>62</v>
      </c>
      <c r="P1390" t="s">
        <v>61</v>
      </c>
      <c r="Q1390" t="s">
        <v>62</v>
      </c>
      <c r="R1390" t="s">
        <v>61</v>
      </c>
      <c r="T1390" t="s">
        <v>62</v>
      </c>
      <c r="U1390" t="s">
        <v>62</v>
      </c>
      <c r="V1390" t="s">
        <v>62</v>
      </c>
    </row>
    <row r="1391" spans="1:22" x14ac:dyDescent="0.2">
      <c r="A1391" s="1" t="s">
        <v>1451</v>
      </c>
      <c r="B1391" s="1" t="s">
        <v>4789</v>
      </c>
      <c r="C1391" s="1" t="s">
        <v>3118</v>
      </c>
      <c r="D1391" s="1" t="s">
        <v>3399</v>
      </c>
      <c r="E1391" t="s">
        <v>61</v>
      </c>
      <c r="F1391" t="s">
        <v>62</v>
      </c>
      <c r="G1391" t="s">
        <v>62</v>
      </c>
      <c r="H1391" t="s">
        <v>62</v>
      </c>
      <c r="I1391" t="s">
        <v>61</v>
      </c>
      <c r="J1391" t="s">
        <v>62</v>
      </c>
      <c r="K1391" t="s">
        <v>62</v>
      </c>
      <c r="L1391" t="s">
        <v>62</v>
      </c>
      <c r="M1391" t="s">
        <v>62</v>
      </c>
      <c r="N1391" t="s">
        <v>62</v>
      </c>
      <c r="O1391" t="s">
        <v>62</v>
      </c>
      <c r="P1391" t="s">
        <v>62</v>
      </c>
      <c r="Q1391" t="s">
        <v>62</v>
      </c>
      <c r="R1391" t="s">
        <v>62</v>
      </c>
      <c r="S1391" t="s">
        <v>62</v>
      </c>
      <c r="T1391" t="s">
        <v>62</v>
      </c>
      <c r="U1391" t="s">
        <v>61</v>
      </c>
      <c r="V1391" t="s">
        <v>62</v>
      </c>
    </row>
    <row r="1392" spans="1:22" x14ac:dyDescent="0.2">
      <c r="A1392" s="1" t="s">
        <v>1452</v>
      </c>
      <c r="B1392" s="1" t="s">
        <v>4790</v>
      </c>
      <c r="C1392" s="1" t="s">
        <v>3119</v>
      </c>
      <c r="D1392" s="1" t="s">
        <v>3399</v>
      </c>
      <c r="E1392" t="s">
        <v>62</v>
      </c>
      <c r="F1392" t="s">
        <v>62</v>
      </c>
      <c r="G1392" t="s">
        <v>62</v>
      </c>
      <c r="H1392" t="s">
        <v>62</v>
      </c>
      <c r="I1392" t="s">
        <v>62</v>
      </c>
      <c r="J1392" t="s">
        <v>62</v>
      </c>
      <c r="K1392" t="s">
        <v>62</v>
      </c>
      <c r="L1392" t="s">
        <v>62</v>
      </c>
      <c r="M1392" t="s">
        <v>62</v>
      </c>
      <c r="N1392" t="s">
        <v>62</v>
      </c>
      <c r="O1392" t="s">
        <v>61</v>
      </c>
      <c r="P1392" t="s">
        <v>62</v>
      </c>
      <c r="Q1392" t="s">
        <v>62</v>
      </c>
      <c r="R1392" t="s">
        <v>62</v>
      </c>
      <c r="S1392" t="s">
        <v>62</v>
      </c>
      <c r="T1392" t="s">
        <v>61</v>
      </c>
      <c r="U1392" t="s">
        <v>62</v>
      </c>
      <c r="V1392" t="s">
        <v>62</v>
      </c>
    </row>
    <row r="1393" spans="1:22" x14ac:dyDescent="0.2">
      <c r="A1393" s="1" t="s">
        <v>1453</v>
      </c>
      <c r="B1393" s="1" t="s">
        <v>4791</v>
      </c>
      <c r="C1393" s="1" t="s">
        <v>3120</v>
      </c>
      <c r="D1393" s="1" t="s">
        <v>3399</v>
      </c>
      <c r="E1393" t="s">
        <v>61</v>
      </c>
      <c r="F1393" t="s">
        <v>62</v>
      </c>
      <c r="G1393" t="s">
        <v>62</v>
      </c>
      <c r="H1393" t="s">
        <v>62</v>
      </c>
      <c r="I1393" t="s">
        <v>62</v>
      </c>
      <c r="J1393" t="s">
        <v>61</v>
      </c>
      <c r="K1393" t="s">
        <v>62</v>
      </c>
      <c r="L1393" t="s">
        <v>62</v>
      </c>
      <c r="M1393" t="s">
        <v>62</v>
      </c>
      <c r="N1393" t="s">
        <v>62</v>
      </c>
      <c r="O1393" t="s">
        <v>61</v>
      </c>
      <c r="P1393" t="s">
        <v>61</v>
      </c>
      <c r="Q1393" t="s">
        <v>62</v>
      </c>
      <c r="R1393" t="s">
        <v>61</v>
      </c>
      <c r="T1393" t="s">
        <v>61</v>
      </c>
      <c r="U1393" t="s">
        <v>61</v>
      </c>
      <c r="V1393" t="s">
        <v>61</v>
      </c>
    </row>
    <row r="1394" spans="1:22" x14ac:dyDescent="0.2">
      <c r="A1394" s="1" t="s">
        <v>1454</v>
      </c>
      <c r="B1394" s="1" t="s">
        <v>4792</v>
      </c>
      <c r="C1394" s="1" t="s">
        <v>3121</v>
      </c>
      <c r="D1394" s="1" t="s">
        <v>3399</v>
      </c>
      <c r="E1394" t="s">
        <v>61</v>
      </c>
      <c r="F1394" t="s">
        <v>62</v>
      </c>
      <c r="G1394" t="s">
        <v>62</v>
      </c>
      <c r="H1394" t="s">
        <v>62</v>
      </c>
      <c r="J1394" t="s">
        <v>61</v>
      </c>
      <c r="K1394" t="s">
        <v>62</v>
      </c>
      <c r="L1394" t="s">
        <v>62</v>
      </c>
      <c r="M1394" t="s">
        <v>62</v>
      </c>
      <c r="N1394" t="s">
        <v>62</v>
      </c>
      <c r="O1394" t="s">
        <v>61</v>
      </c>
      <c r="P1394" t="s">
        <v>61</v>
      </c>
      <c r="Q1394" t="s">
        <v>62</v>
      </c>
      <c r="R1394" t="s">
        <v>61</v>
      </c>
      <c r="S1394" t="s">
        <v>61</v>
      </c>
      <c r="T1394" t="s">
        <v>62</v>
      </c>
      <c r="V1394" t="s">
        <v>62</v>
      </c>
    </row>
    <row r="1395" spans="1:22" x14ac:dyDescent="0.2">
      <c r="A1395" s="1" t="s">
        <v>1455</v>
      </c>
      <c r="B1395" s="1" t="s">
        <v>4793</v>
      </c>
      <c r="C1395" s="1" t="s">
        <v>3122</v>
      </c>
      <c r="D1395" s="1" t="s">
        <v>3399</v>
      </c>
      <c r="E1395" t="s">
        <v>61</v>
      </c>
      <c r="G1395" t="s">
        <v>61</v>
      </c>
      <c r="H1395" t="s">
        <v>61</v>
      </c>
      <c r="I1395" t="s">
        <v>61</v>
      </c>
      <c r="J1395" t="s">
        <v>62</v>
      </c>
      <c r="K1395" t="s">
        <v>61</v>
      </c>
      <c r="M1395" t="s">
        <v>62</v>
      </c>
      <c r="N1395" t="s">
        <v>62</v>
      </c>
      <c r="O1395" t="s">
        <v>62</v>
      </c>
      <c r="P1395" t="s">
        <v>61</v>
      </c>
      <c r="Q1395" t="s">
        <v>62</v>
      </c>
      <c r="R1395" t="s">
        <v>61</v>
      </c>
      <c r="S1395" t="s">
        <v>61</v>
      </c>
      <c r="T1395" t="s">
        <v>62</v>
      </c>
      <c r="V1395" t="s">
        <v>62</v>
      </c>
    </row>
    <row r="1396" spans="1:22" x14ac:dyDescent="0.2">
      <c r="A1396" s="1" t="s">
        <v>1456</v>
      </c>
      <c r="B1396" s="1" t="s">
        <v>4794</v>
      </c>
      <c r="C1396" s="1" t="s">
        <v>3123</v>
      </c>
      <c r="D1396" s="1" t="s">
        <v>3399</v>
      </c>
      <c r="E1396" t="s">
        <v>61</v>
      </c>
      <c r="F1396" t="s">
        <v>62</v>
      </c>
      <c r="G1396" t="s">
        <v>62</v>
      </c>
      <c r="H1396" t="s">
        <v>62</v>
      </c>
      <c r="I1396" t="s">
        <v>62</v>
      </c>
      <c r="J1396" t="s">
        <v>62</v>
      </c>
      <c r="K1396" t="s">
        <v>62</v>
      </c>
      <c r="L1396" t="s">
        <v>62</v>
      </c>
      <c r="M1396" t="s">
        <v>62</v>
      </c>
      <c r="N1396" t="s">
        <v>62</v>
      </c>
      <c r="O1396" t="s">
        <v>62</v>
      </c>
      <c r="P1396" t="s">
        <v>61</v>
      </c>
      <c r="Q1396" t="s">
        <v>62</v>
      </c>
      <c r="R1396" t="s">
        <v>61</v>
      </c>
      <c r="S1396" t="s">
        <v>62</v>
      </c>
      <c r="T1396" t="s">
        <v>62</v>
      </c>
      <c r="U1396" t="s">
        <v>62</v>
      </c>
      <c r="V1396" t="s">
        <v>62</v>
      </c>
    </row>
    <row r="1397" spans="1:22" x14ac:dyDescent="0.2">
      <c r="A1397" s="1" t="s">
        <v>1457</v>
      </c>
      <c r="B1397" s="1" t="s">
        <v>4795</v>
      </c>
      <c r="C1397" s="1" t="s">
        <v>3124</v>
      </c>
      <c r="D1397" s="1" t="s">
        <v>3399</v>
      </c>
      <c r="E1397" t="s">
        <v>61</v>
      </c>
      <c r="F1397" t="s">
        <v>62</v>
      </c>
      <c r="G1397" t="s">
        <v>62</v>
      </c>
      <c r="H1397" t="s">
        <v>62</v>
      </c>
      <c r="J1397" t="s">
        <v>62</v>
      </c>
      <c r="K1397" t="s">
        <v>62</v>
      </c>
      <c r="L1397" t="s">
        <v>62</v>
      </c>
      <c r="M1397" t="s">
        <v>62</v>
      </c>
      <c r="N1397" t="s">
        <v>62</v>
      </c>
      <c r="O1397" t="s">
        <v>62</v>
      </c>
      <c r="P1397" t="s">
        <v>61</v>
      </c>
      <c r="Q1397" t="s">
        <v>62</v>
      </c>
      <c r="R1397" t="s">
        <v>61</v>
      </c>
      <c r="S1397" t="s">
        <v>62</v>
      </c>
      <c r="T1397" t="s">
        <v>62</v>
      </c>
      <c r="U1397" t="s">
        <v>61</v>
      </c>
      <c r="V1397" t="s">
        <v>62</v>
      </c>
    </row>
    <row r="1398" spans="1:22" x14ac:dyDescent="0.2">
      <c r="A1398" s="1" t="s">
        <v>1458</v>
      </c>
      <c r="B1398" s="1" t="s">
        <v>4796</v>
      </c>
      <c r="C1398" s="1" t="s">
        <v>3125</v>
      </c>
      <c r="D1398" s="1" t="s">
        <v>3399</v>
      </c>
      <c r="E1398" t="s">
        <v>61</v>
      </c>
      <c r="F1398" t="s">
        <v>62</v>
      </c>
      <c r="G1398" t="s">
        <v>62</v>
      </c>
      <c r="H1398" t="s">
        <v>62</v>
      </c>
      <c r="I1398" t="s">
        <v>62</v>
      </c>
      <c r="J1398" t="s">
        <v>62</v>
      </c>
      <c r="K1398" t="s">
        <v>62</v>
      </c>
      <c r="L1398" t="s">
        <v>62</v>
      </c>
      <c r="M1398" t="s">
        <v>62</v>
      </c>
      <c r="N1398" t="s">
        <v>62</v>
      </c>
      <c r="O1398" t="s">
        <v>61</v>
      </c>
      <c r="P1398" t="s">
        <v>61</v>
      </c>
      <c r="Q1398" t="s">
        <v>62</v>
      </c>
      <c r="R1398" t="s">
        <v>61</v>
      </c>
      <c r="S1398" t="s">
        <v>62</v>
      </c>
      <c r="T1398" t="s">
        <v>62</v>
      </c>
      <c r="U1398" t="s">
        <v>61</v>
      </c>
      <c r="V1398" t="s">
        <v>62</v>
      </c>
    </row>
    <row r="1399" spans="1:22" x14ac:dyDescent="0.2">
      <c r="A1399" s="1" t="s">
        <v>1459</v>
      </c>
      <c r="B1399" s="1" t="s">
        <v>4797</v>
      </c>
      <c r="C1399" s="1" t="s">
        <v>3126</v>
      </c>
      <c r="D1399" s="1" t="s">
        <v>3399</v>
      </c>
      <c r="E1399" t="s">
        <v>62</v>
      </c>
      <c r="F1399" t="s">
        <v>62</v>
      </c>
      <c r="G1399" t="s">
        <v>62</v>
      </c>
      <c r="H1399" t="s">
        <v>62</v>
      </c>
      <c r="I1399" t="s">
        <v>61</v>
      </c>
      <c r="J1399" t="s">
        <v>62</v>
      </c>
      <c r="K1399" t="s">
        <v>62</v>
      </c>
      <c r="L1399" t="s">
        <v>62</v>
      </c>
      <c r="M1399" t="s">
        <v>62</v>
      </c>
      <c r="N1399" t="s">
        <v>62</v>
      </c>
      <c r="O1399" t="s">
        <v>61</v>
      </c>
      <c r="P1399" t="s">
        <v>62</v>
      </c>
      <c r="Q1399" t="s">
        <v>62</v>
      </c>
      <c r="R1399" t="s">
        <v>62</v>
      </c>
      <c r="S1399" t="s">
        <v>62</v>
      </c>
      <c r="T1399" t="s">
        <v>61</v>
      </c>
      <c r="U1399" t="s">
        <v>62</v>
      </c>
      <c r="V1399" t="s">
        <v>62</v>
      </c>
    </row>
    <row r="1400" spans="1:22" x14ac:dyDescent="0.2">
      <c r="A1400" s="1" t="s">
        <v>1460</v>
      </c>
      <c r="B1400" s="1" t="s">
        <v>4798</v>
      </c>
      <c r="C1400" s="1" t="s">
        <v>3127</v>
      </c>
      <c r="D1400" s="1" t="s">
        <v>3399</v>
      </c>
      <c r="E1400" t="s">
        <v>61</v>
      </c>
      <c r="F1400" t="s">
        <v>62</v>
      </c>
      <c r="G1400" t="s">
        <v>62</v>
      </c>
      <c r="H1400" t="s">
        <v>62</v>
      </c>
      <c r="I1400" t="s">
        <v>62</v>
      </c>
      <c r="J1400" t="s">
        <v>61</v>
      </c>
      <c r="L1400" t="s">
        <v>62</v>
      </c>
      <c r="M1400" t="s">
        <v>62</v>
      </c>
      <c r="O1400" t="s">
        <v>62</v>
      </c>
      <c r="P1400" t="s">
        <v>61</v>
      </c>
      <c r="Q1400" t="s">
        <v>61</v>
      </c>
      <c r="R1400" t="s">
        <v>61</v>
      </c>
      <c r="S1400" t="s">
        <v>61</v>
      </c>
      <c r="T1400" t="s">
        <v>62</v>
      </c>
      <c r="U1400" t="s">
        <v>61</v>
      </c>
      <c r="V1400" t="s">
        <v>62</v>
      </c>
    </row>
    <row r="1401" spans="1:22" x14ac:dyDescent="0.2">
      <c r="A1401" s="1" t="s">
        <v>1461</v>
      </c>
      <c r="B1401" s="1" t="s">
        <v>4799</v>
      </c>
      <c r="C1401" s="1" t="s">
        <v>3128</v>
      </c>
      <c r="D1401" s="1" t="s">
        <v>3399</v>
      </c>
      <c r="E1401" t="s">
        <v>61</v>
      </c>
      <c r="F1401" t="s">
        <v>62</v>
      </c>
      <c r="G1401" t="s">
        <v>62</v>
      </c>
      <c r="H1401" t="s">
        <v>62</v>
      </c>
      <c r="I1401" t="s">
        <v>62</v>
      </c>
      <c r="J1401" t="s">
        <v>62</v>
      </c>
      <c r="K1401" t="s">
        <v>62</v>
      </c>
      <c r="L1401" t="s">
        <v>62</v>
      </c>
      <c r="M1401" t="s">
        <v>62</v>
      </c>
      <c r="N1401" t="s">
        <v>62</v>
      </c>
      <c r="O1401" t="s">
        <v>62</v>
      </c>
      <c r="P1401" t="s">
        <v>61</v>
      </c>
      <c r="Q1401" t="s">
        <v>62</v>
      </c>
      <c r="R1401" t="s">
        <v>61</v>
      </c>
      <c r="S1401" t="s">
        <v>62</v>
      </c>
      <c r="T1401" t="s">
        <v>62</v>
      </c>
      <c r="U1401" t="s">
        <v>62</v>
      </c>
      <c r="V1401" t="s">
        <v>62</v>
      </c>
    </row>
    <row r="1402" spans="1:22" x14ac:dyDescent="0.2">
      <c r="A1402" s="1" t="s">
        <v>1462</v>
      </c>
      <c r="B1402" s="1" t="s">
        <v>4800</v>
      </c>
      <c r="C1402" s="1" t="s">
        <v>3129</v>
      </c>
      <c r="D1402" s="1" t="s">
        <v>3399</v>
      </c>
      <c r="E1402" t="s">
        <v>61</v>
      </c>
      <c r="F1402" t="s">
        <v>62</v>
      </c>
      <c r="G1402" t="s">
        <v>62</v>
      </c>
      <c r="H1402" t="s">
        <v>62</v>
      </c>
      <c r="I1402" t="s">
        <v>62</v>
      </c>
      <c r="J1402" t="s">
        <v>61</v>
      </c>
      <c r="K1402" t="s">
        <v>62</v>
      </c>
      <c r="L1402" t="s">
        <v>62</v>
      </c>
      <c r="M1402" t="s">
        <v>62</v>
      </c>
      <c r="N1402" t="s">
        <v>62</v>
      </c>
      <c r="O1402" t="s">
        <v>62</v>
      </c>
      <c r="P1402" t="s">
        <v>61</v>
      </c>
      <c r="Q1402" t="s">
        <v>62</v>
      </c>
      <c r="R1402" t="s">
        <v>61</v>
      </c>
      <c r="T1402" t="s">
        <v>62</v>
      </c>
      <c r="U1402" t="s">
        <v>62</v>
      </c>
      <c r="V1402" t="s">
        <v>62</v>
      </c>
    </row>
    <row r="1403" spans="1:22" x14ac:dyDescent="0.2">
      <c r="A1403" s="1" t="s">
        <v>1463</v>
      </c>
      <c r="B1403" s="1" t="s">
        <v>4801</v>
      </c>
      <c r="C1403" s="1" t="s">
        <v>3130</v>
      </c>
      <c r="D1403" s="1" t="s">
        <v>3399</v>
      </c>
      <c r="E1403" t="s">
        <v>61</v>
      </c>
      <c r="F1403" t="s">
        <v>62</v>
      </c>
      <c r="G1403" t="s">
        <v>62</v>
      </c>
      <c r="H1403" t="s">
        <v>62</v>
      </c>
      <c r="I1403" t="s">
        <v>62</v>
      </c>
      <c r="J1403" t="s">
        <v>62</v>
      </c>
      <c r="K1403" t="s">
        <v>62</v>
      </c>
      <c r="L1403" t="s">
        <v>62</v>
      </c>
      <c r="M1403" t="s">
        <v>62</v>
      </c>
      <c r="N1403" t="s">
        <v>62</v>
      </c>
      <c r="O1403" t="s">
        <v>61</v>
      </c>
      <c r="P1403" t="s">
        <v>62</v>
      </c>
      <c r="Q1403" t="s">
        <v>62</v>
      </c>
      <c r="R1403" t="s">
        <v>62</v>
      </c>
      <c r="S1403" t="s">
        <v>62</v>
      </c>
      <c r="T1403" t="s">
        <v>62</v>
      </c>
      <c r="U1403" t="s">
        <v>62</v>
      </c>
      <c r="V1403" t="s">
        <v>62</v>
      </c>
    </row>
    <row r="1404" spans="1:22" x14ac:dyDescent="0.2">
      <c r="A1404" s="1" t="s">
        <v>1464</v>
      </c>
      <c r="B1404" s="1" t="s">
        <v>4802</v>
      </c>
      <c r="C1404" s="1" t="s">
        <v>3131</v>
      </c>
      <c r="D1404" s="1" t="s">
        <v>3399</v>
      </c>
      <c r="F1404" t="s">
        <v>62</v>
      </c>
      <c r="G1404" t="s">
        <v>62</v>
      </c>
      <c r="H1404" t="s">
        <v>62</v>
      </c>
      <c r="I1404" t="s">
        <v>62</v>
      </c>
      <c r="J1404" t="s">
        <v>62</v>
      </c>
      <c r="K1404" t="s">
        <v>62</v>
      </c>
      <c r="L1404" t="s">
        <v>62</v>
      </c>
      <c r="M1404" t="s">
        <v>62</v>
      </c>
      <c r="N1404" t="s">
        <v>62</v>
      </c>
      <c r="O1404" t="s">
        <v>61</v>
      </c>
      <c r="P1404" t="s">
        <v>62</v>
      </c>
      <c r="Q1404" t="s">
        <v>62</v>
      </c>
      <c r="R1404" t="s">
        <v>62</v>
      </c>
      <c r="S1404" t="s">
        <v>62</v>
      </c>
      <c r="U1404" t="s">
        <v>62</v>
      </c>
      <c r="V1404" t="s">
        <v>62</v>
      </c>
    </row>
    <row r="1405" spans="1:22" x14ac:dyDescent="0.2">
      <c r="A1405" s="1" t="s">
        <v>1465</v>
      </c>
      <c r="B1405" s="1" t="s">
        <v>4803</v>
      </c>
      <c r="C1405" s="1" t="s">
        <v>3132</v>
      </c>
      <c r="D1405" s="1" t="s">
        <v>3399</v>
      </c>
      <c r="F1405" t="s">
        <v>62</v>
      </c>
      <c r="G1405" t="s">
        <v>62</v>
      </c>
      <c r="H1405" t="s">
        <v>62</v>
      </c>
      <c r="I1405" t="s">
        <v>61</v>
      </c>
      <c r="J1405" t="s">
        <v>62</v>
      </c>
      <c r="K1405" t="s">
        <v>62</v>
      </c>
      <c r="L1405" t="s">
        <v>62</v>
      </c>
      <c r="M1405" t="s">
        <v>62</v>
      </c>
      <c r="N1405" t="s">
        <v>62</v>
      </c>
      <c r="O1405" t="s">
        <v>61</v>
      </c>
      <c r="P1405" t="s">
        <v>61</v>
      </c>
      <c r="Q1405" t="s">
        <v>62</v>
      </c>
      <c r="R1405" t="s">
        <v>61</v>
      </c>
      <c r="S1405" t="s">
        <v>62</v>
      </c>
      <c r="T1405" t="s">
        <v>62</v>
      </c>
      <c r="U1405" t="s">
        <v>62</v>
      </c>
      <c r="V1405" t="s">
        <v>62</v>
      </c>
    </row>
    <row r="1406" spans="1:22" x14ac:dyDescent="0.2">
      <c r="A1406" s="1" t="s">
        <v>1466</v>
      </c>
      <c r="B1406" s="1" t="s">
        <v>4804</v>
      </c>
      <c r="C1406" s="1" t="s">
        <v>3133</v>
      </c>
      <c r="D1406" s="1" t="s">
        <v>3399</v>
      </c>
      <c r="E1406" t="s">
        <v>62</v>
      </c>
      <c r="F1406" t="s">
        <v>62</v>
      </c>
      <c r="G1406" t="s">
        <v>62</v>
      </c>
      <c r="H1406" t="s">
        <v>62</v>
      </c>
      <c r="I1406" t="s">
        <v>62</v>
      </c>
      <c r="K1406" t="s">
        <v>62</v>
      </c>
      <c r="L1406" t="s">
        <v>62</v>
      </c>
      <c r="M1406" t="s">
        <v>62</v>
      </c>
      <c r="N1406" t="s">
        <v>62</v>
      </c>
      <c r="O1406" t="s">
        <v>61</v>
      </c>
      <c r="P1406" t="s">
        <v>61</v>
      </c>
      <c r="Q1406" t="s">
        <v>62</v>
      </c>
      <c r="R1406" t="s">
        <v>61</v>
      </c>
      <c r="S1406" t="s">
        <v>62</v>
      </c>
      <c r="T1406" t="s">
        <v>62</v>
      </c>
      <c r="U1406" t="s">
        <v>62</v>
      </c>
      <c r="V1406" t="s">
        <v>62</v>
      </c>
    </row>
    <row r="1407" spans="1:22" x14ac:dyDescent="0.2">
      <c r="A1407" s="1" t="s">
        <v>1467</v>
      </c>
      <c r="B1407" s="1" t="s">
        <v>4805</v>
      </c>
      <c r="C1407" s="1" t="s">
        <v>3134</v>
      </c>
      <c r="D1407" s="1" t="s">
        <v>3399</v>
      </c>
      <c r="E1407" t="s">
        <v>61</v>
      </c>
      <c r="F1407" t="s">
        <v>62</v>
      </c>
      <c r="G1407" t="s">
        <v>62</v>
      </c>
      <c r="H1407" t="s">
        <v>62</v>
      </c>
      <c r="I1407" t="s">
        <v>62</v>
      </c>
      <c r="J1407" t="s">
        <v>62</v>
      </c>
      <c r="K1407" t="s">
        <v>62</v>
      </c>
      <c r="L1407" t="s">
        <v>62</v>
      </c>
      <c r="M1407" t="s">
        <v>62</v>
      </c>
      <c r="N1407" t="s">
        <v>62</v>
      </c>
      <c r="O1407" t="s">
        <v>62</v>
      </c>
      <c r="P1407" t="s">
        <v>62</v>
      </c>
      <c r="Q1407" t="s">
        <v>62</v>
      </c>
      <c r="R1407" t="s">
        <v>62</v>
      </c>
      <c r="S1407" t="s">
        <v>62</v>
      </c>
      <c r="T1407" t="s">
        <v>62</v>
      </c>
      <c r="V1407" t="s">
        <v>62</v>
      </c>
    </row>
    <row r="1408" spans="1:22" x14ac:dyDescent="0.2">
      <c r="A1408" s="1" t="s">
        <v>1468</v>
      </c>
      <c r="B1408" s="1" t="s">
        <v>4806</v>
      </c>
      <c r="C1408" s="1" t="s">
        <v>3135</v>
      </c>
      <c r="D1408" s="1" t="s">
        <v>3399</v>
      </c>
      <c r="E1408" t="s">
        <v>61</v>
      </c>
      <c r="F1408" t="s">
        <v>62</v>
      </c>
      <c r="G1408" t="s">
        <v>62</v>
      </c>
      <c r="H1408" t="s">
        <v>62</v>
      </c>
      <c r="I1408" t="s">
        <v>61</v>
      </c>
      <c r="J1408" t="s">
        <v>62</v>
      </c>
      <c r="K1408" t="s">
        <v>62</v>
      </c>
      <c r="L1408" t="s">
        <v>62</v>
      </c>
      <c r="M1408" t="s">
        <v>62</v>
      </c>
      <c r="N1408" t="s">
        <v>62</v>
      </c>
      <c r="O1408" t="s">
        <v>61</v>
      </c>
      <c r="P1408" t="s">
        <v>61</v>
      </c>
      <c r="Q1408" t="s">
        <v>62</v>
      </c>
      <c r="R1408" t="s">
        <v>61</v>
      </c>
      <c r="S1408" t="s">
        <v>62</v>
      </c>
      <c r="U1408" t="s">
        <v>61</v>
      </c>
      <c r="V1408" t="s">
        <v>62</v>
      </c>
    </row>
    <row r="1409" spans="1:22" x14ac:dyDescent="0.2">
      <c r="A1409" s="1" t="s">
        <v>1469</v>
      </c>
      <c r="B1409" s="1" t="s">
        <v>4807</v>
      </c>
      <c r="C1409" s="1" t="s">
        <v>3136</v>
      </c>
      <c r="D1409" s="1" t="s">
        <v>3399</v>
      </c>
      <c r="E1409" t="s">
        <v>61</v>
      </c>
      <c r="F1409" t="s">
        <v>62</v>
      </c>
      <c r="G1409" t="s">
        <v>62</v>
      </c>
      <c r="H1409" t="s">
        <v>62</v>
      </c>
      <c r="I1409" t="s">
        <v>61</v>
      </c>
      <c r="J1409" t="s">
        <v>62</v>
      </c>
      <c r="K1409" t="s">
        <v>62</v>
      </c>
      <c r="L1409" t="s">
        <v>62</v>
      </c>
      <c r="M1409" t="s">
        <v>62</v>
      </c>
      <c r="N1409" t="s">
        <v>62</v>
      </c>
      <c r="O1409" t="s">
        <v>62</v>
      </c>
      <c r="P1409" t="s">
        <v>61</v>
      </c>
      <c r="Q1409" t="s">
        <v>62</v>
      </c>
      <c r="R1409" t="s">
        <v>62</v>
      </c>
      <c r="S1409" t="s">
        <v>62</v>
      </c>
      <c r="T1409" t="s">
        <v>62</v>
      </c>
      <c r="U1409" t="s">
        <v>61</v>
      </c>
      <c r="V1409" t="s">
        <v>62</v>
      </c>
    </row>
    <row r="1410" spans="1:22" x14ac:dyDescent="0.2">
      <c r="A1410" s="1" t="s">
        <v>1470</v>
      </c>
      <c r="B1410" s="1" t="s">
        <v>4808</v>
      </c>
      <c r="C1410" s="1" t="s">
        <v>3137</v>
      </c>
      <c r="D1410" s="1" t="s">
        <v>3399</v>
      </c>
      <c r="E1410" t="s">
        <v>61</v>
      </c>
      <c r="F1410" t="s">
        <v>62</v>
      </c>
      <c r="G1410" t="s">
        <v>62</v>
      </c>
      <c r="H1410" t="s">
        <v>62</v>
      </c>
      <c r="I1410" t="s">
        <v>61</v>
      </c>
      <c r="J1410" t="s">
        <v>61</v>
      </c>
      <c r="K1410" t="s">
        <v>62</v>
      </c>
      <c r="L1410" t="s">
        <v>62</v>
      </c>
      <c r="M1410" t="s">
        <v>62</v>
      </c>
      <c r="N1410" t="s">
        <v>62</v>
      </c>
      <c r="O1410" t="s">
        <v>62</v>
      </c>
      <c r="P1410" t="s">
        <v>61</v>
      </c>
      <c r="Q1410" t="s">
        <v>62</v>
      </c>
      <c r="R1410" t="s">
        <v>61</v>
      </c>
      <c r="S1410" t="s">
        <v>62</v>
      </c>
      <c r="T1410" t="s">
        <v>61</v>
      </c>
      <c r="U1410" t="s">
        <v>61</v>
      </c>
      <c r="V1410" t="s">
        <v>62</v>
      </c>
    </row>
    <row r="1411" spans="1:22" x14ac:dyDescent="0.2">
      <c r="A1411" s="1" t="s">
        <v>1471</v>
      </c>
      <c r="B1411" s="1" t="s">
        <v>4809</v>
      </c>
      <c r="C1411" s="1" t="s">
        <v>3138</v>
      </c>
      <c r="D1411" s="1" t="s">
        <v>3399</v>
      </c>
      <c r="F1411" t="s">
        <v>62</v>
      </c>
      <c r="G1411" t="s">
        <v>62</v>
      </c>
      <c r="H1411" t="s">
        <v>62</v>
      </c>
      <c r="I1411" t="s">
        <v>62</v>
      </c>
      <c r="J1411" t="s">
        <v>61</v>
      </c>
      <c r="K1411" t="s">
        <v>62</v>
      </c>
      <c r="L1411" t="s">
        <v>62</v>
      </c>
      <c r="M1411" t="s">
        <v>62</v>
      </c>
      <c r="N1411" t="s">
        <v>62</v>
      </c>
      <c r="O1411" t="s">
        <v>61</v>
      </c>
      <c r="P1411" t="s">
        <v>61</v>
      </c>
      <c r="Q1411" t="s">
        <v>62</v>
      </c>
      <c r="R1411" t="s">
        <v>61</v>
      </c>
      <c r="S1411" t="s">
        <v>62</v>
      </c>
      <c r="T1411" t="s">
        <v>62</v>
      </c>
      <c r="U1411" t="s">
        <v>62</v>
      </c>
      <c r="V1411" t="s">
        <v>61</v>
      </c>
    </row>
    <row r="1412" spans="1:22" x14ac:dyDescent="0.2">
      <c r="A1412" s="1" t="s">
        <v>1472</v>
      </c>
      <c r="B1412" s="1" t="s">
        <v>4810</v>
      </c>
      <c r="C1412" s="1" t="s">
        <v>3139</v>
      </c>
      <c r="D1412" s="1" t="s">
        <v>3399</v>
      </c>
      <c r="F1412" t="s">
        <v>62</v>
      </c>
      <c r="G1412" t="s">
        <v>62</v>
      </c>
      <c r="H1412" t="s">
        <v>62</v>
      </c>
      <c r="I1412" t="s">
        <v>61</v>
      </c>
      <c r="J1412" t="s">
        <v>62</v>
      </c>
      <c r="K1412" t="s">
        <v>62</v>
      </c>
      <c r="L1412" t="s">
        <v>62</v>
      </c>
      <c r="M1412" t="s">
        <v>62</v>
      </c>
      <c r="N1412" t="s">
        <v>62</v>
      </c>
      <c r="O1412" t="s">
        <v>61</v>
      </c>
      <c r="P1412" t="s">
        <v>61</v>
      </c>
      <c r="Q1412" t="s">
        <v>62</v>
      </c>
      <c r="R1412" t="s">
        <v>61</v>
      </c>
      <c r="S1412" t="s">
        <v>62</v>
      </c>
      <c r="T1412" t="s">
        <v>62</v>
      </c>
      <c r="U1412" t="s">
        <v>62</v>
      </c>
      <c r="V1412" t="s">
        <v>62</v>
      </c>
    </row>
    <row r="1413" spans="1:22" x14ac:dyDescent="0.2">
      <c r="A1413" s="1" t="s">
        <v>1473</v>
      </c>
      <c r="B1413" s="1" t="s">
        <v>4811</v>
      </c>
      <c r="C1413" s="1" t="s">
        <v>3140</v>
      </c>
      <c r="D1413" s="1" t="s">
        <v>3399</v>
      </c>
      <c r="E1413" t="s">
        <v>61</v>
      </c>
      <c r="F1413" t="s">
        <v>62</v>
      </c>
      <c r="G1413" t="s">
        <v>62</v>
      </c>
      <c r="H1413" t="s">
        <v>62</v>
      </c>
      <c r="I1413" t="s">
        <v>62</v>
      </c>
      <c r="J1413" t="s">
        <v>62</v>
      </c>
      <c r="K1413" t="s">
        <v>62</v>
      </c>
      <c r="L1413" t="s">
        <v>62</v>
      </c>
      <c r="M1413" t="s">
        <v>62</v>
      </c>
      <c r="N1413" t="s">
        <v>62</v>
      </c>
      <c r="O1413" t="s">
        <v>62</v>
      </c>
      <c r="P1413" t="s">
        <v>62</v>
      </c>
      <c r="Q1413" t="s">
        <v>62</v>
      </c>
      <c r="R1413" t="s">
        <v>62</v>
      </c>
      <c r="S1413" t="s">
        <v>62</v>
      </c>
      <c r="T1413" t="s">
        <v>62</v>
      </c>
      <c r="V1413" t="s">
        <v>62</v>
      </c>
    </row>
    <row r="1414" spans="1:22" x14ac:dyDescent="0.2">
      <c r="A1414" s="1" t="s">
        <v>1474</v>
      </c>
      <c r="B1414" s="1" t="s">
        <v>4812</v>
      </c>
      <c r="C1414" s="1" t="s">
        <v>3141</v>
      </c>
      <c r="D1414" s="1" t="s">
        <v>3399</v>
      </c>
      <c r="E1414" t="s">
        <v>61</v>
      </c>
      <c r="F1414" t="s">
        <v>62</v>
      </c>
      <c r="G1414" t="s">
        <v>62</v>
      </c>
      <c r="H1414" t="s">
        <v>62</v>
      </c>
      <c r="I1414" t="s">
        <v>62</v>
      </c>
      <c r="K1414" t="s">
        <v>62</v>
      </c>
      <c r="L1414" t="s">
        <v>62</v>
      </c>
      <c r="M1414" t="s">
        <v>62</v>
      </c>
      <c r="N1414" t="s">
        <v>62</v>
      </c>
      <c r="O1414" t="s">
        <v>61</v>
      </c>
      <c r="P1414" t="s">
        <v>61</v>
      </c>
      <c r="Q1414" t="s">
        <v>62</v>
      </c>
      <c r="R1414" t="s">
        <v>61</v>
      </c>
      <c r="S1414" t="s">
        <v>62</v>
      </c>
      <c r="T1414" t="s">
        <v>61</v>
      </c>
      <c r="U1414" t="s">
        <v>61</v>
      </c>
      <c r="V1414" t="s">
        <v>61</v>
      </c>
    </row>
    <row r="1415" spans="1:22" x14ac:dyDescent="0.2">
      <c r="A1415" s="1" t="s">
        <v>1475</v>
      </c>
      <c r="B1415" s="1" t="s">
        <v>4813</v>
      </c>
      <c r="C1415" s="1" t="s">
        <v>3142</v>
      </c>
      <c r="D1415" s="1" t="s">
        <v>3399</v>
      </c>
      <c r="E1415" t="s">
        <v>61</v>
      </c>
      <c r="F1415" t="s">
        <v>62</v>
      </c>
      <c r="G1415" t="s">
        <v>62</v>
      </c>
      <c r="H1415" t="s">
        <v>62</v>
      </c>
      <c r="I1415" t="s">
        <v>62</v>
      </c>
      <c r="J1415" t="s">
        <v>62</v>
      </c>
      <c r="K1415" t="s">
        <v>62</v>
      </c>
      <c r="L1415" t="s">
        <v>62</v>
      </c>
      <c r="M1415" t="s">
        <v>62</v>
      </c>
      <c r="N1415" t="s">
        <v>62</v>
      </c>
      <c r="O1415" t="s">
        <v>62</v>
      </c>
      <c r="P1415" t="s">
        <v>62</v>
      </c>
      <c r="Q1415" t="s">
        <v>62</v>
      </c>
      <c r="R1415" t="s">
        <v>62</v>
      </c>
      <c r="S1415" t="s">
        <v>62</v>
      </c>
      <c r="T1415" t="s">
        <v>61</v>
      </c>
      <c r="U1415" t="s">
        <v>61</v>
      </c>
      <c r="V1415" t="s">
        <v>62</v>
      </c>
    </row>
    <row r="1416" spans="1:22" x14ac:dyDescent="0.2">
      <c r="A1416" s="1" t="s">
        <v>1476</v>
      </c>
      <c r="B1416" s="1" t="s">
        <v>4814</v>
      </c>
      <c r="C1416" s="1" t="s">
        <v>3143</v>
      </c>
      <c r="D1416" s="1" t="s">
        <v>3399</v>
      </c>
      <c r="F1416" t="s">
        <v>62</v>
      </c>
      <c r="G1416" t="s">
        <v>62</v>
      </c>
      <c r="H1416" t="s">
        <v>62</v>
      </c>
      <c r="J1416" t="s">
        <v>62</v>
      </c>
      <c r="K1416" t="s">
        <v>62</v>
      </c>
      <c r="L1416" t="s">
        <v>62</v>
      </c>
      <c r="M1416" t="s">
        <v>62</v>
      </c>
      <c r="N1416" t="s">
        <v>62</v>
      </c>
      <c r="O1416" t="s">
        <v>61</v>
      </c>
      <c r="P1416" t="s">
        <v>61</v>
      </c>
      <c r="Q1416" t="s">
        <v>62</v>
      </c>
      <c r="R1416" t="s">
        <v>61</v>
      </c>
      <c r="S1416" t="s">
        <v>62</v>
      </c>
      <c r="U1416" t="s">
        <v>62</v>
      </c>
      <c r="V1416" t="s">
        <v>62</v>
      </c>
    </row>
    <row r="1417" spans="1:22" x14ac:dyDescent="0.2">
      <c r="A1417" s="1" t="s">
        <v>1477</v>
      </c>
      <c r="B1417" s="1" t="s">
        <v>4815</v>
      </c>
      <c r="C1417" s="1" t="s">
        <v>3144</v>
      </c>
      <c r="D1417" s="1" t="s">
        <v>3399</v>
      </c>
      <c r="E1417" t="s">
        <v>62</v>
      </c>
      <c r="F1417" t="s">
        <v>62</v>
      </c>
      <c r="G1417" t="s">
        <v>62</v>
      </c>
      <c r="H1417" t="s">
        <v>62</v>
      </c>
      <c r="I1417" t="s">
        <v>62</v>
      </c>
      <c r="J1417" t="s">
        <v>62</v>
      </c>
      <c r="K1417" t="s">
        <v>62</v>
      </c>
      <c r="L1417" t="s">
        <v>62</v>
      </c>
      <c r="M1417" t="s">
        <v>62</v>
      </c>
      <c r="N1417" t="s">
        <v>62</v>
      </c>
      <c r="O1417" t="s">
        <v>61</v>
      </c>
      <c r="P1417" t="s">
        <v>62</v>
      </c>
      <c r="Q1417" t="s">
        <v>62</v>
      </c>
      <c r="R1417" t="s">
        <v>62</v>
      </c>
      <c r="S1417" t="s">
        <v>62</v>
      </c>
      <c r="T1417" t="s">
        <v>61</v>
      </c>
      <c r="U1417" t="s">
        <v>62</v>
      </c>
      <c r="V1417" t="s">
        <v>62</v>
      </c>
    </row>
    <row r="1418" spans="1:22" x14ac:dyDescent="0.2">
      <c r="A1418" s="1" t="s">
        <v>1478</v>
      </c>
      <c r="B1418" s="1" t="s">
        <v>4816</v>
      </c>
      <c r="C1418" s="1" t="s">
        <v>3145</v>
      </c>
      <c r="D1418" s="1" t="s">
        <v>3399</v>
      </c>
      <c r="E1418" t="s">
        <v>61</v>
      </c>
      <c r="F1418" t="s">
        <v>62</v>
      </c>
      <c r="G1418" t="s">
        <v>62</v>
      </c>
      <c r="H1418" t="s">
        <v>62</v>
      </c>
      <c r="I1418" t="s">
        <v>61</v>
      </c>
      <c r="J1418" t="s">
        <v>61</v>
      </c>
      <c r="K1418" t="s">
        <v>62</v>
      </c>
      <c r="L1418" t="s">
        <v>62</v>
      </c>
      <c r="M1418" t="s">
        <v>62</v>
      </c>
      <c r="N1418" t="s">
        <v>62</v>
      </c>
      <c r="O1418" t="s">
        <v>61</v>
      </c>
      <c r="P1418" t="s">
        <v>61</v>
      </c>
      <c r="Q1418" t="s">
        <v>62</v>
      </c>
      <c r="R1418" t="s">
        <v>61</v>
      </c>
      <c r="S1418" t="s">
        <v>62</v>
      </c>
      <c r="T1418" t="s">
        <v>62</v>
      </c>
      <c r="V1418" t="s">
        <v>62</v>
      </c>
    </row>
    <row r="1419" spans="1:22" x14ac:dyDescent="0.2">
      <c r="A1419" s="1" t="s">
        <v>1479</v>
      </c>
      <c r="B1419" s="1" t="s">
        <v>4817</v>
      </c>
      <c r="C1419" s="1" t="s">
        <v>3146</v>
      </c>
      <c r="D1419" s="1" t="s">
        <v>3399</v>
      </c>
      <c r="E1419" t="s">
        <v>61</v>
      </c>
      <c r="F1419" t="s">
        <v>62</v>
      </c>
      <c r="G1419" t="s">
        <v>62</v>
      </c>
      <c r="H1419" t="s">
        <v>62</v>
      </c>
      <c r="I1419" t="s">
        <v>62</v>
      </c>
      <c r="J1419" t="s">
        <v>62</v>
      </c>
      <c r="K1419" t="s">
        <v>62</v>
      </c>
      <c r="L1419" t="s">
        <v>62</v>
      </c>
      <c r="M1419" t="s">
        <v>62</v>
      </c>
      <c r="N1419" t="s">
        <v>62</v>
      </c>
      <c r="O1419" t="s">
        <v>62</v>
      </c>
      <c r="P1419" t="s">
        <v>62</v>
      </c>
      <c r="Q1419" t="s">
        <v>62</v>
      </c>
      <c r="R1419" t="s">
        <v>62</v>
      </c>
      <c r="S1419" t="s">
        <v>62</v>
      </c>
      <c r="T1419" t="s">
        <v>62</v>
      </c>
      <c r="V1419" t="s">
        <v>62</v>
      </c>
    </row>
    <row r="1420" spans="1:22" x14ac:dyDescent="0.2">
      <c r="A1420" s="1" t="s">
        <v>1480</v>
      </c>
      <c r="B1420" s="1" t="s">
        <v>4818</v>
      </c>
      <c r="C1420" s="1" t="s">
        <v>3147</v>
      </c>
      <c r="D1420" s="1" t="s">
        <v>3399</v>
      </c>
      <c r="E1420" t="s">
        <v>61</v>
      </c>
      <c r="F1420" t="s">
        <v>62</v>
      </c>
      <c r="G1420" t="s">
        <v>62</v>
      </c>
      <c r="H1420" t="s">
        <v>62</v>
      </c>
      <c r="I1420" t="s">
        <v>62</v>
      </c>
      <c r="J1420" t="s">
        <v>62</v>
      </c>
      <c r="K1420" t="s">
        <v>62</v>
      </c>
      <c r="L1420" t="s">
        <v>62</v>
      </c>
      <c r="M1420" t="s">
        <v>62</v>
      </c>
      <c r="N1420" t="s">
        <v>61</v>
      </c>
      <c r="O1420" t="s">
        <v>61</v>
      </c>
      <c r="P1420" t="s">
        <v>61</v>
      </c>
      <c r="Q1420" t="s">
        <v>61</v>
      </c>
      <c r="R1420" t="s">
        <v>61</v>
      </c>
      <c r="T1420" t="s">
        <v>62</v>
      </c>
      <c r="U1420" t="s">
        <v>61</v>
      </c>
      <c r="V1420" t="s">
        <v>62</v>
      </c>
    </row>
    <row r="1421" spans="1:22" x14ac:dyDescent="0.2">
      <c r="A1421" s="1" t="s">
        <v>1481</v>
      </c>
      <c r="B1421" s="1" t="s">
        <v>4819</v>
      </c>
      <c r="C1421" s="1" t="s">
        <v>3148</v>
      </c>
      <c r="D1421" s="1" t="s">
        <v>3399</v>
      </c>
      <c r="E1421" t="s">
        <v>61</v>
      </c>
      <c r="F1421" t="s">
        <v>62</v>
      </c>
      <c r="G1421" t="s">
        <v>62</v>
      </c>
      <c r="H1421" t="s">
        <v>62</v>
      </c>
      <c r="I1421" t="s">
        <v>62</v>
      </c>
      <c r="J1421" t="s">
        <v>61</v>
      </c>
      <c r="K1421" t="s">
        <v>62</v>
      </c>
      <c r="L1421" t="s">
        <v>62</v>
      </c>
      <c r="M1421" t="s">
        <v>62</v>
      </c>
      <c r="N1421" t="s">
        <v>62</v>
      </c>
      <c r="O1421" t="s">
        <v>61</v>
      </c>
      <c r="P1421" t="s">
        <v>61</v>
      </c>
      <c r="Q1421" t="s">
        <v>62</v>
      </c>
      <c r="R1421" t="s">
        <v>61</v>
      </c>
      <c r="T1421" t="s">
        <v>62</v>
      </c>
      <c r="U1421" t="s">
        <v>62</v>
      </c>
      <c r="V1421" t="s">
        <v>62</v>
      </c>
    </row>
    <row r="1422" spans="1:22" x14ac:dyDescent="0.2">
      <c r="A1422" s="1" t="s">
        <v>1482</v>
      </c>
      <c r="B1422" s="1" t="s">
        <v>4820</v>
      </c>
      <c r="C1422" s="1" t="s">
        <v>3149</v>
      </c>
      <c r="D1422" s="1" t="s">
        <v>3399</v>
      </c>
      <c r="F1422" t="s">
        <v>62</v>
      </c>
      <c r="G1422" t="s">
        <v>62</v>
      </c>
      <c r="H1422" t="s">
        <v>62</v>
      </c>
      <c r="I1422" t="s">
        <v>62</v>
      </c>
      <c r="J1422" t="s">
        <v>61</v>
      </c>
      <c r="K1422" t="s">
        <v>62</v>
      </c>
      <c r="L1422" t="s">
        <v>62</v>
      </c>
      <c r="M1422" t="s">
        <v>62</v>
      </c>
      <c r="N1422" t="s">
        <v>62</v>
      </c>
      <c r="O1422" t="s">
        <v>61</v>
      </c>
      <c r="P1422" t="s">
        <v>61</v>
      </c>
      <c r="Q1422" t="s">
        <v>62</v>
      </c>
      <c r="R1422" t="s">
        <v>61</v>
      </c>
      <c r="S1422" t="s">
        <v>62</v>
      </c>
      <c r="T1422" t="s">
        <v>61</v>
      </c>
      <c r="U1422" t="s">
        <v>62</v>
      </c>
      <c r="V1422" t="s">
        <v>61</v>
      </c>
    </row>
    <row r="1423" spans="1:22" x14ac:dyDescent="0.2">
      <c r="A1423" s="1" t="s">
        <v>1483</v>
      </c>
      <c r="B1423" s="1" t="s">
        <v>4821</v>
      </c>
      <c r="C1423" s="1" t="s">
        <v>3150</v>
      </c>
      <c r="D1423" s="1" t="s">
        <v>3399</v>
      </c>
      <c r="E1423" t="s">
        <v>61</v>
      </c>
      <c r="F1423" t="s">
        <v>62</v>
      </c>
      <c r="G1423" t="s">
        <v>62</v>
      </c>
      <c r="H1423" t="s">
        <v>62</v>
      </c>
      <c r="I1423" t="s">
        <v>62</v>
      </c>
      <c r="J1423" t="s">
        <v>61</v>
      </c>
      <c r="K1423" t="s">
        <v>62</v>
      </c>
      <c r="L1423" t="s">
        <v>62</v>
      </c>
      <c r="M1423" t="s">
        <v>62</v>
      </c>
      <c r="N1423" t="s">
        <v>62</v>
      </c>
      <c r="O1423" t="s">
        <v>61</v>
      </c>
      <c r="P1423" t="s">
        <v>61</v>
      </c>
      <c r="Q1423" t="s">
        <v>62</v>
      </c>
      <c r="R1423" t="s">
        <v>61</v>
      </c>
      <c r="T1423" t="s">
        <v>62</v>
      </c>
      <c r="U1423" t="s">
        <v>62</v>
      </c>
      <c r="V1423" t="s">
        <v>62</v>
      </c>
    </row>
    <row r="1424" spans="1:22" x14ac:dyDescent="0.2">
      <c r="A1424" s="1" t="s">
        <v>1484</v>
      </c>
      <c r="B1424" s="1" t="s">
        <v>4822</v>
      </c>
      <c r="C1424" s="1" t="s">
        <v>3151</v>
      </c>
      <c r="D1424" s="1" t="s">
        <v>3399</v>
      </c>
      <c r="E1424" t="s">
        <v>62</v>
      </c>
      <c r="F1424" t="s">
        <v>62</v>
      </c>
      <c r="G1424" t="s">
        <v>61</v>
      </c>
      <c r="H1424" t="s">
        <v>62</v>
      </c>
      <c r="J1424" t="s">
        <v>62</v>
      </c>
      <c r="K1424" t="s">
        <v>62</v>
      </c>
      <c r="L1424" t="s">
        <v>62</v>
      </c>
      <c r="M1424" t="s">
        <v>62</v>
      </c>
      <c r="N1424" t="s">
        <v>62</v>
      </c>
      <c r="O1424" t="s">
        <v>62</v>
      </c>
      <c r="P1424" t="s">
        <v>62</v>
      </c>
      <c r="Q1424" t="s">
        <v>62</v>
      </c>
      <c r="R1424" t="s">
        <v>62</v>
      </c>
      <c r="S1424" t="s">
        <v>62</v>
      </c>
      <c r="T1424" t="s">
        <v>62</v>
      </c>
      <c r="U1424" t="s">
        <v>62</v>
      </c>
      <c r="V1424" t="s">
        <v>62</v>
      </c>
    </row>
    <row r="1425" spans="1:22" x14ac:dyDescent="0.2">
      <c r="A1425" s="1" t="s">
        <v>1485</v>
      </c>
      <c r="B1425" s="1" t="s">
        <v>4823</v>
      </c>
      <c r="C1425" s="1" t="s">
        <v>3152</v>
      </c>
      <c r="D1425" s="1" t="s">
        <v>3399</v>
      </c>
      <c r="E1425" t="s">
        <v>61</v>
      </c>
      <c r="F1425" t="s">
        <v>62</v>
      </c>
      <c r="G1425" t="s">
        <v>61</v>
      </c>
      <c r="H1425" t="s">
        <v>62</v>
      </c>
      <c r="I1425" t="s">
        <v>61</v>
      </c>
      <c r="J1425" t="s">
        <v>62</v>
      </c>
      <c r="K1425" t="s">
        <v>61</v>
      </c>
      <c r="M1425" t="s">
        <v>62</v>
      </c>
      <c r="N1425" t="s">
        <v>61</v>
      </c>
      <c r="O1425" t="s">
        <v>61</v>
      </c>
      <c r="P1425" t="s">
        <v>61</v>
      </c>
      <c r="Q1425" t="s">
        <v>61</v>
      </c>
      <c r="R1425" t="s">
        <v>61</v>
      </c>
      <c r="S1425" t="s">
        <v>62</v>
      </c>
      <c r="T1425" t="s">
        <v>62</v>
      </c>
      <c r="U1425" t="s">
        <v>61</v>
      </c>
      <c r="V1425" t="s">
        <v>62</v>
      </c>
    </row>
    <row r="1426" spans="1:22" x14ac:dyDescent="0.2">
      <c r="A1426" s="1" t="s">
        <v>1486</v>
      </c>
      <c r="B1426" s="1" t="s">
        <v>4824</v>
      </c>
      <c r="C1426" s="1" t="s">
        <v>3153</v>
      </c>
      <c r="D1426" s="1" t="s">
        <v>3399</v>
      </c>
      <c r="E1426" t="s">
        <v>61</v>
      </c>
      <c r="F1426" t="s">
        <v>62</v>
      </c>
      <c r="G1426" t="s">
        <v>62</v>
      </c>
      <c r="H1426" t="s">
        <v>62</v>
      </c>
      <c r="I1426" t="s">
        <v>62</v>
      </c>
      <c r="J1426" t="s">
        <v>62</v>
      </c>
      <c r="K1426" t="s">
        <v>62</v>
      </c>
      <c r="L1426" t="s">
        <v>62</v>
      </c>
      <c r="M1426" t="s">
        <v>62</v>
      </c>
      <c r="N1426" t="s">
        <v>62</v>
      </c>
      <c r="O1426" t="s">
        <v>62</v>
      </c>
      <c r="P1426" t="s">
        <v>62</v>
      </c>
      <c r="Q1426" t="s">
        <v>62</v>
      </c>
      <c r="R1426" t="s">
        <v>62</v>
      </c>
      <c r="S1426" t="s">
        <v>62</v>
      </c>
      <c r="T1426" t="s">
        <v>61</v>
      </c>
      <c r="U1426" t="s">
        <v>61</v>
      </c>
      <c r="V1426" t="s">
        <v>62</v>
      </c>
    </row>
    <row r="1427" spans="1:22" x14ac:dyDescent="0.2">
      <c r="A1427" s="1" t="s">
        <v>1487</v>
      </c>
      <c r="B1427" s="1" t="s">
        <v>4825</v>
      </c>
      <c r="C1427" s="1" t="s">
        <v>3154</v>
      </c>
      <c r="D1427" s="1" t="s">
        <v>3399</v>
      </c>
      <c r="E1427" t="s">
        <v>61</v>
      </c>
      <c r="F1427" t="s">
        <v>62</v>
      </c>
      <c r="G1427" t="s">
        <v>62</v>
      </c>
      <c r="H1427" t="s">
        <v>62</v>
      </c>
      <c r="I1427" t="s">
        <v>62</v>
      </c>
      <c r="J1427" t="s">
        <v>61</v>
      </c>
      <c r="K1427" t="s">
        <v>62</v>
      </c>
      <c r="L1427" t="s">
        <v>62</v>
      </c>
      <c r="M1427" t="s">
        <v>62</v>
      </c>
      <c r="N1427" t="s">
        <v>62</v>
      </c>
      <c r="O1427" t="s">
        <v>62</v>
      </c>
      <c r="P1427" t="s">
        <v>61</v>
      </c>
      <c r="R1427" t="s">
        <v>61</v>
      </c>
      <c r="T1427" t="s">
        <v>62</v>
      </c>
      <c r="U1427" t="s">
        <v>62</v>
      </c>
      <c r="V1427" t="s">
        <v>62</v>
      </c>
    </row>
    <row r="1428" spans="1:22" x14ac:dyDescent="0.2">
      <c r="A1428" s="1" t="s">
        <v>1488</v>
      </c>
      <c r="B1428" s="1" t="s">
        <v>4826</v>
      </c>
      <c r="C1428" s="1" t="s">
        <v>3155</v>
      </c>
      <c r="D1428" s="1" t="s">
        <v>3399</v>
      </c>
      <c r="E1428" t="s">
        <v>61</v>
      </c>
      <c r="F1428" t="s">
        <v>62</v>
      </c>
      <c r="G1428" t="s">
        <v>61</v>
      </c>
      <c r="H1428" t="s">
        <v>62</v>
      </c>
      <c r="I1428" t="s">
        <v>61</v>
      </c>
      <c r="J1428" t="s">
        <v>61</v>
      </c>
      <c r="K1428" t="s">
        <v>61</v>
      </c>
      <c r="M1428" t="s">
        <v>61</v>
      </c>
      <c r="N1428" t="s">
        <v>61</v>
      </c>
      <c r="O1428" t="s">
        <v>61</v>
      </c>
      <c r="P1428" t="s">
        <v>61</v>
      </c>
      <c r="Q1428" t="s">
        <v>61</v>
      </c>
      <c r="R1428" t="s">
        <v>61</v>
      </c>
      <c r="S1428" t="s">
        <v>61</v>
      </c>
      <c r="T1428" t="s">
        <v>62</v>
      </c>
      <c r="U1428" t="s">
        <v>61</v>
      </c>
      <c r="V1428" t="s">
        <v>61</v>
      </c>
    </row>
    <row r="1429" spans="1:22" x14ac:dyDescent="0.2">
      <c r="A1429" s="1" t="s">
        <v>1489</v>
      </c>
      <c r="B1429" s="1" t="s">
        <v>4827</v>
      </c>
      <c r="C1429" s="1" t="s">
        <v>3156</v>
      </c>
      <c r="D1429" s="1" t="s">
        <v>3399</v>
      </c>
      <c r="E1429" t="s">
        <v>62</v>
      </c>
      <c r="F1429" t="s">
        <v>62</v>
      </c>
      <c r="G1429" t="s">
        <v>62</v>
      </c>
      <c r="H1429" t="s">
        <v>62</v>
      </c>
      <c r="I1429" t="s">
        <v>62</v>
      </c>
      <c r="J1429" t="s">
        <v>62</v>
      </c>
      <c r="K1429" t="s">
        <v>62</v>
      </c>
      <c r="L1429" t="s">
        <v>62</v>
      </c>
      <c r="M1429" t="s">
        <v>62</v>
      </c>
      <c r="N1429" t="s">
        <v>62</v>
      </c>
      <c r="O1429" t="s">
        <v>62</v>
      </c>
      <c r="P1429" t="s">
        <v>62</v>
      </c>
      <c r="Q1429" t="s">
        <v>62</v>
      </c>
      <c r="R1429" t="s">
        <v>62</v>
      </c>
      <c r="S1429" t="s">
        <v>62</v>
      </c>
      <c r="T1429" t="s">
        <v>61</v>
      </c>
      <c r="U1429" t="s">
        <v>62</v>
      </c>
      <c r="V1429" t="s">
        <v>62</v>
      </c>
    </row>
    <row r="1430" spans="1:22" x14ac:dyDescent="0.2">
      <c r="A1430" s="1" t="s">
        <v>1490</v>
      </c>
      <c r="B1430" s="1" t="s">
        <v>4828</v>
      </c>
      <c r="C1430" s="1" t="s">
        <v>3157</v>
      </c>
      <c r="D1430" s="1" t="s">
        <v>3399</v>
      </c>
      <c r="E1430" t="s">
        <v>61</v>
      </c>
      <c r="F1430" t="s">
        <v>62</v>
      </c>
      <c r="G1430" t="s">
        <v>62</v>
      </c>
      <c r="H1430" t="s">
        <v>62</v>
      </c>
      <c r="I1430" t="s">
        <v>62</v>
      </c>
      <c r="J1430" t="s">
        <v>62</v>
      </c>
      <c r="K1430" t="s">
        <v>62</v>
      </c>
      <c r="L1430" t="s">
        <v>62</v>
      </c>
      <c r="M1430" t="s">
        <v>62</v>
      </c>
      <c r="N1430" t="s">
        <v>62</v>
      </c>
      <c r="O1430" t="s">
        <v>62</v>
      </c>
      <c r="P1430" t="s">
        <v>61</v>
      </c>
      <c r="Q1430" t="s">
        <v>62</v>
      </c>
      <c r="R1430" t="s">
        <v>61</v>
      </c>
      <c r="S1430" t="s">
        <v>62</v>
      </c>
      <c r="T1430" t="s">
        <v>61</v>
      </c>
      <c r="U1430" t="s">
        <v>62</v>
      </c>
      <c r="V1430" t="s">
        <v>62</v>
      </c>
    </row>
    <row r="1431" spans="1:22" x14ac:dyDescent="0.2">
      <c r="A1431" s="1" t="s">
        <v>1491</v>
      </c>
      <c r="B1431" s="1" t="s">
        <v>4829</v>
      </c>
      <c r="C1431" s="1" t="s">
        <v>3158</v>
      </c>
      <c r="D1431" s="1" t="s">
        <v>3399</v>
      </c>
      <c r="E1431" t="s">
        <v>62</v>
      </c>
      <c r="F1431" t="s">
        <v>62</v>
      </c>
      <c r="G1431" t="s">
        <v>62</v>
      </c>
      <c r="H1431" t="s">
        <v>62</v>
      </c>
      <c r="I1431" t="s">
        <v>62</v>
      </c>
      <c r="J1431" t="s">
        <v>62</v>
      </c>
      <c r="K1431" t="s">
        <v>62</v>
      </c>
      <c r="L1431" t="s">
        <v>62</v>
      </c>
      <c r="M1431" t="s">
        <v>62</v>
      </c>
      <c r="N1431" t="s">
        <v>62</v>
      </c>
      <c r="O1431" t="s">
        <v>61</v>
      </c>
      <c r="P1431" t="s">
        <v>61</v>
      </c>
      <c r="Q1431" t="s">
        <v>62</v>
      </c>
      <c r="R1431" t="s">
        <v>62</v>
      </c>
      <c r="S1431" t="s">
        <v>62</v>
      </c>
      <c r="T1431" t="s">
        <v>61</v>
      </c>
      <c r="U1431" t="s">
        <v>62</v>
      </c>
      <c r="V1431" t="s">
        <v>62</v>
      </c>
    </row>
    <row r="1432" spans="1:22" x14ac:dyDescent="0.2">
      <c r="A1432" s="1" t="s">
        <v>1492</v>
      </c>
      <c r="B1432" s="1" t="s">
        <v>4830</v>
      </c>
      <c r="C1432" s="1" t="s">
        <v>3159</v>
      </c>
      <c r="D1432" s="1" t="s">
        <v>3399</v>
      </c>
      <c r="E1432" t="s">
        <v>61</v>
      </c>
      <c r="F1432" t="s">
        <v>62</v>
      </c>
      <c r="G1432" t="s">
        <v>61</v>
      </c>
      <c r="H1432" t="s">
        <v>61</v>
      </c>
      <c r="I1432" t="s">
        <v>61</v>
      </c>
      <c r="J1432" t="s">
        <v>62</v>
      </c>
      <c r="K1432" t="s">
        <v>61</v>
      </c>
      <c r="L1432" t="s">
        <v>62</v>
      </c>
      <c r="M1432" t="s">
        <v>62</v>
      </c>
      <c r="N1432" t="s">
        <v>61</v>
      </c>
      <c r="O1432" t="s">
        <v>61</v>
      </c>
      <c r="P1432" t="s">
        <v>61</v>
      </c>
      <c r="Q1432" t="s">
        <v>61</v>
      </c>
      <c r="R1432" t="s">
        <v>61</v>
      </c>
      <c r="T1432" t="s">
        <v>62</v>
      </c>
      <c r="U1432" t="s">
        <v>61</v>
      </c>
      <c r="V1432" t="s">
        <v>61</v>
      </c>
    </row>
    <row r="1433" spans="1:22" x14ac:dyDescent="0.2">
      <c r="A1433" s="1" t="s">
        <v>1493</v>
      </c>
      <c r="B1433" s="1" t="s">
        <v>4831</v>
      </c>
      <c r="C1433" s="1" t="s">
        <v>3160</v>
      </c>
      <c r="D1433" s="1" t="s">
        <v>3399</v>
      </c>
      <c r="E1433" t="s">
        <v>61</v>
      </c>
      <c r="F1433" t="s">
        <v>62</v>
      </c>
      <c r="G1433" t="s">
        <v>62</v>
      </c>
      <c r="H1433" t="s">
        <v>62</v>
      </c>
      <c r="I1433" t="s">
        <v>62</v>
      </c>
      <c r="J1433" t="s">
        <v>62</v>
      </c>
      <c r="K1433" t="s">
        <v>62</v>
      </c>
      <c r="L1433" t="s">
        <v>62</v>
      </c>
      <c r="M1433" t="s">
        <v>62</v>
      </c>
      <c r="N1433" t="s">
        <v>62</v>
      </c>
      <c r="O1433" t="s">
        <v>62</v>
      </c>
      <c r="P1433" t="s">
        <v>62</v>
      </c>
      <c r="Q1433" t="s">
        <v>62</v>
      </c>
      <c r="R1433" t="s">
        <v>62</v>
      </c>
      <c r="S1433" t="s">
        <v>62</v>
      </c>
      <c r="T1433" t="s">
        <v>62</v>
      </c>
      <c r="V1433" t="s">
        <v>62</v>
      </c>
    </row>
    <row r="1434" spans="1:22" x14ac:dyDescent="0.2">
      <c r="A1434" s="1" t="s">
        <v>1494</v>
      </c>
      <c r="B1434" s="1" t="s">
        <v>4832</v>
      </c>
      <c r="C1434" s="1" t="s">
        <v>3161</v>
      </c>
      <c r="D1434" s="1" t="s">
        <v>3399</v>
      </c>
      <c r="E1434" t="s">
        <v>61</v>
      </c>
      <c r="F1434" t="s">
        <v>62</v>
      </c>
      <c r="G1434" t="s">
        <v>62</v>
      </c>
      <c r="H1434" t="s">
        <v>62</v>
      </c>
      <c r="I1434" t="s">
        <v>62</v>
      </c>
      <c r="J1434" t="s">
        <v>62</v>
      </c>
      <c r="K1434" t="s">
        <v>62</v>
      </c>
      <c r="L1434" t="s">
        <v>62</v>
      </c>
      <c r="M1434" t="s">
        <v>62</v>
      </c>
      <c r="N1434" t="s">
        <v>62</v>
      </c>
      <c r="O1434" t="s">
        <v>62</v>
      </c>
      <c r="P1434" t="s">
        <v>62</v>
      </c>
      <c r="Q1434" t="s">
        <v>62</v>
      </c>
      <c r="R1434" t="s">
        <v>62</v>
      </c>
      <c r="S1434" t="s">
        <v>62</v>
      </c>
      <c r="T1434" t="s">
        <v>62</v>
      </c>
      <c r="V1434" t="s">
        <v>62</v>
      </c>
    </row>
    <row r="1435" spans="1:22" x14ac:dyDescent="0.2">
      <c r="A1435" s="1" t="s">
        <v>1495</v>
      </c>
      <c r="B1435" s="1" t="s">
        <v>4833</v>
      </c>
      <c r="C1435" s="1" t="s">
        <v>3162</v>
      </c>
      <c r="D1435" s="1" t="s">
        <v>3399</v>
      </c>
      <c r="F1435" t="s">
        <v>62</v>
      </c>
      <c r="G1435" t="s">
        <v>61</v>
      </c>
      <c r="H1435" t="s">
        <v>61</v>
      </c>
      <c r="I1435" t="s">
        <v>62</v>
      </c>
      <c r="K1435" t="s">
        <v>61</v>
      </c>
      <c r="M1435" t="s">
        <v>62</v>
      </c>
      <c r="N1435" t="s">
        <v>62</v>
      </c>
      <c r="O1435" t="s">
        <v>61</v>
      </c>
      <c r="P1435" t="s">
        <v>61</v>
      </c>
      <c r="Q1435" t="s">
        <v>62</v>
      </c>
      <c r="R1435" t="s">
        <v>61</v>
      </c>
      <c r="S1435" t="s">
        <v>62</v>
      </c>
      <c r="T1435" t="s">
        <v>62</v>
      </c>
      <c r="U1435" t="s">
        <v>62</v>
      </c>
      <c r="V1435" t="s">
        <v>62</v>
      </c>
    </row>
    <row r="1436" spans="1:22" x14ac:dyDescent="0.2">
      <c r="A1436" s="1" t="s">
        <v>1496</v>
      </c>
      <c r="B1436" s="1" t="s">
        <v>4834</v>
      </c>
      <c r="C1436" s="1" t="s">
        <v>3163</v>
      </c>
      <c r="D1436" s="1" t="s">
        <v>3399</v>
      </c>
      <c r="F1436" t="s">
        <v>62</v>
      </c>
      <c r="G1436" t="s">
        <v>62</v>
      </c>
      <c r="H1436" t="s">
        <v>62</v>
      </c>
      <c r="I1436" t="s">
        <v>62</v>
      </c>
      <c r="J1436" t="s">
        <v>62</v>
      </c>
      <c r="K1436" t="s">
        <v>62</v>
      </c>
      <c r="L1436" t="s">
        <v>62</v>
      </c>
      <c r="M1436" t="s">
        <v>62</v>
      </c>
      <c r="N1436" t="s">
        <v>62</v>
      </c>
      <c r="O1436" t="s">
        <v>61</v>
      </c>
      <c r="P1436" t="s">
        <v>62</v>
      </c>
      <c r="Q1436" t="s">
        <v>62</v>
      </c>
      <c r="R1436" t="s">
        <v>62</v>
      </c>
      <c r="S1436" t="s">
        <v>62</v>
      </c>
      <c r="T1436" t="s">
        <v>61</v>
      </c>
      <c r="U1436" t="s">
        <v>62</v>
      </c>
      <c r="V1436" t="s">
        <v>62</v>
      </c>
    </row>
    <row r="1437" spans="1:22" x14ac:dyDescent="0.2">
      <c r="A1437" s="1" t="s">
        <v>1497</v>
      </c>
      <c r="B1437" s="1" t="s">
        <v>4835</v>
      </c>
      <c r="C1437" s="1" t="s">
        <v>3164</v>
      </c>
      <c r="D1437" s="1" t="s">
        <v>3399</v>
      </c>
      <c r="F1437" t="s">
        <v>62</v>
      </c>
      <c r="G1437" t="s">
        <v>62</v>
      </c>
      <c r="H1437" t="s">
        <v>62</v>
      </c>
      <c r="J1437" t="s">
        <v>62</v>
      </c>
      <c r="K1437" t="s">
        <v>62</v>
      </c>
      <c r="L1437" t="s">
        <v>62</v>
      </c>
      <c r="M1437" t="s">
        <v>62</v>
      </c>
      <c r="N1437" t="s">
        <v>62</v>
      </c>
      <c r="O1437" t="s">
        <v>62</v>
      </c>
      <c r="P1437" t="s">
        <v>62</v>
      </c>
      <c r="Q1437" t="s">
        <v>62</v>
      </c>
      <c r="R1437" t="s">
        <v>62</v>
      </c>
      <c r="S1437" t="s">
        <v>62</v>
      </c>
      <c r="T1437" t="s">
        <v>62</v>
      </c>
      <c r="U1437" t="s">
        <v>62</v>
      </c>
      <c r="V1437" t="s">
        <v>62</v>
      </c>
    </row>
    <row r="1438" spans="1:22" x14ac:dyDescent="0.2">
      <c r="A1438" s="1" t="s">
        <v>1498</v>
      </c>
      <c r="B1438" s="1" t="s">
        <v>4836</v>
      </c>
      <c r="C1438" s="1" t="s">
        <v>3165</v>
      </c>
      <c r="D1438" s="1" t="s">
        <v>3399</v>
      </c>
      <c r="F1438" t="s">
        <v>62</v>
      </c>
      <c r="G1438" t="s">
        <v>62</v>
      </c>
      <c r="H1438" t="s">
        <v>62</v>
      </c>
      <c r="I1438" t="s">
        <v>62</v>
      </c>
      <c r="J1438" t="s">
        <v>62</v>
      </c>
      <c r="K1438" t="s">
        <v>62</v>
      </c>
      <c r="L1438" t="s">
        <v>62</v>
      </c>
      <c r="M1438" t="s">
        <v>62</v>
      </c>
      <c r="N1438" t="s">
        <v>62</v>
      </c>
      <c r="O1438" t="s">
        <v>61</v>
      </c>
      <c r="P1438" t="s">
        <v>62</v>
      </c>
      <c r="Q1438" t="s">
        <v>62</v>
      </c>
      <c r="R1438" t="s">
        <v>62</v>
      </c>
      <c r="S1438" t="s">
        <v>62</v>
      </c>
      <c r="T1438" t="s">
        <v>61</v>
      </c>
      <c r="U1438" t="s">
        <v>62</v>
      </c>
      <c r="V1438" t="s">
        <v>62</v>
      </c>
    </row>
    <row r="1439" spans="1:22" x14ac:dyDescent="0.2">
      <c r="A1439" s="1" t="s">
        <v>1499</v>
      </c>
      <c r="B1439" s="1" t="s">
        <v>4837</v>
      </c>
      <c r="C1439" s="1" t="s">
        <v>3166</v>
      </c>
      <c r="D1439" s="1" t="s">
        <v>3399</v>
      </c>
      <c r="E1439" t="s">
        <v>61</v>
      </c>
      <c r="F1439" t="s">
        <v>62</v>
      </c>
      <c r="G1439" t="s">
        <v>62</v>
      </c>
      <c r="H1439" t="s">
        <v>62</v>
      </c>
      <c r="I1439" t="s">
        <v>62</v>
      </c>
      <c r="J1439" t="s">
        <v>62</v>
      </c>
      <c r="K1439" t="s">
        <v>62</v>
      </c>
      <c r="L1439" t="s">
        <v>62</v>
      </c>
      <c r="M1439" t="s">
        <v>62</v>
      </c>
      <c r="N1439" t="s">
        <v>62</v>
      </c>
      <c r="O1439" t="s">
        <v>61</v>
      </c>
      <c r="P1439" t="s">
        <v>62</v>
      </c>
      <c r="Q1439" t="s">
        <v>62</v>
      </c>
      <c r="R1439" t="s">
        <v>62</v>
      </c>
      <c r="S1439" t="s">
        <v>62</v>
      </c>
      <c r="T1439" t="s">
        <v>62</v>
      </c>
      <c r="U1439" t="s">
        <v>61</v>
      </c>
      <c r="V1439" t="s">
        <v>62</v>
      </c>
    </row>
    <row r="1440" spans="1:22" x14ac:dyDescent="0.2">
      <c r="A1440" s="1" t="s">
        <v>1500</v>
      </c>
      <c r="B1440" s="1" t="s">
        <v>4838</v>
      </c>
      <c r="C1440" s="1" t="s">
        <v>3167</v>
      </c>
      <c r="D1440" s="1" t="s">
        <v>3399</v>
      </c>
      <c r="F1440" t="s">
        <v>62</v>
      </c>
      <c r="G1440" t="s">
        <v>62</v>
      </c>
      <c r="H1440" t="s">
        <v>62</v>
      </c>
      <c r="I1440" t="s">
        <v>62</v>
      </c>
      <c r="J1440" t="s">
        <v>62</v>
      </c>
      <c r="K1440" t="s">
        <v>62</v>
      </c>
      <c r="L1440" t="s">
        <v>62</v>
      </c>
      <c r="M1440" t="s">
        <v>62</v>
      </c>
      <c r="N1440" t="s">
        <v>62</v>
      </c>
      <c r="O1440" t="s">
        <v>61</v>
      </c>
      <c r="P1440" t="s">
        <v>62</v>
      </c>
      <c r="Q1440" t="s">
        <v>62</v>
      </c>
      <c r="R1440" t="s">
        <v>62</v>
      </c>
      <c r="S1440" t="s">
        <v>62</v>
      </c>
      <c r="T1440" t="s">
        <v>61</v>
      </c>
      <c r="U1440" t="s">
        <v>62</v>
      </c>
      <c r="V1440" t="s">
        <v>62</v>
      </c>
    </row>
    <row r="1441" spans="1:22" x14ac:dyDescent="0.2">
      <c r="A1441" s="1" t="s">
        <v>1501</v>
      </c>
      <c r="B1441" s="1" t="s">
        <v>4839</v>
      </c>
      <c r="C1441" s="1" t="s">
        <v>3168</v>
      </c>
      <c r="D1441" s="1" t="s">
        <v>3399</v>
      </c>
      <c r="E1441" t="s">
        <v>61</v>
      </c>
      <c r="F1441" t="s">
        <v>62</v>
      </c>
      <c r="G1441" t="s">
        <v>62</v>
      </c>
      <c r="H1441" t="s">
        <v>62</v>
      </c>
      <c r="I1441" t="s">
        <v>61</v>
      </c>
      <c r="J1441" t="s">
        <v>62</v>
      </c>
      <c r="K1441" t="s">
        <v>62</v>
      </c>
      <c r="L1441" t="s">
        <v>62</v>
      </c>
      <c r="M1441" t="s">
        <v>62</v>
      </c>
      <c r="N1441" t="s">
        <v>62</v>
      </c>
      <c r="O1441" t="s">
        <v>62</v>
      </c>
      <c r="P1441" t="s">
        <v>61</v>
      </c>
      <c r="Q1441" t="s">
        <v>62</v>
      </c>
      <c r="R1441" t="s">
        <v>61</v>
      </c>
      <c r="S1441" t="s">
        <v>62</v>
      </c>
      <c r="T1441" t="s">
        <v>62</v>
      </c>
      <c r="V1441" t="s">
        <v>61</v>
      </c>
    </row>
    <row r="1442" spans="1:22" x14ac:dyDescent="0.2">
      <c r="A1442" s="1" t="s">
        <v>1502</v>
      </c>
      <c r="B1442" s="1" t="s">
        <v>4840</v>
      </c>
      <c r="C1442" s="1" t="s">
        <v>3169</v>
      </c>
      <c r="D1442" s="1" t="s">
        <v>3399</v>
      </c>
      <c r="E1442" t="s">
        <v>61</v>
      </c>
      <c r="F1442" t="s">
        <v>62</v>
      </c>
      <c r="G1442" t="s">
        <v>62</v>
      </c>
      <c r="H1442" t="s">
        <v>62</v>
      </c>
      <c r="K1442" t="s">
        <v>62</v>
      </c>
      <c r="L1442" t="s">
        <v>62</v>
      </c>
      <c r="M1442" t="s">
        <v>62</v>
      </c>
      <c r="N1442" t="s">
        <v>62</v>
      </c>
      <c r="O1442" t="s">
        <v>61</v>
      </c>
      <c r="P1442" t="s">
        <v>61</v>
      </c>
      <c r="Q1442" t="s">
        <v>62</v>
      </c>
      <c r="R1442" t="s">
        <v>61</v>
      </c>
      <c r="S1442" t="s">
        <v>62</v>
      </c>
      <c r="T1442" t="s">
        <v>62</v>
      </c>
      <c r="V1442" t="s">
        <v>62</v>
      </c>
    </row>
    <row r="1443" spans="1:22" x14ac:dyDescent="0.2">
      <c r="A1443" s="1" t="s">
        <v>1503</v>
      </c>
      <c r="B1443" s="1" t="s">
        <v>4841</v>
      </c>
      <c r="C1443" s="1" t="s">
        <v>3170</v>
      </c>
      <c r="D1443" s="1" t="s">
        <v>3399</v>
      </c>
      <c r="F1443" t="s">
        <v>62</v>
      </c>
      <c r="G1443" t="s">
        <v>62</v>
      </c>
      <c r="H1443" t="s">
        <v>62</v>
      </c>
      <c r="I1443" t="s">
        <v>62</v>
      </c>
      <c r="J1443" t="s">
        <v>62</v>
      </c>
      <c r="K1443" t="s">
        <v>62</v>
      </c>
      <c r="L1443" t="s">
        <v>62</v>
      </c>
      <c r="M1443" t="s">
        <v>62</v>
      </c>
      <c r="N1443" t="s">
        <v>62</v>
      </c>
      <c r="O1443" t="s">
        <v>61</v>
      </c>
      <c r="P1443" t="s">
        <v>62</v>
      </c>
      <c r="Q1443" t="s">
        <v>62</v>
      </c>
      <c r="R1443" t="s">
        <v>62</v>
      </c>
      <c r="S1443" t="s">
        <v>62</v>
      </c>
      <c r="T1443" t="s">
        <v>61</v>
      </c>
      <c r="U1443" t="s">
        <v>62</v>
      </c>
      <c r="V1443" t="s">
        <v>62</v>
      </c>
    </row>
    <row r="1444" spans="1:22" x14ac:dyDescent="0.2">
      <c r="A1444" s="1" t="s">
        <v>1504</v>
      </c>
      <c r="B1444" s="1" t="s">
        <v>4842</v>
      </c>
      <c r="C1444" s="1" t="s">
        <v>3171</v>
      </c>
      <c r="D1444" s="1" t="s">
        <v>3399</v>
      </c>
      <c r="E1444" t="s">
        <v>61</v>
      </c>
      <c r="F1444" t="s">
        <v>62</v>
      </c>
      <c r="G1444" t="s">
        <v>62</v>
      </c>
      <c r="H1444" t="s">
        <v>62</v>
      </c>
      <c r="I1444" t="s">
        <v>62</v>
      </c>
      <c r="J1444" t="s">
        <v>62</v>
      </c>
      <c r="K1444" t="s">
        <v>62</v>
      </c>
      <c r="L1444" t="s">
        <v>62</v>
      </c>
      <c r="M1444" t="s">
        <v>62</v>
      </c>
      <c r="N1444" t="s">
        <v>62</v>
      </c>
      <c r="O1444" t="s">
        <v>62</v>
      </c>
      <c r="P1444" t="s">
        <v>61</v>
      </c>
      <c r="Q1444" t="s">
        <v>62</v>
      </c>
      <c r="R1444" t="s">
        <v>61</v>
      </c>
      <c r="S1444" t="s">
        <v>62</v>
      </c>
      <c r="T1444" t="s">
        <v>62</v>
      </c>
      <c r="V1444" t="s">
        <v>61</v>
      </c>
    </row>
    <row r="1445" spans="1:22" x14ac:dyDescent="0.2">
      <c r="A1445" s="1" t="s">
        <v>1505</v>
      </c>
      <c r="B1445" s="1" t="s">
        <v>4843</v>
      </c>
      <c r="C1445" s="1" t="s">
        <v>3172</v>
      </c>
      <c r="D1445" s="1" t="s">
        <v>3399</v>
      </c>
      <c r="F1445" t="s">
        <v>62</v>
      </c>
      <c r="G1445" t="s">
        <v>62</v>
      </c>
      <c r="H1445" t="s">
        <v>62</v>
      </c>
      <c r="K1445" t="s">
        <v>62</v>
      </c>
      <c r="L1445" t="s">
        <v>62</v>
      </c>
      <c r="M1445" t="s">
        <v>62</v>
      </c>
      <c r="N1445" t="s">
        <v>62</v>
      </c>
      <c r="O1445" t="s">
        <v>61</v>
      </c>
      <c r="P1445" t="s">
        <v>61</v>
      </c>
      <c r="Q1445" t="s">
        <v>62</v>
      </c>
      <c r="R1445" t="s">
        <v>61</v>
      </c>
      <c r="T1445" t="s">
        <v>61</v>
      </c>
      <c r="U1445" t="s">
        <v>62</v>
      </c>
      <c r="V1445" t="s">
        <v>62</v>
      </c>
    </row>
    <row r="1446" spans="1:22" x14ac:dyDescent="0.2">
      <c r="A1446" s="1" t="s">
        <v>1506</v>
      </c>
      <c r="B1446" s="1" t="s">
        <v>4844</v>
      </c>
      <c r="C1446" s="1" t="s">
        <v>3173</v>
      </c>
      <c r="D1446" s="1" t="s">
        <v>3399</v>
      </c>
      <c r="E1446" t="s">
        <v>61</v>
      </c>
      <c r="F1446" t="s">
        <v>62</v>
      </c>
      <c r="G1446" t="s">
        <v>62</v>
      </c>
      <c r="H1446" t="s">
        <v>62</v>
      </c>
      <c r="J1446" t="s">
        <v>61</v>
      </c>
      <c r="K1446" t="s">
        <v>62</v>
      </c>
      <c r="L1446" t="s">
        <v>62</v>
      </c>
      <c r="M1446" t="s">
        <v>62</v>
      </c>
      <c r="N1446" t="s">
        <v>62</v>
      </c>
      <c r="O1446" t="s">
        <v>62</v>
      </c>
      <c r="P1446" t="s">
        <v>61</v>
      </c>
      <c r="Q1446" t="s">
        <v>61</v>
      </c>
      <c r="R1446" t="s">
        <v>61</v>
      </c>
      <c r="S1446" t="s">
        <v>61</v>
      </c>
      <c r="T1446" t="s">
        <v>62</v>
      </c>
      <c r="U1446" t="s">
        <v>62</v>
      </c>
      <c r="V1446" t="s">
        <v>62</v>
      </c>
    </row>
    <row r="1447" spans="1:22" x14ac:dyDescent="0.2">
      <c r="A1447" s="1" t="s">
        <v>1507</v>
      </c>
      <c r="B1447" s="1" t="s">
        <v>4845</v>
      </c>
      <c r="C1447" s="1" t="s">
        <v>3174</v>
      </c>
      <c r="D1447" s="1" t="s">
        <v>3399</v>
      </c>
      <c r="E1447" t="s">
        <v>61</v>
      </c>
      <c r="F1447" t="s">
        <v>62</v>
      </c>
      <c r="G1447" t="s">
        <v>62</v>
      </c>
      <c r="H1447" t="s">
        <v>62</v>
      </c>
      <c r="I1447" t="s">
        <v>61</v>
      </c>
      <c r="J1447" t="s">
        <v>62</v>
      </c>
      <c r="K1447" t="s">
        <v>62</v>
      </c>
      <c r="L1447" t="s">
        <v>62</v>
      </c>
      <c r="M1447" t="s">
        <v>62</v>
      </c>
      <c r="N1447" t="s">
        <v>62</v>
      </c>
      <c r="O1447" t="s">
        <v>62</v>
      </c>
      <c r="P1447" t="s">
        <v>61</v>
      </c>
      <c r="Q1447" t="s">
        <v>62</v>
      </c>
      <c r="R1447" t="s">
        <v>61</v>
      </c>
      <c r="S1447" t="s">
        <v>62</v>
      </c>
      <c r="T1447" t="s">
        <v>62</v>
      </c>
      <c r="U1447" t="s">
        <v>62</v>
      </c>
      <c r="V1447" t="s">
        <v>62</v>
      </c>
    </row>
    <row r="1448" spans="1:22" x14ac:dyDescent="0.2">
      <c r="A1448" s="1" t="s">
        <v>1508</v>
      </c>
      <c r="B1448" s="1" t="s">
        <v>4846</v>
      </c>
      <c r="C1448" s="1" t="s">
        <v>3175</v>
      </c>
      <c r="D1448" s="1" t="s">
        <v>3399</v>
      </c>
      <c r="E1448" t="s">
        <v>61</v>
      </c>
      <c r="F1448" t="s">
        <v>62</v>
      </c>
      <c r="G1448" t="s">
        <v>62</v>
      </c>
      <c r="H1448" t="s">
        <v>62</v>
      </c>
      <c r="J1448" t="s">
        <v>61</v>
      </c>
      <c r="K1448" t="s">
        <v>62</v>
      </c>
      <c r="L1448" t="s">
        <v>62</v>
      </c>
      <c r="M1448" t="s">
        <v>62</v>
      </c>
      <c r="N1448" t="s">
        <v>62</v>
      </c>
      <c r="O1448" t="s">
        <v>61</v>
      </c>
      <c r="P1448" t="s">
        <v>61</v>
      </c>
      <c r="Q1448" t="s">
        <v>62</v>
      </c>
      <c r="R1448" t="s">
        <v>61</v>
      </c>
      <c r="T1448" t="s">
        <v>61</v>
      </c>
      <c r="V1448" t="s">
        <v>62</v>
      </c>
    </row>
    <row r="1449" spans="1:22" x14ac:dyDescent="0.2">
      <c r="A1449" s="1" t="s">
        <v>1509</v>
      </c>
      <c r="B1449" s="1" t="s">
        <v>4847</v>
      </c>
      <c r="C1449" s="1" t="s">
        <v>3176</v>
      </c>
      <c r="D1449" s="1" t="s">
        <v>3399</v>
      </c>
      <c r="E1449" t="s">
        <v>61</v>
      </c>
      <c r="G1449" t="s">
        <v>62</v>
      </c>
      <c r="H1449" t="s">
        <v>62</v>
      </c>
      <c r="I1449" t="s">
        <v>62</v>
      </c>
      <c r="J1449" t="s">
        <v>61</v>
      </c>
      <c r="K1449" t="s">
        <v>62</v>
      </c>
      <c r="L1449" t="s">
        <v>62</v>
      </c>
      <c r="M1449" t="s">
        <v>62</v>
      </c>
      <c r="N1449" t="s">
        <v>62</v>
      </c>
      <c r="O1449" t="s">
        <v>61</v>
      </c>
      <c r="P1449" t="s">
        <v>61</v>
      </c>
      <c r="Q1449" t="s">
        <v>62</v>
      </c>
      <c r="R1449" t="s">
        <v>61</v>
      </c>
      <c r="S1449" t="s">
        <v>61</v>
      </c>
      <c r="T1449" t="s">
        <v>61</v>
      </c>
      <c r="V1449" t="s">
        <v>62</v>
      </c>
    </row>
    <row r="1450" spans="1:22" x14ac:dyDescent="0.2">
      <c r="A1450" s="1" t="s">
        <v>1510</v>
      </c>
      <c r="B1450" s="1" t="s">
        <v>4848</v>
      </c>
      <c r="C1450" s="1" t="s">
        <v>3177</v>
      </c>
      <c r="D1450" s="1" t="s">
        <v>3399</v>
      </c>
      <c r="E1450" t="s">
        <v>61</v>
      </c>
      <c r="G1450" t="s">
        <v>61</v>
      </c>
      <c r="H1450" t="s">
        <v>61</v>
      </c>
      <c r="I1450" t="s">
        <v>61</v>
      </c>
      <c r="J1450" t="s">
        <v>62</v>
      </c>
      <c r="K1450" t="s">
        <v>61</v>
      </c>
      <c r="M1450" t="s">
        <v>62</v>
      </c>
      <c r="N1450" t="s">
        <v>61</v>
      </c>
      <c r="O1450" t="s">
        <v>61</v>
      </c>
      <c r="P1450" t="s">
        <v>61</v>
      </c>
      <c r="Q1450" t="s">
        <v>61</v>
      </c>
      <c r="R1450" t="s">
        <v>61</v>
      </c>
      <c r="S1450" t="s">
        <v>61</v>
      </c>
      <c r="T1450" t="s">
        <v>62</v>
      </c>
      <c r="U1450" t="s">
        <v>61</v>
      </c>
      <c r="V1450" t="s">
        <v>61</v>
      </c>
    </row>
    <row r="1451" spans="1:22" x14ac:dyDescent="0.2">
      <c r="A1451" s="1" t="s">
        <v>1511</v>
      </c>
      <c r="B1451" s="1" t="s">
        <v>4849</v>
      </c>
      <c r="C1451" s="1" t="s">
        <v>3178</v>
      </c>
      <c r="D1451" s="1" t="s">
        <v>3399</v>
      </c>
      <c r="F1451" t="s">
        <v>62</v>
      </c>
      <c r="G1451" t="s">
        <v>62</v>
      </c>
      <c r="H1451" t="s">
        <v>62</v>
      </c>
      <c r="I1451" t="s">
        <v>62</v>
      </c>
      <c r="J1451" t="s">
        <v>62</v>
      </c>
      <c r="K1451" t="s">
        <v>62</v>
      </c>
      <c r="L1451" t="s">
        <v>62</v>
      </c>
      <c r="M1451" t="s">
        <v>62</v>
      </c>
      <c r="N1451" t="s">
        <v>62</v>
      </c>
      <c r="O1451" t="s">
        <v>61</v>
      </c>
      <c r="P1451" t="s">
        <v>62</v>
      </c>
      <c r="Q1451" t="s">
        <v>62</v>
      </c>
      <c r="R1451" t="s">
        <v>62</v>
      </c>
      <c r="S1451" t="s">
        <v>62</v>
      </c>
      <c r="T1451" t="s">
        <v>61</v>
      </c>
      <c r="U1451" t="s">
        <v>62</v>
      </c>
      <c r="V1451" t="s">
        <v>62</v>
      </c>
    </row>
    <row r="1452" spans="1:22" x14ac:dyDescent="0.2">
      <c r="A1452" s="1" t="s">
        <v>1512</v>
      </c>
      <c r="B1452" s="1" t="s">
        <v>4850</v>
      </c>
      <c r="C1452" s="1" t="s">
        <v>3179</v>
      </c>
      <c r="D1452" s="1" t="s">
        <v>3399</v>
      </c>
      <c r="E1452" t="s">
        <v>62</v>
      </c>
      <c r="F1452" t="s">
        <v>62</v>
      </c>
      <c r="G1452" t="s">
        <v>62</v>
      </c>
      <c r="H1452" t="s">
        <v>62</v>
      </c>
      <c r="I1452" t="s">
        <v>62</v>
      </c>
      <c r="J1452" t="s">
        <v>62</v>
      </c>
      <c r="K1452" t="s">
        <v>62</v>
      </c>
      <c r="L1452" t="s">
        <v>62</v>
      </c>
      <c r="M1452" t="s">
        <v>62</v>
      </c>
      <c r="N1452" t="s">
        <v>62</v>
      </c>
      <c r="O1452" t="s">
        <v>61</v>
      </c>
      <c r="P1452" t="s">
        <v>62</v>
      </c>
      <c r="Q1452" t="s">
        <v>62</v>
      </c>
      <c r="R1452" t="s">
        <v>62</v>
      </c>
      <c r="S1452" t="s">
        <v>62</v>
      </c>
      <c r="T1452" t="s">
        <v>61</v>
      </c>
      <c r="U1452" t="s">
        <v>62</v>
      </c>
      <c r="V1452" t="s">
        <v>62</v>
      </c>
    </row>
    <row r="1453" spans="1:22" x14ac:dyDescent="0.2">
      <c r="A1453" s="1" t="s">
        <v>1513</v>
      </c>
      <c r="B1453" s="1" t="s">
        <v>4851</v>
      </c>
      <c r="C1453" s="1" t="s">
        <v>3180</v>
      </c>
      <c r="D1453" s="1" t="s">
        <v>3399</v>
      </c>
      <c r="E1453" t="s">
        <v>61</v>
      </c>
      <c r="F1453" t="s">
        <v>62</v>
      </c>
      <c r="G1453" t="s">
        <v>61</v>
      </c>
      <c r="H1453" t="s">
        <v>62</v>
      </c>
      <c r="I1453" t="s">
        <v>61</v>
      </c>
      <c r="J1453" t="s">
        <v>61</v>
      </c>
      <c r="K1453" t="s">
        <v>62</v>
      </c>
      <c r="L1453" t="s">
        <v>62</v>
      </c>
      <c r="M1453" t="s">
        <v>62</v>
      </c>
      <c r="N1453" t="s">
        <v>62</v>
      </c>
      <c r="O1453" t="s">
        <v>61</v>
      </c>
      <c r="P1453" t="s">
        <v>61</v>
      </c>
      <c r="Q1453" t="s">
        <v>62</v>
      </c>
      <c r="R1453" t="s">
        <v>61</v>
      </c>
      <c r="S1453" t="s">
        <v>62</v>
      </c>
      <c r="T1453" t="s">
        <v>61</v>
      </c>
      <c r="V1453" t="s">
        <v>62</v>
      </c>
    </row>
    <row r="1454" spans="1:22" x14ac:dyDescent="0.2">
      <c r="A1454" s="1" t="s">
        <v>1514</v>
      </c>
      <c r="B1454" s="1" t="s">
        <v>4852</v>
      </c>
      <c r="C1454" s="1" t="s">
        <v>3181</v>
      </c>
      <c r="D1454" s="1" t="s">
        <v>3399</v>
      </c>
      <c r="E1454" t="s">
        <v>61</v>
      </c>
      <c r="F1454" t="s">
        <v>62</v>
      </c>
      <c r="G1454" t="s">
        <v>62</v>
      </c>
      <c r="H1454" t="s">
        <v>62</v>
      </c>
      <c r="I1454" t="s">
        <v>62</v>
      </c>
      <c r="J1454" t="s">
        <v>61</v>
      </c>
      <c r="K1454" t="s">
        <v>62</v>
      </c>
      <c r="L1454" t="s">
        <v>62</v>
      </c>
      <c r="M1454" t="s">
        <v>62</v>
      </c>
      <c r="N1454" t="s">
        <v>62</v>
      </c>
      <c r="O1454" t="s">
        <v>61</v>
      </c>
      <c r="P1454" t="s">
        <v>61</v>
      </c>
      <c r="Q1454" t="s">
        <v>62</v>
      </c>
      <c r="R1454" t="s">
        <v>61</v>
      </c>
      <c r="T1454" t="s">
        <v>62</v>
      </c>
      <c r="V1454" t="s">
        <v>62</v>
      </c>
    </row>
    <row r="1455" spans="1:22" x14ac:dyDescent="0.2">
      <c r="A1455" s="1" t="s">
        <v>1515</v>
      </c>
      <c r="B1455" s="1" t="s">
        <v>4853</v>
      </c>
      <c r="C1455" s="1" t="s">
        <v>3182</v>
      </c>
      <c r="D1455" s="1" t="s">
        <v>3399</v>
      </c>
      <c r="E1455" t="s">
        <v>61</v>
      </c>
      <c r="F1455" t="s">
        <v>62</v>
      </c>
      <c r="G1455" t="s">
        <v>62</v>
      </c>
      <c r="H1455" t="s">
        <v>62</v>
      </c>
      <c r="I1455" t="s">
        <v>62</v>
      </c>
      <c r="K1455" t="s">
        <v>62</v>
      </c>
      <c r="L1455" t="s">
        <v>62</v>
      </c>
      <c r="M1455" t="s">
        <v>62</v>
      </c>
      <c r="N1455" t="s">
        <v>62</v>
      </c>
      <c r="O1455" t="s">
        <v>62</v>
      </c>
      <c r="P1455" t="s">
        <v>61</v>
      </c>
      <c r="Q1455" t="s">
        <v>62</v>
      </c>
      <c r="R1455" t="s">
        <v>61</v>
      </c>
      <c r="S1455" t="s">
        <v>62</v>
      </c>
      <c r="T1455" t="s">
        <v>62</v>
      </c>
      <c r="U1455" t="s">
        <v>62</v>
      </c>
      <c r="V1455" t="s">
        <v>62</v>
      </c>
    </row>
    <row r="1456" spans="1:22" x14ac:dyDescent="0.2">
      <c r="A1456" s="1" t="s">
        <v>1516</v>
      </c>
      <c r="B1456" s="1" t="s">
        <v>4854</v>
      </c>
      <c r="C1456" s="1" t="s">
        <v>3183</v>
      </c>
      <c r="D1456" s="1" t="s">
        <v>3399</v>
      </c>
      <c r="E1456" t="s">
        <v>61</v>
      </c>
      <c r="G1456" t="s">
        <v>62</v>
      </c>
      <c r="H1456" t="s">
        <v>62</v>
      </c>
      <c r="I1456" t="s">
        <v>62</v>
      </c>
      <c r="J1456" t="s">
        <v>61</v>
      </c>
      <c r="K1456" t="s">
        <v>62</v>
      </c>
      <c r="L1456" t="s">
        <v>62</v>
      </c>
      <c r="M1456" t="s">
        <v>62</v>
      </c>
      <c r="N1456" t="s">
        <v>61</v>
      </c>
      <c r="O1456" t="s">
        <v>61</v>
      </c>
      <c r="P1456" t="s">
        <v>61</v>
      </c>
      <c r="Q1456" t="s">
        <v>61</v>
      </c>
      <c r="R1456" t="s">
        <v>61</v>
      </c>
      <c r="S1456" t="s">
        <v>62</v>
      </c>
      <c r="T1456" t="s">
        <v>61</v>
      </c>
      <c r="V1456" t="s">
        <v>61</v>
      </c>
    </row>
    <row r="1457" spans="1:22" x14ac:dyDescent="0.2">
      <c r="A1457" s="1" t="s">
        <v>1517</v>
      </c>
      <c r="B1457" s="1" t="s">
        <v>4855</v>
      </c>
      <c r="C1457" s="1" t="s">
        <v>3184</v>
      </c>
      <c r="D1457" s="1" t="s">
        <v>3399</v>
      </c>
      <c r="E1457" t="s">
        <v>61</v>
      </c>
      <c r="F1457" t="s">
        <v>62</v>
      </c>
      <c r="G1457" t="s">
        <v>62</v>
      </c>
      <c r="H1457" t="s">
        <v>62</v>
      </c>
      <c r="I1457" t="s">
        <v>62</v>
      </c>
      <c r="J1457" t="s">
        <v>62</v>
      </c>
      <c r="K1457" t="s">
        <v>62</v>
      </c>
      <c r="L1457" t="s">
        <v>62</v>
      </c>
      <c r="M1457" t="s">
        <v>62</v>
      </c>
      <c r="N1457" t="s">
        <v>62</v>
      </c>
      <c r="O1457" t="s">
        <v>62</v>
      </c>
      <c r="P1457" t="s">
        <v>61</v>
      </c>
      <c r="Q1457" t="s">
        <v>62</v>
      </c>
      <c r="R1457" t="s">
        <v>61</v>
      </c>
      <c r="T1457" t="s">
        <v>62</v>
      </c>
      <c r="U1457" t="s">
        <v>62</v>
      </c>
      <c r="V1457" t="s">
        <v>62</v>
      </c>
    </row>
    <row r="1458" spans="1:22" x14ac:dyDescent="0.2">
      <c r="A1458" s="1" t="s">
        <v>1518</v>
      </c>
      <c r="B1458" s="1" t="s">
        <v>4856</v>
      </c>
      <c r="C1458" s="1" t="s">
        <v>3185</v>
      </c>
      <c r="D1458" s="1" t="s">
        <v>3399</v>
      </c>
      <c r="E1458" t="s">
        <v>61</v>
      </c>
      <c r="F1458" t="s">
        <v>62</v>
      </c>
      <c r="G1458" t="s">
        <v>62</v>
      </c>
      <c r="H1458" t="s">
        <v>62</v>
      </c>
      <c r="I1458" t="s">
        <v>62</v>
      </c>
      <c r="J1458" t="s">
        <v>62</v>
      </c>
      <c r="K1458" t="s">
        <v>62</v>
      </c>
      <c r="L1458" t="s">
        <v>62</v>
      </c>
      <c r="M1458" t="s">
        <v>62</v>
      </c>
      <c r="N1458" t="s">
        <v>62</v>
      </c>
      <c r="P1458" t="s">
        <v>61</v>
      </c>
      <c r="Q1458" t="s">
        <v>62</v>
      </c>
      <c r="R1458" t="s">
        <v>61</v>
      </c>
      <c r="S1458" t="s">
        <v>62</v>
      </c>
      <c r="T1458" t="s">
        <v>62</v>
      </c>
      <c r="U1458" t="s">
        <v>62</v>
      </c>
      <c r="V1458" t="s">
        <v>61</v>
      </c>
    </row>
    <row r="1459" spans="1:22" x14ac:dyDescent="0.2">
      <c r="A1459" s="1" t="s">
        <v>1519</v>
      </c>
      <c r="B1459" s="1" t="s">
        <v>4857</v>
      </c>
      <c r="C1459" s="1" t="s">
        <v>3186</v>
      </c>
      <c r="D1459" s="1" t="s">
        <v>3399</v>
      </c>
      <c r="E1459" t="s">
        <v>61</v>
      </c>
      <c r="F1459" t="s">
        <v>62</v>
      </c>
      <c r="G1459" t="s">
        <v>62</v>
      </c>
      <c r="H1459" t="s">
        <v>62</v>
      </c>
      <c r="I1459" t="s">
        <v>61</v>
      </c>
      <c r="K1459" t="s">
        <v>62</v>
      </c>
      <c r="L1459" t="s">
        <v>62</v>
      </c>
      <c r="M1459" t="s">
        <v>62</v>
      </c>
      <c r="N1459" t="s">
        <v>62</v>
      </c>
      <c r="O1459" t="s">
        <v>61</v>
      </c>
      <c r="P1459" t="s">
        <v>61</v>
      </c>
      <c r="Q1459" t="s">
        <v>62</v>
      </c>
      <c r="R1459" t="s">
        <v>61</v>
      </c>
      <c r="S1459" t="s">
        <v>62</v>
      </c>
      <c r="T1459" t="s">
        <v>61</v>
      </c>
      <c r="U1459" t="s">
        <v>61</v>
      </c>
      <c r="V1459" t="s">
        <v>62</v>
      </c>
    </row>
    <row r="1460" spans="1:22" x14ac:dyDescent="0.2">
      <c r="A1460" s="1" t="s">
        <v>1520</v>
      </c>
      <c r="B1460" s="1" t="s">
        <v>4858</v>
      </c>
      <c r="C1460" s="1" t="s">
        <v>3187</v>
      </c>
      <c r="D1460" s="1" t="s">
        <v>3399</v>
      </c>
      <c r="E1460" t="s">
        <v>61</v>
      </c>
      <c r="G1460" t="s">
        <v>62</v>
      </c>
      <c r="H1460" t="s">
        <v>62</v>
      </c>
      <c r="I1460" t="s">
        <v>61</v>
      </c>
      <c r="J1460" t="s">
        <v>61</v>
      </c>
      <c r="K1460" t="s">
        <v>62</v>
      </c>
      <c r="L1460" t="s">
        <v>62</v>
      </c>
      <c r="M1460" t="s">
        <v>62</v>
      </c>
      <c r="O1460" t="s">
        <v>62</v>
      </c>
      <c r="P1460" t="s">
        <v>61</v>
      </c>
      <c r="Q1460" t="s">
        <v>61</v>
      </c>
      <c r="R1460" t="s">
        <v>61</v>
      </c>
      <c r="S1460" t="s">
        <v>61</v>
      </c>
      <c r="T1460" t="s">
        <v>62</v>
      </c>
      <c r="U1460" t="s">
        <v>62</v>
      </c>
      <c r="V1460" t="s">
        <v>62</v>
      </c>
    </row>
    <row r="1461" spans="1:22" x14ac:dyDescent="0.2">
      <c r="A1461" s="1" t="s">
        <v>1521</v>
      </c>
      <c r="B1461" s="1" t="s">
        <v>4859</v>
      </c>
      <c r="C1461" s="1" t="s">
        <v>3188</v>
      </c>
      <c r="D1461" s="1" t="s">
        <v>3399</v>
      </c>
      <c r="E1461" t="s">
        <v>61</v>
      </c>
      <c r="F1461" t="s">
        <v>62</v>
      </c>
      <c r="G1461" t="s">
        <v>62</v>
      </c>
      <c r="H1461" t="s">
        <v>62</v>
      </c>
      <c r="J1461" t="s">
        <v>62</v>
      </c>
      <c r="K1461" t="s">
        <v>62</v>
      </c>
      <c r="L1461" t="s">
        <v>62</v>
      </c>
      <c r="M1461" t="s">
        <v>62</v>
      </c>
      <c r="N1461" t="s">
        <v>62</v>
      </c>
      <c r="O1461" t="s">
        <v>62</v>
      </c>
      <c r="P1461" t="s">
        <v>62</v>
      </c>
      <c r="Q1461" t="s">
        <v>62</v>
      </c>
      <c r="R1461" t="s">
        <v>62</v>
      </c>
      <c r="S1461" t="s">
        <v>62</v>
      </c>
      <c r="T1461" t="s">
        <v>62</v>
      </c>
      <c r="U1461" t="s">
        <v>61</v>
      </c>
      <c r="V1461" t="s">
        <v>62</v>
      </c>
    </row>
    <row r="1462" spans="1:22" x14ac:dyDescent="0.2">
      <c r="A1462" s="1" t="s">
        <v>1522</v>
      </c>
      <c r="B1462" s="1" t="s">
        <v>4860</v>
      </c>
      <c r="C1462" s="1" t="s">
        <v>3189</v>
      </c>
      <c r="D1462" s="1" t="s">
        <v>3399</v>
      </c>
      <c r="E1462" t="s">
        <v>61</v>
      </c>
      <c r="F1462" t="s">
        <v>62</v>
      </c>
      <c r="G1462" t="s">
        <v>62</v>
      </c>
      <c r="H1462" t="s">
        <v>62</v>
      </c>
      <c r="I1462" t="s">
        <v>62</v>
      </c>
      <c r="J1462" t="s">
        <v>62</v>
      </c>
      <c r="K1462" t="s">
        <v>62</v>
      </c>
      <c r="L1462" t="s">
        <v>62</v>
      </c>
      <c r="M1462" t="s">
        <v>62</v>
      </c>
      <c r="N1462" t="s">
        <v>62</v>
      </c>
      <c r="O1462" t="s">
        <v>61</v>
      </c>
      <c r="P1462" t="s">
        <v>61</v>
      </c>
      <c r="Q1462" t="s">
        <v>62</v>
      </c>
      <c r="R1462" t="s">
        <v>61</v>
      </c>
      <c r="T1462" t="s">
        <v>62</v>
      </c>
      <c r="U1462" t="s">
        <v>61</v>
      </c>
      <c r="V1462" t="s">
        <v>61</v>
      </c>
    </row>
    <row r="1463" spans="1:22" x14ac:dyDescent="0.2">
      <c r="A1463" s="1" t="s">
        <v>1523</v>
      </c>
      <c r="B1463" s="1" t="s">
        <v>4861</v>
      </c>
      <c r="C1463" s="1" t="s">
        <v>3190</v>
      </c>
      <c r="D1463" s="1" t="s">
        <v>3399</v>
      </c>
      <c r="E1463" t="s">
        <v>61</v>
      </c>
      <c r="F1463" t="s">
        <v>62</v>
      </c>
      <c r="G1463" t="s">
        <v>62</v>
      </c>
      <c r="H1463" t="s">
        <v>62</v>
      </c>
      <c r="I1463" t="s">
        <v>61</v>
      </c>
      <c r="K1463" t="s">
        <v>62</v>
      </c>
      <c r="L1463" t="s">
        <v>62</v>
      </c>
      <c r="M1463" t="s">
        <v>62</v>
      </c>
      <c r="N1463" t="s">
        <v>62</v>
      </c>
      <c r="O1463" t="s">
        <v>61</v>
      </c>
      <c r="P1463" t="s">
        <v>61</v>
      </c>
      <c r="Q1463" t="s">
        <v>62</v>
      </c>
      <c r="R1463" t="s">
        <v>61</v>
      </c>
      <c r="S1463" t="s">
        <v>61</v>
      </c>
      <c r="T1463" t="s">
        <v>61</v>
      </c>
      <c r="U1463" t="s">
        <v>61</v>
      </c>
      <c r="V1463" t="s">
        <v>62</v>
      </c>
    </row>
    <row r="1464" spans="1:22" x14ac:dyDescent="0.2">
      <c r="A1464" s="1" t="s">
        <v>1524</v>
      </c>
      <c r="B1464" s="1" t="s">
        <v>4862</v>
      </c>
      <c r="C1464" s="1" t="s">
        <v>3191</v>
      </c>
      <c r="D1464" s="1" t="s">
        <v>3399</v>
      </c>
      <c r="E1464" t="s">
        <v>61</v>
      </c>
      <c r="F1464" t="s">
        <v>62</v>
      </c>
      <c r="G1464" t="s">
        <v>62</v>
      </c>
      <c r="H1464" t="s">
        <v>62</v>
      </c>
      <c r="I1464" t="s">
        <v>62</v>
      </c>
      <c r="J1464" t="s">
        <v>62</v>
      </c>
      <c r="K1464" t="s">
        <v>62</v>
      </c>
      <c r="L1464" t="s">
        <v>62</v>
      </c>
      <c r="M1464" t="s">
        <v>62</v>
      </c>
      <c r="N1464" t="s">
        <v>62</v>
      </c>
      <c r="O1464" t="s">
        <v>62</v>
      </c>
      <c r="P1464" t="s">
        <v>62</v>
      </c>
      <c r="Q1464" t="s">
        <v>62</v>
      </c>
      <c r="R1464" t="s">
        <v>62</v>
      </c>
      <c r="S1464" t="s">
        <v>62</v>
      </c>
      <c r="T1464" t="s">
        <v>62</v>
      </c>
      <c r="U1464" t="s">
        <v>61</v>
      </c>
      <c r="V1464" t="s">
        <v>62</v>
      </c>
    </row>
    <row r="1465" spans="1:22" x14ac:dyDescent="0.2">
      <c r="A1465" s="1" t="s">
        <v>1525</v>
      </c>
      <c r="B1465" s="1" t="s">
        <v>4863</v>
      </c>
      <c r="C1465" s="1" t="s">
        <v>3192</v>
      </c>
      <c r="D1465" s="1" t="s">
        <v>3399</v>
      </c>
      <c r="E1465" t="s">
        <v>61</v>
      </c>
      <c r="F1465" t="s">
        <v>62</v>
      </c>
      <c r="G1465" t="s">
        <v>62</v>
      </c>
      <c r="H1465" t="s">
        <v>62</v>
      </c>
      <c r="I1465" t="s">
        <v>62</v>
      </c>
      <c r="J1465" t="s">
        <v>61</v>
      </c>
      <c r="K1465" t="s">
        <v>62</v>
      </c>
      <c r="L1465" t="s">
        <v>62</v>
      </c>
      <c r="M1465" t="s">
        <v>62</v>
      </c>
      <c r="N1465" t="s">
        <v>62</v>
      </c>
      <c r="O1465" t="s">
        <v>62</v>
      </c>
      <c r="P1465" t="s">
        <v>61</v>
      </c>
      <c r="Q1465" t="s">
        <v>62</v>
      </c>
      <c r="R1465" t="s">
        <v>61</v>
      </c>
      <c r="T1465" t="s">
        <v>62</v>
      </c>
      <c r="U1465" t="s">
        <v>62</v>
      </c>
      <c r="V1465" t="s">
        <v>62</v>
      </c>
    </row>
    <row r="1466" spans="1:22" x14ac:dyDescent="0.2">
      <c r="A1466" s="1" t="s">
        <v>1526</v>
      </c>
      <c r="B1466" s="1" t="s">
        <v>4864</v>
      </c>
      <c r="C1466" s="1" t="s">
        <v>3193</v>
      </c>
      <c r="D1466" s="1" t="s">
        <v>3399</v>
      </c>
      <c r="E1466" t="s">
        <v>61</v>
      </c>
      <c r="F1466" t="s">
        <v>62</v>
      </c>
      <c r="G1466" t="s">
        <v>62</v>
      </c>
      <c r="H1466" t="s">
        <v>62</v>
      </c>
      <c r="I1466" t="s">
        <v>62</v>
      </c>
      <c r="J1466" t="s">
        <v>61</v>
      </c>
      <c r="K1466" t="s">
        <v>62</v>
      </c>
      <c r="L1466" t="s">
        <v>62</v>
      </c>
      <c r="M1466" t="s">
        <v>62</v>
      </c>
      <c r="N1466" t="s">
        <v>62</v>
      </c>
      <c r="O1466" t="s">
        <v>62</v>
      </c>
      <c r="P1466" t="s">
        <v>61</v>
      </c>
      <c r="Q1466" t="s">
        <v>61</v>
      </c>
      <c r="R1466" t="s">
        <v>61</v>
      </c>
      <c r="T1466" t="s">
        <v>62</v>
      </c>
      <c r="U1466" t="s">
        <v>62</v>
      </c>
      <c r="V1466" t="s">
        <v>62</v>
      </c>
    </row>
    <row r="1467" spans="1:22" x14ac:dyDescent="0.2">
      <c r="A1467" s="1" t="s">
        <v>1527</v>
      </c>
      <c r="B1467" s="1" t="s">
        <v>4865</v>
      </c>
      <c r="C1467" s="1" t="s">
        <v>3194</v>
      </c>
      <c r="D1467" s="1" t="s">
        <v>3399</v>
      </c>
      <c r="E1467" t="s">
        <v>61</v>
      </c>
      <c r="F1467" t="s">
        <v>62</v>
      </c>
      <c r="G1467" t="s">
        <v>62</v>
      </c>
      <c r="H1467" t="s">
        <v>62</v>
      </c>
      <c r="I1467" t="s">
        <v>62</v>
      </c>
      <c r="J1467" t="s">
        <v>62</v>
      </c>
      <c r="K1467" t="s">
        <v>62</v>
      </c>
      <c r="L1467" t="s">
        <v>62</v>
      </c>
      <c r="M1467" t="s">
        <v>62</v>
      </c>
      <c r="N1467" t="s">
        <v>62</v>
      </c>
      <c r="O1467" t="s">
        <v>62</v>
      </c>
      <c r="P1467" t="s">
        <v>61</v>
      </c>
      <c r="Q1467" t="s">
        <v>62</v>
      </c>
      <c r="R1467" t="s">
        <v>61</v>
      </c>
      <c r="T1467" t="s">
        <v>62</v>
      </c>
      <c r="U1467" t="s">
        <v>62</v>
      </c>
      <c r="V1467" t="s">
        <v>62</v>
      </c>
    </row>
    <row r="1468" spans="1:22" x14ac:dyDescent="0.2">
      <c r="A1468" s="1" t="s">
        <v>1528</v>
      </c>
      <c r="B1468" s="1" t="s">
        <v>4866</v>
      </c>
      <c r="C1468" s="1" t="s">
        <v>3195</v>
      </c>
      <c r="D1468" s="1" t="s">
        <v>3399</v>
      </c>
      <c r="E1468" t="s">
        <v>61</v>
      </c>
      <c r="F1468" t="s">
        <v>62</v>
      </c>
      <c r="G1468" t="s">
        <v>62</v>
      </c>
      <c r="H1468" t="s">
        <v>62</v>
      </c>
      <c r="I1468" t="s">
        <v>61</v>
      </c>
      <c r="J1468" t="s">
        <v>62</v>
      </c>
      <c r="K1468" t="s">
        <v>62</v>
      </c>
      <c r="L1468" t="s">
        <v>62</v>
      </c>
      <c r="M1468" t="s">
        <v>62</v>
      </c>
      <c r="N1468" t="s">
        <v>62</v>
      </c>
      <c r="O1468" t="s">
        <v>62</v>
      </c>
      <c r="P1468" t="s">
        <v>61</v>
      </c>
      <c r="Q1468" t="s">
        <v>62</v>
      </c>
      <c r="R1468" t="s">
        <v>61</v>
      </c>
      <c r="S1468" t="s">
        <v>62</v>
      </c>
      <c r="T1468" t="s">
        <v>62</v>
      </c>
      <c r="U1468" t="s">
        <v>61</v>
      </c>
      <c r="V1468" t="s">
        <v>62</v>
      </c>
    </row>
    <row r="1469" spans="1:22" x14ac:dyDescent="0.2">
      <c r="A1469" s="1" t="s">
        <v>1529</v>
      </c>
      <c r="B1469" s="1" t="s">
        <v>4867</v>
      </c>
      <c r="C1469" s="1" t="s">
        <v>3196</v>
      </c>
      <c r="D1469" s="1" t="s">
        <v>3399</v>
      </c>
      <c r="E1469" t="s">
        <v>61</v>
      </c>
      <c r="F1469" t="s">
        <v>62</v>
      </c>
      <c r="G1469" t="s">
        <v>62</v>
      </c>
      <c r="H1469" t="s">
        <v>62</v>
      </c>
      <c r="J1469" t="s">
        <v>62</v>
      </c>
      <c r="K1469" t="s">
        <v>62</v>
      </c>
      <c r="L1469" t="s">
        <v>62</v>
      </c>
      <c r="M1469" t="s">
        <v>62</v>
      </c>
      <c r="N1469" t="s">
        <v>62</v>
      </c>
      <c r="O1469" t="s">
        <v>62</v>
      </c>
      <c r="P1469" t="s">
        <v>61</v>
      </c>
      <c r="Q1469" t="s">
        <v>62</v>
      </c>
      <c r="S1469" t="s">
        <v>62</v>
      </c>
      <c r="T1469" t="s">
        <v>62</v>
      </c>
      <c r="U1469" t="s">
        <v>61</v>
      </c>
      <c r="V1469" t="s">
        <v>62</v>
      </c>
    </row>
    <row r="1470" spans="1:22" x14ac:dyDescent="0.2">
      <c r="A1470" s="1" t="s">
        <v>1530</v>
      </c>
      <c r="B1470" s="1" t="s">
        <v>4868</v>
      </c>
      <c r="C1470" s="1" t="s">
        <v>3197</v>
      </c>
      <c r="D1470" s="1" t="s">
        <v>3399</v>
      </c>
      <c r="E1470" t="s">
        <v>61</v>
      </c>
      <c r="F1470" t="s">
        <v>62</v>
      </c>
      <c r="G1470" t="s">
        <v>62</v>
      </c>
      <c r="H1470" t="s">
        <v>62</v>
      </c>
      <c r="I1470" t="s">
        <v>62</v>
      </c>
      <c r="K1470" t="s">
        <v>62</v>
      </c>
      <c r="L1470" t="s">
        <v>62</v>
      </c>
      <c r="M1470" t="s">
        <v>62</v>
      </c>
      <c r="N1470" t="s">
        <v>62</v>
      </c>
      <c r="O1470" t="s">
        <v>62</v>
      </c>
      <c r="P1470" t="s">
        <v>61</v>
      </c>
      <c r="Q1470" t="s">
        <v>62</v>
      </c>
      <c r="R1470" t="s">
        <v>61</v>
      </c>
      <c r="S1470" t="s">
        <v>62</v>
      </c>
      <c r="T1470" t="s">
        <v>62</v>
      </c>
      <c r="U1470" t="s">
        <v>62</v>
      </c>
      <c r="V1470" t="s">
        <v>62</v>
      </c>
    </row>
    <row r="1471" spans="1:22" x14ac:dyDescent="0.2">
      <c r="A1471" s="1" t="s">
        <v>1531</v>
      </c>
      <c r="B1471" s="1" t="s">
        <v>4869</v>
      </c>
      <c r="C1471" s="1" t="s">
        <v>3198</v>
      </c>
      <c r="D1471" s="1" t="s">
        <v>3399</v>
      </c>
      <c r="E1471" t="s">
        <v>61</v>
      </c>
      <c r="F1471" t="s">
        <v>62</v>
      </c>
      <c r="G1471" t="s">
        <v>62</v>
      </c>
      <c r="H1471" t="s">
        <v>62</v>
      </c>
      <c r="I1471" t="s">
        <v>62</v>
      </c>
      <c r="K1471" t="s">
        <v>62</v>
      </c>
      <c r="L1471" t="s">
        <v>62</v>
      </c>
      <c r="M1471" t="s">
        <v>62</v>
      </c>
      <c r="N1471" t="s">
        <v>62</v>
      </c>
      <c r="O1471" t="s">
        <v>61</v>
      </c>
      <c r="P1471" t="s">
        <v>61</v>
      </c>
      <c r="Q1471" t="s">
        <v>62</v>
      </c>
      <c r="R1471" t="s">
        <v>61</v>
      </c>
      <c r="T1471" t="s">
        <v>62</v>
      </c>
      <c r="V1471" t="s">
        <v>62</v>
      </c>
    </row>
    <row r="1472" spans="1:22" x14ac:dyDescent="0.2">
      <c r="A1472" s="1" t="s">
        <v>1532</v>
      </c>
      <c r="B1472" s="1" t="s">
        <v>4870</v>
      </c>
      <c r="C1472" s="1" t="s">
        <v>3199</v>
      </c>
      <c r="D1472" s="1" t="s">
        <v>3399</v>
      </c>
      <c r="E1472" t="s">
        <v>61</v>
      </c>
      <c r="F1472" t="s">
        <v>62</v>
      </c>
      <c r="G1472" t="s">
        <v>62</v>
      </c>
      <c r="H1472" t="s">
        <v>62</v>
      </c>
      <c r="I1472" t="s">
        <v>62</v>
      </c>
      <c r="K1472" t="s">
        <v>62</v>
      </c>
      <c r="L1472" t="s">
        <v>62</v>
      </c>
      <c r="M1472" t="s">
        <v>62</v>
      </c>
      <c r="N1472" t="s">
        <v>62</v>
      </c>
      <c r="O1472" t="s">
        <v>62</v>
      </c>
      <c r="P1472" t="s">
        <v>61</v>
      </c>
      <c r="Q1472" t="s">
        <v>62</v>
      </c>
      <c r="R1472" t="s">
        <v>61</v>
      </c>
      <c r="T1472" t="s">
        <v>62</v>
      </c>
      <c r="U1472" t="s">
        <v>62</v>
      </c>
      <c r="V1472" t="s">
        <v>62</v>
      </c>
    </row>
    <row r="1473" spans="1:22" x14ac:dyDescent="0.2">
      <c r="A1473" s="1" t="s">
        <v>1533</v>
      </c>
      <c r="B1473" s="1" t="s">
        <v>4871</v>
      </c>
      <c r="C1473" s="1" t="s">
        <v>3200</v>
      </c>
      <c r="D1473" s="1" t="s">
        <v>3399</v>
      </c>
      <c r="E1473" t="s">
        <v>61</v>
      </c>
      <c r="F1473" t="s">
        <v>62</v>
      </c>
      <c r="G1473" t="s">
        <v>62</v>
      </c>
      <c r="H1473" t="s">
        <v>62</v>
      </c>
      <c r="I1473" t="s">
        <v>61</v>
      </c>
      <c r="J1473" t="s">
        <v>62</v>
      </c>
      <c r="K1473" t="s">
        <v>62</v>
      </c>
      <c r="L1473" t="s">
        <v>62</v>
      </c>
      <c r="M1473" t="s">
        <v>62</v>
      </c>
      <c r="N1473" t="s">
        <v>62</v>
      </c>
      <c r="O1473" t="s">
        <v>61</v>
      </c>
      <c r="P1473" t="s">
        <v>61</v>
      </c>
      <c r="Q1473" t="s">
        <v>62</v>
      </c>
      <c r="R1473" t="s">
        <v>61</v>
      </c>
      <c r="T1473" t="s">
        <v>61</v>
      </c>
      <c r="U1473" t="s">
        <v>61</v>
      </c>
      <c r="V1473" t="s">
        <v>62</v>
      </c>
    </row>
    <row r="1474" spans="1:22" x14ac:dyDescent="0.2">
      <c r="A1474" s="1" t="s">
        <v>1534</v>
      </c>
      <c r="B1474" s="1" t="s">
        <v>4872</v>
      </c>
      <c r="C1474" s="1" t="s">
        <v>3201</v>
      </c>
      <c r="D1474" s="1" t="s">
        <v>3399</v>
      </c>
      <c r="E1474" t="s">
        <v>61</v>
      </c>
      <c r="F1474" t="s">
        <v>62</v>
      </c>
      <c r="G1474" t="s">
        <v>62</v>
      </c>
      <c r="H1474" t="s">
        <v>62</v>
      </c>
      <c r="I1474" t="s">
        <v>61</v>
      </c>
      <c r="J1474" t="s">
        <v>62</v>
      </c>
      <c r="K1474" t="s">
        <v>62</v>
      </c>
      <c r="L1474" t="s">
        <v>62</v>
      </c>
      <c r="M1474" t="s">
        <v>62</v>
      </c>
      <c r="N1474" t="s">
        <v>62</v>
      </c>
      <c r="O1474" t="s">
        <v>61</v>
      </c>
      <c r="P1474" t="s">
        <v>62</v>
      </c>
      <c r="Q1474" t="s">
        <v>62</v>
      </c>
      <c r="R1474" t="s">
        <v>62</v>
      </c>
      <c r="S1474" t="s">
        <v>62</v>
      </c>
      <c r="T1474" t="s">
        <v>62</v>
      </c>
      <c r="U1474" t="s">
        <v>62</v>
      </c>
      <c r="V1474" t="s">
        <v>62</v>
      </c>
    </row>
    <row r="1475" spans="1:22" x14ac:dyDescent="0.2">
      <c r="A1475" s="1" t="s">
        <v>1535</v>
      </c>
      <c r="B1475" s="1" t="s">
        <v>4873</v>
      </c>
      <c r="C1475" s="1" t="s">
        <v>3202</v>
      </c>
      <c r="D1475" s="1" t="s">
        <v>3399</v>
      </c>
      <c r="E1475" t="s">
        <v>62</v>
      </c>
      <c r="F1475" t="s">
        <v>62</v>
      </c>
      <c r="G1475" t="s">
        <v>62</v>
      </c>
      <c r="H1475" t="s">
        <v>62</v>
      </c>
      <c r="I1475" t="s">
        <v>62</v>
      </c>
      <c r="K1475" t="s">
        <v>62</v>
      </c>
      <c r="L1475" t="s">
        <v>62</v>
      </c>
      <c r="M1475" t="s">
        <v>62</v>
      </c>
      <c r="N1475" t="s">
        <v>62</v>
      </c>
      <c r="O1475" t="s">
        <v>61</v>
      </c>
      <c r="P1475" t="s">
        <v>62</v>
      </c>
      <c r="Q1475" t="s">
        <v>62</v>
      </c>
      <c r="R1475" t="s">
        <v>62</v>
      </c>
      <c r="S1475" t="s">
        <v>62</v>
      </c>
      <c r="T1475" t="s">
        <v>61</v>
      </c>
      <c r="U1475" t="s">
        <v>62</v>
      </c>
      <c r="V1475" t="s">
        <v>62</v>
      </c>
    </row>
    <row r="1476" spans="1:22" x14ac:dyDescent="0.2">
      <c r="A1476" s="1" t="s">
        <v>1536</v>
      </c>
      <c r="B1476" s="1" t="s">
        <v>4874</v>
      </c>
      <c r="C1476" s="1" t="s">
        <v>3203</v>
      </c>
      <c r="D1476" s="1" t="s">
        <v>3399</v>
      </c>
      <c r="E1476" t="s">
        <v>62</v>
      </c>
      <c r="F1476" t="s">
        <v>62</v>
      </c>
      <c r="G1476" t="s">
        <v>62</v>
      </c>
      <c r="H1476" t="s">
        <v>62</v>
      </c>
      <c r="I1476" t="s">
        <v>62</v>
      </c>
      <c r="J1476" t="s">
        <v>62</v>
      </c>
      <c r="K1476" t="s">
        <v>62</v>
      </c>
      <c r="L1476" t="s">
        <v>62</v>
      </c>
      <c r="M1476" t="s">
        <v>62</v>
      </c>
      <c r="N1476" t="s">
        <v>62</v>
      </c>
      <c r="O1476" t="s">
        <v>61</v>
      </c>
      <c r="P1476" t="s">
        <v>62</v>
      </c>
      <c r="Q1476" t="s">
        <v>62</v>
      </c>
      <c r="R1476" t="s">
        <v>62</v>
      </c>
      <c r="S1476" t="s">
        <v>62</v>
      </c>
      <c r="T1476" t="s">
        <v>61</v>
      </c>
      <c r="U1476" t="s">
        <v>62</v>
      </c>
      <c r="V1476" t="s">
        <v>62</v>
      </c>
    </row>
    <row r="1477" spans="1:22" x14ac:dyDescent="0.2">
      <c r="A1477" s="1" t="s">
        <v>1537</v>
      </c>
      <c r="B1477" s="1" t="s">
        <v>4875</v>
      </c>
      <c r="C1477" s="1" t="s">
        <v>3204</v>
      </c>
      <c r="D1477" s="1" t="s">
        <v>3399</v>
      </c>
      <c r="E1477" t="s">
        <v>61</v>
      </c>
      <c r="F1477" t="s">
        <v>62</v>
      </c>
      <c r="G1477" t="s">
        <v>62</v>
      </c>
      <c r="H1477" t="s">
        <v>62</v>
      </c>
      <c r="I1477" t="s">
        <v>61</v>
      </c>
      <c r="J1477" t="s">
        <v>62</v>
      </c>
      <c r="K1477" t="s">
        <v>62</v>
      </c>
      <c r="L1477" t="s">
        <v>62</v>
      </c>
      <c r="M1477" t="s">
        <v>62</v>
      </c>
      <c r="N1477" t="s">
        <v>62</v>
      </c>
      <c r="O1477" t="s">
        <v>62</v>
      </c>
      <c r="P1477" t="s">
        <v>61</v>
      </c>
      <c r="Q1477" t="s">
        <v>62</v>
      </c>
      <c r="R1477" t="s">
        <v>61</v>
      </c>
      <c r="S1477" t="s">
        <v>62</v>
      </c>
      <c r="T1477" t="s">
        <v>62</v>
      </c>
      <c r="V1477" t="s">
        <v>62</v>
      </c>
    </row>
    <row r="1478" spans="1:22" x14ac:dyDescent="0.2">
      <c r="A1478" s="1" t="s">
        <v>1538</v>
      </c>
      <c r="B1478" s="1" t="s">
        <v>4876</v>
      </c>
      <c r="C1478" s="1" t="s">
        <v>3205</v>
      </c>
      <c r="D1478" s="1" t="s">
        <v>3399</v>
      </c>
      <c r="E1478" t="s">
        <v>61</v>
      </c>
      <c r="F1478" t="s">
        <v>62</v>
      </c>
      <c r="G1478" t="s">
        <v>62</v>
      </c>
      <c r="H1478" t="s">
        <v>62</v>
      </c>
      <c r="I1478" t="s">
        <v>62</v>
      </c>
      <c r="J1478" t="s">
        <v>62</v>
      </c>
      <c r="K1478" t="s">
        <v>62</v>
      </c>
      <c r="L1478" t="s">
        <v>62</v>
      </c>
      <c r="M1478" t="s">
        <v>62</v>
      </c>
      <c r="N1478" t="s">
        <v>62</v>
      </c>
      <c r="O1478" t="s">
        <v>62</v>
      </c>
      <c r="P1478" t="s">
        <v>61</v>
      </c>
      <c r="Q1478" t="s">
        <v>62</v>
      </c>
      <c r="R1478" t="s">
        <v>61</v>
      </c>
      <c r="S1478" t="s">
        <v>62</v>
      </c>
      <c r="T1478" t="s">
        <v>62</v>
      </c>
      <c r="V1478" t="s">
        <v>62</v>
      </c>
    </row>
    <row r="1479" spans="1:22" x14ac:dyDescent="0.2">
      <c r="A1479" s="1" t="s">
        <v>1539</v>
      </c>
      <c r="B1479" s="1" t="s">
        <v>4877</v>
      </c>
      <c r="C1479" s="1" t="s">
        <v>3206</v>
      </c>
      <c r="D1479" s="1" t="s">
        <v>3399</v>
      </c>
      <c r="E1479" t="s">
        <v>61</v>
      </c>
      <c r="F1479" t="s">
        <v>62</v>
      </c>
      <c r="G1479" t="s">
        <v>62</v>
      </c>
      <c r="H1479" t="s">
        <v>62</v>
      </c>
      <c r="I1479" t="s">
        <v>62</v>
      </c>
      <c r="J1479" t="s">
        <v>62</v>
      </c>
      <c r="K1479" t="s">
        <v>62</v>
      </c>
      <c r="L1479" t="s">
        <v>62</v>
      </c>
      <c r="M1479" t="s">
        <v>62</v>
      </c>
      <c r="N1479" t="s">
        <v>62</v>
      </c>
      <c r="O1479" t="s">
        <v>62</v>
      </c>
      <c r="P1479" t="s">
        <v>62</v>
      </c>
      <c r="Q1479" t="s">
        <v>62</v>
      </c>
      <c r="R1479" t="s">
        <v>62</v>
      </c>
      <c r="S1479" t="s">
        <v>62</v>
      </c>
      <c r="T1479" t="s">
        <v>62</v>
      </c>
      <c r="U1479" t="s">
        <v>61</v>
      </c>
      <c r="V1479" t="s">
        <v>62</v>
      </c>
    </row>
    <row r="1480" spans="1:22" x14ac:dyDescent="0.2">
      <c r="A1480" s="1" t="s">
        <v>1540</v>
      </c>
      <c r="B1480" s="1" t="s">
        <v>4878</v>
      </c>
      <c r="C1480" s="1" t="s">
        <v>3207</v>
      </c>
      <c r="D1480" s="1" t="s">
        <v>3399</v>
      </c>
      <c r="F1480" t="s">
        <v>62</v>
      </c>
      <c r="G1480" t="s">
        <v>62</v>
      </c>
      <c r="H1480" t="s">
        <v>62</v>
      </c>
      <c r="I1480" t="s">
        <v>62</v>
      </c>
      <c r="J1480" t="s">
        <v>62</v>
      </c>
      <c r="K1480" t="s">
        <v>62</v>
      </c>
      <c r="L1480" t="s">
        <v>62</v>
      </c>
      <c r="M1480" t="s">
        <v>62</v>
      </c>
      <c r="N1480" t="s">
        <v>62</v>
      </c>
      <c r="O1480" t="s">
        <v>62</v>
      </c>
      <c r="P1480" t="s">
        <v>61</v>
      </c>
      <c r="Q1480" t="s">
        <v>62</v>
      </c>
      <c r="R1480" t="s">
        <v>61</v>
      </c>
      <c r="S1480" t="s">
        <v>62</v>
      </c>
      <c r="T1480" t="s">
        <v>62</v>
      </c>
      <c r="U1480" t="s">
        <v>62</v>
      </c>
      <c r="V1480" t="s">
        <v>62</v>
      </c>
    </row>
    <row r="1481" spans="1:22" x14ac:dyDescent="0.2">
      <c r="A1481" s="1" t="s">
        <v>1541</v>
      </c>
      <c r="B1481" s="1" t="s">
        <v>4879</v>
      </c>
      <c r="C1481" s="1" t="s">
        <v>3208</v>
      </c>
      <c r="D1481" s="1" t="s">
        <v>3399</v>
      </c>
      <c r="E1481" t="s">
        <v>61</v>
      </c>
      <c r="F1481" t="s">
        <v>62</v>
      </c>
      <c r="G1481" t="s">
        <v>62</v>
      </c>
      <c r="H1481" t="s">
        <v>62</v>
      </c>
      <c r="I1481" t="s">
        <v>62</v>
      </c>
      <c r="K1481" t="s">
        <v>62</v>
      </c>
      <c r="L1481" t="s">
        <v>62</v>
      </c>
      <c r="M1481" t="s">
        <v>62</v>
      </c>
      <c r="N1481" t="s">
        <v>62</v>
      </c>
      <c r="O1481" t="s">
        <v>62</v>
      </c>
      <c r="P1481" t="s">
        <v>61</v>
      </c>
      <c r="Q1481" t="s">
        <v>62</v>
      </c>
      <c r="R1481" t="s">
        <v>61</v>
      </c>
      <c r="S1481" t="s">
        <v>61</v>
      </c>
      <c r="V1481" t="s">
        <v>62</v>
      </c>
    </row>
    <row r="1482" spans="1:22" x14ac:dyDescent="0.2">
      <c r="A1482" s="1" t="s">
        <v>1542</v>
      </c>
      <c r="B1482" s="1" t="s">
        <v>4880</v>
      </c>
      <c r="C1482" s="1" t="s">
        <v>3209</v>
      </c>
      <c r="D1482" s="1" t="s">
        <v>3399</v>
      </c>
      <c r="E1482" t="s">
        <v>61</v>
      </c>
      <c r="F1482" t="s">
        <v>62</v>
      </c>
      <c r="G1482" t="s">
        <v>62</v>
      </c>
      <c r="H1482" t="s">
        <v>62</v>
      </c>
      <c r="I1482" t="s">
        <v>62</v>
      </c>
      <c r="J1482" t="s">
        <v>62</v>
      </c>
      <c r="K1482" t="s">
        <v>62</v>
      </c>
      <c r="L1482" t="s">
        <v>62</v>
      </c>
      <c r="M1482" t="s">
        <v>62</v>
      </c>
      <c r="N1482" t="s">
        <v>62</v>
      </c>
      <c r="O1482" t="s">
        <v>62</v>
      </c>
      <c r="P1482" t="s">
        <v>62</v>
      </c>
      <c r="Q1482" t="s">
        <v>62</v>
      </c>
      <c r="R1482" t="s">
        <v>62</v>
      </c>
      <c r="S1482" t="s">
        <v>62</v>
      </c>
      <c r="T1482" t="s">
        <v>62</v>
      </c>
      <c r="V1482" t="s">
        <v>62</v>
      </c>
    </row>
    <row r="1483" spans="1:22" x14ac:dyDescent="0.2">
      <c r="A1483" s="1" t="s">
        <v>1543</v>
      </c>
      <c r="B1483" s="1" t="s">
        <v>4881</v>
      </c>
      <c r="C1483" s="1" t="s">
        <v>3210</v>
      </c>
      <c r="D1483" s="1" t="s">
        <v>3399</v>
      </c>
      <c r="E1483" t="s">
        <v>61</v>
      </c>
      <c r="F1483" t="s">
        <v>62</v>
      </c>
      <c r="G1483" t="s">
        <v>62</v>
      </c>
      <c r="H1483" t="s">
        <v>62</v>
      </c>
      <c r="J1483" t="s">
        <v>62</v>
      </c>
      <c r="K1483" t="s">
        <v>62</v>
      </c>
      <c r="L1483" t="s">
        <v>62</v>
      </c>
      <c r="M1483" t="s">
        <v>62</v>
      </c>
      <c r="N1483" t="s">
        <v>62</v>
      </c>
      <c r="O1483" t="s">
        <v>61</v>
      </c>
      <c r="P1483" t="s">
        <v>61</v>
      </c>
      <c r="Q1483" t="s">
        <v>62</v>
      </c>
      <c r="R1483" t="s">
        <v>61</v>
      </c>
      <c r="S1483" t="s">
        <v>62</v>
      </c>
      <c r="T1483" t="s">
        <v>62</v>
      </c>
      <c r="U1483" t="s">
        <v>61</v>
      </c>
      <c r="V1483" t="s">
        <v>62</v>
      </c>
    </row>
    <row r="1484" spans="1:22" x14ac:dyDescent="0.2">
      <c r="A1484" s="1" t="s">
        <v>1544</v>
      </c>
      <c r="B1484" s="1" t="s">
        <v>4882</v>
      </c>
      <c r="C1484" s="1" t="s">
        <v>3211</v>
      </c>
      <c r="D1484" s="1" t="s">
        <v>3399</v>
      </c>
      <c r="E1484" t="s">
        <v>61</v>
      </c>
      <c r="F1484" t="s">
        <v>62</v>
      </c>
      <c r="G1484" t="s">
        <v>62</v>
      </c>
      <c r="H1484" t="s">
        <v>62</v>
      </c>
      <c r="I1484" t="s">
        <v>62</v>
      </c>
      <c r="J1484" t="s">
        <v>62</v>
      </c>
      <c r="K1484" t="s">
        <v>62</v>
      </c>
      <c r="L1484" t="s">
        <v>62</v>
      </c>
      <c r="M1484" t="s">
        <v>62</v>
      </c>
      <c r="N1484" t="s">
        <v>62</v>
      </c>
      <c r="O1484" t="s">
        <v>62</v>
      </c>
      <c r="P1484" t="s">
        <v>62</v>
      </c>
      <c r="Q1484" t="s">
        <v>62</v>
      </c>
      <c r="R1484" t="s">
        <v>62</v>
      </c>
      <c r="S1484" t="s">
        <v>62</v>
      </c>
      <c r="T1484" t="s">
        <v>62</v>
      </c>
      <c r="U1484" t="s">
        <v>61</v>
      </c>
      <c r="V1484" t="s">
        <v>62</v>
      </c>
    </row>
    <row r="1485" spans="1:22" x14ac:dyDescent="0.2">
      <c r="A1485" s="1" t="s">
        <v>1545</v>
      </c>
      <c r="B1485" s="1" t="s">
        <v>4883</v>
      </c>
      <c r="C1485" s="1" t="s">
        <v>3212</v>
      </c>
      <c r="D1485" s="1" t="s">
        <v>3399</v>
      </c>
      <c r="E1485" t="s">
        <v>61</v>
      </c>
      <c r="F1485" t="s">
        <v>62</v>
      </c>
      <c r="G1485" t="s">
        <v>62</v>
      </c>
      <c r="H1485" t="s">
        <v>62</v>
      </c>
      <c r="I1485" t="s">
        <v>62</v>
      </c>
      <c r="J1485" t="s">
        <v>61</v>
      </c>
      <c r="K1485" t="s">
        <v>62</v>
      </c>
      <c r="L1485" t="s">
        <v>62</v>
      </c>
      <c r="M1485" t="s">
        <v>62</v>
      </c>
      <c r="N1485" t="s">
        <v>62</v>
      </c>
      <c r="O1485" t="s">
        <v>62</v>
      </c>
      <c r="P1485" t="s">
        <v>61</v>
      </c>
      <c r="Q1485" t="s">
        <v>61</v>
      </c>
      <c r="R1485" t="s">
        <v>61</v>
      </c>
      <c r="T1485" t="s">
        <v>62</v>
      </c>
      <c r="U1485" t="s">
        <v>62</v>
      </c>
      <c r="V1485" t="s">
        <v>62</v>
      </c>
    </row>
    <row r="1486" spans="1:22" x14ac:dyDescent="0.2">
      <c r="A1486" s="1" t="s">
        <v>1546</v>
      </c>
      <c r="B1486" s="1" t="s">
        <v>4884</v>
      </c>
      <c r="C1486" s="1" t="s">
        <v>3213</v>
      </c>
      <c r="D1486" s="1" t="s">
        <v>3399</v>
      </c>
      <c r="E1486" t="s">
        <v>62</v>
      </c>
      <c r="F1486" t="s">
        <v>62</v>
      </c>
      <c r="G1486" t="s">
        <v>62</v>
      </c>
      <c r="H1486" t="s">
        <v>62</v>
      </c>
      <c r="I1486" t="s">
        <v>62</v>
      </c>
      <c r="J1486" t="s">
        <v>62</v>
      </c>
      <c r="K1486" t="s">
        <v>62</v>
      </c>
      <c r="L1486" t="s">
        <v>62</v>
      </c>
      <c r="M1486" t="s">
        <v>62</v>
      </c>
      <c r="N1486" t="s">
        <v>62</v>
      </c>
      <c r="O1486" t="s">
        <v>61</v>
      </c>
      <c r="P1486" t="s">
        <v>62</v>
      </c>
      <c r="Q1486" t="s">
        <v>62</v>
      </c>
      <c r="R1486" t="s">
        <v>62</v>
      </c>
      <c r="S1486" t="s">
        <v>62</v>
      </c>
      <c r="T1486" t="s">
        <v>61</v>
      </c>
      <c r="U1486" t="s">
        <v>62</v>
      </c>
      <c r="V1486" t="s">
        <v>62</v>
      </c>
    </row>
    <row r="1487" spans="1:22" x14ac:dyDescent="0.2">
      <c r="A1487" s="1" t="s">
        <v>1547</v>
      </c>
      <c r="B1487" s="1" t="s">
        <v>4885</v>
      </c>
      <c r="C1487" s="1" t="s">
        <v>3214</v>
      </c>
      <c r="D1487" s="1" t="s">
        <v>3399</v>
      </c>
      <c r="E1487" t="s">
        <v>61</v>
      </c>
      <c r="G1487" t="s">
        <v>61</v>
      </c>
      <c r="H1487" t="s">
        <v>61</v>
      </c>
      <c r="I1487" t="s">
        <v>61</v>
      </c>
      <c r="J1487" t="s">
        <v>62</v>
      </c>
      <c r="K1487" t="s">
        <v>61</v>
      </c>
      <c r="M1487" t="s">
        <v>62</v>
      </c>
      <c r="N1487" t="s">
        <v>61</v>
      </c>
      <c r="O1487" t="s">
        <v>61</v>
      </c>
      <c r="P1487" t="s">
        <v>61</v>
      </c>
      <c r="Q1487" t="s">
        <v>61</v>
      </c>
      <c r="R1487" t="s">
        <v>61</v>
      </c>
      <c r="S1487" t="s">
        <v>61</v>
      </c>
      <c r="T1487" t="s">
        <v>62</v>
      </c>
      <c r="U1487" t="s">
        <v>61</v>
      </c>
      <c r="V1487" t="s">
        <v>61</v>
      </c>
    </row>
    <row r="1488" spans="1:22" x14ac:dyDescent="0.2">
      <c r="A1488" s="1" t="s">
        <v>1548</v>
      </c>
      <c r="B1488" s="1" t="s">
        <v>4886</v>
      </c>
      <c r="C1488" s="1" t="s">
        <v>3215</v>
      </c>
      <c r="D1488" s="1" t="s">
        <v>3399</v>
      </c>
      <c r="E1488" t="s">
        <v>61</v>
      </c>
      <c r="G1488" t="s">
        <v>62</v>
      </c>
      <c r="H1488" t="s">
        <v>62</v>
      </c>
      <c r="I1488" t="s">
        <v>62</v>
      </c>
      <c r="J1488" t="s">
        <v>61</v>
      </c>
      <c r="K1488" t="s">
        <v>62</v>
      </c>
      <c r="L1488" t="s">
        <v>62</v>
      </c>
      <c r="M1488" t="s">
        <v>62</v>
      </c>
      <c r="N1488" t="s">
        <v>62</v>
      </c>
      <c r="O1488" t="s">
        <v>61</v>
      </c>
      <c r="P1488" t="s">
        <v>61</v>
      </c>
      <c r="Q1488" t="s">
        <v>62</v>
      </c>
      <c r="R1488" t="s">
        <v>61</v>
      </c>
      <c r="S1488" t="s">
        <v>61</v>
      </c>
      <c r="T1488" t="s">
        <v>61</v>
      </c>
      <c r="U1488" t="s">
        <v>61</v>
      </c>
      <c r="V1488" t="s">
        <v>62</v>
      </c>
    </row>
    <row r="1489" spans="1:22" x14ac:dyDescent="0.2">
      <c r="A1489" s="1" t="s">
        <v>1549</v>
      </c>
      <c r="B1489" s="1" t="s">
        <v>4887</v>
      </c>
      <c r="C1489" s="1" t="s">
        <v>3216</v>
      </c>
      <c r="D1489" s="1" t="s">
        <v>3399</v>
      </c>
      <c r="E1489" t="s">
        <v>61</v>
      </c>
      <c r="F1489" t="s">
        <v>62</v>
      </c>
      <c r="G1489" t="s">
        <v>62</v>
      </c>
      <c r="H1489" t="s">
        <v>62</v>
      </c>
      <c r="I1489" t="s">
        <v>62</v>
      </c>
      <c r="J1489" t="s">
        <v>62</v>
      </c>
      <c r="K1489" t="s">
        <v>62</v>
      </c>
      <c r="L1489" t="s">
        <v>62</v>
      </c>
      <c r="M1489" t="s">
        <v>62</v>
      </c>
      <c r="N1489" t="s">
        <v>62</v>
      </c>
      <c r="O1489" t="s">
        <v>61</v>
      </c>
      <c r="P1489" t="s">
        <v>61</v>
      </c>
      <c r="Q1489" t="s">
        <v>62</v>
      </c>
      <c r="R1489" t="s">
        <v>61</v>
      </c>
      <c r="T1489" t="s">
        <v>62</v>
      </c>
      <c r="U1489" t="s">
        <v>61</v>
      </c>
      <c r="V1489" t="s">
        <v>61</v>
      </c>
    </row>
    <row r="1490" spans="1:22" x14ac:dyDescent="0.2">
      <c r="A1490" s="1" t="s">
        <v>1550</v>
      </c>
      <c r="B1490" s="1" t="s">
        <v>4888</v>
      </c>
      <c r="C1490" s="1" t="s">
        <v>3217</v>
      </c>
      <c r="D1490" s="1" t="s">
        <v>3399</v>
      </c>
      <c r="E1490" t="s">
        <v>62</v>
      </c>
      <c r="F1490" t="s">
        <v>62</v>
      </c>
      <c r="G1490" t="s">
        <v>62</v>
      </c>
      <c r="H1490" t="s">
        <v>62</v>
      </c>
      <c r="I1490" t="s">
        <v>62</v>
      </c>
      <c r="J1490" t="s">
        <v>62</v>
      </c>
      <c r="K1490" t="s">
        <v>62</v>
      </c>
      <c r="L1490" t="s">
        <v>62</v>
      </c>
      <c r="M1490" t="s">
        <v>62</v>
      </c>
      <c r="N1490" t="s">
        <v>62</v>
      </c>
      <c r="O1490" t="s">
        <v>61</v>
      </c>
      <c r="P1490" t="s">
        <v>62</v>
      </c>
      <c r="Q1490" t="s">
        <v>62</v>
      </c>
      <c r="R1490" t="s">
        <v>62</v>
      </c>
      <c r="S1490" t="s">
        <v>62</v>
      </c>
      <c r="T1490" t="s">
        <v>61</v>
      </c>
      <c r="U1490" t="s">
        <v>62</v>
      </c>
      <c r="V1490" t="s">
        <v>62</v>
      </c>
    </row>
    <row r="1491" spans="1:22" x14ac:dyDescent="0.2">
      <c r="A1491" s="1" t="s">
        <v>1551</v>
      </c>
      <c r="B1491" s="1" t="s">
        <v>4889</v>
      </c>
      <c r="C1491" s="1" t="s">
        <v>3218</v>
      </c>
      <c r="D1491" s="1" t="s">
        <v>3399</v>
      </c>
      <c r="E1491" t="s">
        <v>61</v>
      </c>
      <c r="F1491" t="s">
        <v>62</v>
      </c>
      <c r="G1491" t="s">
        <v>62</v>
      </c>
      <c r="H1491" t="s">
        <v>62</v>
      </c>
      <c r="I1491" t="s">
        <v>61</v>
      </c>
      <c r="J1491" t="s">
        <v>61</v>
      </c>
      <c r="K1491" t="s">
        <v>62</v>
      </c>
      <c r="L1491" t="s">
        <v>62</v>
      </c>
      <c r="N1491" t="s">
        <v>62</v>
      </c>
      <c r="O1491" t="s">
        <v>61</v>
      </c>
      <c r="P1491" t="s">
        <v>61</v>
      </c>
      <c r="Q1491" t="s">
        <v>62</v>
      </c>
      <c r="R1491" t="s">
        <v>61</v>
      </c>
      <c r="T1491" t="s">
        <v>62</v>
      </c>
      <c r="V1491" t="s">
        <v>61</v>
      </c>
    </row>
    <row r="1492" spans="1:22" x14ac:dyDescent="0.2">
      <c r="A1492" s="1" t="s">
        <v>1552</v>
      </c>
      <c r="B1492" s="1" t="s">
        <v>4890</v>
      </c>
      <c r="C1492" s="1" t="s">
        <v>3219</v>
      </c>
      <c r="D1492" s="1" t="s">
        <v>3399</v>
      </c>
      <c r="E1492" t="s">
        <v>62</v>
      </c>
      <c r="F1492" t="s">
        <v>62</v>
      </c>
      <c r="G1492" t="s">
        <v>62</v>
      </c>
      <c r="H1492" t="s">
        <v>62</v>
      </c>
      <c r="I1492" t="s">
        <v>62</v>
      </c>
      <c r="J1492" t="s">
        <v>62</v>
      </c>
      <c r="K1492" t="s">
        <v>62</v>
      </c>
      <c r="L1492" t="s">
        <v>62</v>
      </c>
      <c r="M1492" t="s">
        <v>62</v>
      </c>
      <c r="N1492" t="s">
        <v>62</v>
      </c>
      <c r="O1492" t="s">
        <v>61</v>
      </c>
      <c r="P1492" t="s">
        <v>62</v>
      </c>
      <c r="Q1492" t="s">
        <v>62</v>
      </c>
      <c r="R1492" t="s">
        <v>62</v>
      </c>
      <c r="S1492" t="s">
        <v>62</v>
      </c>
      <c r="T1492" t="s">
        <v>61</v>
      </c>
      <c r="U1492" t="s">
        <v>62</v>
      </c>
      <c r="V1492" t="s">
        <v>62</v>
      </c>
    </row>
    <row r="1493" spans="1:22" x14ac:dyDescent="0.2">
      <c r="A1493" s="1" t="s">
        <v>1553</v>
      </c>
      <c r="B1493" s="1" t="s">
        <v>4891</v>
      </c>
      <c r="C1493" s="1" t="s">
        <v>3220</v>
      </c>
      <c r="D1493" s="1" t="s">
        <v>3399</v>
      </c>
      <c r="E1493" t="s">
        <v>61</v>
      </c>
      <c r="G1493" t="s">
        <v>62</v>
      </c>
      <c r="H1493" t="s">
        <v>62</v>
      </c>
      <c r="I1493" t="s">
        <v>62</v>
      </c>
      <c r="J1493" t="s">
        <v>61</v>
      </c>
      <c r="K1493" t="s">
        <v>62</v>
      </c>
      <c r="L1493" t="s">
        <v>62</v>
      </c>
      <c r="M1493" t="s">
        <v>62</v>
      </c>
      <c r="N1493" t="s">
        <v>62</v>
      </c>
      <c r="O1493" t="s">
        <v>61</v>
      </c>
      <c r="P1493" t="s">
        <v>61</v>
      </c>
      <c r="Q1493" t="s">
        <v>62</v>
      </c>
      <c r="R1493" t="s">
        <v>61</v>
      </c>
      <c r="S1493" t="s">
        <v>61</v>
      </c>
      <c r="T1493" t="s">
        <v>61</v>
      </c>
      <c r="V1493" t="s">
        <v>62</v>
      </c>
    </row>
    <row r="1494" spans="1:22" x14ac:dyDescent="0.2">
      <c r="A1494" s="1" t="s">
        <v>1554</v>
      </c>
      <c r="B1494" s="1" t="s">
        <v>4892</v>
      </c>
      <c r="C1494" s="1" t="s">
        <v>3221</v>
      </c>
      <c r="D1494" s="1" t="s">
        <v>3399</v>
      </c>
      <c r="E1494" t="s">
        <v>61</v>
      </c>
      <c r="F1494" t="s">
        <v>62</v>
      </c>
      <c r="G1494" t="s">
        <v>62</v>
      </c>
      <c r="H1494" t="s">
        <v>62</v>
      </c>
      <c r="I1494" t="s">
        <v>62</v>
      </c>
      <c r="J1494" t="s">
        <v>61</v>
      </c>
      <c r="K1494" t="s">
        <v>62</v>
      </c>
      <c r="L1494" t="s">
        <v>62</v>
      </c>
      <c r="M1494" t="s">
        <v>62</v>
      </c>
      <c r="N1494" t="s">
        <v>62</v>
      </c>
      <c r="O1494" t="s">
        <v>62</v>
      </c>
      <c r="P1494" t="s">
        <v>61</v>
      </c>
      <c r="Q1494" t="s">
        <v>62</v>
      </c>
      <c r="R1494" t="s">
        <v>61</v>
      </c>
      <c r="S1494" t="s">
        <v>62</v>
      </c>
      <c r="T1494" t="s">
        <v>61</v>
      </c>
      <c r="U1494" t="s">
        <v>62</v>
      </c>
      <c r="V1494" t="s">
        <v>62</v>
      </c>
    </row>
    <row r="1495" spans="1:22" x14ac:dyDescent="0.2">
      <c r="A1495" s="1" t="s">
        <v>1555</v>
      </c>
      <c r="B1495" s="1" t="s">
        <v>4893</v>
      </c>
      <c r="C1495" s="1" t="s">
        <v>3222</v>
      </c>
      <c r="D1495" s="1" t="s">
        <v>3399</v>
      </c>
      <c r="E1495" t="s">
        <v>62</v>
      </c>
      <c r="F1495" t="s">
        <v>62</v>
      </c>
      <c r="G1495" t="s">
        <v>62</v>
      </c>
      <c r="H1495" t="s">
        <v>62</v>
      </c>
      <c r="I1495" t="s">
        <v>62</v>
      </c>
      <c r="J1495" t="s">
        <v>62</v>
      </c>
      <c r="K1495" t="s">
        <v>62</v>
      </c>
      <c r="L1495" t="s">
        <v>62</v>
      </c>
      <c r="M1495" t="s">
        <v>62</v>
      </c>
      <c r="N1495" t="s">
        <v>62</v>
      </c>
      <c r="O1495" t="s">
        <v>62</v>
      </c>
      <c r="P1495" t="s">
        <v>62</v>
      </c>
      <c r="Q1495" t="s">
        <v>62</v>
      </c>
      <c r="R1495" t="s">
        <v>62</v>
      </c>
      <c r="S1495" t="s">
        <v>62</v>
      </c>
      <c r="T1495" t="s">
        <v>62</v>
      </c>
      <c r="U1495" t="s">
        <v>62</v>
      </c>
      <c r="V1495" t="s">
        <v>62</v>
      </c>
    </row>
    <row r="1496" spans="1:22" x14ac:dyDescent="0.2">
      <c r="A1496" s="1" t="s">
        <v>1556</v>
      </c>
      <c r="B1496" s="1" t="s">
        <v>4894</v>
      </c>
      <c r="C1496" s="1" t="s">
        <v>3223</v>
      </c>
      <c r="D1496" s="1" t="s">
        <v>3399</v>
      </c>
      <c r="E1496" t="s">
        <v>61</v>
      </c>
      <c r="F1496" t="s">
        <v>62</v>
      </c>
      <c r="G1496" t="s">
        <v>62</v>
      </c>
      <c r="H1496" t="s">
        <v>62</v>
      </c>
      <c r="I1496" t="s">
        <v>62</v>
      </c>
      <c r="J1496" t="s">
        <v>62</v>
      </c>
      <c r="K1496" t="s">
        <v>62</v>
      </c>
      <c r="L1496" t="s">
        <v>62</v>
      </c>
      <c r="M1496" t="s">
        <v>62</v>
      </c>
      <c r="N1496" t="s">
        <v>62</v>
      </c>
      <c r="O1496" t="s">
        <v>62</v>
      </c>
      <c r="Q1496" t="s">
        <v>62</v>
      </c>
      <c r="T1496" t="s">
        <v>61</v>
      </c>
      <c r="V1496" t="s">
        <v>62</v>
      </c>
    </row>
    <row r="1497" spans="1:22" x14ac:dyDescent="0.2">
      <c r="A1497" s="1" t="s">
        <v>1557</v>
      </c>
      <c r="B1497" s="1" t="s">
        <v>4895</v>
      </c>
      <c r="C1497" s="1" t="s">
        <v>3224</v>
      </c>
      <c r="D1497" s="1" t="s">
        <v>3399</v>
      </c>
      <c r="E1497" t="s">
        <v>61</v>
      </c>
      <c r="G1497" t="s">
        <v>62</v>
      </c>
      <c r="H1497" t="s">
        <v>62</v>
      </c>
      <c r="J1497" t="s">
        <v>61</v>
      </c>
      <c r="K1497" t="s">
        <v>62</v>
      </c>
      <c r="L1497" t="s">
        <v>62</v>
      </c>
      <c r="M1497" t="s">
        <v>62</v>
      </c>
      <c r="N1497" t="s">
        <v>61</v>
      </c>
      <c r="O1497" t="s">
        <v>61</v>
      </c>
      <c r="P1497" t="s">
        <v>61</v>
      </c>
      <c r="Q1497" t="s">
        <v>61</v>
      </c>
      <c r="R1497" t="s">
        <v>61</v>
      </c>
      <c r="S1497" t="s">
        <v>61</v>
      </c>
      <c r="T1497" t="s">
        <v>61</v>
      </c>
      <c r="U1497" t="s">
        <v>61</v>
      </c>
      <c r="V1497" t="s">
        <v>61</v>
      </c>
    </row>
    <row r="1498" spans="1:22" x14ac:dyDescent="0.2">
      <c r="A1498" s="1" t="s">
        <v>1558</v>
      </c>
      <c r="B1498" s="1" t="s">
        <v>4896</v>
      </c>
      <c r="C1498" s="1" t="s">
        <v>3225</v>
      </c>
      <c r="D1498" s="1" t="s">
        <v>3399</v>
      </c>
      <c r="E1498" t="s">
        <v>61</v>
      </c>
      <c r="F1498" t="s">
        <v>62</v>
      </c>
      <c r="G1498" t="s">
        <v>62</v>
      </c>
      <c r="H1498" t="s">
        <v>62</v>
      </c>
      <c r="I1498" t="s">
        <v>61</v>
      </c>
      <c r="J1498" t="s">
        <v>62</v>
      </c>
      <c r="K1498" t="s">
        <v>62</v>
      </c>
      <c r="L1498" t="s">
        <v>62</v>
      </c>
      <c r="M1498" t="s">
        <v>62</v>
      </c>
      <c r="N1498" t="s">
        <v>62</v>
      </c>
      <c r="O1498" t="s">
        <v>61</v>
      </c>
      <c r="P1498" t="s">
        <v>62</v>
      </c>
      <c r="Q1498" t="s">
        <v>62</v>
      </c>
      <c r="R1498" t="s">
        <v>62</v>
      </c>
      <c r="S1498" t="s">
        <v>62</v>
      </c>
      <c r="T1498" t="s">
        <v>61</v>
      </c>
      <c r="U1498" t="s">
        <v>61</v>
      </c>
      <c r="V1498" t="s">
        <v>62</v>
      </c>
    </row>
    <row r="1499" spans="1:22" x14ac:dyDescent="0.2">
      <c r="A1499" s="1" t="s">
        <v>1559</v>
      </c>
      <c r="B1499" s="1" t="s">
        <v>4897</v>
      </c>
      <c r="C1499" s="1" t="s">
        <v>3226</v>
      </c>
      <c r="D1499" s="1" t="s">
        <v>3399</v>
      </c>
      <c r="E1499" t="s">
        <v>62</v>
      </c>
      <c r="F1499" t="s">
        <v>62</v>
      </c>
      <c r="G1499" t="s">
        <v>62</v>
      </c>
      <c r="H1499" t="s">
        <v>62</v>
      </c>
      <c r="I1499" t="s">
        <v>61</v>
      </c>
      <c r="J1499" t="s">
        <v>62</v>
      </c>
      <c r="K1499" t="s">
        <v>62</v>
      </c>
      <c r="L1499" t="s">
        <v>62</v>
      </c>
      <c r="M1499" t="s">
        <v>62</v>
      </c>
      <c r="N1499" t="s">
        <v>62</v>
      </c>
      <c r="O1499" t="s">
        <v>61</v>
      </c>
      <c r="P1499" t="s">
        <v>62</v>
      </c>
      <c r="Q1499" t="s">
        <v>62</v>
      </c>
      <c r="R1499" t="s">
        <v>62</v>
      </c>
      <c r="S1499" t="s">
        <v>62</v>
      </c>
      <c r="T1499" t="s">
        <v>61</v>
      </c>
      <c r="U1499" t="s">
        <v>62</v>
      </c>
      <c r="V1499" t="s">
        <v>62</v>
      </c>
    </row>
    <row r="1500" spans="1:22" x14ac:dyDescent="0.2">
      <c r="A1500" s="1" t="s">
        <v>1560</v>
      </c>
      <c r="B1500" s="1" t="s">
        <v>4898</v>
      </c>
      <c r="C1500" s="1" t="s">
        <v>3227</v>
      </c>
      <c r="D1500" s="1" t="s">
        <v>3399</v>
      </c>
      <c r="E1500" t="s">
        <v>61</v>
      </c>
      <c r="F1500" t="s">
        <v>62</v>
      </c>
      <c r="G1500" t="s">
        <v>62</v>
      </c>
      <c r="H1500" t="s">
        <v>62</v>
      </c>
      <c r="I1500" t="s">
        <v>62</v>
      </c>
      <c r="K1500" t="s">
        <v>62</v>
      </c>
      <c r="L1500" t="s">
        <v>62</v>
      </c>
      <c r="M1500" t="s">
        <v>62</v>
      </c>
      <c r="N1500" t="s">
        <v>62</v>
      </c>
      <c r="O1500" t="s">
        <v>62</v>
      </c>
      <c r="P1500" t="s">
        <v>61</v>
      </c>
      <c r="Q1500" t="s">
        <v>62</v>
      </c>
      <c r="R1500" t="s">
        <v>61</v>
      </c>
      <c r="T1500" t="s">
        <v>62</v>
      </c>
      <c r="U1500" t="s">
        <v>62</v>
      </c>
      <c r="V1500" t="s">
        <v>62</v>
      </c>
    </row>
    <row r="1501" spans="1:22" x14ac:dyDescent="0.2">
      <c r="A1501" s="1" t="s">
        <v>1561</v>
      </c>
      <c r="B1501" s="1" t="s">
        <v>4899</v>
      </c>
      <c r="C1501" s="1" t="s">
        <v>3228</v>
      </c>
      <c r="D1501" s="1" t="s">
        <v>3399</v>
      </c>
      <c r="E1501" t="s">
        <v>61</v>
      </c>
      <c r="F1501" t="s">
        <v>62</v>
      </c>
      <c r="G1501" t="s">
        <v>62</v>
      </c>
      <c r="H1501" t="s">
        <v>62</v>
      </c>
      <c r="I1501" t="s">
        <v>61</v>
      </c>
      <c r="J1501" t="s">
        <v>62</v>
      </c>
      <c r="K1501" t="s">
        <v>62</v>
      </c>
      <c r="L1501" t="s">
        <v>62</v>
      </c>
      <c r="M1501" t="s">
        <v>62</v>
      </c>
      <c r="N1501" t="s">
        <v>62</v>
      </c>
      <c r="O1501" t="s">
        <v>62</v>
      </c>
      <c r="P1501" t="s">
        <v>61</v>
      </c>
      <c r="Q1501" t="s">
        <v>62</v>
      </c>
      <c r="R1501" t="s">
        <v>61</v>
      </c>
      <c r="S1501" t="s">
        <v>62</v>
      </c>
      <c r="T1501" t="s">
        <v>62</v>
      </c>
      <c r="U1501" t="s">
        <v>61</v>
      </c>
      <c r="V1501" t="s">
        <v>62</v>
      </c>
    </row>
    <row r="1502" spans="1:22" x14ac:dyDescent="0.2">
      <c r="A1502" s="1" t="s">
        <v>1562</v>
      </c>
      <c r="B1502" s="1" t="s">
        <v>4900</v>
      </c>
      <c r="C1502" s="1" t="s">
        <v>3229</v>
      </c>
      <c r="D1502" s="1" t="s">
        <v>3399</v>
      </c>
      <c r="E1502" t="s">
        <v>61</v>
      </c>
      <c r="F1502" t="s">
        <v>62</v>
      </c>
      <c r="G1502" t="s">
        <v>62</v>
      </c>
      <c r="H1502" t="s">
        <v>62</v>
      </c>
      <c r="I1502" t="s">
        <v>62</v>
      </c>
      <c r="J1502" t="s">
        <v>61</v>
      </c>
      <c r="K1502" t="s">
        <v>62</v>
      </c>
      <c r="L1502" t="s">
        <v>62</v>
      </c>
      <c r="M1502" t="s">
        <v>62</v>
      </c>
      <c r="N1502" t="s">
        <v>62</v>
      </c>
      <c r="O1502" t="s">
        <v>62</v>
      </c>
      <c r="P1502" t="s">
        <v>61</v>
      </c>
      <c r="Q1502" t="s">
        <v>62</v>
      </c>
      <c r="R1502" t="s">
        <v>61</v>
      </c>
      <c r="T1502" t="s">
        <v>62</v>
      </c>
      <c r="U1502" t="s">
        <v>62</v>
      </c>
      <c r="V1502" t="s">
        <v>62</v>
      </c>
    </row>
    <row r="1503" spans="1:22" x14ac:dyDescent="0.2">
      <c r="A1503" s="1" t="s">
        <v>1563</v>
      </c>
      <c r="B1503" s="1" t="s">
        <v>4901</v>
      </c>
      <c r="C1503" s="1" t="s">
        <v>3230</v>
      </c>
      <c r="D1503" s="1" t="s">
        <v>3399</v>
      </c>
      <c r="F1503" t="s">
        <v>62</v>
      </c>
      <c r="G1503" t="s">
        <v>62</v>
      </c>
      <c r="H1503" t="s">
        <v>62</v>
      </c>
      <c r="I1503" t="s">
        <v>62</v>
      </c>
      <c r="J1503" t="s">
        <v>62</v>
      </c>
      <c r="K1503" t="s">
        <v>62</v>
      </c>
      <c r="L1503" t="s">
        <v>62</v>
      </c>
      <c r="M1503" t="s">
        <v>62</v>
      </c>
      <c r="N1503" t="s">
        <v>62</v>
      </c>
      <c r="O1503" t="s">
        <v>61</v>
      </c>
      <c r="P1503" t="s">
        <v>62</v>
      </c>
      <c r="Q1503" t="s">
        <v>62</v>
      </c>
      <c r="R1503" t="s">
        <v>62</v>
      </c>
      <c r="S1503" t="s">
        <v>62</v>
      </c>
      <c r="U1503" t="s">
        <v>62</v>
      </c>
      <c r="V1503" t="s">
        <v>62</v>
      </c>
    </row>
    <row r="1504" spans="1:22" x14ac:dyDescent="0.2">
      <c r="A1504" s="1" t="s">
        <v>1564</v>
      </c>
      <c r="B1504" s="1" t="s">
        <v>4902</v>
      </c>
      <c r="C1504" s="1" t="s">
        <v>3231</v>
      </c>
      <c r="D1504" s="1" t="s">
        <v>3399</v>
      </c>
      <c r="E1504" t="s">
        <v>61</v>
      </c>
      <c r="F1504" t="s">
        <v>62</v>
      </c>
      <c r="G1504" t="s">
        <v>62</v>
      </c>
      <c r="H1504" t="s">
        <v>62</v>
      </c>
      <c r="I1504" t="s">
        <v>62</v>
      </c>
      <c r="K1504" t="s">
        <v>62</v>
      </c>
      <c r="L1504" t="s">
        <v>62</v>
      </c>
      <c r="M1504" t="s">
        <v>62</v>
      </c>
      <c r="N1504" t="s">
        <v>62</v>
      </c>
      <c r="O1504" t="s">
        <v>61</v>
      </c>
      <c r="P1504" t="s">
        <v>61</v>
      </c>
      <c r="Q1504" t="s">
        <v>62</v>
      </c>
      <c r="R1504" t="s">
        <v>61</v>
      </c>
      <c r="S1504" t="s">
        <v>61</v>
      </c>
      <c r="T1504" t="s">
        <v>62</v>
      </c>
      <c r="U1504" t="s">
        <v>61</v>
      </c>
      <c r="V1504" t="s">
        <v>61</v>
      </c>
    </row>
    <row r="1505" spans="1:22" x14ac:dyDescent="0.2">
      <c r="A1505" s="1" t="s">
        <v>1565</v>
      </c>
      <c r="B1505" s="1" t="s">
        <v>4903</v>
      </c>
      <c r="C1505" s="1" t="s">
        <v>3232</v>
      </c>
      <c r="D1505" s="1" t="s">
        <v>3399</v>
      </c>
      <c r="E1505" t="s">
        <v>61</v>
      </c>
      <c r="F1505" t="s">
        <v>62</v>
      </c>
      <c r="G1505" t="s">
        <v>62</v>
      </c>
      <c r="H1505" t="s">
        <v>62</v>
      </c>
      <c r="I1505" t="s">
        <v>61</v>
      </c>
      <c r="K1505" t="s">
        <v>62</v>
      </c>
      <c r="L1505" t="s">
        <v>62</v>
      </c>
      <c r="M1505" t="s">
        <v>62</v>
      </c>
      <c r="N1505" t="s">
        <v>62</v>
      </c>
      <c r="O1505" t="s">
        <v>61</v>
      </c>
      <c r="P1505" t="s">
        <v>61</v>
      </c>
      <c r="Q1505" t="s">
        <v>62</v>
      </c>
      <c r="R1505" t="s">
        <v>61</v>
      </c>
      <c r="S1505" t="s">
        <v>62</v>
      </c>
      <c r="T1505" t="s">
        <v>61</v>
      </c>
      <c r="V1505" t="s">
        <v>62</v>
      </c>
    </row>
    <row r="1506" spans="1:22" x14ac:dyDescent="0.2">
      <c r="A1506" s="1" t="s">
        <v>1566</v>
      </c>
      <c r="B1506" s="1" t="s">
        <v>4904</v>
      </c>
      <c r="C1506" s="1" t="s">
        <v>3233</v>
      </c>
      <c r="D1506" s="1" t="s">
        <v>3399</v>
      </c>
      <c r="F1506" t="s">
        <v>62</v>
      </c>
      <c r="G1506" t="s">
        <v>62</v>
      </c>
      <c r="H1506" t="s">
        <v>62</v>
      </c>
      <c r="I1506" t="s">
        <v>62</v>
      </c>
      <c r="J1506" t="s">
        <v>62</v>
      </c>
      <c r="K1506" t="s">
        <v>62</v>
      </c>
      <c r="L1506" t="s">
        <v>62</v>
      </c>
      <c r="M1506" t="s">
        <v>62</v>
      </c>
      <c r="N1506" t="s">
        <v>62</v>
      </c>
      <c r="O1506" t="s">
        <v>61</v>
      </c>
      <c r="P1506" t="s">
        <v>62</v>
      </c>
      <c r="Q1506" t="s">
        <v>62</v>
      </c>
      <c r="R1506" t="s">
        <v>62</v>
      </c>
      <c r="S1506" t="s">
        <v>62</v>
      </c>
      <c r="T1506" t="s">
        <v>61</v>
      </c>
      <c r="U1506" t="s">
        <v>62</v>
      </c>
      <c r="V1506" t="s">
        <v>62</v>
      </c>
    </row>
    <row r="1507" spans="1:22" x14ac:dyDescent="0.2">
      <c r="A1507" s="1" t="s">
        <v>1567</v>
      </c>
      <c r="B1507" s="1" t="s">
        <v>4905</v>
      </c>
      <c r="C1507" s="1" t="s">
        <v>3234</v>
      </c>
      <c r="D1507" s="1" t="s">
        <v>3399</v>
      </c>
      <c r="E1507" t="s">
        <v>61</v>
      </c>
      <c r="F1507" t="s">
        <v>62</v>
      </c>
      <c r="G1507" t="s">
        <v>62</v>
      </c>
      <c r="H1507" t="s">
        <v>62</v>
      </c>
      <c r="I1507" t="s">
        <v>61</v>
      </c>
      <c r="K1507" t="s">
        <v>62</v>
      </c>
      <c r="L1507" t="s">
        <v>62</v>
      </c>
      <c r="M1507" t="s">
        <v>62</v>
      </c>
      <c r="N1507" t="s">
        <v>62</v>
      </c>
      <c r="O1507" t="s">
        <v>61</v>
      </c>
      <c r="P1507" t="s">
        <v>61</v>
      </c>
      <c r="Q1507" t="s">
        <v>62</v>
      </c>
      <c r="R1507" t="s">
        <v>61</v>
      </c>
      <c r="T1507" t="s">
        <v>62</v>
      </c>
      <c r="V1507" t="s">
        <v>61</v>
      </c>
    </row>
    <row r="1508" spans="1:22" x14ac:dyDescent="0.2">
      <c r="A1508" s="1" t="s">
        <v>1568</v>
      </c>
      <c r="B1508" s="1" t="s">
        <v>4906</v>
      </c>
      <c r="C1508" s="1" t="s">
        <v>3235</v>
      </c>
      <c r="D1508" s="1" t="s">
        <v>3399</v>
      </c>
      <c r="E1508" t="s">
        <v>61</v>
      </c>
      <c r="G1508" t="s">
        <v>61</v>
      </c>
      <c r="H1508" t="s">
        <v>61</v>
      </c>
      <c r="I1508" t="s">
        <v>61</v>
      </c>
      <c r="J1508" t="s">
        <v>62</v>
      </c>
      <c r="K1508" t="s">
        <v>61</v>
      </c>
      <c r="M1508" t="s">
        <v>62</v>
      </c>
      <c r="N1508" t="s">
        <v>61</v>
      </c>
      <c r="O1508" t="s">
        <v>61</v>
      </c>
      <c r="P1508" t="s">
        <v>61</v>
      </c>
      <c r="Q1508" t="s">
        <v>61</v>
      </c>
      <c r="R1508" t="s">
        <v>61</v>
      </c>
      <c r="S1508" t="s">
        <v>61</v>
      </c>
      <c r="T1508" t="s">
        <v>62</v>
      </c>
      <c r="U1508" t="s">
        <v>61</v>
      </c>
      <c r="V1508" t="s">
        <v>61</v>
      </c>
    </row>
    <row r="1509" spans="1:22" x14ac:dyDescent="0.2">
      <c r="A1509" s="1" t="s">
        <v>1569</v>
      </c>
      <c r="B1509" s="1" t="s">
        <v>4907</v>
      </c>
      <c r="C1509" s="1" t="s">
        <v>3236</v>
      </c>
      <c r="D1509" s="1" t="s">
        <v>3399</v>
      </c>
      <c r="F1509" t="s">
        <v>62</v>
      </c>
      <c r="G1509" t="s">
        <v>62</v>
      </c>
      <c r="H1509" t="s">
        <v>62</v>
      </c>
      <c r="I1509" t="s">
        <v>62</v>
      </c>
      <c r="J1509" t="s">
        <v>62</v>
      </c>
      <c r="K1509" t="s">
        <v>62</v>
      </c>
      <c r="L1509" t="s">
        <v>62</v>
      </c>
      <c r="M1509" t="s">
        <v>62</v>
      </c>
      <c r="N1509" t="s">
        <v>62</v>
      </c>
      <c r="O1509" t="s">
        <v>61</v>
      </c>
      <c r="P1509" t="s">
        <v>62</v>
      </c>
      <c r="Q1509" t="s">
        <v>62</v>
      </c>
      <c r="R1509" t="s">
        <v>62</v>
      </c>
      <c r="S1509" t="s">
        <v>62</v>
      </c>
      <c r="T1509" t="s">
        <v>61</v>
      </c>
      <c r="U1509" t="s">
        <v>62</v>
      </c>
      <c r="V1509" t="s">
        <v>62</v>
      </c>
    </row>
    <row r="1510" spans="1:22" x14ac:dyDescent="0.2">
      <c r="A1510" s="1" t="s">
        <v>1570</v>
      </c>
      <c r="B1510" s="1" t="s">
        <v>4908</v>
      </c>
      <c r="C1510" s="1" t="s">
        <v>3237</v>
      </c>
      <c r="D1510" s="1" t="s">
        <v>3399</v>
      </c>
      <c r="E1510" t="s">
        <v>61</v>
      </c>
      <c r="F1510" t="s">
        <v>62</v>
      </c>
      <c r="G1510" t="s">
        <v>62</v>
      </c>
      <c r="H1510" t="s">
        <v>62</v>
      </c>
      <c r="I1510" t="s">
        <v>61</v>
      </c>
      <c r="J1510" t="s">
        <v>62</v>
      </c>
      <c r="K1510" t="s">
        <v>62</v>
      </c>
      <c r="L1510" t="s">
        <v>62</v>
      </c>
      <c r="M1510" t="s">
        <v>62</v>
      </c>
      <c r="N1510" t="s">
        <v>62</v>
      </c>
      <c r="O1510" t="s">
        <v>62</v>
      </c>
      <c r="P1510" t="s">
        <v>61</v>
      </c>
      <c r="Q1510" t="s">
        <v>62</v>
      </c>
      <c r="R1510" t="s">
        <v>61</v>
      </c>
      <c r="S1510" t="s">
        <v>62</v>
      </c>
      <c r="T1510" t="s">
        <v>62</v>
      </c>
      <c r="U1510" t="s">
        <v>62</v>
      </c>
      <c r="V1510" t="s">
        <v>62</v>
      </c>
    </row>
    <row r="1511" spans="1:22" x14ac:dyDescent="0.2">
      <c r="A1511" s="1" t="s">
        <v>1571</v>
      </c>
      <c r="B1511" s="1" t="s">
        <v>4909</v>
      </c>
      <c r="C1511" s="1" t="s">
        <v>3238</v>
      </c>
      <c r="D1511" s="1" t="s">
        <v>3399</v>
      </c>
      <c r="F1511" t="s">
        <v>62</v>
      </c>
      <c r="G1511" t="s">
        <v>62</v>
      </c>
      <c r="H1511" t="s">
        <v>62</v>
      </c>
      <c r="I1511" t="s">
        <v>62</v>
      </c>
      <c r="J1511" t="s">
        <v>62</v>
      </c>
      <c r="K1511" t="s">
        <v>62</v>
      </c>
      <c r="L1511" t="s">
        <v>62</v>
      </c>
      <c r="M1511" t="s">
        <v>62</v>
      </c>
      <c r="N1511" t="s">
        <v>62</v>
      </c>
      <c r="O1511" t="s">
        <v>61</v>
      </c>
      <c r="P1511" t="s">
        <v>62</v>
      </c>
      <c r="Q1511" t="s">
        <v>62</v>
      </c>
      <c r="S1511" t="s">
        <v>62</v>
      </c>
      <c r="U1511" t="s">
        <v>62</v>
      </c>
      <c r="V1511" t="s">
        <v>62</v>
      </c>
    </row>
    <row r="1512" spans="1:22" x14ac:dyDescent="0.2">
      <c r="A1512" s="1" t="s">
        <v>1572</v>
      </c>
      <c r="B1512" s="1" t="s">
        <v>4910</v>
      </c>
      <c r="C1512" s="1" t="s">
        <v>3239</v>
      </c>
      <c r="D1512" s="1" t="s">
        <v>3399</v>
      </c>
      <c r="E1512" t="s">
        <v>61</v>
      </c>
      <c r="F1512" t="s">
        <v>62</v>
      </c>
      <c r="G1512" t="s">
        <v>62</v>
      </c>
      <c r="H1512" t="s">
        <v>62</v>
      </c>
      <c r="I1512" t="s">
        <v>62</v>
      </c>
      <c r="J1512" t="s">
        <v>62</v>
      </c>
      <c r="K1512" t="s">
        <v>62</v>
      </c>
      <c r="L1512" t="s">
        <v>62</v>
      </c>
      <c r="M1512" t="s">
        <v>62</v>
      </c>
      <c r="N1512" t="s">
        <v>62</v>
      </c>
      <c r="O1512" t="s">
        <v>62</v>
      </c>
      <c r="P1512" t="s">
        <v>61</v>
      </c>
      <c r="Q1512" t="s">
        <v>62</v>
      </c>
      <c r="R1512" t="s">
        <v>61</v>
      </c>
      <c r="S1512" t="s">
        <v>62</v>
      </c>
      <c r="T1512" t="s">
        <v>62</v>
      </c>
      <c r="V1512" t="s">
        <v>61</v>
      </c>
    </row>
    <row r="1513" spans="1:22" x14ac:dyDescent="0.2">
      <c r="A1513" s="1" t="s">
        <v>1573</v>
      </c>
      <c r="B1513" s="1" t="s">
        <v>4911</v>
      </c>
      <c r="C1513" s="1" t="s">
        <v>3240</v>
      </c>
      <c r="D1513" s="1" t="s">
        <v>3399</v>
      </c>
      <c r="E1513" t="s">
        <v>61</v>
      </c>
      <c r="F1513" t="s">
        <v>62</v>
      </c>
      <c r="G1513" t="s">
        <v>62</v>
      </c>
      <c r="H1513" t="s">
        <v>62</v>
      </c>
      <c r="I1513" t="s">
        <v>62</v>
      </c>
      <c r="J1513" t="s">
        <v>61</v>
      </c>
      <c r="K1513" t="s">
        <v>62</v>
      </c>
      <c r="L1513" t="s">
        <v>62</v>
      </c>
      <c r="M1513" t="s">
        <v>62</v>
      </c>
      <c r="N1513" t="s">
        <v>62</v>
      </c>
      <c r="O1513" t="s">
        <v>61</v>
      </c>
      <c r="P1513" t="s">
        <v>61</v>
      </c>
      <c r="Q1513" t="s">
        <v>62</v>
      </c>
      <c r="R1513" t="s">
        <v>61</v>
      </c>
      <c r="S1513" t="s">
        <v>61</v>
      </c>
      <c r="T1513" t="s">
        <v>61</v>
      </c>
      <c r="U1513" t="s">
        <v>61</v>
      </c>
      <c r="V1513" t="s">
        <v>62</v>
      </c>
    </row>
    <row r="1514" spans="1:22" x14ac:dyDescent="0.2">
      <c r="A1514" s="1" t="s">
        <v>1574</v>
      </c>
      <c r="B1514" s="1" t="s">
        <v>4912</v>
      </c>
      <c r="C1514" s="1" t="s">
        <v>3241</v>
      </c>
      <c r="D1514" s="1" t="s">
        <v>3399</v>
      </c>
      <c r="E1514" t="s">
        <v>61</v>
      </c>
      <c r="F1514" t="s">
        <v>62</v>
      </c>
      <c r="G1514" t="s">
        <v>62</v>
      </c>
      <c r="H1514" t="s">
        <v>62</v>
      </c>
      <c r="I1514" t="s">
        <v>62</v>
      </c>
      <c r="J1514" t="s">
        <v>62</v>
      </c>
      <c r="K1514" t="s">
        <v>62</v>
      </c>
      <c r="L1514" t="s">
        <v>62</v>
      </c>
      <c r="M1514" t="s">
        <v>62</v>
      </c>
      <c r="N1514" t="s">
        <v>62</v>
      </c>
      <c r="O1514" t="s">
        <v>62</v>
      </c>
      <c r="P1514" t="s">
        <v>62</v>
      </c>
      <c r="Q1514" t="s">
        <v>62</v>
      </c>
      <c r="R1514" t="s">
        <v>62</v>
      </c>
      <c r="S1514" t="s">
        <v>62</v>
      </c>
      <c r="T1514" t="s">
        <v>62</v>
      </c>
      <c r="V1514" t="s">
        <v>62</v>
      </c>
    </row>
    <row r="1515" spans="1:22" x14ac:dyDescent="0.2">
      <c r="A1515" s="1" t="s">
        <v>1575</v>
      </c>
      <c r="B1515" s="1" t="s">
        <v>4913</v>
      </c>
      <c r="C1515" s="1" t="s">
        <v>3242</v>
      </c>
      <c r="D1515" s="1" t="s">
        <v>3399</v>
      </c>
      <c r="F1515" t="s">
        <v>62</v>
      </c>
      <c r="G1515" t="s">
        <v>62</v>
      </c>
      <c r="H1515" t="s">
        <v>62</v>
      </c>
      <c r="I1515" t="s">
        <v>62</v>
      </c>
      <c r="J1515" t="s">
        <v>62</v>
      </c>
      <c r="K1515" t="s">
        <v>62</v>
      </c>
      <c r="L1515" t="s">
        <v>62</v>
      </c>
      <c r="M1515" t="s">
        <v>62</v>
      </c>
      <c r="N1515" t="s">
        <v>62</v>
      </c>
      <c r="O1515" t="s">
        <v>61</v>
      </c>
      <c r="P1515" t="s">
        <v>62</v>
      </c>
      <c r="Q1515" t="s">
        <v>62</v>
      </c>
      <c r="R1515" t="s">
        <v>62</v>
      </c>
      <c r="S1515" t="s">
        <v>62</v>
      </c>
      <c r="T1515" t="s">
        <v>61</v>
      </c>
      <c r="U1515" t="s">
        <v>62</v>
      </c>
      <c r="V1515" t="s">
        <v>61</v>
      </c>
    </row>
    <row r="1516" spans="1:22" x14ac:dyDescent="0.2">
      <c r="A1516" s="1" t="s">
        <v>1576</v>
      </c>
      <c r="B1516" s="1" t="s">
        <v>4914</v>
      </c>
      <c r="C1516" s="1" t="s">
        <v>3243</v>
      </c>
      <c r="D1516" s="1" t="s">
        <v>3399</v>
      </c>
      <c r="E1516" t="s">
        <v>61</v>
      </c>
      <c r="F1516" t="s">
        <v>62</v>
      </c>
      <c r="G1516" t="s">
        <v>62</v>
      </c>
      <c r="H1516" t="s">
        <v>62</v>
      </c>
      <c r="K1516" t="s">
        <v>62</v>
      </c>
      <c r="L1516" t="s">
        <v>62</v>
      </c>
      <c r="M1516" t="s">
        <v>62</v>
      </c>
      <c r="N1516" t="s">
        <v>62</v>
      </c>
      <c r="O1516" t="s">
        <v>61</v>
      </c>
      <c r="P1516" t="s">
        <v>61</v>
      </c>
      <c r="Q1516" t="s">
        <v>62</v>
      </c>
      <c r="R1516" t="s">
        <v>61</v>
      </c>
      <c r="S1516" t="s">
        <v>62</v>
      </c>
      <c r="T1516" t="s">
        <v>61</v>
      </c>
      <c r="V1516" t="s">
        <v>62</v>
      </c>
    </row>
    <row r="1517" spans="1:22" x14ac:dyDescent="0.2">
      <c r="A1517" s="1" t="s">
        <v>1577</v>
      </c>
      <c r="B1517" s="1" t="s">
        <v>4915</v>
      </c>
      <c r="C1517" s="1" t="s">
        <v>3244</v>
      </c>
      <c r="D1517" s="1" t="s">
        <v>3399</v>
      </c>
      <c r="E1517" t="s">
        <v>61</v>
      </c>
      <c r="F1517" t="s">
        <v>62</v>
      </c>
      <c r="G1517" t="s">
        <v>62</v>
      </c>
      <c r="H1517" t="s">
        <v>62</v>
      </c>
      <c r="I1517" t="s">
        <v>61</v>
      </c>
      <c r="K1517" t="s">
        <v>62</v>
      </c>
      <c r="L1517" t="s">
        <v>62</v>
      </c>
      <c r="M1517" t="s">
        <v>62</v>
      </c>
      <c r="N1517" t="s">
        <v>62</v>
      </c>
      <c r="O1517" t="s">
        <v>61</v>
      </c>
      <c r="P1517" t="s">
        <v>61</v>
      </c>
      <c r="Q1517" t="s">
        <v>62</v>
      </c>
      <c r="R1517" t="s">
        <v>61</v>
      </c>
      <c r="T1517" t="s">
        <v>62</v>
      </c>
      <c r="V1517" t="s">
        <v>61</v>
      </c>
    </row>
    <row r="1518" spans="1:22" x14ac:dyDescent="0.2">
      <c r="A1518" s="1" t="s">
        <v>1578</v>
      </c>
      <c r="B1518" s="1" t="s">
        <v>4916</v>
      </c>
      <c r="C1518" s="1" t="s">
        <v>3245</v>
      </c>
      <c r="D1518" s="1" t="s">
        <v>3399</v>
      </c>
      <c r="E1518" t="s">
        <v>61</v>
      </c>
      <c r="F1518" t="s">
        <v>62</v>
      </c>
      <c r="G1518" t="s">
        <v>62</v>
      </c>
      <c r="H1518" t="s">
        <v>62</v>
      </c>
      <c r="I1518" t="s">
        <v>62</v>
      </c>
      <c r="J1518" t="s">
        <v>61</v>
      </c>
      <c r="K1518" t="s">
        <v>62</v>
      </c>
      <c r="L1518" t="s">
        <v>62</v>
      </c>
      <c r="M1518" t="s">
        <v>62</v>
      </c>
      <c r="O1518" t="s">
        <v>62</v>
      </c>
      <c r="P1518" t="s">
        <v>61</v>
      </c>
      <c r="Q1518" t="s">
        <v>61</v>
      </c>
      <c r="R1518" t="s">
        <v>61</v>
      </c>
      <c r="S1518" t="s">
        <v>61</v>
      </c>
      <c r="T1518" t="s">
        <v>62</v>
      </c>
      <c r="U1518" t="s">
        <v>62</v>
      </c>
      <c r="V1518" t="s">
        <v>62</v>
      </c>
    </row>
    <row r="1519" spans="1:22" x14ac:dyDescent="0.2">
      <c r="A1519" s="1" t="s">
        <v>1579</v>
      </c>
      <c r="B1519" s="1" t="s">
        <v>4917</v>
      </c>
      <c r="C1519" s="1" t="s">
        <v>3246</v>
      </c>
      <c r="D1519" s="1" t="s">
        <v>3399</v>
      </c>
      <c r="E1519" t="s">
        <v>61</v>
      </c>
      <c r="F1519" t="s">
        <v>62</v>
      </c>
      <c r="G1519" t="s">
        <v>62</v>
      </c>
      <c r="H1519" t="s">
        <v>62</v>
      </c>
      <c r="I1519" t="s">
        <v>62</v>
      </c>
      <c r="J1519" t="s">
        <v>61</v>
      </c>
      <c r="K1519" t="s">
        <v>62</v>
      </c>
      <c r="L1519" t="s">
        <v>62</v>
      </c>
      <c r="M1519" t="s">
        <v>62</v>
      </c>
      <c r="N1519" t="s">
        <v>62</v>
      </c>
      <c r="O1519" t="s">
        <v>61</v>
      </c>
      <c r="P1519" t="s">
        <v>61</v>
      </c>
      <c r="Q1519" t="s">
        <v>62</v>
      </c>
      <c r="R1519" t="s">
        <v>61</v>
      </c>
      <c r="S1519" t="s">
        <v>61</v>
      </c>
      <c r="T1519" t="s">
        <v>61</v>
      </c>
      <c r="U1519" t="s">
        <v>61</v>
      </c>
      <c r="V1519" t="s">
        <v>61</v>
      </c>
    </row>
    <row r="1520" spans="1:22" x14ac:dyDescent="0.2">
      <c r="A1520" s="1" t="s">
        <v>1580</v>
      </c>
      <c r="B1520" s="1" t="s">
        <v>4918</v>
      </c>
      <c r="C1520" s="1" t="s">
        <v>3247</v>
      </c>
      <c r="D1520" s="1" t="s">
        <v>3399</v>
      </c>
      <c r="E1520" t="s">
        <v>61</v>
      </c>
      <c r="F1520" t="s">
        <v>62</v>
      </c>
      <c r="G1520" t="s">
        <v>62</v>
      </c>
      <c r="H1520" t="s">
        <v>62</v>
      </c>
      <c r="J1520" t="s">
        <v>62</v>
      </c>
      <c r="K1520" t="s">
        <v>62</v>
      </c>
      <c r="L1520" t="s">
        <v>62</v>
      </c>
      <c r="M1520" t="s">
        <v>62</v>
      </c>
      <c r="N1520" t="s">
        <v>62</v>
      </c>
      <c r="O1520" t="s">
        <v>62</v>
      </c>
      <c r="P1520" t="s">
        <v>62</v>
      </c>
      <c r="Q1520" t="s">
        <v>62</v>
      </c>
      <c r="R1520" t="s">
        <v>62</v>
      </c>
      <c r="S1520" t="s">
        <v>62</v>
      </c>
      <c r="T1520" t="s">
        <v>62</v>
      </c>
      <c r="U1520" t="s">
        <v>62</v>
      </c>
      <c r="V1520" t="s">
        <v>62</v>
      </c>
    </row>
    <row r="1521" spans="1:22" x14ac:dyDescent="0.2">
      <c r="A1521" s="1" t="s">
        <v>1581</v>
      </c>
      <c r="B1521" s="1" t="s">
        <v>4919</v>
      </c>
      <c r="C1521" s="1" t="s">
        <v>3248</v>
      </c>
      <c r="D1521" s="1" t="s">
        <v>3399</v>
      </c>
      <c r="F1521" t="s">
        <v>62</v>
      </c>
      <c r="G1521" t="s">
        <v>62</v>
      </c>
      <c r="H1521" t="s">
        <v>62</v>
      </c>
      <c r="J1521" t="s">
        <v>61</v>
      </c>
      <c r="K1521" t="s">
        <v>62</v>
      </c>
      <c r="L1521" t="s">
        <v>62</v>
      </c>
      <c r="M1521" t="s">
        <v>62</v>
      </c>
      <c r="N1521" t="s">
        <v>62</v>
      </c>
      <c r="O1521" t="s">
        <v>61</v>
      </c>
      <c r="P1521" t="s">
        <v>61</v>
      </c>
      <c r="Q1521" t="s">
        <v>62</v>
      </c>
      <c r="R1521" t="s">
        <v>61</v>
      </c>
      <c r="S1521" t="s">
        <v>62</v>
      </c>
      <c r="T1521" t="s">
        <v>61</v>
      </c>
      <c r="U1521" t="s">
        <v>62</v>
      </c>
      <c r="V1521" t="s">
        <v>62</v>
      </c>
    </row>
    <row r="1522" spans="1:22" x14ac:dyDescent="0.2">
      <c r="A1522" s="1" t="s">
        <v>1582</v>
      </c>
      <c r="B1522" s="1" t="s">
        <v>4920</v>
      </c>
      <c r="C1522" s="1" t="s">
        <v>3249</v>
      </c>
      <c r="D1522" s="1" t="s">
        <v>3399</v>
      </c>
      <c r="E1522" t="s">
        <v>61</v>
      </c>
      <c r="F1522" t="s">
        <v>62</v>
      </c>
      <c r="G1522" t="s">
        <v>62</v>
      </c>
      <c r="H1522" t="s">
        <v>62</v>
      </c>
      <c r="I1522" t="s">
        <v>62</v>
      </c>
      <c r="J1522" t="s">
        <v>62</v>
      </c>
      <c r="K1522" t="s">
        <v>62</v>
      </c>
      <c r="L1522" t="s">
        <v>62</v>
      </c>
      <c r="M1522" t="s">
        <v>62</v>
      </c>
      <c r="N1522" t="s">
        <v>62</v>
      </c>
      <c r="O1522" t="s">
        <v>62</v>
      </c>
      <c r="P1522" t="s">
        <v>62</v>
      </c>
      <c r="Q1522" t="s">
        <v>62</v>
      </c>
      <c r="R1522" t="s">
        <v>62</v>
      </c>
      <c r="S1522" t="s">
        <v>62</v>
      </c>
      <c r="T1522" t="s">
        <v>62</v>
      </c>
      <c r="U1522" t="s">
        <v>62</v>
      </c>
      <c r="V1522" t="s">
        <v>61</v>
      </c>
    </row>
    <row r="1523" spans="1:22" x14ac:dyDescent="0.2">
      <c r="A1523" s="1" t="s">
        <v>1583</v>
      </c>
      <c r="B1523" s="1" t="s">
        <v>4921</v>
      </c>
      <c r="C1523" s="1" t="s">
        <v>3250</v>
      </c>
      <c r="D1523" s="1" t="s">
        <v>3399</v>
      </c>
      <c r="E1523" t="s">
        <v>61</v>
      </c>
      <c r="F1523" t="s">
        <v>62</v>
      </c>
      <c r="G1523" t="s">
        <v>62</v>
      </c>
      <c r="H1523" t="s">
        <v>62</v>
      </c>
      <c r="I1523" t="s">
        <v>62</v>
      </c>
      <c r="J1523" t="s">
        <v>61</v>
      </c>
      <c r="K1523" t="s">
        <v>62</v>
      </c>
      <c r="L1523" t="s">
        <v>62</v>
      </c>
      <c r="M1523" t="s">
        <v>62</v>
      </c>
      <c r="N1523" t="s">
        <v>62</v>
      </c>
      <c r="O1523" t="s">
        <v>62</v>
      </c>
      <c r="P1523" t="s">
        <v>61</v>
      </c>
      <c r="Q1523" t="s">
        <v>61</v>
      </c>
      <c r="R1523" t="s">
        <v>61</v>
      </c>
      <c r="T1523" t="s">
        <v>62</v>
      </c>
      <c r="V1523" t="s">
        <v>62</v>
      </c>
    </row>
    <row r="1524" spans="1:22" x14ac:dyDescent="0.2">
      <c r="A1524" s="1" t="s">
        <v>1584</v>
      </c>
      <c r="B1524" s="1" t="s">
        <v>4922</v>
      </c>
      <c r="C1524" s="1" t="s">
        <v>3251</v>
      </c>
      <c r="D1524" s="1" t="s">
        <v>3399</v>
      </c>
      <c r="E1524" t="s">
        <v>61</v>
      </c>
      <c r="F1524" t="s">
        <v>62</v>
      </c>
      <c r="G1524" t="s">
        <v>61</v>
      </c>
      <c r="H1524" t="s">
        <v>62</v>
      </c>
      <c r="I1524" t="s">
        <v>61</v>
      </c>
      <c r="J1524" t="s">
        <v>61</v>
      </c>
      <c r="K1524" t="s">
        <v>62</v>
      </c>
      <c r="L1524" t="s">
        <v>62</v>
      </c>
      <c r="M1524" t="s">
        <v>62</v>
      </c>
      <c r="N1524" t="s">
        <v>62</v>
      </c>
      <c r="O1524" t="s">
        <v>61</v>
      </c>
      <c r="P1524" t="s">
        <v>61</v>
      </c>
      <c r="Q1524" t="s">
        <v>62</v>
      </c>
      <c r="R1524" t="s">
        <v>61</v>
      </c>
      <c r="S1524" t="s">
        <v>62</v>
      </c>
      <c r="T1524" t="s">
        <v>61</v>
      </c>
      <c r="U1524" t="s">
        <v>62</v>
      </c>
      <c r="V1524" t="s">
        <v>62</v>
      </c>
    </row>
    <row r="1525" spans="1:22" x14ac:dyDescent="0.2">
      <c r="A1525" s="1" t="s">
        <v>1585</v>
      </c>
      <c r="B1525" s="1" t="s">
        <v>4923</v>
      </c>
      <c r="C1525" s="1" t="s">
        <v>3252</v>
      </c>
      <c r="D1525" s="1" t="s">
        <v>3399</v>
      </c>
      <c r="E1525" t="s">
        <v>61</v>
      </c>
      <c r="F1525" t="s">
        <v>62</v>
      </c>
      <c r="G1525" t="s">
        <v>61</v>
      </c>
      <c r="H1525" t="s">
        <v>62</v>
      </c>
      <c r="I1525" t="s">
        <v>62</v>
      </c>
      <c r="J1525" t="s">
        <v>61</v>
      </c>
      <c r="K1525" t="s">
        <v>62</v>
      </c>
      <c r="L1525" t="s">
        <v>62</v>
      </c>
      <c r="M1525" t="s">
        <v>62</v>
      </c>
      <c r="N1525" t="s">
        <v>62</v>
      </c>
      <c r="O1525" t="s">
        <v>62</v>
      </c>
      <c r="P1525" t="s">
        <v>61</v>
      </c>
      <c r="Q1525" t="s">
        <v>62</v>
      </c>
      <c r="R1525" t="s">
        <v>61</v>
      </c>
      <c r="S1525" t="s">
        <v>62</v>
      </c>
      <c r="T1525" t="s">
        <v>61</v>
      </c>
      <c r="V1525" t="s">
        <v>61</v>
      </c>
    </row>
    <row r="1526" spans="1:22" x14ac:dyDescent="0.2">
      <c r="A1526" s="1" t="s">
        <v>1586</v>
      </c>
      <c r="B1526" s="1" t="s">
        <v>4924</v>
      </c>
      <c r="C1526" s="1" t="s">
        <v>3253</v>
      </c>
      <c r="D1526" s="1" t="s">
        <v>3399</v>
      </c>
      <c r="E1526" t="s">
        <v>61</v>
      </c>
      <c r="F1526" t="s">
        <v>62</v>
      </c>
      <c r="G1526" t="s">
        <v>62</v>
      </c>
      <c r="H1526" t="s">
        <v>62</v>
      </c>
      <c r="I1526" t="s">
        <v>62</v>
      </c>
      <c r="J1526" t="s">
        <v>62</v>
      </c>
      <c r="K1526" t="s">
        <v>62</v>
      </c>
      <c r="L1526" t="s">
        <v>62</v>
      </c>
      <c r="M1526" t="s">
        <v>62</v>
      </c>
      <c r="N1526" t="s">
        <v>62</v>
      </c>
      <c r="O1526" t="s">
        <v>62</v>
      </c>
      <c r="P1526" t="s">
        <v>61</v>
      </c>
      <c r="Q1526" t="s">
        <v>62</v>
      </c>
      <c r="R1526" t="s">
        <v>61</v>
      </c>
      <c r="T1526" t="s">
        <v>62</v>
      </c>
      <c r="U1526" t="s">
        <v>62</v>
      </c>
      <c r="V1526" t="s">
        <v>62</v>
      </c>
    </row>
    <row r="1527" spans="1:22" x14ac:dyDescent="0.2">
      <c r="A1527" s="1" t="s">
        <v>1587</v>
      </c>
      <c r="B1527" s="1" t="s">
        <v>4925</v>
      </c>
      <c r="C1527" s="1" t="s">
        <v>3254</v>
      </c>
      <c r="D1527" s="1" t="s">
        <v>3399</v>
      </c>
      <c r="E1527" t="s">
        <v>61</v>
      </c>
      <c r="F1527" t="s">
        <v>62</v>
      </c>
      <c r="G1527" t="s">
        <v>62</v>
      </c>
      <c r="H1527" t="s">
        <v>62</v>
      </c>
      <c r="J1527" t="s">
        <v>62</v>
      </c>
      <c r="K1527" t="s">
        <v>62</v>
      </c>
      <c r="L1527" t="s">
        <v>62</v>
      </c>
      <c r="M1527" t="s">
        <v>62</v>
      </c>
      <c r="N1527" t="s">
        <v>62</v>
      </c>
      <c r="O1527" t="s">
        <v>61</v>
      </c>
      <c r="P1527" t="s">
        <v>62</v>
      </c>
      <c r="Q1527" t="s">
        <v>62</v>
      </c>
      <c r="R1527" t="s">
        <v>62</v>
      </c>
      <c r="S1527" t="s">
        <v>62</v>
      </c>
      <c r="T1527" t="s">
        <v>61</v>
      </c>
      <c r="U1527" t="s">
        <v>61</v>
      </c>
      <c r="V1527" t="s">
        <v>62</v>
      </c>
    </row>
    <row r="1528" spans="1:22" x14ac:dyDescent="0.2">
      <c r="A1528" s="1" t="s">
        <v>1588</v>
      </c>
      <c r="B1528" s="1" t="s">
        <v>4926</v>
      </c>
      <c r="C1528" s="1" t="s">
        <v>3255</v>
      </c>
      <c r="D1528" s="1" t="s">
        <v>3399</v>
      </c>
      <c r="E1528" t="s">
        <v>61</v>
      </c>
      <c r="F1528" t="s">
        <v>62</v>
      </c>
      <c r="G1528" t="s">
        <v>62</v>
      </c>
      <c r="H1528" t="s">
        <v>62</v>
      </c>
      <c r="I1528" t="s">
        <v>62</v>
      </c>
      <c r="J1528" t="s">
        <v>62</v>
      </c>
      <c r="K1528" t="s">
        <v>62</v>
      </c>
      <c r="L1528" t="s">
        <v>62</v>
      </c>
      <c r="M1528" t="s">
        <v>62</v>
      </c>
      <c r="N1528" t="s">
        <v>62</v>
      </c>
      <c r="O1528" t="s">
        <v>62</v>
      </c>
      <c r="P1528" t="s">
        <v>62</v>
      </c>
      <c r="Q1528" t="s">
        <v>62</v>
      </c>
      <c r="R1528" t="s">
        <v>62</v>
      </c>
      <c r="S1528" t="s">
        <v>62</v>
      </c>
      <c r="U1528" t="s">
        <v>62</v>
      </c>
      <c r="V1528" t="s">
        <v>62</v>
      </c>
    </row>
    <row r="1529" spans="1:22" x14ac:dyDescent="0.2">
      <c r="A1529" s="1" t="s">
        <v>1589</v>
      </c>
      <c r="B1529" s="1" t="s">
        <v>4927</v>
      </c>
      <c r="C1529" s="1" t="s">
        <v>3256</v>
      </c>
      <c r="D1529" s="1" t="s">
        <v>3399</v>
      </c>
      <c r="E1529" t="s">
        <v>61</v>
      </c>
      <c r="F1529" t="s">
        <v>62</v>
      </c>
      <c r="G1529" t="s">
        <v>62</v>
      </c>
      <c r="H1529" t="s">
        <v>62</v>
      </c>
      <c r="I1529" t="s">
        <v>62</v>
      </c>
      <c r="J1529" t="s">
        <v>61</v>
      </c>
      <c r="K1529" t="s">
        <v>62</v>
      </c>
      <c r="L1529" t="s">
        <v>62</v>
      </c>
      <c r="M1529" t="s">
        <v>62</v>
      </c>
      <c r="N1529" t="s">
        <v>62</v>
      </c>
      <c r="O1529" t="s">
        <v>62</v>
      </c>
      <c r="P1529" t="s">
        <v>61</v>
      </c>
      <c r="Q1529" t="s">
        <v>61</v>
      </c>
      <c r="R1529" t="s">
        <v>61</v>
      </c>
      <c r="S1529" t="s">
        <v>61</v>
      </c>
      <c r="T1529" t="s">
        <v>62</v>
      </c>
      <c r="V1529" t="s">
        <v>62</v>
      </c>
    </row>
    <row r="1530" spans="1:22" x14ac:dyDescent="0.2">
      <c r="A1530" s="1" t="s">
        <v>1590</v>
      </c>
      <c r="B1530" s="1" t="s">
        <v>4928</v>
      </c>
      <c r="C1530" s="1" t="s">
        <v>3257</v>
      </c>
      <c r="D1530" s="1" t="s">
        <v>3399</v>
      </c>
      <c r="E1530" t="s">
        <v>61</v>
      </c>
      <c r="G1530" t="s">
        <v>62</v>
      </c>
      <c r="H1530" t="s">
        <v>62</v>
      </c>
      <c r="J1530" t="s">
        <v>61</v>
      </c>
      <c r="K1530" t="s">
        <v>62</v>
      </c>
      <c r="L1530" t="s">
        <v>62</v>
      </c>
      <c r="M1530" t="s">
        <v>62</v>
      </c>
      <c r="N1530" t="s">
        <v>62</v>
      </c>
      <c r="O1530" t="s">
        <v>62</v>
      </c>
      <c r="P1530" t="s">
        <v>61</v>
      </c>
      <c r="Q1530" t="s">
        <v>62</v>
      </c>
      <c r="R1530" t="s">
        <v>61</v>
      </c>
      <c r="S1530" t="s">
        <v>61</v>
      </c>
      <c r="T1530" t="s">
        <v>61</v>
      </c>
      <c r="U1530" t="s">
        <v>62</v>
      </c>
      <c r="V1530" t="s">
        <v>61</v>
      </c>
    </row>
    <row r="1531" spans="1:22" x14ac:dyDescent="0.2">
      <c r="A1531" s="1" t="s">
        <v>1591</v>
      </c>
      <c r="B1531" s="1" t="s">
        <v>4929</v>
      </c>
      <c r="C1531" s="1" t="s">
        <v>3258</v>
      </c>
      <c r="D1531" s="1" t="s">
        <v>3399</v>
      </c>
      <c r="E1531" t="s">
        <v>61</v>
      </c>
      <c r="F1531" t="s">
        <v>62</v>
      </c>
      <c r="G1531" t="s">
        <v>62</v>
      </c>
      <c r="H1531" t="s">
        <v>62</v>
      </c>
      <c r="J1531" t="s">
        <v>61</v>
      </c>
      <c r="K1531" t="s">
        <v>62</v>
      </c>
      <c r="L1531" t="s">
        <v>62</v>
      </c>
      <c r="M1531" t="s">
        <v>62</v>
      </c>
      <c r="N1531" t="s">
        <v>61</v>
      </c>
      <c r="O1531" t="s">
        <v>62</v>
      </c>
      <c r="P1531" t="s">
        <v>61</v>
      </c>
      <c r="Q1531" t="s">
        <v>61</v>
      </c>
      <c r="R1531" t="s">
        <v>61</v>
      </c>
      <c r="S1531" t="s">
        <v>61</v>
      </c>
      <c r="T1531" t="s">
        <v>62</v>
      </c>
      <c r="V1531" t="s">
        <v>62</v>
      </c>
    </row>
    <row r="1532" spans="1:22" x14ac:dyDescent="0.2">
      <c r="A1532" s="1" t="s">
        <v>1592</v>
      </c>
      <c r="B1532" s="1" t="s">
        <v>4930</v>
      </c>
      <c r="C1532" s="1" t="s">
        <v>3259</v>
      </c>
      <c r="D1532" s="1" t="s">
        <v>3399</v>
      </c>
      <c r="E1532" t="s">
        <v>61</v>
      </c>
      <c r="F1532" t="s">
        <v>62</v>
      </c>
      <c r="G1532" t="s">
        <v>62</v>
      </c>
      <c r="H1532" t="s">
        <v>62</v>
      </c>
      <c r="I1532" t="s">
        <v>62</v>
      </c>
      <c r="J1532" t="s">
        <v>61</v>
      </c>
      <c r="K1532" t="s">
        <v>61</v>
      </c>
      <c r="L1532" t="s">
        <v>62</v>
      </c>
      <c r="M1532" t="s">
        <v>62</v>
      </c>
      <c r="N1532" t="s">
        <v>61</v>
      </c>
      <c r="O1532" t="s">
        <v>61</v>
      </c>
      <c r="P1532" t="s">
        <v>61</v>
      </c>
      <c r="Q1532" t="s">
        <v>61</v>
      </c>
      <c r="R1532" t="s">
        <v>61</v>
      </c>
      <c r="S1532" t="s">
        <v>61</v>
      </c>
      <c r="T1532" t="s">
        <v>61</v>
      </c>
      <c r="U1532" t="s">
        <v>61</v>
      </c>
      <c r="V1532" t="s">
        <v>61</v>
      </c>
    </row>
    <row r="1533" spans="1:22" x14ac:dyDescent="0.2">
      <c r="A1533" s="1" t="s">
        <v>1593</v>
      </c>
      <c r="B1533" s="1" t="s">
        <v>4931</v>
      </c>
      <c r="C1533" s="1" t="s">
        <v>3260</v>
      </c>
      <c r="D1533" s="1" t="s">
        <v>3399</v>
      </c>
      <c r="E1533" t="s">
        <v>61</v>
      </c>
      <c r="F1533" t="s">
        <v>62</v>
      </c>
      <c r="G1533" t="s">
        <v>62</v>
      </c>
      <c r="H1533" t="s">
        <v>62</v>
      </c>
      <c r="I1533" t="s">
        <v>61</v>
      </c>
      <c r="J1533" t="s">
        <v>62</v>
      </c>
      <c r="K1533" t="s">
        <v>62</v>
      </c>
      <c r="L1533" t="s">
        <v>62</v>
      </c>
      <c r="M1533" t="s">
        <v>62</v>
      </c>
      <c r="N1533" t="s">
        <v>62</v>
      </c>
      <c r="O1533" t="s">
        <v>62</v>
      </c>
      <c r="P1533" t="s">
        <v>61</v>
      </c>
      <c r="Q1533" t="s">
        <v>62</v>
      </c>
      <c r="R1533" t="s">
        <v>61</v>
      </c>
      <c r="S1533" t="s">
        <v>62</v>
      </c>
      <c r="T1533" t="s">
        <v>62</v>
      </c>
      <c r="U1533" t="s">
        <v>61</v>
      </c>
      <c r="V1533" t="s">
        <v>62</v>
      </c>
    </row>
    <row r="1534" spans="1:22" x14ac:dyDescent="0.2">
      <c r="A1534" s="1" t="s">
        <v>1594</v>
      </c>
      <c r="B1534" s="1" t="s">
        <v>4932</v>
      </c>
      <c r="C1534" s="1" t="s">
        <v>3261</v>
      </c>
      <c r="D1534" s="1" t="s">
        <v>3399</v>
      </c>
      <c r="E1534" t="s">
        <v>61</v>
      </c>
      <c r="F1534" t="s">
        <v>62</v>
      </c>
      <c r="G1534" t="s">
        <v>62</v>
      </c>
      <c r="H1534" t="s">
        <v>62</v>
      </c>
      <c r="I1534" t="s">
        <v>62</v>
      </c>
      <c r="J1534" t="s">
        <v>61</v>
      </c>
      <c r="K1534" t="s">
        <v>62</v>
      </c>
      <c r="L1534" t="s">
        <v>62</v>
      </c>
      <c r="M1534" t="s">
        <v>62</v>
      </c>
      <c r="N1534" t="s">
        <v>62</v>
      </c>
      <c r="O1534" t="s">
        <v>62</v>
      </c>
      <c r="P1534" t="s">
        <v>61</v>
      </c>
      <c r="Q1534" t="s">
        <v>62</v>
      </c>
      <c r="R1534" t="s">
        <v>61</v>
      </c>
      <c r="S1534" t="s">
        <v>62</v>
      </c>
      <c r="T1534" t="s">
        <v>61</v>
      </c>
      <c r="V1534" t="s">
        <v>61</v>
      </c>
    </row>
    <row r="1535" spans="1:22" x14ac:dyDescent="0.2">
      <c r="A1535" s="1" t="s">
        <v>1595</v>
      </c>
      <c r="B1535" s="1" t="s">
        <v>4933</v>
      </c>
      <c r="C1535" s="1" t="s">
        <v>3262</v>
      </c>
      <c r="D1535" s="1" t="s">
        <v>3399</v>
      </c>
      <c r="E1535" t="s">
        <v>61</v>
      </c>
      <c r="F1535" t="s">
        <v>62</v>
      </c>
      <c r="G1535" t="s">
        <v>62</v>
      </c>
      <c r="H1535" t="s">
        <v>62</v>
      </c>
      <c r="I1535" t="s">
        <v>62</v>
      </c>
      <c r="K1535" t="s">
        <v>62</v>
      </c>
      <c r="L1535" t="s">
        <v>62</v>
      </c>
      <c r="M1535" t="s">
        <v>62</v>
      </c>
      <c r="N1535" t="s">
        <v>62</v>
      </c>
      <c r="O1535" t="s">
        <v>62</v>
      </c>
      <c r="P1535" t="s">
        <v>61</v>
      </c>
      <c r="Q1535" t="s">
        <v>62</v>
      </c>
      <c r="R1535" t="s">
        <v>61</v>
      </c>
      <c r="T1535" t="s">
        <v>62</v>
      </c>
      <c r="U1535" t="s">
        <v>62</v>
      </c>
      <c r="V1535" t="s">
        <v>62</v>
      </c>
    </row>
    <row r="1536" spans="1:22" x14ac:dyDescent="0.2">
      <c r="A1536" s="1" t="s">
        <v>1596</v>
      </c>
      <c r="B1536" s="1" t="s">
        <v>4934</v>
      </c>
      <c r="C1536" s="1" t="s">
        <v>3263</v>
      </c>
      <c r="D1536" s="1" t="s">
        <v>3399</v>
      </c>
      <c r="E1536" t="s">
        <v>61</v>
      </c>
      <c r="F1536" t="s">
        <v>62</v>
      </c>
      <c r="G1536" t="s">
        <v>62</v>
      </c>
      <c r="H1536" t="s">
        <v>62</v>
      </c>
      <c r="I1536" t="s">
        <v>62</v>
      </c>
      <c r="J1536" t="s">
        <v>62</v>
      </c>
      <c r="K1536" t="s">
        <v>62</v>
      </c>
      <c r="L1536" t="s">
        <v>62</v>
      </c>
      <c r="M1536" t="s">
        <v>62</v>
      </c>
      <c r="N1536" t="s">
        <v>62</v>
      </c>
      <c r="O1536" t="s">
        <v>62</v>
      </c>
      <c r="P1536" t="s">
        <v>61</v>
      </c>
      <c r="Q1536" t="s">
        <v>62</v>
      </c>
      <c r="R1536" t="s">
        <v>61</v>
      </c>
      <c r="T1536" t="s">
        <v>62</v>
      </c>
      <c r="U1536" t="s">
        <v>62</v>
      </c>
      <c r="V1536" t="s">
        <v>62</v>
      </c>
    </row>
    <row r="1537" spans="1:22" x14ac:dyDescent="0.2">
      <c r="A1537" s="1" t="s">
        <v>1597</v>
      </c>
      <c r="B1537" s="1" t="s">
        <v>4935</v>
      </c>
      <c r="C1537" s="1" t="s">
        <v>3264</v>
      </c>
      <c r="D1537" s="1" t="s">
        <v>3399</v>
      </c>
      <c r="E1537" t="s">
        <v>61</v>
      </c>
      <c r="F1537" t="s">
        <v>62</v>
      </c>
      <c r="G1537" t="s">
        <v>62</v>
      </c>
      <c r="H1537" t="s">
        <v>62</v>
      </c>
      <c r="I1537" t="s">
        <v>62</v>
      </c>
      <c r="J1537" t="s">
        <v>62</v>
      </c>
      <c r="K1537" t="s">
        <v>62</v>
      </c>
      <c r="L1537" t="s">
        <v>62</v>
      </c>
      <c r="M1537" t="s">
        <v>62</v>
      </c>
      <c r="N1537" t="s">
        <v>62</v>
      </c>
      <c r="O1537" t="s">
        <v>62</v>
      </c>
      <c r="P1537" t="s">
        <v>62</v>
      </c>
      <c r="Q1537" t="s">
        <v>62</v>
      </c>
      <c r="R1537" t="s">
        <v>62</v>
      </c>
      <c r="S1537" t="s">
        <v>62</v>
      </c>
      <c r="T1537" t="s">
        <v>62</v>
      </c>
      <c r="U1537" t="s">
        <v>62</v>
      </c>
      <c r="V1537" t="s">
        <v>62</v>
      </c>
    </row>
    <row r="1538" spans="1:22" x14ac:dyDescent="0.2">
      <c r="A1538" s="1" t="s">
        <v>1598</v>
      </c>
      <c r="B1538" s="1" t="s">
        <v>4936</v>
      </c>
      <c r="C1538" s="1" t="s">
        <v>3265</v>
      </c>
      <c r="D1538" s="1" t="s">
        <v>3399</v>
      </c>
      <c r="E1538" t="s">
        <v>61</v>
      </c>
      <c r="F1538" t="s">
        <v>62</v>
      </c>
      <c r="G1538" t="s">
        <v>61</v>
      </c>
      <c r="H1538" t="s">
        <v>62</v>
      </c>
      <c r="I1538" t="s">
        <v>61</v>
      </c>
      <c r="J1538" t="s">
        <v>62</v>
      </c>
      <c r="K1538" t="s">
        <v>62</v>
      </c>
      <c r="L1538" t="s">
        <v>62</v>
      </c>
      <c r="M1538" t="s">
        <v>62</v>
      </c>
      <c r="N1538" t="s">
        <v>62</v>
      </c>
      <c r="O1538" t="s">
        <v>62</v>
      </c>
      <c r="P1538" t="s">
        <v>62</v>
      </c>
      <c r="Q1538" t="s">
        <v>62</v>
      </c>
      <c r="R1538" t="s">
        <v>62</v>
      </c>
      <c r="S1538" t="s">
        <v>62</v>
      </c>
      <c r="T1538" t="s">
        <v>62</v>
      </c>
      <c r="U1538" t="s">
        <v>62</v>
      </c>
      <c r="V1538" t="s">
        <v>62</v>
      </c>
    </row>
    <row r="1539" spans="1:22" x14ac:dyDescent="0.2">
      <c r="A1539" s="1" t="s">
        <v>1599</v>
      </c>
      <c r="B1539" s="1" t="s">
        <v>4937</v>
      </c>
      <c r="C1539" s="1" t="s">
        <v>3266</v>
      </c>
      <c r="D1539" s="1" t="s">
        <v>3399</v>
      </c>
      <c r="E1539" t="s">
        <v>61</v>
      </c>
      <c r="F1539" t="s">
        <v>62</v>
      </c>
      <c r="G1539" t="s">
        <v>62</v>
      </c>
      <c r="H1539" t="s">
        <v>62</v>
      </c>
      <c r="I1539" t="s">
        <v>61</v>
      </c>
      <c r="J1539" t="s">
        <v>62</v>
      </c>
      <c r="K1539" t="s">
        <v>62</v>
      </c>
      <c r="L1539" t="s">
        <v>62</v>
      </c>
      <c r="M1539" t="s">
        <v>62</v>
      </c>
      <c r="N1539" t="s">
        <v>62</v>
      </c>
      <c r="O1539" t="s">
        <v>61</v>
      </c>
      <c r="P1539" t="s">
        <v>62</v>
      </c>
      <c r="Q1539" t="s">
        <v>62</v>
      </c>
      <c r="R1539" t="s">
        <v>62</v>
      </c>
      <c r="S1539" t="s">
        <v>62</v>
      </c>
      <c r="T1539" t="s">
        <v>61</v>
      </c>
      <c r="U1539" t="s">
        <v>61</v>
      </c>
      <c r="V1539" t="s">
        <v>62</v>
      </c>
    </row>
    <row r="1540" spans="1:22" x14ac:dyDescent="0.2">
      <c r="A1540" s="1" t="s">
        <v>1600</v>
      </c>
      <c r="B1540" s="1" t="s">
        <v>4938</v>
      </c>
      <c r="C1540" s="1" t="s">
        <v>3267</v>
      </c>
      <c r="D1540" s="1" t="s">
        <v>3399</v>
      </c>
      <c r="E1540" t="s">
        <v>61</v>
      </c>
      <c r="F1540" t="s">
        <v>62</v>
      </c>
      <c r="G1540" t="s">
        <v>61</v>
      </c>
      <c r="H1540" t="s">
        <v>62</v>
      </c>
      <c r="I1540" t="s">
        <v>61</v>
      </c>
      <c r="J1540" t="s">
        <v>62</v>
      </c>
      <c r="K1540" t="s">
        <v>62</v>
      </c>
      <c r="L1540" t="s">
        <v>62</v>
      </c>
      <c r="M1540" t="s">
        <v>62</v>
      </c>
      <c r="N1540" t="s">
        <v>62</v>
      </c>
      <c r="O1540" t="s">
        <v>62</v>
      </c>
      <c r="P1540" t="s">
        <v>61</v>
      </c>
      <c r="Q1540" t="s">
        <v>61</v>
      </c>
      <c r="R1540" t="s">
        <v>61</v>
      </c>
      <c r="S1540" t="s">
        <v>62</v>
      </c>
      <c r="T1540" t="s">
        <v>62</v>
      </c>
      <c r="U1540" t="s">
        <v>62</v>
      </c>
      <c r="V1540" t="s">
        <v>61</v>
      </c>
    </row>
    <row r="1541" spans="1:22" x14ac:dyDescent="0.2">
      <c r="A1541" s="1" t="s">
        <v>1601</v>
      </c>
      <c r="B1541" s="1" t="s">
        <v>4939</v>
      </c>
      <c r="C1541" s="1" t="s">
        <v>3268</v>
      </c>
      <c r="D1541" s="1" t="s">
        <v>3399</v>
      </c>
      <c r="E1541" t="s">
        <v>61</v>
      </c>
      <c r="F1541" t="s">
        <v>62</v>
      </c>
      <c r="G1541" t="s">
        <v>62</v>
      </c>
      <c r="H1541" t="s">
        <v>62</v>
      </c>
      <c r="I1541" t="s">
        <v>62</v>
      </c>
      <c r="J1541" t="s">
        <v>61</v>
      </c>
      <c r="K1541" t="s">
        <v>62</v>
      </c>
      <c r="L1541" t="s">
        <v>62</v>
      </c>
      <c r="M1541" t="s">
        <v>62</v>
      </c>
      <c r="N1541" t="s">
        <v>62</v>
      </c>
      <c r="O1541" t="s">
        <v>61</v>
      </c>
      <c r="P1541" t="s">
        <v>61</v>
      </c>
      <c r="Q1541" t="s">
        <v>62</v>
      </c>
      <c r="R1541" t="s">
        <v>61</v>
      </c>
      <c r="T1541" t="s">
        <v>61</v>
      </c>
      <c r="V1541" t="s">
        <v>62</v>
      </c>
    </row>
    <row r="1542" spans="1:22" x14ac:dyDescent="0.2">
      <c r="A1542" s="1" t="s">
        <v>1602</v>
      </c>
      <c r="B1542" s="1" t="s">
        <v>4940</v>
      </c>
      <c r="C1542" s="1" t="s">
        <v>3269</v>
      </c>
      <c r="D1542" s="1" t="s">
        <v>3399</v>
      </c>
      <c r="E1542" t="s">
        <v>61</v>
      </c>
      <c r="F1542" t="s">
        <v>62</v>
      </c>
      <c r="G1542" t="s">
        <v>62</v>
      </c>
      <c r="H1542" t="s">
        <v>62</v>
      </c>
      <c r="I1542" t="s">
        <v>61</v>
      </c>
      <c r="J1542" t="s">
        <v>62</v>
      </c>
      <c r="K1542" t="s">
        <v>62</v>
      </c>
      <c r="L1542" t="s">
        <v>62</v>
      </c>
      <c r="M1542" t="s">
        <v>62</v>
      </c>
      <c r="N1542" t="s">
        <v>62</v>
      </c>
      <c r="O1542" t="s">
        <v>61</v>
      </c>
      <c r="P1542" t="s">
        <v>62</v>
      </c>
      <c r="Q1542" t="s">
        <v>62</v>
      </c>
      <c r="R1542" t="s">
        <v>62</v>
      </c>
      <c r="S1542" t="s">
        <v>62</v>
      </c>
      <c r="T1542" t="s">
        <v>61</v>
      </c>
      <c r="U1542" t="s">
        <v>61</v>
      </c>
      <c r="V1542" t="s">
        <v>62</v>
      </c>
    </row>
    <row r="1543" spans="1:22" x14ac:dyDescent="0.2">
      <c r="A1543" s="1" t="s">
        <v>1603</v>
      </c>
      <c r="B1543" s="1" t="s">
        <v>4941</v>
      </c>
      <c r="C1543" s="1" t="s">
        <v>3270</v>
      </c>
      <c r="D1543" s="1" t="s">
        <v>3399</v>
      </c>
      <c r="E1543" t="s">
        <v>61</v>
      </c>
      <c r="F1543" t="s">
        <v>62</v>
      </c>
      <c r="G1543" t="s">
        <v>62</v>
      </c>
      <c r="H1543" t="s">
        <v>62</v>
      </c>
      <c r="I1543" t="s">
        <v>62</v>
      </c>
      <c r="J1543" t="s">
        <v>61</v>
      </c>
      <c r="K1543" t="s">
        <v>62</v>
      </c>
      <c r="L1543" t="s">
        <v>62</v>
      </c>
      <c r="M1543" t="s">
        <v>62</v>
      </c>
      <c r="N1543" t="s">
        <v>62</v>
      </c>
      <c r="O1543" t="s">
        <v>62</v>
      </c>
      <c r="P1543" t="s">
        <v>61</v>
      </c>
      <c r="Q1543" t="s">
        <v>61</v>
      </c>
      <c r="R1543" t="s">
        <v>61</v>
      </c>
      <c r="T1543" t="s">
        <v>62</v>
      </c>
      <c r="U1543" t="s">
        <v>62</v>
      </c>
      <c r="V1543" t="s">
        <v>62</v>
      </c>
    </row>
    <row r="1544" spans="1:22" x14ac:dyDescent="0.2">
      <c r="A1544" s="1" t="s">
        <v>1604</v>
      </c>
      <c r="B1544" s="1" t="s">
        <v>4942</v>
      </c>
      <c r="C1544" s="1" t="s">
        <v>3271</v>
      </c>
      <c r="D1544" s="1" t="s">
        <v>3399</v>
      </c>
      <c r="E1544" t="s">
        <v>61</v>
      </c>
      <c r="F1544" t="s">
        <v>62</v>
      </c>
      <c r="G1544" t="s">
        <v>62</v>
      </c>
      <c r="H1544" t="s">
        <v>62</v>
      </c>
      <c r="I1544" t="s">
        <v>62</v>
      </c>
      <c r="J1544" t="s">
        <v>61</v>
      </c>
      <c r="K1544" t="s">
        <v>62</v>
      </c>
      <c r="L1544" t="s">
        <v>62</v>
      </c>
      <c r="M1544" t="s">
        <v>62</v>
      </c>
      <c r="N1544" t="s">
        <v>62</v>
      </c>
      <c r="O1544" t="s">
        <v>61</v>
      </c>
      <c r="P1544" t="s">
        <v>61</v>
      </c>
      <c r="Q1544" t="s">
        <v>62</v>
      </c>
      <c r="R1544" t="s">
        <v>61</v>
      </c>
      <c r="S1544" t="s">
        <v>61</v>
      </c>
      <c r="T1544" t="s">
        <v>62</v>
      </c>
      <c r="V1544" t="s">
        <v>62</v>
      </c>
    </row>
    <row r="1545" spans="1:22" x14ac:dyDescent="0.2">
      <c r="A1545" s="1" t="s">
        <v>1605</v>
      </c>
      <c r="B1545" s="1" t="s">
        <v>4943</v>
      </c>
      <c r="C1545" s="1" t="s">
        <v>3272</v>
      </c>
      <c r="D1545" s="1" t="s">
        <v>3399</v>
      </c>
      <c r="G1545" t="s">
        <v>62</v>
      </c>
      <c r="H1545" t="s">
        <v>62</v>
      </c>
      <c r="I1545" t="s">
        <v>61</v>
      </c>
      <c r="J1545" t="s">
        <v>61</v>
      </c>
      <c r="K1545" t="s">
        <v>62</v>
      </c>
      <c r="L1545" t="s">
        <v>62</v>
      </c>
      <c r="M1545" t="s">
        <v>62</v>
      </c>
      <c r="N1545" t="s">
        <v>62</v>
      </c>
      <c r="O1545" t="s">
        <v>61</v>
      </c>
      <c r="P1545" t="s">
        <v>61</v>
      </c>
      <c r="Q1545" t="s">
        <v>62</v>
      </c>
      <c r="R1545" t="s">
        <v>61</v>
      </c>
      <c r="S1545" t="s">
        <v>61</v>
      </c>
      <c r="T1545" t="s">
        <v>61</v>
      </c>
      <c r="U1545" t="s">
        <v>62</v>
      </c>
      <c r="V1545" t="s">
        <v>62</v>
      </c>
    </row>
    <row r="1546" spans="1:22" x14ac:dyDescent="0.2">
      <c r="A1546" s="1" t="s">
        <v>1606</v>
      </c>
      <c r="B1546" s="1" t="s">
        <v>4944</v>
      </c>
      <c r="C1546" s="1" t="s">
        <v>3273</v>
      </c>
      <c r="D1546" s="1" t="s">
        <v>3399</v>
      </c>
      <c r="E1546" t="s">
        <v>61</v>
      </c>
      <c r="F1546" t="s">
        <v>62</v>
      </c>
      <c r="G1546" t="s">
        <v>62</v>
      </c>
      <c r="H1546" t="s">
        <v>62</v>
      </c>
      <c r="I1546" t="s">
        <v>61</v>
      </c>
      <c r="J1546" t="s">
        <v>62</v>
      </c>
      <c r="K1546" t="s">
        <v>62</v>
      </c>
      <c r="L1546" t="s">
        <v>62</v>
      </c>
      <c r="M1546" t="s">
        <v>62</v>
      </c>
      <c r="N1546" t="s">
        <v>62</v>
      </c>
      <c r="O1546" t="s">
        <v>62</v>
      </c>
      <c r="P1546" t="s">
        <v>62</v>
      </c>
      <c r="Q1546" t="s">
        <v>62</v>
      </c>
      <c r="R1546" t="s">
        <v>62</v>
      </c>
      <c r="S1546" t="s">
        <v>62</v>
      </c>
      <c r="T1546" t="s">
        <v>61</v>
      </c>
      <c r="V1546" t="s">
        <v>61</v>
      </c>
    </row>
    <row r="1547" spans="1:22" x14ac:dyDescent="0.2">
      <c r="A1547" s="1" t="s">
        <v>1607</v>
      </c>
      <c r="B1547" s="1" t="s">
        <v>4945</v>
      </c>
      <c r="C1547" s="1" t="s">
        <v>3274</v>
      </c>
      <c r="D1547" s="1" t="s">
        <v>3399</v>
      </c>
      <c r="E1547" t="s">
        <v>61</v>
      </c>
      <c r="F1547" t="s">
        <v>62</v>
      </c>
      <c r="G1547" t="s">
        <v>62</v>
      </c>
      <c r="H1547" t="s">
        <v>62</v>
      </c>
      <c r="I1547" t="s">
        <v>62</v>
      </c>
      <c r="J1547" t="s">
        <v>61</v>
      </c>
      <c r="K1547" t="s">
        <v>62</v>
      </c>
      <c r="L1547" t="s">
        <v>62</v>
      </c>
      <c r="M1547" t="s">
        <v>62</v>
      </c>
      <c r="N1547" t="s">
        <v>62</v>
      </c>
      <c r="O1547" t="s">
        <v>61</v>
      </c>
      <c r="P1547" t="s">
        <v>61</v>
      </c>
      <c r="Q1547" t="s">
        <v>61</v>
      </c>
      <c r="R1547" t="s">
        <v>61</v>
      </c>
      <c r="S1547" t="s">
        <v>61</v>
      </c>
      <c r="T1547" t="s">
        <v>62</v>
      </c>
      <c r="V1547" t="s">
        <v>62</v>
      </c>
    </row>
    <row r="1548" spans="1:22" x14ac:dyDescent="0.2">
      <c r="A1548" s="1" t="s">
        <v>1608</v>
      </c>
      <c r="B1548" s="1" t="s">
        <v>4946</v>
      </c>
      <c r="C1548" s="1" t="s">
        <v>3275</v>
      </c>
      <c r="D1548" s="1" t="s">
        <v>3399</v>
      </c>
      <c r="E1548" t="s">
        <v>61</v>
      </c>
      <c r="F1548" t="s">
        <v>62</v>
      </c>
      <c r="G1548" t="s">
        <v>62</v>
      </c>
      <c r="H1548" t="s">
        <v>62</v>
      </c>
      <c r="I1548" t="s">
        <v>62</v>
      </c>
      <c r="K1548" t="s">
        <v>62</v>
      </c>
      <c r="L1548" t="s">
        <v>62</v>
      </c>
      <c r="M1548" t="s">
        <v>62</v>
      </c>
      <c r="N1548" t="s">
        <v>61</v>
      </c>
      <c r="O1548" t="s">
        <v>61</v>
      </c>
      <c r="P1548" t="s">
        <v>62</v>
      </c>
      <c r="Q1548" t="s">
        <v>61</v>
      </c>
      <c r="R1548" t="s">
        <v>62</v>
      </c>
      <c r="S1548" t="s">
        <v>62</v>
      </c>
      <c r="T1548" t="s">
        <v>61</v>
      </c>
      <c r="U1548" t="s">
        <v>61</v>
      </c>
      <c r="V1548" t="s">
        <v>61</v>
      </c>
    </row>
    <row r="1549" spans="1:22" x14ac:dyDescent="0.2">
      <c r="A1549" s="1" t="s">
        <v>1609</v>
      </c>
      <c r="B1549" s="1" t="s">
        <v>4947</v>
      </c>
      <c r="C1549" s="1" t="s">
        <v>3276</v>
      </c>
      <c r="D1549" s="1" t="s">
        <v>3399</v>
      </c>
      <c r="E1549" t="s">
        <v>61</v>
      </c>
      <c r="F1549" t="s">
        <v>62</v>
      </c>
      <c r="G1549" t="s">
        <v>62</v>
      </c>
      <c r="H1549" t="s">
        <v>62</v>
      </c>
      <c r="J1549" t="s">
        <v>61</v>
      </c>
      <c r="L1549" t="s">
        <v>62</v>
      </c>
      <c r="M1549" t="s">
        <v>62</v>
      </c>
      <c r="N1549" t="s">
        <v>62</v>
      </c>
      <c r="O1549" t="s">
        <v>61</v>
      </c>
      <c r="P1549" t="s">
        <v>61</v>
      </c>
      <c r="Q1549" t="s">
        <v>61</v>
      </c>
      <c r="R1549" t="s">
        <v>61</v>
      </c>
      <c r="S1549" t="s">
        <v>61</v>
      </c>
      <c r="T1549" t="s">
        <v>62</v>
      </c>
      <c r="U1549" t="s">
        <v>62</v>
      </c>
      <c r="V1549" t="s">
        <v>62</v>
      </c>
    </row>
    <row r="1550" spans="1:22" x14ac:dyDescent="0.2">
      <c r="A1550" s="1" t="s">
        <v>1610</v>
      </c>
      <c r="B1550" s="1" t="s">
        <v>4948</v>
      </c>
      <c r="C1550" s="1" t="s">
        <v>3277</v>
      </c>
      <c r="D1550" s="1" t="s">
        <v>3399</v>
      </c>
      <c r="E1550" t="s">
        <v>61</v>
      </c>
      <c r="F1550" t="s">
        <v>62</v>
      </c>
      <c r="G1550" t="s">
        <v>62</v>
      </c>
      <c r="H1550" t="s">
        <v>62</v>
      </c>
      <c r="I1550" t="s">
        <v>62</v>
      </c>
      <c r="J1550" t="s">
        <v>62</v>
      </c>
      <c r="K1550" t="s">
        <v>62</v>
      </c>
      <c r="L1550" t="s">
        <v>62</v>
      </c>
      <c r="M1550" t="s">
        <v>62</v>
      </c>
      <c r="N1550" t="s">
        <v>62</v>
      </c>
      <c r="O1550" t="s">
        <v>62</v>
      </c>
      <c r="P1550" t="s">
        <v>62</v>
      </c>
      <c r="Q1550" t="s">
        <v>62</v>
      </c>
      <c r="R1550" t="s">
        <v>62</v>
      </c>
      <c r="S1550" t="s">
        <v>62</v>
      </c>
      <c r="T1550" t="s">
        <v>62</v>
      </c>
      <c r="V1550" t="s">
        <v>62</v>
      </c>
    </row>
    <row r="1551" spans="1:22" x14ac:dyDescent="0.2">
      <c r="A1551" s="1" t="s">
        <v>1611</v>
      </c>
      <c r="B1551" s="1" t="s">
        <v>4949</v>
      </c>
      <c r="C1551" s="1" t="s">
        <v>3278</v>
      </c>
      <c r="D1551" s="1" t="s">
        <v>3399</v>
      </c>
      <c r="E1551" t="s">
        <v>61</v>
      </c>
      <c r="F1551" t="s">
        <v>62</v>
      </c>
      <c r="G1551" t="s">
        <v>62</v>
      </c>
      <c r="H1551" t="s">
        <v>62</v>
      </c>
      <c r="I1551" t="s">
        <v>62</v>
      </c>
      <c r="J1551" t="s">
        <v>62</v>
      </c>
      <c r="K1551" t="s">
        <v>62</v>
      </c>
      <c r="L1551" t="s">
        <v>62</v>
      </c>
      <c r="M1551" t="s">
        <v>62</v>
      </c>
      <c r="N1551" t="s">
        <v>61</v>
      </c>
      <c r="O1551" t="s">
        <v>61</v>
      </c>
      <c r="P1551" t="s">
        <v>62</v>
      </c>
      <c r="Q1551" t="s">
        <v>61</v>
      </c>
      <c r="R1551" t="s">
        <v>62</v>
      </c>
      <c r="S1551" t="s">
        <v>62</v>
      </c>
      <c r="T1551" t="s">
        <v>62</v>
      </c>
      <c r="U1551" t="s">
        <v>61</v>
      </c>
      <c r="V1551" t="s">
        <v>61</v>
      </c>
    </row>
    <row r="1552" spans="1:22" x14ac:dyDescent="0.2">
      <c r="A1552" s="1" t="s">
        <v>1612</v>
      </c>
      <c r="B1552" s="1" t="s">
        <v>4950</v>
      </c>
      <c r="C1552" s="1" t="s">
        <v>3279</v>
      </c>
      <c r="D1552" s="1" t="s">
        <v>3399</v>
      </c>
      <c r="E1552" t="s">
        <v>61</v>
      </c>
      <c r="F1552" t="s">
        <v>62</v>
      </c>
      <c r="G1552" t="s">
        <v>62</v>
      </c>
      <c r="H1552" t="s">
        <v>62</v>
      </c>
      <c r="I1552" t="s">
        <v>62</v>
      </c>
      <c r="J1552" t="s">
        <v>61</v>
      </c>
      <c r="K1552" t="s">
        <v>62</v>
      </c>
      <c r="L1552" t="s">
        <v>62</v>
      </c>
      <c r="M1552" t="s">
        <v>62</v>
      </c>
      <c r="N1552" t="s">
        <v>62</v>
      </c>
      <c r="O1552" t="s">
        <v>62</v>
      </c>
      <c r="P1552" t="s">
        <v>61</v>
      </c>
      <c r="Q1552" t="s">
        <v>62</v>
      </c>
      <c r="R1552" t="s">
        <v>61</v>
      </c>
      <c r="S1552" t="s">
        <v>62</v>
      </c>
      <c r="T1552" t="s">
        <v>62</v>
      </c>
      <c r="U1552" t="s">
        <v>62</v>
      </c>
      <c r="V1552" t="s">
        <v>62</v>
      </c>
    </row>
    <row r="1553" spans="1:22" x14ac:dyDescent="0.2">
      <c r="A1553" s="1" t="s">
        <v>1613</v>
      </c>
      <c r="B1553" s="1" t="s">
        <v>4951</v>
      </c>
      <c r="C1553" s="1" t="s">
        <v>3280</v>
      </c>
      <c r="D1553" s="1" t="s">
        <v>3399</v>
      </c>
      <c r="E1553" t="s">
        <v>61</v>
      </c>
      <c r="F1553" t="s">
        <v>62</v>
      </c>
      <c r="G1553" t="s">
        <v>62</v>
      </c>
      <c r="H1553" t="s">
        <v>62</v>
      </c>
      <c r="I1553" t="s">
        <v>61</v>
      </c>
      <c r="J1553" t="s">
        <v>62</v>
      </c>
      <c r="K1553" t="s">
        <v>62</v>
      </c>
      <c r="L1553" t="s">
        <v>62</v>
      </c>
      <c r="M1553" t="s">
        <v>62</v>
      </c>
      <c r="N1553" t="s">
        <v>62</v>
      </c>
      <c r="O1553" t="s">
        <v>62</v>
      </c>
      <c r="P1553" t="s">
        <v>62</v>
      </c>
      <c r="Q1553" t="s">
        <v>62</v>
      </c>
      <c r="R1553" t="s">
        <v>62</v>
      </c>
      <c r="S1553" t="s">
        <v>62</v>
      </c>
      <c r="T1553" t="s">
        <v>61</v>
      </c>
      <c r="V1553" t="s">
        <v>62</v>
      </c>
    </row>
    <row r="1554" spans="1:22" x14ac:dyDescent="0.2">
      <c r="A1554" s="1" t="s">
        <v>1614</v>
      </c>
      <c r="B1554" s="1" t="s">
        <v>4952</v>
      </c>
      <c r="C1554" s="1" t="s">
        <v>3281</v>
      </c>
      <c r="D1554" s="1" t="s">
        <v>3399</v>
      </c>
      <c r="E1554" t="s">
        <v>62</v>
      </c>
      <c r="F1554" t="s">
        <v>62</v>
      </c>
      <c r="G1554" t="s">
        <v>62</v>
      </c>
      <c r="H1554" t="s">
        <v>62</v>
      </c>
      <c r="I1554" t="s">
        <v>62</v>
      </c>
      <c r="J1554" t="s">
        <v>62</v>
      </c>
      <c r="K1554" t="s">
        <v>62</v>
      </c>
      <c r="L1554" t="s">
        <v>62</v>
      </c>
      <c r="M1554" t="s">
        <v>62</v>
      </c>
      <c r="N1554" t="s">
        <v>62</v>
      </c>
      <c r="O1554" t="s">
        <v>61</v>
      </c>
      <c r="P1554" t="s">
        <v>61</v>
      </c>
      <c r="Q1554" t="s">
        <v>62</v>
      </c>
      <c r="R1554" t="s">
        <v>62</v>
      </c>
      <c r="S1554" t="s">
        <v>62</v>
      </c>
      <c r="T1554" t="s">
        <v>61</v>
      </c>
      <c r="U1554" t="s">
        <v>62</v>
      </c>
      <c r="V1554" t="s">
        <v>62</v>
      </c>
    </row>
    <row r="1555" spans="1:22" x14ac:dyDescent="0.2">
      <c r="A1555" s="1" t="s">
        <v>1615</v>
      </c>
      <c r="B1555" s="1" t="s">
        <v>4953</v>
      </c>
      <c r="C1555" s="1" t="s">
        <v>3282</v>
      </c>
      <c r="D1555" s="1" t="s">
        <v>3399</v>
      </c>
      <c r="E1555" t="s">
        <v>61</v>
      </c>
      <c r="F1555" t="s">
        <v>62</v>
      </c>
      <c r="G1555" t="s">
        <v>62</v>
      </c>
      <c r="H1555" t="s">
        <v>62</v>
      </c>
      <c r="I1555" t="s">
        <v>62</v>
      </c>
      <c r="K1555" t="s">
        <v>62</v>
      </c>
      <c r="L1555" t="s">
        <v>62</v>
      </c>
      <c r="M1555" t="s">
        <v>62</v>
      </c>
      <c r="O1555" t="s">
        <v>62</v>
      </c>
      <c r="P1555" t="s">
        <v>62</v>
      </c>
      <c r="Q1555" t="s">
        <v>61</v>
      </c>
      <c r="R1555" t="s">
        <v>61</v>
      </c>
      <c r="S1555" t="s">
        <v>62</v>
      </c>
      <c r="T1555" t="s">
        <v>62</v>
      </c>
      <c r="U1555" t="s">
        <v>61</v>
      </c>
      <c r="V1555" t="s">
        <v>62</v>
      </c>
    </row>
    <row r="1556" spans="1:22" x14ac:dyDescent="0.2">
      <c r="A1556" s="1" t="s">
        <v>1616</v>
      </c>
      <c r="B1556" s="1" t="s">
        <v>4954</v>
      </c>
      <c r="C1556" s="1" t="s">
        <v>3283</v>
      </c>
      <c r="D1556" s="1" t="s">
        <v>3399</v>
      </c>
      <c r="E1556" t="s">
        <v>61</v>
      </c>
      <c r="F1556" t="s">
        <v>62</v>
      </c>
      <c r="G1556" t="s">
        <v>62</v>
      </c>
      <c r="H1556" t="s">
        <v>62</v>
      </c>
      <c r="I1556" t="s">
        <v>62</v>
      </c>
      <c r="K1556" t="s">
        <v>62</v>
      </c>
      <c r="L1556" t="s">
        <v>62</v>
      </c>
      <c r="M1556" t="s">
        <v>62</v>
      </c>
      <c r="N1556" t="s">
        <v>62</v>
      </c>
      <c r="O1556" t="s">
        <v>61</v>
      </c>
      <c r="P1556" t="s">
        <v>61</v>
      </c>
      <c r="Q1556" t="s">
        <v>62</v>
      </c>
      <c r="R1556" t="s">
        <v>61</v>
      </c>
      <c r="S1556" t="s">
        <v>62</v>
      </c>
      <c r="U1556" t="s">
        <v>61</v>
      </c>
      <c r="V1556" t="s">
        <v>62</v>
      </c>
    </row>
    <row r="1557" spans="1:22" x14ac:dyDescent="0.2">
      <c r="A1557" s="1" t="s">
        <v>1617</v>
      </c>
      <c r="B1557" s="1" t="s">
        <v>4955</v>
      </c>
      <c r="C1557" s="1" t="s">
        <v>3284</v>
      </c>
      <c r="D1557" s="1" t="s">
        <v>3399</v>
      </c>
      <c r="E1557" t="s">
        <v>61</v>
      </c>
      <c r="F1557" t="s">
        <v>62</v>
      </c>
      <c r="G1557" t="s">
        <v>62</v>
      </c>
      <c r="H1557" t="s">
        <v>62</v>
      </c>
      <c r="I1557" t="s">
        <v>62</v>
      </c>
      <c r="J1557" t="s">
        <v>62</v>
      </c>
      <c r="K1557" t="s">
        <v>62</v>
      </c>
      <c r="L1557" t="s">
        <v>62</v>
      </c>
      <c r="M1557" t="s">
        <v>62</v>
      </c>
      <c r="N1557" t="s">
        <v>62</v>
      </c>
      <c r="O1557" t="s">
        <v>61</v>
      </c>
      <c r="P1557" t="s">
        <v>62</v>
      </c>
      <c r="Q1557" t="s">
        <v>62</v>
      </c>
      <c r="R1557" t="s">
        <v>62</v>
      </c>
      <c r="S1557" t="s">
        <v>62</v>
      </c>
      <c r="T1557" t="s">
        <v>62</v>
      </c>
      <c r="U1557" t="s">
        <v>61</v>
      </c>
      <c r="V1557" t="s">
        <v>61</v>
      </c>
    </row>
    <row r="1558" spans="1:22" x14ac:dyDescent="0.2">
      <c r="A1558" s="1" t="s">
        <v>1618</v>
      </c>
      <c r="B1558" s="1" t="s">
        <v>4956</v>
      </c>
      <c r="C1558" s="1" t="s">
        <v>3285</v>
      </c>
      <c r="D1558" s="1" t="s">
        <v>3399</v>
      </c>
      <c r="E1558" t="s">
        <v>61</v>
      </c>
      <c r="F1558" t="s">
        <v>62</v>
      </c>
      <c r="G1558" t="s">
        <v>62</v>
      </c>
      <c r="H1558" t="s">
        <v>62</v>
      </c>
      <c r="I1558" t="s">
        <v>61</v>
      </c>
      <c r="J1558" t="s">
        <v>62</v>
      </c>
      <c r="K1558" t="s">
        <v>62</v>
      </c>
      <c r="L1558" t="s">
        <v>62</v>
      </c>
      <c r="M1558" t="s">
        <v>62</v>
      </c>
      <c r="N1558" t="s">
        <v>62</v>
      </c>
      <c r="O1558" t="s">
        <v>62</v>
      </c>
      <c r="P1558" t="s">
        <v>62</v>
      </c>
      <c r="Q1558" t="s">
        <v>62</v>
      </c>
      <c r="R1558" t="s">
        <v>62</v>
      </c>
      <c r="S1558" t="s">
        <v>62</v>
      </c>
      <c r="U1558" t="s">
        <v>62</v>
      </c>
      <c r="V1558" t="s">
        <v>62</v>
      </c>
    </row>
    <row r="1559" spans="1:22" x14ac:dyDescent="0.2">
      <c r="A1559" s="1" t="s">
        <v>1619</v>
      </c>
      <c r="B1559" s="1" t="s">
        <v>4957</v>
      </c>
      <c r="C1559" s="1" t="s">
        <v>3286</v>
      </c>
      <c r="D1559" s="1" t="s">
        <v>3399</v>
      </c>
      <c r="F1559" t="s">
        <v>62</v>
      </c>
      <c r="G1559" t="s">
        <v>62</v>
      </c>
      <c r="H1559" t="s">
        <v>62</v>
      </c>
      <c r="I1559" t="s">
        <v>62</v>
      </c>
      <c r="K1559" t="s">
        <v>62</v>
      </c>
      <c r="L1559" t="s">
        <v>62</v>
      </c>
      <c r="M1559" t="s">
        <v>62</v>
      </c>
      <c r="N1559" t="s">
        <v>62</v>
      </c>
      <c r="O1559" t="s">
        <v>61</v>
      </c>
      <c r="P1559" t="s">
        <v>61</v>
      </c>
      <c r="Q1559" t="s">
        <v>62</v>
      </c>
      <c r="R1559" t="s">
        <v>61</v>
      </c>
      <c r="S1559" t="s">
        <v>62</v>
      </c>
      <c r="T1559" t="s">
        <v>61</v>
      </c>
      <c r="U1559" t="s">
        <v>62</v>
      </c>
      <c r="V1559" t="s">
        <v>62</v>
      </c>
    </row>
    <row r="1560" spans="1:22" x14ac:dyDescent="0.2">
      <c r="A1560" s="1" t="s">
        <v>1620</v>
      </c>
      <c r="B1560" s="1" t="s">
        <v>4958</v>
      </c>
      <c r="C1560" s="1" t="s">
        <v>3287</v>
      </c>
      <c r="D1560" s="1" t="s">
        <v>3399</v>
      </c>
      <c r="E1560" t="s">
        <v>61</v>
      </c>
      <c r="G1560" t="s">
        <v>62</v>
      </c>
      <c r="H1560" t="s">
        <v>62</v>
      </c>
      <c r="I1560" t="s">
        <v>61</v>
      </c>
      <c r="J1560" t="s">
        <v>61</v>
      </c>
      <c r="K1560" t="s">
        <v>62</v>
      </c>
      <c r="L1560" t="s">
        <v>62</v>
      </c>
      <c r="M1560" t="s">
        <v>62</v>
      </c>
      <c r="N1560" t="s">
        <v>61</v>
      </c>
      <c r="O1560" t="s">
        <v>61</v>
      </c>
      <c r="P1560" t="s">
        <v>61</v>
      </c>
      <c r="Q1560" t="s">
        <v>61</v>
      </c>
      <c r="R1560" t="s">
        <v>61</v>
      </c>
      <c r="S1560" t="s">
        <v>61</v>
      </c>
      <c r="T1560" t="s">
        <v>61</v>
      </c>
      <c r="U1560" t="s">
        <v>61</v>
      </c>
      <c r="V1560" t="s">
        <v>61</v>
      </c>
    </row>
    <row r="1561" spans="1:22" x14ac:dyDescent="0.2">
      <c r="A1561" s="1" t="s">
        <v>1621</v>
      </c>
      <c r="B1561" s="1" t="s">
        <v>4959</v>
      </c>
      <c r="C1561" s="1" t="s">
        <v>3288</v>
      </c>
      <c r="D1561" s="1" t="s">
        <v>3399</v>
      </c>
      <c r="E1561" t="s">
        <v>62</v>
      </c>
      <c r="F1561" t="s">
        <v>62</v>
      </c>
      <c r="G1561" t="s">
        <v>62</v>
      </c>
      <c r="H1561" t="s">
        <v>62</v>
      </c>
      <c r="J1561" t="s">
        <v>61</v>
      </c>
      <c r="K1561" t="s">
        <v>62</v>
      </c>
      <c r="L1561" t="s">
        <v>62</v>
      </c>
      <c r="M1561" t="s">
        <v>62</v>
      </c>
      <c r="N1561" t="s">
        <v>62</v>
      </c>
      <c r="O1561" t="s">
        <v>61</v>
      </c>
      <c r="P1561" t="s">
        <v>61</v>
      </c>
      <c r="Q1561" t="s">
        <v>62</v>
      </c>
      <c r="R1561" t="s">
        <v>61</v>
      </c>
      <c r="T1561" t="s">
        <v>61</v>
      </c>
      <c r="U1561" t="s">
        <v>62</v>
      </c>
      <c r="V1561" t="s">
        <v>62</v>
      </c>
    </row>
    <row r="1562" spans="1:22" x14ac:dyDescent="0.2">
      <c r="A1562" s="1" t="s">
        <v>1622</v>
      </c>
      <c r="B1562" s="1" t="s">
        <v>4960</v>
      </c>
      <c r="C1562" s="1" t="s">
        <v>3289</v>
      </c>
      <c r="D1562" s="1" t="s">
        <v>3399</v>
      </c>
      <c r="E1562" t="s">
        <v>61</v>
      </c>
      <c r="F1562" t="s">
        <v>62</v>
      </c>
      <c r="G1562" t="s">
        <v>62</v>
      </c>
      <c r="H1562" t="s">
        <v>62</v>
      </c>
      <c r="I1562" t="s">
        <v>61</v>
      </c>
      <c r="J1562" t="s">
        <v>62</v>
      </c>
      <c r="K1562" t="s">
        <v>62</v>
      </c>
      <c r="L1562" t="s">
        <v>62</v>
      </c>
      <c r="M1562" t="s">
        <v>62</v>
      </c>
      <c r="N1562" t="s">
        <v>62</v>
      </c>
      <c r="O1562" t="s">
        <v>61</v>
      </c>
      <c r="P1562" t="s">
        <v>62</v>
      </c>
      <c r="Q1562" t="s">
        <v>62</v>
      </c>
      <c r="R1562" t="s">
        <v>62</v>
      </c>
      <c r="S1562" t="s">
        <v>62</v>
      </c>
      <c r="T1562" t="s">
        <v>61</v>
      </c>
      <c r="U1562" t="s">
        <v>61</v>
      </c>
      <c r="V1562" t="s">
        <v>62</v>
      </c>
    </row>
    <row r="1563" spans="1:22" x14ac:dyDescent="0.2">
      <c r="A1563" s="1" t="s">
        <v>1623</v>
      </c>
      <c r="B1563" s="1" t="s">
        <v>4961</v>
      </c>
      <c r="C1563" s="1" t="s">
        <v>3290</v>
      </c>
      <c r="D1563" s="1" t="s">
        <v>3399</v>
      </c>
      <c r="E1563" t="s">
        <v>61</v>
      </c>
      <c r="F1563" t="s">
        <v>62</v>
      </c>
      <c r="G1563" t="s">
        <v>62</v>
      </c>
      <c r="H1563" t="s">
        <v>62</v>
      </c>
      <c r="I1563" t="s">
        <v>62</v>
      </c>
      <c r="J1563" t="s">
        <v>61</v>
      </c>
      <c r="K1563" t="s">
        <v>62</v>
      </c>
      <c r="L1563" t="s">
        <v>62</v>
      </c>
      <c r="M1563" t="s">
        <v>62</v>
      </c>
      <c r="N1563" t="s">
        <v>62</v>
      </c>
      <c r="O1563" t="s">
        <v>62</v>
      </c>
      <c r="P1563" t="s">
        <v>61</v>
      </c>
      <c r="Q1563" t="s">
        <v>61</v>
      </c>
      <c r="R1563" t="s">
        <v>61</v>
      </c>
      <c r="S1563" t="s">
        <v>61</v>
      </c>
      <c r="T1563" t="s">
        <v>62</v>
      </c>
      <c r="V1563" t="s">
        <v>62</v>
      </c>
    </row>
    <row r="1564" spans="1:22" x14ac:dyDescent="0.2">
      <c r="A1564" s="1" t="s">
        <v>1624</v>
      </c>
      <c r="B1564" s="1" t="s">
        <v>4962</v>
      </c>
      <c r="C1564" s="1" t="s">
        <v>3291</v>
      </c>
      <c r="D1564" s="1" t="s">
        <v>3399</v>
      </c>
      <c r="F1564" t="s">
        <v>62</v>
      </c>
      <c r="G1564" t="s">
        <v>62</v>
      </c>
      <c r="H1564" t="s">
        <v>62</v>
      </c>
      <c r="I1564" t="s">
        <v>62</v>
      </c>
      <c r="K1564" t="s">
        <v>62</v>
      </c>
      <c r="L1564" t="s">
        <v>62</v>
      </c>
      <c r="M1564" t="s">
        <v>62</v>
      </c>
      <c r="N1564" t="s">
        <v>62</v>
      </c>
      <c r="O1564" t="s">
        <v>61</v>
      </c>
      <c r="P1564" t="s">
        <v>61</v>
      </c>
      <c r="Q1564" t="s">
        <v>62</v>
      </c>
      <c r="R1564" t="s">
        <v>61</v>
      </c>
      <c r="S1564" t="s">
        <v>62</v>
      </c>
      <c r="T1564" t="s">
        <v>61</v>
      </c>
      <c r="U1564" t="s">
        <v>62</v>
      </c>
      <c r="V1564" t="s">
        <v>62</v>
      </c>
    </row>
    <row r="1565" spans="1:22" x14ac:dyDescent="0.2">
      <c r="A1565" s="1" t="s">
        <v>1625</v>
      </c>
      <c r="B1565" s="1" t="s">
        <v>4963</v>
      </c>
      <c r="C1565" s="1" t="s">
        <v>3292</v>
      </c>
      <c r="D1565" s="1" t="s">
        <v>3399</v>
      </c>
      <c r="E1565" t="s">
        <v>61</v>
      </c>
      <c r="F1565" t="s">
        <v>62</v>
      </c>
      <c r="G1565" t="s">
        <v>62</v>
      </c>
      <c r="H1565" t="s">
        <v>62</v>
      </c>
      <c r="I1565" t="s">
        <v>62</v>
      </c>
      <c r="J1565" t="s">
        <v>61</v>
      </c>
      <c r="K1565" t="s">
        <v>62</v>
      </c>
      <c r="L1565" t="s">
        <v>62</v>
      </c>
      <c r="M1565" t="s">
        <v>62</v>
      </c>
      <c r="N1565" t="s">
        <v>62</v>
      </c>
      <c r="O1565" t="s">
        <v>62</v>
      </c>
      <c r="P1565" t="s">
        <v>61</v>
      </c>
      <c r="Q1565" t="s">
        <v>61</v>
      </c>
      <c r="R1565" t="s">
        <v>61</v>
      </c>
      <c r="S1565" t="s">
        <v>61</v>
      </c>
      <c r="T1565" t="s">
        <v>62</v>
      </c>
      <c r="U1565" t="s">
        <v>62</v>
      </c>
      <c r="V1565" t="s">
        <v>62</v>
      </c>
    </row>
    <row r="1566" spans="1:22" x14ac:dyDescent="0.2">
      <c r="A1566" s="1" t="s">
        <v>1626</v>
      </c>
      <c r="B1566" s="1" t="s">
        <v>4964</v>
      </c>
      <c r="C1566" s="1" t="s">
        <v>3293</v>
      </c>
      <c r="D1566" s="1" t="s">
        <v>3399</v>
      </c>
      <c r="E1566" t="s">
        <v>61</v>
      </c>
      <c r="F1566" t="s">
        <v>62</v>
      </c>
      <c r="G1566" t="s">
        <v>62</v>
      </c>
      <c r="H1566" t="s">
        <v>62</v>
      </c>
      <c r="I1566" t="s">
        <v>61</v>
      </c>
      <c r="J1566" t="s">
        <v>62</v>
      </c>
      <c r="K1566" t="s">
        <v>62</v>
      </c>
      <c r="L1566" t="s">
        <v>62</v>
      </c>
      <c r="M1566" t="s">
        <v>62</v>
      </c>
      <c r="N1566" t="s">
        <v>62</v>
      </c>
      <c r="O1566" t="s">
        <v>62</v>
      </c>
      <c r="P1566" t="s">
        <v>62</v>
      </c>
      <c r="Q1566" t="s">
        <v>62</v>
      </c>
      <c r="R1566" t="s">
        <v>62</v>
      </c>
      <c r="S1566" t="s">
        <v>62</v>
      </c>
      <c r="V1566" t="s">
        <v>62</v>
      </c>
    </row>
    <row r="1567" spans="1:22" x14ac:dyDescent="0.2">
      <c r="A1567" s="1" t="s">
        <v>1627</v>
      </c>
      <c r="B1567" s="1" t="s">
        <v>4965</v>
      </c>
      <c r="C1567" s="1" t="s">
        <v>3294</v>
      </c>
      <c r="D1567" s="1" t="s">
        <v>3399</v>
      </c>
      <c r="E1567" t="s">
        <v>61</v>
      </c>
      <c r="F1567" t="s">
        <v>62</v>
      </c>
      <c r="G1567" t="s">
        <v>62</v>
      </c>
      <c r="H1567" t="s">
        <v>62</v>
      </c>
      <c r="J1567" t="s">
        <v>62</v>
      </c>
      <c r="K1567" t="s">
        <v>62</v>
      </c>
      <c r="L1567" t="s">
        <v>62</v>
      </c>
      <c r="M1567" t="s">
        <v>62</v>
      </c>
      <c r="N1567" t="s">
        <v>62</v>
      </c>
      <c r="O1567" t="s">
        <v>62</v>
      </c>
      <c r="P1567" t="s">
        <v>62</v>
      </c>
      <c r="Q1567" t="s">
        <v>62</v>
      </c>
      <c r="R1567" t="s">
        <v>62</v>
      </c>
      <c r="S1567" t="s">
        <v>62</v>
      </c>
      <c r="T1567" t="s">
        <v>62</v>
      </c>
      <c r="V1567" t="s">
        <v>62</v>
      </c>
    </row>
    <row r="1568" spans="1:22" x14ac:dyDescent="0.2">
      <c r="A1568" s="1" t="s">
        <v>1628</v>
      </c>
      <c r="B1568" s="1" t="s">
        <v>4966</v>
      </c>
      <c r="C1568" s="1" t="s">
        <v>3295</v>
      </c>
      <c r="D1568" s="1" t="s">
        <v>3399</v>
      </c>
      <c r="E1568" t="s">
        <v>61</v>
      </c>
      <c r="F1568" t="s">
        <v>62</v>
      </c>
      <c r="G1568" t="s">
        <v>61</v>
      </c>
      <c r="H1568" t="s">
        <v>62</v>
      </c>
      <c r="I1568" t="s">
        <v>61</v>
      </c>
      <c r="K1568" t="s">
        <v>62</v>
      </c>
      <c r="L1568" t="s">
        <v>62</v>
      </c>
      <c r="M1568" t="s">
        <v>62</v>
      </c>
      <c r="N1568" t="s">
        <v>62</v>
      </c>
      <c r="O1568" t="s">
        <v>61</v>
      </c>
      <c r="P1568" t="s">
        <v>61</v>
      </c>
      <c r="Q1568" t="s">
        <v>62</v>
      </c>
      <c r="R1568" t="s">
        <v>61</v>
      </c>
      <c r="T1568" t="s">
        <v>62</v>
      </c>
      <c r="U1568" t="s">
        <v>61</v>
      </c>
      <c r="V1568" t="s">
        <v>61</v>
      </c>
    </row>
    <row r="1569" spans="1:22" x14ac:dyDescent="0.2">
      <c r="A1569" s="1" t="s">
        <v>1629</v>
      </c>
      <c r="B1569" s="1" t="s">
        <v>4967</v>
      </c>
      <c r="C1569" s="1" t="s">
        <v>3296</v>
      </c>
      <c r="D1569" s="1" t="s">
        <v>3399</v>
      </c>
      <c r="F1569" t="s">
        <v>62</v>
      </c>
      <c r="G1569" t="s">
        <v>62</v>
      </c>
      <c r="H1569" t="s">
        <v>62</v>
      </c>
      <c r="J1569" t="s">
        <v>62</v>
      </c>
      <c r="K1569" t="s">
        <v>62</v>
      </c>
      <c r="L1569" t="s">
        <v>62</v>
      </c>
      <c r="M1569" t="s">
        <v>62</v>
      </c>
      <c r="N1569" t="s">
        <v>62</v>
      </c>
      <c r="O1569" t="s">
        <v>61</v>
      </c>
      <c r="P1569" t="s">
        <v>61</v>
      </c>
      <c r="Q1569" t="s">
        <v>62</v>
      </c>
      <c r="R1569" t="s">
        <v>61</v>
      </c>
      <c r="S1569" t="s">
        <v>62</v>
      </c>
      <c r="T1569" t="s">
        <v>62</v>
      </c>
      <c r="U1569" t="s">
        <v>62</v>
      </c>
      <c r="V1569" t="s">
        <v>62</v>
      </c>
    </row>
    <row r="1570" spans="1:22" x14ac:dyDescent="0.2">
      <c r="A1570" s="1" t="s">
        <v>1630</v>
      </c>
      <c r="B1570" s="1" t="s">
        <v>4968</v>
      </c>
      <c r="C1570" s="1" t="s">
        <v>3297</v>
      </c>
      <c r="D1570" s="1" t="s">
        <v>3399</v>
      </c>
      <c r="E1570" t="s">
        <v>61</v>
      </c>
      <c r="F1570" t="s">
        <v>62</v>
      </c>
      <c r="G1570" t="s">
        <v>62</v>
      </c>
      <c r="H1570" t="s">
        <v>62</v>
      </c>
      <c r="I1570" t="s">
        <v>62</v>
      </c>
      <c r="J1570" t="s">
        <v>62</v>
      </c>
      <c r="K1570" t="s">
        <v>62</v>
      </c>
      <c r="L1570" t="s">
        <v>62</v>
      </c>
      <c r="M1570" t="s">
        <v>62</v>
      </c>
      <c r="N1570" t="s">
        <v>62</v>
      </c>
      <c r="O1570" t="s">
        <v>61</v>
      </c>
      <c r="P1570" t="s">
        <v>61</v>
      </c>
      <c r="Q1570" t="s">
        <v>62</v>
      </c>
      <c r="R1570" t="s">
        <v>61</v>
      </c>
      <c r="S1570" t="s">
        <v>61</v>
      </c>
      <c r="T1570" t="s">
        <v>61</v>
      </c>
      <c r="U1570" t="s">
        <v>61</v>
      </c>
      <c r="V1570" t="s">
        <v>61</v>
      </c>
    </row>
    <row r="1571" spans="1:22" x14ac:dyDescent="0.2">
      <c r="A1571" s="1" t="s">
        <v>1631</v>
      </c>
      <c r="B1571" s="1" t="s">
        <v>4969</v>
      </c>
      <c r="C1571" s="1" t="s">
        <v>3298</v>
      </c>
      <c r="D1571" s="1" t="s">
        <v>3399</v>
      </c>
      <c r="E1571" t="s">
        <v>62</v>
      </c>
      <c r="F1571" t="s">
        <v>62</v>
      </c>
      <c r="G1571" t="s">
        <v>62</v>
      </c>
      <c r="H1571" t="s">
        <v>62</v>
      </c>
      <c r="J1571" t="s">
        <v>61</v>
      </c>
      <c r="K1571" t="s">
        <v>62</v>
      </c>
      <c r="L1571" t="s">
        <v>62</v>
      </c>
      <c r="M1571" t="s">
        <v>62</v>
      </c>
      <c r="N1571" t="s">
        <v>62</v>
      </c>
      <c r="O1571" t="s">
        <v>61</v>
      </c>
      <c r="P1571" t="s">
        <v>61</v>
      </c>
      <c r="Q1571" t="s">
        <v>62</v>
      </c>
      <c r="R1571" t="s">
        <v>61</v>
      </c>
      <c r="T1571" t="s">
        <v>61</v>
      </c>
      <c r="U1571" t="s">
        <v>62</v>
      </c>
      <c r="V1571" t="s">
        <v>62</v>
      </c>
    </row>
    <row r="1572" spans="1:22" x14ac:dyDescent="0.2">
      <c r="A1572" s="1" t="s">
        <v>1632</v>
      </c>
      <c r="B1572" s="1" t="s">
        <v>4970</v>
      </c>
      <c r="C1572" s="1" t="s">
        <v>3299</v>
      </c>
      <c r="D1572" s="1" t="s">
        <v>3399</v>
      </c>
      <c r="E1572" t="s">
        <v>61</v>
      </c>
      <c r="F1572" t="s">
        <v>62</v>
      </c>
      <c r="G1572" t="s">
        <v>61</v>
      </c>
      <c r="H1572" t="s">
        <v>62</v>
      </c>
      <c r="I1572" t="s">
        <v>61</v>
      </c>
      <c r="J1572" t="s">
        <v>62</v>
      </c>
      <c r="K1572" t="s">
        <v>62</v>
      </c>
      <c r="L1572" t="s">
        <v>62</v>
      </c>
      <c r="M1572" t="s">
        <v>62</v>
      </c>
      <c r="N1572" t="s">
        <v>62</v>
      </c>
      <c r="O1572" t="s">
        <v>62</v>
      </c>
      <c r="P1572" t="s">
        <v>62</v>
      </c>
      <c r="Q1572" t="s">
        <v>62</v>
      </c>
      <c r="R1572" t="s">
        <v>62</v>
      </c>
      <c r="S1572" t="s">
        <v>62</v>
      </c>
      <c r="U1572" t="s">
        <v>61</v>
      </c>
      <c r="V1572" t="s">
        <v>62</v>
      </c>
    </row>
    <row r="1573" spans="1:22" x14ac:dyDescent="0.2">
      <c r="A1573" s="1" t="s">
        <v>1633</v>
      </c>
      <c r="B1573" s="1" t="s">
        <v>4971</v>
      </c>
      <c r="C1573" s="1" t="s">
        <v>3300</v>
      </c>
      <c r="D1573" s="1" t="s">
        <v>3399</v>
      </c>
      <c r="E1573" t="s">
        <v>61</v>
      </c>
      <c r="F1573" t="s">
        <v>62</v>
      </c>
      <c r="G1573" t="s">
        <v>61</v>
      </c>
      <c r="H1573" t="s">
        <v>62</v>
      </c>
      <c r="I1573" t="s">
        <v>61</v>
      </c>
      <c r="J1573" t="s">
        <v>61</v>
      </c>
      <c r="K1573" t="s">
        <v>61</v>
      </c>
      <c r="M1573" t="s">
        <v>62</v>
      </c>
      <c r="N1573" t="s">
        <v>62</v>
      </c>
      <c r="P1573" t="s">
        <v>61</v>
      </c>
      <c r="Q1573" t="s">
        <v>62</v>
      </c>
      <c r="R1573" t="s">
        <v>61</v>
      </c>
      <c r="S1573" t="s">
        <v>61</v>
      </c>
      <c r="T1573" t="s">
        <v>62</v>
      </c>
      <c r="U1573" t="s">
        <v>61</v>
      </c>
      <c r="V1573" t="s">
        <v>62</v>
      </c>
    </row>
    <row r="1574" spans="1:22" x14ac:dyDescent="0.2">
      <c r="A1574" s="1" t="s">
        <v>1634</v>
      </c>
      <c r="B1574" s="1" t="s">
        <v>4972</v>
      </c>
      <c r="C1574" s="1" t="s">
        <v>3301</v>
      </c>
      <c r="D1574" s="1" t="s">
        <v>3399</v>
      </c>
      <c r="E1574" t="s">
        <v>61</v>
      </c>
      <c r="F1574" t="s">
        <v>62</v>
      </c>
      <c r="G1574" t="s">
        <v>61</v>
      </c>
      <c r="H1574" t="s">
        <v>62</v>
      </c>
      <c r="J1574" t="s">
        <v>61</v>
      </c>
      <c r="K1574" t="s">
        <v>61</v>
      </c>
      <c r="L1574" t="s">
        <v>62</v>
      </c>
      <c r="M1574" t="s">
        <v>62</v>
      </c>
      <c r="O1574" t="s">
        <v>61</v>
      </c>
      <c r="P1574" t="s">
        <v>61</v>
      </c>
      <c r="Q1574" t="s">
        <v>61</v>
      </c>
      <c r="R1574" t="s">
        <v>61</v>
      </c>
      <c r="S1574" t="s">
        <v>61</v>
      </c>
      <c r="T1574" t="s">
        <v>62</v>
      </c>
      <c r="U1574" t="s">
        <v>61</v>
      </c>
      <c r="V1574" t="s">
        <v>61</v>
      </c>
    </row>
    <row r="1575" spans="1:22" x14ac:dyDescent="0.2">
      <c r="A1575" s="1" t="s">
        <v>1635</v>
      </c>
      <c r="B1575" s="1" t="s">
        <v>4973</v>
      </c>
      <c r="C1575" s="1" t="s">
        <v>3302</v>
      </c>
      <c r="D1575" s="1" t="s">
        <v>3399</v>
      </c>
      <c r="E1575" t="s">
        <v>61</v>
      </c>
      <c r="F1575" t="s">
        <v>62</v>
      </c>
      <c r="G1575" t="s">
        <v>62</v>
      </c>
      <c r="H1575" t="s">
        <v>62</v>
      </c>
      <c r="I1575" t="s">
        <v>62</v>
      </c>
      <c r="J1575" t="s">
        <v>62</v>
      </c>
      <c r="K1575" t="s">
        <v>62</v>
      </c>
      <c r="L1575" t="s">
        <v>62</v>
      </c>
      <c r="M1575" t="s">
        <v>62</v>
      </c>
      <c r="N1575" t="s">
        <v>62</v>
      </c>
      <c r="O1575" t="s">
        <v>62</v>
      </c>
      <c r="P1575" t="s">
        <v>62</v>
      </c>
      <c r="Q1575" t="s">
        <v>62</v>
      </c>
      <c r="R1575" t="s">
        <v>62</v>
      </c>
      <c r="S1575" t="s">
        <v>62</v>
      </c>
      <c r="V1575" t="s">
        <v>62</v>
      </c>
    </row>
    <row r="1576" spans="1:22" x14ac:dyDescent="0.2">
      <c r="A1576" s="1" t="s">
        <v>1636</v>
      </c>
      <c r="B1576" s="1" t="s">
        <v>4974</v>
      </c>
      <c r="C1576" s="1" t="s">
        <v>3303</v>
      </c>
      <c r="D1576" s="1" t="s">
        <v>3399</v>
      </c>
      <c r="E1576" t="s">
        <v>61</v>
      </c>
      <c r="F1576" t="s">
        <v>62</v>
      </c>
      <c r="G1576" t="s">
        <v>62</v>
      </c>
      <c r="H1576" t="s">
        <v>62</v>
      </c>
      <c r="I1576" t="s">
        <v>62</v>
      </c>
      <c r="J1576" t="s">
        <v>62</v>
      </c>
      <c r="K1576" t="s">
        <v>62</v>
      </c>
      <c r="L1576" t="s">
        <v>62</v>
      </c>
      <c r="M1576" t="s">
        <v>62</v>
      </c>
      <c r="N1576" t="s">
        <v>62</v>
      </c>
      <c r="O1576" t="s">
        <v>62</v>
      </c>
      <c r="P1576" t="s">
        <v>62</v>
      </c>
      <c r="Q1576" t="s">
        <v>62</v>
      </c>
      <c r="R1576" t="s">
        <v>62</v>
      </c>
      <c r="S1576" t="s">
        <v>62</v>
      </c>
      <c r="T1576" t="s">
        <v>62</v>
      </c>
      <c r="V1576" t="s">
        <v>62</v>
      </c>
    </row>
    <row r="1577" spans="1:22" x14ac:dyDescent="0.2">
      <c r="A1577" s="1" t="s">
        <v>1637</v>
      </c>
      <c r="B1577" s="1" t="s">
        <v>4975</v>
      </c>
      <c r="C1577" s="1" t="s">
        <v>3304</v>
      </c>
      <c r="D1577" s="1" t="s">
        <v>3399</v>
      </c>
      <c r="E1577" t="s">
        <v>61</v>
      </c>
      <c r="F1577" t="s">
        <v>62</v>
      </c>
      <c r="G1577" t="s">
        <v>62</v>
      </c>
      <c r="H1577" t="s">
        <v>62</v>
      </c>
      <c r="I1577" t="s">
        <v>62</v>
      </c>
      <c r="J1577" t="s">
        <v>62</v>
      </c>
      <c r="K1577" t="s">
        <v>62</v>
      </c>
      <c r="L1577" t="s">
        <v>62</v>
      </c>
      <c r="M1577" t="s">
        <v>62</v>
      </c>
      <c r="N1577" t="s">
        <v>62</v>
      </c>
      <c r="P1577" t="s">
        <v>62</v>
      </c>
      <c r="Q1577" t="s">
        <v>62</v>
      </c>
      <c r="R1577" t="s">
        <v>62</v>
      </c>
      <c r="S1577" t="s">
        <v>62</v>
      </c>
      <c r="U1577" t="s">
        <v>61</v>
      </c>
      <c r="V1577" t="s">
        <v>62</v>
      </c>
    </row>
    <row r="1578" spans="1:22" x14ac:dyDescent="0.2">
      <c r="A1578" s="1" t="s">
        <v>1638</v>
      </c>
      <c r="B1578" s="1" t="s">
        <v>4976</v>
      </c>
      <c r="C1578" s="1" t="s">
        <v>3305</v>
      </c>
      <c r="D1578" s="1" t="s">
        <v>3399</v>
      </c>
      <c r="F1578" t="s">
        <v>62</v>
      </c>
      <c r="G1578" t="s">
        <v>62</v>
      </c>
      <c r="H1578" t="s">
        <v>62</v>
      </c>
      <c r="I1578" t="s">
        <v>62</v>
      </c>
      <c r="J1578" t="s">
        <v>62</v>
      </c>
      <c r="K1578" t="s">
        <v>62</v>
      </c>
      <c r="L1578" t="s">
        <v>62</v>
      </c>
      <c r="M1578" t="s">
        <v>62</v>
      </c>
      <c r="N1578" t="s">
        <v>62</v>
      </c>
      <c r="O1578" t="s">
        <v>62</v>
      </c>
      <c r="P1578" t="s">
        <v>61</v>
      </c>
      <c r="Q1578" t="s">
        <v>62</v>
      </c>
      <c r="R1578" t="s">
        <v>61</v>
      </c>
      <c r="S1578" t="s">
        <v>62</v>
      </c>
      <c r="T1578" t="s">
        <v>62</v>
      </c>
      <c r="U1578" t="s">
        <v>62</v>
      </c>
      <c r="V1578" t="s">
        <v>62</v>
      </c>
    </row>
    <row r="1579" spans="1:22" x14ac:dyDescent="0.2">
      <c r="A1579" s="1" t="s">
        <v>1639</v>
      </c>
      <c r="B1579" s="1" t="s">
        <v>4977</v>
      </c>
      <c r="C1579" s="1" t="s">
        <v>3306</v>
      </c>
      <c r="D1579" s="1" t="s">
        <v>3399</v>
      </c>
      <c r="E1579" t="s">
        <v>61</v>
      </c>
      <c r="F1579" t="s">
        <v>62</v>
      </c>
      <c r="G1579" t="s">
        <v>62</v>
      </c>
      <c r="H1579" t="s">
        <v>62</v>
      </c>
      <c r="I1579" t="s">
        <v>61</v>
      </c>
      <c r="J1579" t="s">
        <v>62</v>
      </c>
      <c r="K1579" t="s">
        <v>62</v>
      </c>
      <c r="L1579" t="s">
        <v>62</v>
      </c>
      <c r="M1579" t="s">
        <v>62</v>
      </c>
      <c r="N1579" t="s">
        <v>62</v>
      </c>
      <c r="O1579" t="s">
        <v>62</v>
      </c>
      <c r="P1579" t="s">
        <v>61</v>
      </c>
      <c r="Q1579" t="s">
        <v>62</v>
      </c>
      <c r="R1579" t="s">
        <v>61</v>
      </c>
      <c r="S1579" t="s">
        <v>62</v>
      </c>
      <c r="T1579" t="s">
        <v>62</v>
      </c>
      <c r="U1579" t="s">
        <v>61</v>
      </c>
      <c r="V1579" t="s">
        <v>62</v>
      </c>
    </row>
    <row r="1580" spans="1:22" x14ac:dyDescent="0.2">
      <c r="A1580" s="1" t="s">
        <v>1640</v>
      </c>
      <c r="B1580" s="1" t="s">
        <v>4978</v>
      </c>
      <c r="C1580" s="1" t="s">
        <v>3307</v>
      </c>
      <c r="D1580" s="1" t="s">
        <v>3399</v>
      </c>
      <c r="E1580" t="s">
        <v>61</v>
      </c>
      <c r="F1580" t="s">
        <v>62</v>
      </c>
      <c r="G1580" t="s">
        <v>62</v>
      </c>
      <c r="H1580" t="s">
        <v>62</v>
      </c>
      <c r="I1580" t="s">
        <v>61</v>
      </c>
      <c r="J1580" t="s">
        <v>62</v>
      </c>
      <c r="K1580" t="s">
        <v>62</v>
      </c>
      <c r="L1580" t="s">
        <v>62</v>
      </c>
      <c r="M1580" t="s">
        <v>62</v>
      </c>
      <c r="N1580" t="s">
        <v>62</v>
      </c>
      <c r="O1580" t="s">
        <v>62</v>
      </c>
      <c r="P1580" t="s">
        <v>62</v>
      </c>
      <c r="Q1580" t="s">
        <v>62</v>
      </c>
      <c r="R1580" t="s">
        <v>62</v>
      </c>
      <c r="S1580" t="s">
        <v>62</v>
      </c>
      <c r="T1580" t="s">
        <v>62</v>
      </c>
      <c r="U1580" t="s">
        <v>61</v>
      </c>
      <c r="V1580" t="s">
        <v>62</v>
      </c>
    </row>
    <row r="1581" spans="1:22" x14ac:dyDescent="0.2">
      <c r="A1581" s="1" t="s">
        <v>1641</v>
      </c>
      <c r="B1581" s="1" t="s">
        <v>4979</v>
      </c>
      <c r="C1581" s="1" t="s">
        <v>3308</v>
      </c>
      <c r="D1581" s="1" t="s">
        <v>3399</v>
      </c>
      <c r="E1581" t="s">
        <v>61</v>
      </c>
      <c r="F1581" t="s">
        <v>62</v>
      </c>
      <c r="G1581" t="s">
        <v>62</v>
      </c>
      <c r="H1581" t="s">
        <v>62</v>
      </c>
      <c r="J1581" t="s">
        <v>61</v>
      </c>
      <c r="K1581" t="s">
        <v>62</v>
      </c>
      <c r="L1581" t="s">
        <v>62</v>
      </c>
      <c r="M1581" t="s">
        <v>62</v>
      </c>
      <c r="N1581" t="s">
        <v>62</v>
      </c>
      <c r="O1581" t="s">
        <v>61</v>
      </c>
      <c r="P1581" t="s">
        <v>61</v>
      </c>
      <c r="Q1581" t="s">
        <v>62</v>
      </c>
      <c r="R1581" t="s">
        <v>61</v>
      </c>
      <c r="T1581" t="s">
        <v>62</v>
      </c>
      <c r="V1581" t="s">
        <v>62</v>
      </c>
    </row>
    <row r="1582" spans="1:22" x14ac:dyDescent="0.2">
      <c r="A1582" s="1" t="s">
        <v>1642</v>
      </c>
      <c r="B1582" s="1" t="s">
        <v>4980</v>
      </c>
      <c r="C1582" s="1" t="s">
        <v>3309</v>
      </c>
      <c r="D1582" s="1" t="s">
        <v>3399</v>
      </c>
      <c r="E1582" t="s">
        <v>62</v>
      </c>
      <c r="F1582" t="s">
        <v>62</v>
      </c>
      <c r="G1582" t="s">
        <v>62</v>
      </c>
      <c r="H1582" t="s">
        <v>62</v>
      </c>
      <c r="I1582" t="s">
        <v>61</v>
      </c>
      <c r="J1582" t="s">
        <v>61</v>
      </c>
      <c r="K1582" t="s">
        <v>62</v>
      </c>
      <c r="L1582" t="s">
        <v>62</v>
      </c>
      <c r="M1582" t="s">
        <v>62</v>
      </c>
      <c r="N1582" t="s">
        <v>62</v>
      </c>
      <c r="O1582" t="s">
        <v>61</v>
      </c>
      <c r="P1582" t="s">
        <v>61</v>
      </c>
      <c r="Q1582" t="s">
        <v>62</v>
      </c>
      <c r="R1582" t="s">
        <v>61</v>
      </c>
      <c r="S1582" t="s">
        <v>61</v>
      </c>
      <c r="T1582" t="s">
        <v>61</v>
      </c>
      <c r="U1582" t="s">
        <v>62</v>
      </c>
      <c r="V1582" t="s">
        <v>62</v>
      </c>
    </row>
    <row r="1583" spans="1:22" x14ac:dyDescent="0.2">
      <c r="A1583" s="1" t="s">
        <v>1643</v>
      </c>
      <c r="B1583" s="1" t="s">
        <v>4981</v>
      </c>
      <c r="C1583" s="1" t="s">
        <v>3310</v>
      </c>
      <c r="D1583" s="1" t="s">
        <v>3399</v>
      </c>
      <c r="E1583" t="s">
        <v>61</v>
      </c>
      <c r="F1583" t="s">
        <v>62</v>
      </c>
      <c r="G1583" t="s">
        <v>61</v>
      </c>
      <c r="H1583" t="s">
        <v>62</v>
      </c>
      <c r="J1583" t="s">
        <v>61</v>
      </c>
      <c r="L1583" t="s">
        <v>62</v>
      </c>
      <c r="M1583" t="s">
        <v>62</v>
      </c>
      <c r="N1583" t="s">
        <v>61</v>
      </c>
      <c r="O1583" t="s">
        <v>61</v>
      </c>
      <c r="P1583" t="s">
        <v>61</v>
      </c>
      <c r="Q1583" t="s">
        <v>61</v>
      </c>
      <c r="R1583" t="s">
        <v>61</v>
      </c>
      <c r="S1583" t="s">
        <v>62</v>
      </c>
      <c r="U1583" t="s">
        <v>61</v>
      </c>
      <c r="V1583" t="s">
        <v>61</v>
      </c>
    </row>
    <row r="1584" spans="1:22" x14ac:dyDescent="0.2">
      <c r="A1584" s="1" t="s">
        <v>1644</v>
      </c>
      <c r="B1584" s="1" t="s">
        <v>4982</v>
      </c>
      <c r="C1584" s="1" t="s">
        <v>3311</v>
      </c>
      <c r="D1584" s="1" t="s">
        <v>3399</v>
      </c>
      <c r="E1584" t="s">
        <v>61</v>
      </c>
      <c r="F1584" t="s">
        <v>62</v>
      </c>
      <c r="G1584" t="s">
        <v>62</v>
      </c>
      <c r="H1584" t="s">
        <v>62</v>
      </c>
      <c r="I1584" t="s">
        <v>62</v>
      </c>
      <c r="J1584" t="s">
        <v>62</v>
      </c>
      <c r="K1584" t="s">
        <v>62</v>
      </c>
      <c r="L1584" t="s">
        <v>62</v>
      </c>
      <c r="M1584" t="s">
        <v>62</v>
      </c>
      <c r="N1584" t="s">
        <v>62</v>
      </c>
      <c r="O1584" t="s">
        <v>62</v>
      </c>
      <c r="P1584" t="s">
        <v>61</v>
      </c>
      <c r="Q1584" t="s">
        <v>62</v>
      </c>
      <c r="R1584" t="s">
        <v>61</v>
      </c>
      <c r="S1584" t="s">
        <v>62</v>
      </c>
      <c r="T1584" t="s">
        <v>62</v>
      </c>
      <c r="V1584" t="s">
        <v>62</v>
      </c>
    </row>
    <row r="1585" spans="1:22" x14ac:dyDescent="0.2">
      <c r="A1585" s="1" t="s">
        <v>1645</v>
      </c>
      <c r="B1585" s="1" t="s">
        <v>4983</v>
      </c>
      <c r="C1585" s="1" t="s">
        <v>3312</v>
      </c>
      <c r="D1585" s="1" t="s">
        <v>3399</v>
      </c>
      <c r="E1585" t="s">
        <v>62</v>
      </c>
      <c r="F1585" t="s">
        <v>62</v>
      </c>
      <c r="G1585" t="s">
        <v>62</v>
      </c>
      <c r="H1585" t="s">
        <v>62</v>
      </c>
      <c r="I1585" t="s">
        <v>62</v>
      </c>
      <c r="J1585" t="s">
        <v>62</v>
      </c>
      <c r="K1585" t="s">
        <v>62</v>
      </c>
      <c r="L1585" t="s">
        <v>62</v>
      </c>
      <c r="M1585" t="s">
        <v>62</v>
      </c>
      <c r="N1585" t="s">
        <v>62</v>
      </c>
      <c r="O1585" t="s">
        <v>61</v>
      </c>
      <c r="P1585" t="s">
        <v>62</v>
      </c>
      <c r="Q1585" t="s">
        <v>62</v>
      </c>
      <c r="R1585" t="s">
        <v>62</v>
      </c>
      <c r="S1585" t="s">
        <v>62</v>
      </c>
      <c r="U1585" t="s">
        <v>62</v>
      </c>
      <c r="V1585" t="s">
        <v>62</v>
      </c>
    </row>
    <row r="1586" spans="1:22" x14ac:dyDescent="0.2">
      <c r="A1586" s="1" t="s">
        <v>1646</v>
      </c>
      <c r="B1586" s="1" t="s">
        <v>4984</v>
      </c>
      <c r="C1586" s="1" t="s">
        <v>3313</v>
      </c>
      <c r="D1586" s="1" t="s">
        <v>3399</v>
      </c>
      <c r="E1586" t="s">
        <v>62</v>
      </c>
      <c r="G1586" t="s">
        <v>62</v>
      </c>
      <c r="H1586" t="s">
        <v>62</v>
      </c>
      <c r="J1586" t="s">
        <v>61</v>
      </c>
      <c r="K1586" t="s">
        <v>62</v>
      </c>
      <c r="L1586" t="s">
        <v>62</v>
      </c>
      <c r="M1586" t="s">
        <v>62</v>
      </c>
      <c r="N1586" t="s">
        <v>62</v>
      </c>
      <c r="O1586" t="s">
        <v>61</v>
      </c>
      <c r="P1586" t="s">
        <v>61</v>
      </c>
      <c r="Q1586" t="s">
        <v>62</v>
      </c>
      <c r="R1586" t="s">
        <v>61</v>
      </c>
      <c r="T1586" t="s">
        <v>61</v>
      </c>
      <c r="U1586" t="s">
        <v>62</v>
      </c>
      <c r="V1586" t="s">
        <v>62</v>
      </c>
    </row>
    <row r="1587" spans="1:22" x14ac:dyDescent="0.2">
      <c r="A1587" s="1" t="s">
        <v>1647</v>
      </c>
      <c r="B1587" s="1" t="s">
        <v>4985</v>
      </c>
      <c r="C1587" s="1" t="s">
        <v>3314</v>
      </c>
      <c r="D1587" s="1" t="s">
        <v>3399</v>
      </c>
      <c r="E1587" t="s">
        <v>61</v>
      </c>
      <c r="F1587" t="s">
        <v>62</v>
      </c>
      <c r="G1587" t="s">
        <v>62</v>
      </c>
      <c r="H1587" t="s">
        <v>62</v>
      </c>
      <c r="I1587" t="s">
        <v>61</v>
      </c>
      <c r="K1587" t="s">
        <v>62</v>
      </c>
      <c r="L1587" t="s">
        <v>62</v>
      </c>
      <c r="M1587" t="s">
        <v>62</v>
      </c>
      <c r="N1587" t="s">
        <v>62</v>
      </c>
      <c r="O1587" t="s">
        <v>61</v>
      </c>
      <c r="P1587" t="s">
        <v>61</v>
      </c>
      <c r="Q1587" t="s">
        <v>62</v>
      </c>
      <c r="R1587" t="s">
        <v>61</v>
      </c>
      <c r="T1587" t="s">
        <v>62</v>
      </c>
      <c r="U1587" t="s">
        <v>61</v>
      </c>
      <c r="V1587" t="s">
        <v>61</v>
      </c>
    </row>
    <row r="1588" spans="1:22" x14ac:dyDescent="0.2">
      <c r="A1588" s="1" t="s">
        <v>1648</v>
      </c>
      <c r="B1588" s="1" t="s">
        <v>4986</v>
      </c>
      <c r="C1588" s="1" t="s">
        <v>3315</v>
      </c>
      <c r="D1588" s="1" t="s">
        <v>3399</v>
      </c>
      <c r="E1588" t="s">
        <v>61</v>
      </c>
      <c r="F1588" t="s">
        <v>62</v>
      </c>
      <c r="G1588" t="s">
        <v>62</v>
      </c>
      <c r="H1588" t="s">
        <v>62</v>
      </c>
      <c r="I1588" t="s">
        <v>62</v>
      </c>
      <c r="J1588" t="s">
        <v>61</v>
      </c>
      <c r="K1588" t="s">
        <v>62</v>
      </c>
      <c r="L1588" t="s">
        <v>62</v>
      </c>
      <c r="M1588" t="s">
        <v>62</v>
      </c>
      <c r="N1588" t="s">
        <v>62</v>
      </c>
      <c r="O1588" t="s">
        <v>61</v>
      </c>
      <c r="P1588" t="s">
        <v>61</v>
      </c>
      <c r="Q1588" t="s">
        <v>62</v>
      </c>
      <c r="R1588" t="s">
        <v>61</v>
      </c>
      <c r="T1588" t="s">
        <v>62</v>
      </c>
      <c r="V1588" t="s">
        <v>62</v>
      </c>
    </row>
    <row r="1589" spans="1:22" x14ac:dyDescent="0.2">
      <c r="A1589" s="1" t="s">
        <v>1649</v>
      </c>
      <c r="B1589" s="1" t="s">
        <v>4987</v>
      </c>
      <c r="C1589" s="1" t="s">
        <v>3316</v>
      </c>
      <c r="D1589" s="1" t="s">
        <v>3399</v>
      </c>
      <c r="E1589" t="s">
        <v>61</v>
      </c>
      <c r="F1589" t="s">
        <v>62</v>
      </c>
      <c r="G1589" t="s">
        <v>62</v>
      </c>
      <c r="H1589" t="s">
        <v>62</v>
      </c>
      <c r="I1589" t="s">
        <v>62</v>
      </c>
      <c r="J1589" t="s">
        <v>62</v>
      </c>
      <c r="K1589" t="s">
        <v>62</v>
      </c>
      <c r="L1589" t="s">
        <v>62</v>
      </c>
      <c r="M1589" t="s">
        <v>62</v>
      </c>
      <c r="N1589" t="s">
        <v>62</v>
      </c>
      <c r="O1589" t="s">
        <v>61</v>
      </c>
      <c r="P1589" t="s">
        <v>62</v>
      </c>
      <c r="Q1589" t="s">
        <v>62</v>
      </c>
      <c r="R1589" t="s">
        <v>62</v>
      </c>
      <c r="S1589" t="s">
        <v>62</v>
      </c>
      <c r="T1589" t="s">
        <v>62</v>
      </c>
      <c r="U1589" t="s">
        <v>62</v>
      </c>
      <c r="V1589" t="s">
        <v>62</v>
      </c>
    </row>
    <row r="1590" spans="1:22" x14ac:dyDescent="0.2">
      <c r="A1590" s="1" t="s">
        <v>1650</v>
      </c>
      <c r="B1590" s="1" t="s">
        <v>4988</v>
      </c>
      <c r="C1590" s="1" t="s">
        <v>3317</v>
      </c>
      <c r="D1590" s="1" t="s">
        <v>3399</v>
      </c>
      <c r="E1590" t="s">
        <v>61</v>
      </c>
      <c r="F1590" t="s">
        <v>62</v>
      </c>
      <c r="G1590" t="s">
        <v>62</v>
      </c>
      <c r="H1590" t="s">
        <v>62</v>
      </c>
      <c r="J1590" t="s">
        <v>62</v>
      </c>
      <c r="K1590" t="s">
        <v>62</v>
      </c>
      <c r="L1590" t="s">
        <v>62</v>
      </c>
      <c r="M1590" t="s">
        <v>62</v>
      </c>
      <c r="N1590" t="s">
        <v>62</v>
      </c>
      <c r="O1590" t="s">
        <v>62</v>
      </c>
      <c r="P1590" t="s">
        <v>61</v>
      </c>
      <c r="Q1590" t="s">
        <v>62</v>
      </c>
      <c r="R1590" t="s">
        <v>61</v>
      </c>
      <c r="S1590" t="s">
        <v>62</v>
      </c>
      <c r="T1590" t="s">
        <v>62</v>
      </c>
      <c r="U1590" t="s">
        <v>61</v>
      </c>
      <c r="V1590" t="s">
        <v>62</v>
      </c>
    </row>
    <row r="1591" spans="1:22" x14ac:dyDescent="0.2">
      <c r="A1591" s="1" t="s">
        <v>1651</v>
      </c>
      <c r="B1591" s="1" t="s">
        <v>4989</v>
      </c>
      <c r="C1591" s="1" t="s">
        <v>3318</v>
      </c>
      <c r="D1591" s="1" t="s">
        <v>3399</v>
      </c>
      <c r="E1591" t="s">
        <v>61</v>
      </c>
      <c r="F1591" t="s">
        <v>62</v>
      </c>
      <c r="G1591" t="s">
        <v>62</v>
      </c>
      <c r="H1591" t="s">
        <v>62</v>
      </c>
      <c r="I1591" t="s">
        <v>61</v>
      </c>
      <c r="J1591" t="s">
        <v>62</v>
      </c>
      <c r="K1591" t="s">
        <v>62</v>
      </c>
      <c r="L1591" t="s">
        <v>62</v>
      </c>
      <c r="M1591" t="s">
        <v>62</v>
      </c>
      <c r="N1591" t="s">
        <v>62</v>
      </c>
      <c r="O1591" t="s">
        <v>62</v>
      </c>
      <c r="P1591" t="s">
        <v>62</v>
      </c>
      <c r="Q1591" t="s">
        <v>62</v>
      </c>
      <c r="R1591" t="s">
        <v>62</v>
      </c>
      <c r="S1591" t="s">
        <v>62</v>
      </c>
      <c r="T1591" t="s">
        <v>62</v>
      </c>
      <c r="U1591" t="s">
        <v>61</v>
      </c>
      <c r="V1591" t="s">
        <v>62</v>
      </c>
    </row>
    <row r="1592" spans="1:22" x14ac:dyDescent="0.2">
      <c r="A1592" s="1" t="s">
        <v>1652</v>
      </c>
      <c r="B1592" s="1" t="s">
        <v>4990</v>
      </c>
      <c r="C1592" s="1" t="s">
        <v>3319</v>
      </c>
      <c r="D1592" s="1" t="s">
        <v>3399</v>
      </c>
      <c r="E1592" t="s">
        <v>61</v>
      </c>
      <c r="F1592" t="s">
        <v>62</v>
      </c>
      <c r="G1592" t="s">
        <v>62</v>
      </c>
      <c r="H1592" t="s">
        <v>62</v>
      </c>
      <c r="I1592" t="s">
        <v>62</v>
      </c>
      <c r="J1592" t="s">
        <v>62</v>
      </c>
      <c r="K1592" t="s">
        <v>62</v>
      </c>
      <c r="L1592" t="s">
        <v>62</v>
      </c>
      <c r="M1592" t="s">
        <v>62</v>
      </c>
      <c r="N1592" t="s">
        <v>62</v>
      </c>
      <c r="O1592" t="s">
        <v>62</v>
      </c>
      <c r="P1592" t="s">
        <v>62</v>
      </c>
      <c r="Q1592" t="s">
        <v>62</v>
      </c>
      <c r="R1592" t="s">
        <v>62</v>
      </c>
      <c r="S1592" t="s">
        <v>62</v>
      </c>
      <c r="T1592" t="s">
        <v>61</v>
      </c>
      <c r="V1592" t="s">
        <v>62</v>
      </c>
    </row>
    <row r="1593" spans="1:22" x14ac:dyDescent="0.2">
      <c r="A1593" s="1" t="s">
        <v>1653</v>
      </c>
      <c r="B1593" s="1" t="s">
        <v>4991</v>
      </c>
      <c r="C1593" s="1" t="s">
        <v>3320</v>
      </c>
      <c r="D1593" s="1" t="s">
        <v>3399</v>
      </c>
      <c r="E1593" t="s">
        <v>61</v>
      </c>
      <c r="F1593" t="s">
        <v>62</v>
      </c>
      <c r="G1593" t="s">
        <v>62</v>
      </c>
      <c r="H1593" t="s">
        <v>62</v>
      </c>
      <c r="I1593" t="s">
        <v>62</v>
      </c>
      <c r="J1593" t="s">
        <v>61</v>
      </c>
      <c r="K1593" t="s">
        <v>62</v>
      </c>
      <c r="L1593" t="s">
        <v>62</v>
      </c>
      <c r="M1593" t="s">
        <v>62</v>
      </c>
      <c r="N1593" t="s">
        <v>62</v>
      </c>
      <c r="O1593" t="s">
        <v>62</v>
      </c>
      <c r="P1593" t="s">
        <v>61</v>
      </c>
      <c r="Q1593" t="s">
        <v>62</v>
      </c>
      <c r="R1593" t="s">
        <v>61</v>
      </c>
      <c r="S1593" t="s">
        <v>62</v>
      </c>
      <c r="T1593" t="s">
        <v>61</v>
      </c>
      <c r="V1593" t="s">
        <v>61</v>
      </c>
    </row>
    <row r="1594" spans="1:22" x14ac:dyDescent="0.2">
      <c r="A1594" s="1" t="s">
        <v>1654</v>
      </c>
      <c r="B1594" s="1" t="s">
        <v>4992</v>
      </c>
      <c r="C1594" s="1" t="s">
        <v>3321</v>
      </c>
      <c r="D1594" s="1" t="s">
        <v>3399</v>
      </c>
      <c r="E1594" t="s">
        <v>61</v>
      </c>
      <c r="G1594" t="s">
        <v>62</v>
      </c>
      <c r="H1594" t="s">
        <v>62</v>
      </c>
      <c r="I1594" t="s">
        <v>62</v>
      </c>
      <c r="J1594" t="s">
        <v>61</v>
      </c>
      <c r="K1594" t="s">
        <v>62</v>
      </c>
      <c r="L1594" t="s">
        <v>62</v>
      </c>
      <c r="M1594" t="s">
        <v>62</v>
      </c>
      <c r="N1594" t="s">
        <v>62</v>
      </c>
      <c r="O1594" t="s">
        <v>61</v>
      </c>
      <c r="P1594" t="s">
        <v>61</v>
      </c>
      <c r="Q1594" t="s">
        <v>62</v>
      </c>
      <c r="R1594" t="s">
        <v>61</v>
      </c>
      <c r="S1594" t="s">
        <v>61</v>
      </c>
      <c r="T1594" t="s">
        <v>61</v>
      </c>
      <c r="U1594" t="s">
        <v>61</v>
      </c>
      <c r="V1594" t="s">
        <v>61</v>
      </c>
    </row>
    <row r="1595" spans="1:22" x14ac:dyDescent="0.2">
      <c r="A1595" s="1" t="s">
        <v>1655</v>
      </c>
      <c r="B1595" s="1" t="s">
        <v>4993</v>
      </c>
      <c r="C1595" s="1" t="s">
        <v>3322</v>
      </c>
      <c r="D1595" s="1" t="s">
        <v>3399</v>
      </c>
      <c r="E1595" t="s">
        <v>61</v>
      </c>
      <c r="F1595" t="s">
        <v>62</v>
      </c>
      <c r="G1595" t="s">
        <v>62</v>
      </c>
      <c r="H1595" t="s">
        <v>62</v>
      </c>
      <c r="I1595" t="s">
        <v>62</v>
      </c>
      <c r="J1595" t="s">
        <v>62</v>
      </c>
      <c r="K1595" t="s">
        <v>62</v>
      </c>
      <c r="L1595" t="s">
        <v>62</v>
      </c>
      <c r="M1595" t="s">
        <v>62</v>
      </c>
      <c r="N1595" t="s">
        <v>62</v>
      </c>
      <c r="O1595" t="s">
        <v>61</v>
      </c>
      <c r="P1595" t="s">
        <v>62</v>
      </c>
      <c r="Q1595" t="s">
        <v>62</v>
      </c>
      <c r="R1595" t="s">
        <v>62</v>
      </c>
      <c r="S1595" t="s">
        <v>62</v>
      </c>
      <c r="T1595" t="s">
        <v>61</v>
      </c>
      <c r="U1595" t="s">
        <v>62</v>
      </c>
      <c r="V1595" t="s">
        <v>61</v>
      </c>
    </row>
    <row r="1596" spans="1:22" x14ac:dyDescent="0.2">
      <c r="A1596" s="1" t="s">
        <v>1656</v>
      </c>
      <c r="B1596" s="1" t="s">
        <v>4994</v>
      </c>
      <c r="C1596" s="1" t="s">
        <v>3323</v>
      </c>
      <c r="D1596" s="1" t="s">
        <v>3399</v>
      </c>
      <c r="E1596" t="s">
        <v>62</v>
      </c>
      <c r="F1596" t="s">
        <v>62</v>
      </c>
      <c r="G1596" t="s">
        <v>62</v>
      </c>
      <c r="H1596" t="s">
        <v>62</v>
      </c>
      <c r="I1596" t="s">
        <v>62</v>
      </c>
      <c r="J1596" t="s">
        <v>62</v>
      </c>
      <c r="K1596" t="s">
        <v>62</v>
      </c>
      <c r="L1596" t="s">
        <v>62</v>
      </c>
      <c r="M1596" t="s">
        <v>62</v>
      </c>
      <c r="N1596" t="s">
        <v>62</v>
      </c>
      <c r="O1596" t="s">
        <v>61</v>
      </c>
      <c r="Q1596" t="s">
        <v>62</v>
      </c>
      <c r="R1596" t="s">
        <v>62</v>
      </c>
      <c r="S1596" t="s">
        <v>62</v>
      </c>
      <c r="T1596" t="s">
        <v>61</v>
      </c>
      <c r="U1596" t="s">
        <v>62</v>
      </c>
      <c r="V1596" t="s">
        <v>62</v>
      </c>
    </row>
    <row r="1597" spans="1:22" x14ac:dyDescent="0.2">
      <c r="A1597" s="1" t="s">
        <v>1657</v>
      </c>
      <c r="B1597" s="1" t="s">
        <v>4995</v>
      </c>
      <c r="C1597" s="1" t="s">
        <v>3324</v>
      </c>
      <c r="D1597" s="1" t="s">
        <v>3399</v>
      </c>
      <c r="E1597" t="s">
        <v>61</v>
      </c>
      <c r="F1597" t="s">
        <v>62</v>
      </c>
      <c r="G1597" t="s">
        <v>62</v>
      </c>
      <c r="H1597" t="s">
        <v>62</v>
      </c>
      <c r="I1597" t="s">
        <v>61</v>
      </c>
      <c r="J1597" t="s">
        <v>62</v>
      </c>
      <c r="K1597" t="s">
        <v>62</v>
      </c>
      <c r="L1597" t="s">
        <v>62</v>
      </c>
      <c r="M1597" t="s">
        <v>62</v>
      </c>
      <c r="N1597" t="s">
        <v>62</v>
      </c>
      <c r="O1597" t="s">
        <v>62</v>
      </c>
      <c r="P1597" t="s">
        <v>61</v>
      </c>
      <c r="Q1597" t="s">
        <v>62</v>
      </c>
      <c r="R1597" t="s">
        <v>61</v>
      </c>
      <c r="S1597" t="s">
        <v>62</v>
      </c>
      <c r="T1597" t="s">
        <v>62</v>
      </c>
      <c r="U1597" t="s">
        <v>61</v>
      </c>
      <c r="V1597" t="s">
        <v>62</v>
      </c>
    </row>
    <row r="1598" spans="1:22" x14ac:dyDescent="0.2">
      <c r="A1598" s="1" t="s">
        <v>1658</v>
      </c>
      <c r="B1598" s="1" t="s">
        <v>4996</v>
      </c>
      <c r="C1598" s="1" t="s">
        <v>3325</v>
      </c>
      <c r="D1598" s="1" t="s">
        <v>3399</v>
      </c>
      <c r="E1598" t="s">
        <v>61</v>
      </c>
      <c r="F1598" t="s">
        <v>62</v>
      </c>
      <c r="G1598" t="s">
        <v>61</v>
      </c>
      <c r="H1598" t="s">
        <v>62</v>
      </c>
      <c r="J1598" t="s">
        <v>61</v>
      </c>
      <c r="K1598" t="s">
        <v>61</v>
      </c>
      <c r="L1598" t="s">
        <v>62</v>
      </c>
      <c r="M1598" t="s">
        <v>62</v>
      </c>
      <c r="N1598" t="s">
        <v>61</v>
      </c>
      <c r="O1598" t="s">
        <v>62</v>
      </c>
      <c r="P1598" t="s">
        <v>61</v>
      </c>
      <c r="Q1598" t="s">
        <v>61</v>
      </c>
      <c r="R1598" t="s">
        <v>61</v>
      </c>
      <c r="S1598" t="s">
        <v>61</v>
      </c>
      <c r="T1598" t="s">
        <v>62</v>
      </c>
      <c r="V1598" t="s">
        <v>62</v>
      </c>
    </row>
    <row r="1599" spans="1:22" x14ac:dyDescent="0.2">
      <c r="A1599" s="1" t="s">
        <v>1659</v>
      </c>
      <c r="B1599" s="1" t="s">
        <v>4997</v>
      </c>
      <c r="C1599" s="1" t="s">
        <v>3326</v>
      </c>
      <c r="D1599" s="1" t="s">
        <v>3399</v>
      </c>
      <c r="E1599" t="s">
        <v>61</v>
      </c>
      <c r="F1599" t="s">
        <v>62</v>
      </c>
      <c r="G1599" t="s">
        <v>62</v>
      </c>
      <c r="H1599" t="s">
        <v>62</v>
      </c>
      <c r="I1599" t="s">
        <v>62</v>
      </c>
      <c r="J1599" t="s">
        <v>62</v>
      </c>
      <c r="K1599" t="s">
        <v>62</v>
      </c>
      <c r="L1599" t="s">
        <v>62</v>
      </c>
      <c r="M1599" t="s">
        <v>62</v>
      </c>
      <c r="N1599" t="s">
        <v>62</v>
      </c>
      <c r="O1599" t="s">
        <v>61</v>
      </c>
      <c r="P1599" t="s">
        <v>62</v>
      </c>
      <c r="Q1599" t="s">
        <v>62</v>
      </c>
      <c r="R1599" t="s">
        <v>62</v>
      </c>
      <c r="S1599" t="s">
        <v>62</v>
      </c>
      <c r="T1599" t="s">
        <v>62</v>
      </c>
      <c r="U1599" t="s">
        <v>62</v>
      </c>
      <c r="V1599" t="s">
        <v>62</v>
      </c>
    </row>
    <row r="1600" spans="1:22" x14ac:dyDescent="0.2">
      <c r="A1600" s="1" t="s">
        <v>1660</v>
      </c>
      <c r="B1600" s="1" t="s">
        <v>4998</v>
      </c>
      <c r="C1600" s="1" t="s">
        <v>3327</v>
      </c>
      <c r="D1600" s="1" t="s">
        <v>3399</v>
      </c>
      <c r="E1600" t="s">
        <v>61</v>
      </c>
      <c r="F1600" t="s">
        <v>62</v>
      </c>
      <c r="G1600" t="s">
        <v>62</v>
      </c>
      <c r="H1600" t="s">
        <v>62</v>
      </c>
      <c r="I1600" t="s">
        <v>62</v>
      </c>
      <c r="J1600" t="s">
        <v>61</v>
      </c>
      <c r="K1600" t="s">
        <v>62</v>
      </c>
      <c r="L1600" t="s">
        <v>62</v>
      </c>
      <c r="M1600" t="s">
        <v>62</v>
      </c>
      <c r="N1600" t="s">
        <v>62</v>
      </c>
      <c r="O1600" t="s">
        <v>61</v>
      </c>
      <c r="P1600" t="s">
        <v>61</v>
      </c>
      <c r="Q1600" t="s">
        <v>62</v>
      </c>
      <c r="R1600" t="s">
        <v>61</v>
      </c>
      <c r="T1600" t="s">
        <v>61</v>
      </c>
      <c r="V1600" t="s">
        <v>62</v>
      </c>
    </row>
    <row r="1601" spans="1:22" x14ac:dyDescent="0.2">
      <c r="A1601" s="1" t="s">
        <v>1661</v>
      </c>
      <c r="B1601" s="1" t="s">
        <v>4999</v>
      </c>
      <c r="C1601" s="1" t="s">
        <v>3328</v>
      </c>
      <c r="D1601" s="1" t="s">
        <v>3399</v>
      </c>
      <c r="E1601" t="s">
        <v>61</v>
      </c>
      <c r="F1601" t="s">
        <v>62</v>
      </c>
      <c r="G1601" t="s">
        <v>62</v>
      </c>
      <c r="H1601" t="s">
        <v>62</v>
      </c>
      <c r="J1601" t="s">
        <v>61</v>
      </c>
      <c r="K1601" t="s">
        <v>62</v>
      </c>
      <c r="L1601" t="s">
        <v>62</v>
      </c>
      <c r="M1601" t="s">
        <v>62</v>
      </c>
      <c r="N1601" t="s">
        <v>62</v>
      </c>
      <c r="O1601" t="s">
        <v>61</v>
      </c>
      <c r="P1601" t="s">
        <v>61</v>
      </c>
      <c r="Q1601" t="s">
        <v>62</v>
      </c>
      <c r="R1601" t="s">
        <v>61</v>
      </c>
      <c r="S1601" t="s">
        <v>61</v>
      </c>
      <c r="T1601" t="s">
        <v>61</v>
      </c>
      <c r="U1601" t="s">
        <v>61</v>
      </c>
      <c r="V1601" t="s">
        <v>61</v>
      </c>
    </row>
    <row r="1602" spans="1:22" x14ac:dyDescent="0.2">
      <c r="A1602" s="1" t="s">
        <v>1662</v>
      </c>
      <c r="B1602" s="1" t="s">
        <v>5000</v>
      </c>
      <c r="C1602" s="1" t="s">
        <v>3329</v>
      </c>
      <c r="D1602" s="1" t="s">
        <v>3399</v>
      </c>
      <c r="F1602" t="s">
        <v>62</v>
      </c>
      <c r="G1602" t="s">
        <v>62</v>
      </c>
      <c r="H1602" t="s">
        <v>62</v>
      </c>
      <c r="J1602" t="s">
        <v>62</v>
      </c>
      <c r="K1602" t="s">
        <v>62</v>
      </c>
      <c r="L1602" t="s">
        <v>62</v>
      </c>
      <c r="M1602" t="s">
        <v>62</v>
      </c>
      <c r="N1602" t="s">
        <v>62</v>
      </c>
      <c r="O1602" t="s">
        <v>62</v>
      </c>
      <c r="P1602" t="s">
        <v>62</v>
      </c>
      <c r="Q1602" t="s">
        <v>62</v>
      </c>
      <c r="R1602" t="s">
        <v>62</v>
      </c>
      <c r="S1602" t="s">
        <v>62</v>
      </c>
      <c r="T1602" t="s">
        <v>61</v>
      </c>
      <c r="U1602" t="s">
        <v>62</v>
      </c>
      <c r="V1602" t="s">
        <v>61</v>
      </c>
    </row>
    <row r="1603" spans="1:22" x14ac:dyDescent="0.2">
      <c r="A1603" s="1" t="s">
        <v>1663</v>
      </c>
      <c r="B1603" s="1" t="s">
        <v>5001</v>
      </c>
      <c r="C1603" s="1" t="s">
        <v>3330</v>
      </c>
      <c r="D1603" s="1" t="s">
        <v>3399</v>
      </c>
      <c r="E1603" t="s">
        <v>61</v>
      </c>
      <c r="F1603" t="s">
        <v>62</v>
      </c>
      <c r="G1603" t="s">
        <v>62</v>
      </c>
      <c r="H1603" t="s">
        <v>62</v>
      </c>
      <c r="J1603" t="s">
        <v>62</v>
      </c>
      <c r="K1603" t="s">
        <v>62</v>
      </c>
      <c r="L1603" t="s">
        <v>62</v>
      </c>
      <c r="M1603" t="s">
        <v>62</v>
      </c>
      <c r="N1603" t="s">
        <v>62</v>
      </c>
      <c r="O1603" t="s">
        <v>61</v>
      </c>
      <c r="P1603" t="s">
        <v>61</v>
      </c>
      <c r="Q1603" t="s">
        <v>62</v>
      </c>
      <c r="R1603" t="s">
        <v>61</v>
      </c>
      <c r="S1603" t="s">
        <v>62</v>
      </c>
      <c r="U1603" t="s">
        <v>61</v>
      </c>
      <c r="V1603" t="s">
        <v>62</v>
      </c>
    </row>
    <row r="1604" spans="1:22" x14ac:dyDescent="0.2">
      <c r="A1604" s="1" t="s">
        <v>1664</v>
      </c>
      <c r="B1604" s="1" t="s">
        <v>5002</v>
      </c>
      <c r="C1604" s="1" t="s">
        <v>3331</v>
      </c>
      <c r="D1604" s="1" t="s">
        <v>3399</v>
      </c>
      <c r="F1604" t="s">
        <v>62</v>
      </c>
      <c r="G1604" t="s">
        <v>62</v>
      </c>
      <c r="H1604" t="s">
        <v>62</v>
      </c>
      <c r="I1604" t="s">
        <v>62</v>
      </c>
      <c r="J1604" t="s">
        <v>62</v>
      </c>
      <c r="K1604" t="s">
        <v>62</v>
      </c>
      <c r="L1604" t="s">
        <v>62</v>
      </c>
      <c r="M1604" t="s">
        <v>62</v>
      </c>
      <c r="N1604" t="s">
        <v>62</v>
      </c>
      <c r="O1604" t="s">
        <v>61</v>
      </c>
      <c r="P1604" t="s">
        <v>62</v>
      </c>
      <c r="Q1604" t="s">
        <v>62</v>
      </c>
      <c r="R1604" t="s">
        <v>62</v>
      </c>
      <c r="S1604" t="s">
        <v>62</v>
      </c>
      <c r="T1604" t="s">
        <v>62</v>
      </c>
      <c r="U1604" t="s">
        <v>62</v>
      </c>
      <c r="V1604" t="s">
        <v>62</v>
      </c>
    </row>
    <row r="1605" spans="1:22" x14ac:dyDescent="0.2">
      <c r="A1605" s="1" t="s">
        <v>1665</v>
      </c>
      <c r="B1605" s="1" t="s">
        <v>5003</v>
      </c>
      <c r="C1605" s="1" t="s">
        <v>3332</v>
      </c>
      <c r="D1605" s="1" t="s">
        <v>3399</v>
      </c>
      <c r="F1605" t="s">
        <v>62</v>
      </c>
      <c r="G1605" t="s">
        <v>62</v>
      </c>
      <c r="H1605" t="s">
        <v>62</v>
      </c>
      <c r="J1605" t="s">
        <v>62</v>
      </c>
      <c r="K1605" t="s">
        <v>62</v>
      </c>
      <c r="L1605" t="s">
        <v>62</v>
      </c>
      <c r="M1605" t="s">
        <v>62</v>
      </c>
      <c r="N1605" t="s">
        <v>62</v>
      </c>
      <c r="O1605" t="s">
        <v>62</v>
      </c>
      <c r="P1605" t="s">
        <v>61</v>
      </c>
      <c r="Q1605" t="s">
        <v>62</v>
      </c>
      <c r="R1605" t="s">
        <v>61</v>
      </c>
      <c r="S1605" t="s">
        <v>62</v>
      </c>
      <c r="T1605" t="s">
        <v>62</v>
      </c>
      <c r="U1605" t="s">
        <v>62</v>
      </c>
      <c r="V1605" t="s">
        <v>62</v>
      </c>
    </row>
    <row r="1606" spans="1:22" x14ac:dyDescent="0.2">
      <c r="A1606" s="1" t="s">
        <v>1666</v>
      </c>
      <c r="B1606" s="1" t="s">
        <v>5004</v>
      </c>
      <c r="C1606" s="1" t="s">
        <v>3333</v>
      </c>
      <c r="D1606" s="1" t="s">
        <v>3399</v>
      </c>
      <c r="E1606" t="s">
        <v>61</v>
      </c>
      <c r="F1606" t="s">
        <v>62</v>
      </c>
      <c r="G1606" t="s">
        <v>62</v>
      </c>
      <c r="H1606" t="s">
        <v>62</v>
      </c>
      <c r="J1606" t="s">
        <v>61</v>
      </c>
      <c r="K1606" t="s">
        <v>62</v>
      </c>
      <c r="L1606" t="s">
        <v>62</v>
      </c>
      <c r="M1606" t="s">
        <v>62</v>
      </c>
      <c r="N1606" t="s">
        <v>62</v>
      </c>
      <c r="O1606" t="s">
        <v>61</v>
      </c>
      <c r="P1606" t="s">
        <v>61</v>
      </c>
      <c r="Q1606" t="s">
        <v>62</v>
      </c>
      <c r="R1606" t="s">
        <v>61</v>
      </c>
      <c r="S1606" t="s">
        <v>61</v>
      </c>
      <c r="T1606" t="s">
        <v>61</v>
      </c>
      <c r="U1606" t="s">
        <v>61</v>
      </c>
      <c r="V1606" t="s">
        <v>61</v>
      </c>
    </row>
    <row r="1607" spans="1:22" x14ac:dyDescent="0.2">
      <c r="A1607" s="1" t="s">
        <v>1667</v>
      </c>
      <c r="B1607" s="1" t="s">
        <v>5005</v>
      </c>
      <c r="C1607" s="1" t="s">
        <v>3334</v>
      </c>
      <c r="D1607" s="1" t="s">
        <v>3399</v>
      </c>
      <c r="E1607" t="s">
        <v>61</v>
      </c>
      <c r="F1607" t="s">
        <v>62</v>
      </c>
      <c r="H1607" t="s">
        <v>62</v>
      </c>
      <c r="I1607" t="s">
        <v>61</v>
      </c>
      <c r="J1607" t="s">
        <v>61</v>
      </c>
      <c r="K1607" t="s">
        <v>62</v>
      </c>
      <c r="L1607" t="s">
        <v>62</v>
      </c>
      <c r="M1607" t="s">
        <v>62</v>
      </c>
      <c r="N1607" t="s">
        <v>62</v>
      </c>
      <c r="O1607" t="s">
        <v>61</v>
      </c>
      <c r="P1607" t="s">
        <v>61</v>
      </c>
      <c r="Q1607" t="s">
        <v>62</v>
      </c>
      <c r="R1607" t="s">
        <v>61</v>
      </c>
      <c r="S1607" t="s">
        <v>61</v>
      </c>
      <c r="T1607" t="s">
        <v>61</v>
      </c>
      <c r="U1607" t="s">
        <v>61</v>
      </c>
      <c r="V1607" t="s">
        <v>61</v>
      </c>
    </row>
    <row r="1608" spans="1:22" x14ac:dyDescent="0.2">
      <c r="A1608" s="1" t="s">
        <v>1668</v>
      </c>
      <c r="B1608" s="1" t="s">
        <v>5006</v>
      </c>
      <c r="C1608" s="1" t="s">
        <v>3335</v>
      </c>
      <c r="D1608" s="1" t="s">
        <v>3399</v>
      </c>
      <c r="E1608" t="s">
        <v>61</v>
      </c>
      <c r="F1608" t="s">
        <v>62</v>
      </c>
      <c r="G1608" t="s">
        <v>62</v>
      </c>
      <c r="H1608" t="s">
        <v>62</v>
      </c>
      <c r="I1608" t="s">
        <v>62</v>
      </c>
      <c r="J1608" t="s">
        <v>61</v>
      </c>
      <c r="K1608" t="s">
        <v>62</v>
      </c>
      <c r="L1608" t="s">
        <v>62</v>
      </c>
      <c r="M1608" t="s">
        <v>62</v>
      </c>
      <c r="N1608" t="s">
        <v>62</v>
      </c>
      <c r="O1608" t="s">
        <v>61</v>
      </c>
      <c r="P1608" t="s">
        <v>61</v>
      </c>
      <c r="Q1608" t="s">
        <v>62</v>
      </c>
      <c r="R1608" t="s">
        <v>61</v>
      </c>
      <c r="S1608" t="s">
        <v>61</v>
      </c>
      <c r="T1608" t="s">
        <v>61</v>
      </c>
      <c r="U1608" t="s">
        <v>61</v>
      </c>
      <c r="V1608" t="s">
        <v>61</v>
      </c>
    </row>
    <row r="1609" spans="1:22" x14ac:dyDescent="0.2">
      <c r="A1609" s="1" t="s">
        <v>1669</v>
      </c>
      <c r="B1609" s="1" t="s">
        <v>5007</v>
      </c>
      <c r="C1609" s="1" t="s">
        <v>3336</v>
      </c>
      <c r="D1609" s="1" t="s">
        <v>3399</v>
      </c>
      <c r="E1609" t="s">
        <v>61</v>
      </c>
      <c r="F1609" t="s">
        <v>62</v>
      </c>
      <c r="G1609" t="s">
        <v>62</v>
      </c>
      <c r="H1609" t="s">
        <v>62</v>
      </c>
      <c r="I1609" t="s">
        <v>62</v>
      </c>
      <c r="J1609" t="s">
        <v>61</v>
      </c>
      <c r="K1609" t="s">
        <v>62</v>
      </c>
      <c r="L1609" t="s">
        <v>62</v>
      </c>
      <c r="M1609" t="s">
        <v>62</v>
      </c>
      <c r="N1609" t="s">
        <v>62</v>
      </c>
      <c r="O1609" t="s">
        <v>61</v>
      </c>
      <c r="P1609" t="s">
        <v>61</v>
      </c>
      <c r="Q1609" t="s">
        <v>62</v>
      </c>
      <c r="R1609" t="s">
        <v>61</v>
      </c>
      <c r="S1609" t="s">
        <v>61</v>
      </c>
      <c r="T1609" t="s">
        <v>62</v>
      </c>
      <c r="V1609" t="s">
        <v>62</v>
      </c>
    </row>
    <row r="1610" spans="1:22" x14ac:dyDescent="0.2">
      <c r="A1610" s="1" t="s">
        <v>1670</v>
      </c>
      <c r="B1610" s="1" t="s">
        <v>5008</v>
      </c>
      <c r="C1610" s="1" t="s">
        <v>3337</v>
      </c>
      <c r="D1610" s="1" t="s">
        <v>3399</v>
      </c>
      <c r="F1610" t="s">
        <v>62</v>
      </c>
      <c r="G1610" t="s">
        <v>62</v>
      </c>
      <c r="H1610" t="s">
        <v>62</v>
      </c>
      <c r="I1610" t="s">
        <v>62</v>
      </c>
      <c r="K1610" t="s">
        <v>62</v>
      </c>
      <c r="L1610" t="s">
        <v>62</v>
      </c>
      <c r="M1610" t="s">
        <v>62</v>
      </c>
      <c r="N1610" t="s">
        <v>62</v>
      </c>
      <c r="O1610" t="s">
        <v>61</v>
      </c>
      <c r="P1610" t="s">
        <v>61</v>
      </c>
      <c r="Q1610" t="s">
        <v>62</v>
      </c>
      <c r="R1610" t="s">
        <v>61</v>
      </c>
      <c r="S1610" t="s">
        <v>62</v>
      </c>
      <c r="T1610" t="s">
        <v>62</v>
      </c>
      <c r="U1610" t="s">
        <v>62</v>
      </c>
      <c r="V1610" t="s">
        <v>62</v>
      </c>
    </row>
    <row r="1611" spans="1:22" x14ac:dyDescent="0.2">
      <c r="A1611" s="1" t="s">
        <v>1671</v>
      </c>
      <c r="B1611" s="1" t="s">
        <v>5009</v>
      </c>
      <c r="C1611" s="1" t="s">
        <v>3338</v>
      </c>
      <c r="D1611" s="1" t="s">
        <v>3399</v>
      </c>
      <c r="E1611" t="s">
        <v>61</v>
      </c>
      <c r="F1611" t="s">
        <v>62</v>
      </c>
      <c r="G1611" t="s">
        <v>62</v>
      </c>
      <c r="H1611" t="s">
        <v>62</v>
      </c>
      <c r="I1611" t="s">
        <v>61</v>
      </c>
      <c r="J1611" t="s">
        <v>62</v>
      </c>
      <c r="K1611" t="s">
        <v>62</v>
      </c>
      <c r="L1611" t="s">
        <v>62</v>
      </c>
      <c r="M1611" t="s">
        <v>62</v>
      </c>
      <c r="N1611" t="s">
        <v>62</v>
      </c>
      <c r="O1611" t="s">
        <v>62</v>
      </c>
      <c r="P1611" t="s">
        <v>62</v>
      </c>
      <c r="Q1611" t="s">
        <v>62</v>
      </c>
      <c r="R1611" t="s">
        <v>62</v>
      </c>
      <c r="S1611" t="s">
        <v>62</v>
      </c>
      <c r="V1611" t="s">
        <v>62</v>
      </c>
    </row>
    <row r="1612" spans="1:22" x14ac:dyDescent="0.2">
      <c r="A1612" s="1" t="s">
        <v>1672</v>
      </c>
      <c r="B1612" s="1" t="s">
        <v>5010</v>
      </c>
      <c r="C1612" s="1" t="s">
        <v>3339</v>
      </c>
      <c r="D1612" s="1" t="s">
        <v>3399</v>
      </c>
      <c r="E1612" t="s">
        <v>61</v>
      </c>
      <c r="F1612" t="s">
        <v>62</v>
      </c>
      <c r="G1612" t="s">
        <v>61</v>
      </c>
      <c r="H1612" t="s">
        <v>62</v>
      </c>
      <c r="I1612" t="s">
        <v>61</v>
      </c>
      <c r="J1612" t="s">
        <v>61</v>
      </c>
      <c r="K1612" t="s">
        <v>61</v>
      </c>
      <c r="M1612" t="s">
        <v>61</v>
      </c>
      <c r="N1612" t="s">
        <v>61</v>
      </c>
      <c r="O1612" t="s">
        <v>61</v>
      </c>
      <c r="P1612" t="s">
        <v>61</v>
      </c>
      <c r="Q1612" t="s">
        <v>61</v>
      </c>
      <c r="R1612" t="s">
        <v>61</v>
      </c>
      <c r="S1612" t="s">
        <v>62</v>
      </c>
      <c r="T1612" t="s">
        <v>61</v>
      </c>
      <c r="U1612" t="s">
        <v>61</v>
      </c>
      <c r="V1612" t="s">
        <v>61</v>
      </c>
    </row>
    <row r="1613" spans="1:22" x14ac:dyDescent="0.2">
      <c r="A1613" s="1" t="s">
        <v>1673</v>
      </c>
      <c r="B1613" s="1" t="s">
        <v>5011</v>
      </c>
      <c r="C1613" s="1" t="s">
        <v>3340</v>
      </c>
      <c r="D1613" s="1" t="s">
        <v>3399</v>
      </c>
      <c r="E1613" t="s">
        <v>61</v>
      </c>
      <c r="F1613" t="s">
        <v>62</v>
      </c>
      <c r="G1613" t="s">
        <v>62</v>
      </c>
      <c r="H1613" t="s">
        <v>62</v>
      </c>
      <c r="I1613" t="s">
        <v>61</v>
      </c>
      <c r="J1613" t="s">
        <v>62</v>
      </c>
      <c r="K1613" t="s">
        <v>62</v>
      </c>
      <c r="L1613" t="s">
        <v>62</v>
      </c>
      <c r="M1613" t="s">
        <v>62</v>
      </c>
      <c r="N1613" t="s">
        <v>62</v>
      </c>
      <c r="O1613" t="s">
        <v>61</v>
      </c>
      <c r="P1613" t="s">
        <v>61</v>
      </c>
      <c r="Q1613" t="s">
        <v>62</v>
      </c>
      <c r="R1613" t="s">
        <v>61</v>
      </c>
      <c r="S1613" t="s">
        <v>62</v>
      </c>
      <c r="T1613" t="s">
        <v>61</v>
      </c>
      <c r="U1613" t="s">
        <v>61</v>
      </c>
      <c r="V1613" t="s">
        <v>62</v>
      </c>
    </row>
    <row r="1614" spans="1:22" x14ac:dyDescent="0.2">
      <c r="A1614" s="1" t="s">
        <v>1674</v>
      </c>
      <c r="B1614" s="1" t="s">
        <v>5012</v>
      </c>
      <c r="C1614" s="1" t="s">
        <v>3341</v>
      </c>
      <c r="D1614" s="1" t="s">
        <v>3399</v>
      </c>
      <c r="E1614" t="s">
        <v>61</v>
      </c>
      <c r="F1614" t="s">
        <v>62</v>
      </c>
      <c r="G1614" t="s">
        <v>62</v>
      </c>
      <c r="H1614" t="s">
        <v>62</v>
      </c>
      <c r="I1614" t="s">
        <v>62</v>
      </c>
      <c r="J1614" t="s">
        <v>61</v>
      </c>
      <c r="K1614" t="s">
        <v>62</v>
      </c>
      <c r="L1614" t="s">
        <v>62</v>
      </c>
      <c r="M1614" t="s">
        <v>62</v>
      </c>
      <c r="N1614" t="s">
        <v>62</v>
      </c>
      <c r="O1614" t="s">
        <v>62</v>
      </c>
      <c r="P1614" t="s">
        <v>61</v>
      </c>
      <c r="Q1614" t="s">
        <v>62</v>
      </c>
      <c r="R1614" t="s">
        <v>61</v>
      </c>
      <c r="S1614" t="s">
        <v>62</v>
      </c>
      <c r="T1614" t="s">
        <v>61</v>
      </c>
      <c r="U1614" t="s">
        <v>61</v>
      </c>
      <c r="V1614" t="s">
        <v>61</v>
      </c>
    </row>
    <row r="1615" spans="1:22" x14ac:dyDescent="0.2">
      <c r="A1615" s="1" t="s">
        <v>1675</v>
      </c>
      <c r="B1615" s="1" t="s">
        <v>5013</v>
      </c>
      <c r="C1615" s="1" t="s">
        <v>3342</v>
      </c>
      <c r="D1615" s="1" t="s">
        <v>3399</v>
      </c>
      <c r="F1615" t="s">
        <v>62</v>
      </c>
      <c r="H1615" t="s">
        <v>62</v>
      </c>
      <c r="I1615" t="s">
        <v>61</v>
      </c>
      <c r="J1615" t="s">
        <v>61</v>
      </c>
      <c r="K1615" t="s">
        <v>62</v>
      </c>
      <c r="M1615" t="s">
        <v>62</v>
      </c>
      <c r="N1615" t="s">
        <v>62</v>
      </c>
      <c r="O1615" t="s">
        <v>61</v>
      </c>
      <c r="P1615" t="s">
        <v>61</v>
      </c>
      <c r="Q1615" t="s">
        <v>62</v>
      </c>
      <c r="R1615" t="s">
        <v>61</v>
      </c>
      <c r="S1615" t="s">
        <v>62</v>
      </c>
      <c r="T1615" t="s">
        <v>61</v>
      </c>
      <c r="U1615" t="s">
        <v>62</v>
      </c>
      <c r="V1615" t="s">
        <v>62</v>
      </c>
    </row>
    <row r="1616" spans="1:22" x14ac:dyDescent="0.2">
      <c r="A1616" s="1" t="s">
        <v>1676</v>
      </c>
      <c r="B1616" s="1" t="s">
        <v>5014</v>
      </c>
      <c r="C1616" s="1" t="s">
        <v>3343</v>
      </c>
      <c r="D1616" s="1" t="s">
        <v>3399</v>
      </c>
      <c r="E1616" t="s">
        <v>61</v>
      </c>
      <c r="F1616" t="s">
        <v>62</v>
      </c>
      <c r="G1616" t="s">
        <v>62</v>
      </c>
      <c r="H1616" t="s">
        <v>62</v>
      </c>
      <c r="I1616" t="s">
        <v>62</v>
      </c>
      <c r="J1616" t="s">
        <v>62</v>
      </c>
      <c r="K1616" t="s">
        <v>62</v>
      </c>
      <c r="L1616" t="s">
        <v>62</v>
      </c>
      <c r="M1616" t="s">
        <v>62</v>
      </c>
      <c r="N1616" t="s">
        <v>62</v>
      </c>
      <c r="O1616" t="s">
        <v>62</v>
      </c>
      <c r="P1616" t="s">
        <v>62</v>
      </c>
      <c r="Q1616" t="s">
        <v>62</v>
      </c>
      <c r="R1616" t="s">
        <v>62</v>
      </c>
      <c r="S1616" t="s">
        <v>62</v>
      </c>
      <c r="T1616" t="s">
        <v>62</v>
      </c>
      <c r="V1616" t="s">
        <v>62</v>
      </c>
    </row>
    <row r="1617" spans="1:22" x14ac:dyDescent="0.2">
      <c r="A1617" s="1" t="s">
        <v>1677</v>
      </c>
      <c r="B1617" s="1" t="s">
        <v>5015</v>
      </c>
      <c r="C1617" s="1" t="s">
        <v>3344</v>
      </c>
      <c r="D1617" s="1" t="s">
        <v>3399</v>
      </c>
      <c r="E1617" t="s">
        <v>62</v>
      </c>
      <c r="F1617" t="s">
        <v>62</v>
      </c>
      <c r="G1617" t="s">
        <v>62</v>
      </c>
      <c r="H1617" t="s">
        <v>62</v>
      </c>
      <c r="I1617" t="s">
        <v>62</v>
      </c>
      <c r="J1617" t="s">
        <v>62</v>
      </c>
      <c r="K1617" t="s">
        <v>62</v>
      </c>
      <c r="L1617" t="s">
        <v>62</v>
      </c>
      <c r="M1617" t="s">
        <v>62</v>
      </c>
      <c r="N1617" t="s">
        <v>62</v>
      </c>
      <c r="O1617" t="s">
        <v>61</v>
      </c>
      <c r="P1617" t="s">
        <v>62</v>
      </c>
      <c r="Q1617" t="s">
        <v>62</v>
      </c>
      <c r="R1617" t="s">
        <v>62</v>
      </c>
      <c r="S1617" t="s">
        <v>62</v>
      </c>
      <c r="T1617" t="s">
        <v>61</v>
      </c>
      <c r="U1617" t="s">
        <v>62</v>
      </c>
      <c r="V1617" t="s">
        <v>62</v>
      </c>
    </row>
    <row r="1618" spans="1:22" x14ac:dyDescent="0.2">
      <c r="A1618" s="1" t="s">
        <v>1678</v>
      </c>
      <c r="B1618" s="1" t="s">
        <v>5016</v>
      </c>
      <c r="C1618" s="1" t="s">
        <v>3345</v>
      </c>
      <c r="D1618" s="1" t="s">
        <v>3399</v>
      </c>
      <c r="E1618" t="s">
        <v>61</v>
      </c>
      <c r="F1618" t="s">
        <v>62</v>
      </c>
      <c r="G1618" t="s">
        <v>62</v>
      </c>
      <c r="H1618" t="s">
        <v>62</v>
      </c>
      <c r="J1618" t="s">
        <v>61</v>
      </c>
      <c r="K1618" t="s">
        <v>62</v>
      </c>
      <c r="L1618" t="s">
        <v>62</v>
      </c>
      <c r="M1618" t="s">
        <v>62</v>
      </c>
      <c r="N1618" t="s">
        <v>61</v>
      </c>
      <c r="O1618" t="s">
        <v>61</v>
      </c>
      <c r="P1618" t="s">
        <v>61</v>
      </c>
      <c r="Q1618" t="s">
        <v>61</v>
      </c>
      <c r="R1618" t="s">
        <v>61</v>
      </c>
      <c r="S1618" t="s">
        <v>62</v>
      </c>
      <c r="U1618" t="s">
        <v>61</v>
      </c>
      <c r="V1618" t="s">
        <v>62</v>
      </c>
    </row>
    <row r="1619" spans="1:22" x14ac:dyDescent="0.2">
      <c r="A1619" s="1" t="s">
        <v>1679</v>
      </c>
      <c r="B1619" s="1" t="s">
        <v>5017</v>
      </c>
      <c r="C1619" s="1" t="s">
        <v>3346</v>
      </c>
      <c r="D1619" s="1" t="s">
        <v>3399</v>
      </c>
      <c r="E1619" t="s">
        <v>61</v>
      </c>
      <c r="F1619" t="s">
        <v>62</v>
      </c>
      <c r="G1619" t="s">
        <v>62</v>
      </c>
      <c r="H1619" t="s">
        <v>62</v>
      </c>
      <c r="I1619" t="s">
        <v>62</v>
      </c>
      <c r="J1619" t="s">
        <v>62</v>
      </c>
      <c r="K1619" t="s">
        <v>62</v>
      </c>
      <c r="L1619" t="s">
        <v>62</v>
      </c>
      <c r="M1619" t="s">
        <v>62</v>
      </c>
      <c r="N1619" t="s">
        <v>62</v>
      </c>
      <c r="O1619" t="s">
        <v>62</v>
      </c>
      <c r="P1619" t="s">
        <v>62</v>
      </c>
      <c r="Q1619" t="s">
        <v>62</v>
      </c>
      <c r="R1619" t="s">
        <v>62</v>
      </c>
      <c r="S1619" t="s">
        <v>62</v>
      </c>
      <c r="U1619" t="s">
        <v>62</v>
      </c>
      <c r="V1619" t="s">
        <v>62</v>
      </c>
    </row>
    <row r="1620" spans="1:22" x14ac:dyDescent="0.2">
      <c r="A1620" s="1" t="s">
        <v>1680</v>
      </c>
      <c r="B1620" s="1" t="s">
        <v>5018</v>
      </c>
      <c r="C1620" s="1" t="s">
        <v>3347</v>
      </c>
      <c r="D1620" s="1" t="s">
        <v>3399</v>
      </c>
      <c r="E1620" t="s">
        <v>61</v>
      </c>
      <c r="F1620" t="s">
        <v>62</v>
      </c>
      <c r="G1620" t="s">
        <v>62</v>
      </c>
      <c r="H1620" t="s">
        <v>62</v>
      </c>
      <c r="I1620" t="s">
        <v>61</v>
      </c>
      <c r="K1620" t="s">
        <v>62</v>
      </c>
      <c r="L1620" t="s">
        <v>62</v>
      </c>
      <c r="M1620" t="s">
        <v>62</v>
      </c>
      <c r="N1620" t="s">
        <v>62</v>
      </c>
      <c r="O1620" t="s">
        <v>62</v>
      </c>
      <c r="P1620" t="s">
        <v>62</v>
      </c>
      <c r="Q1620" t="s">
        <v>62</v>
      </c>
      <c r="R1620" t="s">
        <v>62</v>
      </c>
      <c r="S1620" t="s">
        <v>62</v>
      </c>
      <c r="T1620" t="s">
        <v>61</v>
      </c>
      <c r="V1620" t="s">
        <v>62</v>
      </c>
    </row>
    <row r="1621" spans="1:22" x14ac:dyDescent="0.2">
      <c r="A1621" s="1" t="s">
        <v>1681</v>
      </c>
      <c r="B1621" s="1" t="s">
        <v>5019</v>
      </c>
      <c r="C1621" s="1" t="s">
        <v>3348</v>
      </c>
      <c r="D1621" s="1" t="s">
        <v>3399</v>
      </c>
      <c r="E1621" t="s">
        <v>61</v>
      </c>
      <c r="F1621" t="s">
        <v>62</v>
      </c>
      <c r="G1621" t="s">
        <v>61</v>
      </c>
      <c r="H1621" t="s">
        <v>62</v>
      </c>
      <c r="J1621" t="s">
        <v>62</v>
      </c>
      <c r="K1621" t="s">
        <v>62</v>
      </c>
      <c r="L1621" t="s">
        <v>62</v>
      </c>
      <c r="M1621" t="s">
        <v>62</v>
      </c>
      <c r="N1621" t="s">
        <v>62</v>
      </c>
      <c r="P1621" t="s">
        <v>62</v>
      </c>
      <c r="Q1621" t="s">
        <v>62</v>
      </c>
      <c r="R1621" t="s">
        <v>62</v>
      </c>
      <c r="S1621" t="s">
        <v>62</v>
      </c>
      <c r="T1621" t="s">
        <v>62</v>
      </c>
      <c r="U1621" t="s">
        <v>61</v>
      </c>
      <c r="V1621" t="s">
        <v>62</v>
      </c>
    </row>
    <row r="1622" spans="1:22" x14ac:dyDescent="0.2">
      <c r="A1622" s="1" t="s">
        <v>1682</v>
      </c>
      <c r="B1622" s="1" t="s">
        <v>5020</v>
      </c>
      <c r="C1622" s="1" t="s">
        <v>3349</v>
      </c>
      <c r="D1622" s="1" t="s">
        <v>3399</v>
      </c>
      <c r="E1622" t="s">
        <v>61</v>
      </c>
      <c r="F1622" t="s">
        <v>62</v>
      </c>
      <c r="G1622" t="s">
        <v>62</v>
      </c>
      <c r="H1622" t="s">
        <v>62</v>
      </c>
      <c r="K1622" t="s">
        <v>62</v>
      </c>
      <c r="L1622" t="s">
        <v>62</v>
      </c>
      <c r="M1622" t="s">
        <v>62</v>
      </c>
      <c r="N1622" t="s">
        <v>62</v>
      </c>
      <c r="O1622" t="s">
        <v>61</v>
      </c>
      <c r="P1622" t="s">
        <v>62</v>
      </c>
      <c r="Q1622" t="s">
        <v>62</v>
      </c>
      <c r="R1622" t="s">
        <v>61</v>
      </c>
      <c r="S1622" t="s">
        <v>62</v>
      </c>
      <c r="T1622" t="s">
        <v>62</v>
      </c>
      <c r="V1622" t="s">
        <v>62</v>
      </c>
    </row>
    <row r="1623" spans="1:22" x14ac:dyDescent="0.2">
      <c r="A1623" s="1" t="s">
        <v>1683</v>
      </c>
      <c r="B1623" s="1" t="s">
        <v>5021</v>
      </c>
      <c r="C1623" s="1" t="s">
        <v>3350</v>
      </c>
      <c r="D1623" s="1" t="s">
        <v>3399</v>
      </c>
      <c r="E1623" t="s">
        <v>61</v>
      </c>
      <c r="F1623" t="s">
        <v>62</v>
      </c>
      <c r="G1623" t="s">
        <v>62</v>
      </c>
      <c r="H1623" t="s">
        <v>62</v>
      </c>
      <c r="I1623" t="s">
        <v>61</v>
      </c>
      <c r="J1623" t="s">
        <v>61</v>
      </c>
      <c r="K1623" t="s">
        <v>62</v>
      </c>
      <c r="L1623" t="s">
        <v>62</v>
      </c>
      <c r="M1623" t="s">
        <v>62</v>
      </c>
      <c r="N1623" t="s">
        <v>62</v>
      </c>
      <c r="O1623" t="s">
        <v>62</v>
      </c>
      <c r="P1623" t="s">
        <v>61</v>
      </c>
      <c r="Q1623" t="s">
        <v>62</v>
      </c>
      <c r="R1623" t="s">
        <v>61</v>
      </c>
      <c r="S1623" t="s">
        <v>62</v>
      </c>
      <c r="T1623" t="s">
        <v>61</v>
      </c>
      <c r="V1623" t="s">
        <v>61</v>
      </c>
    </row>
    <row r="1624" spans="1:22" x14ac:dyDescent="0.2">
      <c r="A1624" s="1" t="s">
        <v>1684</v>
      </c>
      <c r="B1624" s="1" t="s">
        <v>5022</v>
      </c>
      <c r="C1624" s="1" t="s">
        <v>3351</v>
      </c>
      <c r="D1624" s="1" t="s">
        <v>3399</v>
      </c>
      <c r="E1624" t="s">
        <v>61</v>
      </c>
      <c r="F1624" t="s">
        <v>62</v>
      </c>
      <c r="G1624" t="s">
        <v>62</v>
      </c>
      <c r="H1624" t="s">
        <v>62</v>
      </c>
      <c r="I1624" t="s">
        <v>62</v>
      </c>
      <c r="J1624" t="s">
        <v>61</v>
      </c>
      <c r="K1624" t="s">
        <v>62</v>
      </c>
      <c r="L1624" t="s">
        <v>62</v>
      </c>
      <c r="M1624" t="s">
        <v>62</v>
      </c>
      <c r="N1624" t="s">
        <v>62</v>
      </c>
      <c r="O1624" t="s">
        <v>61</v>
      </c>
      <c r="P1624" t="s">
        <v>61</v>
      </c>
      <c r="Q1624" t="s">
        <v>61</v>
      </c>
      <c r="R1624" t="s">
        <v>61</v>
      </c>
      <c r="S1624" t="s">
        <v>61</v>
      </c>
      <c r="T1624" t="s">
        <v>62</v>
      </c>
      <c r="U1624" t="s">
        <v>62</v>
      </c>
      <c r="V1624" t="s">
        <v>62</v>
      </c>
    </row>
    <row r="1625" spans="1:22" x14ac:dyDescent="0.2">
      <c r="A1625" s="1" t="s">
        <v>1685</v>
      </c>
      <c r="B1625" s="1" t="s">
        <v>5023</v>
      </c>
      <c r="C1625" s="1" t="s">
        <v>3352</v>
      </c>
      <c r="D1625" s="1" t="s">
        <v>3399</v>
      </c>
      <c r="E1625" t="s">
        <v>61</v>
      </c>
      <c r="F1625" t="s">
        <v>62</v>
      </c>
      <c r="G1625" t="s">
        <v>62</v>
      </c>
      <c r="H1625" t="s">
        <v>62</v>
      </c>
      <c r="J1625" t="s">
        <v>62</v>
      </c>
      <c r="L1625" t="s">
        <v>62</v>
      </c>
      <c r="M1625" t="s">
        <v>62</v>
      </c>
      <c r="N1625" t="s">
        <v>62</v>
      </c>
      <c r="O1625" t="s">
        <v>61</v>
      </c>
      <c r="P1625" t="s">
        <v>62</v>
      </c>
      <c r="Q1625" t="s">
        <v>62</v>
      </c>
      <c r="R1625" t="s">
        <v>62</v>
      </c>
      <c r="T1625" t="s">
        <v>62</v>
      </c>
      <c r="U1625" t="s">
        <v>61</v>
      </c>
      <c r="V1625" t="s">
        <v>62</v>
      </c>
    </row>
    <row r="1626" spans="1:22" x14ac:dyDescent="0.2">
      <c r="A1626" s="1" t="s">
        <v>1686</v>
      </c>
      <c r="B1626" s="1" t="s">
        <v>5024</v>
      </c>
      <c r="C1626" s="1" t="s">
        <v>3353</v>
      </c>
      <c r="D1626" s="1" t="s">
        <v>3399</v>
      </c>
      <c r="F1626" t="s">
        <v>62</v>
      </c>
      <c r="G1626" t="s">
        <v>62</v>
      </c>
      <c r="H1626" t="s">
        <v>62</v>
      </c>
      <c r="I1626" t="s">
        <v>62</v>
      </c>
      <c r="J1626" t="s">
        <v>62</v>
      </c>
      <c r="K1626" t="s">
        <v>62</v>
      </c>
      <c r="L1626" t="s">
        <v>62</v>
      </c>
      <c r="M1626" t="s">
        <v>62</v>
      </c>
      <c r="N1626" t="s">
        <v>62</v>
      </c>
      <c r="O1626" t="s">
        <v>61</v>
      </c>
      <c r="P1626" t="s">
        <v>62</v>
      </c>
      <c r="Q1626" t="s">
        <v>62</v>
      </c>
      <c r="R1626" t="s">
        <v>62</v>
      </c>
      <c r="S1626" t="s">
        <v>62</v>
      </c>
      <c r="T1626" t="s">
        <v>61</v>
      </c>
      <c r="U1626" t="s">
        <v>62</v>
      </c>
      <c r="V1626" t="s">
        <v>62</v>
      </c>
    </row>
    <row r="1627" spans="1:22" x14ac:dyDescent="0.2">
      <c r="A1627" s="1" t="s">
        <v>1687</v>
      </c>
      <c r="B1627" s="1" t="s">
        <v>5025</v>
      </c>
      <c r="C1627" s="1" t="s">
        <v>3354</v>
      </c>
      <c r="D1627" s="1" t="s">
        <v>3399</v>
      </c>
      <c r="E1627" t="s">
        <v>61</v>
      </c>
      <c r="F1627" t="s">
        <v>62</v>
      </c>
      <c r="G1627" t="s">
        <v>62</v>
      </c>
      <c r="H1627" t="s">
        <v>62</v>
      </c>
      <c r="J1627" t="s">
        <v>61</v>
      </c>
      <c r="K1627" t="s">
        <v>62</v>
      </c>
      <c r="L1627" t="s">
        <v>62</v>
      </c>
      <c r="M1627" t="s">
        <v>62</v>
      </c>
      <c r="N1627" t="s">
        <v>62</v>
      </c>
      <c r="O1627" t="s">
        <v>62</v>
      </c>
      <c r="P1627" t="s">
        <v>61</v>
      </c>
      <c r="Q1627" t="s">
        <v>62</v>
      </c>
      <c r="R1627" t="s">
        <v>61</v>
      </c>
      <c r="S1627" t="s">
        <v>62</v>
      </c>
      <c r="T1627" t="s">
        <v>61</v>
      </c>
      <c r="V1627" t="s">
        <v>61</v>
      </c>
    </row>
    <row r="1628" spans="1:22" x14ac:dyDescent="0.2">
      <c r="A1628" s="1" t="s">
        <v>1688</v>
      </c>
      <c r="B1628" s="1" t="s">
        <v>5026</v>
      </c>
      <c r="C1628" s="1" t="s">
        <v>3355</v>
      </c>
      <c r="D1628" s="1" t="s">
        <v>3399</v>
      </c>
      <c r="E1628" t="s">
        <v>62</v>
      </c>
      <c r="F1628" t="s">
        <v>62</v>
      </c>
      <c r="G1628" t="s">
        <v>62</v>
      </c>
      <c r="H1628" t="s">
        <v>62</v>
      </c>
      <c r="I1628" t="s">
        <v>62</v>
      </c>
      <c r="J1628" t="s">
        <v>62</v>
      </c>
      <c r="K1628" t="s">
        <v>62</v>
      </c>
      <c r="L1628" t="s">
        <v>62</v>
      </c>
      <c r="M1628" t="s">
        <v>62</v>
      </c>
      <c r="N1628" t="s">
        <v>62</v>
      </c>
      <c r="O1628" t="s">
        <v>61</v>
      </c>
      <c r="P1628" t="s">
        <v>62</v>
      </c>
      <c r="Q1628" t="s">
        <v>62</v>
      </c>
      <c r="R1628" t="s">
        <v>62</v>
      </c>
      <c r="S1628" t="s">
        <v>62</v>
      </c>
      <c r="T1628" t="s">
        <v>61</v>
      </c>
      <c r="U1628" t="s">
        <v>62</v>
      </c>
      <c r="V1628" t="s">
        <v>62</v>
      </c>
    </row>
    <row r="1629" spans="1:22" x14ac:dyDescent="0.2">
      <c r="A1629" s="1" t="s">
        <v>1689</v>
      </c>
      <c r="B1629" s="1" t="s">
        <v>5027</v>
      </c>
      <c r="C1629" s="1" t="s">
        <v>3356</v>
      </c>
      <c r="D1629" s="1" t="s">
        <v>3399</v>
      </c>
      <c r="E1629" t="s">
        <v>61</v>
      </c>
      <c r="F1629" t="s">
        <v>62</v>
      </c>
      <c r="G1629" t="s">
        <v>62</v>
      </c>
      <c r="H1629" t="s">
        <v>62</v>
      </c>
      <c r="I1629" t="s">
        <v>62</v>
      </c>
      <c r="J1629" t="s">
        <v>61</v>
      </c>
      <c r="K1629" t="s">
        <v>62</v>
      </c>
      <c r="L1629" t="s">
        <v>62</v>
      </c>
      <c r="M1629" t="s">
        <v>62</v>
      </c>
      <c r="N1629" t="s">
        <v>62</v>
      </c>
      <c r="O1629" t="s">
        <v>62</v>
      </c>
      <c r="P1629" t="s">
        <v>61</v>
      </c>
      <c r="Q1629" t="s">
        <v>61</v>
      </c>
      <c r="R1629" t="s">
        <v>61</v>
      </c>
      <c r="S1629" t="s">
        <v>61</v>
      </c>
      <c r="T1629" t="s">
        <v>62</v>
      </c>
      <c r="U1629" t="s">
        <v>62</v>
      </c>
      <c r="V1629" t="s">
        <v>62</v>
      </c>
    </row>
    <row r="1630" spans="1:22" x14ac:dyDescent="0.2">
      <c r="A1630" s="1" t="s">
        <v>1690</v>
      </c>
      <c r="B1630" s="1" t="s">
        <v>5028</v>
      </c>
      <c r="C1630" s="1" t="s">
        <v>3357</v>
      </c>
      <c r="D1630" s="1" t="s">
        <v>3399</v>
      </c>
      <c r="E1630" t="s">
        <v>61</v>
      </c>
      <c r="F1630" t="s">
        <v>62</v>
      </c>
      <c r="H1630" t="s">
        <v>62</v>
      </c>
      <c r="J1630" t="s">
        <v>61</v>
      </c>
      <c r="L1630" t="s">
        <v>62</v>
      </c>
      <c r="M1630" t="s">
        <v>62</v>
      </c>
      <c r="N1630" t="s">
        <v>62</v>
      </c>
      <c r="O1630" t="s">
        <v>61</v>
      </c>
      <c r="P1630" t="s">
        <v>61</v>
      </c>
      <c r="Q1630" t="s">
        <v>62</v>
      </c>
      <c r="R1630" t="s">
        <v>61</v>
      </c>
      <c r="S1630" t="s">
        <v>61</v>
      </c>
      <c r="T1630" t="s">
        <v>62</v>
      </c>
      <c r="V1630" t="s">
        <v>61</v>
      </c>
    </row>
    <row r="1631" spans="1:22" x14ac:dyDescent="0.2">
      <c r="A1631" s="1" t="s">
        <v>1691</v>
      </c>
      <c r="B1631" s="1" t="s">
        <v>5029</v>
      </c>
      <c r="C1631" s="1" t="s">
        <v>3358</v>
      </c>
      <c r="D1631" s="1" t="s">
        <v>3399</v>
      </c>
      <c r="F1631" t="s">
        <v>62</v>
      </c>
      <c r="G1631" t="s">
        <v>62</v>
      </c>
      <c r="H1631" t="s">
        <v>62</v>
      </c>
      <c r="J1631" t="s">
        <v>62</v>
      </c>
      <c r="K1631" t="s">
        <v>62</v>
      </c>
      <c r="L1631" t="s">
        <v>62</v>
      </c>
      <c r="M1631" t="s">
        <v>62</v>
      </c>
      <c r="N1631" t="s">
        <v>62</v>
      </c>
      <c r="O1631" t="s">
        <v>61</v>
      </c>
      <c r="P1631" t="s">
        <v>62</v>
      </c>
      <c r="Q1631" t="s">
        <v>62</v>
      </c>
      <c r="R1631" t="s">
        <v>62</v>
      </c>
      <c r="S1631" t="s">
        <v>62</v>
      </c>
      <c r="T1631" t="s">
        <v>61</v>
      </c>
      <c r="U1631" t="s">
        <v>62</v>
      </c>
      <c r="V1631" t="s">
        <v>62</v>
      </c>
    </row>
    <row r="1632" spans="1:22" x14ac:dyDescent="0.2">
      <c r="A1632" s="1" t="s">
        <v>1692</v>
      </c>
      <c r="B1632" s="1" t="s">
        <v>5030</v>
      </c>
      <c r="C1632" s="1" t="s">
        <v>3359</v>
      </c>
      <c r="D1632" s="1" t="s">
        <v>3399</v>
      </c>
      <c r="E1632" t="s">
        <v>61</v>
      </c>
      <c r="F1632" t="s">
        <v>62</v>
      </c>
      <c r="G1632" t="s">
        <v>62</v>
      </c>
      <c r="H1632" t="s">
        <v>62</v>
      </c>
      <c r="I1632" t="s">
        <v>61</v>
      </c>
      <c r="J1632" t="s">
        <v>62</v>
      </c>
      <c r="K1632" t="s">
        <v>62</v>
      </c>
      <c r="L1632" t="s">
        <v>62</v>
      </c>
      <c r="M1632" t="s">
        <v>62</v>
      </c>
      <c r="N1632" t="s">
        <v>62</v>
      </c>
      <c r="O1632" t="s">
        <v>61</v>
      </c>
      <c r="P1632" t="s">
        <v>62</v>
      </c>
      <c r="Q1632" t="s">
        <v>62</v>
      </c>
      <c r="R1632" t="s">
        <v>62</v>
      </c>
      <c r="S1632" t="s">
        <v>62</v>
      </c>
      <c r="T1632" t="s">
        <v>61</v>
      </c>
      <c r="U1632" t="s">
        <v>61</v>
      </c>
      <c r="V1632" t="s">
        <v>62</v>
      </c>
    </row>
    <row r="1633" spans="1:22" x14ac:dyDescent="0.2">
      <c r="A1633" s="1" t="s">
        <v>1693</v>
      </c>
      <c r="B1633" s="1" t="s">
        <v>5031</v>
      </c>
      <c r="C1633" s="1" t="s">
        <v>3360</v>
      </c>
      <c r="D1633" s="1" t="s">
        <v>3399</v>
      </c>
      <c r="E1633" t="s">
        <v>61</v>
      </c>
      <c r="F1633" t="s">
        <v>62</v>
      </c>
      <c r="G1633" t="s">
        <v>62</v>
      </c>
      <c r="H1633" t="s">
        <v>62</v>
      </c>
      <c r="I1633" t="s">
        <v>62</v>
      </c>
      <c r="J1633" t="s">
        <v>61</v>
      </c>
      <c r="K1633" t="s">
        <v>62</v>
      </c>
      <c r="L1633" t="s">
        <v>62</v>
      </c>
      <c r="M1633" t="s">
        <v>62</v>
      </c>
      <c r="N1633" t="s">
        <v>62</v>
      </c>
      <c r="O1633" t="s">
        <v>62</v>
      </c>
      <c r="P1633" t="s">
        <v>61</v>
      </c>
      <c r="Q1633" t="s">
        <v>61</v>
      </c>
      <c r="R1633" t="s">
        <v>61</v>
      </c>
      <c r="T1633" t="s">
        <v>62</v>
      </c>
      <c r="U1633" t="s">
        <v>62</v>
      </c>
      <c r="V1633" t="s">
        <v>62</v>
      </c>
    </row>
    <row r="1634" spans="1:22" x14ac:dyDescent="0.2">
      <c r="A1634" s="1" t="s">
        <v>1694</v>
      </c>
      <c r="B1634" s="1" t="s">
        <v>5032</v>
      </c>
      <c r="C1634" s="1" t="s">
        <v>3361</v>
      </c>
      <c r="D1634" s="1" t="s">
        <v>3399</v>
      </c>
      <c r="E1634" t="s">
        <v>61</v>
      </c>
      <c r="F1634" t="s">
        <v>62</v>
      </c>
      <c r="G1634" t="s">
        <v>62</v>
      </c>
      <c r="H1634" t="s">
        <v>62</v>
      </c>
      <c r="I1634" t="s">
        <v>62</v>
      </c>
      <c r="J1634" t="s">
        <v>61</v>
      </c>
      <c r="K1634" t="s">
        <v>62</v>
      </c>
      <c r="L1634" t="s">
        <v>62</v>
      </c>
      <c r="M1634" t="s">
        <v>62</v>
      </c>
      <c r="N1634" t="s">
        <v>62</v>
      </c>
      <c r="O1634" t="s">
        <v>62</v>
      </c>
      <c r="P1634" t="s">
        <v>61</v>
      </c>
      <c r="Q1634" t="s">
        <v>61</v>
      </c>
      <c r="R1634" t="s">
        <v>61</v>
      </c>
      <c r="T1634" t="s">
        <v>62</v>
      </c>
      <c r="U1634" t="s">
        <v>62</v>
      </c>
      <c r="V1634" t="s">
        <v>62</v>
      </c>
    </row>
    <row r="1635" spans="1:22" x14ac:dyDescent="0.2">
      <c r="A1635" s="1" t="s">
        <v>1695</v>
      </c>
      <c r="B1635" s="1" t="s">
        <v>5033</v>
      </c>
      <c r="C1635" s="1" t="s">
        <v>3362</v>
      </c>
      <c r="D1635" s="1" t="s">
        <v>3399</v>
      </c>
      <c r="F1635" t="s">
        <v>62</v>
      </c>
      <c r="G1635" t="s">
        <v>62</v>
      </c>
      <c r="H1635" t="s">
        <v>62</v>
      </c>
      <c r="I1635" t="s">
        <v>62</v>
      </c>
      <c r="J1635" t="s">
        <v>62</v>
      </c>
      <c r="K1635" t="s">
        <v>62</v>
      </c>
      <c r="L1635" t="s">
        <v>62</v>
      </c>
      <c r="M1635" t="s">
        <v>62</v>
      </c>
      <c r="N1635" t="s">
        <v>62</v>
      </c>
      <c r="O1635" t="s">
        <v>61</v>
      </c>
      <c r="P1635" t="s">
        <v>62</v>
      </c>
      <c r="Q1635" t="s">
        <v>62</v>
      </c>
      <c r="R1635" t="s">
        <v>62</v>
      </c>
      <c r="S1635" t="s">
        <v>62</v>
      </c>
      <c r="T1635" t="s">
        <v>61</v>
      </c>
      <c r="U1635" t="s">
        <v>62</v>
      </c>
      <c r="V1635" t="s">
        <v>62</v>
      </c>
    </row>
    <row r="1636" spans="1:22" x14ac:dyDescent="0.2">
      <c r="A1636" s="1" t="s">
        <v>1696</v>
      </c>
      <c r="B1636" s="1" t="s">
        <v>5034</v>
      </c>
      <c r="C1636" s="1" t="s">
        <v>3363</v>
      </c>
      <c r="D1636" s="1" t="s">
        <v>3399</v>
      </c>
      <c r="E1636" t="s">
        <v>61</v>
      </c>
      <c r="F1636" t="s">
        <v>62</v>
      </c>
      <c r="G1636" t="s">
        <v>62</v>
      </c>
      <c r="H1636" t="s">
        <v>62</v>
      </c>
      <c r="I1636" t="s">
        <v>62</v>
      </c>
      <c r="J1636" t="s">
        <v>62</v>
      </c>
      <c r="K1636" t="s">
        <v>62</v>
      </c>
      <c r="L1636" t="s">
        <v>62</v>
      </c>
      <c r="M1636" t="s">
        <v>62</v>
      </c>
      <c r="N1636" t="s">
        <v>62</v>
      </c>
      <c r="O1636" t="s">
        <v>62</v>
      </c>
      <c r="P1636" t="s">
        <v>62</v>
      </c>
      <c r="Q1636" t="s">
        <v>62</v>
      </c>
      <c r="R1636" t="s">
        <v>62</v>
      </c>
      <c r="S1636" t="s">
        <v>62</v>
      </c>
      <c r="T1636" t="s">
        <v>62</v>
      </c>
      <c r="U1636" t="s">
        <v>61</v>
      </c>
      <c r="V1636" t="s">
        <v>62</v>
      </c>
    </row>
    <row r="1637" spans="1:22" x14ac:dyDescent="0.2">
      <c r="A1637" s="1" t="s">
        <v>1697</v>
      </c>
      <c r="B1637" s="1" t="s">
        <v>5035</v>
      </c>
      <c r="C1637" s="1" t="s">
        <v>3364</v>
      </c>
      <c r="D1637" s="1" t="s">
        <v>3399</v>
      </c>
      <c r="E1637" t="s">
        <v>61</v>
      </c>
      <c r="F1637" t="s">
        <v>62</v>
      </c>
      <c r="G1637" t="s">
        <v>62</v>
      </c>
      <c r="H1637" t="s">
        <v>62</v>
      </c>
      <c r="I1637" t="s">
        <v>62</v>
      </c>
      <c r="J1637" t="s">
        <v>61</v>
      </c>
      <c r="K1637" t="s">
        <v>62</v>
      </c>
      <c r="L1637" t="s">
        <v>62</v>
      </c>
      <c r="M1637" t="s">
        <v>62</v>
      </c>
      <c r="N1637" t="s">
        <v>62</v>
      </c>
      <c r="O1637" t="s">
        <v>62</v>
      </c>
      <c r="P1637" t="s">
        <v>61</v>
      </c>
      <c r="Q1637" t="s">
        <v>61</v>
      </c>
      <c r="R1637" t="s">
        <v>61</v>
      </c>
      <c r="T1637" t="s">
        <v>62</v>
      </c>
      <c r="U1637" t="s">
        <v>62</v>
      </c>
      <c r="V1637" t="s">
        <v>62</v>
      </c>
    </row>
    <row r="1638" spans="1:22" x14ac:dyDescent="0.2">
      <c r="A1638" s="1" t="s">
        <v>1698</v>
      </c>
      <c r="B1638" s="1" t="s">
        <v>5036</v>
      </c>
      <c r="C1638" s="1" t="s">
        <v>3365</v>
      </c>
      <c r="D1638" s="1" t="s">
        <v>3399</v>
      </c>
      <c r="E1638" t="s">
        <v>61</v>
      </c>
      <c r="F1638" t="s">
        <v>62</v>
      </c>
      <c r="G1638" t="s">
        <v>62</v>
      </c>
      <c r="H1638" t="s">
        <v>62</v>
      </c>
      <c r="I1638" t="s">
        <v>62</v>
      </c>
      <c r="J1638" t="s">
        <v>61</v>
      </c>
      <c r="K1638" t="s">
        <v>62</v>
      </c>
      <c r="L1638" t="s">
        <v>62</v>
      </c>
      <c r="M1638" t="s">
        <v>62</v>
      </c>
      <c r="N1638" t="s">
        <v>62</v>
      </c>
      <c r="O1638" t="s">
        <v>62</v>
      </c>
      <c r="P1638" t="s">
        <v>61</v>
      </c>
      <c r="Q1638" t="s">
        <v>62</v>
      </c>
      <c r="R1638" t="s">
        <v>61</v>
      </c>
      <c r="S1638" t="s">
        <v>62</v>
      </c>
      <c r="T1638" t="s">
        <v>61</v>
      </c>
      <c r="V1638" t="s">
        <v>61</v>
      </c>
    </row>
    <row r="1639" spans="1:22" x14ac:dyDescent="0.2">
      <c r="A1639" s="1" t="s">
        <v>1699</v>
      </c>
      <c r="B1639" s="1" t="s">
        <v>5037</v>
      </c>
      <c r="C1639" s="1" t="s">
        <v>3366</v>
      </c>
      <c r="D1639" s="1" t="s">
        <v>3399</v>
      </c>
      <c r="E1639" t="s">
        <v>61</v>
      </c>
      <c r="F1639" t="s">
        <v>62</v>
      </c>
      <c r="G1639" t="s">
        <v>62</v>
      </c>
      <c r="H1639" t="s">
        <v>62</v>
      </c>
      <c r="I1639" t="s">
        <v>61</v>
      </c>
      <c r="J1639" t="s">
        <v>62</v>
      </c>
      <c r="K1639" t="s">
        <v>62</v>
      </c>
      <c r="L1639" t="s">
        <v>62</v>
      </c>
      <c r="M1639" t="s">
        <v>62</v>
      </c>
      <c r="N1639" t="s">
        <v>62</v>
      </c>
      <c r="O1639" t="s">
        <v>62</v>
      </c>
      <c r="P1639" t="s">
        <v>62</v>
      </c>
      <c r="Q1639" t="s">
        <v>62</v>
      </c>
      <c r="R1639" t="s">
        <v>62</v>
      </c>
      <c r="S1639" t="s">
        <v>62</v>
      </c>
      <c r="T1639" t="s">
        <v>61</v>
      </c>
      <c r="V1639" t="s">
        <v>62</v>
      </c>
    </row>
    <row r="1640" spans="1:22" x14ac:dyDescent="0.2">
      <c r="A1640" s="1" t="s">
        <v>1700</v>
      </c>
      <c r="B1640" s="1" t="s">
        <v>5038</v>
      </c>
      <c r="C1640" s="1" t="s">
        <v>3367</v>
      </c>
      <c r="D1640" s="1" t="s">
        <v>3399</v>
      </c>
      <c r="E1640" t="s">
        <v>61</v>
      </c>
      <c r="F1640" t="s">
        <v>62</v>
      </c>
      <c r="G1640" t="s">
        <v>62</v>
      </c>
      <c r="H1640" t="s">
        <v>62</v>
      </c>
      <c r="I1640" t="s">
        <v>61</v>
      </c>
      <c r="J1640" t="s">
        <v>62</v>
      </c>
      <c r="K1640" t="s">
        <v>62</v>
      </c>
      <c r="L1640" t="s">
        <v>62</v>
      </c>
      <c r="M1640" t="s">
        <v>62</v>
      </c>
      <c r="N1640" t="s">
        <v>62</v>
      </c>
      <c r="O1640" t="s">
        <v>62</v>
      </c>
      <c r="P1640" t="s">
        <v>62</v>
      </c>
      <c r="Q1640" t="s">
        <v>62</v>
      </c>
      <c r="R1640" t="s">
        <v>62</v>
      </c>
      <c r="S1640" t="s">
        <v>62</v>
      </c>
      <c r="T1640" t="s">
        <v>61</v>
      </c>
      <c r="V1640" t="s">
        <v>62</v>
      </c>
    </row>
    <row r="1641" spans="1:22" x14ac:dyDescent="0.2">
      <c r="A1641" s="1" t="s">
        <v>1701</v>
      </c>
      <c r="B1641" s="1" t="s">
        <v>5039</v>
      </c>
      <c r="C1641" s="1" t="s">
        <v>3368</v>
      </c>
      <c r="D1641" s="1" t="s">
        <v>3399</v>
      </c>
      <c r="E1641" t="s">
        <v>61</v>
      </c>
      <c r="F1641" t="s">
        <v>62</v>
      </c>
      <c r="G1641" t="s">
        <v>62</v>
      </c>
      <c r="H1641" t="s">
        <v>62</v>
      </c>
      <c r="I1641" t="s">
        <v>62</v>
      </c>
      <c r="J1641" t="s">
        <v>61</v>
      </c>
      <c r="K1641" t="s">
        <v>62</v>
      </c>
      <c r="L1641" t="s">
        <v>62</v>
      </c>
      <c r="M1641" t="s">
        <v>62</v>
      </c>
      <c r="N1641" t="s">
        <v>62</v>
      </c>
      <c r="O1641" t="s">
        <v>62</v>
      </c>
      <c r="P1641" t="s">
        <v>61</v>
      </c>
      <c r="Q1641" t="s">
        <v>62</v>
      </c>
      <c r="R1641" t="s">
        <v>61</v>
      </c>
      <c r="S1641" t="s">
        <v>62</v>
      </c>
      <c r="T1641" t="s">
        <v>61</v>
      </c>
      <c r="V1641" t="s">
        <v>61</v>
      </c>
    </row>
    <row r="1642" spans="1:22" x14ac:dyDescent="0.2">
      <c r="A1642" s="1" t="s">
        <v>1702</v>
      </c>
      <c r="B1642" s="1" t="s">
        <v>5040</v>
      </c>
      <c r="C1642" s="1" t="s">
        <v>3369</v>
      </c>
      <c r="D1642" s="1" t="s">
        <v>3399</v>
      </c>
      <c r="E1642" t="s">
        <v>62</v>
      </c>
      <c r="F1642" t="s">
        <v>62</v>
      </c>
      <c r="G1642" t="s">
        <v>62</v>
      </c>
      <c r="H1642" t="s">
        <v>62</v>
      </c>
      <c r="I1642" t="s">
        <v>62</v>
      </c>
      <c r="J1642" t="s">
        <v>62</v>
      </c>
      <c r="K1642" t="s">
        <v>62</v>
      </c>
      <c r="L1642" t="s">
        <v>62</v>
      </c>
      <c r="M1642" t="s">
        <v>62</v>
      </c>
      <c r="N1642" t="s">
        <v>62</v>
      </c>
      <c r="O1642" t="s">
        <v>62</v>
      </c>
      <c r="P1642" t="s">
        <v>62</v>
      </c>
      <c r="Q1642" t="s">
        <v>62</v>
      </c>
      <c r="R1642" t="s">
        <v>62</v>
      </c>
      <c r="S1642" t="s">
        <v>62</v>
      </c>
      <c r="T1642" t="s">
        <v>62</v>
      </c>
      <c r="U1642" t="s">
        <v>62</v>
      </c>
      <c r="V1642" t="s">
        <v>62</v>
      </c>
    </row>
    <row r="1643" spans="1:22" x14ac:dyDescent="0.2">
      <c r="A1643" s="1" t="s">
        <v>1703</v>
      </c>
      <c r="B1643" s="1" t="s">
        <v>5041</v>
      </c>
      <c r="C1643" s="1" t="s">
        <v>3370</v>
      </c>
      <c r="D1643" s="1" t="s">
        <v>3399</v>
      </c>
      <c r="F1643" t="s">
        <v>62</v>
      </c>
      <c r="G1643" t="s">
        <v>62</v>
      </c>
      <c r="H1643" t="s">
        <v>62</v>
      </c>
      <c r="J1643" t="s">
        <v>61</v>
      </c>
      <c r="K1643" t="s">
        <v>62</v>
      </c>
      <c r="L1643" t="s">
        <v>62</v>
      </c>
      <c r="M1643" t="s">
        <v>62</v>
      </c>
      <c r="N1643" t="s">
        <v>62</v>
      </c>
      <c r="O1643" t="s">
        <v>61</v>
      </c>
      <c r="P1643" t="s">
        <v>61</v>
      </c>
      <c r="Q1643" t="s">
        <v>62</v>
      </c>
      <c r="R1643" t="s">
        <v>61</v>
      </c>
      <c r="S1643" t="s">
        <v>62</v>
      </c>
      <c r="T1643" t="s">
        <v>61</v>
      </c>
      <c r="U1643" t="s">
        <v>62</v>
      </c>
      <c r="V1643" t="s">
        <v>61</v>
      </c>
    </row>
    <row r="1644" spans="1:22" x14ac:dyDescent="0.2">
      <c r="A1644" s="1" t="s">
        <v>1704</v>
      </c>
      <c r="B1644" s="1" t="s">
        <v>5042</v>
      </c>
      <c r="C1644" s="1" t="s">
        <v>3371</v>
      </c>
      <c r="D1644" s="1" t="s">
        <v>3399</v>
      </c>
      <c r="E1644" t="s">
        <v>61</v>
      </c>
      <c r="F1644" t="s">
        <v>62</v>
      </c>
      <c r="G1644" t="s">
        <v>62</v>
      </c>
      <c r="H1644" t="s">
        <v>62</v>
      </c>
      <c r="I1644" t="s">
        <v>62</v>
      </c>
      <c r="J1644" t="s">
        <v>62</v>
      </c>
      <c r="K1644" t="s">
        <v>62</v>
      </c>
      <c r="L1644" t="s">
        <v>62</v>
      </c>
      <c r="M1644" t="s">
        <v>62</v>
      </c>
      <c r="N1644" t="s">
        <v>62</v>
      </c>
      <c r="O1644" t="s">
        <v>61</v>
      </c>
      <c r="P1644" t="s">
        <v>61</v>
      </c>
      <c r="Q1644" t="s">
        <v>62</v>
      </c>
      <c r="R1644" t="s">
        <v>61</v>
      </c>
      <c r="S1644" t="s">
        <v>62</v>
      </c>
      <c r="V1644" t="s">
        <v>62</v>
      </c>
    </row>
    <row r="1645" spans="1:22" x14ac:dyDescent="0.2">
      <c r="A1645" s="1" t="s">
        <v>1705</v>
      </c>
      <c r="B1645" s="1" t="s">
        <v>5043</v>
      </c>
      <c r="C1645" s="1" t="s">
        <v>3372</v>
      </c>
      <c r="D1645" s="1" t="s">
        <v>3399</v>
      </c>
      <c r="E1645" t="s">
        <v>61</v>
      </c>
      <c r="F1645" t="s">
        <v>62</v>
      </c>
      <c r="G1645" t="s">
        <v>62</v>
      </c>
      <c r="H1645" t="s">
        <v>62</v>
      </c>
      <c r="J1645" t="s">
        <v>62</v>
      </c>
      <c r="K1645" t="s">
        <v>62</v>
      </c>
      <c r="L1645" t="s">
        <v>62</v>
      </c>
      <c r="M1645" t="s">
        <v>62</v>
      </c>
      <c r="N1645" t="s">
        <v>62</v>
      </c>
      <c r="O1645" t="s">
        <v>62</v>
      </c>
      <c r="P1645" t="s">
        <v>62</v>
      </c>
      <c r="Q1645" t="s">
        <v>62</v>
      </c>
      <c r="R1645" t="s">
        <v>62</v>
      </c>
      <c r="S1645" t="s">
        <v>62</v>
      </c>
      <c r="U1645" t="s">
        <v>62</v>
      </c>
      <c r="V1645" t="s">
        <v>62</v>
      </c>
    </row>
    <row r="1646" spans="1:22" x14ac:dyDescent="0.2">
      <c r="A1646" s="1" t="s">
        <v>1706</v>
      </c>
      <c r="B1646" s="1" t="s">
        <v>5044</v>
      </c>
      <c r="C1646" s="1" t="s">
        <v>3373</v>
      </c>
      <c r="D1646" s="1" t="s">
        <v>3399</v>
      </c>
      <c r="E1646" t="s">
        <v>61</v>
      </c>
      <c r="F1646" t="s">
        <v>62</v>
      </c>
      <c r="G1646" t="s">
        <v>62</v>
      </c>
      <c r="H1646" t="s">
        <v>62</v>
      </c>
      <c r="I1646" t="s">
        <v>62</v>
      </c>
      <c r="J1646" t="s">
        <v>61</v>
      </c>
      <c r="K1646" t="s">
        <v>62</v>
      </c>
      <c r="L1646" t="s">
        <v>62</v>
      </c>
      <c r="M1646" t="s">
        <v>62</v>
      </c>
      <c r="N1646" t="s">
        <v>62</v>
      </c>
      <c r="O1646" t="s">
        <v>62</v>
      </c>
      <c r="P1646" t="s">
        <v>61</v>
      </c>
      <c r="Q1646" t="s">
        <v>61</v>
      </c>
      <c r="R1646" t="s">
        <v>61</v>
      </c>
      <c r="S1646" t="s">
        <v>62</v>
      </c>
      <c r="T1646" t="s">
        <v>62</v>
      </c>
      <c r="U1646" t="s">
        <v>62</v>
      </c>
      <c r="V1646" t="s">
        <v>62</v>
      </c>
    </row>
    <row r="1647" spans="1:22" x14ac:dyDescent="0.2">
      <c r="A1647" s="1" t="s">
        <v>1707</v>
      </c>
      <c r="B1647" s="1" t="s">
        <v>5045</v>
      </c>
      <c r="C1647" s="1" t="s">
        <v>3374</v>
      </c>
      <c r="D1647" s="1" t="s">
        <v>3399</v>
      </c>
      <c r="E1647" t="s">
        <v>61</v>
      </c>
      <c r="F1647" t="s">
        <v>62</v>
      </c>
      <c r="G1647" t="s">
        <v>62</v>
      </c>
      <c r="H1647" t="s">
        <v>62</v>
      </c>
      <c r="I1647" t="s">
        <v>61</v>
      </c>
      <c r="J1647" t="s">
        <v>62</v>
      </c>
      <c r="K1647" t="s">
        <v>62</v>
      </c>
      <c r="L1647" t="s">
        <v>62</v>
      </c>
      <c r="M1647" t="s">
        <v>62</v>
      </c>
      <c r="N1647" t="s">
        <v>62</v>
      </c>
      <c r="O1647" t="s">
        <v>62</v>
      </c>
      <c r="P1647" t="s">
        <v>62</v>
      </c>
      <c r="Q1647" t="s">
        <v>62</v>
      </c>
      <c r="R1647" t="s">
        <v>62</v>
      </c>
      <c r="S1647" t="s">
        <v>62</v>
      </c>
      <c r="T1647" t="s">
        <v>62</v>
      </c>
      <c r="V1647" t="s">
        <v>62</v>
      </c>
    </row>
    <row r="1648" spans="1:22" x14ac:dyDescent="0.2">
      <c r="A1648" s="1" t="s">
        <v>1708</v>
      </c>
      <c r="B1648" s="1" t="s">
        <v>5046</v>
      </c>
      <c r="C1648" s="1" t="s">
        <v>3375</v>
      </c>
      <c r="D1648" s="1" t="s">
        <v>3399</v>
      </c>
      <c r="E1648" t="s">
        <v>61</v>
      </c>
      <c r="F1648" t="s">
        <v>62</v>
      </c>
      <c r="G1648" t="s">
        <v>62</v>
      </c>
      <c r="H1648" t="s">
        <v>62</v>
      </c>
      <c r="I1648" t="s">
        <v>62</v>
      </c>
      <c r="J1648" t="s">
        <v>62</v>
      </c>
      <c r="K1648" t="s">
        <v>62</v>
      </c>
      <c r="L1648" t="s">
        <v>62</v>
      </c>
      <c r="M1648" t="s">
        <v>62</v>
      </c>
      <c r="N1648" t="s">
        <v>62</v>
      </c>
      <c r="O1648" t="s">
        <v>61</v>
      </c>
      <c r="P1648" t="s">
        <v>61</v>
      </c>
      <c r="Q1648" t="s">
        <v>62</v>
      </c>
      <c r="R1648" t="s">
        <v>61</v>
      </c>
      <c r="S1648" t="s">
        <v>62</v>
      </c>
      <c r="T1648" t="s">
        <v>62</v>
      </c>
      <c r="U1648" t="s">
        <v>61</v>
      </c>
      <c r="V1648" t="s">
        <v>62</v>
      </c>
    </row>
    <row r="1649" spans="1:22" x14ac:dyDescent="0.2">
      <c r="A1649" s="1" t="s">
        <v>1709</v>
      </c>
      <c r="B1649" s="1" t="s">
        <v>5047</v>
      </c>
      <c r="C1649" s="1" t="s">
        <v>3376</v>
      </c>
      <c r="D1649" s="1" t="s">
        <v>3399</v>
      </c>
      <c r="E1649" t="s">
        <v>61</v>
      </c>
      <c r="F1649" t="s">
        <v>62</v>
      </c>
      <c r="G1649" t="s">
        <v>62</v>
      </c>
      <c r="H1649" t="s">
        <v>62</v>
      </c>
      <c r="I1649" t="s">
        <v>62</v>
      </c>
      <c r="J1649" t="s">
        <v>62</v>
      </c>
      <c r="K1649" t="s">
        <v>62</v>
      </c>
      <c r="L1649" t="s">
        <v>62</v>
      </c>
      <c r="M1649" t="s">
        <v>62</v>
      </c>
      <c r="N1649" t="s">
        <v>62</v>
      </c>
      <c r="O1649" t="s">
        <v>62</v>
      </c>
      <c r="P1649" t="s">
        <v>62</v>
      </c>
      <c r="Q1649" t="s">
        <v>62</v>
      </c>
      <c r="R1649" t="s">
        <v>62</v>
      </c>
      <c r="S1649" t="s">
        <v>62</v>
      </c>
      <c r="U1649" t="s">
        <v>61</v>
      </c>
      <c r="V1649" t="s">
        <v>62</v>
      </c>
    </row>
    <row r="1650" spans="1:22" x14ac:dyDescent="0.2">
      <c r="A1650" s="1" t="s">
        <v>1710</v>
      </c>
      <c r="B1650" s="1" t="s">
        <v>5048</v>
      </c>
      <c r="C1650" s="1" t="s">
        <v>3377</v>
      </c>
      <c r="D1650" s="1" t="s">
        <v>3399</v>
      </c>
      <c r="F1650" t="s">
        <v>62</v>
      </c>
      <c r="G1650" t="s">
        <v>62</v>
      </c>
      <c r="H1650" t="s">
        <v>62</v>
      </c>
      <c r="J1650" t="s">
        <v>61</v>
      </c>
      <c r="K1650" t="s">
        <v>62</v>
      </c>
      <c r="L1650" t="s">
        <v>62</v>
      </c>
      <c r="M1650" t="s">
        <v>62</v>
      </c>
      <c r="N1650" t="s">
        <v>62</v>
      </c>
      <c r="O1650" t="s">
        <v>62</v>
      </c>
      <c r="P1650" t="s">
        <v>61</v>
      </c>
      <c r="Q1650" t="s">
        <v>62</v>
      </c>
      <c r="R1650" t="s">
        <v>61</v>
      </c>
      <c r="S1650" t="s">
        <v>62</v>
      </c>
      <c r="T1650" t="s">
        <v>61</v>
      </c>
      <c r="U1650" t="s">
        <v>62</v>
      </c>
      <c r="V1650" t="s">
        <v>62</v>
      </c>
    </row>
    <row r="1651" spans="1:22" x14ac:dyDescent="0.2">
      <c r="A1651" s="1" t="s">
        <v>1711</v>
      </c>
      <c r="B1651" s="1" t="s">
        <v>5049</v>
      </c>
      <c r="C1651" s="1" t="s">
        <v>3378</v>
      </c>
      <c r="D1651" s="1" t="s">
        <v>3399</v>
      </c>
      <c r="E1651" t="s">
        <v>61</v>
      </c>
      <c r="F1651" t="s">
        <v>62</v>
      </c>
      <c r="G1651" t="s">
        <v>62</v>
      </c>
      <c r="H1651" t="s">
        <v>62</v>
      </c>
      <c r="I1651" t="s">
        <v>62</v>
      </c>
      <c r="J1651" t="s">
        <v>61</v>
      </c>
      <c r="K1651" t="s">
        <v>62</v>
      </c>
      <c r="L1651" t="s">
        <v>62</v>
      </c>
      <c r="M1651" t="s">
        <v>62</v>
      </c>
      <c r="N1651" t="s">
        <v>62</v>
      </c>
      <c r="O1651" t="s">
        <v>61</v>
      </c>
      <c r="P1651" t="s">
        <v>61</v>
      </c>
      <c r="Q1651" t="s">
        <v>62</v>
      </c>
      <c r="R1651" t="s">
        <v>61</v>
      </c>
      <c r="S1651" t="s">
        <v>61</v>
      </c>
      <c r="T1651" t="s">
        <v>61</v>
      </c>
      <c r="U1651" t="s">
        <v>61</v>
      </c>
      <c r="V1651" t="s">
        <v>62</v>
      </c>
    </row>
    <row r="1652" spans="1:22" x14ac:dyDescent="0.2">
      <c r="A1652" s="1" t="s">
        <v>1712</v>
      </c>
      <c r="B1652" s="1" t="s">
        <v>5050</v>
      </c>
      <c r="C1652" s="1" t="s">
        <v>3379</v>
      </c>
      <c r="D1652" s="1" t="s">
        <v>3399</v>
      </c>
      <c r="E1652" t="s">
        <v>61</v>
      </c>
      <c r="F1652" t="s">
        <v>62</v>
      </c>
      <c r="G1652" t="s">
        <v>62</v>
      </c>
      <c r="H1652" t="s">
        <v>62</v>
      </c>
      <c r="I1652" t="s">
        <v>61</v>
      </c>
      <c r="J1652" t="s">
        <v>61</v>
      </c>
      <c r="K1652" t="s">
        <v>62</v>
      </c>
      <c r="L1652" t="s">
        <v>62</v>
      </c>
      <c r="M1652" t="s">
        <v>62</v>
      </c>
      <c r="N1652" t="s">
        <v>62</v>
      </c>
      <c r="O1652" t="s">
        <v>62</v>
      </c>
      <c r="P1652" t="s">
        <v>61</v>
      </c>
      <c r="Q1652" t="s">
        <v>62</v>
      </c>
      <c r="R1652" t="s">
        <v>61</v>
      </c>
      <c r="S1652" t="s">
        <v>62</v>
      </c>
      <c r="T1652" t="s">
        <v>61</v>
      </c>
      <c r="U1652" t="s">
        <v>62</v>
      </c>
      <c r="V1652" t="s">
        <v>62</v>
      </c>
    </row>
    <row r="1653" spans="1:22" x14ac:dyDescent="0.2">
      <c r="A1653" s="1" t="s">
        <v>1713</v>
      </c>
      <c r="B1653" s="1" t="s">
        <v>5051</v>
      </c>
      <c r="C1653" s="1" t="s">
        <v>3380</v>
      </c>
      <c r="D1653" s="1" t="s">
        <v>3399</v>
      </c>
      <c r="E1653" t="s">
        <v>61</v>
      </c>
      <c r="G1653" t="s">
        <v>62</v>
      </c>
      <c r="H1653" t="s">
        <v>62</v>
      </c>
      <c r="I1653" t="s">
        <v>62</v>
      </c>
      <c r="J1653" t="s">
        <v>61</v>
      </c>
      <c r="K1653" t="s">
        <v>62</v>
      </c>
      <c r="L1653" t="s">
        <v>62</v>
      </c>
      <c r="M1653" t="s">
        <v>62</v>
      </c>
      <c r="N1653" t="s">
        <v>62</v>
      </c>
      <c r="O1653" t="s">
        <v>61</v>
      </c>
      <c r="P1653" t="s">
        <v>61</v>
      </c>
      <c r="Q1653" t="s">
        <v>62</v>
      </c>
      <c r="R1653" t="s">
        <v>61</v>
      </c>
      <c r="S1653" t="s">
        <v>61</v>
      </c>
      <c r="T1653" t="s">
        <v>61</v>
      </c>
      <c r="U1653" t="s">
        <v>61</v>
      </c>
      <c r="V1653" t="s">
        <v>62</v>
      </c>
    </row>
    <row r="1654" spans="1:22" x14ac:dyDescent="0.2">
      <c r="A1654" s="1" t="s">
        <v>1714</v>
      </c>
      <c r="B1654" s="1" t="s">
        <v>5052</v>
      </c>
      <c r="C1654" s="1" t="s">
        <v>3381</v>
      </c>
      <c r="D1654" s="1" t="s">
        <v>3399</v>
      </c>
      <c r="E1654" t="s">
        <v>61</v>
      </c>
      <c r="F1654" t="s">
        <v>62</v>
      </c>
      <c r="G1654" t="s">
        <v>62</v>
      </c>
      <c r="H1654" t="s">
        <v>62</v>
      </c>
      <c r="I1654" t="s">
        <v>62</v>
      </c>
      <c r="J1654" t="s">
        <v>61</v>
      </c>
      <c r="K1654" t="s">
        <v>62</v>
      </c>
      <c r="L1654" t="s">
        <v>62</v>
      </c>
      <c r="M1654" t="s">
        <v>62</v>
      </c>
      <c r="N1654" t="s">
        <v>62</v>
      </c>
      <c r="O1654" t="s">
        <v>62</v>
      </c>
      <c r="P1654" t="s">
        <v>61</v>
      </c>
      <c r="Q1654" t="s">
        <v>62</v>
      </c>
      <c r="R1654" t="s">
        <v>61</v>
      </c>
      <c r="S1654" t="s">
        <v>62</v>
      </c>
      <c r="T1654" t="s">
        <v>61</v>
      </c>
      <c r="V1654" t="s">
        <v>62</v>
      </c>
    </row>
    <row r="1655" spans="1:22" x14ac:dyDescent="0.2">
      <c r="A1655" s="1" t="s">
        <v>1715</v>
      </c>
      <c r="B1655" s="1" t="s">
        <v>5053</v>
      </c>
      <c r="C1655" s="1" t="s">
        <v>3382</v>
      </c>
      <c r="D1655" s="1" t="s">
        <v>3399</v>
      </c>
      <c r="E1655" t="s">
        <v>62</v>
      </c>
      <c r="F1655" t="s">
        <v>62</v>
      </c>
      <c r="G1655" t="s">
        <v>62</v>
      </c>
      <c r="H1655" t="s">
        <v>62</v>
      </c>
      <c r="J1655" t="s">
        <v>61</v>
      </c>
      <c r="K1655" t="s">
        <v>62</v>
      </c>
      <c r="L1655" t="s">
        <v>62</v>
      </c>
      <c r="M1655" t="s">
        <v>62</v>
      </c>
      <c r="N1655" t="s">
        <v>62</v>
      </c>
      <c r="O1655" t="s">
        <v>62</v>
      </c>
      <c r="P1655" t="s">
        <v>61</v>
      </c>
      <c r="Q1655" t="s">
        <v>62</v>
      </c>
      <c r="R1655" t="s">
        <v>61</v>
      </c>
      <c r="S1655" t="s">
        <v>62</v>
      </c>
      <c r="T1655" t="s">
        <v>61</v>
      </c>
      <c r="U1655" t="s">
        <v>62</v>
      </c>
      <c r="V1655" t="s">
        <v>61</v>
      </c>
    </row>
    <row r="1656" spans="1:22" x14ac:dyDescent="0.2">
      <c r="A1656" s="1" t="s">
        <v>1716</v>
      </c>
      <c r="B1656" s="1" t="s">
        <v>5054</v>
      </c>
      <c r="C1656" s="1" t="s">
        <v>3383</v>
      </c>
      <c r="D1656" s="1" t="s">
        <v>3399</v>
      </c>
      <c r="F1656" t="s">
        <v>62</v>
      </c>
      <c r="G1656" t="s">
        <v>62</v>
      </c>
      <c r="H1656" t="s">
        <v>62</v>
      </c>
      <c r="I1656" t="s">
        <v>62</v>
      </c>
      <c r="J1656" t="s">
        <v>62</v>
      </c>
      <c r="K1656" t="s">
        <v>62</v>
      </c>
      <c r="L1656" t="s">
        <v>62</v>
      </c>
      <c r="M1656" t="s">
        <v>62</v>
      </c>
      <c r="N1656" t="s">
        <v>62</v>
      </c>
      <c r="O1656" t="s">
        <v>62</v>
      </c>
      <c r="P1656" t="s">
        <v>62</v>
      </c>
      <c r="Q1656" t="s">
        <v>62</v>
      </c>
      <c r="R1656" t="s">
        <v>62</v>
      </c>
      <c r="S1656" t="s">
        <v>62</v>
      </c>
      <c r="T1656" t="s">
        <v>61</v>
      </c>
      <c r="U1656" t="s">
        <v>62</v>
      </c>
      <c r="V1656" t="s">
        <v>61</v>
      </c>
    </row>
    <row r="1657" spans="1:22" x14ac:dyDescent="0.2">
      <c r="A1657" s="1" t="s">
        <v>1717</v>
      </c>
      <c r="B1657" s="1" t="s">
        <v>5055</v>
      </c>
      <c r="C1657" s="1" t="s">
        <v>3384</v>
      </c>
      <c r="D1657" s="1" t="s">
        <v>3399</v>
      </c>
      <c r="E1657" t="s">
        <v>61</v>
      </c>
      <c r="F1657" t="s">
        <v>62</v>
      </c>
      <c r="G1657" t="s">
        <v>62</v>
      </c>
      <c r="H1657" t="s">
        <v>62</v>
      </c>
      <c r="I1657" t="s">
        <v>61</v>
      </c>
      <c r="K1657" t="s">
        <v>62</v>
      </c>
      <c r="L1657" t="s">
        <v>62</v>
      </c>
      <c r="M1657" t="s">
        <v>62</v>
      </c>
      <c r="N1657" t="s">
        <v>62</v>
      </c>
      <c r="O1657" t="s">
        <v>61</v>
      </c>
      <c r="P1657" t="s">
        <v>61</v>
      </c>
      <c r="Q1657" t="s">
        <v>62</v>
      </c>
      <c r="R1657" t="s">
        <v>61</v>
      </c>
      <c r="S1657" t="s">
        <v>62</v>
      </c>
      <c r="T1657" t="s">
        <v>61</v>
      </c>
      <c r="U1657" t="s">
        <v>61</v>
      </c>
      <c r="V1657" t="s">
        <v>62</v>
      </c>
    </row>
    <row r="1658" spans="1:22" x14ac:dyDescent="0.2">
      <c r="A1658" s="1" t="s">
        <v>1718</v>
      </c>
      <c r="B1658" s="1" t="s">
        <v>5056</v>
      </c>
      <c r="C1658" s="1" t="s">
        <v>3385</v>
      </c>
      <c r="D1658" s="1" t="s">
        <v>3399</v>
      </c>
      <c r="E1658" t="s">
        <v>61</v>
      </c>
      <c r="F1658" t="s">
        <v>62</v>
      </c>
      <c r="G1658" t="s">
        <v>62</v>
      </c>
      <c r="H1658" t="s">
        <v>62</v>
      </c>
      <c r="I1658" t="s">
        <v>62</v>
      </c>
      <c r="J1658" t="s">
        <v>62</v>
      </c>
      <c r="K1658" t="s">
        <v>62</v>
      </c>
      <c r="L1658" t="s">
        <v>62</v>
      </c>
      <c r="M1658" t="s">
        <v>62</v>
      </c>
      <c r="N1658" t="s">
        <v>62</v>
      </c>
      <c r="O1658" t="s">
        <v>62</v>
      </c>
      <c r="P1658" t="s">
        <v>61</v>
      </c>
      <c r="Q1658" t="s">
        <v>62</v>
      </c>
      <c r="R1658" t="s">
        <v>61</v>
      </c>
      <c r="T1658" t="s">
        <v>62</v>
      </c>
      <c r="U1658" t="s">
        <v>62</v>
      </c>
      <c r="V1658" t="s">
        <v>62</v>
      </c>
    </row>
    <row r="1659" spans="1:22" x14ac:dyDescent="0.2">
      <c r="A1659" s="1" t="s">
        <v>1719</v>
      </c>
      <c r="B1659" s="1" t="s">
        <v>5057</v>
      </c>
      <c r="C1659" s="1" t="s">
        <v>3386</v>
      </c>
      <c r="D1659" s="1" t="s">
        <v>3399</v>
      </c>
      <c r="E1659" t="s">
        <v>61</v>
      </c>
      <c r="F1659" t="s">
        <v>62</v>
      </c>
      <c r="G1659" t="s">
        <v>62</v>
      </c>
      <c r="H1659" t="s">
        <v>62</v>
      </c>
      <c r="I1659" t="s">
        <v>61</v>
      </c>
      <c r="J1659" t="s">
        <v>62</v>
      </c>
      <c r="K1659" t="s">
        <v>62</v>
      </c>
      <c r="L1659" t="s">
        <v>62</v>
      </c>
      <c r="M1659" t="s">
        <v>62</v>
      </c>
      <c r="N1659" t="s">
        <v>62</v>
      </c>
      <c r="O1659" t="s">
        <v>61</v>
      </c>
      <c r="P1659" t="s">
        <v>62</v>
      </c>
      <c r="Q1659" t="s">
        <v>62</v>
      </c>
      <c r="R1659" t="s">
        <v>62</v>
      </c>
      <c r="S1659" t="s">
        <v>62</v>
      </c>
      <c r="U1659" t="s">
        <v>62</v>
      </c>
      <c r="V1659" t="s">
        <v>61</v>
      </c>
    </row>
    <row r="1660" spans="1:22" x14ac:dyDescent="0.2">
      <c r="A1660" s="1" t="s">
        <v>1720</v>
      </c>
      <c r="B1660" s="1" t="s">
        <v>5058</v>
      </c>
      <c r="C1660" s="1" t="s">
        <v>3387</v>
      </c>
      <c r="D1660" s="1" t="s">
        <v>3399</v>
      </c>
      <c r="E1660" t="s">
        <v>61</v>
      </c>
      <c r="F1660" t="s">
        <v>62</v>
      </c>
      <c r="G1660" t="s">
        <v>62</v>
      </c>
      <c r="H1660" t="s">
        <v>62</v>
      </c>
      <c r="I1660" t="s">
        <v>62</v>
      </c>
      <c r="J1660" t="s">
        <v>62</v>
      </c>
      <c r="K1660" t="s">
        <v>62</v>
      </c>
      <c r="L1660" t="s">
        <v>62</v>
      </c>
      <c r="M1660" t="s">
        <v>62</v>
      </c>
      <c r="N1660" t="s">
        <v>62</v>
      </c>
      <c r="O1660" t="s">
        <v>62</v>
      </c>
      <c r="P1660" t="s">
        <v>61</v>
      </c>
      <c r="Q1660" t="s">
        <v>62</v>
      </c>
      <c r="R1660" t="s">
        <v>61</v>
      </c>
      <c r="S1660" t="s">
        <v>62</v>
      </c>
      <c r="T1660" t="s">
        <v>62</v>
      </c>
      <c r="U1660" t="s">
        <v>62</v>
      </c>
      <c r="V1660" t="s">
        <v>62</v>
      </c>
    </row>
    <row r="1661" spans="1:22" x14ac:dyDescent="0.2">
      <c r="A1661" s="1" t="s">
        <v>1721</v>
      </c>
      <c r="B1661" s="1" t="s">
        <v>5059</v>
      </c>
      <c r="C1661" s="1" t="s">
        <v>3388</v>
      </c>
      <c r="D1661" s="1" t="s">
        <v>3399</v>
      </c>
      <c r="F1661" t="s">
        <v>62</v>
      </c>
      <c r="G1661" t="s">
        <v>62</v>
      </c>
      <c r="H1661" t="s">
        <v>62</v>
      </c>
      <c r="I1661" t="s">
        <v>62</v>
      </c>
      <c r="J1661" t="s">
        <v>62</v>
      </c>
      <c r="K1661" t="s">
        <v>62</v>
      </c>
      <c r="L1661" t="s">
        <v>62</v>
      </c>
      <c r="M1661" t="s">
        <v>62</v>
      </c>
      <c r="N1661" t="s">
        <v>62</v>
      </c>
      <c r="O1661" t="s">
        <v>61</v>
      </c>
      <c r="P1661" t="s">
        <v>62</v>
      </c>
      <c r="Q1661" t="s">
        <v>62</v>
      </c>
      <c r="R1661" t="s">
        <v>62</v>
      </c>
      <c r="S1661" t="s">
        <v>62</v>
      </c>
      <c r="T1661" t="s">
        <v>61</v>
      </c>
      <c r="U1661" t="s">
        <v>62</v>
      </c>
      <c r="V1661" t="s">
        <v>62</v>
      </c>
    </row>
    <row r="1662" spans="1:22" x14ac:dyDescent="0.2">
      <c r="A1662" s="1" t="s">
        <v>1722</v>
      </c>
      <c r="B1662" s="1" t="s">
        <v>5060</v>
      </c>
      <c r="C1662" s="1" t="s">
        <v>3389</v>
      </c>
      <c r="D1662" s="1" t="s">
        <v>3399</v>
      </c>
      <c r="E1662" t="s">
        <v>61</v>
      </c>
      <c r="G1662" t="s">
        <v>61</v>
      </c>
      <c r="H1662" t="s">
        <v>62</v>
      </c>
      <c r="I1662" t="s">
        <v>62</v>
      </c>
      <c r="J1662" t="s">
        <v>61</v>
      </c>
      <c r="K1662" t="s">
        <v>62</v>
      </c>
      <c r="L1662" t="s">
        <v>62</v>
      </c>
      <c r="M1662" t="s">
        <v>62</v>
      </c>
      <c r="N1662" t="s">
        <v>62</v>
      </c>
      <c r="O1662" t="s">
        <v>61</v>
      </c>
      <c r="P1662" t="s">
        <v>61</v>
      </c>
      <c r="Q1662" t="s">
        <v>62</v>
      </c>
      <c r="R1662" t="s">
        <v>61</v>
      </c>
      <c r="S1662" t="s">
        <v>61</v>
      </c>
      <c r="T1662" t="s">
        <v>61</v>
      </c>
      <c r="U1662" t="s">
        <v>61</v>
      </c>
      <c r="V1662" t="s">
        <v>61</v>
      </c>
    </row>
    <row r="1663" spans="1:22" x14ac:dyDescent="0.2">
      <c r="A1663" s="1" t="s">
        <v>1723</v>
      </c>
      <c r="B1663" s="1" t="s">
        <v>5061</v>
      </c>
      <c r="C1663" s="1" t="s">
        <v>3390</v>
      </c>
      <c r="D1663" s="1" t="s">
        <v>3399</v>
      </c>
      <c r="E1663" t="s">
        <v>61</v>
      </c>
      <c r="F1663" t="s">
        <v>62</v>
      </c>
      <c r="G1663" t="s">
        <v>62</v>
      </c>
      <c r="H1663" t="s">
        <v>62</v>
      </c>
      <c r="I1663" t="s">
        <v>62</v>
      </c>
      <c r="J1663" t="s">
        <v>61</v>
      </c>
      <c r="K1663" t="s">
        <v>62</v>
      </c>
      <c r="L1663" t="s">
        <v>62</v>
      </c>
      <c r="M1663" t="s">
        <v>62</v>
      </c>
      <c r="N1663" t="s">
        <v>62</v>
      </c>
      <c r="O1663" t="s">
        <v>62</v>
      </c>
      <c r="P1663" t="s">
        <v>61</v>
      </c>
      <c r="Q1663" t="s">
        <v>61</v>
      </c>
      <c r="R1663" t="s">
        <v>61</v>
      </c>
      <c r="T1663" t="s">
        <v>62</v>
      </c>
      <c r="U1663" t="s">
        <v>62</v>
      </c>
      <c r="V1663" t="s">
        <v>62</v>
      </c>
    </row>
    <row r="1664" spans="1:22" x14ac:dyDescent="0.2">
      <c r="A1664" s="1" t="s">
        <v>1724</v>
      </c>
      <c r="B1664" s="1" t="s">
        <v>5062</v>
      </c>
      <c r="C1664" s="1" t="s">
        <v>3391</v>
      </c>
      <c r="D1664" s="1" t="s">
        <v>3399</v>
      </c>
      <c r="F1664" t="s">
        <v>62</v>
      </c>
      <c r="G1664" t="s">
        <v>62</v>
      </c>
      <c r="H1664" t="s">
        <v>62</v>
      </c>
      <c r="I1664" t="s">
        <v>62</v>
      </c>
      <c r="J1664" t="s">
        <v>62</v>
      </c>
      <c r="K1664" t="s">
        <v>62</v>
      </c>
      <c r="L1664" t="s">
        <v>62</v>
      </c>
      <c r="M1664" t="s">
        <v>62</v>
      </c>
      <c r="N1664" t="s">
        <v>62</v>
      </c>
      <c r="O1664" t="s">
        <v>61</v>
      </c>
      <c r="P1664" t="s">
        <v>62</v>
      </c>
      <c r="Q1664" t="s">
        <v>62</v>
      </c>
      <c r="R1664" t="s">
        <v>62</v>
      </c>
      <c r="S1664" t="s">
        <v>62</v>
      </c>
      <c r="T1664" t="s">
        <v>61</v>
      </c>
      <c r="U1664" t="s">
        <v>62</v>
      </c>
      <c r="V1664" t="s">
        <v>62</v>
      </c>
    </row>
    <row r="1665" spans="1:22" x14ac:dyDescent="0.2">
      <c r="A1665" s="1" t="s">
        <v>1725</v>
      </c>
      <c r="B1665" s="1" t="s">
        <v>5063</v>
      </c>
      <c r="C1665" s="1" t="s">
        <v>3392</v>
      </c>
      <c r="D1665" s="1" t="s">
        <v>3399</v>
      </c>
      <c r="E1665" t="s">
        <v>61</v>
      </c>
      <c r="F1665" t="s">
        <v>62</v>
      </c>
      <c r="G1665" t="s">
        <v>62</v>
      </c>
      <c r="H1665" t="s">
        <v>62</v>
      </c>
      <c r="I1665" t="s">
        <v>62</v>
      </c>
      <c r="J1665" t="s">
        <v>61</v>
      </c>
      <c r="K1665" t="s">
        <v>62</v>
      </c>
      <c r="L1665" t="s">
        <v>62</v>
      </c>
      <c r="M1665" t="s">
        <v>62</v>
      </c>
      <c r="N1665" t="s">
        <v>62</v>
      </c>
      <c r="O1665" t="s">
        <v>62</v>
      </c>
      <c r="P1665" t="s">
        <v>61</v>
      </c>
      <c r="Q1665" t="s">
        <v>61</v>
      </c>
      <c r="R1665" t="s">
        <v>61</v>
      </c>
      <c r="S1665" t="s">
        <v>61</v>
      </c>
      <c r="T1665" t="s">
        <v>62</v>
      </c>
      <c r="U1665" t="s">
        <v>62</v>
      </c>
      <c r="V1665" t="s">
        <v>62</v>
      </c>
    </row>
    <row r="1666" spans="1:22" x14ac:dyDescent="0.2">
      <c r="A1666" s="1" t="s">
        <v>1726</v>
      </c>
      <c r="B1666" s="1" t="s">
        <v>5064</v>
      </c>
      <c r="C1666" s="1" t="s">
        <v>3393</v>
      </c>
      <c r="D1666" s="1" t="s">
        <v>3399</v>
      </c>
      <c r="F1666" t="s">
        <v>62</v>
      </c>
      <c r="G1666" t="s">
        <v>62</v>
      </c>
      <c r="H1666" t="s">
        <v>62</v>
      </c>
      <c r="I1666" t="s">
        <v>62</v>
      </c>
      <c r="J1666" t="s">
        <v>62</v>
      </c>
      <c r="K1666" t="s">
        <v>62</v>
      </c>
      <c r="L1666" t="s">
        <v>62</v>
      </c>
      <c r="M1666" t="s">
        <v>62</v>
      </c>
      <c r="N1666" t="s">
        <v>62</v>
      </c>
      <c r="O1666" t="s">
        <v>61</v>
      </c>
      <c r="P1666" t="s">
        <v>62</v>
      </c>
      <c r="Q1666" t="s">
        <v>62</v>
      </c>
      <c r="R1666" t="s">
        <v>62</v>
      </c>
      <c r="S1666" t="s">
        <v>62</v>
      </c>
      <c r="T1666" t="s">
        <v>61</v>
      </c>
      <c r="U1666" t="s">
        <v>62</v>
      </c>
      <c r="V1666" t="s">
        <v>62</v>
      </c>
    </row>
    <row r="1667" spans="1:22" x14ac:dyDescent="0.2">
      <c r="A1667" s="1" t="s">
        <v>1727</v>
      </c>
      <c r="B1667" s="1" t="s">
        <v>5065</v>
      </c>
      <c r="C1667" s="1" t="s">
        <v>3394</v>
      </c>
      <c r="D1667" s="1" t="s">
        <v>3399</v>
      </c>
      <c r="E1667" t="s">
        <v>61</v>
      </c>
      <c r="F1667" t="s">
        <v>62</v>
      </c>
      <c r="G1667" t="s">
        <v>62</v>
      </c>
      <c r="H1667" t="s">
        <v>62</v>
      </c>
      <c r="I1667" t="s">
        <v>62</v>
      </c>
      <c r="J1667" t="s">
        <v>61</v>
      </c>
      <c r="K1667" t="s">
        <v>62</v>
      </c>
      <c r="L1667" t="s">
        <v>62</v>
      </c>
      <c r="M1667" t="s">
        <v>62</v>
      </c>
      <c r="N1667" t="s">
        <v>62</v>
      </c>
      <c r="O1667" t="s">
        <v>62</v>
      </c>
      <c r="P1667" t="s">
        <v>61</v>
      </c>
      <c r="Q1667" t="s">
        <v>62</v>
      </c>
      <c r="R1667" t="s">
        <v>61</v>
      </c>
      <c r="S1667" t="s">
        <v>62</v>
      </c>
      <c r="T1667" t="s">
        <v>61</v>
      </c>
      <c r="V1667" t="s">
        <v>61</v>
      </c>
    </row>
    <row r="1668" spans="1:22" x14ac:dyDescent="0.2">
      <c r="A1668" s="1" t="s">
        <v>1728</v>
      </c>
      <c r="B1668" s="1" t="s">
        <v>5066</v>
      </c>
      <c r="C1668" s="1" t="s">
        <v>3395</v>
      </c>
      <c r="D1668" s="1" t="s">
        <v>3399</v>
      </c>
      <c r="E1668" t="s">
        <v>61</v>
      </c>
      <c r="F1668" t="s">
        <v>62</v>
      </c>
      <c r="G1668" t="s">
        <v>62</v>
      </c>
      <c r="H1668" t="s">
        <v>62</v>
      </c>
      <c r="J1668" t="s">
        <v>62</v>
      </c>
      <c r="K1668" t="s">
        <v>62</v>
      </c>
      <c r="L1668" t="s">
        <v>62</v>
      </c>
      <c r="M1668" t="s">
        <v>62</v>
      </c>
      <c r="N1668" t="s">
        <v>62</v>
      </c>
      <c r="O1668" t="s">
        <v>62</v>
      </c>
      <c r="P1668" t="s">
        <v>62</v>
      </c>
      <c r="Q1668" t="s">
        <v>62</v>
      </c>
      <c r="R1668" t="s">
        <v>62</v>
      </c>
      <c r="S1668" t="s">
        <v>62</v>
      </c>
      <c r="T1668" t="s">
        <v>61</v>
      </c>
      <c r="U1668" t="s">
        <v>61</v>
      </c>
      <c r="V1668" t="s">
        <v>61</v>
      </c>
    </row>
    <row r="1669" spans="1:22" x14ac:dyDescent="0.2">
      <c r="A1669" s="6" t="s">
        <v>1729</v>
      </c>
      <c r="B1669" s="6" t="s">
        <v>5067</v>
      </c>
      <c r="C1669" s="6" t="s">
        <v>3396</v>
      </c>
      <c r="D1669" s="6" t="s">
        <v>3399</v>
      </c>
      <c r="E1669" s="7" t="s">
        <v>61</v>
      </c>
      <c r="F1669" s="7" t="s">
        <v>62</v>
      </c>
      <c r="G1669" s="7" t="s">
        <v>62</v>
      </c>
      <c r="H1669" s="7" t="s">
        <v>62</v>
      </c>
      <c r="I1669" s="7" t="s">
        <v>62</v>
      </c>
      <c r="J1669" s="7" t="s">
        <v>61</v>
      </c>
      <c r="K1669" s="7" t="s">
        <v>62</v>
      </c>
      <c r="L1669" s="7" t="s">
        <v>62</v>
      </c>
      <c r="M1669" s="7" t="s">
        <v>62</v>
      </c>
      <c r="N1669" s="7" t="s">
        <v>62</v>
      </c>
      <c r="O1669" s="7" t="s">
        <v>62</v>
      </c>
      <c r="P1669" s="7" t="s">
        <v>61</v>
      </c>
      <c r="Q1669" s="7" t="s">
        <v>61</v>
      </c>
      <c r="R1669" s="7" t="s">
        <v>61</v>
      </c>
      <c r="S1669" s="7" t="s">
        <v>62</v>
      </c>
      <c r="T1669" s="7" t="s">
        <v>62</v>
      </c>
      <c r="U1669" s="7" t="s">
        <v>62</v>
      </c>
      <c r="V1669" s="7" t="s">
        <v>62</v>
      </c>
    </row>
  </sheetData>
  <mergeCells count="1">
    <mergeCell ref="A1:V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E34FC-CCB8-4845-85F6-28CF99D8D4DB}">
  <dimension ref="A1:F22"/>
  <sheetViews>
    <sheetView zoomScaleNormal="100" workbookViewId="0">
      <selection sqref="A1:F1"/>
    </sheetView>
  </sheetViews>
  <sheetFormatPr baseColWidth="10" defaultRowHeight="16" x14ac:dyDescent="0.2"/>
  <cols>
    <col min="1" max="1" width="17.83203125" customWidth="1"/>
    <col min="2" max="2" width="16.1640625" customWidth="1"/>
    <col min="3" max="6" width="17.83203125" customWidth="1"/>
  </cols>
  <sheetData>
    <row r="1" spans="1:6" ht="54" customHeight="1" x14ac:dyDescent="0.2">
      <c r="A1" s="64" t="s">
        <v>34864</v>
      </c>
      <c r="B1" s="64"/>
      <c r="C1" s="64"/>
      <c r="D1" s="64"/>
      <c r="E1" s="64"/>
      <c r="F1" s="64"/>
    </row>
    <row r="2" spans="1:6" ht="51" x14ac:dyDescent="0.2">
      <c r="A2" s="39" t="s">
        <v>18528</v>
      </c>
      <c r="B2" s="40" t="s">
        <v>34854</v>
      </c>
      <c r="C2" s="40" t="s">
        <v>34527</v>
      </c>
      <c r="D2" s="40" t="s">
        <v>34571</v>
      </c>
      <c r="E2" s="40" t="s">
        <v>34569</v>
      </c>
      <c r="F2" s="40" t="s">
        <v>34570</v>
      </c>
    </row>
    <row r="3" spans="1:6" x14ac:dyDescent="0.2">
      <c r="A3" s="35" t="s">
        <v>25476</v>
      </c>
      <c r="B3" s="36">
        <v>1</v>
      </c>
      <c r="C3" s="37" t="s">
        <v>34528</v>
      </c>
      <c r="D3" s="37" t="s">
        <v>34529</v>
      </c>
      <c r="E3" s="38" t="s">
        <v>34530</v>
      </c>
      <c r="F3" s="37" t="s">
        <v>34530</v>
      </c>
    </row>
    <row r="4" spans="1:6" x14ac:dyDescent="0.2">
      <c r="A4" s="35" t="s">
        <v>25476</v>
      </c>
      <c r="B4" s="36">
        <v>97</v>
      </c>
      <c r="C4" s="37" t="s">
        <v>34531</v>
      </c>
      <c r="D4" s="37" t="s">
        <v>34529</v>
      </c>
      <c r="E4" s="38" t="s">
        <v>34532</v>
      </c>
      <c r="F4" s="37" t="s">
        <v>34533</v>
      </c>
    </row>
    <row r="5" spans="1:6" x14ac:dyDescent="0.2">
      <c r="A5" s="35" t="s">
        <v>25476</v>
      </c>
      <c r="B5" s="36">
        <v>203</v>
      </c>
      <c r="C5" s="37" t="s">
        <v>34528</v>
      </c>
      <c r="D5" s="37" t="s">
        <v>34528</v>
      </c>
      <c r="E5" s="38" t="s">
        <v>34534</v>
      </c>
      <c r="F5" s="37" t="s">
        <v>34535</v>
      </c>
    </row>
    <row r="6" spans="1:6" x14ac:dyDescent="0.2">
      <c r="A6" s="35" t="s">
        <v>25476</v>
      </c>
      <c r="B6" s="36">
        <v>382</v>
      </c>
      <c r="C6" s="37" t="s">
        <v>34536</v>
      </c>
      <c r="D6" s="37" t="s">
        <v>34531</v>
      </c>
      <c r="E6" s="38" t="s">
        <v>34537</v>
      </c>
      <c r="F6" s="37" t="s">
        <v>34537</v>
      </c>
    </row>
    <row r="7" spans="1:6" x14ac:dyDescent="0.2">
      <c r="A7" s="35" t="s">
        <v>25476</v>
      </c>
      <c r="B7" s="36">
        <v>533</v>
      </c>
      <c r="C7" s="37" t="s">
        <v>34531</v>
      </c>
      <c r="D7" s="37" t="s">
        <v>34528</v>
      </c>
      <c r="E7" s="38" t="s">
        <v>34529</v>
      </c>
      <c r="F7" s="37" t="s">
        <v>34529</v>
      </c>
    </row>
    <row r="8" spans="1:6" x14ac:dyDescent="0.2">
      <c r="A8" s="35" t="s">
        <v>25477</v>
      </c>
      <c r="B8" s="36">
        <v>1</v>
      </c>
      <c r="C8" s="37" t="s">
        <v>34538</v>
      </c>
      <c r="D8" s="37" t="s">
        <v>34539</v>
      </c>
      <c r="E8" s="38" t="s">
        <v>34540</v>
      </c>
      <c r="F8" s="37" t="s">
        <v>34541</v>
      </c>
    </row>
    <row r="9" spans="1:6" x14ac:dyDescent="0.2">
      <c r="A9" s="35" t="s">
        <v>25477</v>
      </c>
      <c r="B9" s="36">
        <v>510</v>
      </c>
      <c r="C9" s="37" t="s">
        <v>34538</v>
      </c>
      <c r="D9" s="37" t="s">
        <v>34542</v>
      </c>
      <c r="E9" s="38" t="s">
        <v>34543</v>
      </c>
      <c r="F9" s="37" t="s">
        <v>34544</v>
      </c>
    </row>
    <row r="10" spans="1:6" x14ac:dyDescent="0.2">
      <c r="A10" s="35" t="s">
        <v>25477</v>
      </c>
      <c r="B10" s="36">
        <v>1017</v>
      </c>
      <c r="C10" s="37" t="s">
        <v>34545</v>
      </c>
      <c r="D10" s="37" t="s">
        <v>34546</v>
      </c>
      <c r="E10" s="38" t="s">
        <v>34547</v>
      </c>
      <c r="F10" s="37" t="s">
        <v>34548</v>
      </c>
    </row>
    <row r="11" spans="1:6" x14ac:dyDescent="0.2">
      <c r="A11" s="35" t="s">
        <v>25477</v>
      </c>
      <c r="B11" s="36">
        <v>1627</v>
      </c>
      <c r="C11" s="37" t="s">
        <v>34549</v>
      </c>
      <c r="D11" s="37" t="s">
        <v>34538</v>
      </c>
      <c r="E11" s="38" t="s">
        <v>34550</v>
      </c>
      <c r="F11" s="37" t="s">
        <v>34539</v>
      </c>
    </row>
    <row r="12" spans="1:6" x14ac:dyDescent="0.2">
      <c r="A12" s="35" t="s">
        <v>25477</v>
      </c>
      <c r="B12" s="36">
        <v>3001</v>
      </c>
      <c r="C12" s="37" t="s">
        <v>34551</v>
      </c>
      <c r="D12" s="37" t="s">
        <v>34539</v>
      </c>
      <c r="E12" s="38" t="s">
        <v>34552</v>
      </c>
      <c r="F12" s="37" t="s">
        <v>34538</v>
      </c>
    </row>
    <row r="13" spans="1:6" x14ac:dyDescent="0.2">
      <c r="A13" s="35" t="s">
        <v>25478</v>
      </c>
      <c r="B13" s="36">
        <v>1</v>
      </c>
      <c r="C13" s="37" t="s">
        <v>34553</v>
      </c>
      <c r="D13" s="37" t="s">
        <v>34554</v>
      </c>
      <c r="E13" s="38" t="s">
        <v>34538</v>
      </c>
      <c r="F13" s="37" t="s">
        <v>34555</v>
      </c>
    </row>
    <row r="14" spans="1:6" x14ac:dyDescent="0.2">
      <c r="A14" s="35" t="s">
        <v>25478</v>
      </c>
      <c r="B14" s="36">
        <v>141</v>
      </c>
      <c r="C14" s="37" t="s">
        <v>34556</v>
      </c>
      <c r="D14" s="37" t="s">
        <v>34556</v>
      </c>
      <c r="E14" s="38" t="s">
        <v>34557</v>
      </c>
      <c r="F14" s="37" t="s">
        <v>34558</v>
      </c>
    </row>
    <row r="15" spans="1:6" x14ac:dyDescent="0.2">
      <c r="A15" s="35" t="s">
        <v>25478</v>
      </c>
      <c r="B15" s="36">
        <v>320</v>
      </c>
      <c r="C15" s="37" t="s">
        <v>34553</v>
      </c>
      <c r="D15" s="37" t="s">
        <v>34559</v>
      </c>
      <c r="E15" s="38" t="s">
        <v>34542</v>
      </c>
      <c r="F15" s="37" t="s">
        <v>34538</v>
      </c>
    </row>
    <row r="16" spans="1:6" x14ac:dyDescent="0.2">
      <c r="A16" s="35" t="s">
        <v>25478</v>
      </c>
      <c r="B16" s="36">
        <v>547</v>
      </c>
      <c r="C16" s="37" t="s">
        <v>34553</v>
      </c>
      <c r="D16" s="37" t="s">
        <v>34532</v>
      </c>
      <c r="E16" s="38" t="s">
        <v>34554</v>
      </c>
      <c r="F16" s="37" t="s">
        <v>34560</v>
      </c>
    </row>
    <row r="17" spans="1:6" x14ac:dyDescent="0.2">
      <c r="A17" s="35" t="s">
        <v>25478</v>
      </c>
      <c r="B17" s="36">
        <v>1009</v>
      </c>
      <c r="C17" s="37" t="s">
        <v>34556</v>
      </c>
      <c r="D17" s="37" t="s">
        <v>34561</v>
      </c>
      <c r="E17" s="38" t="s">
        <v>34562</v>
      </c>
      <c r="F17" s="37" t="s">
        <v>34556</v>
      </c>
    </row>
    <row r="18" spans="1:6" x14ac:dyDescent="0.2">
      <c r="A18" s="35" t="s">
        <v>25479</v>
      </c>
      <c r="B18" s="20">
        <v>1</v>
      </c>
      <c r="C18" s="20" t="s">
        <v>34814</v>
      </c>
      <c r="D18" s="20" t="s">
        <v>34833</v>
      </c>
      <c r="E18" s="20" t="s">
        <v>34831</v>
      </c>
      <c r="F18" s="20" t="s">
        <v>34847</v>
      </c>
    </row>
    <row r="19" spans="1:6" x14ac:dyDescent="0.2">
      <c r="A19" s="54" t="s">
        <v>25479</v>
      </c>
      <c r="B19" s="20">
        <v>179</v>
      </c>
      <c r="C19" s="20" t="s">
        <v>34833</v>
      </c>
      <c r="D19" s="20" t="s">
        <v>34814</v>
      </c>
      <c r="E19" s="20" t="s">
        <v>34832</v>
      </c>
      <c r="F19" s="20" t="s">
        <v>34848</v>
      </c>
    </row>
    <row r="20" spans="1:6" x14ac:dyDescent="0.2">
      <c r="A20" s="54" t="s">
        <v>25479</v>
      </c>
      <c r="B20" s="20">
        <v>372</v>
      </c>
      <c r="C20" s="20" t="s">
        <v>34814</v>
      </c>
      <c r="D20" s="20" t="s">
        <v>34833</v>
      </c>
      <c r="E20" s="20" t="s">
        <v>34833</v>
      </c>
      <c r="F20" s="20" t="s">
        <v>34849</v>
      </c>
    </row>
    <row r="21" spans="1:6" x14ac:dyDescent="0.2">
      <c r="A21" s="54" t="s">
        <v>25479</v>
      </c>
      <c r="B21" s="20">
        <v>509</v>
      </c>
      <c r="C21" s="20" t="s">
        <v>34850</v>
      </c>
      <c r="D21" s="20" t="s">
        <v>34815</v>
      </c>
      <c r="E21" s="20" t="s">
        <v>34814</v>
      </c>
      <c r="F21" s="20" t="s">
        <v>34851</v>
      </c>
    </row>
    <row r="22" spans="1:6" x14ac:dyDescent="0.2">
      <c r="A22" s="55" t="s">
        <v>25479</v>
      </c>
      <c r="B22" s="15">
        <v>802</v>
      </c>
      <c r="C22" s="15" t="s">
        <v>34816</v>
      </c>
      <c r="D22" s="15" t="s">
        <v>34816</v>
      </c>
      <c r="E22" s="15" t="s">
        <v>34833</v>
      </c>
      <c r="F22" s="15" t="s">
        <v>34852</v>
      </c>
    </row>
  </sheetData>
  <mergeCells count="1">
    <mergeCell ref="A1:F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7C5D-2194-D146-8F2B-BDAC7BC230B4}">
  <dimension ref="A1:W94"/>
  <sheetViews>
    <sheetView zoomScale="110" zoomScaleNormal="110" workbookViewId="0">
      <selection activeCell="M17" sqref="M17"/>
    </sheetView>
  </sheetViews>
  <sheetFormatPr baseColWidth="10" defaultRowHeight="16" x14ac:dyDescent="0.2"/>
  <cols>
    <col min="1" max="1" width="17.6640625" customWidth="1"/>
    <col min="2" max="2" width="18.33203125" customWidth="1"/>
    <col min="3" max="3" width="17.5" style="14" customWidth="1"/>
    <col min="4" max="4" width="15.33203125" style="14" customWidth="1"/>
    <col min="5" max="5" width="18.83203125" style="14" customWidth="1"/>
    <col min="6" max="6" width="19.33203125" style="14" customWidth="1"/>
    <col min="7" max="7" width="22.33203125" style="14" customWidth="1"/>
  </cols>
  <sheetData>
    <row r="1" spans="1:23" ht="35" customHeight="1" x14ac:dyDescent="0.2">
      <c r="A1" s="64" t="s">
        <v>34865</v>
      </c>
      <c r="B1" s="64"/>
      <c r="C1" s="64"/>
      <c r="D1" s="64"/>
      <c r="E1" s="64"/>
      <c r="F1" s="64"/>
      <c r="G1" s="64"/>
    </row>
    <row r="2" spans="1:23" x14ac:dyDescent="0.2">
      <c r="A2" s="73" t="s">
        <v>34572</v>
      </c>
      <c r="B2" s="73"/>
      <c r="C2" s="73"/>
      <c r="D2" s="73"/>
      <c r="E2" s="73"/>
      <c r="F2" s="73"/>
      <c r="G2" s="73"/>
    </row>
    <row r="3" spans="1:23" x14ac:dyDescent="0.2">
      <c r="A3" s="77" t="s">
        <v>25476</v>
      </c>
      <c r="B3" s="69" t="s">
        <v>34854</v>
      </c>
      <c r="C3" s="74" t="s">
        <v>34665</v>
      </c>
      <c r="D3" s="74"/>
      <c r="E3" s="74"/>
      <c r="F3" s="74"/>
      <c r="G3" s="74"/>
    </row>
    <row r="4" spans="1:23" x14ac:dyDescent="0.2">
      <c r="A4" s="61"/>
      <c r="B4" s="68"/>
      <c r="C4" s="43">
        <v>1</v>
      </c>
      <c r="D4" s="43">
        <v>63</v>
      </c>
      <c r="E4" s="43">
        <v>123</v>
      </c>
      <c r="F4" s="43">
        <v>192</v>
      </c>
      <c r="G4" s="43">
        <v>247</v>
      </c>
    </row>
    <row r="5" spans="1:23" x14ac:dyDescent="0.2">
      <c r="A5" s="75" t="s">
        <v>34664</v>
      </c>
      <c r="B5" s="44">
        <v>1</v>
      </c>
      <c r="C5" s="43" t="s">
        <v>34573</v>
      </c>
      <c r="D5" s="43" t="s">
        <v>34529</v>
      </c>
      <c r="E5" s="43" t="s">
        <v>34528</v>
      </c>
      <c r="F5" s="43" t="s">
        <v>34531</v>
      </c>
      <c r="G5" s="43" t="s">
        <v>34528</v>
      </c>
      <c r="O5" s="45"/>
      <c r="P5" s="45"/>
      <c r="R5" s="45"/>
      <c r="S5" s="45"/>
      <c r="T5" s="45"/>
      <c r="U5" s="45"/>
      <c r="V5" s="45"/>
      <c r="W5" s="45"/>
    </row>
    <row r="6" spans="1:23" x14ac:dyDescent="0.2">
      <c r="A6" s="75"/>
      <c r="B6" s="44">
        <v>97</v>
      </c>
      <c r="C6" s="43" t="s">
        <v>34574</v>
      </c>
      <c r="D6" s="43" t="s">
        <v>34575</v>
      </c>
      <c r="E6" s="43" t="s">
        <v>34576</v>
      </c>
      <c r="F6" s="43" t="s">
        <v>34577</v>
      </c>
      <c r="G6" s="43" t="s">
        <v>34578</v>
      </c>
      <c r="O6" s="45"/>
      <c r="P6" s="45"/>
      <c r="R6" s="45"/>
      <c r="S6" s="45"/>
      <c r="T6" s="45"/>
      <c r="U6" s="45"/>
      <c r="V6" s="45"/>
      <c r="W6" s="45"/>
    </row>
    <row r="7" spans="1:23" x14ac:dyDescent="0.2">
      <c r="A7" s="75"/>
      <c r="B7" s="44">
        <v>203</v>
      </c>
      <c r="C7" s="43" t="s">
        <v>34579</v>
      </c>
      <c r="D7" s="43" t="s">
        <v>34580</v>
      </c>
      <c r="E7" s="43" t="s">
        <v>34581</v>
      </c>
      <c r="F7" s="43" t="s">
        <v>34582</v>
      </c>
      <c r="G7" s="43" t="s">
        <v>34580</v>
      </c>
      <c r="O7" s="45"/>
      <c r="P7" s="45"/>
      <c r="R7" s="45"/>
      <c r="S7" s="45"/>
      <c r="T7" s="45"/>
      <c r="U7" s="45"/>
      <c r="V7" s="45"/>
      <c r="W7" s="45"/>
    </row>
    <row r="8" spans="1:23" x14ac:dyDescent="0.2">
      <c r="A8" s="75"/>
      <c r="B8" s="44">
        <v>382</v>
      </c>
      <c r="C8" s="43" t="s">
        <v>34583</v>
      </c>
      <c r="D8" s="43" t="s">
        <v>34581</v>
      </c>
      <c r="E8" s="43" t="s">
        <v>34584</v>
      </c>
      <c r="F8" s="43" t="s">
        <v>34580</v>
      </c>
      <c r="G8" s="43" t="s">
        <v>34585</v>
      </c>
      <c r="O8" s="45"/>
      <c r="P8" s="45"/>
      <c r="R8" s="45"/>
      <c r="S8" s="45"/>
      <c r="T8" s="45"/>
      <c r="U8" s="45"/>
      <c r="V8" s="45"/>
      <c r="W8" s="45"/>
    </row>
    <row r="9" spans="1:23" ht="17" thickBot="1" x14ac:dyDescent="0.25">
      <c r="A9" s="76"/>
      <c r="B9" s="46">
        <v>533</v>
      </c>
      <c r="C9" s="47" t="s">
        <v>34586</v>
      </c>
      <c r="D9" s="47" t="s">
        <v>34587</v>
      </c>
      <c r="E9" s="47" t="s">
        <v>34588</v>
      </c>
      <c r="F9" s="47" t="s">
        <v>34589</v>
      </c>
      <c r="G9" s="47" t="s">
        <v>34590</v>
      </c>
      <c r="O9" s="45"/>
      <c r="P9" s="45"/>
      <c r="R9" s="45"/>
      <c r="S9" s="45"/>
      <c r="T9" s="45"/>
      <c r="U9" s="45"/>
      <c r="V9" s="45"/>
      <c r="W9" s="45"/>
    </row>
    <row r="10" spans="1:23" ht="17" thickTop="1" x14ac:dyDescent="0.2">
      <c r="A10" s="65" t="s">
        <v>25477</v>
      </c>
      <c r="B10" s="71" t="s">
        <v>34854</v>
      </c>
      <c r="C10" s="74" t="s">
        <v>34665</v>
      </c>
      <c r="D10" s="74"/>
      <c r="E10" s="74"/>
      <c r="F10" s="74"/>
      <c r="G10" s="74"/>
      <c r="O10" s="45"/>
      <c r="P10" s="45"/>
      <c r="R10" s="45"/>
      <c r="S10" s="45"/>
      <c r="T10" s="45"/>
      <c r="U10" s="45"/>
      <c r="V10" s="45"/>
      <c r="W10" s="45"/>
    </row>
    <row r="11" spans="1:23" x14ac:dyDescent="0.2">
      <c r="A11" s="66"/>
      <c r="B11" s="68"/>
      <c r="C11" s="43">
        <v>1</v>
      </c>
      <c r="D11" s="43">
        <v>377</v>
      </c>
      <c r="E11" s="43">
        <v>766</v>
      </c>
      <c r="F11" s="43">
        <v>1135</v>
      </c>
      <c r="G11" s="43">
        <v>1606</v>
      </c>
      <c r="O11" s="45"/>
      <c r="P11" s="45"/>
      <c r="R11" s="45"/>
      <c r="S11" s="45"/>
      <c r="T11" s="45"/>
      <c r="U11" s="45"/>
      <c r="V11" s="45"/>
      <c r="W11" s="45"/>
    </row>
    <row r="12" spans="1:23" ht="16" customHeight="1" x14ac:dyDescent="0.2">
      <c r="A12" s="75" t="s">
        <v>34664</v>
      </c>
      <c r="B12" s="44">
        <v>1</v>
      </c>
      <c r="C12" s="43" t="s">
        <v>34591</v>
      </c>
      <c r="D12" s="43" t="s">
        <v>34542</v>
      </c>
      <c r="E12" s="43" t="s">
        <v>34546</v>
      </c>
      <c r="F12" s="43" t="s">
        <v>34538</v>
      </c>
      <c r="G12" s="43" t="s">
        <v>34539</v>
      </c>
      <c r="O12" s="45"/>
      <c r="P12" s="45"/>
      <c r="R12" s="45"/>
      <c r="S12" s="45"/>
      <c r="T12" s="45"/>
      <c r="U12" s="45"/>
      <c r="V12" s="45"/>
      <c r="W12" s="45"/>
    </row>
    <row r="13" spans="1:23" x14ac:dyDescent="0.2">
      <c r="A13" s="75"/>
      <c r="B13" s="44">
        <v>510</v>
      </c>
      <c r="C13" s="43" t="s">
        <v>34586</v>
      </c>
      <c r="D13" s="43" t="s">
        <v>34592</v>
      </c>
      <c r="E13" s="43" t="s">
        <v>34584</v>
      </c>
      <c r="F13" s="43" t="s">
        <v>34589</v>
      </c>
      <c r="G13" s="43" t="s">
        <v>34593</v>
      </c>
      <c r="O13" s="45"/>
      <c r="P13" s="45"/>
      <c r="R13" s="45"/>
      <c r="S13" s="45"/>
      <c r="T13" s="45"/>
      <c r="U13" s="45"/>
      <c r="V13" s="45"/>
      <c r="W13" s="45"/>
    </row>
    <row r="14" spans="1:23" x14ac:dyDescent="0.2">
      <c r="A14" s="75"/>
      <c r="B14" s="44">
        <v>1017</v>
      </c>
      <c r="C14" s="43" t="s">
        <v>34594</v>
      </c>
      <c r="D14" s="43" t="s">
        <v>34595</v>
      </c>
      <c r="E14" s="43" t="s">
        <v>34596</v>
      </c>
      <c r="F14" s="43" t="s">
        <v>34597</v>
      </c>
      <c r="G14" s="43" t="s">
        <v>34598</v>
      </c>
      <c r="O14" s="45"/>
      <c r="P14" s="45"/>
      <c r="R14" s="45"/>
      <c r="S14" s="45"/>
      <c r="T14" s="45"/>
      <c r="U14" s="45"/>
      <c r="V14" s="45"/>
      <c r="W14" s="45"/>
    </row>
    <row r="15" spans="1:23" x14ac:dyDescent="0.2">
      <c r="A15" s="75"/>
      <c r="B15" s="44">
        <v>1627</v>
      </c>
      <c r="C15" s="43" t="s">
        <v>34599</v>
      </c>
      <c r="D15" s="43" t="s">
        <v>34600</v>
      </c>
      <c r="E15" s="43" t="s">
        <v>34600</v>
      </c>
      <c r="F15" s="43" t="s">
        <v>34601</v>
      </c>
      <c r="G15" s="43" t="s">
        <v>34602</v>
      </c>
      <c r="O15" s="45"/>
      <c r="P15" s="45"/>
      <c r="R15" s="45"/>
      <c r="S15" s="45"/>
      <c r="T15" s="45"/>
      <c r="U15" s="45"/>
      <c r="V15" s="45"/>
      <c r="W15" s="45"/>
    </row>
    <row r="16" spans="1:23" ht="17" thickBot="1" x14ac:dyDescent="0.25">
      <c r="A16" s="76"/>
      <c r="B16" s="46">
        <v>3001</v>
      </c>
      <c r="C16" s="47" t="s">
        <v>34603</v>
      </c>
      <c r="D16" s="47" t="s">
        <v>34604</v>
      </c>
      <c r="E16" s="47" t="s">
        <v>34604</v>
      </c>
      <c r="F16" s="47" t="s">
        <v>34604</v>
      </c>
      <c r="G16" s="47" t="s">
        <v>34564</v>
      </c>
      <c r="O16" s="45"/>
      <c r="P16" s="45"/>
      <c r="R16" s="45"/>
      <c r="S16" s="45"/>
      <c r="T16" s="45"/>
      <c r="U16" s="45"/>
      <c r="V16" s="45"/>
      <c r="W16" s="45"/>
    </row>
    <row r="17" spans="1:23" ht="17" thickTop="1" x14ac:dyDescent="0.2">
      <c r="A17" s="65" t="s">
        <v>25478</v>
      </c>
      <c r="B17" s="71" t="s">
        <v>34854</v>
      </c>
      <c r="C17" s="74" t="s">
        <v>34665</v>
      </c>
      <c r="D17" s="74"/>
      <c r="E17" s="74"/>
      <c r="F17" s="74"/>
      <c r="G17" s="74"/>
      <c r="O17" s="45"/>
      <c r="P17" s="45"/>
      <c r="R17" s="45"/>
      <c r="S17" s="45"/>
      <c r="T17" s="45"/>
      <c r="U17" s="45"/>
      <c r="V17" s="45"/>
      <c r="W17" s="45"/>
    </row>
    <row r="18" spans="1:23" x14ac:dyDescent="0.2">
      <c r="A18" s="66"/>
      <c r="B18" s="68"/>
      <c r="C18" s="43">
        <v>1</v>
      </c>
      <c r="D18" s="43">
        <v>110</v>
      </c>
      <c r="E18" s="43">
        <v>226</v>
      </c>
      <c r="F18" s="43">
        <v>338</v>
      </c>
      <c r="G18" s="43">
        <v>451</v>
      </c>
      <c r="O18" s="45"/>
      <c r="P18" s="45"/>
      <c r="R18" s="45"/>
      <c r="S18" s="45"/>
      <c r="T18" s="45"/>
      <c r="U18" s="45"/>
      <c r="V18" s="45"/>
      <c r="W18" s="45"/>
    </row>
    <row r="19" spans="1:23" ht="16" customHeight="1" x14ac:dyDescent="0.2">
      <c r="A19" s="75" t="s">
        <v>34664</v>
      </c>
      <c r="B19" s="44">
        <v>1</v>
      </c>
      <c r="C19" s="43" t="s">
        <v>34605</v>
      </c>
      <c r="D19" s="43" t="s">
        <v>34556</v>
      </c>
      <c r="E19" s="43" t="s">
        <v>34559</v>
      </c>
      <c r="F19" s="43" t="s">
        <v>34532</v>
      </c>
      <c r="G19" s="43" t="s">
        <v>34561</v>
      </c>
    </row>
    <row r="20" spans="1:23" x14ac:dyDescent="0.2">
      <c r="A20" s="75"/>
      <c r="B20" s="44">
        <v>141</v>
      </c>
      <c r="C20" s="43" t="s">
        <v>34606</v>
      </c>
      <c r="D20" s="43" t="s">
        <v>34607</v>
      </c>
      <c r="E20" s="43" t="s">
        <v>34608</v>
      </c>
      <c r="F20" s="43" t="s">
        <v>34609</v>
      </c>
      <c r="G20" s="43" t="s">
        <v>34610</v>
      </c>
    </row>
    <row r="21" spans="1:23" x14ac:dyDescent="0.2">
      <c r="A21" s="75"/>
      <c r="B21" s="44">
        <v>320</v>
      </c>
      <c r="C21" s="43" t="s">
        <v>34611</v>
      </c>
      <c r="D21" s="43" t="s">
        <v>34612</v>
      </c>
      <c r="E21" s="43" t="s">
        <v>34613</v>
      </c>
      <c r="F21" s="43" t="s">
        <v>34614</v>
      </c>
      <c r="G21" s="43" t="s">
        <v>34615</v>
      </c>
    </row>
    <row r="22" spans="1:23" x14ac:dyDescent="0.2">
      <c r="A22" s="75"/>
      <c r="B22" s="44">
        <v>547</v>
      </c>
      <c r="C22" s="43" t="s">
        <v>34616</v>
      </c>
      <c r="D22" s="43" t="s">
        <v>34593</v>
      </c>
      <c r="E22" s="43" t="s">
        <v>34612</v>
      </c>
      <c r="F22" s="43" t="s">
        <v>34617</v>
      </c>
      <c r="G22" s="43" t="s">
        <v>34618</v>
      </c>
    </row>
    <row r="23" spans="1:23" ht="17" thickBot="1" x14ac:dyDescent="0.25">
      <c r="A23" s="76"/>
      <c r="B23" s="46">
        <v>1009</v>
      </c>
      <c r="C23" s="47" t="s">
        <v>34619</v>
      </c>
      <c r="D23" s="47" t="s">
        <v>34620</v>
      </c>
      <c r="E23" s="47" t="s">
        <v>34587</v>
      </c>
      <c r="F23" s="47" t="s">
        <v>34592</v>
      </c>
      <c r="G23" s="47" t="s">
        <v>34621</v>
      </c>
    </row>
    <row r="24" spans="1:23" ht="17" thickTop="1" x14ac:dyDescent="0.2">
      <c r="A24" s="65" t="s">
        <v>25479</v>
      </c>
      <c r="B24" s="67" t="s">
        <v>34854</v>
      </c>
      <c r="C24" s="78" t="s">
        <v>34665</v>
      </c>
      <c r="D24" s="78"/>
      <c r="E24" s="78"/>
      <c r="F24" s="78"/>
      <c r="G24" s="78"/>
    </row>
    <row r="25" spans="1:23" x14ac:dyDescent="0.2">
      <c r="A25" s="66"/>
      <c r="B25" s="68"/>
      <c r="C25" s="56">
        <v>1</v>
      </c>
      <c r="D25" s="56">
        <v>179</v>
      </c>
      <c r="E25" s="56">
        <v>372</v>
      </c>
      <c r="F25" s="56">
        <v>509</v>
      </c>
      <c r="G25" s="56">
        <v>802</v>
      </c>
      <c r="O25" s="45"/>
      <c r="P25" s="45"/>
      <c r="R25" s="45"/>
      <c r="S25" s="45"/>
      <c r="T25" s="45"/>
      <c r="U25" s="45"/>
      <c r="V25" s="45"/>
      <c r="W25" s="45"/>
    </row>
    <row r="26" spans="1:23" ht="16" customHeight="1" x14ac:dyDescent="0.2">
      <c r="A26" s="79" t="s">
        <v>34664</v>
      </c>
      <c r="B26" s="58">
        <v>1</v>
      </c>
      <c r="C26" s="56" t="s">
        <v>34833</v>
      </c>
      <c r="D26" s="56" t="s">
        <v>34814</v>
      </c>
      <c r="E26" s="56" t="s">
        <v>34813</v>
      </c>
      <c r="F26" s="56" t="s">
        <v>34815</v>
      </c>
      <c r="G26" s="56" t="s">
        <v>34816</v>
      </c>
      <c r="O26" s="45"/>
      <c r="P26" s="45"/>
      <c r="R26" s="45"/>
      <c r="S26" s="45"/>
      <c r="T26" s="45"/>
      <c r="U26" s="45"/>
      <c r="V26" s="45"/>
      <c r="W26" s="45"/>
    </row>
    <row r="27" spans="1:23" x14ac:dyDescent="0.2">
      <c r="A27" s="79"/>
      <c r="B27" s="58">
        <v>179</v>
      </c>
      <c r="C27" s="56" t="s">
        <v>34817</v>
      </c>
      <c r="D27" s="56" t="s">
        <v>34818</v>
      </c>
      <c r="E27" s="56" t="s">
        <v>34819</v>
      </c>
      <c r="F27" s="56" t="s">
        <v>34820</v>
      </c>
      <c r="G27" s="56" t="s">
        <v>34821</v>
      </c>
      <c r="O27" s="45"/>
      <c r="P27" s="45"/>
      <c r="R27" s="45"/>
      <c r="S27" s="45"/>
      <c r="T27" s="45"/>
      <c r="U27" s="45"/>
      <c r="V27" s="45"/>
      <c r="W27" s="45"/>
    </row>
    <row r="28" spans="1:23" x14ac:dyDescent="0.2">
      <c r="A28" s="79"/>
      <c r="B28" s="58">
        <v>372</v>
      </c>
      <c r="C28" s="56" t="s">
        <v>34822</v>
      </c>
      <c r="D28" s="56" t="s">
        <v>34822</v>
      </c>
      <c r="E28" s="56" t="s">
        <v>34823</v>
      </c>
      <c r="F28" s="56" t="s">
        <v>34824</v>
      </c>
      <c r="G28" s="56" t="s">
        <v>34822</v>
      </c>
      <c r="O28" s="45"/>
      <c r="P28" s="45"/>
      <c r="R28" s="45"/>
      <c r="S28" s="45"/>
      <c r="T28" s="45"/>
      <c r="U28" s="45"/>
      <c r="V28" s="45"/>
      <c r="W28" s="45"/>
    </row>
    <row r="29" spans="1:23" x14ac:dyDescent="0.2">
      <c r="A29" s="79"/>
      <c r="B29" s="58">
        <v>509</v>
      </c>
      <c r="C29" s="56" t="s">
        <v>34825</v>
      </c>
      <c r="D29" s="56" t="s">
        <v>34826</v>
      </c>
      <c r="E29" s="56" t="s">
        <v>34825</v>
      </c>
      <c r="F29" s="56" t="s">
        <v>34827</v>
      </c>
      <c r="G29" s="56" t="s">
        <v>34828</v>
      </c>
      <c r="O29" s="45"/>
      <c r="P29" s="45"/>
      <c r="R29" s="45"/>
      <c r="S29" s="45"/>
      <c r="T29" s="45"/>
      <c r="U29" s="45"/>
      <c r="V29" s="45"/>
      <c r="W29" s="45"/>
    </row>
    <row r="30" spans="1:23" ht="17" thickBot="1" x14ac:dyDescent="0.25">
      <c r="A30" s="80"/>
      <c r="B30" s="59">
        <v>802</v>
      </c>
      <c r="C30" s="57" t="s">
        <v>34829</v>
      </c>
      <c r="D30" s="57" t="s">
        <v>34829</v>
      </c>
      <c r="E30" s="57" t="s">
        <v>34825</v>
      </c>
      <c r="F30" s="57" t="s">
        <v>34830</v>
      </c>
      <c r="G30" s="57" t="s">
        <v>34825</v>
      </c>
      <c r="O30" s="45"/>
      <c r="P30" s="45"/>
      <c r="R30" s="45"/>
      <c r="S30" s="45"/>
      <c r="T30" s="45"/>
      <c r="U30" s="45"/>
      <c r="V30" s="45"/>
      <c r="W30" s="45"/>
    </row>
    <row r="31" spans="1:23" ht="17" thickTop="1" x14ac:dyDescent="0.2">
      <c r="A31" s="81"/>
      <c r="B31" s="81"/>
      <c r="C31" s="81"/>
      <c r="D31" s="81"/>
      <c r="E31" s="81"/>
      <c r="F31" s="81"/>
      <c r="G31" s="81"/>
      <c r="O31" s="45"/>
      <c r="P31" s="45"/>
      <c r="R31" s="45"/>
      <c r="S31" s="45"/>
      <c r="T31" s="45"/>
      <c r="U31" s="45"/>
      <c r="V31" s="45"/>
      <c r="W31" s="45"/>
    </row>
    <row r="32" spans="1:23" x14ac:dyDescent="0.2">
      <c r="A32" s="74"/>
      <c r="B32" s="74"/>
      <c r="C32" s="74"/>
      <c r="D32" s="74"/>
      <c r="E32" s="74"/>
      <c r="F32" s="74"/>
      <c r="G32" s="74"/>
      <c r="O32" s="45"/>
      <c r="P32" s="45"/>
      <c r="R32" s="45"/>
      <c r="S32" s="45"/>
      <c r="T32" s="45"/>
      <c r="U32" s="45"/>
      <c r="V32" s="45"/>
      <c r="W32" s="45"/>
    </row>
    <row r="33" spans="1:23" x14ac:dyDescent="0.2">
      <c r="A33" s="73" t="s">
        <v>34622</v>
      </c>
      <c r="B33" s="73"/>
      <c r="C33" s="73"/>
      <c r="D33" s="73"/>
      <c r="E33" s="73"/>
      <c r="F33" s="73"/>
      <c r="G33" s="73"/>
      <c r="O33" s="45"/>
      <c r="P33" s="45"/>
      <c r="R33" s="45"/>
      <c r="S33" s="45"/>
      <c r="T33" s="45"/>
      <c r="U33" s="45"/>
      <c r="V33" s="45"/>
      <c r="W33" s="45"/>
    </row>
    <row r="34" spans="1:23" x14ac:dyDescent="0.2">
      <c r="A34" s="70" t="s">
        <v>25476</v>
      </c>
      <c r="B34" s="69" t="s">
        <v>34854</v>
      </c>
      <c r="C34" s="74" t="s">
        <v>34665</v>
      </c>
      <c r="D34" s="74"/>
      <c r="E34" s="74"/>
      <c r="F34" s="74"/>
      <c r="G34" s="74"/>
      <c r="O34" s="45"/>
      <c r="P34" s="45"/>
      <c r="R34" s="45"/>
      <c r="S34" s="45"/>
      <c r="T34" s="45"/>
      <c r="U34" s="45"/>
      <c r="V34" s="45"/>
      <c r="W34" s="45"/>
    </row>
    <row r="35" spans="1:23" x14ac:dyDescent="0.2">
      <c r="A35" s="66"/>
      <c r="B35" s="68"/>
      <c r="C35" s="43">
        <v>1</v>
      </c>
      <c r="D35" s="43">
        <v>63</v>
      </c>
      <c r="E35" s="43">
        <v>123</v>
      </c>
      <c r="F35" s="43">
        <v>192</v>
      </c>
      <c r="G35" s="43">
        <v>247</v>
      </c>
      <c r="O35" s="45"/>
      <c r="P35" s="45"/>
      <c r="R35" s="45"/>
      <c r="S35" s="45"/>
      <c r="T35" s="45"/>
      <c r="U35" s="45"/>
      <c r="V35" s="45"/>
      <c r="W35" s="45"/>
    </row>
    <row r="36" spans="1:23" ht="16" customHeight="1" x14ac:dyDescent="0.2">
      <c r="A36" s="75" t="s">
        <v>34664</v>
      </c>
      <c r="B36" s="44">
        <v>1</v>
      </c>
      <c r="C36" s="43" t="s">
        <v>34623</v>
      </c>
      <c r="D36" s="43" t="s">
        <v>34532</v>
      </c>
      <c r="E36" s="43" t="s">
        <v>34534</v>
      </c>
      <c r="F36" s="43" t="s">
        <v>34537</v>
      </c>
      <c r="G36" s="43" t="s">
        <v>34529</v>
      </c>
      <c r="O36" s="45"/>
      <c r="P36" s="45"/>
      <c r="R36" s="45"/>
      <c r="S36" s="45"/>
      <c r="T36" s="45"/>
      <c r="U36" s="45"/>
      <c r="V36" s="45"/>
      <c r="W36" s="45"/>
    </row>
    <row r="37" spans="1:23" x14ac:dyDescent="0.2">
      <c r="A37" s="75"/>
      <c r="B37" s="44">
        <v>97</v>
      </c>
      <c r="C37" s="43" t="s">
        <v>34624</v>
      </c>
      <c r="D37" s="43" t="s">
        <v>34625</v>
      </c>
      <c r="E37" s="43" t="s">
        <v>34626</v>
      </c>
      <c r="F37" s="43" t="s">
        <v>34627</v>
      </c>
      <c r="G37" s="43" t="s">
        <v>34628</v>
      </c>
      <c r="O37" s="45"/>
      <c r="P37" s="45"/>
      <c r="R37" s="45"/>
      <c r="S37" s="45"/>
      <c r="T37" s="45"/>
      <c r="U37" s="45"/>
      <c r="V37" s="45"/>
      <c r="W37" s="45"/>
    </row>
    <row r="38" spans="1:23" x14ac:dyDescent="0.2">
      <c r="A38" s="75"/>
      <c r="B38" s="44">
        <v>203</v>
      </c>
      <c r="C38" s="43" t="s">
        <v>34629</v>
      </c>
      <c r="D38" s="43" t="s">
        <v>34630</v>
      </c>
      <c r="E38" s="43" t="s">
        <v>34614</v>
      </c>
      <c r="F38" s="43" t="s">
        <v>34614</v>
      </c>
      <c r="G38" s="43" t="s">
        <v>34612</v>
      </c>
      <c r="O38" s="45"/>
      <c r="P38" s="45"/>
      <c r="R38" s="45"/>
      <c r="S38" s="45"/>
      <c r="T38" s="45"/>
      <c r="U38" s="45"/>
      <c r="V38" s="45"/>
      <c r="W38" s="45"/>
    </row>
    <row r="39" spans="1:23" x14ac:dyDescent="0.2">
      <c r="A39" s="75"/>
      <c r="B39" s="44">
        <v>382</v>
      </c>
      <c r="C39" s="43" t="s">
        <v>34631</v>
      </c>
      <c r="D39" s="43" t="s">
        <v>34632</v>
      </c>
      <c r="E39" s="43" t="s">
        <v>34633</v>
      </c>
      <c r="F39" s="43" t="s">
        <v>34615</v>
      </c>
      <c r="G39" s="43" t="s">
        <v>34612</v>
      </c>
      <c r="O39" s="45"/>
      <c r="P39" s="45"/>
      <c r="R39" s="45"/>
      <c r="S39" s="45"/>
      <c r="T39" s="45"/>
      <c r="U39" s="45"/>
      <c r="V39" s="45"/>
      <c r="W39" s="45"/>
    </row>
    <row r="40" spans="1:23" ht="17" thickBot="1" x14ac:dyDescent="0.25">
      <c r="A40" s="76"/>
      <c r="B40" s="46">
        <v>533</v>
      </c>
      <c r="C40" s="47" t="s">
        <v>34634</v>
      </c>
      <c r="D40" s="47" t="s">
        <v>34635</v>
      </c>
      <c r="E40" s="47" t="s">
        <v>34636</v>
      </c>
      <c r="F40" s="47" t="s">
        <v>34637</v>
      </c>
      <c r="G40" s="47" t="s">
        <v>34638</v>
      </c>
    </row>
    <row r="41" spans="1:23" ht="17" thickTop="1" x14ac:dyDescent="0.2">
      <c r="A41" s="65" t="s">
        <v>25477</v>
      </c>
      <c r="B41" s="71" t="s">
        <v>34854</v>
      </c>
      <c r="C41" s="74" t="s">
        <v>34665</v>
      </c>
      <c r="D41" s="74"/>
      <c r="E41" s="74"/>
      <c r="F41" s="74"/>
      <c r="G41" s="74"/>
    </row>
    <row r="42" spans="1:23" x14ac:dyDescent="0.2">
      <c r="A42" s="66"/>
      <c r="B42" s="68"/>
      <c r="C42" s="43">
        <v>1</v>
      </c>
      <c r="D42" s="43">
        <v>377</v>
      </c>
      <c r="E42" s="43">
        <v>766</v>
      </c>
      <c r="F42" s="43">
        <v>1135</v>
      </c>
      <c r="G42" s="43">
        <v>1606</v>
      </c>
    </row>
    <row r="43" spans="1:23" ht="16" customHeight="1" x14ac:dyDescent="0.2">
      <c r="A43" s="75" t="s">
        <v>34664</v>
      </c>
      <c r="B43" s="44">
        <v>1</v>
      </c>
      <c r="C43" s="43" t="s">
        <v>34639</v>
      </c>
      <c r="D43" s="43" t="s">
        <v>34543</v>
      </c>
      <c r="E43" s="43" t="s">
        <v>34547</v>
      </c>
      <c r="F43" s="43" t="s">
        <v>34550</v>
      </c>
      <c r="G43" s="43" t="s">
        <v>34552</v>
      </c>
    </row>
    <row r="44" spans="1:23" x14ac:dyDescent="0.2">
      <c r="A44" s="75"/>
      <c r="B44" s="44">
        <v>510</v>
      </c>
      <c r="C44" s="43" t="s">
        <v>34640</v>
      </c>
      <c r="D44" s="43" t="s">
        <v>34641</v>
      </c>
      <c r="E44" s="43" t="s">
        <v>34637</v>
      </c>
      <c r="F44" s="43" t="s">
        <v>34618</v>
      </c>
      <c r="G44" s="43" t="s">
        <v>34642</v>
      </c>
    </row>
    <row r="45" spans="1:23" x14ac:dyDescent="0.2">
      <c r="A45" s="75"/>
      <c r="B45" s="44">
        <v>1017</v>
      </c>
      <c r="C45" s="43" t="s">
        <v>34643</v>
      </c>
      <c r="D45" s="43" t="s">
        <v>34644</v>
      </c>
      <c r="E45" s="43" t="s">
        <v>34598</v>
      </c>
      <c r="F45" s="43" t="s">
        <v>34645</v>
      </c>
      <c r="G45" s="43" t="s">
        <v>34645</v>
      </c>
    </row>
    <row r="46" spans="1:23" x14ac:dyDescent="0.2">
      <c r="A46" s="75"/>
      <c r="B46" s="44">
        <v>1627</v>
      </c>
      <c r="C46" s="43" t="s">
        <v>34646</v>
      </c>
      <c r="D46" s="43" t="s">
        <v>34645</v>
      </c>
      <c r="E46" s="43" t="s">
        <v>34602</v>
      </c>
      <c r="F46" s="43" t="s">
        <v>34647</v>
      </c>
      <c r="G46" s="43" t="s">
        <v>34647</v>
      </c>
      <c r="O46" s="45"/>
      <c r="P46" s="45"/>
      <c r="R46" s="45"/>
      <c r="S46" s="45"/>
      <c r="T46" s="45"/>
      <c r="U46" s="45"/>
      <c r="V46" s="45"/>
      <c r="W46" s="45"/>
    </row>
    <row r="47" spans="1:23" ht="17" thickBot="1" x14ac:dyDescent="0.25">
      <c r="A47" s="76"/>
      <c r="B47" s="46">
        <v>3001</v>
      </c>
      <c r="C47" s="47" t="s">
        <v>34648</v>
      </c>
      <c r="D47" s="47" t="s">
        <v>34649</v>
      </c>
      <c r="E47" s="47" t="s">
        <v>34650</v>
      </c>
      <c r="F47" s="47" t="s">
        <v>34564</v>
      </c>
      <c r="G47" s="47" t="s">
        <v>34601</v>
      </c>
      <c r="O47" s="45"/>
      <c r="P47" s="45"/>
      <c r="R47" s="45"/>
      <c r="S47" s="45"/>
      <c r="T47" s="45"/>
      <c r="U47" s="45"/>
      <c r="V47" s="45"/>
      <c r="W47" s="45"/>
    </row>
    <row r="48" spans="1:23" ht="17" thickTop="1" x14ac:dyDescent="0.2">
      <c r="A48" s="65" t="s">
        <v>25478</v>
      </c>
      <c r="B48" s="72" t="s">
        <v>34854</v>
      </c>
      <c r="C48" s="74" t="s">
        <v>34665</v>
      </c>
      <c r="D48" s="74"/>
      <c r="E48" s="74"/>
      <c r="F48" s="74"/>
      <c r="G48" s="74"/>
      <c r="O48" s="45"/>
      <c r="P48" s="45"/>
      <c r="R48" s="45"/>
      <c r="S48" s="45"/>
      <c r="T48" s="45"/>
      <c r="U48" s="45"/>
      <c r="V48" s="45"/>
      <c r="W48" s="45"/>
    </row>
    <row r="49" spans="1:23" x14ac:dyDescent="0.2">
      <c r="A49" s="66"/>
      <c r="B49" s="68"/>
      <c r="C49" s="43">
        <v>1</v>
      </c>
      <c r="D49" s="43">
        <v>110</v>
      </c>
      <c r="E49" s="43">
        <v>226</v>
      </c>
      <c r="F49" s="43">
        <v>338</v>
      </c>
      <c r="G49" s="43">
        <v>451</v>
      </c>
      <c r="O49" s="45"/>
      <c r="P49" s="45"/>
      <c r="R49" s="45"/>
      <c r="S49" s="45"/>
      <c r="T49" s="45"/>
      <c r="U49" s="45"/>
      <c r="V49" s="45"/>
      <c r="W49" s="45"/>
    </row>
    <row r="50" spans="1:23" ht="16" customHeight="1" x14ac:dyDescent="0.2">
      <c r="A50" s="75" t="s">
        <v>34664</v>
      </c>
      <c r="B50" s="44">
        <v>1</v>
      </c>
      <c r="C50" s="43" t="s">
        <v>34651</v>
      </c>
      <c r="D50" s="43" t="s">
        <v>34557</v>
      </c>
      <c r="E50" s="43" t="s">
        <v>34542</v>
      </c>
      <c r="F50" s="43" t="s">
        <v>34554</v>
      </c>
      <c r="G50" s="43" t="s">
        <v>34562</v>
      </c>
    </row>
    <row r="51" spans="1:23" x14ac:dyDescent="0.2">
      <c r="A51" s="75"/>
      <c r="B51" s="44">
        <v>141</v>
      </c>
      <c r="C51" s="43" t="s">
        <v>34652</v>
      </c>
      <c r="D51" s="43" t="s">
        <v>34653</v>
      </c>
      <c r="E51" s="43" t="s">
        <v>34654</v>
      </c>
      <c r="F51" s="43" t="s">
        <v>34627</v>
      </c>
      <c r="G51" s="43" t="s">
        <v>34655</v>
      </c>
    </row>
    <row r="52" spans="1:23" x14ac:dyDescent="0.2">
      <c r="A52" s="75"/>
      <c r="B52" s="44">
        <v>320</v>
      </c>
      <c r="C52" s="43" t="s">
        <v>34656</v>
      </c>
      <c r="D52" s="43" t="s">
        <v>34657</v>
      </c>
      <c r="E52" s="43" t="s">
        <v>34658</v>
      </c>
      <c r="F52" s="43" t="s">
        <v>34612</v>
      </c>
      <c r="G52" s="43" t="s">
        <v>34659</v>
      </c>
    </row>
    <row r="53" spans="1:23" x14ac:dyDescent="0.2">
      <c r="A53" s="75"/>
      <c r="B53" s="44">
        <v>547</v>
      </c>
      <c r="C53" s="43" t="s">
        <v>34656</v>
      </c>
      <c r="D53" s="43" t="s">
        <v>34654</v>
      </c>
      <c r="E53" s="43" t="s">
        <v>34660</v>
      </c>
      <c r="F53" s="43" t="s">
        <v>34638</v>
      </c>
      <c r="G53" s="43" t="s">
        <v>34615</v>
      </c>
    </row>
    <row r="54" spans="1:23" ht="17" thickBot="1" x14ac:dyDescent="0.25">
      <c r="A54" s="76"/>
      <c r="B54" s="46">
        <v>1009</v>
      </c>
      <c r="C54" s="47" t="s">
        <v>34661</v>
      </c>
      <c r="D54" s="47" t="s">
        <v>34662</v>
      </c>
      <c r="E54" s="47" t="s">
        <v>34663</v>
      </c>
      <c r="F54" s="47" t="s">
        <v>34590</v>
      </c>
      <c r="G54" s="47" t="s">
        <v>34590</v>
      </c>
    </row>
    <row r="55" spans="1:23" ht="17" thickTop="1" x14ac:dyDescent="0.2">
      <c r="A55" s="65" t="s">
        <v>25479</v>
      </c>
      <c r="B55" s="67" t="s">
        <v>34854</v>
      </c>
      <c r="C55" s="78" t="s">
        <v>34665</v>
      </c>
      <c r="D55" s="78"/>
      <c r="E55" s="78"/>
      <c r="F55" s="78"/>
      <c r="G55" s="78"/>
    </row>
    <row r="56" spans="1:23" x14ac:dyDescent="0.2">
      <c r="A56" s="66"/>
      <c r="B56" s="68"/>
      <c r="C56" s="56">
        <v>1</v>
      </c>
      <c r="D56" s="56">
        <v>179</v>
      </c>
      <c r="E56" s="56">
        <v>372</v>
      </c>
      <c r="F56" s="56">
        <v>509</v>
      </c>
      <c r="G56" s="56">
        <v>802</v>
      </c>
      <c r="O56" s="45"/>
      <c r="P56" s="45"/>
      <c r="R56" s="45"/>
      <c r="S56" s="45"/>
      <c r="T56" s="45"/>
      <c r="U56" s="45"/>
      <c r="V56" s="45"/>
      <c r="W56" s="45"/>
    </row>
    <row r="57" spans="1:23" ht="16" customHeight="1" x14ac:dyDescent="0.2">
      <c r="A57" s="79" t="s">
        <v>34664</v>
      </c>
      <c r="B57" s="56">
        <v>1</v>
      </c>
      <c r="C57" s="56" t="s">
        <v>34831</v>
      </c>
      <c r="D57" s="56" t="s">
        <v>34832</v>
      </c>
      <c r="E57" s="56" t="s">
        <v>34833</v>
      </c>
      <c r="F57" s="56" t="s">
        <v>34814</v>
      </c>
      <c r="G57" s="56" t="s">
        <v>34833</v>
      </c>
      <c r="O57" s="45"/>
      <c r="P57" s="45"/>
      <c r="R57" s="45"/>
      <c r="S57" s="45"/>
      <c r="T57" s="45"/>
      <c r="U57" s="45"/>
      <c r="V57" s="45"/>
      <c r="W57" s="45"/>
    </row>
    <row r="58" spans="1:23" x14ac:dyDescent="0.2">
      <c r="A58" s="79"/>
      <c r="B58" s="56">
        <v>179</v>
      </c>
      <c r="C58" s="56" t="s">
        <v>34834</v>
      </c>
      <c r="D58" s="56" t="s">
        <v>34835</v>
      </c>
      <c r="E58" s="56" t="s">
        <v>34836</v>
      </c>
      <c r="F58" s="56" t="s">
        <v>34822</v>
      </c>
      <c r="G58" s="56" t="s">
        <v>34837</v>
      </c>
    </row>
    <row r="59" spans="1:23" x14ac:dyDescent="0.2">
      <c r="A59" s="79"/>
      <c r="B59" s="56">
        <v>372</v>
      </c>
      <c r="C59" s="56" t="s">
        <v>34838</v>
      </c>
      <c r="D59" s="56" t="s">
        <v>34839</v>
      </c>
      <c r="E59" s="56" t="s">
        <v>34826</v>
      </c>
      <c r="F59" s="56" t="s">
        <v>34840</v>
      </c>
      <c r="G59" s="56" t="s">
        <v>34841</v>
      </c>
    </row>
    <row r="60" spans="1:23" x14ac:dyDescent="0.2">
      <c r="A60" s="79"/>
      <c r="B60" s="56">
        <v>509</v>
      </c>
      <c r="C60" s="56" t="s">
        <v>34842</v>
      </c>
      <c r="D60" s="56" t="s">
        <v>34843</v>
      </c>
      <c r="E60" s="56" t="s">
        <v>34844</v>
      </c>
      <c r="F60" s="56" t="s">
        <v>34828</v>
      </c>
      <c r="G60" s="56" t="s">
        <v>34828</v>
      </c>
    </row>
    <row r="61" spans="1:23" ht="17" thickBot="1" x14ac:dyDescent="0.25">
      <c r="A61" s="80"/>
      <c r="B61" s="57">
        <v>802</v>
      </c>
      <c r="C61" s="57" t="s">
        <v>34845</v>
      </c>
      <c r="D61" s="57" t="s">
        <v>34846</v>
      </c>
      <c r="E61" s="57" t="s">
        <v>34825</v>
      </c>
      <c r="F61" s="57" t="s">
        <v>34825</v>
      </c>
      <c r="G61" s="57" t="s">
        <v>34825</v>
      </c>
    </row>
    <row r="62" spans="1:23" ht="17" thickTop="1" x14ac:dyDescent="0.2"/>
    <row r="68" spans="15:23" x14ac:dyDescent="0.2">
      <c r="O68" s="45"/>
      <c r="P68" s="45"/>
      <c r="R68" s="45"/>
      <c r="S68" s="45"/>
      <c r="T68" s="45"/>
      <c r="U68" s="45"/>
      <c r="V68" s="45"/>
      <c r="W68" s="45"/>
    </row>
    <row r="69" spans="15:23" x14ac:dyDescent="0.2">
      <c r="O69" s="45"/>
      <c r="P69" s="45"/>
      <c r="R69" s="45"/>
      <c r="S69" s="45"/>
      <c r="T69" s="45"/>
      <c r="U69" s="45"/>
      <c r="V69" s="45"/>
      <c r="W69" s="45"/>
    </row>
    <row r="70" spans="15:23" x14ac:dyDescent="0.2">
      <c r="O70" s="45"/>
      <c r="P70" s="45"/>
      <c r="R70" s="45"/>
      <c r="S70" s="45"/>
      <c r="T70" s="45"/>
      <c r="U70" s="45"/>
      <c r="V70" s="45"/>
      <c r="W70" s="45"/>
    </row>
    <row r="71" spans="15:23" x14ac:dyDescent="0.2">
      <c r="O71" s="45"/>
      <c r="P71" s="45"/>
      <c r="R71" s="45"/>
      <c r="S71" s="45"/>
      <c r="T71" s="45"/>
      <c r="U71" s="45"/>
      <c r="V71" s="45"/>
      <c r="W71" s="45"/>
    </row>
    <row r="72" spans="15:23" x14ac:dyDescent="0.2">
      <c r="O72" s="45"/>
      <c r="P72" s="45"/>
      <c r="R72" s="45"/>
      <c r="S72" s="45"/>
      <c r="T72" s="45"/>
      <c r="U72" s="45"/>
      <c r="V72" s="45"/>
      <c r="W72" s="45"/>
    </row>
    <row r="73" spans="15:23" x14ac:dyDescent="0.2">
      <c r="O73" s="45"/>
      <c r="P73" s="45"/>
      <c r="R73" s="45"/>
      <c r="S73" s="45"/>
      <c r="T73" s="45"/>
      <c r="U73" s="45"/>
      <c r="V73" s="45"/>
      <c r="W73" s="45"/>
    </row>
    <row r="75" spans="15:23" x14ac:dyDescent="0.2">
      <c r="O75" s="45"/>
      <c r="P75" s="45"/>
      <c r="R75" s="45"/>
      <c r="S75" s="45"/>
      <c r="T75" s="45"/>
      <c r="U75" s="45"/>
      <c r="V75" s="45"/>
      <c r="W75" s="45"/>
    </row>
    <row r="76" spans="15:23" x14ac:dyDescent="0.2">
      <c r="O76" s="45"/>
      <c r="P76" s="45"/>
      <c r="R76" s="45"/>
      <c r="S76" s="45"/>
      <c r="T76" s="45"/>
      <c r="U76" s="45"/>
      <c r="V76" s="45"/>
      <c r="W76" s="45"/>
    </row>
    <row r="77" spans="15:23" x14ac:dyDescent="0.2">
      <c r="O77" s="45"/>
      <c r="P77" s="45"/>
      <c r="R77" s="45"/>
      <c r="S77" s="45"/>
      <c r="T77" s="45"/>
      <c r="U77" s="45"/>
      <c r="V77" s="45"/>
      <c r="W77" s="45"/>
    </row>
    <row r="78" spans="15:23" x14ac:dyDescent="0.2">
      <c r="O78" s="45"/>
      <c r="P78" s="45"/>
      <c r="R78" s="45"/>
      <c r="S78" s="45"/>
      <c r="T78" s="45"/>
      <c r="U78" s="45"/>
      <c r="V78" s="45"/>
      <c r="W78" s="45"/>
    </row>
    <row r="79" spans="15:23" x14ac:dyDescent="0.2">
      <c r="O79" s="45"/>
      <c r="P79" s="45"/>
      <c r="R79" s="45"/>
      <c r="S79" s="45"/>
      <c r="T79" s="45"/>
      <c r="U79" s="45"/>
      <c r="V79" s="45"/>
      <c r="W79" s="45"/>
    </row>
    <row r="80" spans="15:23" x14ac:dyDescent="0.2">
      <c r="O80" s="45"/>
      <c r="P80" s="45"/>
      <c r="R80" s="45"/>
      <c r="S80" s="45"/>
      <c r="T80" s="45"/>
      <c r="U80" s="45"/>
      <c r="V80" s="45"/>
      <c r="W80" s="45"/>
    </row>
    <row r="82" spans="15:23" x14ac:dyDescent="0.2">
      <c r="O82" s="45"/>
      <c r="P82" s="45"/>
      <c r="R82" s="45"/>
      <c r="S82" s="45"/>
      <c r="T82" s="45"/>
      <c r="U82" s="45"/>
      <c r="V82" s="45"/>
      <c r="W82" s="45"/>
    </row>
    <row r="83" spans="15:23" x14ac:dyDescent="0.2">
      <c r="O83" s="45"/>
      <c r="P83" s="45"/>
      <c r="R83" s="45"/>
      <c r="S83" s="45"/>
      <c r="T83" s="45"/>
      <c r="U83" s="45"/>
      <c r="V83" s="45"/>
      <c r="W83" s="45"/>
    </row>
    <row r="84" spans="15:23" x14ac:dyDescent="0.2">
      <c r="O84" s="45"/>
      <c r="P84" s="45"/>
      <c r="R84" s="45"/>
      <c r="S84" s="45"/>
      <c r="T84" s="45"/>
      <c r="U84" s="45"/>
      <c r="V84" s="45"/>
      <c r="W84" s="45"/>
    </row>
    <row r="85" spans="15:23" x14ac:dyDescent="0.2">
      <c r="O85" s="45"/>
      <c r="P85" s="45"/>
      <c r="R85" s="45"/>
      <c r="S85" s="45"/>
      <c r="T85" s="45"/>
      <c r="U85" s="45"/>
      <c r="V85" s="45"/>
      <c r="W85" s="45"/>
    </row>
    <row r="86" spans="15:23" x14ac:dyDescent="0.2">
      <c r="O86" s="45"/>
      <c r="P86" s="45"/>
      <c r="R86" s="45"/>
      <c r="S86" s="45"/>
      <c r="T86" s="45"/>
      <c r="U86" s="45"/>
      <c r="V86" s="45"/>
      <c r="W86" s="45"/>
    </row>
    <row r="87" spans="15:23" x14ac:dyDescent="0.2">
      <c r="O87" s="45"/>
      <c r="P87" s="45"/>
      <c r="R87" s="45"/>
      <c r="S87" s="45"/>
      <c r="T87" s="45"/>
      <c r="U87" s="45"/>
      <c r="V87" s="45"/>
      <c r="W87" s="45"/>
    </row>
    <row r="89" spans="15:23" x14ac:dyDescent="0.2">
      <c r="O89" s="45"/>
      <c r="P89" s="45"/>
      <c r="R89" s="45"/>
      <c r="S89" s="45"/>
      <c r="T89" s="45"/>
      <c r="U89" s="45"/>
      <c r="V89" s="45"/>
      <c r="W89" s="45"/>
    </row>
    <row r="90" spans="15:23" x14ac:dyDescent="0.2">
      <c r="O90" s="45"/>
      <c r="P90" s="45"/>
      <c r="R90" s="45"/>
      <c r="S90" s="45"/>
      <c r="T90" s="45"/>
      <c r="U90" s="45"/>
      <c r="V90" s="45"/>
      <c r="W90" s="45"/>
    </row>
    <row r="91" spans="15:23" x14ac:dyDescent="0.2">
      <c r="O91" s="45"/>
      <c r="P91" s="45"/>
      <c r="R91" s="45"/>
      <c r="S91" s="45"/>
      <c r="T91" s="45"/>
      <c r="U91" s="45"/>
      <c r="V91" s="45"/>
      <c r="W91" s="45"/>
    </row>
    <row r="92" spans="15:23" x14ac:dyDescent="0.2">
      <c r="O92" s="45"/>
      <c r="P92" s="45"/>
      <c r="R92" s="45"/>
      <c r="S92" s="45"/>
      <c r="T92" s="45"/>
      <c r="U92" s="45"/>
      <c r="V92" s="45"/>
      <c r="W92" s="45"/>
    </row>
    <row r="93" spans="15:23" x14ac:dyDescent="0.2">
      <c r="O93" s="45"/>
      <c r="P93" s="45"/>
      <c r="R93" s="45"/>
      <c r="S93" s="45"/>
      <c r="T93" s="45"/>
      <c r="U93" s="45"/>
      <c r="V93" s="45"/>
      <c r="W93" s="45"/>
    </row>
    <row r="94" spans="15:23" x14ac:dyDescent="0.2">
      <c r="O94" s="45"/>
      <c r="P94" s="45"/>
      <c r="R94" s="45"/>
      <c r="S94" s="45"/>
      <c r="T94" s="45"/>
      <c r="U94" s="45"/>
      <c r="V94" s="45"/>
      <c r="W94" s="45"/>
    </row>
  </sheetData>
  <mergeCells count="36">
    <mergeCell ref="C55:G55"/>
    <mergeCell ref="A57:A61"/>
    <mergeCell ref="A1:G1"/>
    <mergeCell ref="C41:G41"/>
    <mergeCell ref="A43:A47"/>
    <mergeCell ref="C48:G48"/>
    <mergeCell ref="A50:A54"/>
    <mergeCell ref="A26:A30"/>
    <mergeCell ref="A31:G32"/>
    <mergeCell ref="A33:G33"/>
    <mergeCell ref="C34:G34"/>
    <mergeCell ref="A36:A40"/>
    <mergeCell ref="A12:A16"/>
    <mergeCell ref="C17:G17"/>
    <mergeCell ref="A19:A23"/>
    <mergeCell ref="C24:G24"/>
    <mergeCell ref="A17:A18"/>
    <mergeCell ref="B17:B18"/>
    <mergeCell ref="A24:A25"/>
    <mergeCell ref="B24:B25"/>
    <mergeCell ref="A2:G2"/>
    <mergeCell ref="C3:G3"/>
    <mergeCell ref="A5:A9"/>
    <mergeCell ref="C10:G10"/>
    <mergeCell ref="A3:A4"/>
    <mergeCell ref="B3:B4"/>
    <mergeCell ref="A10:A11"/>
    <mergeCell ref="B10:B11"/>
    <mergeCell ref="A55:A56"/>
    <mergeCell ref="B55:B56"/>
    <mergeCell ref="B34:B35"/>
    <mergeCell ref="A34:A35"/>
    <mergeCell ref="A41:A42"/>
    <mergeCell ref="B41:B42"/>
    <mergeCell ref="A48:A49"/>
    <mergeCell ref="B48:B4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AA90E-CEDC-0849-879E-9E6F87D36B34}">
  <dimension ref="A1:J9"/>
  <sheetViews>
    <sheetView tabSelected="1" workbookViewId="0">
      <selection activeCell="D19" sqref="D19"/>
    </sheetView>
  </sheetViews>
  <sheetFormatPr baseColWidth="10" defaultRowHeight="16" x14ac:dyDescent="0.2"/>
  <cols>
    <col min="1" max="1" width="17.5" customWidth="1"/>
    <col min="2" max="5" width="20.5" customWidth="1"/>
    <col min="6" max="6" width="3.83203125" customWidth="1"/>
    <col min="7" max="10" width="20.5" customWidth="1"/>
  </cols>
  <sheetData>
    <row r="1" spans="1:10" ht="31" customHeight="1" x14ac:dyDescent="0.2">
      <c r="A1" s="83" t="s">
        <v>34866</v>
      </c>
      <c r="B1" s="84"/>
      <c r="C1" s="84"/>
      <c r="D1" s="84"/>
      <c r="E1" s="84"/>
      <c r="F1" s="84"/>
      <c r="G1" s="84"/>
      <c r="H1" s="84"/>
      <c r="I1" s="84"/>
      <c r="J1" s="84"/>
    </row>
    <row r="2" spans="1:10" x14ac:dyDescent="0.2">
      <c r="A2" s="52"/>
      <c r="B2" s="82" t="s">
        <v>25551</v>
      </c>
      <c r="C2" s="82"/>
      <c r="D2" s="82"/>
      <c r="E2" s="82"/>
      <c r="F2" s="53"/>
      <c r="G2" s="82" t="s">
        <v>34812</v>
      </c>
      <c r="H2" s="82"/>
      <c r="I2" s="82"/>
      <c r="J2" s="82"/>
    </row>
    <row r="3" spans="1:10" x14ac:dyDescent="0.2">
      <c r="B3" s="13" t="s">
        <v>25480</v>
      </c>
      <c r="C3" s="13" t="s">
        <v>25484</v>
      </c>
      <c r="D3" s="13" t="s">
        <v>25481</v>
      </c>
      <c r="E3" s="13" t="s">
        <v>25482</v>
      </c>
      <c r="F3" s="25"/>
      <c r="G3" s="13" t="s">
        <v>25480</v>
      </c>
      <c r="H3" s="13" t="s">
        <v>25484</v>
      </c>
      <c r="I3" s="13" t="s">
        <v>25481</v>
      </c>
      <c r="J3" s="13" t="s">
        <v>25482</v>
      </c>
    </row>
    <row r="4" spans="1:10" x14ac:dyDescent="0.2">
      <c r="A4" s="51" t="s">
        <v>25476</v>
      </c>
      <c r="B4" s="50" t="s">
        <v>34401</v>
      </c>
      <c r="C4" s="50" t="s">
        <v>34402</v>
      </c>
      <c r="D4" s="50" t="s">
        <v>34403</v>
      </c>
      <c r="E4" s="50" t="s">
        <v>34404</v>
      </c>
      <c r="F4" s="50"/>
      <c r="G4" s="50" t="s">
        <v>34796</v>
      </c>
      <c r="H4" s="50" t="s">
        <v>34797</v>
      </c>
      <c r="I4" s="50" t="s">
        <v>34798</v>
      </c>
      <c r="J4" s="50" t="s">
        <v>34799</v>
      </c>
    </row>
    <row r="5" spans="1:10" x14ac:dyDescent="0.2">
      <c r="A5" s="49" t="s">
        <v>25477</v>
      </c>
      <c r="B5" s="50" t="s">
        <v>34447</v>
      </c>
      <c r="C5" s="50" t="s">
        <v>34448</v>
      </c>
      <c r="D5" s="50" t="s">
        <v>34449</v>
      </c>
      <c r="E5" s="50" t="s">
        <v>34450</v>
      </c>
      <c r="F5" s="50"/>
      <c r="G5" s="50" t="s">
        <v>34800</v>
      </c>
      <c r="H5" s="50" t="s">
        <v>34801</v>
      </c>
      <c r="I5" s="50" t="s">
        <v>34802</v>
      </c>
      <c r="J5" s="50" t="s">
        <v>34803</v>
      </c>
    </row>
    <row r="6" spans="1:10" x14ac:dyDescent="0.2">
      <c r="A6" s="49" t="s">
        <v>25478</v>
      </c>
      <c r="B6" s="50" t="s">
        <v>34489</v>
      </c>
      <c r="C6" s="50" t="s">
        <v>34490</v>
      </c>
      <c r="D6" s="50" t="s">
        <v>34491</v>
      </c>
      <c r="E6" s="50" t="s">
        <v>34492</v>
      </c>
      <c r="F6" s="50"/>
      <c r="G6" s="50" t="s">
        <v>34804</v>
      </c>
      <c r="H6" s="50" t="s">
        <v>34805</v>
      </c>
      <c r="I6" s="50" t="s">
        <v>34806</v>
      </c>
      <c r="J6" s="50" t="s">
        <v>34807</v>
      </c>
    </row>
    <row r="7" spans="1:10" x14ac:dyDescent="0.2">
      <c r="A7" s="41" t="s">
        <v>25479</v>
      </c>
      <c r="B7" s="42" t="s">
        <v>34517</v>
      </c>
      <c r="C7" s="42" t="s">
        <v>34518</v>
      </c>
      <c r="D7" s="42" t="s">
        <v>34519</v>
      </c>
      <c r="E7" s="42" t="s">
        <v>34520</v>
      </c>
      <c r="F7" s="42"/>
      <c r="G7" s="42" t="s">
        <v>34808</v>
      </c>
      <c r="H7" s="42" t="s">
        <v>34809</v>
      </c>
      <c r="I7" s="42" t="s">
        <v>34810</v>
      </c>
      <c r="J7" s="42" t="s">
        <v>34811</v>
      </c>
    </row>
    <row r="8" spans="1:10" x14ac:dyDescent="0.2">
      <c r="A8" s="21" t="s">
        <v>25557</v>
      </c>
    </row>
    <row r="9" spans="1:10" x14ac:dyDescent="0.2">
      <c r="A9" s="21" t="s">
        <v>34853</v>
      </c>
    </row>
  </sheetData>
  <mergeCells count="3">
    <mergeCell ref="B2:E2"/>
    <mergeCell ref="G2:J2"/>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17E6-3C27-BF45-BD0C-5C8434CFF493}">
  <dimension ref="A1:O5356"/>
  <sheetViews>
    <sheetView workbookViewId="0">
      <selection sqref="A1:O1"/>
    </sheetView>
  </sheetViews>
  <sheetFormatPr baseColWidth="10" defaultRowHeight="16" x14ac:dyDescent="0.2"/>
  <cols>
    <col min="1" max="1" width="10.83203125" style="1"/>
    <col min="2" max="2" width="20.33203125" style="1" customWidth="1"/>
    <col min="3" max="3" width="42.83203125" style="1" customWidth="1"/>
    <col min="4" max="4" width="18.83203125" style="1" customWidth="1"/>
    <col min="16" max="16" width="49.83203125" customWidth="1"/>
  </cols>
  <sheetData>
    <row r="1" spans="1:15" x14ac:dyDescent="0.2">
      <c r="A1" s="62" t="s">
        <v>34856</v>
      </c>
      <c r="B1" s="61"/>
      <c r="C1" s="61"/>
      <c r="D1" s="61"/>
      <c r="E1" s="61"/>
      <c r="F1" s="61"/>
      <c r="G1" s="61"/>
      <c r="H1" s="61"/>
      <c r="I1" s="61"/>
      <c r="J1" s="61"/>
      <c r="K1" s="61"/>
      <c r="L1" s="61"/>
      <c r="M1" s="61"/>
      <c r="N1" s="61"/>
      <c r="O1" s="61"/>
    </row>
    <row r="2" spans="1:15" x14ac:dyDescent="0.2">
      <c r="A2" s="8" t="s">
        <v>3400</v>
      </c>
      <c r="B2" s="8" t="s">
        <v>5068</v>
      </c>
      <c r="C2" s="8" t="s">
        <v>3397</v>
      </c>
      <c r="D2" s="8" t="s">
        <v>3398</v>
      </c>
      <c r="E2" s="9" t="s">
        <v>43</v>
      </c>
      <c r="F2" s="9" t="s">
        <v>44</v>
      </c>
      <c r="G2" s="9" t="s">
        <v>45</v>
      </c>
      <c r="H2" s="9" t="s">
        <v>46</v>
      </c>
      <c r="I2" s="9" t="s">
        <v>47</v>
      </c>
      <c r="J2" s="9" t="s">
        <v>48</v>
      </c>
      <c r="K2" s="9" t="s">
        <v>49</v>
      </c>
      <c r="L2" s="9" t="s">
        <v>50</v>
      </c>
      <c r="M2" s="9" t="s">
        <v>51</v>
      </c>
      <c r="N2" s="9" t="s">
        <v>52</v>
      </c>
      <c r="O2" s="9" t="s">
        <v>53</v>
      </c>
    </row>
    <row r="3" spans="1:15" x14ac:dyDescent="0.2">
      <c r="A3" s="1" t="s">
        <v>25558</v>
      </c>
      <c r="B3" s="1" t="s">
        <v>9065</v>
      </c>
      <c r="C3" s="1" t="s">
        <v>9067</v>
      </c>
      <c r="D3" s="1" t="s">
        <v>9066</v>
      </c>
      <c r="E3" t="s">
        <v>61</v>
      </c>
      <c r="F3" t="s">
        <v>61</v>
      </c>
      <c r="G3" t="s">
        <v>61</v>
      </c>
      <c r="H3" t="s">
        <v>61</v>
      </c>
      <c r="I3" t="s">
        <v>61</v>
      </c>
      <c r="J3" t="s">
        <v>61</v>
      </c>
      <c r="M3" t="s">
        <v>62</v>
      </c>
      <c r="N3" t="s">
        <v>61</v>
      </c>
      <c r="O3" t="s">
        <v>61</v>
      </c>
    </row>
    <row r="4" spans="1:15" x14ac:dyDescent="0.2">
      <c r="A4" s="1" t="s">
        <v>25559</v>
      </c>
      <c r="B4" s="1" t="s">
        <v>9068</v>
      </c>
      <c r="C4" s="1" t="s">
        <v>9069</v>
      </c>
      <c r="D4" s="1" t="s">
        <v>9066</v>
      </c>
      <c r="E4" t="s">
        <v>61</v>
      </c>
      <c r="F4" t="s">
        <v>61</v>
      </c>
      <c r="G4" t="s">
        <v>61</v>
      </c>
      <c r="H4" t="s">
        <v>61</v>
      </c>
      <c r="I4" t="s">
        <v>62</v>
      </c>
      <c r="J4" t="s">
        <v>61</v>
      </c>
      <c r="M4" t="s">
        <v>61</v>
      </c>
      <c r="N4" t="s">
        <v>62</v>
      </c>
      <c r="O4" t="s">
        <v>61</v>
      </c>
    </row>
    <row r="5" spans="1:15" x14ac:dyDescent="0.2">
      <c r="A5" s="1" t="s">
        <v>25560</v>
      </c>
      <c r="B5" s="1" t="s">
        <v>9070</v>
      </c>
      <c r="C5" s="1" t="s">
        <v>9071</v>
      </c>
      <c r="D5" s="1" t="s">
        <v>9066</v>
      </c>
      <c r="E5" t="s">
        <v>61</v>
      </c>
      <c r="F5" t="s">
        <v>61</v>
      </c>
      <c r="G5" t="s">
        <v>61</v>
      </c>
      <c r="H5" t="s">
        <v>61</v>
      </c>
      <c r="I5" t="s">
        <v>61</v>
      </c>
      <c r="J5" t="s">
        <v>61</v>
      </c>
      <c r="M5" t="s">
        <v>61</v>
      </c>
      <c r="N5" t="s">
        <v>61</v>
      </c>
      <c r="O5" t="s">
        <v>61</v>
      </c>
    </row>
    <row r="6" spans="1:15" x14ac:dyDescent="0.2">
      <c r="A6" s="1" t="s">
        <v>25561</v>
      </c>
      <c r="B6" s="1" t="s">
        <v>9072</v>
      </c>
      <c r="C6" s="1" t="s">
        <v>9073</v>
      </c>
      <c r="D6" s="1" t="s">
        <v>9066</v>
      </c>
      <c r="E6" t="s">
        <v>61</v>
      </c>
      <c r="F6" t="s">
        <v>61</v>
      </c>
      <c r="G6" t="s">
        <v>61</v>
      </c>
      <c r="H6" t="s">
        <v>61</v>
      </c>
      <c r="I6" t="s">
        <v>62</v>
      </c>
      <c r="J6" t="s">
        <v>61</v>
      </c>
      <c r="M6" t="s">
        <v>61</v>
      </c>
      <c r="N6" t="s">
        <v>62</v>
      </c>
      <c r="O6" t="s">
        <v>61</v>
      </c>
    </row>
    <row r="7" spans="1:15" x14ac:dyDescent="0.2">
      <c r="A7" s="1" t="s">
        <v>25562</v>
      </c>
      <c r="B7" s="1" t="s">
        <v>9074</v>
      </c>
      <c r="C7" s="1" t="s">
        <v>9075</v>
      </c>
      <c r="D7" s="1" t="s">
        <v>9066</v>
      </c>
      <c r="E7" t="s">
        <v>61</v>
      </c>
      <c r="F7" t="s">
        <v>61</v>
      </c>
      <c r="G7" t="s">
        <v>61</v>
      </c>
      <c r="H7" t="s">
        <v>61</v>
      </c>
      <c r="I7" t="s">
        <v>61</v>
      </c>
      <c r="J7" t="s">
        <v>61</v>
      </c>
      <c r="M7" t="s">
        <v>61</v>
      </c>
      <c r="N7" t="s">
        <v>61</v>
      </c>
      <c r="O7" t="s">
        <v>61</v>
      </c>
    </row>
    <row r="8" spans="1:15" x14ac:dyDescent="0.2">
      <c r="A8" s="1" t="s">
        <v>25563</v>
      </c>
      <c r="B8" s="1" t="s">
        <v>9076</v>
      </c>
      <c r="C8" s="1" t="s">
        <v>9077</v>
      </c>
      <c r="D8" s="1" t="s">
        <v>9066</v>
      </c>
      <c r="E8" t="s">
        <v>62</v>
      </c>
      <c r="F8" t="s">
        <v>61</v>
      </c>
      <c r="G8" t="s">
        <v>62</v>
      </c>
      <c r="H8" t="s">
        <v>62</v>
      </c>
      <c r="I8" t="s">
        <v>62</v>
      </c>
      <c r="J8" t="s">
        <v>62</v>
      </c>
      <c r="M8" t="s">
        <v>62</v>
      </c>
      <c r="N8" t="s">
        <v>62</v>
      </c>
      <c r="O8" t="s">
        <v>61</v>
      </c>
    </row>
    <row r="9" spans="1:15" x14ac:dyDescent="0.2">
      <c r="A9" s="1" t="s">
        <v>25564</v>
      </c>
      <c r="B9" s="1" t="s">
        <v>9078</v>
      </c>
      <c r="C9" s="1" t="s">
        <v>9079</v>
      </c>
      <c r="D9" s="1" t="s">
        <v>16217</v>
      </c>
      <c r="G9" t="s">
        <v>61</v>
      </c>
      <c r="I9" t="s">
        <v>61</v>
      </c>
      <c r="M9" t="s">
        <v>61</v>
      </c>
      <c r="N9" t="s">
        <v>61</v>
      </c>
      <c r="O9" t="s">
        <v>61</v>
      </c>
    </row>
    <row r="10" spans="1:15" x14ac:dyDescent="0.2">
      <c r="A10" s="1" t="s">
        <v>25565</v>
      </c>
      <c r="B10" s="1" t="s">
        <v>9080</v>
      </c>
      <c r="C10" s="1" t="s">
        <v>9081</v>
      </c>
      <c r="D10" s="1" t="s">
        <v>16217</v>
      </c>
      <c r="G10" t="s">
        <v>61</v>
      </c>
      <c r="I10" t="s">
        <v>61</v>
      </c>
      <c r="M10" t="s">
        <v>61</v>
      </c>
      <c r="N10" t="s">
        <v>61</v>
      </c>
      <c r="O10" t="s">
        <v>61</v>
      </c>
    </row>
    <row r="11" spans="1:15" x14ac:dyDescent="0.2">
      <c r="A11" s="1" t="s">
        <v>25566</v>
      </c>
      <c r="B11" s="1" t="s">
        <v>9082</v>
      </c>
      <c r="C11" s="1" t="s">
        <v>9083</v>
      </c>
      <c r="D11" s="1" t="s">
        <v>16217</v>
      </c>
      <c r="G11" t="s">
        <v>61</v>
      </c>
      <c r="I11" t="s">
        <v>61</v>
      </c>
      <c r="M11" t="s">
        <v>61</v>
      </c>
      <c r="N11" t="s">
        <v>61</v>
      </c>
      <c r="O11" t="s">
        <v>61</v>
      </c>
    </row>
    <row r="12" spans="1:15" x14ac:dyDescent="0.2">
      <c r="A12" s="1" t="s">
        <v>25567</v>
      </c>
      <c r="B12" s="1" t="s">
        <v>9084</v>
      </c>
      <c r="C12" s="1" t="s">
        <v>9085</v>
      </c>
      <c r="D12" s="1" t="s">
        <v>16217</v>
      </c>
      <c r="G12" t="s">
        <v>61</v>
      </c>
      <c r="I12" t="s">
        <v>61</v>
      </c>
      <c r="M12" t="s">
        <v>61</v>
      </c>
      <c r="N12" t="s">
        <v>61</v>
      </c>
      <c r="O12" t="s">
        <v>61</v>
      </c>
    </row>
    <row r="13" spans="1:15" x14ac:dyDescent="0.2">
      <c r="A13" s="1" t="s">
        <v>25568</v>
      </c>
      <c r="B13" s="1" t="s">
        <v>9086</v>
      </c>
      <c r="C13" s="1" t="s">
        <v>9087</v>
      </c>
      <c r="D13" s="1" t="s">
        <v>16217</v>
      </c>
      <c r="G13" t="s">
        <v>61</v>
      </c>
      <c r="I13" t="s">
        <v>62</v>
      </c>
      <c r="M13" t="s">
        <v>61</v>
      </c>
      <c r="N13" t="s">
        <v>61</v>
      </c>
      <c r="O13" t="s">
        <v>62</v>
      </c>
    </row>
    <row r="14" spans="1:15" x14ac:dyDescent="0.2">
      <c r="A14" s="1" t="s">
        <v>25569</v>
      </c>
      <c r="B14" s="1" t="s">
        <v>9088</v>
      </c>
      <c r="C14" s="1" t="s">
        <v>9089</v>
      </c>
      <c r="D14" s="1" t="s">
        <v>16217</v>
      </c>
      <c r="G14" t="s">
        <v>62</v>
      </c>
      <c r="I14" t="s">
        <v>62</v>
      </c>
      <c r="M14" t="s">
        <v>62</v>
      </c>
      <c r="N14" t="s">
        <v>62</v>
      </c>
      <c r="O14" t="s">
        <v>62</v>
      </c>
    </row>
    <row r="15" spans="1:15" x14ac:dyDescent="0.2">
      <c r="A15" s="1" t="s">
        <v>25570</v>
      </c>
      <c r="B15" s="1" t="s">
        <v>9090</v>
      </c>
      <c r="C15" s="1" t="s">
        <v>9091</v>
      </c>
      <c r="D15" s="1" t="s">
        <v>16217</v>
      </c>
      <c r="G15" t="s">
        <v>61</v>
      </c>
      <c r="I15" t="s">
        <v>61</v>
      </c>
      <c r="M15" t="s">
        <v>61</v>
      </c>
      <c r="N15" t="s">
        <v>61</v>
      </c>
      <c r="O15" t="s">
        <v>61</v>
      </c>
    </row>
    <row r="16" spans="1:15" x14ac:dyDescent="0.2">
      <c r="A16" s="1" t="s">
        <v>25571</v>
      </c>
      <c r="B16" s="1" t="s">
        <v>9092</v>
      </c>
      <c r="C16" s="1" t="s">
        <v>9093</v>
      </c>
      <c r="D16" s="1" t="s">
        <v>16217</v>
      </c>
      <c r="G16" t="s">
        <v>61</v>
      </c>
      <c r="I16" t="s">
        <v>61</v>
      </c>
      <c r="M16" t="s">
        <v>61</v>
      </c>
      <c r="N16" t="s">
        <v>61</v>
      </c>
      <c r="O16" t="s">
        <v>61</v>
      </c>
    </row>
    <row r="17" spans="1:15" x14ac:dyDescent="0.2">
      <c r="A17" s="1" t="s">
        <v>25572</v>
      </c>
      <c r="B17" s="1" t="s">
        <v>9094</v>
      </c>
      <c r="C17" s="1" t="s">
        <v>9095</v>
      </c>
      <c r="D17" s="1" t="s">
        <v>16217</v>
      </c>
      <c r="G17" t="s">
        <v>61</v>
      </c>
      <c r="I17" t="s">
        <v>61</v>
      </c>
      <c r="M17" t="s">
        <v>61</v>
      </c>
      <c r="N17" t="s">
        <v>61</v>
      </c>
      <c r="O17" t="s">
        <v>61</v>
      </c>
    </row>
    <row r="18" spans="1:15" x14ac:dyDescent="0.2">
      <c r="A18" s="1" t="s">
        <v>25573</v>
      </c>
      <c r="B18" s="1" t="s">
        <v>9096</v>
      </c>
      <c r="C18" s="1" t="s">
        <v>9097</v>
      </c>
      <c r="D18" s="1" t="s">
        <v>16217</v>
      </c>
      <c r="G18" t="s">
        <v>61</v>
      </c>
      <c r="I18" t="s">
        <v>62</v>
      </c>
      <c r="M18" t="s">
        <v>62</v>
      </c>
      <c r="N18" t="s">
        <v>62</v>
      </c>
      <c r="O18" t="s">
        <v>62</v>
      </c>
    </row>
    <row r="19" spans="1:15" x14ac:dyDescent="0.2">
      <c r="A19" s="1" t="s">
        <v>25574</v>
      </c>
      <c r="B19" s="1" t="s">
        <v>9098</v>
      </c>
      <c r="C19" s="1" t="s">
        <v>9099</v>
      </c>
      <c r="D19" s="1" t="s">
        <v>16217</v>
      </c>
      <c r="G19" t="s">
        <v>61</v>
      </c>
      <c r="I19" t="s">
        <v>61</v>
      </c>
      <c r="M19" t="s">
        <v>61</v>
      </c>
      <c r="N19" t="s">
        <v>61</v>
      </c>
      <c r="O19" t="s">
        <v>61</v>
      </c>
    </row>
    <row r="20" spans="1:15" x14ac:dyDescent="0.2">
      <c r="A20" s="1" t="s">
        <v>25575</v>
      </c>
      <c r="B20" s="1" t="s">
        <v>9100</v>
      </c>
      <c r="C20" s="1" t="s">
        <v>9101</v>
      </c>
      <c r="D20" s="1" t="s">
        <v>16217</v>
      </c>
      <c r="G20" t="s">
        <v>61</v>
      </c>
      <c r="I20" t="s">
        <v>61</v>
      </c>
      <c r="M20" t="s">
        <v>61</v>
      </c>
      <c r="N20" t="s">
        <v>61</v>
      </c>
      <c r="O20" t="s">
        <v>61</v>
      </c>
    </row>
    <row r="21" spans="1:15" x14ac:dyDescent="0.2">
      <c r="A21" s="1" t="s">
        <v>25576</v>
      </c>
      <c r="B21" s="1" t="s">
        <v>9102</v>
      </c>
      <c r="C21" s="1" t="s">
        <v>9103</v>
      </c>
      <c r="D21" s="1" t="s">
        <v>16217</v>
      </c>
      <c r="G21" t="s">
        <v>61</v>
      </c>
      <c r="I21" t="s">
        <v>61</v>
      </c>
      <c r="M21" t="s">
        <v>61</v>
      </c>
      <c r="N21" t="s">
        <v>61</v>
      </c>
      <c r="O21" t="s">
        <v>61</v>
      </c>
    </row>
    <row r="22" spans="1:15" x14ac:dyDescent="0.2">
      <c r="A22" s="1" t="s">
        <v>25577</v>
      </c>
      <c r="B22" s="1" t="s">
        <v>9104</v>
      </c>
      <c r="C22" s="1" t="s">
        <v>9105</v>
      </c>
      <c r="D22" s="1" t="s">
        <v>16217</v>
      </c>
      <c r="G22" t="s">
        <v>61</v>
      </c>
      <c r="I22" t="s">
        <v>61</v>
      </c>
      <c r="M22" t="s">
        <v>61</v>
      </c>
      <c r="N22" t="s">
        <v>61</v>
      </c>
      <c r="O22" t="s">
        <v>61</v>
      </c>
    </row>
    <row r="23" spans="1:15" x14ac:dyDescent="0.2">
      <c r="A23" s="1" t="s">
        <v>25578</v>
      </c>
      <c r="B23" s="1" t="s">
        <v>9106</v>
      </c>
      <c r="C23" s="1" t="s">
        <v>9107</v>
      </c>
      <c r="D23" s="1" t="s">
        <v>16217</v>
      </c>
      <c r="G23" t="s">
        <v>61</v>
      </c>
      <c r="I23" t="s">
        <v>61</v>
      </c>
      <c r="M23" t="s">
        <v>61</v>
      </c>
      <c r="N23" t="s">
        <v>61</v>
      </c>
      <c r="O23" t="s">
        <v>61</v>
      </c>
    </row>
    <row r="24" spans="1:15" x14ac:dyDescent="0.2">
      <c r="A24" s="1" t="s">
        <v>25579</v>
      </c>
      <c r="B24" s="1" t="s">
        <v>9108</v>
      </c>
      <c r="C24" s="1" t="s">
        <v>9109</v>
      </c>
      <c r="D24" s="1" t="s">
        <v>16217</v>
      </c>
      <c r="G24" t="s">
        <v>61</v>
      </c>
      <c r="I24" t="s">
        <v>61</v>
      </c>
      <c r="M24" t="s">
        <v>61</v>
      </c>
      <c r="N24" t="s">
        <v>61</v>
      </c>
      <c r="O24" t="s">
        <v>61</v>
      </c>
    </row>
    <row r="25" spans="1:15" x14ac:dyDescent="0.2">
      <c r="A25" s="1" t="s">
        <v>25580</v>
      </c>
      <c r="B25" s="1" t="s">
        <v>9110</v>
      </c>
      <c r="C25" s="1" t="s">
        <v>9111</v>
      </c>
      <c r="D25" s="1" t="s">
        <v>16217</v>
      </c>
      <c r="G25" t="s">
        <v>61</v>
      </c>
      <c r="I25" t="s">
        <v>61</v>
      </c>
      <c r="M25" t="s">
        <v>61</v>
      </c>
      <c r="N25" t="s">
        <v>61</v>
      </c>
      <c r="O25" t="s">
        <v>61</v>
      </c>
    </row>
    <row r="26" spans="1:15" x14ac:dyDescent="0.2">
      <c r="A26" s="1" t="s">
        <v>25581</v>
      </c>
      <c r="B26" s="1" t="s">
        <v>9112</v>
      </c>
      <c r="C26" s="1" t="s">
        <v>9113</v>
      </c>
      <c r="D26" s="1" t="s">
        <v>16217</v>
      </c>
      <c r="G26" t="s">
        <v>61</v>
      </c>
      <c r="I26" t="s">
        <v>61</v>
      </c>
      <c r="M26" t="s">
        <v>61</v>
      </c>
      <c r="N26" t="s">
        <v>61</v>
      </c>
      <c r="O26" t="s">
        <v>61</v>
      </c>
    </row>
    <row r="27" spans="1:15" x14ac:dyDescent="0.2">
      <c r="A27" s="1" t="s">
        <v>25582</v>
      </c>
      <c r="B27" s="1" t="s">
        <v>9114</v>
      </c>
      <c r="C27" s="1" t="s">
        <v>9115</v>
      </c>
      <c r="D27" s="1" t="s">
        <v>16217</v>
      </c>
      <c r="G27" t="s">
        <v>61</v>
      </c>
      <c r="I27" t="s">
        <v>61</v>
      </c>
      <c r="M27" t="s">
        <v>61</v>
      </c>
      <c r="N27" t="s">
        <v>61</v>
      </c>
      <c r="O27" t="s">
        <v>61</v>
      </c>
    </row>
    <row r="28" spans="1:15" x14ac:dyDescent="0.2">
      <c r="A28" s="1" t="s">
        <v>25583</v>
      </c>
      <c r="B28" s="1" t="s">
        <v>9116</v>
      </c>
      <c r="C28" s="1" t="s">
        <v>9117</v>
      </c>
      <c r="D28" s="1" t="s">
        <v>16217</v>
      </c>
      <c r="G28" t="s">
        <v>61</v>
      </c>
      <c r="I28" t="s">
        <v>61</v>
      </c>
      <c r="M28" t="s">
        <v>61</v>
      </c>
      <c r="N28" t="s">
        <v>61</v>
      </c>
      <c r="O28" t="s">
        <v>61</v>
      </c>
    </row>
    <row r="29" spans="1:15" x14ac:dyDescent="0.2">
      <c r="A29" s="1" t="s">
        <v>25584</v>
      </c>
      <c r="B29" s="1" t="s">
        <v>9118</v>
      </c>
      <c r="C29" s="1" t="s">
        <v>9119</v>
      </c>
      <c r="D29" s="1" t="s">
        <v>16217</v>
      </c>
      <c r="G29" t="s">
        <v>61</v>
      </c>
      <c r="I29" t="s">
        <v>61</v>
      </c>
      <c r="M29" t="s">
        <v>61</v>
      </c>
      <c r="N29" t="s">
        <v>61</v>
      </c>
      <c r="O29" t="s">
        <v>61</v>
      </c>
    </row>
    <row r="30" spans="1:15" x14ac:dyDescent="0.2">
      <c r="A30" s="1" t="s">
        <v>25585</v>
      </c>
      <c r="B30" s="1" t="s">
        <v>9120</v>
      </c>
      <c r="C30" s="1" t="s">
        <v>9121</v>
      </c>
      <c r="D30" s="1" t="s">
        <v>16217</v>
      </c>
      <c r="G30" t="s">
        <v>61</v>
      </c>
      <c r="I30" t="s">
        <v>61</v>
      </c>
      <c r="M30" t="s">
        <v>61</v>
      </c>
      <c r="N30" t="s">
        <v>61</v>
      </c>
      <c r="O30" t="s">
        <v>61</v>
      </c>
    </row>
    <row r="31" spans="1:15" x14ac:dyDescent="0.2">
      <c r="A31" s="1" t="s">
        <v>25586</v>
      </c>
      <c r="B31" s="1" t="s">
        <v>9122</v>
      </c>
      <c r="C31" s="1" t="s">
        <v>9123</v>
      </c>
      <c r="D31" s="1" t="s">
        <v>16217</v>
      </c>
      <c r="G31" t="s">
        <v>61</v>
      </c>
      <c r="I31" t="s">
        <v>61</v>
      </c>
      <c r="M31" t="s">
        <v>61</v>
      </c>
      <c r="N31" t="s">
        <v>61</v>
      </c>
      <c r="O31" t="s">
        <v>61</v>
      </c>
    </row>
    <row r="32" spans="1:15" x14ac:dyDescent="0.2">
      <c r="A32" s="1" t="s">
        <v>25587</v>
      </c>
      <c r="B32" s="1" t="s">
        <v>9124</v>
      </c>
      <c r="C32" s="1" t="s">
        <v>9125</v>
      </c>
      <c r="D32" s="1" t="s">
        <v>16217</v>
      </c>
      <c r="G32" t="s">
        <v>61</v>
      </c>
      <c r="I32" t="s">
        <v>61</v>
      </c>
      <c r="M32" t="s">
        <v>61</v>
      </c>
      <c r="N32" t="s">
        <v>61</v>
      </c>
      <c r="O32" t="s">
        <v>61</v>
      </c>
    </row>
    <row r="33" spans="1:15" x14ac:dyDescent="0.2">
      <c r="A33" s="1" t="s">
        <v>25588</v>
      </c>
      <c r="B33" s="1" t="s">
        <v>9126</v>
      </c>
      <c r="C33" s="1" t="s">
        <v>9127</v>
      </c>
      <c r="D33" s="1" t="s">
        <v>16217</v>
      </c>
      <c r="G33" t="s">
        <v>61</v>
      </c>
      <c r="I33" t="s">
        <v>61</v>
      </c>
      <c r="M33" t="s">
        <v>61</v>
      </c>
      <c r="N33" t="s">
        <v>61</v>
      </c>
      <c r="O33" t="s">
        <v>61</v>
      </c>
    </row>
    <row r="34" spans="1:15" x14ac:dyDescent="0.2">
      <c r="A34" s="1" t="s">
        <v>25589</v>
      </c>
      <c r="B34" s="1" t="s">
        <v>9128</v>
      </c>
      <c r="C34" s="1" t="s">
        <v>9129</v>
      </c>
      <c r="D34" s="1" t="s">
        <v>16217</v>
      </c>
      <c r="G34" t="s">
        <v>61</v>
      </c>
      <c r="I34" t="s">
        <v>61</v>
      </c>
      <c r="M34" t="s">
        <v>61</v>
      </c>
      <c r="N34" t="s">
        <v>61</v>
      </c>
      <c r="O34" t="s">
        <v>61</v>
      </c>
    </row>
    <row r="35" spans="1:15" x14ac:dyDescent="0.2">
      <c r="A35" s="1" t="s">
        <v>25590</v>
      </c>
      <c r="B35" s="1" t="s">
        <v>9130</v>
      </c>
      <c r="C35" s="1" t="s">
        <v>9131</v>
      </c>
      <c r="D35" s="1" t="s">
        <v>16217</v>
      </c>
      <c r="G35" t="s">
        <v>61</v>
      </c>
      <c r="I35" t="s">
        <v>61</v>
      </c>
      <c r="M35" t="s">
        <v>61</v>
      </c>
      <c r="N35" t="s">
        <v>61</v>
      </c>
      <c r="O35" t="s">
        <v>61</v>
      </c>
    </row>
    <row r="36" spans="1:15" x14ac:dyDescent="0.2">
      <c r="A36" s="1" t="s">
        <v>25591</v>
      </c>
      <c r="B36" s="1" t="s">
        <v>9132</v>
      </c>
      <c r="C36" s="1" t="s">
        <v>9133</v>
      </c>
      <c r="D36" s="1" t="s">
        <v>16217</v>
      </c>
      <c r="G36" t="s">
        <v>61</v>
      </c>
      <c r="I36" t="s">
        <v>61</v>
      </c>
      <c r="M36" t="s">
        <v>61</v>
      </c>
      <c r="N36" t="s">
        <v>61</v>
      </c>
      <c r="O36" t="s">
        <v>61</v>
      </c>
    </row>
    <row r="37" spans="1:15" x14ac:dyDescent="0.2">
      <c r="A37" s="1" t="s">
        <v>25592</v>
      </c>
      <c r="B37" s="1" t="s">
        <v>9134</v>
      </c>
      <c r="C37" s="1" t="s">
        <v>9135</v>
      </c>
      <c r="D37" s="1" t="s">
        <v>16217</v>
      </c>
      <c r="G37" t="s">
        <v>61</v>
      </c>
      <c r="I37" t="s">
        <v>61</v>
      </c>
      <c r="M37" t="s">
        <v>61</v>
      </c>
      <c r="N37" t="s">
        <v>61</v>
      </c>
      <c r="O37" t="s">
        <v>61</v>
      </c>
    </row>
    <row r="38" spans="1:15" x14ac:dyDescent="0.2">
      <c r="A38" s="1" t="s">
        <v>25593</v>
      </c>
      <c r="B38" s="1" t="s">
        <v>9136</v>
      </c>
      <c r="C38" s="1" t="s">
        <v>9137</v>
      </c>
      <c r="D38" s="1" t="s">
        <v>16217</v>
      </c>
      <c r="G38" t="s">
        <v>61</v>
      </c>
      <c r="I38" t="s">
        <v>61</v>
      </c>
      <c r="M38" t="s">
        <v>61</v>
      </c>
      <c r="N38" t="s">
        <v>61</v>
      </c>
      <c r="O38" t="s">
        <v>61</v>
      </c>
    </row>
    <row r="39" spans="1:15" x14ac:dyDescent="0.2">
      <c r="A39" s="1" t="s">
        <v>25594</v>
      </c>
      <c r="B39" s="1" t="s">
        <v>9138</v>
      </c>
      <c r="C39" s="1" t="s">
        <v>9139</v>
      </c>
      <c r="D39" s="1" t="s">
        <v>16217</v>
      </c>
      <c r="G39" t="s">
        <v>61</v>
      </c>
      <c r="I39" t="s">
        <v>61</v>
      </c>
      <c r="M39" t="s">
        <v>61</v>
      </c>
      <c r="N39" t="s">
        <v>61</v>
      </c>
      <c r="O39" t="s">
        <v>61</v>
      </c>
    </row>
    <row r="40" spans="1:15" x14ac:dyDescent="0.2">
      <c r="A40" s="1" t="s">
        <v>25595</v>
      </c>
      <c r="B40" s="1" t="s">
        <v>9140</v>
      </c>
      <c r="C40" s="1" t="s">
        <v>9141</v>
      </c>
      <c r="D40" s="1" t="s">
        <v>16217</v>
      </c>
      <c r="G40" t="s">
        <v>61</v>
      </c>
      <c r="I40" t="s">
        <v>61</v>
      </c>
      <c r="M40" t="s">
        <v>61</v>
      </c>
      <c r="N40" t="s">
        <v>61</v>
      </c>
      <c r="O40" t="s">
        <v>61</v>
      </c>
    </row>
    <row r="41" spans="1:15" x14ac:dyDescent="0.2">
      <c r="A41" s="1" t="s">
        <v>25596</v>
      </c>
      <c r="B41" s="1" t="s">
        <v>9142</v>
      </c>
      <c r="C41" s="1" t="s">
        <v>9143</v>
      </c>
      <c r="D41" s="1" t="s">
        <v>16217</v>
      </c>
      <c r="G41" t="s">
        <v>61</v>
      </c>
      <c r="I41" t="s">
        <v>61</v>
      </c>
      <c r="M41" t="s">
        <v>61</v>
      </c>
      <c r="N41" t="s">
        <v>61</v>
      </c>
      <c r="O41" t="s">
        <v>61</v>
      </c>
    </row>
    <row r="42" spans="1:15" x14ac:dyDescent="0.2">
      <c r="A42" s="1" t="s">
        <v>25597</v>
      </c>
      <c r="B42" s="1" t="s">
        <v>9144</v>
      </c>
      <c r="C42" s="1" t="s">
        <v>9145</v>
      </c>
      <c r="D42" s="1" t="s">
        <v>16217</v>
      </c>
      <c r="G42" t="s">
        <v>61</v>
      </c>
      <c r="I42" t="s">
        <v>61</v>
      </c>
      <c r="M42" t="s">
        <v>61</v>
      </c>
      <c r="N42" t="s">
        <v>61</v>
      </c>
      <c r="O42" t="s">
        <v>61</v>
      </c>
    </row>
    <row r="43" spans="1:15" x14ac:dyDescent="0.2">
      <c r="A43" s="1" t="s">
        <v>25598</v>
      </c>
      <c r="B43" s="1" t="s">
        <v>9146</v>
      </c>
      <c r="C43" s="1" t="s">
        <v>9147</v>
      </c>
      <c r="D43" s="1" t="s">
        <v>16217</v>
      </c>
      <c r="G43" t="s">
        <v>61</v>
      </c>
      <c r="I43" t="s">
        <v>61</v>
      </c>
      <c r="M43" t="s">
        <v>61</v>
      </c>
      <c r="N43" t="s">
        <v>61</v>
      </c>
      <c r="O43" t="s">
        <v>61</v>
      </c>
    </row>
    <row r="44" spans="1:15" x14ac:dyDescent="0.2">
      <c r="A44" s="1" t="s">
        <v>25599</v>
      </c>
      <c r="B44" s="1" t="s">
        <v>9148</v>
      </c>
      <c r="C44" s="1" t="s">
        <v>9149</v>
      </c>
      <c r="D44" s="1" t="s">
        <v>16217</v>
      </c>
      <c r="G44" t="s">
        <v>61</v>
      </c>
      <c r="I44" t="s">
        <v>61</v>
      </c>
      <c r="M44" t="s">
        <v>61</v>
      </c>
      <c r="N44" t="s">
        <v>61</v>
      </c>
      <c r="O44" t="s">
        <v>62</v>
      </c>
    </row>
    <row r="45" spans="1:15" x14ac:dyDescent="0.2">
      <c r="A45" s="1" t="s">
        <v>25600</v>
      </c>
      <c r="B45" s="1" t="s">
        <v>9150</v>
      </c>
      <c r="C45" s="1" t="s">
        <v>9151</v>
      </c>
      <c r="D45" s="1" t="s">
        <v>16217</v>
      </c>
      <c r="G45" t="s">
        <v>61</v>
      </c>
      <c r="I45" t="s">
        <v>61</v>
      </c>
      <c r="M45" t="s">
        <v>61</v>
      </c>
      <c r="N45" t="s">
        <v>61</v>
      </c>
      <c r="O45" t="s">
        <v>61</v>
      </c>
    </row>
    <row r="46" spans="1:15" x14ac:dyDescent="0.2">
      <c r="A46" s="1" t="s">
        <v>25601</v>
      </c>
      <c r="B46" s="1" t="s">
        <v>9152</v>
      </c>
      <c r="C46" s="1" t="s">
        <v>9153</v>
      </c>
      <c r="D46" s="1" t="s">
        <v>16217</v>
      </c>
      <c r="G46" t="s">
        <v>61</v>
      </c>
      <c r="I46" t="s">
        <v>61</v>
      </c>
      <c r="M46" t="s">
        <v>61</v>
      </c>
      <c r="N46" t="s">
        <v>61</v>
      </c>
      <c r="O46" t="s">
        <v>61</v>
      </c>
    </row>
    <row r="47" spans="1:15" x14ac:dyDescent="0.2">
      <c r="A47" s="1" t="s">
        <v>25602</v>
      </c>
      <c r="B47" s="1" t="s">
        <v>9154</v>
      </c>
      <c r="C47" s="1" t="s">
        <v>9155</v>
      </c>
      <c r="D47" s="1" t="s">
        <v>16217</v>
      </c>
      <c r="G47" t="s">
        <v>61</v>
      </c>
      <c r="I47" t="s">
        <v>61</v>
      </c>
      <c r="M47" t="s">
        <v>61</v>
      </c>
      <c r="N47" t="s">
        <v>61</v>
      </c>
      <c r="O47" t="s">
        <v>61</v>
      </c>
    </row>
    <row r="48" spans="1:15" x14ac:dyDescent="0.2">
      <c r="A48" s="1" t="s">
        <v>25603</v>
      </c>
      <c r="B48" s="1" t="s">
        <v>9156</v>
      </c>
      <c r="C48" s="1" t="s">
        <v>9157</v>
      </c>
      <c r="D48" s="1" t="s">
        <v>16217</v>
      </c>
      <c r="G48" t="s">
        <v>61</v>
      </c>
      <c r="I48" t="s">
        <v>61</v>
      </c>
      <c r="M48" t="s">
        <v>61</v>
      </c>
      <c r="N48" t="s">
        <v>61</v>
      </c>
      <c r="O48" t="s">
        <v>61</v>
      </c>
    </row>
    <row r="49" spans="1:15" x14ac:dyDescent="0.2">
      <c r="A49" s="1" t="s">
        <v>25604</v>
      </c>
      <c r="B49" s="1" t="s">
        <v>9158</v>
      </c>
      <c r="C49" s="1" t="s">
        <v>9159</v>
      </c>
      <c r="D49" s="1" t="s">
        <v>16217</v>
      </c>
      <c r="G49" t="s">
        <v>61</v>
      </c>
      <c r="I49" t="s">
        <v>61</v>
      </c>
      <c r="M49" t="s">
        <v>61</v>
      </c>
      <c r="N49" t="s">
        <v>61</v>
      </c>
      <c r="O49" t="s">
        <v>61</v>
      </c>
    </row>
    <row r="50" spans="1:15" x14ac:dyDescent="0.2">
      <c r="A50" s="1" t="s">
        <v>25605</v>
      </c>
      <c r="B50" s="1" t="s">
        <v>9160</v>
      </c>
      <c r="C50" s="1" t="s">
        <v>9161</v>
      </c>
      <c r="D50" s="1" t="s">
        <v>16217</v>
      </c>
      <c r="G50" t="s">
        <v>61</v>
      </c>
      <c r="I50" t="s">
        <v>61</v>
      </c>
      <c r="M50" t="s">
        <v>61</v>
      </c>
      <c r="N50" t="s">
        <v>61</v>
      </c>
      <c r="O50" t="s">
        <v>61</v>
      </c>
    </row>
    <row r="51" spans="1:15" x14ac:dyDescent="0.2">
      <c r="A51" s="1" t="s">
        <v>25606</v>
      </c>
      <c r="B51" s="1" t="s">
        <v>9162</v>
      </c>
      <c r="C51" s="1" t="s">
        <v>9163</v>
      </c>
      <c r="D51" s="1" t="s">
        <v>16217</v>
      </c>
      <c r="G51" t="s">
        <v>61</v>
      </c>
      <c r="I51" t="s">
        <v>61</v>
      </c>
      <c r="M51" t="s">
        <v>61</v>
      </c>
      <c r="N51" t="s">
        <v>61</v>
      </c>
      <c r="O51" t="s">
        <v>61</v>
      </c>
    </row>
    <row r="52" spans="1:15" x14ac:dyDescent="0.2">
      <c r="A52" s="1" t="s">
        <v>25607</v>
      </c>
      <c r="B52" s="1" t="s">
        <v>9164</v>
      </c>
      <c r="C52" s="1" t="s">
        <v>9165</v>
      </c>
      <c r="D52" s="1" t="s">
        <v>16217</v>
      </c>
      <c r="G52" t="s">
        <v>61</v>
      </c>
      <c r="I52" t="s">
        <v>61</v>
      </c>
      <c r="M52" t="s">
        <v>61</v>
      </c>
      <c r="N52" t="s">
        <v>61</v>
      </c>
      <c r="O52" t="s">
        <v>61</v>
      </c>
    </row>
    <row r="53" spans="1:15" x14ac:dyDescent="0.2">
      <c r="A53" s="1" t="s">
        <v>25608</v>
      </c>
      <c r="B53" s="1" t="s">
        <v>9166</v>
      </c>
      <c r="C53" s="1" t="s">
        <v>9167</v>
      </c>
      <c r="D53" s="1" t="s">
        <v>16217</v>
      </c>
      <c r="G53" t="s">
        <v>61</v>
      </c>
      <c r="I53" t="s">
        <v>61</v>
      </c>
      <c r="M53" t="s">
        <v>61</v>
      </c>
      <c r="N53" t="s">
        <v>61</v>
      </c>
      <c r="O53" t="s">
        <v>61</v>
      </c>
    </row>
    <row r="54" spans="1:15" x14ac:dyDescent="0.2">
      <c r="A54" s="1" t="s">
        <v>25609</v>
      </c>
      <c r="B54" s="1" t="s">
        <v>9168</v>
      </c>
      <c r="C54" s="1" t="s">
        <v>9169</v>
      </c>
      <c r="D54" s="1" t="s">
        <v>16217</v>
      </c>
      <c r="G54" t="s">
        <v>61</v>
      </c>
      <c r="I54" t="s">
        <v>62</v>
      </c>
      <c r="M54" t="s">
        <v>61</v>
      </c>
      <c r="N54" t="s">
        <v>61</v>
      </c>
      <c r="O54" t="s">
        <v>62</v>
      </c>
    </row>
    <row r="55" spans="1:15" x14ac:dyDescent="0.2">
      <c r="A55" s="1" t="s">
        <v>25610</v>
      </c>
      <c r="B55" s="1" t="s">
        <v>9170</v>
      </c>
      <c r="C55" s="1" t="s">
        <v>9171</v>
      </c>
      <c r="D55" s="1" t="s">
        <v>16217</v>
      </c>
      <c r="G55" t="s">
        <v>62</v>
      </c>
      <c r="I55" t="s">
        <v>62</v>
      </c>
      <c r="M55" t="s">
        <v>62</v>
      </c>
      <c r="N55" t="s">
        <v>62</v>
      </c>
      <c r="O55" t="s">
        <v>62</v>
      </c>
    </row>
    <row r="56" spans="1:15" x14ac:dyDescent="0.2">
      <c r="A56" s="1" t="s">
        <v>25611</v>
      </c>
      <c r="B56" s="1" t="s">
        <v>9172</v>
      </c>
      <c r="C56" s="1" t="s">
        <v>9173</v>
      </c>
      <c r="D56" s="1" t="s">
        <v>16217</v>
      </c>
      <c r="G56" t="s">
        <v>61</v>
      </c>
      <c r="I56" t="s">
        <v>61</v>
      </c>
      <c r="M56" t="s">
        <v>61</v>
      </c>
      <c r="N56" t="s">
        <v>61</v>
      </c>
      <c r="O56" t="s">
        <v>61</v>
      </c>
    </row>
    <row r="57" spans="1:15" x14ac:dyDescent="0.2">
      <c r="A57" s="1" t="s">
        <v>25612</v>
      </c>
      <c r="B57" s="1" t="s">
        <v>9174</v>
      </c>
      <c r="C57" s="1" t="s">
        <v>9175</v>
      </c>
      <c r="D57" s="1" t="s">
        <v>16217</v>
      </c>
      <c r="G57" t="s">
        <v>61</v>
      </c>
      <c r="I57" t="s">
        <v>61</v>
      </c>
      <c r="M57" t="s">
        <v>61</v>
      </c>
      <c r="N57" t="s">
        <v>61</v>
      </c>
      <c r="O57" t="s">
        <v>61</v>
      </c>
    </row>
    <row r="58" spans="1:15" x14ac:dyDescent="0.2">
      <c r="A58" s="1" t="s">
        <v>25613</v>
      </c>
      <c r="B58" s="1" t="s">
        <v>9176</v>
      </c>
      <c r="C58" s="1" t="s">
        <v>9177</v>
      </c>
      <c r="D58" s="1" t="s">
        <v>16217</v>
      </c>
      <c r="E58" t="s">
        <v>62</v>
      </c>
      <c r="F58" t="s">
        <v>62</v>
      </c>
      <c r="G58" t="s">
        <v>62</v>
      </c>
      <c r="I58" t="s">
        <v>62</v>
      </c>
      <c r="M58" t="s">
        <v>62</v>
      </c>
      <c r="N58" t="s">
        <v>62</v>
      </c>
      <c r="O58" t="s">
        <v>62</v>
      </c>
    </row>
    <row r="59" spans="1:15" x14ac:dyDescent="0.2">
      <c r="A59" s="1" t="s">
        <v>25614</v>
      </c>
      <c r="B59" s="1" t="s">
        <v>9178</v>
      </c>
      <c r="C59" s="1" t="s">
        <v>9179</v>
      </c>
      <c r="D59" s="1" t="s">
        <v>16217</v>
      </c>
      <c r="E59" t="s">
        <v>62</v>
      </c>
      <c r="G59" t="s">
        <v>62</v>
      </c>
      <c r="I59" t="s">
        <v>62</v>
      </c>
      <c r="M59" t="s">
        <v>61</v>
      </c>
      <c r="N59" t="s">
        <v>62</v>
      </c>
      <c r="O59" t="s">
        <v>62</v>
      </c>
    </row>
    <row r="60" spans="1:15" x14ac:dyDescent="0.2">
      <c r="A60" s="1" t="s">
        <v>25615</v>
      </c>
      <c r="B60" s="1" t="s">
        <v>9180</v>
      </c>
      <c r="C60" s="1" t="s">
        <v>9181</v>
      </c>
      <c r="D60" s="1" t="s">
        <v>16217</v>
      </c>
      <c r="E60" t="s">
        <v>61</v>
      </c>
      <c r="F60" t="s">
        <v>61</v>
      </c>
      <c r="G60" t="s">
        <v>62</v>
      </c>
      <c r="I60" t="s">
        <v>62</v>
      </c>
      <c r="M60" t="s">
        <v>62</v>
      </c>
      <c r="N60" t="s">
        <v>62</v>
      </c>
      <c r="O60" t="s">
        <v>62</v>
      </c>
    </row>
    <row r="61" spans="1:15" x14ac:dyDescent="0.2">
      <c r="A61" s="1" t="s">
        <v>25616</v>
      </c>
      <c r="B61" s="1" t="s">
        <v>9182</v>
      </c>
      <c r="C61" s="1" t="s">
        <v>9183</v>
      </c>
      <c r="D61" s="1" t="s">
        <v>16217</v>
      </c>
      <c r="E61" t="s">
        <v>61</v>
      </c>
      <c r="F61" t="s">
        <v>61</v>
      </c>
      <c r="G61" t="s">
        <v>62</v>
      </c>
      <c r="I61" t="s">
        <v>62</v>
      </c>
      <c r="M61" t="s">
        <v>62</v>
      </c>
      <c r="N61" t="s">
        <v>62</v>
      </c>
      <c r="O61" t="s">
        <v>62</v>
      </c>
    </row>
    <row r="62" spans="1:15" x14ac:dyDescent="0.2">
      <c r="A62" s="1" t="s">
        <v>25617</v>
      </c>
      <c r="B62" s="1" t="s">
        <v>9184</v>
      </c>
      <c r="C62" s="1" t="s">
        <v>9185</v>
      </c>
      <c r="D62" s="1" t="s">
        <v>16217</v>
      </c>
      <c r="G62" t="s">
        <v>61</v>
      </c>
      <c r="I62" t="s">
        <v>61</v>
      </c>
      <c r="M62" t="s">
        <v>61</v>
      </c>
      <c r="N62" t="s">
        <v>61</v>
      </c>
      <c r="O62" t="s">
        <v>61</v>
      </c>
    </row>
    <row r="63" spans="1:15" x14ac:dyDescent="0.2">
      <c r="A63" s="1" t="s">
        <v>25618</v>
      </c>
      <c r="B63" s="1" t="s">
        <v>9186</v>
      </c>
      <c r="C63" s="1" t="s">
        <v>9187</v>
      </c>
      <c r="D63" s="1" t="s">
        <v>16217</v>
      </c>
      <c r="E63" t="s">
        <v>62</v>
      </c>
      <c r="F63" t="s">
        <v>62</v>
      </c>
      <c r="G63" t="s">
        <v>62</v>
      </c>
      <c r="I63" t="s">
        <v>62</v>
      </c>
      <c r="M63" t="s">
        <v>62</v>
      </c>
      <c r="N63" t="s">
        <v>62</v>
      </c>
      <c r="O63" t="s">
        <v>62</v>
      </c>
    </row>
    <row r="64" spans="1:15" x14ac:dyDescent="0.2">
      <c r="A64" s="1" t="s">
        <v>25619</v>
      </c>
      <c r="B64" s="1" t="s">
        <v>9188</v>
      </c>
      <c r="C64" s="1" t="s">
        <v>9189</v>
      </c>
      <c r="D64" s="1" t="s">
        <v>16217</v>
      </c>
      <c r="E64" t="s">
        <v>61</v>
      </c>
      <c r="F64" t="s">
        <v>61</v>
      </c>
      <c r="G64" t="s">
        <v>62</v>
      </c>
      <c r="I64" t="s">
        <v>62</v>
      </c>
      <c r="M64" t="s">
        <v>62</v>
      </c>
      <c r="N64" t="s">
        <v>62</v>
      </c>
      <c r="O64" t="s">
        <v>62</v>
      </c>
    </row>
    <row r="65" spans="1:15" x14ac:dyDescent="0.2">
      <c r="A65" s="1" t="s">
        <v>25620</v>
      </c>
      <c r="B65" s="1" t="s">
        <v>9190</v>
      </c>
      <c r="C65" s="1" t="s">
        <v>9191</v>
      </c>
      <c r="D65" s="1" t="s">
        <v>16217</v>
      </c>
      <c r="E65" t="s">
        <v>61</v>
      </c>
      <c r="F65" t="s">
        <v>61</v>
      </c>
      <c r="G65" t="s">
        <v>61</v>
      </c>
      <c r="I65" t="s">
        <v>62</v>
      </c>
      <c r="M65" t="s">
        <v>62</v>
      </c>
      <c r="N65" t="s">
        <v>62</v>
      </c>
      <c r="O65" t="s">
        <v>62</v>
      </c>
    </row>
    <row r="66" spans="1:15" x14ac:dyDescent="0.2">
      <c r="A66" s="1" t="s">
        <v>25621</v>
      </c>
      <c r="B66" s="1" t="s">
        <v>9192</v>
      </c>
      <c r="C66" s="1" t="s">
        <v>9193</v>
      </c>
      <c r="D66" s="1" t="s">
        <v>16217</v>
      </c>
      <c r="G66" t="s">
        <v>61</v>
      </c>
      <c r="I66" t="s">
        <v>61</v>
      </c>
      <c r="M66" t="s">
        <v>61</v>
      </c>
      <c r="N66" t="s">
        <v>61</v>
      </c>
      <c r="O66" t="s">
        <v>61</v>
      </c>
    </row>
    <row r="67" spans="1:15" x14ac:dyDescent="0.2">
      <c r="A67" s="1" t="s">
        <v>25622</v>
      </c>
      <c r="B67" s="1" t="s">
        <v>9194</v>
      </c>
      <c r="C67" s="1" t="s">
        <v>9195</v>
      </c>
      <c r="D67" s="1" t="s">
        <v>16217</v>
      </c>
      <c r="E67" t="s">
        <v>62</v>
      </c>
      <c r="F67" t="s">
        <v>62</v>
      </c>
      <c r="G67" t="s">
        <v>62</v>
      </c>
      <c r="I67" t="s">
        <v>62</v>
      </c>
      <c r="M67" t="s">
        <v>61</v>
      </c>
      <c r="N67" t="s">
        <v>62</v>
      </c>
      <c r="O67" t="s">
        <v>62</v>
      </c>
    </row>
    <row r="68" spans="1:15" x14ac:dyDescent="0.2">
      <c r="A68" s="1" t="s">
        <v>25623</v>
      </c>
      <c r="B68" s="1" t="s">
        <v>9196</v>
      </c>
      <c r="C68" s="1" t="s">
        <v>9197</v>
      </c>
      <c r="D68" s="1" t="s">
        <v>16217</v>
      </c>
      <c r="E68" t="s">
        <v>61</v>
      </c>
      <c r="F68" t="s">
        <v>61</v>
      </c>
      <c r="G68" t="s">
        <v>62</v>
      </c>
      <c r="I68" t="s">
        <v>62</v>
      </c>
      <c r="M68" t="s">
        <v>62</v>
      </c>
      <c r="N68" t="s">
        <v>62</v>
      </c>
      <c r="O68" t="s">
        <v>62</v>
      </c>
    </row>
    <row r="69" spans="1:15" x14ac:dyDescent="0.2">
      <c r="A69" s="1" t="s">
        <v>25624</v>
      </c>
      <c r="B69" s="1" t="s">
        <v>9198</v>
      </c>
      <c r="C69" s="1" t="s">
        <v>9199</v>
      </c>
      <c r="D69" s="1" t="s">
        <v>16217</v>
      </c>
      <c r="G69" t="s">
        <v>61</v>
      </c>
      <c r="I69" t="s">
        <v>61</v>
      </c>
      <c r="M69" t="s">
        <v>61</v>
      </c>
      <c r="N69" t="s">
        <v>61</v>
      </c>
      <c r="O69" t="s">
        <v>61</v>
      </c>
    </row>
    <row r="70" spans="1:15" x14ac:dyDescent="0.2">
      <c r="A70" s="1" t="s">
        <v>25625</v>
      </c>
      <c r="B70" s="1" t="s">
        <v>9200</v>
      </c>
      <c r="C70" s="1" t="s">
        <v>9201</v>
      </c>
      <c r="D70" s="1" t="s">
        <v>16217</v>
      </c>
      <c r="G70" t="s">
        <v>61</v>
      </c>
      <c r="I70" t="s">
        <v>61</v>
      </c>
      <c r="M70" t="s">
        <v>61</v>
      </c>
      <c r="N70" t="s">
        <v>61</v>
      </c>
      <c r="O70" t="s">
        <v>61</v>
      </c>
    </row>
    <row r="71" spans="1:15" x14ac:dyDescent="0.2">
      <c r="A71" s="1" t="s">
        <v>25626</v>
      </c>
      <c r="B71" s="1" t="s">
        <v>9202</v>
      </c>
      <c r="C71" s="1" t="s">
        <v>9203</v>
      </c>
      <c r="D71" s="1" t="s">
        <v>16217</v>
      </c>
      <c r="G71" t="s">
        <v>61</v>
      </c>
      <c r="I71" t="s">
        <v>61</v>
      </c>
      <c r="M71" t="s">
        <v>61</v>
      </c>
      <c r="N71" t="s">
        <v>61</v>
      </c>
      <c r="O71" t="s">
        <v>61</v>
      </c>
    </row>
    <row r="72" spans="1:15" x14ac:dyDescent="0.2">
      <c r="A72" s="1" t="s">
        <v>25627</v>
      </c>
      <c r="B72" s="1" t="s">
        <v>9204</v>
      </c>
      <c r="C72" s="1" t="s">
        <v>9205</v>
      </c>
      <c r="D72" s="1" t="s">
        <v>16217</v>
      </c>
      <c r="G72" t="s">
        <v>61</v>
      </c>
      <c r="I72" t="s">
        <v>62</v>
      </c>
      <c r="M72" t="s">
        <v>61</v>
      </c>
      <c r="N72" t="s">
        <v>62</v>
      </c>
      <c r="O72" t="s">
        <v>62</v>
      </c>
    </row>
    <row r="73" spans="1:15" x14ac:dyDescent="0.2">
      <c r="A73" s="1" t="s">
        <v>25628</v>
      </c>
      <c r="B73" s="1" t="s">
        <v>9206</v>
      </c>
      <c r="C73" s="1" t="s">
        <v>9207</v>
      </c>
      <c r="D73" s="1" t="s">
        <v>16217</v>
      </c>
      <c r="G73" t="s">
        <v>61</v>
      </c>
      <c r="I73" t="s">
        <v>61</v>
      </c>
      <c r="M73" t="s">
        <v>61</v>
      </c>
      <c r="N73" t="s">
        <v>61</v>
      </c>
      <c r="O73" t="s">
        <v>62</v>
      </c>
    </row>
    <row r="74" spans="1:15" x14ac:dyDescent="0.2">
      <c r="A74" s="1" t="s">
        <v>25629</v>
      </c>
      <c r="B74" s="1" t="s">
        <v>9208</v>
      </c>
      <c r="C74" s="1" t="s">
        <v>9209</v>
      </c>
      <c r="D74" s="1" t="s">
        <v>16217</v>
      </c>
      <c r="G74" t="s">
        <v>61</v>
      </c>
      <c r="I74" t="s">
        <v>61</v>
      </c>
      <c r="M74" t="s">
        <v>62</v>
      </c>
      <c r="N74" t="s">
        <v>61</v>
      </c>
      <c r="O74" t="s">
        <v>61</v>
      </c>
    </row>
    <row r="75" spans="1:15" x14ac:dyDescent="0.2">
      <c r="A75" s="1" t="s">
        <v>25630</v>
      </c>
      <c r="B75" s="1" t="s">
        <v>9210</v>
      </c>
      <c r="C75" s="1" t="s">
        <v>9211</v>
      </c>
      <c r="D75" s="1" t="s">
        <v>16217</v>
      </c>
      <c r="G75" t="s">
        <v>61</v>
      </c>
      <c r="I75" t="s">
        <v>61</v>
      </c>
      <c r="M75" t="s">
        <v>61</v>
      </c>
      <c r="N75" t="s">
        <v>61</v>
      </c>
      <c r="O75" t="s">
        <v>61</v>
      </c>
    </row>
    <row r="76" spans="1:15" x14ac:dyDescent="0.2">
      <c r="A76" s="1" t="s">
        <v>25631</v>
      </c>
      <c r="B76" s="1" t="s">
        <v>9212</v>
      </c>
      <c r="C76" s="1" t="s">
        <v>9213</v>
      </c>
      <c r="D76" s="1" t="s">
        <v>16217</v>
      </c>
      <c r="G76" t="s">
        <v>61</v>
      </c>
      <c r="I76" t="s">
        <v>61</v>
      </c>
      <c r="M76" t="s">
        <v>61</v>
      </c>
      <c r="N76" t="s">
        <v>61</v>
      </c>
      <c r="O76" t="s">
        <v>61</v>
      </c>
    </row>
    <row r="77" spans="1:15" x14ac:dyDescent="0.2">
      <c r="A77" s="1" t="s">
        <v>25632</v>
      </c>
      <c r="B77" s="1" t="s">
        <v>9214</v>
      </c>
      <c r="C77" s="1" t="s">
        <v>9215</v>
      </c>
      <c r="D77" s="1" t="s">
        <v>16217</v>
      </c>
      <c r="G77" t="s">
        <v>61</v>
      </c>
      <c r="I77" t="s">
        <v>61</v>
      </c>
      <c r="M77" t="s">
        <v>61</v>
      </c>
      <c r="N77" t="s">
        <v>61</v>
      </c>
      <c r="O77" t="s">
        <v>62</v>
      </c>
    </row>
    <row r="78" spans="1:15" x14ac:dyDescent="0.2">
      <c r="A78" s="1" t="s">
        <v>25633</v>
      </c>
      <c r="B78" s="1" t="s">
        <v>9216</v>
      </c>
      <c r="C78" s="1" t="s">
        <v>9217</v>
      </c>
      <c r="D78" s="1" t="s">
        <v>16217</v>
      </c>
      <c r="G78" t="s">
        <v>61</v>
      </c>
      <c r="I78" t="s">
        <v>61</v>
      </c>
      <c r="M78" t="s">
        <v>61</v>
      </c>
      <c r="N78" t="s">
        <v>61</v>
      </c>
      <c r="O78" t="s">
        <v>61</v>
      </c>
    </row>
    <row r="79" spans="1:15" x14ac:dyDescent="0.2">
      <c r="A79" s="1" t="s">
        <v>25634</v>
      </c>
      <c r="B79" s="1" t="s">
        <v>9218</v>
      </c>
      <c r="C79" s="1" t="s">
        <v>9219</v>
      </c>
      <c r="D79" s="1" t="s">
        <v>16217</v>
      </c>
      <c r="G79" t="s">
        <v>62</v>
      </c>
      <c r="I79" t="s">
        <v>62</v>
      </c>
      <c r="M79" t="s">
        <v>61</v>
      </c>
      <c r="N79" t="s">
        <v>62</v>
      </c>
      <c r="O79" t="s">
        <v>62</v>
      </c>
    </row>
    <row r="80" spans="1:15" x14ac:dyDescent="0.2">
      <c r="A80" s="1" t="s">
        <v>25635</v>
      </c>
      <c r="B80" s="1" t="s">
        <v>9220</v>
      </c>
      <c r="C80" s="1" t="s">
        <v>9221</v>
      </c>
      <c r="D80" s="1" t="s">
        <v>16217</v>
      </c>
      <c r="G80" t="s">
        <v>61</v>
      </c>
      <c r="I80" t="s">
        <v>61</v>
      </c>
      <c r="M80" t="s">
        <v>61</v>
      </c>
      <c r="N80" t="s">
        <v>61</v>
      </c>
      <c r="O80" t="s">
        <v>61</v>
      </c>
    </row>
    <row r="81" spans="1:15" x14ac:dyDescent="0.2">
      <c r="A81" s="1" t="s">
        <v>25636</v>
      </c>
      <c r="B81" s="1" t="s">
        <v>9222</v>
      </c>
      <c r="C81" s="1" t="s">
        <v>9223</v>
      </c>
      <c r="D81" s="1" t="s">
        <v>16217</v>
      </c>
      <c r="G81" t="s">
        <v>61</v>
      </c>
      <c r="I81" t="s">
        <v>61</v>
      </c>
      <c r="M81" t="s">
        <v>61</v>
      </c>
      <c r="N81" t="s">
        <v>61</v>
      </c>
      <c r="O81" t="s">
        <v>61</v>
      </c>
    </row>
    <row r="82" spans="1:15" x14ac:dyDescent="0.2">
      <c r="A82" s="1" t="s">
        <v>25637</v>
      </c>
      <c r="B82" s="1" t="s">
        <v>9224</v>
      </c>
      <c r="C82" s="1" t="s">
        <v>9225</v>
      </c>
      <c r="D82" s="1" t="s">
        <v>16217</v>
      </c>
      <c r="G82" t="s">
        <v>61</v>
      </c>
      <c r="I82" t="s">
        <v>61</v>
      </c>
      <c r="M82" t="s">
        <v>61</v>
      </c>
      <c r="N82" t="s">
        <v>61</v>
      </c>
      <c r="O82" t="s">
        <v>61</v>
      </c>
    </row>
    <row r="83" spans="1:15" x14ac:dyDescent="0.2">
      <c r="A83" s="1" t="s">
        <v>25638</v>
      </c>
      <c r="B83" s="1" t="s">
        <v>9226</v>
      </c>
      <c r="C83" s="1" t="s">
        <v>9227</v>
      </c>
      <c r="D83" s="1" t="s">
        <v>16217</v>
      </c>
      <c r="G83" t="s">
        <v>61</v>
      </c>
      <c r="I83" t="s">
        <v>62</v>
      </c>
      <c r="M83" t="s">
        <v>61</v>
      </c>
      <c r="N83" t="s">
        <v>61</v>
      </c>
      <c r="O83" t="s">
        <v>62</v>
      </c>
    </row>
    <row r="84" spans="1:15" x14ac:dyDescent="0.2">
      <c r="A84" s="1" t="s">
        <v>25639</v>
      </c>
      <c r="B84" s="1" t="s">
        <v>9228</v>
      </c>
      <c r="C84" s="1" t="s">
        <v>9229</v>
      </c>
      <c r="D84" s="1" t="s">
        <v>16217</v>
      </c>
      <c r="G84" t="s">
        <v>61</v>
      </c>
      <c r="I84" t="s">
        <v>61</v>
      </c>
      <c r="M84" t="s">
        <v>61</v>
      </c>
      <c r="N84" t="s">
        <v>61</v>
      </c>
      <c r="O84" t="s">
        <v>61</v>
      </c>
    </row>
    <row r="85" spans="1:15" x14ac:dyDescent="0.2">
      <c r="A85" s="1" t="s">
        <v>25640</v>
      </c>
      <c r="B85" s="1" t="s">
        <v>9230</v>
      </c>
      <c r="C85" s="1" t="s">
        <v>9231</v>
      </c>
      <c r="D85" s="1" t="s">
        <v>16217</v>
      </c>
      <c r="G85" t="s">
        <v>61</v>
      </c>
      <c r="I85" t="s">
        <v>61</v>
      </c>
      <c r="M85" t="s">
        <v>61</v>
      </c>
      <c r="N85" t="s">
        <v>61</v>
      </c>
      <c r="O85" t="s">
        <v>61</v>
      </c>
    </row>
    <row r="86" spans="1:15" x14ac:dyDescent="0.2">
      <c r="A86" s="1" t="s">
        <v>25641</v>
      </c>
      <c r="B86" s="1" t="s">
        <v>9232</v>
      </c>
      <c r="C86" s="1" t="s">
        <v>9233</v>
      </c>
      <c r="D86" s="1" t="s">
        <v>16217</v>
      </c>
      <c r="E86" t="s">
        <v>61</v>
      </c>
      <c r="F86" t="s">
        <v>61</v>
      </c>
      <c r="G86" t="s">
        <v>62</v>
      </c>
      <c r="I86" t="s">
        <v>62</v>
      </c>
      <c r="M86" t="s">
        <v>62</v>
      </c>
      <c r="N86" t="s">
        <v>62</v>
      </c>
      <c r="O86" t="s">
        <v>62</v>
      </c>
    </row>
    <row r="87" spans="1:15" x14ac:dyDescent="0.2">
      <c r="A87" s="1" t="s">
        <v>25642</v>
      </c>
      <c r="B87" s="1" t="s">
        <v>9234</v>
      </c>
      <c r="C87" s="1" t="s">
        <v>9235</v>
      </c>
      <c r="D87" s="1" t="s">
        <v>16217</v>
      </c>
      <c r="E87" t="s">
        <v>61</v>
      </c>
      <c r="F87" t="s">
        <v>61</v>
      </c>
      <c r="G87" t="s">
        <v>62</v>
      </c>
      <c r="I87" t="s">
        <v>62</v>
      </c>
      <c r="M87" t="s">
        <v>61</v>
      </c>
      <c r="N87" t="s">
        <v>62</v>
      </c>
      <c r="O87" t="s">
        <v>62</v>
      </c>
    </row>
    <row r="88" spans="1:15" x14ac:dyDescent="0.2">
      <c r="A88" s="1" t="s">
        <v>25643</v>
      </c>
      <c r="B88" s="1" t="s">
        <v>9236</v>
      </c>
      <c r="C88" s="1" t="s">
        <v>9237</v>
      </c>
      <c r="D88" s="1" t="s">
        <v>16217</v>
      </c>
      <c r="E88" t="s">
        <v>61</v>
      </c>
      <c r="F88" t="s">
        <v>61</v>
      </c>
      <c r="G88" t="s">
        <v>61</v>
      </c>
      <c r="I88" t="s">
        <v>62</v>
      </c>
      <c r="M88" t="s">
        <v>61</v>
      </c>
      <c r="N88" t="s">
        <v>62</v>
      </c>
      <c r="O88" t="s">
        <v>62</v>
      </c>
    </row>
    <row r="89" spans="1:15" x14ac:dyDescent="0.2">
      <c r="A89" s="1" t="s">
        <v>25644</v>
      </c>
      <c r="B89" s="1" t="s">
        <v>9238</v>
      </c>
      <c r="C89" s="1" t="s">
        <v>9239</v>
      </c>
      <c r="D89" s="1" t="s">
        <v>16217</v>
      </c>
      <c r="G89" t="s">
        <v>61</v>
      </c>
      <c r="I89" t="s">
        <v>61</v>
      </c>
      <c r="M89" t="s">
        <v>61</v>
      </c>
      <c r="N89" t="s">
        <v>61</v>
      </c>
      <c r="O89" t="s">
        <v>61</v>
      </c>
    </row>
    <row r="90" spans="1:15" x14ac:dyDescent="0.2">
      <c r="A90" s="1" t="s">
        <v>25645</v>
      </c>
      <c r="B90" s="1" t="s">
        <v>9240</v>
      </c>
      <c r="C90" s="1" t="s">
        <v>9241</v>
      </c>
      <c r="D90" s="1" t="s">
        <v>16217</v>
      </c>
      <c r="E90" t="s">
        <v>61</v>
      </c>
      <c r="F90" t="s">
        <v>61</v>
      </c>
      <c r="G90" t="s">
        <v>62</v>
      </c>
      <c r="I90" t="s">
        <v>62</v>
      </c>
      <c r="M90" t="s">
        <v>61</v>
      </c>
      <c r="N90" t="s">
        <v>62</v>
      </c>
      <c r="O90" t="s">
        <v>62</v>
      </c>
    </row>
    <row r="91" spans="1:15" x14ac:dyDescent="0.2">
      <c r="A91" s="1" t="s">
        <v>25646</v>
      </c>
      <c r="B91" s="1" t="s">
        <v>9242</v>
      </c>
      <c r="C91" s="1" t="s">
        <v>9243</v>
      </c>
      <c r="D91" s="1" t="s">
        <v>16217</v>
      </c>
      <c r="E91" t="s">
        <v>61</v>
      </c>
      <c r="F91" t="s">
        <v>61</v>
      </c>
      <c r="G91" t="s">
        <v>62</v>
      </c>
      <c r="I91" t="s">
        <v>62</v>
      </c>
      <c r="M91" t="s">
        <v>62</v>
      </c>
      <c r="N91" t="s">
        <v>62</v>
      </c>
      <c r="O91" t="s">
        <v>62</v>
      </c>
    </row>
    <row r="92" spans="1:15" x14ac:dyDescent="0.2">
      <c r="A92" s="1" t="s">
        <v>25647</v>
      </c>
      <c r="B92" s="1" t="s">
        <v>9244</v>
      </c>
      <c r="C92" s="1" t="s">
        <v>9245</v>
      </c>
      <c r="D92" s="1" t="s">
        <v>16217</v>
      </c>
      <c r="E92" t="s">
        <v>62</v>
      </c>
      <c r="F92" t="s">
        <v>62</v>
      </c>
      <c r="G92" t="s">
        <v>62</v>
      </c>
      <c r="I92" t="s">
        <v>62</v>
      </c>
      <c r="M92" t="s">
        <v>62</v>
      </c>
      <c r="N92" t="s">
        <v>62</v>
      </c>
      <c r="O92" t="s">
        <v>62</v>
      </c>
    </row>
    <row r="93" spans="1:15" x14ac:dyDescent="0.2">
      <c r="A93" s="1" t="s">
        <v>25648</v>
      </c>
      <c r="B93" s="1" t="s">
        <v>9246</v>
      </c>
      <c r="C93" s="1" t="s">
        <v>9247</v>
      </c>
      <c r="D93" s="1" t="s">
        <v>16217</v>
      </c>
      <c r="G93" t="s">
        <v>61</v>
      </c>
      <c r="I93" t="s">
        <v>62</v>
      </c>
      <c r="M93" t="s">
        <v>61</v>
      </c>
      <c r="N93" t="s">
        <v>62</v>
      </c>
      <c r="O93" t="s">
        <v>62</v>
      </c>
    </row>
    <row r="94" spans="1:15" x14ac:dyDescent="0.2">
      <c r="A94" s="1" t="s">
        <v>25649</v>
      </c>
      <c r="B94" s="1" t="s">
        <v>9248</v>
      </c>
      <c r="C94" s="1" t="s">
        <v>9249</v>
      </c>
      <c r="D94" s="1" t="s">
        <v>16217</v>
      </c>
      <c r="G94" t="s">
        <v>61</v>
      </c>
      <c r="I94" t="s">
        <v>61</v>
      </c>
      <c r="M94" t="s">
        <v>61</v>
      </c>
      <c r="N94" t="s">
        <v>61</v>
      </c>
      <c r="O94" t="s">
        <v>61</v>
      </c>
    </row>
    <row r="95" spans="1:15" x14ac:dyDescent="0.2">
      <c r="A95" s="1" t="s">
        <v>25650</v>
      </c>
      <c r="B95" s="1" t="s">
        <v>9250</v>
      </c>
      <c r="C95" s="1" t="s">
        <v>9251</v>
      </c>
      <c r="D95" s="1" t="s">
        <v>16217</v>
      </c>
      <c r="G95" t="s">
        <v>61</v>
      </c>
      <c r="I95" t="s">
        <v>61</v>
      </c>
      <c r="M95" t="s">
        <v>61</v>
      </c>
      <c r="N95" t="s">
        <v>61</v>
      </c>
      <c r="O95" t="s">
        <v>61</v>
      </c>
    </row>
    <row r="96" spans="1:15" x14ac:dyDescent="0.2">
      <c r="A96" s="1" t="s">
        <v>25651</v>
      </c>
      <c r="B96" s="1" t="s">
        <v>9252</v>
      </c>
      <c r="C96" s="1" t="s">
        <v>9253</v>
      </c>
      <c r="D96" s="1" t="s">
        <v>16217</v>
      </c>
      <c r="G96" t="s">
        <v>61</v>
      </c>
      <c r="I96" t="s">
        <v>61</v>
      </c>
      <c r="M96" t="s">
        <v>61</v>
      </c>
      <c r="N96" t="s">
        <v>61</v>
      </c>
      <c r="O96" t="s">
        <v>61</v>
      </c>
    </row>
    <row r="97" spans="1:15" x14ac:dyDescent="0.2">
      <c r="A97" s="1" t="s">
        <v>25652</v>
      </c>
      <c r="B97" s="1" t="s">
        <v>9254</v>
      </c>
      <c r="C97" s="1" t="s">
        <v>9255</v>
      </c>
      <c r="D97" s="1" t="s">
        <v>16217</v>
      </c>
      <c r="G97" t="s">
        <v>61</v>
      </c>
      <c r="I97" t="s">
        <v>61</v>
      </c>
      <c r="M97" t="s">
        <v>61</v>
      </c>
      <c r="N97" t="s">
        <v>61</v>
      </c>
      <c r="O97" t="s">
        <v>61</v>
      </c>
    </row>
    <row r="98" spans="1:15" x14ac:dyDescent="0.2">
      <c r="A98" s="1" t="s">
        <v>25653</v>
      </c>
      <c r="B98" s="1" t="s">
        <v>9256</v>
      </c>
      <c r="C98" s="1" t="s">
        <v>9257</v>
      </c>
      <c r="D98" s="1" t="s">
        <v>16217</v>
      </c>
      <c r="G98" t="s">
        <v>61</v>
      </c>
      <c r="I98" t="s">
        <v>61</v>
      </c>
      <c r="M98" t="s">
        <v>61</v>
      </c>
      <c r="N98" t="s">
        <v>61</v>
      </c>
      <c r="O98" t="s">
        <v>61</v>
      </c>
    </row>
    <row r="99" spans="1:15" x14ac:dyDescent="0.2">
      <c r="A99" s="1" t="s">
        <v>25654</v>
      </c>
      <c r="B99" s="1" t="s">
        <v>9258</v>
      </c>
      <c r="C99" s="1" t="s">
        <v>9259</v>
      </c>
      <c r="D99" s="1" t="s">
        <v>16217</v>
      </c>
      <c r="G99" t="s">
        <v>61</v>
      </c>
      <c r="I99" t="s">
        <v>62</v>
      </c>
      <c r="M99" t="s">
        <v>61</v>
      </c>
      <c r="N99" t="s">
        <v>61</v>
      </c>
      <c r="O99" t="s">
        <v>61</v>
      </c>
    </row>
    <row r="100" spans="1:15" x14ac:dyDescent="0.2">
      <c r="A100" s="1" t="s">
        <v>25655</v>
      </c>
      <c r="B100" s="1" t="s">
        <v>9260</v>
      </c>
      <c r="C100" s="1" t="s">
        <v>9261</v>
      </c>
      <c r="D100" s="1" t="s">
        <v>16217</v>
      </c>
      <c r="G100" t="s">
        <v>61</v>
      </c>
      <c r="I100" t="s">
        <v>61</v>
      </c>
      <c r="M100" t="s">
        <v>61</v>
      </c>
      <c r="N100" t="s">
        <v>61</v>
      </c>
      <c r="O100" t="s">
        <v>61</v>
      </c>
    </row>
    <row r="101" spans="1:15" x14ac:dyDescent="0.2">
      <c r="A101" s="1" t="s">
        <v>25656</v>
      </c>
      <c r="B101" s="1" t="s">
        <v>9262</v>
      </c>
      <c r="C101" s="1" t="s">
        <v>9263</v>
      </c>
      <c r="D101" s="1" t="s">
        <v>16217</v>
      </c>
      <c r="G101" t="s">
        <v>61</v>
      </c>
      <c r="I101" t="s">
        <v>61</v>
      </c>
      <c r="M101" t="s">
        <v>61</v>
      </c>
      <c r="N101" t="s">
        <v>61</v>
      </c>
      <c r="O101" t="s">
        <v>61</v>
      </c>
    </row>
    <row r="102" spans="1:15" x14ac:dyDescent="0.2">
      <c r="A102" s="1" t="s">
        <v>25657</v>
      </c>
      <c r="B102" s="1" t="s">
        <v>9264</v>
      </c>
      <c r="C102" s="1" t="s">
        <v>9265</v>
      </c>
      <c r="D102" s="1" t="s">
        <v>16217</v>
      </c>
      <c r="G102" t="s">
        <v>61</v>
      </c>
      <c r="I102" t="s">
        <v>61</v>
      </c>
      <c r="M102" t="s">
        <v>62</v>
      </c>
      <c r="N102" t="s">
        <v>61</v>
      </c>
      <c r="O102" t="s">
        <v>61</v>
      </c>
    </row>
    <row r="103" spans="1:15" x14ac:dyDescent="0.2">
      <c r="A103" s="1" t="s">
        <v>25658</v>
      </c>
      <c r="B103" s="1" t="s">
        <v>9266</v>
      </c>
      <c r="C103" s="1" t="s">
        <v>9267</v>
      </c>
      <c r="D103" s="1" t="s">
        <v>16217</v>
      </c>
      <c r="G103" t="s">
        <v>61</v>
      </c>
      <c r="I103" t="s">
        <v>61</v>
      </c>
      <c r="M103" t="s">
        <v>61</v>
      </c>
      <c r="N103" t="s">
        <v>61</v>
      </c>
      <c r="O103" t="s">
        <v>61</v>
      </c>
    </row>
    <row r="104" spans="1:15" x14ac:dyDescent="0.2">
      <c r="A104" s="1" t="s">
        <v>25659</v>
      </c>
      <c r="B104" s="1" t="s">
        <v>9268</v>
      </c>
      <c r="C104" s="1" t="s">
        <v>9269</v>
      </c>
      <c r="D104" s="1" t="s">
        <v>16217</v>
      </c>
      <c r="G104" t="s">
        <v>61</v>
      </c>
      <c r="I104" t="s">
        <v>61</v>
      </c>
      <c r="M104" t="s">
        <v>61</v>
      </c>
      <c r="N104" t="s">
        <v>61</v>
      </c>
      <c r="O104" t="s">
        <v>62</v>
      </c>
    </row>
    <row r="105" spans="1:15" x14ac:dyDescent="0.2">
      <c r="A105" s="1" t="s">
        <v>25660</v>
      </c>
      <c r="B105" s="1" t="s">
        <v>9270</v>
      </c>
      <c r="C105" s="1" t="s">
        <v>9271</v>
      </c>
      <c r="D105" s="1" t="s">
        <v>16217</v>
      </c>
      <c r="G105" t="s">
        <v>61</v>
      </c>
      <c r="I105" t="s">
        <v>61</v>
      </c>
      <c r="M105" t="s">
        <v>61</v>
      </c>
      <c r="N105" t="s">
        <v>61</v>
      </c>
      <c r="O105" t="s">
        <v>61</v>
      </c>
    </row>
    <row r="106" spans="1:15" x14ac:dyDescent="0.2">
      <c r="A106" s="1" t="s">
        <v>25661</v>
      </c>
      <c r="B106" s="1" t="s">
        <v>9272</v>
      </c>
      <c r="C106" s="1" t="s">
        <v>9273</v>
      </c>
      <c r="D106" s="1" t="s">
        <v>16217</v>
      </c>
      <c r="G106" t="s">
        <v>61</v>
      </c>
      <c r="I106" t="s">
        <v>61</v>
      </c>
      <c r="M106" t="s">
        <v>61</v>
      </c>
      <c r="N106" t="s">
        <v>61</v>
      </c>
      <c r="O106" t="s">
        <v>61</v>
      </c>
    </row>
    <row r="107" spans="1:15" x14ac:dyDescent="0.2">
      <c r="A107" s="1" t="s">
        <v>25662</v>
      </c>
      <c r="B107" s="1" t="s">
        <v>9274</v>
      </c>
      <c r="C107" s="1" t="s">
        <v>9275</v>
      </c>
      <c r="D107" s="1" t="s">
        <v>16217</v>
      </c>
      <c r="G107" t="s">
        <v>61</v>
      </c>
      <c r="I107" t="s">
        <v>61</v>
      </c>
      <c r="M107" t="s">
        <v>61</v>
      </c>
      <c r="N107" t="s">
        <v>61</v>
      </c>
      <c r="O107" t="s">
        <v>61</v>
      </c>
    </row>
    <row r="108" spans="1:15" x14ac:dyDescent="0.2">
      <c r="A108" s="1" t="s">
        <v>25663</v>
      </c>
      <c r="B108" s="1" t="s">
        <v>9276</v>
      </c>
      <c r="C108" s="1" t="s">
        <v>9277</v>
      </c>
      <c r="D108" s="1" t="s">
        <v>16217</v>
      </c>
      <c r="G108" t="s">
        <v>61</v>
      </c>
      <c r="I108" t="s">
        <v>61</v>
      </c>
      <c r="M108" t="s">
        <v>61</v>
      </c>
      <c r="N108" t="s">
        <v>61</v>
      </c>
      <c r="O108" t="s">
        <v>61</v>
      </c>
    </row>
    <row r="109" spans="1:15" x14ac:dyDescent="0.2">
      <c r="A109" s="1" t="s">
        <v>25664</v>
      </c>
      <c r="B109" s="1" t="s">
        <v>9278</v>
      </c>
      <c r="C109" s="1" t="s">
        <v>9279</v>
      </c>
      <c r="D109" s="1" t="s">
        <v>16217</v>
      </c>
      <c r="G109" t="s">
        <v>61</v>
      </c>
      <c r="I109" t="s">
        <v>61</v>
      </c>
      <c r="M109" t="s">
        <v>61</v>
      </c>
      <c r="N109" t="s">
        <v>61</v>
      </c>
      <c r="O109" t="s">
        <v>61</v>
      </c>
    </row>
    <row r="110" spans="1:15" x14ac:dyDescent="0.2">
      <c r="A110" s="1" t="s">
        <v>25665</v>
      </c>
      <c r="B110" s="1" t="s">
        <v>9280</v>
      </c>
      <c r="C110" s="1" t="s">
        <v>9281</v>
      </c>
      <c r="D110" s="1" t="s">
        <v>16217</v>
      </c>
      <c r="G110" t="s">
        <v>61</v>
      </c>
      <c r="I110" t="s">
        <v>61</v>
      </c>
      <c r="M110" t="s">
        <v>61</v>
      </c>
      <c r="N110" t="s">
        <v>61</v>
      </c>
      <c r="O110" t="s">
        <v>61</v>
      </c>
    </row>
    <row r="111" spans="1:15" x14ac:dyDescent="0.2">
      <c r="A111" s="1" t="s">
        <v>25666</v>
      </c>
      <c r="B111" s="1" t="s">
        <v>9282</v>
      </c>
      <c r="C111" s="1" t="s">
        <v>9283</v>
      </c>
      <c r="D111" s="1" t="s">
        <v>16217</v>
      </c>
      <c r="G111" t="s">
        <v>61</v>
      </c>
      <c r="I111" t="s">
        <v>61</v>
      </c>
      <c r="M111" t="s">
        <v>61</v>
      </c>
      <c r="N111" t="s">
        <v>61</v>
      </c>
      <c r="O111" t="s">
        <v>61</v>
      </c>
    </row>
    <row r="112" spans="1:15" x14ac:dyDescent="0.2">
      <c r="A112" s="1" t="s">
        <v>25667</v>
      </c>
      <c r="B112" s="1" t="s">
        <v>9284</v>
      </c>
      <c r="C112" s="1" t="s">
        <v>9285</v>
      </c>
      <c r="D112" s="1" t="s">
        <v>16217</v>
      </c>
      <c r="E112" t="s">
        <v>61</v>
      </c>
      <c r="F112" t="s">
        <v>61</v>
      </c>
      <c r="G112" t="s">
        <v>62</v>
      </c>
      <c r="I112" t="s">
        <v>62</v>
      </c>
      <c r="M112" t="s">
        <v>62</v>
      </c>
      <c r="N112" t="s">
        <v>62</v>
      </c>
      <c r="O112" t="s">
        <v>62</v>
      </c>
    </row>
    <row r="113" spans="1:15" x14ac:dyDescent="0.2">
      <c r="A113" s="1" t="s">
        <v>25668</v>
      </c>
      <c r="B113" s="1" t="s">
        <v>9286</v>
      </c>
      <c r="C113" s="1" t="s">
        <v>9287</v>
      </c>
      <c r="D113" s="1" t="s">
        <v>16217</v>
      </c>
      <c r="E113" t="s">
        <v>61</v>
      </c>
      <c r="F113" t="s">
        <v>62</v>
      </c>
      <c r="G113" t="s">
        <v>62</v>
      </c>
      <c r="I113" t="s">
        <v>62</v>
      </c>
      <c r="M113" t="s">
        <v>62</v>
      </c>
      <c r="N113" t="s">
        <v>62</v>
      </c>
      <c r="O113" t="s">
        <v>62</v>
      </c>
    </row>
    <row r="114" spans="1:15" x14ac:dyDescent="0.2">
      <c r="A114" s="1" t="s">
        <v>25669</v>
      </c>
      <c r="B114" s="1" t="s">
        <v>9288</v>
      </c>
      <c r="C114" s="1" t="s">
        <v>9289</v>
      </c>
      <c r="D114" s="1" t="s">
        <v>16217</v>
      </c>
      <c r="E114" t="s">
        <v>61</v>
      </c>
      <c r="F114" t="s">
        <v>61</v>
      </c>
      <c r="G114" t="s">
        <v>62</v>
      </c>
      <c r="I114" t="s">
        <v>62</v>
      </c>
      <c r="M114" t="s">
        <v>61</v>
      </c>
      <c r="N114" t="s">
        <v>62</v>
      </c>
      <c r="O114" t="s">
        <v>62</v>
      </c>
    </row>
    <row r="115" spans="1:15" x14ac:dyDescent="0.2">
      <c r="A115" s="1" t="s">
        <v>25670</v>
      </c>
      <c r="B115" s="1" t="s">
        <v>9290</v>
      </c>
      <c r="C115" s="1" t="s">
        <v>9291</v>
      </c>
      <c r="D115" s="1" t="s">
        <v>16217</v>
      </c>
      <c r="E115" t="s">
        <v>61</v>
      </c>
      <c r="F115" t="s">
        <v>61</v>
      </c>
      <c r="G115" t="s">
        <v>62</v>
      </c>
      <c r="I115" t="s">
        <v>62</v>
      </c>
      <c r="M115" t="s">
        <v>62</v>
      </c>
      <c r="N115" t="s">
        <v>62</v>
      </c>
      <c r="O115" t="s">
        <v>62</v>
      </c>
    </row>
    <row r="116" spans="1:15" x14ac:dyDescent="0.2">
      <c r="A116" s="1" t="s">
        <v>25671</v>
      </c>
      <c r="B116" s="1" t="s">
        <v>9292</v>
      </c>
      <c r="C116" s="1" t="s">
        <v>9293</v>
      </c>
      <c r="D116" s="1" t="s">
        <v>16217</v>
      </c>
      <c r="G116" t="s">
        <v>61</v>
      </c>
      <c r="I116" t="s">
        <v>61</v>
      </c>
      <c r="M116" t="s">
        <v>61</v>
      </c>
      <c r="N116" t="s">
        <v>61</v>
      </c>
      <c r="O116" t="s">
        <v>61</v>
      </c>
    </row>
    <row r="117" spans="1:15" x14ac:dyDescent="0.2">
      <c r="A117" s="1" t="s">
        <v>25672</v>
      </c>
      <c r="B117" s="1" t="s">
        <v>9294</v>
      </c>
      <c r="C117" s="1" t="s">
        <v>9295</v>
      </c>
      <c r="D117" s="1" t="s">
        <v>16217</v>
      </c>
      <c r="G117" t="s">
        <v>61</v>
      </c>
      <c r="I117" t="s">
        <v>61</v>
      </c>
      <c r="M117" t="s">
        <v>61</v>
      </c>
      <c r="N117" t="s">
        <v>61</v>
      </c>
      <c r="O117" t="s">
        <v>61</v>
      </c>
    </row>
    <row r="118" spans="1:15" x14ac:dyDescent="0.2">
      <c r="A118" s="1" t="s">
        <v>25673</v>
      </c>
      <c r="B118" s="1" t="s">
        <v>9296</v>
      </c>
      <c r="C118" s="1" t="s">
        <v>9297</v>
      </c>
      <c r="D118" s="1" t="s">
        <v>16217</v>
      </c>
      <c r="E118" t="s">
        <v>61</v>
      </c>
      <c r="F118" t="s">
        <v>61</v>
      </c>
      <c r="G118" t="s">
        <v>62</v>
      </c>
      <c r="I118" t="s">
        <v>62</v>
      </c>
      <c r="M118" t="s">
        <v>62</v>
      </c>
      <c r="N118" t="s">
        <v>62</v>
      </c>
      <c r="O118" t="s">
        <v>62</v>
      </c>
    </row>
    <row r="119" spans="1:15" x14ac:dyDescent="0.2">
      <c r="A119" s="1" t="s">
        <v>25674</v>
      </c>
      <c r="B119" s="1" t="s">
        <v>9298</v>
      </c>
      <c r="C119" s="1" t="s">
        <v>9299</v>
      </c>
      <c r="D119" s="1" t="s">
        <v>16217</v>
      </c>
      <c r="G119" t="s">
        <v>61</v>
      </c>
      <c r="I119" t="s">
        <v>61</v>
      </c>
      <c r="M119" t="s">
        <v>61</v>
      </c>
      <c r="N119" t="s">
        <v>61</v>
      </c>
      <c r="O119" t="s">
        <v>61</v>
      </c>
    </row>
    <row r="120" spans="1:15" x14ac:dyDescent="0.2">
      <c r="A120" s="1" t="s">
        <v>25675</v>
      </c>
      <c r="B120" s="1" t="s">
        <v>9300</v>
      </c>
      <c r="C120" s="1" t="s">
        <v>9301</v>
      </c>
      <c r="D120" s="1" t="s">
        <v>16217</v>
      </c>
      <c r="G120" t="s">
        <v>61</v>
      </c>
      <c r="I120" t="s">
        <v>61</v>
      </c>
      <c r="M120" t="s">
        <v>61</v>
      </c>
      <c r="N120" t="s">
        <v>61</v>
      </c>
      <c r="O120" t="s">
        <v>61</v>
      </c>
    </row>
    <row r="121" spans="1:15" x14ac:dyDescent="0.2">
      <c r="A121" s="1" t="s">
        <v>25676</v>
      </c>
      <c r="B121" s="1" t="s">
        <v>9302</v>
      </c>
      <c r="C121" s="1" t="s">
        <v>9303</v>
      </c>
      <c r="D121" s="1" t="s">
        <v>16217</v>
      </c>
      <c r="G121" t="s">
        <v>61</v>
      </c>
      <c r="I121" t="s">
        <v>61</v>
      </c>
      <c r="M121" t="s">
        <v>61</v>
      </c>
      <c r="N121" t="s">
        <v>61</v>
      </c>
      <c r="O121" t="s">
        <v>61</v>
      </c>
    </row>
    <row r="122" spans="1:15" x14ac:dyDescent="0.2">
      <c r="A122" s="1" t="s">
        <v>25677</v>
      </c>
      <c r="B122" s="1" t="s">
        <v>9304</v>
      </c>
      <c r="C122" s="1" t="s">
        <v>9305</v>
      </c>
      <c r="D122" s="1" t="s">
        <v>16217</v>
      </c>
      <c r="G122" t="s">
        <v>61</v>
      </c>
      <c r="I122" t="s">
        <v>61</v>
      </c>
      <c r="M122" t="s">
        <v>61</v>
      </c>
      <c r="N122" t="s">
        <v>61</v>
      </c>
      <c r="O122" t="s">
        <v>62</v>
      </c>
    </row>
    <row r="123" spans="1:15" x14ac:dyDescent="0.2">
      <c r="A123" s="1" t="s">
        <v>25678</v>
      </c>
      <c r="B123" s="1" t="s">
        <v>9306</v>
      </c>
      <c r="C123" s="1" t="s">
        <v>9307</v>
      </c>
      <c r="D123" s="1" t="s">
        <v>16217</v>
      </c>
      <c r="G123" t="s">
        <v>61</v>
      </c>
      <c r="I123" t="s">
        <v>61</v>
      </c>
      <c r="M123" t="s">
        <v>61</v>
      </c>
      <c r="N123" t="s">
        <v>61</v>
      </c>
      <c r="O123" t="s">
        <v>61</v>
      </c>
    </row>
    <row r="124" spans="1:15" x14ac:dyDescent="0.2">
      <c r="A124" s="1" t="s">
        <v>25679</v>
      </c>
      <c r="B124" s="1" t="s">
        <v>9308</v>
      </c>
      <c r="C124" s="1" t="s">
        <v>9309</v>
      </c>
      <c r="D124" s="1" t="s">
        <v>16217</v>
      </c>
      <c r="G124" t="s">
        <v>61</v>
      </c>
      <c r="I124" t="s">
        <v>61</v>
      </c>
      <c r="M124" t="s">
        <v>61</v>
      </c>
      <c r="N124" t="s">
        <v>61</v>
      </c>
      <c r="O124" t="s">
        <v>61</v>
      </c>
    </row>
    <row r="125" spans="1:15" x14ac:dyDescent="0.2">
      <c r="A125" s="1" t="s">
        <v>25680</v>
      </c>
      <c r="B125" s="1" t="s">
        <v>9310</v>
      </c>
      <c r="C125" s="1" t="s">
        <v>9311</v>
      </c>
      <c r="D125" s="1" t="s">
        <v>16217</v>
      </c>
      <c r="G125" t="s">
        <v>61</v>
      </c>
      <c r="I125" t="s">
        <v>61</v>
      </c>
      <c r="M125" t="s">
        <v>61</v>
      </c>
      <c r="N125" t="s">
        <v>61</v>
      </c>
      <c r="O125" t="s">
        <v>61</v>
      </c>
    </row>
    <row r="126" spans="1:15" x14ac:dyDescent="0.2">
      <c r="A126" s="1" t="s">
        <v>25681</v>
      </c>
      <c r="B126" s="1" t="s">
        <v>9312</v>
      </c>
      <c r="C126" s="1" t="s">
        <v>9313</v>
      </c>
      <c r="D126" s="1" t="s">
        <v>16217</v>
      </c>
      <c r="G126" t="s">
        <v>61</v>
      </c>
      <c r="I126" t="s">
        <v>61</v>
      </c>
      <c r="M126" t="s">
        <v>61</v>
      </c>
      <c r="N126" t="s">
        <v>61</v>
      </c>
      <c r="O126" t="s">
        <v>61</v>
      </c>
    </row>
    <row r="127" spans="1:15" x14ac:dyDescent="0.2">
      <c r="A127" s="1" t="s">
        <v>25682</v>
      </c>
      <c r="B127" s="1" t="s">
        <v>9314</v>
      </c>
      <c r="C127" s="1" t="s">
        <v>9315</v>
      </c>
      <c r="D127" s="1" t="s">
        <v>16217</v>
      </c>
      <c r="G127" t="s">
        <v>61</v>
      </c>
      <c r="I127" t="s">
        <v>61</v>
      </c>
      <c r="M127" t="s">
        <v>61</v>
      </c>
      <c r="N127" t="s">
        <v>61</v>
      </c>
      <c r="O127" t="s">
        <v>61</v>
      </c>
    </row>
    <row r="128" spans="1:15" x14ac:dyDescent="0.2">
      <c r="A128" s="1" t="s">
        <v>25683</v>
      </c>
      <c r="B128" s="1" t="s">
        <v>9316</v>
      </c>
      <c r="C128" s="1" t="s">
        <v>9317</v>
      </c>
      <c r="D128" s="1" t="s">
        <v>16217</v>
      </c>
      <c r="G128" t="s">
        <v>61</v>
      </c>
      <c r="I128" t="s">
        <v>61</v>
      </c>
      <c r="M128" t="s">
        <v>61</v>
      </c>
      <c r="N128" t="s">
        <v>61</v>
      </c>
      <c r="O128" t="s">
        <v>61</v>
      </c>
    </row>
    <row r="129" spans="1:15" x14ac:dyDescent="0.2">
      <c r="A129" s="1" t="s">
        <v>25684</v>
      </c>
      <c r="B129" s="1" t="s">
        <v>9318</v>
      </c>
      <c r="C129" s="1" t="s">
        <v>9319</v>
      </c>
      <c r="D129" s="1" t="s">
        <v>16217</v>
      </c>
      <c r="G129" t="s">
        <v>61</v>
      </c>
      <c r="I129" t="s">
        <v>61</v>
      </c>
      <c r="M129" t="s">
        <v>61</v>
      </c>
      <c r="N129" t="s">
        <v>61</v>
      </c>
      <c r="O129" t="s">
        <v>61</v>
      </c>
    </row>
    <row r="130" spans="1:15" x14ac:dyDescent="0.2">
      <c r="A130" s="1" t="s">
        <v>25685</v>
      </c>
      <c r="B130" s="1" t="s">
        <v>9320</v>
      </c>
      <c r="C130" s="1" t="s">
        <v>9321</v>
      </c>
      <c r="D130" s="1" t="s">
        <v>16217</v>
      </c>
      <c r="G130" t="s">
        <v>61</v>
      </c>
      <c r="I130" t="s">
        <v>61</v>
      </c>
      <c r="M130" t="s">
        <v>61</v>
      </c>
      <c r="N130" t="s">
        <v>61</v>
      </c>
      <c r="O130" t="s">
        <v>61</v>
      </c>
    </row>
    <row r="131" spans="1:15" x14ac:dyDescent="0.2">
      <c r="A131" s="1" t="s">
        <v>25686</v>
      </c>
      <c r="B131" s="1" t="s">
        <v>9322</v>
      </c>
      <c r="C131" s="1" t="s">
        <v>9323</v>
      </c>
      <c r="D131" s="1" t="s">
        <v>16217</v>
      </c>
      <c r="G131" t="s">
        <v>61</v>
      </c>
      <c r="I131" t="s">
        <v>61</v>
      </c>
      <c r="M131" t="s">
        <v>61</v>
      </c>
      <c r="N131" t="s">
        <v>61</v>
      </c>
      <c r="O131" t="s">
        <v>61</v>
      </c>
    </row>
    <row r="132" spans="1:15" x14ac:dyDescent="0.2">
      <c r="A132" s="1" t="s">
        <v>25687</v>
      </c>
      <c r="B132" s="1" t="s">
        <v>9324</v>
      </c>
      <c r="C132" s="1" t="s">
        <v>9325</v>
      </c>
      <c r="D132" s="1" t="s">
        <v>16217</v>
      </c>
      <c r="G132" t="s">
        <v>61</v>
      </c>
      <c r="I132" t="s">
        <v>61</v>
      </c>
      <c r="M132" t="s">
        <v>61</v>
      </c>
      <c r="N132" t="s">
        <v>61</v>
      </c>
      <c r="O132" t="s">
        <v>61</v>
      </c>
    </row>
    <row r="133" spans="1:15" x14ac:dyDescent="0.2">
      <c r="A133" s="1" t="s">
        <v>25688</v>
      </c>
      <c r="B133" s="1" t="s">
        <v>9326</v>
      </c>
      <c r="C133" s="1" t="s">
        <v>9327</v>
      </c>
      <c r="D133" s="1" t="s">
        <v>16217</v>
      </c>
      <c r="E133" t="s">
        <v>61</v>
      </c>
      <c r="F133" t="s">
        <v>61</v>
      </c>
      <c r="G133" t="s">
        <v>61</v>
      </c>
      <c r="I133" t="s">
        <v>62</v>
      </c>
      <c r="M133" t="s">
        <v>61</v>
      </c>
      <c r="N133" t="s">
        <v>61</v>
      </c>
      <c r="O133" t="s">
        <v>62</v>
      </c>
    </row>
    <row r="134" spans="1:15" x14ac:dyDescent="0.2">
      <c r="A134" s="1" t="s">
        <v>25689</v>
      </c>
      <c r="B134" s="1" t="s">
        <v>9328</v>
      </c>
      <c r="C134" s="1" t="s">
        <v>9329</v>
      </c>
      <c r="D134" s="1" t="s">
        <v>16217</v>
      </c>
      <c r="G134" t="s">
        <v>61</v>
      </c>
      <c r="I134" t="s">
        <v>61</v>
      </c>
      <c r="M134" t="s">
        <v>61</v>
      </c>
      <c r="N134" t="s">
        <v>61</v>
      </c>
      <c r="O134" t="s">
        <v>61</v>
      </c>
    </row>
    <row r="135" spans="1:15" x14ac:dyDescent="0.2">
      <c r="A135" s="1" t="s">
        <v>25690</v>
      </c>
      <c r="B135" s="1" t="s">
        <v>9330</v>
      </c>
      <c r="C135" s="1" t="s">
        <v>9331</v>
      </c>
      <c r="D135" s="1" t="s">
        <v>16217</v>
      </c>
      <c r="G135" t="s">
        <v>61</v>
      </c>
      <c r="I135" t="s">
        <v>61</v>
      </c>
      <c r="M135" t="s">
        <v>61</v>
      </c>
      <c r="N135" t="s">
        <v>61</v>
      </c>
      <c r="O135" t="s">
        <v>61</v>
      </c>
    </row>
    <row r="136" spans="1:15" x14ac:dyDescent="0.2">
      <c r="A136" s="1" t="s">
        <v>25691</v>
      </c>
      <c r="B136" s="1" t="s">
        <v>9332</v>
      </c>
      <c r="C136" s="1" t="s">
        <v>9333</v>
      </c>
      <c r="D136" s="1" t="s">
        <v>16217</v>
      </c>
      <c r="G136" t="s">
        <v>61</v>
      </c>
      <c r="I136" t="s">
        <v>61</v>
      </c>
      <c r="M136" t="s">
        <v>61</v>
      </c>
      <c r="N136" t="s">
        <v>61</v>
      </c>
      <c r="O136" t="s">
        <v>61</v>
      </c>
    </row>
    <row r="137" spans="1:15" x14ac:dyDescent="0.2">
      <c r="A137" s="1" t="s">
        <v>25692</v>
      </c>
      <c r="B137" s="1" t="s">
        <v>9334</v>
      </c>
      <c r="C137" s="1" t="s">
        <v>9335</v>
      </c>
      <c r="D137" s="1" t="s">
        <v>16217</v>
      </c>
      <c r="G137" t="s">
        <v>61</v>
      </c>
      <c r="I137" t="s">
        <v>61</v>
      </c>
      <c r="M137" t="s">
        <v>61</v>
      </c>
      <c r="N137" t="s">
        <v>61</v>
      </c>
      <c r="O137" t="s">
        <v>61</v>
      </c>
    </row>
    <row r="138" spans="1:15" x14ac:dyDescent="0.2">
      <c r="A138" s="1" t="s">
        <v>25693</v>
      </c>
      <c r="B138" s="1" t="s">
        <v>9336</v>
      </c>
      <c r="C138" s="1" t="s">
        <v>9337</v>
      </c>
      <c r="D138" s="1" t="s">
        <v>16217</v>
      </c>
      <c r="G138" t="s">
        <v>61</v>
      </c>
      <c r="I138" t="s">
        <v>61</v>
      </c>
      <c r="M138" t="s">
        <v>62</v>
      </c>
      <c r="N138" t="s">
        <v>61</v>
      </c>
      <c r="O138" t="s">
        <v>61</v>
      </c>
    </row>
    <row r="139" spans="1:15" x14ac:dyDescent="0.2">
      <c r="A139" s="1" t="s">
        <v>25694</v>
      </c>
      <c r="B139" s="1" t="s">
        <v>9338</v>
      </c>
      <c r="C139" s="1" t="s">
        <v>9339</v>
      </c>
      <c r="D139" s="1" t="s">
        <v>16217</v>
      </c>
      <c r="G139" t="s">
        <v>61</v>
      </c>
      <c r="I139" t="s">
        <v>61</v>
      </c>
      <c r="M139" t="s">
        <v>61</v>
      </c>
      <c r="N139" t="s">
        <v>61</v>
      </c>
      <c r="O139" t="s">
        <v>62</v>
      </c>
    </row>
    <row r="140" spans="1:15" x14ac:dyDescent="0.2">
      <c r="A140" s="1" t="s">
        <v>25695</v>
      </c>
      <c r="B140" s="1" t="s">
        <v>9340</v>
      </c>
      <c r="C140" s="1" t="s">
        <v>9341</v>
      </c>
      <c r="D140" s="1" t="s">
        <v>16217</v>
      </c>
      <c r="G140" t="s">
        <v>61</v>
      </c>
      <c r="I140" t="s">
        <v>61</v>
      </c>
      <c r="M140" t="s">
        <v>61</v>
      </c>
      <c r="N140" t="s">
        <v>61</v>
      </c>
      <c r="O140" t="s">
        <v>61</v>
      </c>
    </row>
    <row r="141" spans="1:15" x14ac:dyDescent="0.2">
      <c r="A141" s="1" t="s">
        <v>25696</v>
      </c>
      <c r="B141" s="1" t="s">
        <v>9342</v>
      </c>
      <c r="C141" s="1" t="s">
        <v>9343</v>
      </c>
      <c r="D141" s="1" t="s">
        <v>16217</v>
      </c>
      <c r="G141" t="s">
        <v>61</v>
      </c>
      <c r="I141" t="s">
        <v>61</v>
      </c>
      <c r="M141" t="s">
        <v>61</v>
      </c>
      <c r="N141" t="s">
        <v>61</v>
      </c>
      <c r="O141" t="s">
        <v>61</v>
      </c>
    </row>
    <row r="142" spans="1:15" x14ac:dyDescent="0.2">
      <c r="A142" s="1" t="s">
        <v>25697</v>
      </c>
      <c r="B142" s="1" t="s">
        <v>9344</v>
      </c>
      <c r="C142" s="1" t="s">
        <v>9345</v>
      </c>
      <c r="D142" s="1" t="s">
        <v>16217</v>
      </c>
      <c r="E142" t="s">
        <v>61</v>
      </c>
      <c r="F142" t="s">
        <v>61</v>
      </c>
      <c r="G142" t="s">
        <v>62</v>
      </c>
      <c r="I142" t="s">
        <v>62</v>
      </c>
      <c r="M142" t="s">
        <v>61</v>
      </c>
      <c r="N142" t="s">
        <v>62</v>
      </c>
      <c r="O142" t="s">
        <v>62</v>
      </c>
    </row>
    <row r="143" spans="1:15" x14ac:dyDescent="0.2">
      <c r="A143" s="1" t="s">
        <v>25698</v>
      </c>
      <c r="B143" s="1" t="s">
        <v>9346</v>
      </c>
      <c r="C143" s="1" t="s">
        <v>9347</v>
      </c>
      <c r="D143" s="1" t="s">
        <v>16217</v>
      </c>
      <c r="G143" t="s">
        <v>61</v>
      </c>
      <c r="I143" t="s">
        <v>61</v>
      </c>
      <c r="M143" t="s">
        <v>61</v>
      </c>
      <c r="N143" t="s">
        <v>61</v>
      </c>
      <c r="O143" t="s">
        <v>61</v>
      </c>
    </row>
    <row r="144" spans="1:15" x14ac:dyDescent="0.2">
      <c r="A144" s="1" t="s">
        <v>25699</v>
      </c>
      <c r="B144" s="1" t="s">
        <v>9348</v>
      </c>
      <c r="C144" s="1" t="s">
        <v>9349</v>
      </c>
      <c r="D144" s="1" t="s">
        <v>16217</v>
      </c>
      <c r="G144" t="s">
        <v>61</v>
      </c>
      <c r="I144" t="s">
        <v>61</v>
      </c>
      <c r="M144" t="s">
        <v>61</v>
      </c>
      <c r="N144" t="s">
        <v>61</v>
      </c>
      <c r="O144" t="s">
        <v>61</v>
      </c>
    </row>
    <row r="145" spans="1:15" x14ac:dyDescent="0.2">
      <c r="A145" s="1" t="s">
        <v>25700</v>
      </c>
      <c r="B145" s="1" t="s">
        <v>9350</v>
      </c>
      <c r="C145" s="1" t="s">
        <v>9351</v>
      </c>
      <c r="D145" s="1" t="s">
        <v>16217</v>
      </c>
      <c r="G145" t="s">
        <v>61</v>
      </c>
      <c r="I145" t="s">
        <v>61</v>
      </c>
      <c r="M145" t="s">
        <v>61</v>
      </c>
      <c r="N145" t="s">
        <v>61</v>
      </c>
      <c r="O145" t="s">
        <v>61</v>
      </c>
    </row>
    <row r="146" spans="1:15" x14ac:dyDescent="0.2">
      <c r="A146" s="1" t="s">
        <v>25701</v>
      </c>
      <c r="B146" s="1" t="s">
        <v>9352</v>
      </c>
      <c r="C146" s="1" t="s">
        <v>9353</v>
      </c>
      <c r="D146" s="1" t="s">
        <v>16217</v>
      </c>
      <c r="E146" t="s">
        <v>61</v>
      </c>
      <c r="F146" t="s">
        <v>61</v>
      </c>
      <c r="G146" t="s">
        <v>62</v>
      </c>
      <c r="I146" t="s">
        <v>62</v>
      </c>
      <c r="M146" t="s">
        <v>62</v>
      </c>
      <c r="N146" t="s">
        <v>62</v>
      </c>
      <c r="O146" t="s">
        <v>62</v>
      </c>
    </row>
    <row r="147" spans="1:15" x14ac:dyDescent="0.2">
      <c r="A147" s="1" t="s">
        <v>25702</v>
      </c>
      <c r="B147" s="1" t="s">
        <v>9354</v>
      </c>
      <c r="C147" s="1" t="s">
        <v>9355</v>
      </c>
      <c r="D147" s="1" t="s">
        <v>16217</v>
      </c>
      <c r="G147" t="s">
        <v>61</v>
      </c>
      <c r="I147" t="s">
        <v>61</v>
      </c>
      <c r="M147" t="s">
        <v>61</v>
      </c>
      <c r="N147" t="s">
        <v>61</v>
      </c>
      <c r="O147" t="s">
        <v>61</v>
      </c>
    </row>
    <row r="148" spans="1:15" x14ac:dyDescent="0.2">
      <c r="A148" s="1" t="s">
        <v>25703</v>
      </c>
      <c r="B148" s="1" t="s">
        <v>9356</v>
      </c>
      <c r="C148" s="1" t="s">
        <v>9357</v>
      </c>
      <c r="D148" s="1" t="s">
        <v>16217</v>
      </c>
      <c r="G148" t="s">
        <v>61</v>
      </c>
      <c r="I148" t="s">
        <v>61</v>
      </c>
      <c r="M148" t="s">
        <v>61</v>
      </c>
      <c r="N148" t="s">
        <v>61</v>
      </c>
      <c r="O148" t="s">
        <v>61</v>
      </c>
    </row>
    <row r="149" spans="1:15" x14ac:dyDescent="0.2">
      <c r="A149" s="1" t="s">
        <v>25704</v>
      </c>
      <c r="B149" s="1" t="s">
        <v>9358</v>
      </c>
      <c r="C149" s="1" t="s">
        <v>9359</v>
      </c>
      <c r="D149" s="1" t="s">
        <v>16217</v>
      </c>
      <c r="G149" t="s">
        <v>61</v>
      </c>
      <c r="I149" t="s">
        <v>61</v>
      </c>
      <c r="M149" t="s">
        <v>61</v>
      </c>
      <c r="N149" t="s">
        <v>61</v>
      </c>
      <c r="O149" t="s">
        <v>61</v>
      </c>
    </row>
    <row r="150" spans="1:15" x14ac:dyDescent="0.2">
      <c r="A150" s="1" t="s">
        <v>25705</v>
      </c>
      <c r="B150" s="1" t="s">
        <v>9360</v>
      </c>
      <c r="C150" s="1" t="s">
        <v>9361</v>
      </c>
      <c r="D150" s="1" t="s">
        <v>16217</v>
      </c>
      <c r="G150" t="s">
        <v>61</v>
      </c>
      <c r="I150" t="s">
        <v>61</v>
      </c>
      <c r="M150" t="s">
        <v>61</v>
      </c>
      <c r="N150" t="s">
        <v>61</v>
      </c>
      <c r="O150" t="s">
        <v>61</v>
      </c>
    </row>
    <row r="151" spans="1:15" x14ac:dyDescent="0.2">
      <c r="A151" s="1" t="s">
        <v>25706</v>
      </c>
      <c r="B151" s="1" t="s">
        <v>9362</v>
      </c>
      <c r="C151" s="1" t="s">
        <v>9363</v>
      </c>
      <c r="D151" s="1" t="s">
        <v>16217</v>
      </c>
      <c r="G151" t="s">
        <v>61</v>
      </c>
      <c r="I151" t="s">
        <v>61</v>
      </c>
      <c r="M151" t="s">
        <v>61</v>
      </c>
      <c r="N151" t="s">
        <v>61</v>
      </c>
      <c r="O151" t="s">
        <v>61</v>
      </c>
    </row>
    <row r="152" spans="1:15" x14ac:dyDescent="0.2">
      <c r="A152" s="1" t="s">
        <v>25707</v>
      </c>
      <c r="B152" s="1" t="s">
        <v>9364</v>
      </c>
      <c r="C152" s="1" t="s">
        <v>9365</v>
      </c>
      <c r="D152" s="1" t="s">
        <v>16217</v>
      </c>
      <c r="G152" t="s">
        <v>61</v>
      </c>
      <c r="I152" t="s">
        <v>61</v>
      </c>
      <c r="M152" t="s">
        <v>61</v>
      </c>
      <c r="N152" t="s">
        <v>61</v>
      </c>
      <c r="O152" t="s">
        <v>61</v>
      </c>
    </row>
    <row r="153" spans="1:15" x14ac:dyDescent="0.2">
      <c r="A153" s="1" t="s">
        <v>25708</v>
      </c>
      <c r="B153" s="1" t="s">
        <v>9366</v>
      </c>
      <c r="C153" s="1" t="s">
        <v>9367</v>
      </c>
      <c r="D153" s="1" t="s">
        <v>16217</v>
      </c>
      <c r="G153" t="s">
        <v>61</v>
      </c>
      <c r="I153" t="s">
        <v>61</v>
      </c>
      <c r="M153" t="s">
        <v>61</v>
      </c>
      <c r="N153" t="s">
        <v>61</v>
      </c>
      <c r="O153" t="s">
        <v>61</v>
      </c>
    </row>
    <row r="154" spans="1:15" x14ac:dyDescent="0.2">
      <c r="A154" s="1" t="s">
        <v>25709</v>
      </c>
      <c r="B154" s="1" t="s">
        <v>9368</v>
      </c>
      <c r="C154" s="1" t="s">
        <v>9369</v>
      </c>
      <c r="D154" s="1" t="s">
        <v>16217</v>
      </c>
      <c r="E154" t="s">
        <v>62</v>
      </c>
      <c r="F154" t="s">
        <v>62</v>
      </c>
      <c r="G154" t="s">
        <v>62</v>
      </c>
      <c r="I154" t="s">
        <v>62</v>
      </c>
      <c r="M154" t="s">
        <v>62</v>
      </c>
      <c r="N154" t="s">
        <v>62</v>
      </c>
      <c r="O154" t="s">
        <v>62</v>
      </c>
    </row>
    <row r="155" spans="1:15" x14ac:dyDescent="0.2">
      <c r="A155" s="1" t="s">
        <v>25710</v>
      </c>
      <c r="B155" s="1" t="s">
        <v>9370</v>
      </c>
      <c r="C155" s="1" t="s">
        <v>9371</v>
      </c>
      <c r="D155" s="1" t="s">
        <v>16217</v>
      </c>
      <c r="G155" t="s">
        <v>61</v>
      </c>
      <c r="I155" t="s">
        <v>61</v>
      </c>
      <c r="M155" t="s">
        <v>61</v>
      </c>
      <c r="N155" t="s">
        <v>61</v>
      </c>
      <c r="O155" t="s">
        <v>61</v>
      </c>
    </row>
    <row r="156" spans="1:15" x14ac:dyDescent="0.2">
      <c r="A156" s="1" t="s">
        <v>25711</v>
      </c>
      <c r="B156" s="1" t="s">
        <v>9372</v>
      </c>
      <c r="C156" s="1" t="s">
        <v>9373</v>
      </c>
      <c r="D156" s="1" t="s">
        <v>16217</v>
      </c>
      <c r="G156" t="s">
        <v>61</v>
      </c>
      <c r="I156" t="s">
        <v>61</v>
      </c>
      <c r="M156" t="s">
        <v>61</v>
      </c>
      <c r="N156" t="s">
        <v>61</v>
      </c>
      <c r="O156" t="s">
        <v>61</v>
      </c>
    </row>
    <row r="157" spans="1:15" x14ac:dyDescent="0.2">
      <c r="A157" s="1" t="s">
        <v>25712</v>
      </c>
      <c r="B157" s="1" t="s">
        <v>9374</v>
      </c>
      <c r="C157" s="1" t="s">
        <v>9375</v>
      </c>
      <c r="D157" s="1" t="s">
        <v>16217</v>
      </c>
      <c r="G157" t="s">
        <v>61</v>
      </c>
      <c r="I157" t="s">
        <v>61</v>
      </c>
      <c r="M157" t="s">
        <v>61</v>
      </c>
      <c r="N157" t="s">
        <v>61</v>
      </c>
      <c r="O157" t="s">
        <v>61</v>
      </c>
    </row>
    <row r="158" spans="1:15" x14ac:dyDescent="0.2">
      <c r="A158" s="1" t="s">
        <v>25713</v>
      </c>
      <c r="B158" s="1" t="s">
        <v>9376</v>
      </c>
      <c r="C158" s="1" t="s">
        <v>9377</v>
      </c>
      <c r="D158" s="1" t="s">
        <v>16217</v>
      </c>
      <c r="G158" t="s">
        <v>61</v>
      </c>
      <c r="I158" t="s">
        <v>61</v>
      </c>
      <c r="M158" t="s">
        <v>61</v>
      </c>
      <c r="N158" t="s">
        <v>61</v>
      </c>
      <c r="O158" t="s">
        <v>61</v>
      </c>
    </row>
    <row r="159" spans="1:15" x14ac:dyDescent="0.2">
      <c r="A159" s="1" t="s">
        <v>25714</v>
      </c>
      <c r="B159" s="1" t="s">
        <v>9378</v>
      </c>
      <c r="C159" s="1" t="s">
        <v>9379</v>
      </c>
      <c r="D159" s="1" t="s">
        <v>16217</v>
      </c>
      <c r="G159" t="s">
        <v>61</v>
      </c>
      <c r="I159" t="s">
        <v>61</v>
      </c>
      <c r="M159" t="s">
        <v>61</v>
      </c>
      <c r="N159" t="s">
        <v>61</v>
      </c>
      <c r="O159" t="s">
        <v>61</v>
      </c>
    </row>
    <row r="160" spans="1:15" x14ac:dyDescent="0.2">
      <c r="A160" s="1" t="s">
        <v>25715</v>
      </c>
      <c r="B160" s="1" t="s">
        <v>9380</v>
      </c>
      <c r="C160" s="1" t="s">
        <v>9381</v>
      </c>
      <c r="D160" s="1" t="s">
        <v>16217</v>
      </c>
      <c r="G160" t="s">
        <v>61</v>
      </c>
      <c r="I160" t="s">
        <v>61</v>
      </c>
      <c r="M160" t="s">
        <v>61</v>
      </c>
      <c r="N160" t="s">
        <v>61</v>
      </c>
      <c r="O160" t="s">
        <v>61</v>
      </c>
    </row>
    <row r="161" spans="1:15" x14ac:dyDescent="0.2">
      <c r="A161" s="1" t="s">
        <v>25716</v>
      </c>
      <c r="B161" s="1" t="s">
        <v>9382</v>
      </c>
      <c r="C161" s="1" t="s">
        <v>9383</v>
      </c>
      <c r="D161" s="1" t="s">
        <v>16217</v>
      </c>
      <c r="E161" t="s">
        <v>61</v>
      </c>
      <c r="F161" t="s">
        <v>61</v>
      </c>
      <c r="G161" t="s">
        <v>62</v>
      </c>
      <c r="I161" t="s">
        <v>62</v>
      </c>
      <c r="M161" t="s">
        <v>61</v>
      </c>
      <c r="N161" t="s">
        <v>62</v>
      </c>
      <c r="O161" t="s">
        <v>62</v>
      </c>
    </row>
    <row r="162" spans="1:15" x14ac:dyDescent="0.2">
      <c r="A162" s="1" t="s">
        <v>25717</v>
      </c>
      <c r="B162" s="1" t="s">
        <v>9384</v>
      </c>
      <c r="C162" s="1" t="s">
        <v>9385</v>
      </c>
      <c r="D162" s="1" t="s">
        <v>16217</v>
      </c>
      <c r="G162" t="s">
        <v>61</v>
      </c>
      <c r="I162" t="s">
        <v>61</v>
      </c>
      <c r="M162" t="s">
        <v>61</v>
      </c>
      <c r="N162" t="s">
        <v>61</v>
      </c>
      <c r="O162" t="s">
        <v>61</v>
      </c>
    </row>
    <row r="163" spans="1:15" x14ac:dyDescent="0.2">
      <c r="A163" s="1" t="s">
        <v>25718</v>
      </c>
      <c r="B163" s="1" t="s">
        <v>9386</v>
      </c>
      <c r="C163" s="1" t="s">
        <v>9387</v>
      </c>
      <c r="D163" s="1" t="s">
        <v>16217</v>
      </c>
      <c r="G163" t="s">
        <v>61</v>
      </c>
      <c r="I163" t="s">
        <v>61</v>
      </c>
      <c r="M163" t="s">
        <v>61</v>
      </c>
      <c r="N163" t="s">
        <v>61</v>
      </c>
      <c r="O163" t="s">
        <v>61</v>
      </c>
    </row>
    <row r="164" spans="1:15" x14ac:dyDescent="0.2">
      <c r="A164" s="1" t="s">
        <v>25719</v>
      </c>
      <c r="B164" s="1" t="s">
        <v>9388</v>
      </c>
      <c r="C164" s="1" t="s">
        <v>9389</v>
      </c>
      <c r="D164" s="1" t="s">
        <v>16217</v>
      </c>
      <c r="E164" t="s">
        <v>61</v>
      </c>
      <c r="F164" t="s">
        <v>61</v>
      </c>
      <c r="G164" t="s">
        <v>61</v>
      </c>
      <c r="I164" t="s">
        <v>62</v>
      </c>
      <c r="M164" t="s">
        <v>62</v>
      </c>
      <c r="N164" t="s">
        <v>62</v>
      </c>
      <c r="O164" t="s">
        <v>62</v>
      </c>
    </row>
    <row r="165" spans="1:15" x14ac:dyDescent="0.2">
      <c r="A165" s="1" t="s">
        <v>25720</v>
      </c>
      <c r="B165" s="1" t="s">
        <v>9390</v>
      </c>
      <c r="C165" s="1" t="s">
        <v>9391</v>
      </c>
      <c r="D165" s="1" t="s">
        <v>16217</v>
      </c>
      <c r="G165" t="s">
        <v>61</v>
      </c>
      <c r="I165" t="s">
        <v>61</v>
      </c>
      <c r="M165" t="s">
        <v>61</v>
      </c>
      <c r="N165" t="s">
        <v>61</v>
      </c>
      <c r="O165" t="s">
        <v>61</v>
      </c>
    </row>
    <row r="166" spans="1:15" x14ac:dyDescent="0.2">
      <c r="A166" s="1" t="s">
        <v>25721</v>
      </c>
      <c r="B166" s="1" t="s">
        <v>9392</v>
      </c>
      <c r="C166" s="1" t="s">
        <v>9393</v>
      </c>
      <c r="D166" s="1" t="s">
        <v>16217</v>
      </c>
      <c r="G166" t="s">
        <v>61</v>
      </c>
      <c r="I166" t="s">
        <v>61</v>
      </c>
      <c r="M166" t="s">
        <v>61</v>
      </c>
      <c r="N166" t="s">
        <v>61</v>
      </c>
      <c r="O166" t="s">
        <v>61</v>
      </c>
    </row>
    <row r="167" spans="1:15" x14ac:dyDescent="0.2">
      <c r="A167" s="1" t="s">
        <v>25722</v>
      </c>
      <c r="B167" s="1" t="s">
        <v>9394</v>
      </c>
      <c r="C167" s="1" t="s">
        <v>9395</v>
      </c>
      <c r="D167" s="1" t="s">
        <v>16217</v>
      </c>
      <c r="G167" t="s">
        <v>61</v>
      </c>
      <c r="I167" t="s">
        <v>61</v>
      </c>
      <c r="M167" t="s">
        <v>61</v>
      </c>
      <c r="N167" t="s">
        <v>61</v>
      </c>
      <c r="O167" t="s">
        <v>61</v>
      </c>
    </row>
    <row r="168" spans="1:15" x14ac:dyDescent="0.2">
      <c r="A168" s="1" t="s">
        <v>25723</v>
      </c>
      <c r="B168" s="1" t="s">
        <v>9396</v>
      </c>
      <c r="C168" s="1" t="s">
        <v>9397</v>
      </c>
      <c r="D168" s="1" t="s">
        <v>16217</v>
      </c>
      <c r="G168" t="s">
        <v>61</v>
      </c>
      <c r="I168" t="s">
        <v>61</v>
      </c>
      <c r="M168" t="s">
        <v>61</v>
      </c>
      <c r="N168" t="s">
        <v>61</v>
      </c>
      <c r="O168" t="s">
        <v>62</v>
      </c>
    </row>
    <row r="169" spans="1:15" x14ac:dyDescent="0.2">
      <c r="A169" s="1" t="s">
        <v>25724</v>
      </c>
      <c r="B169" s="1" t="s">
        <v>9398</v>
      </c>
      <c r="C169" s="1" t="s">
        <v>9399</v>
      </c>
      <c r="D169" s="1" t="s">
        <v>16217</v>
      </c>
      <c r="G169" t="s">
        <v>61</v>
      </c>
      <c r="I169" t="s">
        <v>61</v>
      </c>
      <c r="K169" t="s">
        <v>62</v>
      </c>
      <c r="M169" t="s">
        <v>61</v>
      </c>
      <c r="N169" t="s">
        <v>61</v>
      </c>
      <c r="O169" t="s">
        <v>62</v>
      </c>
    </row>
    <row r="170" spans="1:15" x14ac:dyDescent="0.2">
      <c r="A170" s="1" t="s">
        <v>25725</v>
      </c>
      <c r="B170" s="1" t="s">
        <v>9400</v>
      </c>
      <c r="C170" s="1" t="s">
        <v>9401</v>
      </c>
      <c r="D170" s="1" t="s">
        <v>16217</v>
      </c>
      <c r="G170" t="s">
        <v>61</v>
      </c>
      <c r="I170" t="s">
        <v>62</v>
      </c>
      <c r="M170" t="s">
        <v>61</v>
      </c>
      <c r="N170" t="s">
        <v>62</v>
      </c>
      <c r="O170" t="s">
        <v>61</v>
      </c>
    </row>
    <row r="171" spans="1:15" x14ac:dyDescent="0.2">
      <c r="A171" s="1" t="s">
        <v>25726</v>
      </c>
      <c r="B171" s="1" t="s">
        <v>9402</v>
      </c>
      <c r="C171" s="1" t="s">
        <v>9403</v>
      </c>
      <c r="D171" s="1" t="s">
        <v>16217</v>
      </c>
      <c r="G171" t="s">
        <v>61</v>
      </c>
      <c r="I171" t="s">
        <v>61</v>
      </c>
      <c r="M171" t="s">
        <v>61</v>
      </c>
      <c r="N171" t="s">
        <v>61</v>
      </c>
      <c r="O171" t="s">
        <v>62</v>
      </c>
    </row>
    <row r="172" spans="1:15" x14ac:dyDescent="0.2">
      <c r="A172" s="1" t="s">
        <v>25727</v>
      </c>
      <c r="B172" s="1" t="s">
        <v>9404</v>
      </c>
      <c r="C172" s="1" t="s">
        <v>9405</v>
      </c>
      <c r="D172" s="1" t="s">
        <v>16217</v>
      </c>
      <c r="G172" t="s">
        <v>61</v>
      </c>
      <c r="I172" t="s">
        <v>61</v>
      </c>
      <c r="M172" t="s">
        <v>61</v>
      </c>
      <c r="N172" t="s">
        <v>61</v>
      </c>
      <c r="O172" t="s">
        <v>61</v>
      </c>
    </row>
    <row r="173" spans="1:15" x14ac:dyDescent="0.2">
      <c r="A173" s="1" t="s">
        <v>25728</v>
      </c>
      <c r="B173" s="1" t="s">
        <v>9406</v>
      </c>
      <c r="C173" s="1" t="s">
        <v>9407</v>
      </c>
      <c r="D173" s="1" t="s">
        <v>16217</v>
      </c>
      <c r="G173" t="s">
        <v>61</v>
      </c>
      <c r="I173" t="s">
        <v>61</v>
      </c>
      <c r="M173" t="s">
        <v>61</v>
      </c>
      <c r="N173" t="s">
        <v>61</v>
      </c>
      <c r="O173" t="s">
        <v>61</v>
      </c>
    </row>
    <row r="174" spans="1:15" x14ac:dyDescent="0.2">
      <c r="A174" s="1" t="s">
        <v>25729</v>
      </c>
      <c r="B174" s="1" t="s">
        <v>9408</v>
      </c>
      <c r="C174" s="1" t="s">
        <v>9409</v>
      </c>
      <c r="D174" s="1" t="s">
        <v>16217</v>
      </c>
      <c r="E174" t="s">
        <v>61</v>
      </c>
      <c r="F174" t="s">
        <v>61</v>
      </c>
      <c r="G174" t="s">
        <v>62</v>
      </c>
      <c r="I174" t="s">
        <v>62</v>
      </c>
      <c r="M174" t="s">
        <v>62</v>
      </c>
      <c r="N174" t="s">
        <v>62</v>
      </c>
      <c r="O174" t="s">
        <v>62</v>
      </c>
    </row>
    <row r="175" spans="1:15" x14ac:dyDescent="0.2">
      <c r="A175" s="1" t="s">
        <v>25730</v>
      </c>
      <c r="B175" s="1" t="s">
        <v>9410</v>
      </c>
      <c r="C175" s="1" t="s">
        <v>9411</v>
      </c>
      <c r="D175" s="1" t="s">
        <v>16217</v>
      </c>
      <c r="E175" t="s">
        <v>62</v>
      </c>
      <c r="F175" t="s">
        <v>62</v>
      </c>
      <c r="G175" t="s">
        <v>62</v>
      </c>
      <c r="I175" t="s">
        <v>62</v>
      </c>
      <c r="M175" t="s">
        <v>61</v>
      </c>
      <c r="N175" t="s">
        <v>62</v>
      </c>
      <c r="O175" t="s">
        <v>62</v>
      </c>
    </row>
    <row r="176" spans="1:15" x14ac:dyDescent="0.2">
      <c r="A176" s="1" t="s">
        <v>25731</v>
      </c>
      <c r="B176" s="1" t="s">
        <v>9412</v>
      </c>
      <c r="C176" s="1" t="s">
        <v>9413</v>
      </c>
      <c r="D176" s="1" t="s">
        <v>16217</v>
      </c>
      <c r="E176" t="s">
        <v>62</v>
      </c>
      <c r="F176" t="s">
        <v>62</v>
      </c>
      <c r="G176" t="s">
        <v>62</v>
      </c>
      <c r="I176" t="s">
        <v>62</v>
      </c>
      <c r="M176" t="s">
        <v>62</v>
      </c>
      <c r="N176" t="s">
        <v>62</v>
      </c>
      <c r="O176" t="s">
        <v>62</v>
      </c>
    </row>
    <row r="177" spans="1:15" x14ac:dyDescent="0.2">
      <c r="A177" s="1" t="s">
        <v>25732</v>
      </c>
      <c r="B177" s="1" t="s">
        <v>9414</v>
      </c>
      <c r="C177" s="1" t="s">
        <v>9415</v>
      </c>
      <c r="D177" s="1" t="s">
        <v>16217</v>
      </c>
      <c r="E177" t="s">
        <v>61</v>
      </c>
      <c r="F177" t="s">
        <v>61</v>
      </c>
      <c r="G177" t="s">
        <v>62</v>
      </c>
      <c r="I177" t="s">
        <v>62</v>
      </c>
      <c r="M177" t="s">
        <v>62</v>
      </c>
      <c r="N177" t="s">
        <v>62</v>
      </c>
      <c r="O177" t="s">
        <v>62</v>
      </c>
    </row>
    <row r="178" spans="1:15" x14ac:dyDescent="0.2">
      <c r="A178" s="1" t="s">
        <v>25733</v>
      </c>
      <c r="B178" s="1" t="s">
        <v>9416</v>
      </c>
      <c r="C178" s="1" t="s">
        <v>9417</v>
      </c>
      <c r="D178" s="1" t="s">
        <v>16217</v>
      </c>
      <c r="E178" t="s">
        <v>61</v>
      </c>
      <c r="F178" t="s">
        <v>61</v>
      </c>
      <c r="G178" t="s">
        <v>61</v>
      </c>
      <c r="I178" t="s">
        <v>62</v>
      </c>
      <c r="M178" t="s">
        <v>61</v>
      </c>
      <c r="N178" t="s">
        <v>62</v>
      </c>
      <c r="O178" t="s">
        <v>62</v>
      </c>
    </row>
    <row r="179" spans="1:15" x14ac:dyDescent="0.2">
      <c r="A179" s="1" t="s">
        <v>25734</v>
      </c>
      <c r="B179" s="1" t="s">
        <v>9418</v>
      </c>
      <c r="C179" s="1" t="s">
        <v>9419</v>
      </c>
      <c r="D179" s="1" t="s">
        <v>16217</v>
      </c>
      <c r="E179" t="s">
        <v>62</v>
      </c>
      <c r="F179" t="s">
        <v>62</v>
      </c>
      <c r="G179" t="s">
        <v>62</v>
      </c>
      <c r="I179" t="s">
        <v>62</v>
      </c>
      <c r="M179" t="s">
        <v>62</v>
      </c>
      <c r="N179" t="s">
        <v>62</v>
      </c>
      <c r="O179" t="s">
        <v>62</v>
      </c>
    </row>
    <row r="180" spans="1:15" x14ac:dyDescent="0.2">
      <c r="A180" s="1" t="s">
        <v>25735</v>
      </c>
      <c r="B180" s="1" t="s">
        <v>9420</v>
      </c>
      <c r="C180" s="1" t="s">
        <v>9421</v>
      </c>
      <c r="D180" s="1" t="s">
        <v>16217</v>
      </c>
      <c r="E180" t="s">
        <v>62</v>
      </c>
      <c r="F180" t="s">
        <v>62</v>
      </c>
      <c r="G180" t="s">
        <v>62</v>
      </c>
      <c r="I180" t="s">
        <v>62</v>
      </c>
      <c r="M180" t="s">
        <v>62</v>
      </c>
      <c r="N180" t="s">
        <v>62</v>
      </c>
      <c r="O180" t="s">
        <v>62</v>
      </c>
    </row>
    <row r="181" spans="1:15" x14ac:dyDescent="0.2">
      <c r="A181" s="1" t="s">
        <v>25736</v>
      </c>
      <c r="B181" s="1" t="s">
        <v>9422</v>
      </c>
      <c r="C181" s="1" t="s">
        <v>9423</v>
      </c>
      <c r="D181" s="1" t="s">
        <v>16217</v>
      </c>
      <c r="E181" t="s">
        <v>61</v>
      </c>
      <c r="F181" t="s">
        <v>61</v>
      </c>
      <c r="G181" t="s">
        <v>61</v>
      </c>
      <c r="I181" t="s">
        <v>62</v>
      </c>
      <c r="M181" t="s">
        <v>61</v>
      </c>
      <c r="N181" t="s">
        <v>62</v>
      </c>
      <c r="O181" t="s">
        <v>62</v>
      </c>
    </row>
    <row r="182" spans="1:15" x14ac:dyDescent="0.2">
      <c r="A182" s="1" t="s">
        <v>25737</v>
      </c>
      <c r="B182" s="1" t="s">
        <v>9424</v>
      </c>
      <c r="C182" s="1" t="s">
        <v>9425</v>
      </c>
      <c r="D182" s="1" t="s">
        <v>16217</v>
      </c>
      <c r="G182" t="s">
        <v>61</v>
      </c>
      <c r="I182" t="s">
        <v>61</v>
      </c>
      <c r="M182" t="s">
        <v>61</v>
      </c>
      <c r="N182" t="s">
        <v>61</v>
      </c>
      <c r="O182" t="s">
        <v>61</v>
      </c>
    </row>
    <row r="183" spans="1:15" x14ac:dyDescent="0.2">
      <c r="A183" s="1" t="s">
        <v>25738</v>
      </c>
      <c r="B183" s="1" t="s">
        <v>9426</v>
      </c>
      <c r="C183" s="1" t="s">
        <v>9427</v>
      </c>
      <c r="D183" s="1" t="s">
        <v>16217</v>
      </c>
      <c r="G183" t="s">
        <v>61</v>
      </c>
      <c r="I183" t="s">
        <v>61</v>
      </c>
      <c r="M183" t="s">
        <v>61</v>
      </c>
      <c r="N183" t="s">
        <v>61</v>
      </c>
      <c r="O183" t="s">
        <v>61</v>
      </c>
    </row>
    <row r="184" spans="1:15" x14ac:dyDescent="0.2">
      <c r="A184" s="1" t="s">
        <v>25739</v>
      </c>
      <c r="B184" s="1" t="s">
        <v>9428</v>
      </c>
      <c r="C184" s="1" t="s">
        <v>9429</v>
      </c>
      <c r="D184" s="1" t="s">
        <v>16217</v>
      </c>
      <c r="G184" t="s">
        <v>61</v>
      </c>
      <c r="I184" t="s">
        <v>61</v>
      </c>
      <c r="M184" t="s">
        <v>61</v>
      </c>
      <c r="N184" t="s">
        <v>61</v>
      </c>
      <c r="O184" t="s">
        <v>61</v>
      </c>
    </row>
    <row r="185" spans="1:15" x14ac:dyDescent="0.2">
      <c r="A185" s="1" t="s">
        <v>25740</v>
      </c>
      <c r="B185" s="1" t="s">
        <v>9430</v>
      </c>
      <c r="C185" s="1" t="s">
        <v>9431</v>
      </c>
      <c r="D185" s="1" t="s">
        <v>16217</v>
      </c>
      <c r="G185" t="s">
        <v>61</v>
      </c>
      <c r="I185" t="s">
        <v>61</v>
      </c>
      <c r="M185" t="s">
        <v>61</v>
      </c>
      <c r="N185" t="s">
        <v>61</v>
      </c>
      <c r="O185" t="s">
        <v>61</v>
      </c>
    </row>
    <row r="186" spans="1:15" x14ac:dyDescent="0.2">
      <c r="A186" s="1" t="s">
        <v>25741</v>
      </c>
      <c r="B186" s="1" t="s">
        <v>9432</v>
      </c>
      <c r="C186" s="1" t="s">
        <v>9433</v>
      </c>
      <c r="D186" s="1" t="s">
        <v>16217</v>
      </c>
      <c r="G186" t="s">
        <v>61</v>
      </c>
      <c r="I186" t="s">
        <v>61</v>
      </c>
      <c r="M186" t="s">
        <v>61</v>
      </c>
      <c r="N186" t="s">
        <v>61</v>
      </c>
      <c r="O186" t="s">
        <v>62</v>
      </c>
    </row>
    <row r="187" spans="1:15" x14ac:dyDescent="0.2">
      <c r="A187" s="1" t="s">
        <v>25742</v>
      </c>
      <c r="B187" s="1" t="s">
        <v>9434</v>
      </c>
      <c r="C187" s="1" t="s">
        <v>9435</v>
      </c>
      <c r="D187" s="1" t="s">
        <v>16217</v>
      </c>
      <c r="F187" t="s">
        <v>61</v>
      </c>
      <c r="G187" t="s">
        <v>61</v>
      </c>
      <c r="I187" t="s">
        <v>62</v>
      </c>
      <c r="M187" t="s">
        <v>61</v>
      </c>
      <c r="N187" t="s">
        <v>61</v>
      </c>
      <c r="O187" t="s">
        <v>62</v>
      </c>
    </row>
    <row r="188" spans="1:15" x14ac:dyDescent="0.2">
      <c r="A188" s="1" t="s">
        <v>25743</v>
      </c>
      <c r="B188" s="1" t="s">
        <v>9436</v>
      </c>
      <c r="C188" s="1" t="s">
        <v>9437</v>
      </c>
      <c r="D188" s="1" t="s">
        <v>16217</v>
      </c>
      <c r="G188" t="s">
        <v>61</v>
      </c>
      <c r="I188" t="s">
        <v>61</v>
      </c>
      <c r="M188" t="s">
        <v>61</v>
      </c>
      <c r="N188" t="s">
        <v>61</v>
      </c>
      <c r="O188" t="s">
        <v>62</v>
      </c>
    </row>
    <row r="189" spans="1:15" x14ac:dyDescent="0.2">
      <c r="A189" s="1" t="s">
        <v>25744</v>
      </c>
      <c r="B189" s="1" t="s">
        <v>9438</v>
      </c>
      <c r="C189" s="1" t="s">
        <v>9439</v>
      </c>
      <c r="D189" s="1" t="s">
        <v>16217</v>
      </c>
      <c r="G189" t="s">
        <v>62</v>
      </c>
      <c r="I189" t="s">
        <v>62</v>
      </c>
      <c r="M189" t="s">
        <v>61</v>
      </c>
      <c r="N189" t="s">
        <v>62</v>
      </c>
      <c r="O189" t="s">
        <v>62</v>
      </c>
    </row>
    <row r="190" spans="1:15" x14ac:dyDescent="0.2">
      <c r="A190" s="1" t="s">
        <v>25745</v>
      </c>
      <c r="B190" s="1" t="s">
        <v>9440</v>
      </c>
      <c r="C190" s="1" t="s">
        <v>9441</v>
      </c>
      <c r="D190" s="1" t="s">
        <v>16217</v>
      </c>
      <c r="G190" t="s">
        <v>61</v>
      </c>
      <c r="I190" t="s">
        <v>61</v>
      </c>
      <c r="M190" t="s">
        <v>61</v>
      </c>
      <c r="N190" t="s">
        <v>61</v>
      </c>
      <c r="O190" t="s">
        <v>61</v>
      </c>
    </row>
    <row r="191" spans="1:15" x14ac:dyDescent="0.2">
      <c r="A191" s="1" t="s">
        <v>25746</v>
      </c>
      <c r="B191" s="1" t="s">
        <v>9442</v>
      </c>
      <c r="C191" s="1" t="s">
        <v>9443</v>
      </c>
      <c r="D191" s="1" t="s">
        <v>16217</v>
      </c>
      <c r="G191" t="s">
        <v>61</v>
      </c>
      <c r="I191" t="s">
        <v>61</v>
      </c>
      <c r="M191" t="s">
        <v>61</v>
      </c>
      <c r="N191" t="s">
        <v>61</v>
      </c>
      <c r="O191" t="s">
        <v>61</v>
      </c>
    </row>
    <row r="192" spans="1:15" x14ac:dyDescent="0.2">
      <c r="A192" s="1" t="s">
        <v>25747</v>
      </c>
      <c r="B192" s="1" t="s">
        <v>9444</v>
      </c>
      <c r="C192" s="1" t="s">
        <v>9445</v>
      </c>
      <c r="D192" s="1" t="s">
        <v>16217</v>
      </c>
      <c r="G192" t="s">
        <v>61</v>
      </c>
      <c r="I192" t="s">
        <v>61</v>
      </c>
      <c r="M192" t="s">
        <v>61</v>
      </c>
      <c r="N192" t="s">
        <v>61</v>
      </c>
      <c r="O192" t="s">
        <v>61</v>
      </c>
    </row>
    <row r="193" spans="1:15" x14ac:dyDescent="0.2">
      <c r="A193" s="1" t="s">
        <v>25748</v>
      </c>
      <c r="B193" s="1" t="s">
        <v>9446</v>
      </c>
      <c r="C193" s="1" t="s">
        <v>9447</v>
      </c>
      <c r="D193" s="1" t="s">
        <v>16217</v>
      </c>
      <c r="G193" t="s">
        <v>61</v>
      </c>
      <c r="I193" t="s">
        <v>61</v>
      </c>
      <c r="M193" t="s">
        <v>61</v>
      </c>
      <c r="N193" t="s">
        <v>61</v>
      </c>
      <c r="O193" t="s">
        <v>61</v>
      </c>
    </row>
    <row r="194" spans="1:15" x14ac:dyDescent="0.2">
      <c r="A194" s="1" t="s">
        <v>25749</v>
      </c>
      <c r="B194" s="1" t="s">
        <v>9448</v>
      </c>
      <c r="C194" s="1" t="s">
        <v>9449</v>
      </c>
      <c r="D194" s="1" t="s">
        <v>16217</v>
      </c>
      <c r="G194" t="s">
        <v>61</v>
      </c>
      <c r="I194" t="s">
        <v>61</v>
      </c>
      <c r="M194" t="s">
        <v>61</v>
      </c>
      <c r="N194" t="s">
        <v>61</v>
      </c>
      <c r="O194" t="s">
        <v>61</v>
      </c>
    </row>
    <row r="195" spans="1:15" x14ac:dyDescent="0.2">
      <c r="A195" s="1" t="s">
        <v>25750</v>
      </c>
      <c r="B195" s="1" t="s">
        <v>9450</v>
      </c>
      <c r="C195" s="1" t="s">
        <v>9451</v>
      </c>
      <c r="D195" s="1" t="s">
        <v>16217</v>
      </c>
      <c r="G195" t="s">
        <v>61</v>
      </c>
      <c r="I195" t="s">
        <v>61</v>
      </c>
      <c r="M195" t="s">
        <v>61</v>
      </c>
      <c r="N195" t="s">
        <v>61</v>
      </c>
      <c r="O195" t="s">
        <v>61</v>
      </c>
    </row>
    <row r="196" spans="1:15" x14ac:dyDescent="0.2">
      <c r="A196" s="1" t="s">
        <v>25751</v>
      </c>
      <c r="B196" s="1" t="s">
        <v>9452</v>
      </c>
      <c r="C196" s="1" t="s">
        <v>9453</v>
      </c>
      <c r="D196" s="1" t="s">
        <v>16217</v>
      </c>
      <c r="G196" t="s">
        <v>61</v>
      </c>
      <c r="I196" t="s">
        <v>61</v>
      </c>
      <c r="M196" t="s">
        <v>61</v>
      </c>
      <c r="N196" t="s">
        <v>61</v>
      </c>
      <c r="O196" t="s">
        <v>61</v>
      </c>
    </row>
    <row r="197" spans="1:15" x14ac:dyDescent="0.2">
      <c r="A197" s="1" t="s">
        <v>25752</v>
      </c>
      <c r="B197" s="1" t="s">
        <v>9454</v>
      </c>
      <c r="C197" s="1" t="s">
        <v>9455</v>
      </c>
      <c r="D197" s="1" t="s">
        <v>16217</v>
      </c>
      <c r="G197" t="s">
        <v>61</v>
      </c>
      <c r="I197" t="s">
        <v>61</v>
      </c>
      <c r="M197" t="s">
        <v>61</v>
      </c>
      <c r="N197" t="s">
        <v>61</v>
      </c>
      <c r="O197" t="s">
        <v>61</v>
      </c>
    </row>
    <row r="198" spans="1:15" x14ac:dyDescent="0.2">
      <c r="A198" s="1" t="s">
        <v>25753</v>
      </c>
      <c r="B198" s="1" t="s">
        <v>9456</v>
      </c>
      <c r="C198" s="1" t="s">
        <v>9457</v>
      </c>
      <c r="D198" s="1" t="s">
        <v>16217</v>
      </c>
      <c r="G198" t="s">
        <v>61</v>
      </c>
      <c r="I198" t="s">
        <v>61</v>
      </c>
      <c r="M198" t="s">
        <v>61</v>
      </c>
      <c r="N198" t="s">
        <v>61</v>
      </c>
      <c r="O198" t="s">
        <v>61</v>
      </c>
    </row>
    <row r="199" spans="1:15" x14ac:dyDescent="0.2">
      <c r="A199" s="1" t="s">
        <v>25754</v>
      </c>
      <c r="B199" s="1" t="s">
        <v>9458</v>
      </c>
      <c r="C199" s="1" t="s">
        <v>9459</v>
      </c>
      <c r="D199" s="1" t="s">
        <v>16217</v>
      </c>
      <c r="G199" t="s">
        <v>61</v>
      </c>
      <c r="I199" t="s">
        <v>61</v>
      </c>
      <c r="M199" t="s">
        <v>61</v>
      </c>
      <c r="N199" t="s">
        <v>61</v>
      </c>
      <c r="O199" t="s">
        <v>61</v>
      </c>
    </row>
    <row r="200" spans="1:15" x14ac:dyDescent="0.2">
      <c r="A200" s="1" t="s">
        <v>25755</v>
      </c>
      <c r="B200" s="1" t="s">
        <v>9460</v>
      </c>
      <c r="C200" s="1" t="s">
        <v>9461</v>
      </c>
      <c r="D200" s="1" t="s">
        <v>16217</v>
      </c>
      <c r="G200" t="s">
        <v>61</v>
      </c>
      <c r="I200" t="s">
        <v>61</v>
      </c>
      <c r="M200" t="s">
        <v>61</v>
      </c>
      <c r="N200" t="s">
        <v>61</v>
      </c>
      <c r="O200" t="s">
        <v>61</v>
      </c>
    </row>
    <row r="201" spans="1:15" x14ac:dyDescent="0.2">
      <c r="A201" s="1" t="s">
        <v>25756</v>
      </c>
      <c r="B201" s="1" t="s">
        <v>9462</v>
      </c>
      <c r="C201" s="1" t="s">
        <v>9463</v>
      </c>
      <c r="D201" s="1" t="s">
        <v>16217</v>
      </c>
      <c r="G201" t="s">
        <v>61</v>
      </c>
      <c r="I201" t="s">
        <v>61</v>
      </c>
      <c r="M201" t="s">
        <v>61</v>
      </c>
      <c r="N201" t="s">
        <v>61</v>
      </c>
      <c r="O201" t="s">
        <v>61</v>
      </c>
    </row>
    <row r="202" spans="1:15" x14ac:dyDescent="0.2">
      <c r="A202" s="1" t="s">
        <v>25757</v>
      </c>
      <c r="B202" s="1" t="s">
        <v>9464</v>
      </c>
      <c r="C202" s="1" t="s">
        <v>9465</v>
      </c>
      <c r="D202" s="1" t="s">
        <v>16217</v>
      </c>
      <c r="G202" t="s">
        <v>61</v>
      </c>
      <c r="I202" t="s">
        <v>61</v>
      </c>
      <c r="M202" t="s">
        <v>61</v>
      </c>
      <c r="N202" t="s">
        <v>61</v>
      </c>
      <c r="O202" t="s">
        <v>61</v>
      </c>
    </row>
    <row r="203" spans="1:15" x14ac:dyDescent="0.2">
      <c r="A203" s="1" t="s">
        <v>25758</v>
      </c>
      <c r="B203" s="1" t="s">
        <v>9466</v>
      </c>
      <c r="C203" s="1" t="s">
        <v>9467</v>
      </c>
      <c r="D203" s="1" t="s">
        <v>16217</v>
      </c>
      <c r="G203" t="s">
        <v>61</v>
      </c>
      <c r="I203" t="s">
        <v>61</v>
      </c>
      <c r="M203" t="s">
        <v>61</v>
      </c>
      <c r="N203" t="s">
        <v>61</v>
      </c>
      <c r="O203" t="s">
        <v>61</v>
      </c>
    </row>
    <row r="204" spans="1:15" x14ac:dyDescent="0.2">
      <c r="A204" s="1" t="s">
        <v>25759</v>
      </c>
      <c r="B204" s="1" t="s">
        <v>9468</v>
      </c>
      <c r="C204" s="1" t="s">
        <v>9469</v>
      </c>
      <c r="D204" s="1" t="s">
        <v>16217</v>
      </c>
      <c r="G204" t="s">
        <v>61</v>
      </c>
      <c r="I204" t="s">
        <v>61</v>
      </c>
      <c r="M204" t="s">
        <v>61</v>
      </c>
      <c r="N204" t="s">
        <v>61</v>
      </c>
      <c r="O204" t="s">
        <v>61</v>
      </c>
    </row>
    <row r="205" spans="1:15" x14ac:dyDescent="0.2">
      <c r="A205" s="1" t="s">
        <v>25760</v>
      </c>
      <c r="B205" s="1" t="s">
        <v>9470</v>
      </c>
      <c r="C205" s="1" t="s">
        <v>9471</v>
      </c>
      <c r="D205" s="1" t="s">
        <v>16217</v>
      </c>
      <c r="G205" t="s">
        <v>61</v>
      </c>
      <c r="I205" t="s">
        <v>61</v>
      </c>
      <c r="M205" t="s">
        <v>61</v>
      </c>
      <c r="N205" t="s">
        <v>61</v>
      </c>
      <c r="O205" t="s">
        <v>61</v>
      </c>
    </row>
    <row r="206" spans="1:15" x14ac:dyDescent="0.2">
      <c r="A206" s="1" t="s">
        <v>25761</v>
      </c>
      <c r="B206" s="1" t="s">
        <v>9472</v>
      </c>
      <c r="C206" s="1" t="s">
        <v>9473</v>
      </c>
      <c r="D206" s="1" t="s">
        <v>16217</v>
      </c>
      <c r="G206" t="s">
        <v>61</v>
      </c>
      <c r="I206" t="s">
        <v>61</v>
      </c>
      <c r="M206" t="s">
        <v>61</v>
      </c>
      <c r="N206" t="s">
        <v>61</v>
      </c>
      <c r="O206" t="s">
        <v>61</v>
      </c>
    </row>
    <row r="207" spans="1:15" x14ac:dyDescent="0.2">
      <c r="A207" s="1" t="s">
        <v>25762</v>
      </c>
      <c r="B207" s="1" t="s">
        <v>9474</v>
      </c>
      <c r="C207" s="1" t="s">
        <v>9475</v>
      </c>
      <c r="D207" s="1" t="s">
        <v>16217</v>
      </c>
      <c r="G207" t="s">
        <v>61</v>
      </c>
      <c r="I207" t="s">
        <v>61</v>
      </c>
      <c r="M207" t="s">
        <v>61</v>
      </c>
      <c r="N207" t="s">
        <v>61</v>
      </c>
      <c r="O207" t="s">
        <v>61</v>
      </c>
    </row>
    <row r="208" spans="1:15" x14ac:dyDescent="0.2">
      <c r="A208" s="1" t="s">
        <v>25763</v>
      </c>
      <c r="B208" s="1" t="s">
        <v>9476</v>
      </c>
      <c r="C208" s="1" t="s">
        <v>9477</v>
      </c>
      <c r="D208" s="1" t="s">
        <v>16217</v>
      </c>
      <c r="G208" t="s">
        <v>61</v>
      </c>
      <c r="I208" t="s">
        <v>61</v>
      </c>
      <c r="M208" t="s">
        <v>61</v>
      </c>
      <c r="N208" t="s">
        <v>61</v>
      </c>
      <c r="O208" t="s">
        <v>61</v>
      </c>
    </row>
    <row r="209" spans="1:15" x14ac:dyDescent="0.2">
      <c r="A209" s="1" t="s">
        <v>25764</v>
      </c>
      <c r="B209" s="1" t="s">
        <v>9478</v>
      </c>
      <c r="C209" s="1" t="s">
        <v>9479</v>
      </c>
      <c r="D209" s="1" t="s">
        <v>16217</v>
      </c>
      <c r="G209" t="s">
        <v>61</v>
      </c>
      <c r="I209" t="s">
        <v>61</v>
      </c>
      <c r="M209" t="s">
        <v>61</v>
      </c>
      <c r="N209" t="s">
        <v>61</v>
      </c>
      <c r="O209" t="s">
        <v>61</v>
      </c>
    </row>
    <row r="210" spans="1:15" x14ac:dyDescent="0.2">
      <c r="A210" s="1" t="s">
        <v>25765</v>
      </c>
      <c r="B210" s="1" t="s">
        <v>9480</v>
      </c>
      <c r="C210" s="1" t="s">
        <v>9481</v>
      </c>
      <c r="D210" s="1" t="s">
        <v>16217</v>
      </c>
      <c r="G210" t="s">
        <v>61</v>
      </c>
      <c r="I210" t="s">
        <v>61</v>
      </c>
      <c r="M210" t="s">
        <v>61</v>
      </c>
      <c r="N210" t="s">
        <v>61</v>
      </c>
      <c r="O210" t="s">
        <v>61</v>
      </c>
    </row>
    <row r="211" spans="1:15" x14ac:dyDescent="0.2">
      <c r="A211" s="1" t="s">
        <v>25766</v>
      </c>
      <c r="B211" s="1" t="s">
        <v>9482</v>
      </c>
      <c r="C211" s="1" t="s">
        <v>9483</v>
      </c>
      <c r="D211" s="1" t="s">
        <v>16217</v>
      </c>
      <c r="E211" t="s">
        <v>61</v>
      </c>
      <c r="F211" t="s">
        <v>61</v>
      </c>
      <c r="G211" t="s">
        <v>62</v>
      </c>
      <c r="I211" t="s">
        <v>62</v>
      </c>
      <c r="M211" t="s">
        <v>61</v>
      </c>
      <c r="N211" t="s">
        <v>62</v>
      </c>
      <c r="O211" t="s">
        <v>62</v>
      </c>
    </row>
    <row r="212" spans="1:15" x14ac:dyDescent="0.2">
      <c r="A212" s="1" t="s">
        <v>25767</v>
      </c>
      <c r="B212" s="1" t="s">
        <v>9484</v>
      </c>
      <c r="C212" s="1" t="s">
        <v>9485</v>
      </c>
      <c r="D212" s="1" t="s">
        <v>16217</v>
      </c>
      <c r="E212" t="s">
        <v>61</v>
      </c>
      <c r="F212" t="s">
        <v>61</v>
      </c>
      <c r="G212" t="s">
        <v>62</v>
      </c>
      <c r="I212" t="s">
        <v>62</v>
      </c>
      <c r="M212" t="s">
        <v>62</v>
      </c>
      <c r="N212" t="s">
        <v>62</v>
      </c>
      <c r="O212" t="s">
        <v>62</v>
      </c>
    </row>
    <row r="213" spans="1:15" x14ac:dyDescent="0.2">
      <c r="A213" s="1" t="s">
        <v>25768</v>
      </c>
      <c r="B213" s="1" t="s">
        <v>9486</v>
      </c>
      <c r="C213" s="1" t="s">
        <v>9487</v>
      </c>
      <c r="D213" s="1" t="s">
        <v>16217</v>
      </c>
      <c r="E213" t="s">
        <v>61</v>
      </c>
      <c r="F213" t="s">
        <v>61</v>
      </c>
      <c r="G213" t="s">
        <v>62</v>
      </c>
      <c r="I213" t="s">
        <v>62</v>
      </c>
      <c r="M213" t="s">
        <v>61</v>
      </c>
      <c r="N213" t="s">
        <v>62</v>
      </c>
      <c r="O213" t="s">
        <v>62</v>
      </c>
    </row>
    <row r="214" spans="1:15" x14ac:dyDescent="0.2">
      <c r="A214" s="1" t="s">
        <v>25769</v>
      </c>
      <c r="B214" s="1" t="s">
        <v>9488</v>
      </c>
      <c r="C214" s="1" t="s">
        <v>9489</v>
      </c>
      <c r="D214" s="1" t="s">
        <v>16217</v>
      </c>
      <c r="E214" t="s">
        <v>61</v>
      </c>
      <c r="F214" t="s">
        <v>61</v>
      </c>
      <c r="G214" t="s">
        <v>61</v>
      </c>
      <c r="I214" t="s">
        <v>62</v>
      </c>
      <c r="M214" t="s">
        <v>62</v>
      </c>
      <c r="N214" t="s">
        <v>62</v>
      </c>
      <c r="O214" t="s">
        <v>62</v>
      </c>
    </row>
    <row r="215" spans="1:15" x14ac:dyDescent="0.2">
      <c r="A215" s="1" t="s">
        <v>25770</v>
      </c>
      <c r="B215" s="1" t="s">
        <v>9490</v>
      </c>
      <c r="C215" s="1" t="s">
        <v>9491</v>
      </c>
      <c r="D215" s="1" t="s">
        <v>16217</v>
      </c>
      <c r="G215" t="s">
        <v>61</v>
      </c>
      <c r="I215" t="s">
        <v>61</v>
      </c>
      <c r="M215" t="s">
        <v>61</v>
      </c>
      <c r="N215" t="s">
        <v>61</v>
      </c>
      <c r="O215" t="s">
        <v>61</v>
      </c>
    </row>
    <row r="216" spans="1:15" x14ac:dyDescent="0.2">
      <c r="A216" s="1" t="s">
        <v>25771</v>
      </c>
      <c r="B216" s="1" t="s">
        <v>9492</v>
      </c>
      <c r="C216" s="1" t="s">
        <v>9493</v>
      </c>
      <c r="D216" s="1" t="s">
        <v>16217</v>
      </c>
      <c r="G216" t="s">
        <v>61</v>
      </c>
      <c r="I216" t="s">
        <v>61</v>
      </c>
      <c r="M216" t="s">
        <v>61</v>
      </c>
      <c r="N216" t="s">
        <v>61</v>
      </c>
      <c r="O216" t="s">
        <v>61</v>
      </c>
    </row>
    <row r="217" spans="1:15" x14ac:dyDescent="0.2">
      <c r="A217" s="1" t="s">
        <v>25772</v>
      </c>
      <c r="B217" s="1" t="s">
        <v>9494</v>
      </c>
      <c r="C217" s="1" t="s">
        <v>9495</v>
      </c>
      <c r="D217" s="1" t="s">
        <v>16217</v>
      </c>
      <c r="G217" t="s">
        <v>61</v>
      </c>
      <c r="I217" t="s">
        <v>61</v>
      </c>
      <c r="M217" t="s">
        <v>61</v>
      </c>
      <c r="N217" t="s">
        <v>61</v>
      </c>
      <c r="O217" t="s">
        <v>61</v>
      </c>
    </row>
    <row r="218" spans="1:15" x14ac:dyDescent="0.2">
      <c r="A218" s="1" t="s">
        <v>25773</v>
      </c>
      <c r="B218" s="1" t="s">
        <v>9496</v>
      </c>
      <c r="C218" s="1" t="s">
        <v>9497</v>
      </c>
      <c r="D218" s="1" t="s">
        <v>16217</v>
      </c>
      <c r="G218" t="s">
        <v>61</v>
      </c>
      <c r="I218" t="s">
        <v>61</v>
      </c>
      <c r="M218" t="s">
        <v>61</v>
      </c>
      <c r="N218" t="s">
        <v>61</v>
      </c>
      <c r="O218" t="s">
        <v>61</v>
      </c>
    </row>
    <row r="219" spans="1:15" x14ac:dyDescent="0.2">
      <c r="A219" s="1" t="s">
        <v>25774</v>
      </c>
      <c r="B219" s="1" t="s">
        <v>9498</v>
      </c>
      <c r="C219" s="1" t="s">
        <v>9499</v>
      </c>
      <c r="D219" s="1" t="s">
        <v>16217</v>
      </c>
      <c r="G219" t="s">
        <v>61</v>
      </c>
      <c r="I219" t="s">
        <v>61</v>
      </c>
      <c r="M219" t="s">
        <v>61</v>
      </c>
      <c r="N219" t="s">
        <v>61</v>
      </c>
      <c r="O219" t="s">
        <v>61</v>
      </c>
    </row>
    <row r="220" spans="1:15" x14ac:dyDescent="0.2">
      <c r="A220" s="1" t="s">
        <v>25775</v>
      </c>
      <c r="B220" s="1" t="s">
        <v>9500</v>
      </c>
      <c r="C220" s="1" t="s">
        <v>9501</v>
      </c>
      <c r="D220" s="1" t="s">
        <v>16217</v>
      </c>
      <c r="G220" t="s">
        <v>61</v>
      </c>
      <c r="I220" t="s">
        <v>61</v>
      </c>
      <c r="M220" t="s">
        <v>61</v>
      </c>
      <c r="N220" t="s">
        <v>61</v>
      </c>
      <c r="O220" t="s">
        <v>61</v>
      </c>
    </row>
    <row r="221" spans="1:15" x14ac:dyDescent="0.2">
      <c r="A221" s="1" t="s">
        <v>25776</v>
      </c>
      <c r="B221" s="1" t="s">
        <v>9502</v>
      </c>
      <c r="C221" s="1" t="s">
        <v>9503</v>
      </c>
      <c r="D221" s="1" t="s">
        <v>16217</v>
      </c>
      <c r="G221" t="s">
        <v>61</v>
      </c>
      <c r="I221" t="s">
        <v>61</v>
      </c>
      <c r="M221" t="s">
        <v>61</v>
      </c>
      <c r="N221" t="s">
        <v>61</v>
      </c>
      <c r="O221" t="s">
        <v>62</v>
      </c>
    </row>
    <row r="222" spans="1:15" x14ac:dyDescent="0.2">
      <c r="A222" s="1" t="s">
        <v>25777</v>
      </c>
      <c r="B222" s="1" t="s">
        <v>9504</v>
      </c>
      <c r="C222" s="1" t="s">
        <v>9505</v>
      </c>
      <c r="D222" s="1" t="s">
        <v>16217</v>
      </c>
      <c r="G222" t="s">
        <v>61</v>
      </c>
      <c r="I222" t="s">
        <v>61</v>
      </c>
      <c r="M222" t="s">
        <v>61</v>
      </c>
      <c r="N222" t="s">
        <v>61</v>
      </c>
      <c r="O222" t="s">
        <v>61</v>
      </c>
    </row>
    <row r="223" spans="1:15" x14ac:dyDescent="0.2">
      <c r="A223" s="1" t="s">
        <v>25778</v>
      </c>
      <c r="B223" s="1" t="s">
        <v>9506</v>
      </c>
      <c r="C223" s="1" t="s">
        <v>9507</v>
      </c>
      <c r="D223" s="1" t="s">
        <v>16218</v>
      </c>
      <c r="G223" t="s">
        <v>61</v>
      </c>
      <c r="I223" t="s">
        <v>61</v>
      </c>
      <c r="N223" t="s">
        <v>61</v>
      </c>
      <c r="O223" t="s">
        <v>61</v>
      </c>
    </row>
    <row r="224" spans="1:15" x14ac:dyDescent="0.2">
      <c r="A224" s="1" t="s">
        <v>25779</v>
      </c>
      <c r="B224" s="1" t="s">
        <v>9508</v>
      </c>
      <c r="C224" s="1" t="s">
        <v>9509</v>
      </c>
      <c r="D224" s="1" t="s">
        <v>16217</v>
      </c>
      <c r="G224" t="s">
        <v>61</v>
      </c>
      <c r="I224" t="s">
        <v>61</v>
      </c>
      <c r="M224" t="s">
        <v>61</v>
      </c>
      <c r="N224" t="s">
        <v>61</v>
      </c>
      <c r="O224" t="s">
        <v>61</v>
      </c>
    </row>
    <row r="225" spans="1:15" x14ac:dyDescent="0.2">
      <c r="A225" s="1" t="s">
        <v>25780</v>
      </c>
      <c r="B225" s="1" t="s">
        <v>9510</v>
      </c>
      <c r="C225" s="1" t="s">
        <v>9511</v>
      </c>
      <c r="D225" s="1" t="s">
        <v>16217</v>
      </c>
      <c r="G225" t="s">
        <v>61</v>
      </c>
      <c r="I225" t="s">
        <v>61</v>
      </c>
      <c r="M225" t="s">
        <v>61</v>
      </c>
      <c r="N225" t="s">
        <v>61</v>
      </c>
      <c r="O225" t="s">
        <v>62</v>
      </c>
    </row>
    <row r="226" spans="1:15" x14ac:dyDescent="0.2">
      <c r="A226" s="1" t="s">
        <v>25781</v>
      </c>
      <c r="B226" s="1" t="s">
        <v>9512</v>
      </c>
      <c r="C226" s="1" t="s">
        <v>9513</v>
      </c>
      <c r="D226" s="1" t="s">
        <v>16217</v>
      </c>
      <c r="G226" t="s">
        <v>61</v>
      </c>
      <c r="I226" t="s">
        <v>61</v>
      </c>
      <c r="M226" t="s">
        <v>61</v>
      </c>
      <c r="N226" t="s">
        <v>61</v>
      </c>
      <c r="O226" t="s">
        <v>61</v>
      </c>
    </row>
    <row r="227" spans="1:15" x14ac:dyDescent="0.2">
      <c r="A227" s="1" t="s">
        <v>25782</v>
      </c>
      <c r="B227" s="1" t="s">
        <v>9514</v>
      </c>
      <c r="C227" s="1" t="s">
        <v>9515</v>
      </c>
      <c r="D227" s="1" t="s">
        <v>16217</v>
      </c>
      <c r="G227" t="s">
        <v>61</v>
      </c>
      <c r="I227" t="s">
        <v>61</v>
      </c>
      <c r="M227" t="s">
        <v>61</v>
      </c>
      <c r="N227" t="s">
        <v>61</v>
      </c>
      <c r="O227" t="s">
        <v>61</v>
      </c>
    </row>
    <row r="228" spans="1:15" x14ac:dyDescent="0.2">
      <c r="A228" s="1" t="s">
        <v>25783</v>
      </c>
      <c r="B228" s="1" t="s">
        <v>9516</v>
      </c>
      <c r="C228" s="1" t="s">
        <v>9517</v>
      </c>
      <c r="D228" s="1" t="s">
        <v>16217</v>
      </c>
      <c r="G228" t="s">
        <v>61</v>
      </c>
      <c r="I228" t="s">
        <v>61</v>
      </c>
      <c r="M228" t="s">
        <v>61</v>
      </c>
      <c r="N228" t="s">
        <v>61</v>
      </c>
      <c r="O228" t="s">
        <v>61</v>
      </c>
    </row>
    <row r="229" spans="1:15" x14ac:dyDescent="0.2">
      <c r="A229" s="1" t="s">
        <v>25784</v>
      </c>
      <c r="B229" s="1" t="s">
        <v>9518</v>
      </c>
      <c r="C229" s="1" t="s">
        <v>9519</v>
      </c>
      <c r="D229" s="1" t="s">
        <v>16217</v>
      </c>
      <c r="G229" t="s">
        <v>62</v>
      </c>
      <c r="I229" t="s">
        <v>62</v>
      </c>
      <c r="M229" t="s">
        <v>61</v>
      </c>
      <c r="N229" t="s">
        <v>62</v>
      </c>
      <c r="O229" t="s">
        <v>62</v>
      </c>
    </row>
    <row r="230" spans="1:15" x14ac:dyDescent="0.2">
      <c r="A230" s="1" t="s">
        <v>25785</v>
      </c>
      <c r="B230" s="1" t="s">
        <v>9520</v>
      </c>
      <c r="C230" s="1" t="s">
        <v>9521</v>
      </c>
      <c r="D230" s="1" t="s">
        <v>16217</v>
      </c>
      <c r="G230" t="s">
        <v>61</v>
      </c>
      <c r="I230" t="s">
        <v>61</v>
      </c>
      <c r="M230" t="s">
        <v>61</v>
      </c>
      <c r="N230" t="s">
        <v>61</v>
      </c>
      <c r="O230" t="s">
        <v>61</v>
      </c>
    </row>
    <row r="231" spans="1:15" x14ac:dyDescent="0.2">
      <c r="A231" s="1" t="s">
        <v>25786</v>
      </c>
      <c r="B231" s="1" t="s">
        <v>9522</v>
      </c>
      <c r="C231" s="1" t="s">
        <v>9523</v>
      </c>
      <c r="D231" s="1" t="s">
        <v>16217</v>
      </c>
      <c r="G231" t="s">
        <v>61</v>
      </c>
      <c r="I231" t="s">
        <v>61</v>
      </c>
      <c r="M231" t="s">
        <v>61</v>
      </c>
      <c r="N231" t="s">
        <v>61</v>
      </c>
      <c r="O231" t="s">
        <v>61</v>
      </c>
    </row>
    <row r="232" spans="1:15" x14ac:dyDescent="0.2">
      <c r="A232" s="1" t="s">
        <v>25787</v>
      </c>
      <c r="B232" s="1" t="s">
        <v>9524</v>
      </c>
      <c r="C232" s="1" t="s">
        <v>9525</v>
      </c>
      <c r="D232" s="1" t="s">
        <v>16217</v>
      </c>
      <c r="G232" t="s">
        <v>61</v>
      </c>
      <c r="I232" t="s">
        <v>61</v>
      </c>
      <c r="M232" t="s">
        <v>61</v>
      </c>
      <c r="N232" t="s">
        <v>61</v>
      </c>
      <c r="O232" t="s">
        <v>61</v>
      </c>
    </row>
    <row r="233" spans="1:15" x14ac:dyDescent="0.2">
      <c r="A233" s="1" t="s">
        <v>25788</v>
      </c>
      <c r="B233" s="1" t="s">
        <v>9526</v>
      </c>
      <c r="C233" s="1" t="s">
        <v>9527</v>
      </c>
      <c r="D233" s="1" t="s">
        <v>16217</v>
      </c>
      <c r="G233" t="s">
        <v>61</v>
      </c>
      <c r="I233" t="s">
        <v>61</v>
      </c>
      <c r="M233" t="s">
        <v>61</v>
      </c>
      <c r="N233" t="s">
        <v>61</v>
      </c>
      <c r="O233" t="s">
        <v>61</v>
      </c>
    </row>
    <row r="234" spans="1:15" x14ac:dyDescent="0.2">
      <c r="A234" s="1" t="s">
        <v>25789</v>
      </c>
      <c r="B234" s="1" t="s">
        <v>9528</v>
      </c>
      <c r="C234" s="1" t="s">
        <v>9529</v>
      </c>
      <c r="D234" s="1" t="s">
        <v>16218</v>
      </c>
      <c r="G234" t="s">
        <v>62</v>
      </c>
      <c r="I234" t="s">
        <v>62</v>
      </c>
      <c r="N234" t="s">
        <v>62</v>
      </c>
      <c r="O234" t="s">
        <v>62</v>
      </c>
    </row>
    <row r="235" spans="1:15" x14ac:dyDescent="0.2">
      <c r="A235" s="1" t="s">
        <v>25790</v>
      </c>
      <c r="B235" s="1" t="s">
        <v>9530</v>
      </c>
      <c r="C235" s="1" t="s">
        <v>9531</v>
      </c>
      <c r="D235" s="1" t="s">
        <v>16217</v>
      </c>
      <c r="G235" t="s">
        <v>61</v>
      </c>
      <c r="I235" t="s">
        <v>61</v>
      </c>
      <c r="M235" t="s">
        <v>61</v>
      </c>
      <c r="N235" t="s">
        <v>61</v>
      </c>
      <c r="O235" t="s">
        <v>62</v>
      </c>
    </row>
    <row r="236" spans="1:15" x14ac:dyDescent="0.2">
      <c r="A236" s="1" t="s">
        <v>25791</v>
      </c>
      <c r="B236" s="1" t="s">
        <v>9532</v>
      </c>
      <c r="C236" s="1" t="s">
        <v>9533</v>
      </c>
      <c r="D236" s="1" t="s">
        <v>16217</v>
      </c>
      <c r="G236" t="s">
        <v>61</v>
      </c>
      <c r="I236" t="s">
        <v>61</v>
      </c>
      <c r="M236" t="s">
        <v>61</v>
      </c>
      <c r="N236" t="s">
        <v>61</v>
      </c>
      <c r="O236" t="s">
        <v>61</v>
      </c>
    </row>
    <row r="237" spans="1:15" x14ac:dyDescent="0.2">
      <c r="A237" s="1" t="s">
        <v>25792</v>
      </c>
      <c r="B237" s="1" t="s">
        <v>9534</v>
      </c>
      <c r="C237" s="1" t="s">
        <v>9535</v>
      </c>
      <c r="D237" s="1" t="s">
        <v>16217</v>
      </c>
      <c r="G237" t="s">
        <v>61</v>
      </c>
      <c r="I237" t="s">
        <v>61</v>
      </c>
      <c r="M237" t="s">
        <v>61</v>
      </c>
      <c r="N237" t="s">
        <v>61</v>
      </c>
      <c r="O237" t="s">
        <v>61</v>
      </c>
    </row>
    <row r="238" spans="1:15" x14ac:dyDescent="0.2">
      <c r="A238" s="1" t="s">
        <v>25793</v>
      </c>
      <c r="B238" s="1" t="s">
        <v>9536</v>
      </c>
      <c r="C238" s="1" t="s">
        <v>9537</v>
      </c>
      <c r="D238" s="1" t="s">
        <v>16217</v>
      </c>
      <c r="G238" t="s">
        <v>61</v>
      </c>
      <c r="I238" t="s">
        <v>61</v>
      </c>
      <c r="M238" t="s">
        <v>61</v>
      </c>
      <c r="N238" t="s">
        <v>61</v>
      </c>
      <c r="O238" t="s">
        <v>61</v>
      </c>
    </row>
    <row r="239" spans="1:15" x14ac:dyDescent="0.2">
      <c r="A239" s="1" t="s">
        <v>25794</v>
      </c>
      <c r="B239" s="1" t="s">
        <v>9538</v>
      </c>
      <c r="C239" s="1" t="s">
        <v>9539</v>
      </c>
      <c r="D239" s="1" t="s">
        <v>16217</v>
      </c>
      <c r="G239" t="s">
        <v>61</v>
      </c>
      <c r="I239" t="s">
        <v>61</v>
      </c>
      <c r="M239" t="s">
        <v>61</v>
      </c>
      <c r="N239" t="s">
        <v>61</v>
      </c>
      <c r="O239" t="s">
        <v>61</v>
      </c>
    </row>
    <row r="240" spans="1:15" x14ac:dyDescent="0.2">
      <c r="A240" s="1" t="s">
        <v>25795</v>
      </c>
      <c r="B240" s="1" t="s">
        <v>9540</v>
      </c>
      <c r="C240" s="1" t="s">
        <v>9541</v>
      </c>
      <c r="D240" s="1" t="s">
        <v>16217</v>
      </c>
      <c r="G240" t="s">
        <v>61</v>
      </c>
      <c r="I240" t="s">
        <v>61</v>
      </c>
      <c r="M240" t="s">
        <v>61</v>
      </c>
      <c r="N240" t="s">
        <v>61</v>
      </c>
      <c r="O240" t="s">
        <v>61</v>
      </c>
    </row>
    <row r="241" spans="1:15" x14ac:dyDescent="0.2">
      <c r="A241" s="1" t="s">
        <v>25796</v>
      </c>
      <c r="B241" s="1" t="s">
        <v>9542</v>
      </c>
      <c r="C241" s="1" t="s">
        <v>9543</v>
      </c>
      <c r="D241" s="1" t="s">
        <v>16217</v>
      </c>
      <c r="G241" t="s">
        <v>61</v>
      </c>
      <c r="I241" t="s">
        <v>61</v>
      </c>
      <c r="M241" t="s">
        <v>61</v>
      </c>
      <c r="N241" t="s">
        <v>61</v>
      </c>
      <c r="O241" t="s">
        <v>61</v>
      </c>
    </row>
    <row r="242" spans="1:15" x14ac:dyDescent="0.2">
      <c r="A242" s="1" t="s">
        <v>25797</v>
      </c>
      <c r="B242" s="1" t="s">
        <v>9544</v>
      </c>
      <c r="C242" s="1" t="s">
        <v>9545</v>
      </c>
      <c r="D242" s="1" t="s">
        <v>16217</v>
      </c>
      <c r="G242" t="s">
        <v>61</v>
      </c>
      <c r="I242" t="s">
        <v>61</v>
      </c>
      <c r="M242" t="s">
        <v>61</v>
      </c>
      <c r="N242" t="s">
        <v>61</v>
      </c>
      <c r="O242" t="s">
        <v>61</v>
      </c>
    </row>
    <row r="243" spans="1:15" x14ac:dyDescent="0.2">
      <c r="A243" s="1" t="s">
        <v>25798</v>
      </c>
      <c r="B243" s="1" t="s">
        <v>9546</v>
      </c>
      <c r="C243" s="1" t="s">
        <v>9547</v>
      </c>
      <c r="D243" s="1" t="s">
        <v>16217</v>
      </c>
      <c r="G243" t="s">
        <v>61</v>
      </c>
      <c r="I243" t="s">
        <v>62</v>
      </c>
      <c r="M243" t="s">
        <v>61</v>
      </c>
      <c r="N243" t="s">
        <v>61</v>
      </c>
      <c r="O243" t="s">
        <v>61</v>
      </c>
    </row>
    <row r="244" spans="1:15" x14ac:dyDescent="0.2">
      <c r="A244" s="1" t="s">
        <v>25799</v>
      </c>
      <c r="B244" s="1" t="s">
        <v>9548</v>
      </c>
      <c r="C244" s="1" t="s">
        <v>9549</v>
      </c>
      <c r="D244" s="1" t="s">
        <v>16217</v>
      </c>
      <c r="G244" t="s">
        <v>61</v>
      </c>
      <c r="I244" t="s">
        <v>61</v>
      </c>
      <c r="M244" t="s">
        <v>61</v>
      </c>
      <c r="N244" t="s">
        <v>61</v>
      </c>
      <c r="O244" t="s">
        <v>61</v>
      </c>
    </row>
    <row r="245" spans="1:15" x14ac:dyDescent="0.2">
      <c r="A245" s="1" t="s">
        <v>25800</v>
      </c>
      <c r="B245" s="1" t="s">
        <v>9550</v>
      </c>
      <c r="C245" s="1" t="s">
        <v>9551</v>
      </c>
      <c r="D245" s="1" t="s">
        <v>16218</v>
      </c>
      <c r="E245" t="s">
        <v>61</v>
      </c>
      <c r="F245" t="s">
        <v>61</v>
      </c>
      <c r="G245" t="s">
        <v>62</v>
      </c>
      <c r="I245" t="s">
        <v>62</v>
      </c>
      <c r="L245" t="s">
        <v>62</v>
      </c>
      <c r="M245" t="s">
        <v>61</v>
      </c>
      <c r="N245" t="s">
        <v>62</v>
      </c>
      <c r="O245" t="s">
        <v>62</v>
      </c>
    </row>
    <row r="246" spans="1:15" x14ac:dyDescent="0.2">
      <c r="A246" s="1" t="s">
        <v>25801</v>
      </c>
      <c r="B246" s="1" t="s">
        <v>9552</v>
      </c>
      <c r="C246" s="1" t="s">
        <v>9553</v>
      </c>
      <c r="D246" s="1" t="s">
        <v>16217</v>
      </c>
      <c r="G246" t="s">
        <v>61</v>
      </c>
      <c r="I246" t="s">
        <v>61</v>
      </c>
      <c r="M246" t="s">
        <v>61</v>
      </c>
      <c r="N246" t="s">
        <v>61</v>
      </c>
      <c r="O246" t="s">
        <v>61</v>
      </c>
    </row>
    <row r="247" spans="1:15" x14ac:dyDescent="0.2">
      <c r="A247" s="1" t="s">
        <v>25802</v>
      </c>
      <c r="B247" s="1" t="s">
        <v>9554</v>
      </c>
      <c r="C247" s="1" t="s">
        <v>9555</v>
      </c>
      <c r="D247" s="1" t="s">
        <v>16217</v>
      </c>
      <c r="G247" t="s">
        <v>61</v>
      </c>
      <c r="I247" t="s">
        <v>61</v>
      </c>
      <c r="M247" t="s">
        <v>61</v>
      </c>
      <c r="N247" t="s">
        <v>61</v>
      </c>
      <c r="O247" t="s">
        <v>61</v>
      </c>
    </row>
    <row r="248" spans="1:15" x14ac:dyDescent="0.2">
      <c r="A248" s="1" t="s">
        <v>25803</v>
      </c>
      <c r="B248" s="1" t="s">
        <v>9556</v>
      </c>
      <c r="C248" s="1" t="s">
        <v>9557</v>
      </c>
      <c r="D248" s="1" t="s">
        <v>16217</v>
      </c>
      <c r="G248" t="s">
        <v>61</v>
      </c>
      <c r="I248" t="s">
        <v>61</v>
      </c>
      <c r="M248" t="s">
        <v>61</v>
      </c>
      <c r="N248" t="s">
        <v>61</v>
      </c>
      <c r="O248" t="s">
        <v>61</v>
      </c>
    </row>
    <row r="249" spans="1:15" x14ac:dyDescent="0.2">
      <c r="A249" s="1" t="s">
        <v>25804</v>
      </c>
      <c r="B249" s="1" t="s">
        <v>9558</v>
      </c>
      <c r="C249" s="1" t="s">
        <v>9559</v>
      </c>
      <c r="D249" s="1" t="s">
        <v>16217</v>
      </c>
      <c r="G249" t="s">
        <v>62</v>
      </c>
      <c r="I249" t="s">
        <v>62</v>
      </c>
      <c r="M249" t="s">
        <v>61</v>
      </c>
      <c r="N249" t="s">
        <v>61</v>
      </c>
      <c r="O249" t="s">
        <v>62</v>
      </c>
    </row>
    <row r="250" spans="1:15" x14ac:dyDescent="0.2">
      <c r="A250" s="1" t="s">
        <v>25805</v>
      </c>
      <c r="B250" s="1" t="s">
        <v>9560</v>
      </c>
      <c r="C250" s="1" t="s">
        <v>9561</v>
      </c>
      <c r="D250" s="1" t="s">
        <v>16217</v>
      </c>
      <c r="G250" t="s">
        <v>61</v>
      </c>
      <c r="I250" t="s">
        <v>61</v>
      </c>
      <c r="M250" t="s">
        <v>61</v>
      </c>
      <c r="N250" t="s">
        <v>61</v>
      </c>
      <c r="O250" t="s">
        <v>61</v>
      </c>
    </row>
    <row r="251" spans="1:15" x14ac:dyDescent="0.2">
      <c r="A251" s="1" t="s">
        <v>25806</v>
      </c>
      <c r="B251" s="1" t="s">
        <v>9562</v>
      </c>
      <c r="C251" s="1" t="s">
        <v>9563</v>
      </c>
      <c r="D251" s="1" t="s">
        <v>16217</v>
      </c>
      <c r="G251" t="s">
        <v>61</v>
      </c>
      <c r="I251" t="s">
        <v>61</v>
      </c>
      <c r="M251" t="s">
        <v>61</v>
      </c>
      <c r="N251" t="s">
        <v>61</v>
      </c>
      <c r="O251" t="s">
        <v>61</v>
      </c>
    </row>
    <row r="252" spans="1:15" x14ac:dyDescent="0.2">
      <c r="A252" s="1" t="s">
        <v>25807</v>
      </c>
      <c r="B252" s="1" t="s">
        <v>9564</v>
      </c>
      <c r="C252" s="1" t="s">
        <v>9565</v>
      </c>
      <c r="D252" s="1" t="s">
        <v>16217</v>
      </c>
      <c r="G252" t="s">
        <v>61</v>
      </c>
      <c r="I252" t="s">
        <v>61</v>
      </c>
      <c r="M252" t="s">
        <v>61</v>
      </c>
      <c r="N252" t="s">
        <v>61</v>
      </c>
      <c r="O252" t="s">
        <v>61</v>
      </c>
    </row>
    <row r="253" spans="1:15" x14ac:dyDescent="0.2">
      <c r="A253" s="1" t="s">
        <v>25808</v>
      </c>
      <c r="B253" s="1" t="s">
        <v>9566</v>
      </c>
      <c r="C253" s="1" t="s">
        <v>9567</v>
      </c>
      <c r="D253" s="1" t="s">
        <v>16217</v>
      </c>
      <c r="G253" t="s">
        <v>61</v>
      </c>
      <c r="I253" t="s">
        <v>61</v>
      </c>
      <c r="M253" t="s">
        <v>61</v>
      </c>
      <c r="N253" t="s">
        <v>61</v>
      </c>
      <c r="O253" t="s">
        <v>61</v>
      </c>
    </row>
    <row r="254" spans="1:15" x14ac:dyDescent="0.2">
      <c r="A254" s="1" t="s">
        <v>25809</v>
      </c>
      <c r="B254" s="1" t="s">
        <v>9568</v>
      </c>
      <c r="C254" s="1" t="s">
        <v>9569</v>
      </c>
      <c r="D254" s="1" t="s">
        <v>16217</v>
      </c>
      <c r="G254" t="s">
        <v>61</v>
      </c>
      <c r="I254" t="s">
        <v>61</v>
      </c>
      <c r="M254" t="s">
        <v>61</v>
      </c>
      <c r="N254" t="s">
        <v>61</v>
      </c>
      <c r="O254" t="s">
        <v>61</v>
      </c>
    </row>
    <row r="255" spans="1:15" x14ac:dyDescent="0.2">
      <c r="A255" s="1" t="s">
        <v>25810</v>
      </c>
      <c r="B255" s="1" t="s">
        <v>9570</v>
      </c>
      <c r="C255" s="1" t="s">
        <v>9571</v>
      </c>
      <c r="D255" s="1" t="s">
        <v>16217</v>
      </c>
      <c r="E255" t="s">
        <v>61</v>
      </c>
      <c r="F255" t="s">
        <v>61</v>
      </c>
      <c r="G255" t="s">
        <v>62</v>
      </c>
      <c r="I255" t="s">
        <v>62</v>
      </c>
      <c r="M255" t="s">
        <v>62</v>
      </c>
      <c r="N255" t="s">
        <v>62</v>
      </c>
      <c r="O255" t="s">
        <v>62</v>
      </c>
    </row>
    <row r="256" spans="1:15" x14ac:dyDescent="0.2">
      <c r="A256" s="1" t="s">
        <v>25811</v>
      </c>
      <c r="B256" s="1" t="s">
        <v>9572</v>
      </c>
      <c r="C256" s="1" t="s">
        <v>9573</v>
      </c>
      <c r="D256" s="1" t="s">
        <v>16218</v>
      </c>
      <c r="G256" t="s">
        <v>61</v>
      </c>
      <c r="I256" t="s">
        <v>61</v>
      </c>
      <c r="M256" t="s">
        <v>61</v>
      </c>
      <c r="N256" t="s">
        <v>61</v>
      </c>
      <c r="O256" t="s">
        <v>61</v>
      </c>
    </row>
    <row r="257" spans="1:15" x14ac:dyDescent="0.2">
      <c r="A257" s="1" t="s">
        <v>25812</v>
      </c>
      <c r="B257" s="1" t="s">
        <v>9574</v>
      </c>
      <c r="C257" s="1" t="s">
        <v>9575</v>
      </c>
      <c r="D257" s="1" t="s">
        <v>16217</v>
      </c>
      <c r="G257" t="s">
        <v>61</v>
      </c>
      <c r="I257" t="s">
        <v>62</v>
      </c>
      <c r="M257" t="s">
        <v>61</v>
      </c>
      <c r="N257" t="s">
        <v>61</v>
      </c>
      <c r="O257" t="s">
        <v>61</v>
      </c>
    </row>
    <row r="258" spans="1:15" x14ac:dyDescent="0.2">
      <c r="A258" s="1" t="s">
        <v>25813</v>
      </c>
      <c r="B258" s="1" t="s">
        <v>9576</v>
      </c>
      <c r="C258" s="1" t="s">
        <v>9577</v>
      </c>
      <c r="D258" s="1" t="s">
        <v>16217</v>
      </c>
      <c r="G258" t="s">
        <v>61</v>
      </c>
      <c r="I258" t="s">
        <v>61</v>
      </c>
      <c r="M258" t="s">
        <v>61</v>
      </c>
      <c r="N258" t="s">
        <v>61</v>
      </c>
      <c r="O258" t="s">
        <v>61</v>
      </c>
    </row>
    <row r="259" spans="1:15" x14ac:dyDescent="0.2">
      <c r="A259" s="1" t="s">
        <v>25814</v>
      </c>
      <c r="B259" s="1" t="s">
        <v>9578</v>
      </c>
      <c r="C259" s="1" t="s">
        <v>9579</v>
      </c>
      <c r="D259" s="1" t="s">
        <v>16217</v>
      </c>
      <c r="G259" t="s">
        <v>61</v>
      </c>
      <c r="I259" t="s">
        <v>61</v>
      </c>
      <c r="M259" t="s">
        <v>61</v>
      </c>
      <c r="N259" t="s">
        <v>61</v>
      </c>
      <c r="O259" t="s">
        <v>61</v>
      </c>
    </row>
    <row r="260" spans="1:15" x14ac:dyDescent="0.2">
      <c r="A260" s="1" t="s">
        <v>25815</v>
      </c>
      <c r="B260" s="1" t="s">
        <v>9580</v>
      </c>
      <c r="C260" s="1" t="s">
        <v>9581</v>
      </c>
      <c r="D260" s="1" t="s">
        <v>16217</v>
      </c>
      <c r="E260" t="s">
        <v>61</v>
      </c>
      <c r="F260" t="s">
        <v>61</v>
      </c>
      <c r="G260" t="s">
        <v>62</v>
      </c>
      <c r="I260" t="s">
        <v>62</v>
      </c>
      <c r="M260" t="s">
        <v>61</v>
      </c>
      <c r="N260" t="s">
        <v>62</v>
      </c>
      <c r="O260" t="s">
        <v>62</v>
      </c>
    </row>
    <row r="261" spans="1:15" x14ac:dyDescent="0.2">
      <c r="A261" s="1" t="s">
        <v>25816</v>
      </c>
      <c r="B261" s="1" t="s">
        <v>9582</v>
      </c>
      <c r="C261" s="1" t="s">
        <v>9583</v>
      </c>
      <c r="D261" s="1" t="s">
        <v>16217</v>
      </c>
      <c r="E261" t="s">
        <v>62</v>
      </c>
      <c r="F261" t="s">
        <v>62</v>
      </c>
      <c r="G261" t="s">
        <v>62</v>
      </c>
      <c r="I261" t="s">
        <v>62</v>
      </c>
      <c r="M261" t="s">
        <v>62</v>
      </c>
      <c r="N261" t="s">
        <v>62</v>
      </c>
      <c r="O261" t="s">
        <v>62</v>
      </c>
    </row>
    <row r="262" spans="1:15" x14ac:dyDescent="0.2">
      <c r="A262" s="1" t="s">
        <v>25817</v>
      </c>
      <c r="B262" s="1" t="s">
        <v>9584</v>
      </c>
      <c r="C262" s="1" t="s">
        <v>9585</v>
      </c>
      <c r="D262" s="1" t="s">
        <v>16217</v>
      </c>
      <c r="E262" t="s">
        <v>61</v>
      </c>
      <c r="F262" t="s">
        <v>61</v>
      </c>
      <c r="G262" t="s">
        <v>61</v>
      </c>
      <c r="I262" t="s">
        <v>62</v>
      </c>
      <c r="M262" t="s">
        <v>61</v>
      </c>
      <c r="N262" t="s">
        <v>62</v>
      </c>
      <c r="O262" t="s">
        <v>61</v>
      </c>
    </row>
    <row r="263" spans="1:15" x14ac:dyDescent="0.2">
      <c r="A263" s="1" t="s">
        <v>25818</v>
      </c>
      <c r="B263" s="1" t="s">
        <v>9586</v>
      </c>
      <c r="C263" s="1" t="s">
        <v>9587</v>
      </c>
      <c r="D263" s="1" t="s">
        <v>16217</v>
      </c>
      <c r="E263" t="s">
        <v>62</v>
      </c>
      <c r="F263" t="s">
        <v>61</v>
      </c>
      <c r="G263" t="s">
        <v>61</v>
      </c>
      <c r="I263" t="s">
        <v>62</v>
      </c>
      <c r="M263" t="s">
        <v>62</v>
      </c>
      <c r="N263" t="s">
        <v>62</v>
      </c>
      <c r="O263" t="s">
        <v>62</v>
      </c>
    </row>
    <row r="264" spans="1:15" x14ac:dyDescent="0.2">
      <c r="A264" s="1" t="s">
        <v>25819</v>
      </c>
      <c r="B264" s="1" t="s">
        <v>9588</v>
      </c>
      <c r="C264" s="1" t="s">
        <v>9589</v>
      </c>
      <c r="D264" s="1" t="s">
        <v>16217</v>
      </c>
      <c r="E264" t="s">
        <v>61</v>
      </c>
      <c r="F264" t="s">
        <v>61</v>
      </c>
      <c r="G264" t="s">
        <v>62</v>
      </c>
      <c r="I264" t="s">
        <v>62</v>
      </c>
      <c r="M264" t="s">
        <v>61</v>
      </c>
      <c r="N264" t="s">
        <v>62</v>
      </c>
      <c r="O264" t="s">
        <v>62</v>
      </c>
    </row>
    <row r="265" spans="1:15" x14ac:dyDescent="0.2">
      <c r="A265" s="1" t="s">
        <v>25820</v>
      </c>
      <c r="B265" s="1" t="s">
        <v>9590</v>
      </c>
      <c r="C265" s="1" t="s">
        <v>9591</v>
      </c>
      <c r="D265" s="1" t="s">
        <v>16217</v>
      </c>
      <c r="G265" t="s">
        <v>61</v>
      </c>
      <c r="I265" t="s">
        <v>61</v>
      </c>
      <c r="M265" t="s">
        <v>61</v>
      </c>
      <c r="N265" t="s">
        <v>61</v>
      </c>
      <c r="O265" t="s">
        <v>61</v>
      </c>
    </row>
    <row r="266" spans="1:15" x14ac:dyDescent="0.2">
      <c r="A266" s="1" t="s">
        <v>25821</v>
      </c>
      <c r="B266" s="1" t="s">
        <v>9592</v>
      </c>
      <c r="C266" s="1" t="s">
        <v>9593</v>
      </c>
      <c r="D266" s="1" t="s">
        <v>16217</v>
      </c>
      <c r="G266" t="s">
        <v>61</v>
      </c>
      <c r="I266" t="s">
        <v>61</v>
      </c>
      <c r="M266" t="s">
        <v>61</v>
      </c>
      <c r="N266" t="s">
        <v>61</v>
      </c>
      <c r="O266" t="s">
        <v>61</v>
      </c>
    </row>
    <row r="267" spans="1:15" x14ac:dyDescent="0.2">
      <c r="A267" s="1" t="s">
        <v>25822</v>
      </c>
      <c r="B267" s="1" t="s">
        <v>9594</v>
      </c>
      <c r="C267" s="1" t="s">
        <v>9595</v>
      </c>
      <c r="D267" s="1" t="s">
        <v>16218</v>
      </c>
      <c r="G267" t="s">
        <v>61</v>
      </c>
      <c r="I267" t="s">
        <v>61</v>
      </c>
      <c r="M267" t="s">
        <v>61</v>
      </c>
      <c r="N267" t="s">
        <v>61</v>
      </c>
      <c r="O267" t="s">
        <v>61</v>
      </c>
    </row>
    <row r="268" spans="1:15" x14ac:dyDescent="0.2">
      <c r="A268" s="1" t="s">
        <v>25823</v>
      </c>
      <c r="B268" s="1" t="s">
        <v>9596</v>
      </c>
      <c r="C268" s="1" t="s">
        <v>9597</v>
      </c>
      <c r="D268" s="1" t="s">
        <v>16217</v>
      </c>
      <c r="G268" t="s">
        <v>61</v>
      </c>
      <c r="I268" t="s">
        <v>61</v>
      </c>
      <c r="M268" t="s">
        <v>61</v>
      </c>
      <c r="N268" t="s">
        <v>61</v>
      </c>
      <c r="O268" t="s">
        <v>61</v>
      </c>
    </row>
    <row r="269" spans="1:15" x14ac:dyDescent="0.2">
      <c r="A269" s="1" t="s">
        <v>25824</v>
      </c>
      <c r="B269" s="1" t="s">
        <v>9598</v>
      </c>
      <c r="C269" s="1" t="s">
        <v>9599</v>
      </c>
      <c r="D269" s="1" t="s">
        <v>16217</v>
      </c>
      <c r="G269" t="s">
        <v>61</v>
      </c>
      <c r="I269" t="s">
        <v>61</v>
      </c>
      <c r="M269" t="s">
        <v>61</v>
      </c>
      <c r="N269" t="s">
        <v>61</v>
      </c>
      <c r="O269" t="s">
        <v>61</v>
      </c>
    </row>
    <row r="270" spans="1:15" x14ac:dyDescent="0.2">
      <c r="A270" s="1" t="s">
        <v>25825</v>
      </c>
      <c r="B270" s="1" t="s">
        <v>9600</v>
      </c>
      <c r="C270" s="1" t="s">
        <v>9601</v>
      </c>
      <c r="D270" s="1" t="s">
        <v>16217</v>
      </c>
      <c r="G270" t="s">
        <v>61</v>
      </c>
      <c r="I270" t="s">
        <v>61</v>
      </c>
      <c r="M270" t="s">
        <v>61</v>
      </c>
      <c r="N270" t="s">
        <v>61</v>
      </c>
      <c r="O270" t="s">
        <v>61</v>
      </c>
    </row>
    <row r="271" spans="1:15" x14ac:dyDescent="0.2">
      <c r="A271" s="1" t="s">
        <v>25826</v>
      </c>
      <c r="B271" s="1" t="s">
        <v>9602</v>
      </c>
      <c r="C271" s="1" t="s">
        <v>9603</v>
      </c>
      <c r="D271" s="1" t="s">
        <v>16217</v>
      </c>
      <c r="G271" t="s">
        <v>61</v>
      </c>
      <c r="I271" t="s">
        <v>61</v>
      </c>
      <c r="M271" t="s">
        <v>61</v>
      </c>
      <c r="N271" t="s">
        <v>61</v>
      </c>
      <c r="O271" t="s">
        <v>61</v>
      </c>
    </row>
    <row r="272" spans="1:15" x14ac:dyDescent="0.2">
      <c r="A272" s="1" t="s">
        <v>25827</v>
      </c>
      <c r="B272" s="1" t="s">
        <v>9604</v>
      </c>
      <c r="C272" s="1" t="s">
        <v>9605</v>
      </c>
      <c r="D272" s="1" t="s">
        <v>16217</v>
      </c>
      <c r="G272" t="s">
        <v>61</v>
      </c>
      <c r="I272" t="s">
        <v>61</v>
      </c>
      <c r="M272" t="s">
        <v>61</v>
      </c>
      <c r="N272" t="s">
        <v>61</v>
      </c>
      <c r="O272" t="s">
        <v>62</v>
      </c>
    </row>
    <row r="273" spans="1:15" x14ac:dyDescent="0.2">
      <c r="A273" s="1" t="s">
        <v>25828</v>
      </c>
      <c r="B273" s="1" t="s">
        <v>9606</v>
      </c>
      <c r="C273" s="1" t="s">
        <v>9607</v>
      </c>
      <c r="D273" s="1" t="s">
        <v>16217</v>
      </c>
      <c r="G273" t="s">
        <v>61</v>
      </c>
      <c r="I273" t="s">
        <v>61</v>
      </c>
      <c r="M273" t="s">
        <v>61</v>
      </c>
      <c r="N273" t="s">
        <v>61</v>
      </c>
      <c r="O273" t="s">
        <v>61</v>
      </c>
    </row>
    <row r="274" spans="1:15" x14ac:dyDescent="0.2">
      <c r="A274" s="1" t="s">
        <v>25829</v>
      </c>
      <c r="B274" s="1" t="s">
        <v>9608</v>
      </c>
      <c r="C274" s="1" t="s">
        <v>9609</v>
      </c>
      <c r="D274" s="1" t="s">
        <v>16217</v>
      </c>
      <c r="G274" t="s">
        <v>61</v>
      </c>
      <c r="I274" t="s">
        <v>61</v>
      </c>
      <c r="M274" t="s">
        <v>61</v>
      </c>
      <c r="N274" t="s">
        <v>61</v>
      </c>
      <c r="O274" t="s">
        <v>61</v>
      </c>
    </row>
    <row r="275" spans="1:15" x14ac:dyDescent="0.2">
      <c r="A275" s="1" t="s">
        <v>25830</v>
      </c>
      <c r="B275" s="1" t="s">
        <v>9610</v>
      </c>
      <c r="C275" s="1" t="s">
        <v>9611</v>
      </c>
      <c r="D275" s="1" t="s">
        <v>16217</v>
      </c>
      <c r="G275" t="s">
        <v>61</v>
      </c>
      <c r="I275" t="s">
        <v>61</v>
      </c>
      <c r="M275" t="s">
        <v>61</v>
      </c>
      <c r="N275" t="s">
        <v>61</v>
      </c>
      <c r="O275" t="s">
        <v>61</v>
      </c>
    </row>
    <row r="276" spans="1:15" x14ac:dyDescent="0.2">
      <c r="A276" s="1" t="s">
        <v>25831</v>
      </c>
      <c r="B276" s="1" t="s">
        <v>9612</v>
      </c>
      <c r="C276" s="1" t="s">
        <v>9613</v>
      </c>
      <c r="D276" s="1" t="s">
        <v>16217</v>
      </c>
      <c r="G276" t="s">
        <v>61</v>
      </c>
      <c r="I276" t="s">
        <v>61</v>
      </c>
      <c r="M276" t="s">
        <v>61</v>
      </c>
      <c r="N276" t="s">
        <v>61</v>
      </c>
      <c r="O276" t="s">
        <v>61</v>
      </c>
    </row>
    <row r="277" spans="1:15" x14ac:dyDescent="0.2">
      <c r="A277" s="1" t="s">
        <v>25832</v>
      </c>
      <c r="B277" s="1" t="s">
        <v>9614</v>
      </c>
      <c r="C277" s="1" t="s">
        <v>9615</v>
      </c>
      <c r="D277" s="1" t="s">
        <v>16217</v>
      </c>
      <c r="G277" t="s">
        <v>61</v>
      </c>
      <c r="I277" t="s">
        <v>61</v>
      </c>
      <c r="M277" t="s">
        <v>61</v>
      </c>
      <c r="N277" t="s">
        <v>61</v>
      </c>
      <c r="O277" t="s">
        <v>61</v>
      </c>
    </row>
    <row r="278" spans="1:15" x14ac:dyDescent="0.2">
      <c r="A278" s="1" t="s">
        <v>25833</v>
      </c>
      <c r="B278" s="1" t="s">
        <v>9616</v>
      </c>
      <c r="C278" s="1" t="s">
        <v>9617</v>
      </c>
      <c r="D278" s="1" t="s">
        <v>16217</v>
      </c>
      <c r="G278" t="s">
        <v>61</v>
      </c>
      <c r="I278" t="s">
        <v>61</v>
      </c>
      <c r="M278" t="s">
        <v>61</v>
      </c>
      <c r="N278" t="s">
        <v>61</v>
      </c>
      <c r="O278" t="s">
        <v>61</v>
      </c>
    </row>
    <row r="279" spans="1:15" x14ac:dyDescent="0.2">
      <c r="A279" s="1" t="s">
        <v>25834</v>
      </c>
      <c r="B279" s="1" t="s">
        <v>9618</v>
      </c>
      <c r="C279" s="1" t="s">
        <v>9619</v>
      </c>
      <c r="D279" s="1" t="s">
        <v>16217</v>
      </c>
      <c r="G279" t="s">
        <v>61</v>
      </c>
      <c r="I279" t="s">
        <v>61</v>
      </c>
      <c r="M279" t="s">
        <v>61</v>
      </c>
      <c r="N279" t="s">
        <v>61</v>
      </c>
      <c r="O279" t="s">
        <v>61</v>
      </c>
    </row>
    <row r="280" spans="1:15" x14ac:dyDescent="0.2">
      <c r="A280" s="1" t="s">
        <v>25835</v>
      </c>
      <c r="B280" s="1" t="s">
        <v>9620</v>
      </c>
      <c r="C280" s="1" t="s">
        <v>9621</v>
      </c>
      <c r="D280" s="1" t="s">
        <v>16217</v>
      </c>
      <c r="E280" t="s">
        <v>61</v>
      </c>
      <c r="F280" t="s">
        <v>61</v>
      </c>
      <c r="G280" t="s">
        <v>62</v>
      </c>
      <c r="I280" t="s">
        <v>62</v>
      </c>
      <c r="M280" t="s">
        <v>62</v>
      </c>
      <c r="N280" t="s">
        <v>62</v>
      </c>
      <c r="O280" t="s">
        <v>62</v>
      </c>
    </row>
    <row r="281" spans="1:15" x14ac:dyDescent="0.2">
      <c r="A281" s="1" t="s">
        <v>25836</v>
      </c>
      <c r="B281" s="1" t="s">
        <v>9622</v>
      </c>
      <c r="C281" s="1" t="s">
        <v>9623</v>
      </c>
      <c r="D281" s="1" t="s">
        <v>16217</v>
      </c>
      <c r="E281" t="s">
        <v>61</v>
      </c>
      <c r="F281" t="s">
        <v>61</v>
      </c>
      <c r="G281" t="s">
        <v>62</v>
      </c>
      <c r="I281" t="s">
        <v>62</v>
      </c>
      <c r="M281" t="s">
        <v>62</v>
      </c>
      <c r="N281" t="s">
        <v>62</v>
      </c>
      <c r="O281" t="s">
        <v>62</v>
      </c>
    </row>
    <row r="282" spans="1:15" x14ac:dyDescent="0.2">
      <c r="A282" s="1" t="s">
        <v>25837</v>
      </c>
      <c r="B282" s="1" t="s">
        <v>9624</v>
      </c>
      <c r="C282" s="1" t="s">
        <v>9625</v>
      </c>
      <c r="D282" s="1" t="s">
        <v>16217</v>
      </c>
      <c r="G282" t="s">
        <v>61</v>
      </c>
      <c r="I282" t="s">
        <v>61</v>
      </c>
      <c r="M282" t="s">
        <v>61</v>
      </c>
      <c r="N282" t="s">
        <v>61</v>
      </c>
      <c r="O282" t="s">
        <v>61</v>
      </c>
    </row>
    <row r="283" spans="1:15" x14ac:dyDescent="0.2">
      <c r="A283" s="1" t="s">
        <v>25838</v>
      </c>
      <c r="B283" s="1" t="s">
        <v>9626</v>
      </c>
      <c r="C283" s="1" t="s">
        <v>9627</v>
      </c>
      <c r="D283" s="1" t="s">
        <v>16217</v>
      </c>
      <c r="E283" t="s">
        <v>61</v>
      </c>
      <c r="F283" t="s">
        <v>61</v>
      </c>
      <c r="G283" t="s">
        <v>62</v>
      </c>
      <c r="I283" t="s">
        <v>62</v>
      </c>
      <c r="M283" t="s">
        <v>62</v>
      </c>
      <c r="N283" t="s">
        <v>62</v>
      </c>
      <c r="O283" t="s">
        <v>62</v>
      </c>
    </row>
    <row r="284" spans="1:15" x14ac:dyDescent="0.2">
      <c r="A284" s="1" t="s">
        <v>25839</v>
      </c>
      <c r="B284" s="1" t="s">
        <v>9628</v>
      </c>
      <c r="C284" s="1" t="s">
        <v>9629</v>
      </c>
      <c r="D284" s="1" t="s">
        <v>16217</v>
      </c>
      <c r="E284" t="s">
        <v>61</v>
      </c>
      <c r="F284" t="s">
        <v>61</v>
      </c>
      <c r="G284" t="s">
        <v>61</v>
      </c>
      <c r="I284" t="s">
        <v>62</v>
      </c>
      <c r="M284" t="s">
        <v>61</v>
      </c>
      <c r="N284" t="s">
        <v>62</v>
      </c>
      <c r="O284" t="s">
        <v>62</v>
      </c>
    </row>
    <row r="285" spans="1:15" x14ac:dyDescent="0.2">
      <c r="A285" s="1" t="s">
        <v>25840</v>
      </c>
      <c r="B285" s="1" t="s">
        <v>9630</v>
      </c>
      <c r="C285" s="1" t="s">
        <v>9631</v>
      </c>
      <c r="D285" s="1" t="s">
        <v>16217</v>
      </c>
      <c r="E285" t="s">
        <v>61</v>
      </c>
      <c r="F285" t="s">
        <v>61</v>
      </c>
      <c r="G285" t="s">
        <v>62</v>
      </c>
      <c r="I285" t="s">
        <v>62</v>
      </c>
      <c r="M285" t="s">
        <v>62</v>
      </c>
      <c r="N285" t="s">
        <v>62</v>
      </c>
      <c r="O285" t="s">
        <v>62</v>
      </c>
    </row>
    <row r="286" spans="1:15" x14ac:dyDescent="0.2">
      <c r="A286" s="1" t="s">
        <v>25841</v>
      </c>
      <c r="B286" s="1" t="s">
        <v>9632</v>
      </c>
      <c r="C286" s="1" t="s">
        <v>9633</v>
      </c>
      <c r="D286" s="1" t="s">
        <v>16217</v>
      </c>
      <c r="G286" t="s">
        <v>61</v>
      </c>
      <c r="I286" t="s">
        <v>61</v>
      </c>
      <c r="M286" t="s">
        <v>61</v>
      </c>
      <c r="N286" t="s">
        <v>61</v>
      </c>
      <c r="O286" t="s">
        <v>61</v>
      </c>
    </row>
    <row r="287" spans="1:15" x14ac:dyDescent="0.2">
      <c r="A287" s="1" t="s">
        <v>25842</v>
      </c>
      <c r="B287" s="1" t="s">
        <v>9634</v>
      </c>
      <c r="C287" s="1" t="s">
        <v>9635</v>
      </c>
      <c r="D287" s="1" t="s">
        <v>16217</v>
      </c>
      <c r="G287" t="s">
        <v>61</v>
      </c>
      <c r="I287" t="s">
        <v>61</v>
      </c>
      <c r="M287" t="s">
        <v>61</v>
      </c>
      <c r="N287" t="s">
        <v>61</v>
      </c>
      <c r="O287" t="s">
        <v>61</v>
      </c>
    </row>
    <row r="288" spans="1:15" x14ac:dyDescent="0.2">
      <c r="A288" s="1" t="s">
        <v>25843</v>
      </c>
      <c r="B288" s="1" t="s">
        <v>9636</v>
      </c>
      <c r="C288" s="1" t="s">
        <v>9637</v>
      </c>
      <c r="D288" s="1" t="s">
        <v>16218</v>
      </c>
      <c r="E288" t="s">
        <v>62</v>
      </c>
      <c r="F288" t="s">
        <v>62</v>
      </c>
      <c r="G288" t="s">
        <v>61</v>
      </c>
      <c r="I288" t="s">
        <v>62</v>
      </c>
      <c r="L288" t="s">
        <v>61</v>
      </c>
      <c r="M288" t="s">
        <v>62</v>
      </c>
      <c r="N288" t="s">
        <v>62</v>
      </c>
      <c r="O288" t="s">
        <v>62</v>
      </c>
    </row>
    <row r="289" spans="1:15" x14ac:dyDescent="0.2">
      <c r="A289" s="1" t="s">
        <v>25844</v>
      </c>
      <c r="B289" s="1" t="s">
        <v>9638</v>
      </c>
      <c r="C289" s="1" t="s">
        <v>9639</v>
      </c>
      <c r="D289" s="1" t="s">
        <v>16217</v>
      </c>
      <c r="G289" t="s">
        <v>61</v>
      </c>
      <c r="I289" t="s">
        <v>61</v>
      </c>
      <c r="M289" t="s">
        <v>61</v>
      </c>
      <c r="N289" t="s">
        <v>61</v>
      </c>
      <c r="O289" t="s">
        <v>61</v>
      </c>
    </row>
    <row r="290" spans="1:15" x14ac:dyDescent="0.2">
      <c r="A290" s="1" t="s">
        <v>25845</v>
      </c>
      <c r="B290" s="1" t="s">
        <v>9640</v>
      </c>
      <c r="C290" s="1" t="s">
        <v>9641</v>
      </c>
      <c r="D290" s="1" t="s">
        <v>16217</v>
      </c>
      <c r="G290" t="s">
        <v>61</v>
      </c>
      <c r="I290" t="s">
        <v>61</v>
      </c>
      <c r="M290" t="s">
        <v>61</v>
      </c>
      <c r="N290" t="s">
        <v>61</v>
      </c>
      <c r="O290" t="s">
        <v>61</v>
      </c>
    </row>
    <row r="291" spans="1:15" x14ac:dyDescent="0.2">
      <c r="A291" s="1" t="s">
        <v>25846</v>
      </c>
      <c r="B291" s="1" t="s">
        <v>9642</v>
      </c>
      <c r="C291" s="1" t="s">
        <v>9643</v>
      </c>
      <c r="D291" s="1" t="s">
        <v>16217</v>
      </c>
      <c r="G291" t="s">
        <v>61</v>
      </c>
      <c r="I291" t="s">
        <v>61</v>
      </c>
      <c r="M291" t="s">
        <v>61</v>
      </c>
      <c r="N291" t="s">
        <v>61</v>
      </c>
      <c r="O291" t="s">
        <v>61</v>
      </c>
    </row>
    <row r="292" spans="1:15" x14ac:dyDescent="0.2">
      <c r="A292" s="1" t="s">
        <v>25847</v>
      </c>
      <c r="B292" s="1" t="s">
        <v>9644</v>
      </c>
      <c r="C292" s="1" t="s">
        <v>9645</v>
      </c>
      <c r="D292" s="1" t="s">
        <v>16217</v>
      </c>
      <c r="G292" t="s">
        <v>61</v>
      </c>
      <c r="I292" t="s">
        <v>61</v>
      </c>
      <c r="M292" t="s">
        <v>61</v>
      </c>
      <c r="N292" t="s">
        <v>61</v>
      </c>
      <c r="O292" t="s">
        <v>61</v>
      </c>
    </row>
    <row r="293" spans="1:15" x14ac:dyDescent="0.2">
      <c r="A293" s="1" t="s">
        <v>25848</v>
      </c>
      <c r="B293" s="1" t="s">
        <v>9646</v>
      </c>
      <c r="C293" s="1" t="s">
        <v>9647</v>
      </c>
      <c r="D293" s="1" t="s">
        <v>16217</v>
      </c>
      <c r="G293" t="s">
        <v>61</v>
      </c>
      <c r="I293" t="s">
        <v>61</v>
      </c>
      <c r="M293" t="s">
        <v>61</v>
      </c>
      <c r="N293" t="s">
        <v>61</v>
      </c>
      <c r="O293" t="s">
        <v>61</v>
      </c>
    </row>
    <row r="294" spans="1:15" x14ac:dyDescent="0.2">
      <c r="A294" s="1" t="s">
        <v>25849</v>
      </c>
      <c r="B294" s="1" t="s">
        <v>9648</v>
      </c>
      <c r="C294" s="1" t="s">
        <v>9649</v>
      </c>
      <c r="D294" s="1" t="s">
        <v>16217</v>
      </c>
      <c r="G294" t="s">
        <v>61</v>
      </c>
      <c r="I294" t="s">
        <v>61</v>
      </c>
      <c r="M294" t="s">
        <v>61</v>
      </c>
      <c r="N294" t="s">
        <v>61</v>
      </c>
      <c r="O294" t="s">
        <v>61</v>
      </c>
    </row>
    <row r="295" spans="1:15" x14ac:dyDescent="0.2">
      <c r="A295" s="1" t="s">
        <v>25850</v>
      </c>
      <c r="B295" s="1" t="s">
        <v>9650</v>
      </c>
      <c r="C295" s="1" t="s">
        <v>9651</v>
      </c>
      <c r="D295" s="1" t="s">
        <v>16217</v>
      </c>
      <c r="G295" t="s">
        <v>62</v>
      </c>
      <c r="I295" t="s">
        <v>62</v>
      </c>
      <c r="M295" t="s">
        <v>62</v>
      </c>
      <c r="N295" t="s">
        <v>62</v>
      </c>
      <c r="O295" t="s">
        <v>62</v>
      </c>
    </row>
    <row r="296" spans="1:15" x14ac:dyDescent="0.2">
      <c r="A296" s="1" t="s">
        <v>25851</v>
      </c>
      <c r="B296" s="1" t="s">
        <v>9652</v>
      </c>
      <c r="C296" s="1" t="s">
        <v>9653</v>
      </c>
      <c r="D296" s="1" t="s">
        <v>16217</v>
      </c>
      <c r="E296" t="s">
        <v>61</v>
      </c>
      <c r="F296" t="s">
        <v>61</v>
      </c>
      <c r="G296" t="s">
        <v>62</v>
      </c>
      <c r="I296" t="s">
        <v>62</v>
      </c>
      <c r="M296" t="s">
        <v>62</v>
      </c>
      <c r="N296" t="s">
        <v>62</v>
      </c>
      <c r="O296" t="s">
        <v>62</v>
      </c>
    </row>
    <row r="297" spans="1:15" x14ac:dyDescent="0.2">
      <c r="A297" s="1" t="s">
        <v>25852</v>
      </c>
      <c r="B297" s="1" t="s">
        <v>9654</v>
      </c>
      <c r="C297" s="1" t="s">
        <v>9655</v>
      </c>
      <c r="D297" s="1" t="s">
        <v>16217</v>
      </c>
      <c r="E297" t="s">
        <v>61</v>
      </c>
      <c r="F297" t="s">
        <v>61</v>
      </c>
      <c r="G297" t="s">
        <v>61</v>
      </c>
      <c r="I297" t="s">
        <v>62</v>
      </c>
      <c r="M297" t="s">
        <v>62</v>
      </c>
      <c r="N297" t="s">
        <v>62</v>
      </c>
      <c r="O297" t="s">
        <v>62</v>
      </c>
    </row>
    <row r="298" spans="1:15" x14ac:dyDescent="0.2">
      <c r="A298" s="1" t="s">
        <v>25853</v>
      </c>
      <c r="B298" s="1" t="s">
        <v>9656</v>
      </c>
      <c r="C298" s="1" t="s">
        <v>9657</v>
      </c>
      <c r="D298" s="1" t="s">
        <v>16217</v>
      </c>
      <c r="G298" t="s">
        <v>61</v>
      </c>
      <c r="I298" t="s">
        <v>61</v>
      </c>
      <c r="M298" t="s">
        <v>61</v>
      </c>
      <c r="N298" t="s">
        <v>61</v>
      </c>
      <c r="O298" t="s">
        <v>61</v>
      </c>
    </row>
    <row r="299" spans="1:15" x14ac:dyDescent="0.2">
      <c r="A299" s="1" t="s">
        <v>25854</v>
      </c>
      <c r="B299" s="1" t="s">
        <v>9658</v>
      </c>
      <c r="C299" s="1" t="s">
        <v>9659</v>
      </c>
      <c r="D299" s="1" t="s">
        <v>16218</v>
      </c>
      <c r="G299" t="s">
        <v>62</v>
      </c>
      <c r="I299" t="s">
        <v>62</v>
      </c>
      <c r="N299" t="s">
        <v>62</v>
      </c>
      <c r="O299" t="s">
        <v>62</v>
      </c>
    </row>
    <row r="300" spans="1:15" x14ac:dyDescent="0.2">
      <c r="A300" s="1" t="s">
        <v>25855</v>
      </c>
      <c r="B300" s="1" t="s">
        <v>9660</v>
      </c>
      <c r="C300" s="1" t="s">
        <v>9661</v>
      </c>
      <c r="D300" s="1" t="s">
        <v>16217</v>
      </c>
      <c r="E300" t="s">
        <v>62</v>
      </c>
      <c r="F300" t="s">
        <v>62</v>
      </c>
      <c r="G300" t="s">
        <v>62</v>
      </c>
      <c r="I300" t="s">
        <v>62</v>
      </c>
      <c r="M300" t="s">
        <v>62</v>
      </c>
      <c r="N300" t="s">
        <v>62</v>
      </c>
      <c r="O300" t="s">
        <v>62</v>
      </c>
    </row>
    <row r="301" spans="1:15" x14ac:dyDescent="0.2">
      <c r="A301" s="1" t="s">
        <v>25856</v>
      </c>
      <c r="B301" s="1" t="s">
        <v>9662</v>
      </c>
      <c r="C301" s="1" t="s">
        <v>9663</v>
      </c>
      <c r="D301" s="1" t="s">
        <v>16217</v>
      </c>
      <c r="E301" t="s">
        <v>61</v>
      </c>
      <c r="F301" t="s">
        <v>61</v>
      </c>
      <c r="G301" t="s">
        <v>61</v>
      </c>
      <c r="I301" t="s">
        <v>62</v>
      </c>
      <c r="M301" t="s">
        <v>61</v>
      </c>
      <c r="N301" t="s">
        <v>62</v>
      </c>
      <c r="O301" t="s">
        <v>62</v>
      </c>
    </row>
    <row r="302" spans="1:15" x14ac:dyDescent="0.2">
      <c r="A302" s="1" t="s">
        <v>25857</v>
      </c>
      <c r="B302" s="1" t="s">
        <v>9664</v>
      </c>
      <c r="C302" s="1" t="s">
        <v>9665</v>
      </c>
      <c r="D302" s="1" t="s">
        <v>16217</v>
      </c>
      <c r="G302" t="s">
        <v>61</v>
      </c>
      <c r="I302" t="s">
        <v>61</v>
      </c>
      <c r="M302" t="s">
        <v>61</v>
      </c>
      <c r="N302" t="s">
        <v>61</v>
      </c>
      <c r="O302" t="s">
        <v>61</v>
      </c>
    </row>
    <row r="303" spans="1:15" x14ac:dyDescent="0.2">
      <c r="A303" s="1" t="s">
        <v>25858</v>
      </c>
      <c r="B303" s="1" t="s">
        <v>9666</v>
      </c>
      <c r="C303" s="1" t="s">
        <v>9667</v>
      </c>
      <c r="D303" s="1" t="s">
        <v>16217</v>
      </c>
      <c r="G303" t="s">
        <v>61</v>
      </c>
      <c r="I303" t="s">
        <v>61</v>
      </c>
      <c r="M303" t="s">
        <v>61</v>
      </c>
      <c r="N303" t="s">
        <v>61</v>
      </c>
      <c r="O303" t="s">
        <v>61</v>
      </c>
    </row>
    <row r="304" spans="1:15" x14ac:dyDescent="0.2">
      <c r="A304" s="1" t="s">
        <v>25859</v>
      </c>
      <c r="B304" s="1" t="s">
        <v>9668</v>
      </c>
      <c r="C304" s="1" t="s">
        <v>9669</v>
      </c>
      <c r="D304" s="1" t="s">
        <v>16217</v>
      </c>
      <c r="E304" t="s">
        <v>61</v>
      </c>
      <c r="F304" t="s">
        <v>61</v>
      </c>
      <c r="G304" t="s">
        <v>62</v>
      </c>
      <c r="I304" t="s">
        <v>62</v>
      </c>
      <c r="M304" t="s">
        <v>61</v>
      </c>
      <c r="N304" t="s">
        <v>62</v>
      </c>
      <c r="O304" t="s">
        <v>62</v>
      </c>
    </row>
    <row r="305" spans="1:15" x14ac:dyDescent="0.2">
      <c r="A305" s="1" t="s">
        <v>25860</v>
      </c>
      <c r="B305" s="1" t="s">
        <v>9670</v>
      </c>
      <c r="C305" s="1" t="s">
        <v>9671</v>
      </c>
      <c r="D305" s="1" t="s">
        <v>16217</v>
      </c>
      <c r="E305" t="s">
        <v>61</v>
      </c>
      <c r="F305" t="s">
        <v>61</v>
      </c>
      <c r="G305" t="s">
        <v>62</v>
      </c>
      <c r="I305" t="s">
        <v>62</v>
      </c>
      <c r="M305" t="s">
        <v>62</v>
      </c>
      <c r="N305" t="s">
        <v>62</v>
      </c>
      <c r="O305" t="s">
        <v>62</v>
      </c>
    </row>
    <row r="306" spans="1:15" x14ac:dyDescent="0.2">
      <c r="A306" s="1" t="s">
        <v>25861</v>
      </c>
      <c r="B306" s="1" t="s">
        <v>9672</v>
      </c>
      <c r="C306" s="1" t="s">
        <v>9673</v>
      </c>
      <c r="D306" s="1" t="s">
        <v>16217</v>
      </c>
      <c r="E306" t="s">
        <v>61</v>
      </c>
      <c r="F306" t="s">
        <v>61</v>
      </c>
      <c r="G306" t="s">
        <v>62</v>
      </c>
      <c r="I306" t="s">
        <v>62</v>
      </c>
      <c r="M306" t="s">
        <v>62</v>
      </c>
      <c r="N306" t="s">
        <v>62</v>
      </c>
      <c r="O306" t="s">
        <v>62</v>
      </c>
    </row>
    <row r="307" spans="1:15" x14ac:dyDescent="0.2">
      <c r="A307" s="1" t="s">
        <v>25862</v>
      </c>
      <c r="B307" s="1" t="s">
        <v>9674</v>
      </c>
      <c r="C307" s="1" t="s">
        <v>9675</v>
      </c>
      <c r="D307" s="1" t="s">
        <v>16217</v>
      </c>
      <c r="E307" t="s">
        <v>61</v>
      </c>
      <c r="F307" t="s">
        <v>61</v>
      </c>
      <c r="G307" t="s">
        <v>62</v>
      </c>
      <c r="I307" t="s">
        <v>62</v>
      </c>
      <c r="M307" t="s">
        <v>61</v>
      </c>
      <c r="N307" t="s">
        <v>62</v>
      </c>
      <c r="O307" t="s">
        <v>62</v>
      </c>
    </row>
    <row r="308" spans="1:15" x14ac:dyDescent="0.2">
      <c r="A308" s="1" t="s">
        <v>25863</v>
      </c>
      <c r="B308" s="1" t="s">
        <v>9676</v>
      </c>
      <c r="C308" s="1" t="s">
        <v>9677</v>
      </c>
      <c r="D308" s="1" t="s">
        <v>16217</v>
      </c>
      <c r="E308" t="s">
        <v>62</v>
      </c>
      <c r="F308" t="s">
        <v>62</v>
      </c>
      <c r="G308" t="s">
        <v>61</v>
      </c>
      <c r="I308" t="s">
        <v>62</v>
      </c>
      <c r="M308" t="s">
        <v>61</v>
      </c>
      <c r="N308" t="s">
        <v>62</v>
      </c>
      <c r="O308" t="s">
        <v>62</v>
      </c>
    </row>
    <row r="309" spans="1:15" x14ac:dyDescent="0.2">
      <c r="A309" s="1" t="s">
        <v>25864</v>
      </c>
      <c r="B309" s="1" t="s">
        <v>9678</v>
      </c>
      <c r="C309" s="1" t="s">
        <v>9679</v>
      </c>
      <c r="D309" s="1" t="s">
        <v>16217</v>
      </c>
      <c r="E309" t="s">
        <v>61</v>
      </c>
      <c r="F309" t="s">
        <v>61</v>
      </c>
      <c r="G309" t="s">
        <v>62</v>
      </c>
      <c r="I309" t="s">
        <v>62</v>
      </c>
      <c r="M309" t="s">
        <v>62</v>
      </c>
      <c r="N309" t="s">
        <v>62</v>
      </c>
      <c r="O309" t="s">
        <v>62</v>
      </c>
    </row>
    <row r="310" spans="1:15" x14ac:dyDescent="0.2">
      <c r="A310" s="1" t="s">
        <v>25865</v>
      </c>
      <c r="B310" s="1" t="s">
        <v>9680</v>
      </c>
      <c r="C310" s="1" t="s">
        <v>9681</v>
      </c>
      <c r="D310" s="1" t="s">
        <v>16218</v>
      </c>
      <c r="G310" t="s">
        <v>61</v>
      </c>
      <c r="I310" t="s">
        <v>61</v>
      </c>
      <c r="M310" t="s">
        <v>61</v>
      </c>
      <c r="N310" t="s">
        <v>61</v>
      </c>
      <c r="O310" t="s">
        <v>61</v>
      </c>
    </row>
    <row r="311" spans="1:15" x14ac:dyDescent="0.2">
      <c r="A311" s="1" t="s">
        <v>25866</v>
      </c>
      <c r="B311" s="1" t="s">
        <v>9682</v>
      </c>
      <c r="C311" s="1" t="s">
        <v>9683</v>
      </c>
      <c r="D311" s="1" t="s">
        <v>16217</v>
      </c>
      <c r="E311" t="s">
        <v>61</v>
      </c>
      <c r="F311" t="s">
        <v>61</v>
      </c>
      <c r="G311" t="s">
        <v>61</v>
      </c>
      <c r="I311" t="s">
        <v>62</v>
      </c>
      <c r="M311" t="s">
        <v>61</v>
      </c>
      <c r="N311" t="s">
        <v>62</v>
      </c>
      <c r="O311" t="s">
        <v>61</v>
      </c>
    </row>
    <row r="312" spans="1:15" x14ac:dyDescent="0.2">
      <c r="A312" s="1" t="s">
        <v>25867</v>
      </c>
      <c r="B312" s="1" t="s">
        <v>9684</v>
      </c>
      <c r="C312" s="1" t="s">
        <v>9685</v>
      </c>
      <c r="D312" s="1" t="s">
        <v>16217</v>
      </c>
      <c r="E312" t="s">
        <v>62</v>
      </c>
      <c r="F312" t="s">
        <v>61</v>
      </c>
      <c r="G312" t="s">
        <v>62</v>
      </c>
      <c r="I312" t="s">
        <v>62</v>
      </c>
      <c r="M312" t="s">
        <v>61</v>
      </c>
      <c r="N312" t="s">
        <v>62</v>
      </c>
      <c r="O312" t="s">
        <v>62</v>
      </c>
    </row>
    <row r="313" spans="1:15" x14ac:dyDescent="0.2">
      <c r="A313" s="1" t="s">
        <v>25868</v>
      </c>
      <c r="B313" s="1" t="s">
        <v>9686</v>
      </c>
      <c r="C313" s="1" t="s">
        <v>9687</v>
      </c>
      <c r="D313" s="1" t="s">
        <v>16217</v>
      </c>
      <c r="E313" t="s">
        <v>61</v>
      </c>
      <c r="F313" t="s">
        <v>61</v>
      </c>
      <c r="G313" t="s">
        <v>62</v>
      </c>
      <c r="I313" t="s">
        <v>62</v>
      </c>
      <c r="M313" t="s">
        <v>62</v>
      </c>
      <c r="N313" t="s">
        <v>62</v>
      </c>
      <c r="O313" t="s">
        <v>62</v>
      </c>
    </row>
    <row r="314" spans="1:15" x14ac:dyDescent="0.2">
      <c r="A314" s="1" t="s">
        <v>25869</v>
      </c>
      <c r="B314" s="1" t="s">
        <v>9688</v>
      </c>
      <c r="C314" s="1" t="s">
        <v>9689</v>
      </c>
      <c r="D314" s="1" t="s">
        <v>16217</v>
      </c>
      <c r="E314" t="s">
        <v>62</v>
      </c>
      <c r="F314" t="s">
        <v>61</v>
      </c>
      <c r="G314" t="s">
        <v>62</v>
      </c>
      <c r="I314" t="s">
        <v>62</v>
      </c>
      <c r="M314" t="s">
        <v>62</v>
      </c>
      <c r="N314" t="s">
        <v>62</v>
      </c>
      <c r="O314" t="s">
        <v>62</v>
      </c>
    </row>
    <row r="315" spans="1:15" x14ac:dyDescent="0.2">
      <c r="A315" s="1" t="s">
        <v>25870</v>
      </c>
      <c r="B315" s="1" t="s">
        <v>9690</v>
      </c>
      <c r="C315" s="1" t="s">
        <v>9691</v>
      </c>
      <c r="D315" s="1" t="s">
        <v>16217</v>
      </c>
      <c r="E315" t="s">
        <v>61</v>
      </c>
      <c r="F315" t="s">
        <v>61</v>
      </c>
      <c r="G315" t="s">
        <v>62</v>
      </c>
      <c r="I315" t="s">
        <v>62</v>
      </c>
      <c r="M315" t="s">
        <v>62</v>
      </c>
      <c r="N315" t="s">
        <v>62</v>
      </c>
      <c r="O315" t="s">
        <v>62</v>
      </c>
    </row>
    <row r="316" spans="1:15" x14ac:dyDescent="0.2">
      <c r="A316" s="1" t="s">
        <v>25871</v>
      </c>
      <c r="B316" s="1" t="s">
        <v>9692</v>
      </c>
      <c r="C316" s="1" t="s">
        <v>9693</v>
      </c>
      <c r="D316" s="1" t="s">
        <v>16217</v>
      </c>
      <c r="G316" t="s">
        <v>61</v>
      </c>
      <c r="I316" t="s">
        <v>61</v>
      </c>
      <c r="M316" t="s">
        <v>61</v>
      </c>
      <c r="N316" t="s">
        <v>61</v>
      </c>
      <c r="O316" t="s">
        <v>61</v>
      </c>
    </row>
    <row r="317" spans="1:15" x14ac:dyDescent="0.2">
      <c r="A317" s="1" t="s">
        <v>25872</v>
      </c>
      <c r="B317" s="1" t="s">
        <v>9694</v>
      </c>
      <c r="C317" s="1" t="s">
        <v>9695</v>
      </c>
      <c r="D317" s="1" t="s">
        <v>16217</v>
      </c>
      <c r="G317" t="s">
        <v>61</v>
      </c>
      <c r="I317" t="s">
        <v>61</v>
      </c>
      <c r="M317" t="s">
        <v>61</v>
      </c>
      <c r="N317" t="s">
        <v>61</v>
      </c>
      <c r="O317" t="s">
        <v>61</v>
      </c>
    </row>
    <row r="318" spans="1:15" x14ac:dyDescent="0.2">
      <c r="A318" s="1" t="s">
        <v>25873</v>
      </c>
      <c r="B318" s="1" t="s">
        <v>9696</v>
      </c>
      <c r="C318" s="1" t="s">
        <v>9697</v>
      </c>
      <c r="D318" s="1" t="s">
        <v>16217</v>
      </c>
      <c r="G318" t="s">
        <v>61</v>
      </c>
      <c r="I318" t="s">
        <v>61</v>
      </c>
      <c r="M318" t="s">
        <v>61</v>
      </c>
      <c r="N318" t="s">
        <v>61</v>
      </c>
      <c r="O318" t="s">
        <v>61</v>
      </c>
    </row>
    <row r="319" spans="1:15" x14ac:dyDescent="0.2">
      <c r="A319" s="1" t="s">
        <v>25874</v>
      </c>
      <c r="B319" s="1" t="s">
        <v>9698</v>
      </c>
      <c r="C319" s="1" t="s">
        <v>9699</v>
      </c>
      <c r="D319" s="1" t="s">
        <v>16217</v>
      </c>
      <c r="G319" t="s">
        <v>61</v>
      </c>
      <c r="I319" t="s">
        <v>61</v>
      </c>
      <c r="M319" t="s">
        <v>61</v>
      </c>
      <c r="N319" t="s">
        <v>61</v>
      </c>
      <c r="O319" t="s">
        <v>61</v>
      </c>
    </row>
    <row r="320" spans="1:15" x14ac:dyDescent="0.2">
      <c r="A320" s="1" t="s">
        <v>25875</v>
      </c>
      <c r="B320" s="1" t="s">
        <v>9700</v>
      </c>
      <c r="C320" s="1" t="s">
        <v>9701</v>
      </c>
      <c r="D320" s="1" t="s">
        <v>16217</v>
      </c>
      <c r="G320" t="s">
        <v>61</v>
      </c>
      <c r="I320" t="s">
        <v>61</v>
      </c>
      <c r="M320" t="s">
        <v>61</v>
      </c>
      <c r="N320" t="s">
        <v>61</v>
      </c>
      <c r="O320" t="s">
        <v>61</v>
      </c>
    </row>
    <row r="321" spans="1:15" x14ac:dyDescent="0.2">
      <c r="A321" s="1" t="s">
        <v>25876</v>
      </c>
      <c r="B321" s="1" t="s">
        <v>9702</v>
      </c>
      <c r="C321" s="1" t="s">
        <v>9703</v>
      </c>
      <c r="D321" s="1" t="s">
        <v>16218</v>
      </c>
      <c r="G321" t="s">
        <v>61</v>
      </c>
      <c r="I321" t="s">
        <v>61</v>
      </c>
      <c r="N321" t="s">
        <v>61</v>
      </c>
      <c r="O321" t="s">
        <v>61</v>
      </c>
    </row>
    <row r="322" spans="1:15" x14ac:dyDescent="0.2">
      <c r="A322" s="1" t="s">
        <v>25877</v>
      </c>
      <c r="B322" s="1" t="s">
        <v>9704</v>
      </c>
      <c r="C322" s="1" t="s">
        <v>9705</v>
      </c>
      <c r="D322" s="1" t="s">
        <v>16217</v>
      </c>
      <c r="G322" t="s">
        <v>61</v>
      </c>
      <c r="I322" t="s">
        <v>61</v>
      </c>
      <c r="M322" t="s">
        <v>61</v>
      </c>
      <c r="N322" t="s">
        <v>61</v>
      </c>
      <c r="O322" t="s">
        <v>61</v>
      </c>
    </row>
    <row r="323" spans="1:15" x14ac:dyDescent="0.2">
      <c r="A323" s="1" t="s">
        <v>25878</v>
      </c>
      <c r="B323" s="1" t="s">
        <v>9706</v>
      </c>
      <c r="C323" s="1" t="s">
        <v>9707</v>
      </c>
      <c r="D323" s="1" t="s">
        <v>16217</v>
      </c>
      <c r="G323" t="s">
        <v>61</v>
      </c>
      <c r="I323" t="s">
        <v>61</v>
      </c>
      <c r="M323" t="s">
        <v>61</v>
      </c>
      <c r="N323" t="s">
        <v>61</v>
      </c>
      <c r="O323" t="s">
        <v>61</v>
      </c>
    </row>
    <row r="324" spans="1:15" x14ac:dyDescent="0.2">
      <c r="A324" s="1" t="s">
        <v>25879</v>
      </c>
      <c r="B324" s="1" t="s">
        <v>9708</v>
      </c>
      <c r="C324" s="1" t="s">
        <v>9709</v>
      </c>
      <c r="D324" s="1" t="s">
        <v>16217</v>
      </c>
      <c r="G324" t="s">
        <v>61</v>
      </c>
      <c r="I324" t="s">
        <v>61</v>
      </c>
      <c r="M324" t="s">
        <v>61</v>
      </c>
      <c r="N324" t="s">
        <v>61</v>
      </c>
      <c r="O324" t="s">
        <v>62</v>
      </c>
    </row>
    <row r="325" spans="1:15" x14ac:dyDescent="0.2">
      <c r="A325" s="1" t="s">
        <v>25880</v>
      </c>
      <c r="B325" s="1" t="s">
        <v>9710</v>
      </c>
      <c r="C325" s="1" t="s">
        <v>9711</v>
      </c>
      <c r="D325" s="1" t="s">
        <v>16217</v>
      </c>
      <c r="G325" t="s">
        <v>61</v>
      </c>
      <c r="I325" t="s">
        <v>61</v>
      </c>
      <c r="M325" t="s">
        <v>61</v>
      </c>
      <c r="N325" t="s">
        <v>61</v>
      </c>
      <c r="O325" t="s">
        <v>61</v>
      </c>
    </row>
    <row r="326" spans="1:15" x14ac:dyDescent="0.2">
      <c r="A326" s="1" t="s">
        <v>25881</v>
      </c>
      <c r="B326" s="1" t="s">
        <v>9712</v>
      </c>
      <c r="C326" s="1" t="s">
        <v>9713</v>
      </c>
      <c r="D326" s="1" t="s">
        <v>16217</v>
      </c>
      <c r="G326" t="s">
        <v>61</v>
      </c>
      <c r="I326" t="s">
        <v>61</v>
      </c>
      <c r="M326" t="s">
        <v>61</v>
      </c>
      <c r="N326" t="s">
        <v>61</v>
      </c>
      <c r="O326" t="s">
        <v>61</v>
      </c>
    </row>
    <row r="327" spans="1:15" x14ac:dyDescent="0.2">
      <c r="A327" s="1" t="s">
        <v>25882</v>
      </c>
      <c r="B327" s="1" t="s">
        <v>9714</v>
      </c>
      <c r="C327" s="1" t="s">
        <v>9715</v>
      </c>
      <c r="D327" s="1" t="s">
        <v>16217</v>
      </c>
      <c r="G327" t="s">
        <v>61</v>
      </c>
      <c r="I327" t="s">
        <v>61</v>
      </c>
      <c r="M327" t="s">
        <v>61</v>
      </c>
      <c r="N327" t="s">
        <v>61</v>
      </c>
      <c r="O327" t="s">
        <v>61</v>
      </c>
    </row>
    <row r="328" spans="1:15" x14ac:dyDescent="0.2">
      <c r="A328" s="1" t="s">
        <v>25883</v>
      </c>
      <c r="B328" s="1" t="s">
        <v>9716</v>
      </c>
      <c r="C328" s="1" t="s">
        <v>9717</v>
      </c>
      <c r="D328" s="1" t="s">
        <v>16217</v>
      </c>
      <c r="G328" t="s">
        <v>61</v>
      </c>
      <c r="I328" t="s">
        <v>61</v>
      </c>
      <c r="M328" t="s">
        <v>61</v>
      </c>
      <c r="N328" t="s">
        <v>61</v>
      </c>
      <c r="O328" t="s">
        <v>61</v>
      </c>
    </row>
    <row r="329" spans="1:15" x14ac:dyDescent="0.2">
      <c r="A329" s="1" t="s">
        <v>25884</v>
      </c>
      <c r="B329" s="1" t="s">
        <v>9718</v>
      </c>
      <c r="C329" s="1" t="s">
        <v>9719</v>
      </c>
      <c r="D329" s="1" t="s">
        <v>16217</v>
      </c>
      <c r="G329" t="s">
        <v>61</v>
      </c>
      <c r="I329" t="s">
        <v>61</v>
      </c>
      <c r="M329" t="s">
        <v>61</v>
      </c>
      <c r="N329" t="s">
        <v>61</v>
      </c>
      <c r="O329" t="s">
        <v>61</v>
      </c>
    </row>
    <row r="330" spans="1:15" x14ac:dyDescent="0.2">
      <c r="A330" s="1" t="s">
        <v>25885</v>
      </c>
      <c r="B330" s="1" t="s">
        <v>9720</v>
      </c>
      <c r="C330" s="1" t="s">
        <v>9721</v>
      </c>
      <c r="D330" s="1" t="s">
        <v>16217</v>
      </c>
      <c r="G330" t="s">
        <v>61</v>
      </c>
      <c r="I330" t="s">
        <v>61</v>
      </c>
      <c r="M330" t="s">
        <v>61</v>
      </c>
      <c r="N330" t="s">
        <v>61</v>
      </c>
      <c r="O330" t="s">
        <v>61</v>
      </c>
    </row>
    <row r="331" spans="1:15" x14ac:dyDescent="0.2">
      <c r="A331" s="1" t="s">
        <v>25886</v>
      </c>
      <c r="B331" s="1" t="s">
        <v>9722</v>
      </c>
      <c r="C331" s="1" t="s">
        <v>9723</v>
      </c>
      <c r="D331" s="1" t="s">
        <v>16217</v>
      </c>
      <c r="G331" t="s">
        <v>61</v>
      </c>
      <c r="I331" t="s">
        <v>61</v>
      </c>
      <c r="M331" t="s">
        <v>61</v>
      </c>
      <c r="N331" t="s">
        <v>61</v>
      </c>
      <c r="O331" t="s">
        <v>61</v>
      </c>
    </row>
    <row r="332" spans="1:15" x14ac:dyDescent="0.2">
      <c r="A332" s="1" t="s">
        <v>25887</v>
      </c>
      <c r="B332" s="1" t="s">
        <v>9236</v>
      </c>
      <c r="C332" s="1" t="s">
        <v>9237</v>
      </c>
      <c r="D332" s="1" t="s">
        <v>16218</v>
      </c>
      <c r="E332" t="s">
        <v>61</v>
      </c>
      <c r="F332" t="s">
        <v>61</v>
      </c>
      <c r="G332" t="s">
        <v>61</v>
      </c>
      <c r="I332" t="s">
        <v>62</v>
      </c>
      <c r="L332" t="s">
        <v>61</v>
      </c>
      <c r="M332" t="s">
        <v>61</v>
      </c>
      <c r="N332" t="s">
        <v>62</v>
      </c>
      <c r="O332" t="s">
        <v>62</v>
      </c>
    </row>
    <row r="333" spans="1:15" x14ac:dyDescent="0.2">
      <c r="A333" s="1" t="s">
        <v>25888</v>
      </c>
      <c r="B333" s="1" t="s">
        <v>9724</v>
      </c>
      <c r="C333" s="1" t="s">
        <v>9725</v>
      </c>
      <c r="D333" s="1" t="s">
        <v>16217</v>
      </c>
      <c r="G333" t="s">
        <v>61</v>
      </c>
      <c r="I333" t="s">
        <v>61</v>
      </c>
      <c r="M333" t="s">
        <v>61</v>
      </c>
      <c r="N333" t="s">
        <v>61</v>
      </c>
      <c r="O333" t="s">
        <v>61</v>
      </c>
    </row>
    <row r="334" spans="1:15" x14ac:dyDescent="0.2">
      <c r="A334" s="1" t="s">
        <v>25889</v>
      </c>
      <c r="B334" s="1" t="s">
        <v>9726</v>
      </c>
      <c r="C334" s="1" t="s">
        <v>9727</v>
      </c>
      <c r="D334" s="1" t="s">
        <v>16217</v>
      </c>
      <c r="G334" t="s">
        <v>61</v>
      </c>
      <c r="I334" t="s">
        <v>61</v>
      </c>
      <c r="M334" t="s">
        <v>61</v>
      </c>
      <c r="N334" t="s">
        <v>61</v>
      </c>
      <c r="O334" t="s">
        <v>61</v>
      </c>
    </row>
    <row r="335" spans="1:15" x14ac:dyDescent="0.2">
      <c r="A335" s="1" t="s">
        <v>25890</v>
      </c>
      <c r="B335" s="1" t="s">
        <v>9728</v>
      </c>
      <c r="C335" s="1" t="s">
        <v>9729</v>
      </c>
      <c r="D335" s="1" t="s">
        <v>16217</v>
      </c>
      <c r="G335" t="s">
        <v>61</v>
      </c>
      <c r="I335" t="s">
        <v>61</v>
      </c>
      <c r="M335" t="s">
        <v>61</v>
      </c>
      <c r="N335" t="s">
        <v>61</v>
      </c>
      <c r="O335" t="s">
        <v>61</v>
      </c>
    </row>
    <row r="336" spans="1:15" x14ac:dyDescent="0.2">
      <c r="A336" s="1" t="s">
        <v>25891</v>
      </c>
      <c r="B336" s="1" t="s">
        <v>9730</v>
      </c>
      <c r="C336" s="1" t="s">
        <v>9731</v>
      </c>
      <c r="D336" s="1" t="s">
        <v>16217</v>
      </c>
      <c r="G336" t="s">
        <v>61</v>
      </c>
      <c r="I336" t="s">
        <v>61</v>
      </c>
      <c r="M336" t="s">
        <v>61</v>
      </c>
      <c r="N336" t="s">
        <v>61</v>
      </c>
      <c r="O336" t="s">
        <v>61</v>
      </c>
    </row>
    <row r="337" spans="1:15" x14ac:dyDescent="0.2">
      <c r="A337" s="1" t="s">
        <v>25892</v>
      </c>
      <c r="B337" s="1" t="s">
        <v>9732</v>
      </c>
      <c r="C337" s="1" t="s">
        <v>9733</v>
      </c>
      <c r="D337" s="1" t="s">
        <v>16217</v>
      </c>
      <c r="G337" t="s">
        <v>61</v>
      </c>
      <c r="I337" t="s">
        <v>61</v>
      </c>
      <c r="M337" t="s">
        <v>61</v>
      </c>
      <c r="N337" t="s">
        <v>61</v>
      </c>
      <c r="O337" t="s">
        <v>61</v>
      </c>
    </row>
    <row r="338" spans="1:15" x14ac:dyDescent="0.2">
      <c r="A338" s="1" t="s">
        <v>25893</v>
      </c>
      <c r="B338" s="1" t="s">
        <v>9734</v>
      </c>
      <c r="C338" s="1" t="s">
        <v>9735</v>
      </c>
      <c r="D338" s="1" t="s">
        <v>16217</v>
      </c>
      <c r="G338" t="s">
        <v>61</v>
      </c>
      <c r="I338" t="s">
        <v>61</v>
      </c>
      <c r="M338" t="s">
        <v>61</v>
      </c>
      <c r="N338" t="s">
        <v>61</v>
      </c>
      <c r="O338" t="s">
        <v>61</v>
      </c>
    </row>
    <row r="339" spans="1:15" x14ac:dyDescent="0.2">
      <c r="A339" s="1" t="s">
        <v>25894</v>
      </c>
      <c r="B339" s="1" t="s">
        <v>9736</v>
      </c>
      <c r="C339" s="1" t="s">
        <v>9737</v>
      </c>
      <c r="D339" s="1" t="s">
        <v>16217</v>
      </c>
      <c r="G339" t="s">
        <v>61</v>
      </c>
      <c r="I339" t="s">
        <v>61</v>
      </c>
      <c r="M339" t="s">
        <v>61</v>
      </c>
      <c r="N339" t="s">
        <v>61</v>
      </c>
      <c r="O339" t="s">
        <v>61</v>
      </c>
    </row>
    <row r="340" spans="1:15" x14ac:dyDescent="0.2">
      <c r="A340" s="1" t="s">
        <v>25895</v>
      </c>
      <c r="B340" s="1" t="s">
        <v>9738</v>
      </c>
      <c r="C340" s="1" t="s">
        <v>9739</v>
      </c>
      <c r="D340" s="1" t="s">
        <v>16217</v>
      </c>
      <c r="G340" t="s">
        <v>61</v>
      </c>
      <c r="I340" t="s">
        <v>61</v>
      </c>
      <c r="M340" t="s">
        <v>61</v>
      </c>
      <c r="N340" t="s">
        <v>61</v>
      </c>
      <c r="O340" t="s">
        <v>61</v>
      </c>
    </row>
    <row r="341" spans="1:15" x14ac:dyDescent="0.2">
      <c r="A341" s="1" t="s">
        <v>25896</v>
      </c>
      <c r="B341" s="1" t="s">
        <v>9740</v>
      </c>
      <c r="C341" s="1" t="s">
        <v>9741</v>
      </c>
      <c r="D341" s="1" t="s">
        <v>16217</v>
      </c>
      <c r="G341" t="s">
        <v>61</v>
      </c>
      <c r="I341" t="s">
        <v>61</v>
      </c>
      <c r="M341" t="s">
        <v>61</v>
      </c>
      <c r="N341" t="s">
        <v>61</v>
      </c>
      <c r="O341" t="s">
        <v>61</v>
      </c>
    </row>
    <row r="342" spans="1:15" x14ac:dyDescent="0.2">
      <c r="A342" s="1" t="s">
        <v>25897</v>
      </c>
      <c r="B342" s="1" t="s">
        <v>9742</v>
      </c>
      <c r="C342" s="1" t="s">
        <v>9743</v>
      </c>
      <c r="D342" s="1" t="s">
        <v>16217</v>
      </c>
      <c r="G342" t="s">
        <v>61</v>
      </c>
      <c r="I342" t="s">
        <v>61</v>
      </c>
      <c r="M342" t="s">
        <v>61</v>
      </c>
      <c r="N342" t="s">
        <v>61</v>
      </c>
      <c r="O342" t="s">
        <v>61</v>
      </c>
    </row>
    <row r="343" spans="1:15" x14ac:dyDescent="0.2">
      <c r="A343" s="1" t="s">
        <v>25898</v>
      </c>
      <c r="B343" s="1" t="s">
        <v>9744</v>
      </c>
      <c r="C343" s="1" t="s">
        <v>9745</v>
      </c>
      <c r="D343" s="1" t="s">
        <v>16218</v>
      </c>
      <c r="G343" t="s">
        <v>61</v>
      </c>
      <c r="I343" t="s">
        <v>61</v>
      </c>
      <c r="N343" t="s">
        <v>62</v>
      </c>
      <c r="O343" t="s">
        <v>61</v>
      </c>
    </row>
    <row r="344" spans="1:15" x14ac:dyDescent="0.2">
      <c r="A344" s="1" t="s">
        <v>25899</v>
      </c>
      <c r="B344" s="1" t="s">
        <v>9746</v>
      </c>
      <c r="C344" s="1" t="s">
        <v>9747</v>
      </c>
      <c r="D344" s="1" t="s">
        <v>16217</v>
      </c>
      <c r="G344" t="s">
        <v>61</v>
      </c>
      <c r="I344" t="s">
        <v>61</v>
      </c>
      <c r="M344" t="s">
        <v>61</v>
      </c>
      <c r="N344" t="s">
        <v>61</v>
      </c>
      <c r="O344" t="s">
        <v>61</v>
      </c>
    </row>
    <row r="345" spans="1:15" x14ac:dyDescent="0.2">
      <c r="A345" s="1" t="s">
        <v>25900</v>
      </c>
      <c r="B345" s="1" t="s">
        <v>9748</v>
      </c>
      <c r="C345" s="1" t="s">
        <v>9749</v>
      </c>
      <c r="D345" s="1" t="s">
        <v>16217</v>
      </c>
      <c r="G345" t="s">
        <v>61</v>
      </c>
      <c r="I345" t="s">
        <v>62</v>
      </c>
      <c r="M345" t="s">
        <v>61</v>
      </c>
      <c r="N345" t="s">
        <v>61</v>
      </c>
      <c r="O345" t="s">
        <v>62</v>
      </c>
    </row>
    <row r="346" spans="1:15" x14ac:dyDescent="0.2">
      <c r="A346" s="1" t="s">
        <v>25901</v>
      </c>
      <c r="B346" s="1" t="s">
        <v>9750</v>
      </c>
      <c r="C346" s="1" t="s">
        <v>9751</v>
      </c>
      <c r="D346" s="1" t="s">
        <v>16217</v>
      </c>
      <c r="G346" t="s">
        <v>61</v>
      </c>
      <c r="I346" t="s">
        <v>61</v>
      </c>
      <c r="M346" t="s">
        <v>61</v>
      </c>
      <c r="N346" t="s">
        <v>61</v>
      </c>
      <c r="O346" t="s">
        <v>61</v>
      </c>
    </row>
    <row r="347" spans="1:15" x14ac:dyDescent="0.2">
      <c r="A347" s="1" t="s">
        <v>25902</v>
      </c>
      <c r="B347" s="1" t="s">
        <v>9752</v>
      </c>
      <c r="C347" s="1" t="s">
        <v>9753</v>
      </c>
      <c r="D347" s="1" t="s">
        <v>16217</v>
      </c>
      <c r="G347" t="s">
        <v>61</v>
      </c>
      <c r="I347" t="s">
        <v>61</v>
      </c>
      <c r="M347" t="s">
        <v>61</v>
      </c>
      <c r="N347" t="s">
        <v>61</v>
      </c>
      <c r="O347" t="s">
        <v>61</v>
      </c>
    </row>
    <row r="348" spans="1:15" x14ac:dyDescent="0.2">
      <c r="A348" s="1" t="s">
        <v>25903</v>
      </c>
      <c r="B348" s="1" t="s">
        <v>9754</v>
      </c>
      <c r="C348" s="1" t="s">
        <v>9755</v>
      </c>
      <c r="D348" s="1" t="s">
        <v>16217</v>
      </c>
      <c r="G348" t="s">
        <v>61</v>
      </c>
      <c r="I348" t="s">
        <v>61</v>
      </c>
      <c r="M348" t="s">
        <v>61</v>
      </c>
      <c r="N348" t="s">
        <v>61</v>
      </c>
      <c r="O348" t="s">
        <v>61</v>
      </c>
    </row>
    <row r="349" spans="1:15" x14ac:dyDescent="0.2">
      <c r="A349" s="1" t="s">
        <v>25904</v>
      </c>
      <c r="B349" s="1" t="s">
        <v>9756</v>
      </c>
      <c r="C349" s="1" t="s">
        <v>9757</v>
      </c>
      <c r="D349" s="1" t="s">
        <v>16217</v>
      </c>
      <c r="G349" t="s">
        <v>61</v>
      </c>
      <c r="I349" t="s">
        <v>61</v>
      </c>
      <c r="M349" t="s">
        <v>61</v>
      </c>
      <c r="N349" t="s">
        <v>61</v>
      </c>
      <c r="O349" t="s">
        <v>61</v>
      </c>
    </row>
    <row r="350" spans="1:15" x14ac:dyDescent="0.2">
      <c r="A350" s="1" t="s">
        <v>25905</v>
      </c>
      <c r="B350" s="1" t="s">
        <v>9758</v>
      </c>
      <c r="C350" s="1" t="s">
        <v>9759</v>
      </c>
      <c r="D350" s="1" t="s">
        <v>16217</v>
      </c>
      <c r="G350" t="s">
        <v>61</v>
      </c>
      <c r="I350" t="s">
        <v>61</v>
      </c>
      <c r="M350" t="s">
        <v>61</v>
      </c>
      <c r="N350" t="s">
        <v>61</v>
      </c>
      <c r="O350" t="s">
        <v>61</v>
      </c>
    </row>
    <row r="351" spans="1:15" x14ac:dyDescent="0.2">
      <c r="A351" s="1" t="s">
        <v>25906</v>
      </c>
      <c r="B351" s="1" t="s">
        <v>9760</v>
      </c>
      <c r="C351" s="1" t="s">
        <v>9761</v>
      </c>
      <c r="D351" s="1" t="s">
        <v>16217</v>
      </c>
      <c r="G351" t="s">
        <v>61</v>
      </c>
      <c r="I351" t="s">
        <v>61</v>
      </c>
      <c r="M351" t="s">
        <v>61</v>
      </c>
      <c r="N351" t="s">
        <v>61</v>
      </c>
      <c r="O351" t="s">
        <v>61</v>
      </c>
    </row>
    <row r="352" spans="1:15" x14ac:dyDescent="0.2">
      <c r="A352" s="1" t="s">
        <v>25907</v>
      </c>
      <c r="B352" s="1" t="s">
        <v>9762</v>
      </c>
      <c r="C352" s="1" t="s">
        <v>9763</v>
      </c>
      <c r="D352" s="1" t="s">
        <v>16217</v>
      </c>
      <c r="F352" t="s">
        <v>61</v>
      </c>
      <c r="G352" t="s">
        <v>61</v>
      </c>
      <c r="I352" t="s">
        <v>62</v>
      </c>
      <c r="J352" t="s">
        <v>62</v>
      </c>
      <c r="K352" t="s">
        <v>61</v>
      </c>
      <c r="M352" t="s">
        <v>61</v>
      </c>
      <c r="N352" t="s">
        <v>62</v>
      </c>
      <c r="O352" t="s">
        <v>62</v>
      </c>
    </row>
    <row r="353" spans="1:15" x14ac:dyDescent="0.2">
      <c r="A353" s="1" t="s">
        <v>25908</v>
      </c>
      <c r="B353" s="1" t="s">
        <v>9764</v>
      </c>
      <c r="C353" s="1" t="s">
        <v>9765</v>
      </c>
      <c r="D353" s="1" t="s">
        <v>16217</v>
      </c>
      <c r="G353" t="s">
        <v>61</v>
      </c>
      <c r="I353" t="s">
        <v>61</v>
      </c>
      <c r="M353" t="s">
        <v>61</v>
      </c>
      <c r="N353" t="s">
        <v>61</v>
      </c>
      <c r="O353" t="s">
        <v>61</v>
      </c>
    </row>
    <row r="354" spans="1:15" x14ac:dyDescent="0.2">
      <c r="A354" s="1" t="s">
        <v>25909</v>
      </c>
      <c r="B354" s="1" t="s">
        <v>9766</v>
      </c>
      <c r="C354" s="1" t="s">
        <v>9767</v>
      </c>
      <c r="D354" s="1" t="s">
        <v>16218</v>
      </c>
      <c r="E354" t="s">
        <v>61</v>
      </c>
      <c r="F354" t="s">
        <v>61</v>
      </c>
      <c r="G354" t="s">
        <v>62</v>
      </c>
      <c r="I354" t="s">
        <v>62</v>
      </c>
      <c r="L354" t="s">
        <v>61</v>
      </c>
      <c r="M354" t="s">
        <v>62</v>
      </c>
      <c r="N354" t="s">
        <v>62</v>
      </c>
      <c r="O354" t="s">
        <v>62</v>
      </c>
    </row>
    <row r="355" spans="1:15" x14ac:dyDescent="0.2">
      <c r="A355" s="1" t="s">
        <v>25910</v>
      </c>
      <c r="B355" s="1" t="s">
        <v>9768</v>
      </c>
      <c r="C355" s="1" t="s">
        <v>9769</v>
      </c>
      <c r="D355" s="1" t="s">
        <v>16217</v>
      </c>
      <c r="G355" t="s">
        <v>61</v>
      </c>
      <c r="I355" t="s">
        <v>61</v>
      </c>
      <c r="M355" t="s">
        <v>61</v>
      </c>
      <c r="N355" t="s">
        <v>61</v>
      </c>
      <c r="O355" t="s">
        <v>61</v>
      </c>
    </row>
    <row r="356" spans="1:15" x14ac:dyDescent="0.2">
      <c r="A356" s="1" t="s">
        <v>25911</v>
      </c>
      <c r="B356" s="1" t="s">
        <v>9770</v>
      </c>
      <c r="C356" s="1" t="s">
        <v>9771</v>
      </c>
      <c r="D356" s="1" t="s">
        <v>16217</v>
      </c>
      <c r="G356" t="s">
        <v>61</v>
      </c>
      <c r="I356" t="s">
        <v>62</v>
      </c>
      <c r="M356" t="s">
        <v>61</v>
      </c>
      <c r="N356" t="s">
        <v>61</v>
      </c>
      <c r="O356" t="s">
        <v>62</v>
      </c>
    </row>
    <row r="357" spans="1:15" x14ac:dyDescent="0.2">
      <c r="A357" s="1" t="s">
        <v>25912</v>
      </c>
      <c r="B357" s="1" t="s">
        <v>9772</v>
      </c>
      <c r="C357" s="1" t="s">
        <v>9773</v>
      </c>
      <c r="D357" s="1" t="s">
        <v>16217</v>
      </c>
      <c r="G357" t="s">
        <v>61</v>
      </c>
      <c r="I357" t="s">
        <v>61</v>
      </c>
      <c r="M357" t="s">
        <v>61</v>
      </c>
      <c r="N357" t="s">
        <v>61</v>
      </c>
      <c r="O357" t="s">
        <v>61</v>
      </c>
    </row>
    <row r="358" spans="1:15" x14ac:dyDescent="0.2">
      <c r="A358" s="1" t="s">
        <v>25913</v>
      </c>
      <c r="B358" s="1" t="s">
        <v>9774</v>
      </c>
      <c r="C358" s="1" t="s">
        <v>9775</v>
      </c>
      <c r="D358" s="1" t="s">
        <v>16217</v>
      </c>
      <c r="G358" t="s">
        <v>61</v>
      </c>
      <c r="I358" t="s">
        <v>61</v>
      </c>
      <c r="M358" t="s">
        <v>61</v>
      </c>
      <c r="N358" t="s">
        <v>61</v>
      </c>
      <c r="O358" t="s">
        <v>61</v>
      </c>
    </row>
    <row r="359" spans="1:15" x14ac:dyDescent="0.2">
      <c r="A359" s="1" t="s">
        <v>25914</v>
      </c>
      <c r="B359" s="1" t="s">
        <v>9776</v>
      </c>
      <c r="C359" s="1" t="s">
        <v>9777</v>
      </c>
      <c r="D359" s="1" t="s">
        <v>16217</v>
      </c>
      <c r="G359" t="s">
        <v>61</v>
      </c>
      <c r="I359" t="s">
        <v>61</v>
      </c>
      <c r="M359" t="s">
        <v>61</v>
      </c>
      <c r="N359" t="s">
        <v>61</v>
      </c>
      <c r="O359" t="s">
        <v>61</v>
      </c>
    </row>
    <row r="360" spans="1:15" x14ac:dyDescent="0.2">
      <c r="A360" s="1" t="s">
        <v>25915</v>
      </c>
      <c r="B360" s="1" t="s">
        <v>9778</v>
      </c>
      <c r="C360" s="1" t="s">
        <v>9779</v>
      </c>
      <c r="D360" s="1" t="s">
        <v>16217</v>
      </c>
      <c r="G360" t="s">
        <v>61</v>
      </c>
      <c r="I360" t="s">
        <v>61</v>
      </c>
      <c r="M360" t="s">
        <v>61</v>
      </c>
      <c r="N360" t="s">
        <v>61</v>
      </c>
      <c r="O360" t="s">
        <v>61</v>
      </c>
    </row>
    <row r="361" spans="1:15" x14ac:dyDescent="0.2">
      <c r="A361" s="1" t="s">
        <v>25916</v>
      </c>
      <c r="B361" s="1" t="s">
        <v>9780</v>
      </c>
      <c r="C361" s="1" t="s">
        <v>9781</v>
      </c>
      <c r="D361" s="1" t="s">
        <v>16217</v>
      </c>
      <c r="G361" t="s">
        <v>61</v>
      </c>
      <c r="I361" t="s">
        <v>61</v>
      </c>
      <c r="M361" t="s">
        <v>61</v>
      </c>
      <c r="N361" t="s">
        <v>61</v>
      </c>
      <c r="O361" t="s">
        <v>61</v>
      </c>
    </row>
    <row r="362" spans="1:15" x14ac:dyDescent="0.2">
      <c r="A362" s="1" t="s">
        <v>25917</v>
      </c>
      <c r="B362" s="1" t="s">
        <v>9782</v>
      </c>
      <c r="C362" s="1" t="s">
        <v>9783</v>
      </c>
      <c r="D362" s="1" t="s">
        <v>16217</v>
      </c>
      <c r="G362" t="s">
        <v>61</v>
      </c>
      <c r="I362" t="s">
        <v>61</v>
      </c>
      <c r="M362" t="s">
        <v>61</v>
      </c>
      <c r="N362" t="s">
        <v>61</v>
      </c>
      <c r="O362" t="s">
        <v>62</v>
      </c>
    </row>
    <row r="363" spans="1:15" x14ac:dyDescent="0.2">
      <c r="A363" s="1" t="s">
        <v>25918</v>
      </c>
      <c r="B363" s="1" t="s">
        <v>9784</v>
      </c>
      <c r="C363" s="1" t="s">
        <v>9785</v>
      </c>
      <c r="D363" s="1" t="s">
        <v>16217</v>
      </c>
      <c r="G363" t="s">
        <v>61</v>
      </c>
      <c r="I363" t="s">
        <v>61</v>
      </c>
      <c r="M363" t="s">
        <v>61</v>
      </c>
      <c r="N363" t="s">
        <v>61</v>
      </c>
      <c r="O363" t="s">
        <v>61</v>
      </c>
    </row>
    <row r="364" spans="1:15" x14ac:dyDescent="0.2">
      <c r="A364" s="1" t="s">
        <v>25919</v>
      </c>
      <c r="B364" s="1" t="s">
        <v>9786</v>
      </c>
      <c r="C364" s="1" t="s">
        <v>9787</v>
      </c>
      <c r="D364" s="1" t="s">
        <v>16217</v>
      </c>
      <c r="G364" t="s">
        <v>61</v>
      </c>
      <c r="I364" t="s">
        <v>61</v>
      </c>
      <c r="M364" t="s">
        <v>61</v>
      </c>
      <c r="N364" t="s">
        <v>61</v>
      </c>
      <c r="O364" t="s">
        <v>61</v>
      </c>
    </row>
    <row r="365" spans="1:15" x14ac:dyDescent="0.2">
      <c r="A365" s="1" t="s">
        <v>25920</v>
      </c>
      <c r="B365" s="1" t="s">
        <v>9788</v>
      </c>
      <c r="C365" s="1" t="s">
        <v>9789</v>
      </c>
      <c r="D365" s="1" t="s">
        <v>16218</v>
      </c>
      <c r="E365" t="s">
        <v>61</v>
      </c>
      <c r="F365" t="s">
        <v>61</v>
      </c>
      <c r="G365" t="s">
        <v>61</v>
      </c>
      <c r="I365" t="s">
        <v>62</v>
      </c>
      <c r="L365" t="s">
        <v>61</v>
      </c>
      <c r="M365" t="s">
        <v>61</v>
      </c>
      <c r="N365" t="s">
        <v>62</v>
      </c>
      <c r="O365" t="s">
        <v>62</v>
      </c>
    </row>
    <row r="366" spans="1:15" x14ac:dyDescent="0.2">
      <c r="A366" s="1" t="s">
        <v>25921</v>
      </c>
      <c r="B366" s="1" t="s">
        <v>9790</v>
      </c>
      <c r="C366" s="1" t="s">
        <v>9791</v>
      </c>
      <c r="D366" s="1" t="s">
        <v>16217</v>
      </c>
      <c r="G366" t="s">
        <v>61</v>
      </c>
      <c r="I366" t="s">
        <v>61</v>
      </c>
      <c r="M366" t="s">
        <v>61</v>
      </c>
      <c r="N366" t="s">
        <v>61</v>
      </c>
      <c r="O366" t="s">
        <v>61</v>
      </c>
    </row>
    <row r="367" spans="1:15" x14ac:dyDescent="0.2">
      <c r="A367" s="1" t="s">
        <v>25922</v>
      </c>
      <c r="B367" s="1" t="s">
        <v>9792</v>
      </c>
      <c r="C367" s="1" t="s">
        <v>9793</v>
      </c>
      <c r="D367" s="1" t="s">
        <v>16217</v>
      </c>
      <c r="G367" t="s">
        <v>61</v>
      </c>
      <c r="I367" t="s">
        <v>61</v>
      </c>
      <c r="M367" t="s">
        <v>61</v>
      </c>
      <c r="N367" t="s">
        <v>61</v>
      </c>
      <c r="O367" t="s">
        <v>61</v>
      </c>
    </row>
    <row r="368" spans="1:15" x14ac:dyDescent="0.2">
      <c r="A368" s="1" t="s">
        <v>25923</v>
      </c>
      <c r="B368" s="1" t="s">
        <v>9794</v>
      </c>
      <c r="C368" s="1" t="s">
        <v>9795</v>
      </c>
      <c r="D368" s="1" t="s">
        <v>16217</v>
      </c>
      <c r="E368" t="s">
        <v>61</v>
      </c>
      <c r="F368" t="s">
        <v>61</v>
      </c>
      <c r="G368" t="s">
        <v>62</v>
      </c>
      <c r="I368" t="s">
        <v>62</v>
      </c>
      <c r="M368" t="s">
        <v>62</v>
      </c>
      <c r="N368" t="s">
        <v>62</v>
      </c>
      <c r="O368" t="s">
        <v>62</v>
      </c>
    </row>
    <row r="369" spans="1:15" x14ac:dyDescent="0.2">
      <c r="A369" s="1" t="s">
        <v>25924</v>
      </c>
      <c r="B369" s="1" t="s">
        <v>9796</v>
      </c>
      <c r="C369" s="1" t="s">
        <v>9797</v>
      </c>
      <c r="D369" s="1" t="s">
        <v>16217</v>
      </c>
      <c r="E369" t="s">
        <v>61</v>
      </c>
      <c r="F369" t="s">
        <v>61</v>
      </c>
      <c r="G369" t="s">
        <v>61</v>
      </c>
      <c r="I369" t="s">
        <v>62</v>
      </c>
      <c r="M369" t="s">
        <v>61</v>
      </c>
      <c r="N369" t="s">
        <v>62</v>
      </c>
      <c r="O369" t="s">
        <v>62</v>
      </c>
    </row>
    <row r="370" spans="1:15" x14ac:dyDescent="0.2">
      <c r="A370" s="1" t="s">
        <v>25925</v>
      </c>
      <c r="B370" s="1" t="s">
        <v>9798</v>
      </c>
      <c r="C370" s="1" t="s">
        <v>9799</v>
      </c>
      <c r="D370" s="1" t="s">
        <v>16217</v>
      </c>
      <c r="E370" t="s">
        <v>61</v>
      </c>
      <c r="F370" t="s">
        <v>61</v>
      </c>
      <c r="G370" t="s">
        <v>62</v>
      </c>
      <c r="I370" t="s">
        <v>62</v>
      </c>
      <c r="M370" t="s">
        <v>62</v>
      </c>
      <c r="N370" t="s">
        <v>62</v>
      </c>
      <c r="O370" t="s">
        <v>62</v>
      </c>
    </row>
    <row r="371" spans="1:15" x14ac:dyDescent="0.2">
      <c r="A371" s="1" t="s">
        <v>25926</v>
      </c>
      <c r="B371" s="1" t="s">
        <v>9800</v>
      </c>
      <c r="C371" s="1" t="s">
        <v>9801</v>
      </c>
      <c r="D371" s="1" t="s">
        <v>16217</v>
      </c>
      <c r="E371" t="s">
        <v>62</v>
      </c>
      <c r="F371" t="s">
        <v>61</v>
      </c>
      <c r="G371" t="s">
        <v>62</v>
      </c>
      <c r="I371" t="s">
        <v>62</v>
      </c>
      <c r="M371" t="s">
        <v>61</v>
      </c>
      <c r="N371" t="s">
        <v>62</v>
      </c>
      <c r="O371" t="s">
        <v>62</v>
      </c>
    </row>
    <row r="372" spans="1:15" x14ac:dyDescent="0.2">
      <c r="A372" s="1" t="s">
        <v>25927</v>
      </c>
      <c r="B372" s="1" t="s">
        <v>9802</v>
      </c>
      <c r="C372" s="1" t="s">
        <v>9803</v>
      </c>
      <c r="D372" s="1" t="s">
        <v>16217</v>
      </c>
      <c r="E372" t="s">
        <v>61</v>
      </c>
      <c r="F372" t="s">
        <v>61</v>
      </c>
      <c r="G372" t="s">
        <v>62</v>
      </c>
      <c r="I372" t="s">
        <v>62</v>
      </c>
      <c r="M372" t="s">
        <v>62</v>
      </c>
      <c r="N372" t="s">
        <v>62</v>
      </c>
      <c r="O372" t="s">
        <v>62</v>
      </c>
    </row>
    <row r="373" spans="1:15" x14ac:dyDescent="0.2">
      <c r="A373" s="1" t="s">
        <v>25928</v>
      </c>
      <c r="B373" s="1" t="s">
        <v>9804</v>
      </c>
      <c r="C373" s="1" t="s">
        <v>9805</v>
      </c>
      <c r="D373" s="1" t="s">
        <v>16217</v>
      </c>
      <c r="E373" t="s">
        <v>61</v>
      </c>
      <c r="F373" t="s">
        <v>61</v>
      </c>
      <c r="G373" t="s">
        <v>61</v>
      </c>
      <c r="I373" t="s">
        <v>62</v>
      </c>
      <c r="M373" t="s">
        <v>61</v>
      </c>
      <c r="N373" t="s">
        <v>62</v>
      </c>
      <c r="O373" t="s">
        <v>62</v>
      </c>
    </row>
    <row r="374" spans="1:15" x14ac:dyDescent="0.2">
      <c r="A374" s="1" t="s">
        <v>25929</v>
      </c>
      <c r="B374" s="1" t="s">
        <v>9806</v>
      </c>
      <c r="C374" s="1" t="s">
        <v>9807</v>
      </c>
      <c r="D374" s="1" t="s">
        <v>16217</v>
      </c>
      <c r="E374" t="s">
        <v>61</v>
      </c>
      <c r="F374" t="s">
        <v>61</v>
      </c>
      <c r="G374" t="s">
        <v>62</v>
      </c>
      <c r="I374" t="s">
        <v>62</v>
      </c>
      <c r="M374" t="s">
        <v>61</v>
      </c>
      <c r="N374" t="s">
        <v>62</v>
      </c>
      <c r="O374" t="s">
        <v>62</v>
      </c>
    </row>
    <row r="375" spans="1:15" x14ac:dyDescent="0.2">
      <c r="A375" s="1" t="s">
        <v>25930</v>
      </c>
      <c r="B375" s="1" t="s">
        <v>9808</v>
      </c>
      <c r="C375" s="1" t="s">
        <v>9809</v>
      </c>
      <c r="D375" s="1" t="s">
        <v>16217</v>
      </c>
      <c r="E375" t="s">
        <v>61</v>
      </c>
      <c r="F375" t="s">
        <v>61</v>
      </c>
      <c r="G375" t="s">
        <v>62</v>
      </c>
      <c r="I375" t="s">
        <v>62</v>
      </c>
      <c r="M375" t="s">
        <v>61</v>
      </c>
      <c r="N375" t="s">
        <v>62</v>
      </c>
      <c r="O375" t="s">
        <v>62</v>
      </c>
    </row>
    <row r="376" spans="1:15" x14ac:dyDescent="0.2">
      <c r="A376" s="1" t="s">
        <v>25931</v>
      </c>
      <c r="B376" s="1" t="s">
        <v>9810</v>
      </c>
      <c r="C376" s="1" t="s">
        <v>9811</v>
      </c>
      <c r="D376" s="1" t="s">
        <v>16218</v>
      </c>
      <c r="G376" t="s">
        <v>61</v>
      </c>
      <c r="I376" t="s">
        <v>61</v>
      </c>
      <c r="M376" t="s">
        <v>61</v>
      </c>
      <c r="N376" t="s">
        <v>61</v>
      </c>
      <c r="O376" t="s">
        <v>61</v>
      </c>
    </row>
    <row r="377" spans="1:15" x14ac:dyDescent="0.2">
      <c r="A377" s="1" t="s">
        <v>25932</v>
      </c>
      <c r="B377" s="1" t="s">
        <v>9812</v>
      </c>
      <c r="C377" s="1" t="s">
        <v>9813</v>
      </c>
      <c r="D377" s="1" t="s">
        <v>16217</v>
      </c>
      <c r="G377" t="s">
        <v>61</v>
      </c>
      <c r="I377" t="s">
        <v>61</v>
      </c>
      <c r="M377" t="s">
        <v>61</v>
      </c>
      <c r="N377" t="s">
        <v>61</v>
      </c>
      <c r="O377" t="s">
        <v>61</v>
      </c>
    </row>
    <row r="378" spans="1:15" x14ac:dyDescent="0.2">
      <c r="A378" s="1" t="s">
        <v>25933</v>
      </c>
      <c r="B378" s="1" t="s">
        <v>9814</v>
      </c>
      <c r="C378" s="1" t="s">
        <v>9815</v>
      </c>
      <c r="D378" s="1" t="s">
        <v>16217</v>
      </c>
      <c r="G378" t="s">
        <v>61</v>
      </c>
      <c r="I378" t="s">
        <v>61</v>
      </c>
      <c r="M378" t="s">
        <v>61</v>
      </c>
      <c r="N378" t="s">
        <v>61</v>
      </c>
      <c r="O378" t="s">
        <v>61</v>
      </c>
    </row>
    <row r="379" spans="1:15" x14ac:dyDescent="0.2">
      <c r="A379" s="1" t="s">
        <v>25934</v>
      </c>
      <c r="B379" s="1" t="s">
        <v>9816</v>
      </c>
      <c r="C379" s="1" t="s">
        <v>9817</v>
      </c>
      <c r="D379" s="1" t="s">
        <v>16217</v>
      </c>
      <c r="G379" t="s">
        <v>61</v>
      </c>
      <c r="I379" t="s">
        <v>61</v>
      </c>
      <c r="M379" t="s">
        <v>61</v>
      </c>
      <c r="N379" t="s">
        <v>61</v>
      </c>
      <c r="O379" t="s">
        <v>61</v>
      </c>
    </row>
    <row r="380" spans="1:15" x14ac:dyDescent="0.2">
      <c r="A380" s="1" t="s">
        <v>25935</v>
      </c>
      <c r="B380" s="1" t="s">
        <v>9818</v>
      </c>
      <c r="C380" s="1" t="s">
        <v>9819</v>
      </c>
      <c r="D380" s="1" t="s">
        <v>16217</v>
      </c>
      <c r="G380" t="s">
        <v>61</v>
      </c>
      <c r="I380" t="s">
        <v>61</v>
      </c>
      <c r="M380" t="s">
        <v>61</v>
      </c>
      <c r="N380" t="s">
        <v>61</v>
      </c>
      <c r="O380" t="s">
        <v>61</v>
      </c>
    </row>
    <row r="381" spans="1:15" x14ac:dyDescent="0.2">
      <c r="A381" s="1" t="s">
        <v>25936</v>
      </c>
      <c r="B381" s="1" t="s">
        <v>9820</v>
      </c>
      <c r="C381" s="1" t="s">
        <v>9821</v>
      </c>
      <c r="D381" s="1" t="s">
        <v>16217</v>
      </c>
      <c r="G381" t="s">
        <v>61</v>
      </c>
      <c r="I381" t="s">
        <v>61</v>
      </c>
      <c r="M381" t="s">
        <v>61</v>
      </c>
      <c r="N381" t="s">
        <v>61</v>
      </c>
      <c r="O381" t="s">
        <v>61</v>
      </c>
    </row>
    <row r="382" spans="1:15" x14ac:dyDescent="0.2">
      <c r="A382" s="1" t="s">
        <v>25937</v>
      </c>
      <c r="B382" s="1" t="s">
        <v>9822</v>
      </c>
      <c r="C382" s="1" t="s">
        <v>9823</v>
      </c>
      <c r="D382" s="1" t="s">
        <v>16217</v>
      </c>
      <c r="G382" t="s">
        <v>61</v>
      </c>
      <c r="I382" t="s">
        <v>61</v>
      </c>
      <c r="M382" t="s">
        <v>61</v>
      </c>
      <c r="N382" t="s">
        <v>61</v>
      </c>
      <c r="O382" t="s">
        <v>61</v>
      </c>
    </row>
    <row r="383" spans="1:15" x14ac:dyDescent="0.2">
      <c r="A383" s="1" t="s">
        <v>25938</v>
      </c>
      <c r="B383" s="1" t="s">
        <v>9824</v>
      </c>
      <c r="C383" s="1" t="s">
        <v>9825</v>
      </c>
      <c r="D383" s="1" t="s">
        <v>16217</v>
      </c>
      <c r="E383" t="s">
        <v>61</v>
      </c>
      <c r="F383" t="s">
        <v>61</v>
      </c>
      <c r="G383" t="s">
        <v>61</v>
      </c>
      <c r="I383" t="s">
        <v>62</v>
      </c>
      <c r="M383" t="s">
        <v>62</v>
      </c>
      <c r="N383" t="s">
        <v>62</v>
      </c>
      <c r="O383" t="s">
        <v>62</v>
      </c>
    </row>
    <row r="384" spans="1:15" x14ac:dyDescent="0.2">
      <c r="A384" s="1" t="s">
        <v>25939</v>
      </c>
      <c r="B384" s="1" t="s">
        <v>9826</v>
      </c>
      <c r="C384" s="1" t="s">
        <v>9827</v>
      </c>
      <c r="D384" s="1" t="s">
        <v>16217</v>
      </c>
      <c r="E384" t="s">
        <v>61</v>
      </c>
      <c r="F384" t="s">
        <v>61</v>
      </c>
      <c r="G384" t="s">
        <v>62</v>
      </c>
      <c r="I384" t="s">
        <v>62</v>
      </c>
      <c r="M384" t="s">
        <v>62</v>
      </c>
      <c r="N384" t="s">
        <v>62</v>
      </c>
      <c r="O384" t="s">
        <v>62</v>
      </c>
    </row>
    <row r="385" spans="1:15" x14ac:dyDescent="0.2">
      <c r="A385" s="1" t="s">
        <v>25940</v>
      </c>
      <c r="B385" s="1" t="s">
        <v>9828</v>
      </c>
      <c r="C385" s="1" t="s">
        <v>9829</v>
      </c>
      <c r="D385" s="1" t="s">
        <v>16217</v>
      </c>
      <c r="E385" t="s">
        <v>62</v>
      </c>
      <c r="F385" t="s">
        <v>62</v>
      </c>
      <c r="G385" t="s">
        <v>62</v>
      </c>
      <c r="I385" t="s">
        <v>62</v>
      </c>
      <c r="M385" t="s">
        <v>62</v>
      </c>
      <c r="N385" t="s">
        <v>62</v>
      </c>
      <c r="O385" t="s">
        <v>62</v>
      </c>
    </row>
    <row r="386" spans="1:15" x14ac:dyDescent="0.2">
      <c r="A386" s="1" t="s">
        <v>25941</v>
      </c>
      <c r="B386" s="1" t="s">
        <v>9830</v>
      </c>
      <c r="C386" s="1" t="s">
        <v>9831</v>
      </c>
      <c r="D386" s="1" t="s">
        <v>16217</v>
      </c>
      <c r="E386" t="s">
        <v>61</v>
      </c>
      <c r="F386" t="s">
        <v>61</v>
      </c>
      <c r="G386" t="s">
        <v>62</v>
      </c>
      <c r="I386" t="s">
        <v>62</v>
      </c>
      <c r="M386" t="s">
        <v>62</v>
      </c>
      <c r="N386" t="s">
        <v>62</v>
      </c>
      <c r="O386" t="s">
        <v>62</v>
      </c>
    </row>
    <row r="387" spans="1:15" x14ac:dyDescent="0.2">
      <c r="A387" s="1" t="s">
        <v>25942</v>
      </c>
      <c r="B387" s="1" t="s">
        <v>9832</v>
      </c>
      <c r="C387" s="1" t="s">
        <v>9833</v>
      </c>
      <c r="D387" s="1" t="s">
        <v>16218</v>
      </c>
      <c r="G387" t="s">
        <v>61</v>
      </c>
      <c r="I387" t="s">
        <v>61</v>
      </c>
      <c r="M387" t="s">
        <v>61</v>
      </c>
      <c r="N387" t="s">
        <v>61</v>
      </c>
      <c r="O387" t="s">
        <v>61</v>
      </c>
    </row>
    <row r="388" spans="1:15" x14ac:dyDescent="0.2">
      <c r="A388" s="1" t="s">
        <v>25943</v>
      </c>
      <c r="B388" s="1" t="s">
        <v>9834</v>
      </c>
      <c r="C388" s="1" t="s">
        <v>9835</v>
      </c>
      <c r="D388" s="1" t="s">
        <v>16217</v>
      </c>
      <c r="E388" t="s">
        <v>61</v>
      </c>
      <c r="F388" t="s">
        <v>61</v>
      </c>
      <c r="G388" t="s">
        <v>61</v>
      </c>
      <c r="I388" t="s">
        <v>62</v>
      </c>
      <c r="M388" t="s">
        <v>62</v>
      </c>
      <c r="N388" t="s">
        <v>62</v>
      </c>
      <c r="O388" t="s">
        <v>62</v>
      </c>
    </row>
    <row r="389" spans="1:15" x14ac:dyDescent="0.2">
      <c r="A389" s="1" t="s">
        <v>25944</v>
      </c>
      <c r="B389" s="1" t="s">
        <v>9836</v>
      </c>
      <c r="C389" s="1" t="s">
        <v>9837</v>
      </c>
      <c r="D389" s="1" t="s">
        <v>16217</v>
      </c>
      <c r="G389" t="s">
        <v>61</v>
      </c>
      <c r="I389" t="s">
        <v>62</v>
      </c>
      <c r="M389" t="s">
        <v>61</v>
      </c>
      <c r="N389" t="s">
        <v>61</v>
      </c>
      <c r="O389" t="s">
        <v>62</v>
      </c>
    </row>
    <row r="390" spans="1:15" x14ac:dyDescent="0.2">
      <c r="A390" s="1" t="s">
        <v>25945</v>
      </c>
      <c r="B390" s="1" t="s">
        <v>9838</v>
      </c>
      <c r="C390" s="1" t="s">
        <v>9839</v>
      </c>
      <c r="D390" s="1" t="s">
        <v>16217</v>
      </c>
      <c r="G390" t="s">
        <v>61</v>
      </c>
      <c r="I390" t="s">
        <v>61</v>
      </c>
      <c r="M390" t="s">
        <v>61</v>
      </c>
      <c r="N390" t="s">
        <v>61</v>
      </c>
      <c r="O390" t="s">
        <v>61</v>
      </c>
    </row>
    <row r="391" spans="1:15" x14ac:dyDescent="0.2">
      <c r="A391" s="1" t="s">
        <v>25946</v>
      </c>
      <c r="B391" s="1" t="s">
        <v>9840</v>
      </c>
      <c r="C391" s="1" t="s">
        <v>9841</v>
      </c>
      <c r="D391" s="1" t="s">
        <v>16217</v>
      </c>
      <c r="E391" t="s">
        <v>61</v>
      </c>
      <c r="F391" t="s">
        <v>61</v>
      </c>
      <c r="G391" t="s">
        <v>62</v>
      </c>
      <c r="I391" t="s">
        <v>62</v>
      </c>
      <c r="M391" t="s">
        <v>62</v>
      </c>
      <c r="N391" t="s">
        <v>62</v>
      </c>
      <c r="O391" t="s">
        <v>62</v>
      </c>
    </row>
    <row r="392" spans="1:15" x14ac:dyDescent="0.2">
      <c r="A392" s="1" t="s">
        <v>25947</v>
      </c>
      <c r="B392" s="1" t="s">
        <v>9842</v>
      </c>
      <c r="C392" s="1" t="s">
        <v>9843</v>
      </c>
      <c r="D392" s="1" t="s">
        <v>16217</v>
      </c>
      <c r="G392" t="s">
        <v>61</v>
      </c>
      <c r="I392" t="s">
        <v>61</v>
      </c>
      <c r="M392" t="s">
        <v>61</v>
      </c>
      <c r="N392" t="s">
        <v>61</v>
      </c>
      <c r="O392" t="s">
        <v>61</v>
      </c>
    </row>
    <row r="393" spans="1:15" x14ac:dyDescent="0.2">
      <c r="A393" s="1" t="s">
        <v>25948</v>
      </c>
      <c r="B393" s="1" t="s">
        <v>9844</v>
      </c>
      <c r="C393" s="1" t="s">
        <v>9845</v>
      </c>
      <c r="D393" s="1" t="s">
        <v>16217</v>
      </c>
      <c r="G393" t="s">
        <v>61</v>
      </c>
      <c r="I393" t="s">
        <v>61</v>
      </c>
      <c r="M393" t="s">
        <v>61</v>
      </c>
      <c r="N393" t="s">
        <v>61</v>
      </c>
      <c r="O393" t="s">
        <v>61</v>
      </c>
    </row>
    <row r="394" spans="1:15" x14ac:dyDescent="0.2">
      <c r="A394" s="1" t="s">
        <v>25949</v>
      </c>
      <c r="B394" s="1" t="s">
        <v>9846</v>
      </c>
      <c r="C394" s="1" t="s">
        <v>9847</v>
      </c>
      <c r="D394" s="1" t="s">
        <v>16217</v>
      </c>
      <c r="G394" t="s">
        <v>61</v>
      </c>
      <c r="I394" t="s">
        <v>61</v>
      </c>
      <c r="M394" t="s">
        <v>61</v>
      </c>
      <c r="N394" t="s">
        <v>61</v>
      </c>
      <c r="O394" t="s">
        <v>61</v>
      </c>
    </row>
    <row r="395" spans="1:15" x14ac:dyDescent="0.2">
      <c r="A395" s="1" t="s">
        <v>25950</v>
      </c>
      <c r="B395" s="1" t="s">
        <v>9848</v>
      </c>
      <c r="C395" s="1" t="s">
        <v>9849</v>
      </c>
      <c r="D395" s="1" t="s">
        <v>16217</v>
      </c>
      <c r="E395" t="s">
        <v>62</v>
      </c>
      <c r="G395" t="s">
        <v>62</v>
      </c>
      <c r="I395" t="s">
        <v>62</v>
      </c>
      <c r="J395" t="s">
        <v>62</v>
      </c>
      <c r="M395" t="s">
        <v>62</v>
      </c>
      <c r="N395" t="s">
        <v>62</v>
      </c>
      <c r="O395" t="s">
        <v>62</v>
      </c>
    </row>
    <row r="396" spans="1:15" x14ac:dyDescent="0.2">
      <c r="A396" s="1" t="s">
        <v>25951</v>
      </c>
      <c r="B396" s="1" t="s">
        <v>9850</v>
      </c>
      <c r="C396" s="1" t="s">
        <v>9851</v>
      </c>
      <c r="D396" s="1" t="s">
        <v>16217</v>
      </c>
      <c r="G396" t="s">
        <v>61</v>
      </c>
      <c r="I396" t="s">
        <v>61</v>
      </c>
      <c r="M396" t="s">
        <v>61</v>
      </c>
      <c r="N396" t="s">
        <v>61</v>
      </c>
      <c r="O396" t="s">
        <v>61</v>
      </c>
    </row>
    <row r="397" spans="1:15" x14ac:dyDescent="0.2">
      <c r="A397" s="1" t="s">
        <v>25952</v>
      </c>
      <c r="B397" s="1" t="s">
        <v>9852</v>
      </c>
      <c r="C397" s="1" t="s">
        <v>9853</v>
      </c>
      <c r="D397" s="1" t="s">
        <v>16217</v>
      </c>
      <c r="G397" t="s">
        <v>61</v>
      </c>
      <c r="I397" t="s">
        <v>62</v>
      </c>
      <c r="M397" t="s">
        <v>61</v>
      </c>
      <c r="N397" t="s">
        <v>61</v>
      </c>
      <c r="O397" t="s">
        <v>61</v>
      </c>
    </row>
    <row r="398" spans="1:15" x14ac:dyDescent="0.2">
      <c r="A398" s="1" t="s">
        <v>25953</v>
      </c>
      <c r="B398" s="1" t="s">
        <v>9854</v>
      </c>
      <c r="C398" s="1" t="s">
        <v>9855</v>
      </c>
      <c r="D398" s="1" t="s">
        <v>16218</v>
      </c>
      <c r="E398" t="s">
        <v>61</v>
      </c>
      <c r="F398" t="s">
        <v>61</v>
      </c>
      <c r="G398" t="s">
        <v>62</v>
      </c>
      <c r="I398" t="s">
        <v>62</v>
      </c>
      <c r="L398" t="s">
        <v>61</v>
      </c>
      <c r="M398" t="s">
        <v>62</v>
      </c>
      <c r="N398" t="s">
        <v>62</v>
      </c>
      <c r="O398" t="s">
        <v>62</v>
      </c>
    </row>
    <row r="399" spans="1:15" x14ac:dyDescent="0.2">
      <c r="A399" s="1" t="s">
        <v>25954</v>
      </c>
      <c r="B399" s="1" t="s">
        <v>9856</v>
      </c>
      <c r="C399" s="1" t="s">
        <v>9857</v>
      </c>
      <c r="D399" s="1" t="s">
        <v>16217</v>
      </c>
      <c r="G399" t="s">
        <v>61</v>
      </c>
      <c r="I399" t="s">
        <v>61</v>
      </c>
      <c r="M399" t="s">
        <v>61</v>
      </c>
      <c r="N399" t="s">
        <v>61</v>
      </c>
      <c r="O399" t="s">
        <v>61</v>
      </c>
    </row>
    <row r="400" spans="1:15" x14ac:dyDescent="0.2">
      <c r="A400" s="1" t="s">
        <v>25955</v>
      </c>
      <c r="B400" s="1" t="s">
        <v>9858</v>
      </c>
      <c r="C400" s="1" t="s">
        <v>9859</v>
      </c>
      <c r="D400" s="1" t="s">
        <v>16217</v>
      </c>
      <c r="G400" t="s">
        <v>61</v>
      </c>
      <c r="I400" t="s">
        <v>61</v>
      </c>
      <c r="M400" t="s">
        <v>61</v>
      </c>
      <c r="N400" t="s">
        <v>61</v>
      </c>
      <c r="O400" t="s">
        <v>61</v>
      </c>
    </row>
    <row r="401" spans="1:15" x14ac:dyDescent="0.2">
      <c r="A401" s="1" t="s">
        <v>25956</v>
      </c>
      <c r="B401" s="1" t="s">
        <v>9860</v>
      </c>
      <c r="C401" s="1" t="s">
        <v>9861</v>
      </c>
      <c r="D401" s="1" t="s">
        <v>16217</v>
      </c>
      <c r="G401" t="s">
        <v>61</v>
      </c>
      <c r="I401" t="s">
        <v>61</v>
      </c>
      <c r="M401" t="s">
        <v>61</v>
      </c>
      <c r="N401" t="s">
        <v>61</v>
      </c>
      <c r="O401" t="s">
        <v>61</v>
      </c>
    </row>
    <row r="402" spans="1:15" x14ac:dyDescent="0.2">
      <c r="A402" s="1" t="s">
        <v>25957</v>
      </c>
      <c r="B402" s="1" t="s">
        <v>9862</v>
      </c>
      <c r="C402" s="1" t="s">
        <v>9863</v>
      </c>
      <c r="D402" s="1" t="s">
        <v>16217</v>
      </c>
      <c r="G402" t="s">
        <v>61</v>
      </c>
      <c r="I402" t="s">
        <v>61</v>
      </c>
      <c r="M402" t="s">
        <v>61</v>
      </c>
      <c r="N402" t="s">
        <v>61</v>
      </c>
      <c r="O402" t="s">
        <v>61</v>
      </c>
    </row>
    <row r="403" spans="1:15" x14ac:dyDescent="0.2">
      <c r="A403" s="1" t="s">
        <v>25958</v>
      </c>
      <c r="B403" s="1" t="s">
        <v>9864</v>
      </c>
      <c r="C403" s="1" t="s">
        <v>9865</v>
      </c>
      <c r="D403" s="1" t="s">
        <v>16217</v>
      </c>
      <c r="G403" t="s">
        <v>61</v>
      </c>
      <c r="I403" t="s">
        <v>61</v>
      </c>
      <c r="M403" t="s">
        <v>61</v>
      </c>
      <c r="N403" t="s">
        <v>61</v>
      </c>
      <c r="O403" t="s">
        <v>61</v>
      </c>
    </row>
    <row r="404" spans="1:15" x14ac:dyDescent="0.2">
      <c r="A404" s="1" t="s">
        <v>25959</v>
      </c>
      <c r="B404" s="1" t="s">
        <v>9866</v>
      </c>
      <c r="C404" s="1" t="s">
        <v>9867</v>
      </c>
      <c r="D404" s="1" t="s">
        <v>16217</v>
      </c>
      <c r="G404" t="s">
        <v>61</v>
      </c>
      <c r="I404" t="s">
        <v>61</v>
      </c>
      <c r="M404" t="s">
        <v>61</v>
      </c>
      <c r="N404" t="s">
        <v>61</v>
      </c>
      <c r="O404" t="s">
        <v>61</v>
      </c>
    </row>
    <row r="405" spans="1:15" x14ac:dyDescent="0.2">
      <c r="A405" s="1" t="s">
        <v>25960</v>
      </c>
      <c r="B405" s="1" t="s">
        <v>9868</v>
      </c>
      <c r="C405" s="1" t="s">
        <v>9869</v>
      </c>
      <c r="D405" s="1" t="s">
        <v>16217</v>
      </c>
      <c r="G405" t="s">
        <v>61</v>
      </c>
      <c r="I405" t="s">
        <v>61</v>
      </c>
      <c r="M405" t="s">
        <v>61</v>
      </c>
      <c r="N405" t="s">
        <v>61</v>
      </c>
      <c r="O405" t="s">
        <v>61</v>
      </c>
    </row>
    <row r="406" spans="1:15" x14ac:dyDescent="0.2">
      <c r="A406" s="1" t="s">
        <v>25961</v>
      </c>
      <c r="B406" s="1" t="s">
        <v>9870</v>
      </c>
      <c r="C406" s="1" t="s">
        <v>9871</v>
      </c>
      <c r="D406" s="1" t="s">
        <v>16217</v>
      </c>
      <c r="G406" t="s">
        <v>61</v>
      </c>
      <c r="I406" t="s">
        <v>61</v>
      </c>
      <c r="M406" t="s">
        <v>61</v>
      </c>
      <c r="N406" t="s">
        <v>61</v>
      </c>
      <c r="O406" t="s">
        <v>61</v>
      </c>
    </row>
    <row r="407" spans="1:15" x14ac:dyDescent="0.2">
      <c r="A407" s="1" t="s">
        <v>25962</v>
      </c>
      <c r="B407" s="1" t="s">
        <v>9872</v>
      </c>
      <c r="C407" s="1" t="s">
        <v>9873</v>
      </c>
      <c r="D407" s="1" t="s">
        <v>16217</v>
      </c>
      <c r="G407" t="s">
        <v>61</v>
      </c>
      <c r="I407" t="s">
        <v>61</v>
      </c>
      <c r="M407" t="s">
        <v>61</v>
      </c>
      <c r="N407" t="s">
        <v>61</v>
      </c>
      <c r="O407" t="s">
        <v>61</v>
      </c>
    </row>
    <row r="408" spans="1:15" x14ac:dyDescent="0.2">
      <c r="A408" s="1" t="s">
        <v>25963</v>
      </c>
      <c r="B408" s="1" t="s">
        <v>9874</v>
      </c>
      <c r="C408" s="1" t="s">
        <v>9875</v>
      </c>
      <c r="D408" s="1" t="s">
        <v>16217</v>
      </c>
      <c r="G408" t="s">
        <v>61</v>
      </c>
      <c r="I408" t="s">
        <v>61</v>
      </c>
      <c r="M408" t="s">
        <v>61</v>
      </c>
      <c r="N408" t="s">
        <v>61</v>
      </c>
      <c r="O408" t="s">
        <v>61</v>
      </c>
    </row>
    <row r="409" spans="1:15" x14ac:dyDescent="0.2">
      <c r="A409" s="1" t="s">
        <v>25964</v>
      </c>
      <c r="B409" s="1" t="s">
        <v>9876</v>
      </c>
      <c r="C409" s="1" t="s">
        <v>9877</v>
      </c>
      <c r="D409" s="1" t="s">
        <v>16218</v>
      </c>
      <c r="G409" t="s">
        <v>62</v>
      </c>
      <c r="I409" t="s">
        <v>62</v>
      </c>
      <c r="L409" t="s">
        <v>61</v>
      </c>
      <c r="M409" t="s">
        <v>62</v>
      </c>
      <c r="N409" t="s">
        <v>62</v>
      </c>
      <c r="O409" t="s">
        <v>61</v>
      </c>
    </row>
    <row r="410" spans="1:15" x14ac:dyDescent="0.2">
      <c r="A410" s="1" t="s">
        <v>25965</v>
      </c>
      <c r="B410" s="1" t="s">
        <v>9878</v>
      </c>
      <c r="C410" s="1" t="s">
        <v>9879</v>
      </c>
      <c r="D410" s="1" t="s">
        <v>16217</v>
      </c>
      <c r="G410" t="s">
        <v>61</v>
      </c>
      <c r="I410" t="s">
        <v>61</v>
      </c>
      <c r="M410" t="s">
        <v>61</v>
      </c>
      <c r="N410" t="s">
        <v>61</v>
      </c>
      <c r="O410" t="s">
        <v>61</v>
      </c>
    </row>
    <row r="411" spans="1:15" x14ac:dyDescent="0.2">
      <c r="A411" s="1" t="s">
        <v>25966</v>
      </c>
      <c r="B411" s="1" t="s">
        <v>9880</v>
      </c>
      <c r="C411" s="1" t="s">
        <v>9881</v>
      </c>
      <c r="D411" s="1" t="s">
        <v>16217</v>
      </c>
      <c r="G411" t="s">
        <v>61</v>
      </c>
      <c r="I411" t="s">
        <v>61</v>
      </c>
      <c r="M411" t="s">
        <v>61</v>
      </c>
      <c r="N411" t="s">
        <v>61</v>
      </c>
      <c r="O411" t="s">
        <v>61</v>
      </c>
    </row>
    <row r="412" spans="1:15" x14ac:dyDescent="0.2">
      <c r="A412" s="1" t="s">
        <v>25967</v>
      </c>
      <c r="B412" s="1" t="s">
        <v>9882</v>
      </c>
      <c r="C412" s="1" t="s">
        <v>9883</v>
      </c>
      <c r="D412" s="1" t="s">
        <v>16217</v>
      </c>
      <c r="G412" t="s">
        <v>61</v>
      </c>
      <c r="I412" t="s">
        <v>61</v>
      </c>
      <c r="M412" t="s">
        <v>61</v>
      </c>
      <c r="N412" t="s">
        <v>61</v>
      </c>
      <c r="O412" t="s">
        <v>61</v>
      </c>
    </row>
    <row r="413" spans="1:15" x14ac:dyDescent="0.2">
      <c r="A413" s="1" t="s">
        <v>25968</v>
      </c>
      <c r="B413" s="1" t="s">
        <v>9884</v>
      </c>
      <c r="C413" s="1" t="s">
        <v>9885</v>
      </c>
      <c r="D413" s="1" t="s">
        <v>16217</v>
      </c>
      <c r="G413" t="s">
        <v>61</v>
      </c>
      <c r="I413" t="s">
        <v>61</v>
      </c>
      <c r="M413" t="s">
        <v>61</v>
      </c>
      <c r="N413" t="s">
        <v>61</v>
      </c>
      <c r="O413" t="s">
        <v>61</v>
      </c>
    </row>
    <row r="414" spans="1:15" x14ac:dyDescent="0.2">
      <c r="A414" s="1" t="s">
        <v>25969</v>
      </c>
      <c r="B414" s="1" t="s">
        <v>9886</v>
      </c>
      <c r="C414" s="1" t="s">
        <v>9887</v>
      </c>
      <c r="D414" s="1" t="s">
        <v>16217</v>
      </c>
      <c r="G414" t="s">
        <v>61</v>
      </c>
      <c r="I414" t="s">
        <v>61</v>
      </c>
      <c r="M414" t="s">
        <v>61</v>
      </c>
      <c r="N414" t="s">
        <v>61</v>
      </c>
      <c r="O414" t="s">
        <v>61</v>
      </c>
    </row>
    <row r="415" spans="1:15" x14ac:dyDescent="0.2">
      <c r="A415" s="1" t="s">
        <v>25970</v>
      </c>
      <c r="B415" s="1" t="s">
        <v>9888</v>
      </c>
      <c r="C415" s="1" t="s">
        <v>9889</v>
      </c>
      <c r="D415" s="1" t="s">
        <v>16217</v>
      </c>
      <c r="G415" t="s">
        <v>61</v>
      </c>
      <c r="I415" t="s">
        <v>61</v>
      </c>
      <c r="M415" t="s">
        <v>61</v>
      </c>
      <c r="N415" t="s">
        <v>61</v>
      </c>
      <c r="O415" t="s">
        <v>61</v>
      </c>
    </row>
    <row r="416" spans="1:15" x14ac:dyDescent="0.2">
      <c r="A416" s="1" t="s">
        <v>25971</v>
      </c>
      <c r="B416" s="1" t="s">
        <v>9890</v>
      </c>
      <c r="C416" s="1" t="s">
        <v>9891</v>
      </c>
      <c r="D416" s="1" t="s">
        <v>16217</v>
      </c>
      <c r="G416" t="s">
        <v>61</v>
      </c>
      <c r="I416" t="s">
        <v>61</v>
      </c>
      <c r="M416" t="s">
        <v>61</v>
      </c>
      <c r="N416" t="s">
        <v>61</v>
      </c>
      <c r="O416" t="s">
        <v>61</v>
      </c>
    </row>
    <row r="417" spans="1:15" x14ac:dyDescent="0.2">
      <c r="A417" s="1" t="s">
        <v>25972</v>
      </c>
      <c r="B417" s="1" t="s">
        <v>9892</v>
      </c>
      <c r="C417" s="1" t="s">
        <v>9893</v>
      </c>
      <c r="D417" s="1" t="s">
        <v>16217</v>
      </c>
      <c r="G417" t="s">
        <v>61</v>
      </c>
      <c r="I417" t="s">
        <v>61</v>
      </c>
      <c r="M417" t="s">
        <v>61</v>
      </c>
      <c r="N417" t="s">
        <v>61</v>
      </c>
      <c r="O417" t="s">
        <v>61</v>
      </c>
    </row>
    <row r="418" spans="1:15" x14ac:dyDescent="0.2">
      <c r="A418" s="1" t="s">
        <v>25973</v>
      </c>
      <c r="B418" s="1" t="s">
        <v>9894</v>
      </c>
      <c r="C418" s="1" t="s">
        <v>9895</v>
      </c>
      <c r="D418" s="1" t="s">
        <v>16217</v>
      </c>
      <c r="G418" t="s">
        <v>61</v>
      </c>
      <c r="I418" t="s">
        <v>61</v>
      </c>
      <c r="M418" t="s">
        <v>61</v>
      </c>
      <c r="N418" t="s">
        <v>61</v>
      </c>
      <c r="O418" t="s">
        <v>61</v>
      </c>
    </row>
    <row r="419" spans="1:15" x14ac:dyDescent="0.2">
      <c r="A419" s="1" t="s">
        <v>25974</v>
      </c>
      <c r="B419" s="1" t="s">
        <v>9896</v>
      </c>
      <c r="C419" s="1" t="s">
        <v>9897</v>
      </c>
      <c r="D419" s="1" t="s">
        <v>16217</v>
      </c>
      <c r="G419" t="s">
        <v>61</v>
      </c>
      <c r="I419" t="s">
        <v>61</v>
      </c>
      <c r="M419" t="s">
        <v>61</v>
      </c>
      <c r="N419" t="s">
        <v>61</v>
      </c>
      <c r="O419" t="s">
        <v>61</v>
      </c>
    </row>
    <row r="420" spans="1:15" x14ac:dyDescent="0.2">
      <c r="A420" s="1" t="s">
        <v>25975</v>
      </c>
      <c r="B420" s="1" t="s">
        <v>9898</v>
      </c>
      <c r="C420" s="1" t="s">
        <v>9899</v>
      </c>
      <c r="D420" s="1" t="s">
        <v>16218</v>
      </c>
      <c r="G420" t="s">
        <v>61</v>
      </c>
      <c r="I420" t="s">
        <v>62</v>
      </c>
      <c r="M420" t="s">
        <v>61</v>
      </c>
      <c r="N420" t="s">
        <v>61</v>
      </c>
      <c r="O420" t="s">
        <v>62</v>
      </c>
    </row>
    <row r="421" spans="1:15" x14ac:dyDescent="0.2">
      <c r="A421" s="1" t="s">
        <v>25976</v>
      </c>
      <c r="B421" s="1" t="s">
        <v>9900</v>
      </c>
      <c r="C421" s="1" t="s">
        <v>9901</v>
      </c>
      <c r="D421" s="1" t="s">
        <v>16217</v>
      </c>
      <c r="G421" t="s">
        <v>61</v>
      </c>
      <c r="I421" t="s">
        <v>61</v>
      </c>
      <c r="M421" t="s">
        <v>61</v>
      </c>
      <c r="N421" t="s">
        <v>61</v>
      </c>
      <c r="O421" t="s">
        <v>61</v>
      </c>
    </row>
    <row r="422" spans="1:15" x14ac:dyDescent="0.2">
      <c r="A422" s="1" t="s">
        <v>25977</v>
      </c>
      <c r="B422" s="1" t="s">
        <v>9902</v>
      </c>
      <c r="C422" s="1" t="s">
        <v>9903</v>
      </c>
      <c r="D422" s="1" t="s">
        <v>16217</v>
      </c>
      <c r="G422" t="s">
        <v>61</v>
      </c>
      <c r="I422" t="s">
        <v>61</v>
      </c>
      <c r="M422" t="s">
        <v>61</v>
      </c>
      <c r="N422" t="s">
        <v>61</v>
      </c>
      <c r="O422" t="s">
        <v>61</v>
      </c>
    </row>
    <row r="423" spans="1:15" x14ac:dyDescent="0.2">
      <c r="A423" s="1" t="s">
        <v>25978</v>
      </c>
      <c r="B423" s="1" t="s">
        <v>9904</v>
      </c>
      <c r="C423" s="1" t="s">
        <v>9905</v>
      </c>
      <c r="D423" s="1" t="s">
        <v>16217</v>
      </c>
      <c r="G423" t="s">
        <v>61</v>
      </c>
      <c r="I423" t="s">
        <v>62</v>
      </c>
      <c r="M423" t="s">
        <v>61</v>
      </c>
      <c r="N423" t="s">
        <v>61</v>
      </c>
      <c r="O423" t="s">
        <v>61</v>
      </c>
    </row>
    <row r="424" spans="1:15" x14ac:dyDescent="0.2">
      <c r="A424" s="1" t="s">
        <v>25979</v>
      </c>
      <c r="B424" s="1" t="s">
        <v>9906</v>
      </c>
      <c r="C424" s="1" t="s">
        <v>9907</v>
      </c>
      <c r="D424" s="1" t="s">
        <v>16217</v>
      </c>
      <c r="G424" t="s">
        <v>61</v>
      </c>
      <c r="I424" t="s">
        <v>61</v>
      </c>
      <c r="M424" t="s">
        <v>61</v>
      </c>
      <c r="N424" t="s">
        <v>61</v>
      </c>
      <c r="O424" t="s">
        <v>61</v>
      </c>
    </row>
    <row r="425" spans="1:15" x14ac:dyDescent="0.2">
      <c r="A425" s="1" t="s">
        <v>25980</v>
      </c>
      <c r="B425" s="1" t="s">
        <v>9908</v>
      </c>
      <c r="C425" s="1" t="s">
        <v>9909</v>
      </c>
      <c r="D425" s="1" t="s">
        <v>16217</v>
      </c>
      <c r="G425" t="s">
        <v>61</v>
      </c>
      <c r="I425" t="s">
        <v>61</v>
      </c>
      <c r="M425" t="s">
        <v>61</v>
      </c>
      <c r="N425" t="s">
        <v>61</v>
      </c>
      <c r="O425" t="s">
        <v>61</v>
      </c>
    </row>
    <row r="426" spans="1:15" x14ac:dyDescent="0.2">
      <c r="A426" s="1" t="s">
        <v>25981</v>
      </c>
      <c r="B426" s="1" t="s">
        <v>9910</v>
      </c>
      <c r="C426" s="1" t="s">
        <v>9911</v>
      </c>
      <c r="D426" s="1" t="s">
        <v>16217</v>
      </c>
      <c r="G426" t="s">
        <v>61</v>
      </c>
      <c r="I426" t="s">
        <v>61</v>
      </c>
      <c r="M426" t="s">
        <v>61</v>
      </c>
      <c r="N426" t="s">
        <v>61</v>
      </c>
      <c r="O426" t="s">
        <v>61</v>
      </c>
    </row>
    <row r="427" spans="1:15" x14ac:dyDescent="0.2">
      <c r="A427" s="1" t="s">
        <v>25982</v>
      </c>
      <c r="B427" s="1" t="s">
        <v>9912</v>
      </c>
      <c r="C427" s="1" t="s">
        <v>9913</v>
      </c>
      <c r="D427" s="1" t="s">
        <v>16217</v>
      </c>
      <c r="G427" t="s">
        <v>61</v>
      </c>
      <c r="I427" t="s">
        <v>61</v>
      </c>
      <c r="M427" t="s">
        <v>61</v>
      </c>
      <c r="N427" t="s">
        <v>61</v>
      </c>
      <c r="O427" t="s">
        <v>61</v>
      </c>
    </row>
    <row r="428" spans="1:15" x14ac:dyDescent="0.2">
      <c r="A428" s="1" t="s">
        <v>25983</v>
      </c>
      <c r="B428" s="1" t="s">
        <v>9914</v>
      </c>
      <c r="C428" s="1" t="s">
        <v>9915</v>
      </c>
      <c r="D428" s="1" t="s">
        <v>16217</v>
      </c>
      <c r="G428" t="s">
        <v>61</v>
      </c>
      <c r="I428" t="s">
        <v>61</v>
      </c>
      <c r="M428" t="s">
        <v>61</v>
      </c>
      <c r="N428" t="s">
        <v>61</v>
      </c>
      <c r="O428" t="s">
        <v>61</v>
      </c>
    </row>
    <row r="429" spans="1:15" x14ac:dyDescent="0.2">
      <c r="A429" s="1" t="s">
        <v>25984</v>
      </c>
      <c r="B429" s="1" t="s">
        <v>9916</v>
      </c>
      <c r="C429" s="1" t="s">
        <v>9917</v>
      </c>
      <c r="D429" s="1" t="s">
        <v>16217</v>
      </c>
      <c r="G429" t="s">
        <v>61</v>
      </c>
      <c r="I429" t="s">
        <v>61</v>
      </c>
      <c r="M429" t="s">
        <v>61</v>
      </c>
      <c r="N429" t="s">
        <v>61</v>
      </c>
      <c r="O429" t="s">
        <v>61</v>
      </c>
    </row>
    <row r="430" spans="1:15" x14ac:dyDescent="0.2">
      <c r="A430" s="1" t="s">
        <v>25985</v>
      </c>
      <c r="B430" s="1" t="s">
        <v>9918</v>
      </c>
      <c r="C430" s="1" t="s">
        <v>9919</v>
      </c>
      <c r="D430" s="1" t="s">
        <v>16217</v>
      </c>
      <c r="G430" t="s">
        <v>61</v>
      </c>
      <c r="I430" t="s">
        <v>61</v>
      </c>
      <c r="M430" t="s">
        <v>61</v>
      </c>
      <c r="N430" t="s">
        <v>61</v>
      </c>
      <c r="O430" t="s">
        <v>61</v>
      </c>
    </row>
    <row r="431" spans="1:15" x14ac:dyDescent="0.2">
      <c r="A431" s="1" t="s">
        <v>25986</v>
      </c>
      <c r="B431" s="1" t="s">
        <v>9920</v>
      </c>
      <c r="C431" s="1" t="s">
        <v>9921</v>
      </c>
      <c r="D431" s="1" t="s">
        <v>16218</v>
      </c>
      <c r="E431" t="s">
        <v>62</v>
      </c>
      <c r="F431" t="s">
        <v>62</v>
      </c>
      <c r="G431" t="s">
        <v>61</v>
      </c>
      <c r="I431" t="s">
        <v>62</v>
      </c>
      <c r="L431" t="s">
        <v>61</v>
      </c>
      <c r="M431" t="s">
        <v>62</v>
      </c>
      <c r="N431" t="s">
        <v>62</v>
      </c>
      <c r="O431" t="s">
        <v>62</v>
      </c>
    </row>
    <row r="432" spans="1:15" x14ac:dyDescent="0.2">
      <c r="A432" s="1" t="s">
        <v>25987</v>
      </c>
      <c r="B432" s="1" t="s">
        <v>9922</v>
      </c>
      <c r="C432" s="1" t="s">
        <v>9923</v>
      </c>
      <c r="D432" s="1" t="s">
        <v>16217</v>
      </c>
      <c r="G432" t="s">
        <v>61</v>
      </c>
      <c r="I432" t="s">
        <v>61</v>
      </c>
      <c r="M432" t="s">
        <v>61</v>
      </c>
      <c r="N432" t="s">
        <v>61</v>
      </c>
      <c r="O432" t="s">
        <v>61</v>
      </c>
    </row>
    <row r="433" spans="1:15" x14ac:dyDescent="0.2">
      <c r="A433" s="1" t="s">
        <v>25988</v>
      </c>
      <c r="B433" s="1" t="s">
        <v>9924</v>
      </c>
      <c r="C433" s="1" t="s">
        <v>9925</v>
      </c>
      <c r="D433" s="1" t="s">
        <v>16217</v>
      </c>
      <c r="G433" t="s">
        <v>61</v>
      </c>
      <c r="I433" t="s">
        <v>61</v>
      </c>
      <c r="M433" t="s">
        <v>61</v>
      </c>
      <c r="N433" t="s">
        <v>61</v>
      </c>
      <c r="O433" t="s">
        <v>61</v>
      </c>
    </row>
    <row r="434" spans="1:15" x14ac:dyDescent="0.2">
      <c r="A434" s="1" t="s">
        <v>25989</v>
      </c>
      <c r="B434" s="1" t="s">
        <v>9926</v>
      </c>
      <c r="C434" s="1" t="s">
        <v>9927</v>
      </c>
      <c r="D434" s="1" t="s">
        <v>16217</v>
      </c>
      <c r="G434" t="s">
        <v>61</v>
      </c>
      <c r="I434" t="s">
        <v>61</v>
      </c>
      <c r="M434" t="s">
        <v>61</v>
      </c>
      <c r="N434" t="s">
        <v>61</v>
      </c>
      <c r="O434" t="s">
        <v>61</v>
      </c>
    </row>
    <row r="435" spans="1:15" x14ac:dyDescent="0.2">
      <c r="A435" s="1" t="s">
        <v>25990</v>
      </c>
      <c r="B435" s="1" t="s">
        <v>9928</v>
      </c>
      <c r="C435" s="1" t="s">
        <v>9929</v>
      </c>
      <c r="D435" s="1" t="s">
        <v>16217</v>
      </c>
      <c r="G435" t="s">
        <v>61</v>
      </c>
      <c r="I435" t="s">
        <v>61</v>
      </c>
      <c r="M435" t="s">
        <v>61</v>
      </c>
      <c r="N435" t="s">
        <v>61</v>
      </c>
      <c r="O435" t="s">
        <v>61</v>
      </c>
    </row>
    <row r="436" spans="1:15" x14ac:dyDescent="0.2">
      <c r="A436" s="1" t="s">
        <v>25991</v>
      </c>
      <c r="B436" s="1" t="s">
        <v>9930</v>
      </c>
      <c r="C436" s="1" t="s">
        <v>9931</v>
      </c>
      <c r="D436" s="1" t="s">
        <v>16217</v>
      </c>
      <c r="G436" t="s">
        <v>61</v>
      </c>
      <c r="I436" t="s">
        <v>61</v>
      </c>
      <c r="M436" t="s">
        <v>61</v>
      </c>
      <c r="N436" t="s">
        <v>61</v>
      </c>
      <c r="O436" t="s">
        <v>62</v>
      </c>
    </row>
    <row r="437" spans="1:15" x14ac:dyDescent="0.2">
      <c r="A437" s="1" t="s">
        <v>25992</v>
      </c>
      <c r="B437" s="1" t="s">
        <v>9932</v>
      </c>
      <c r="C437" s="1" t="s">
        <v>9933</v>
      </c>
      <c r="D437" s="1" t="s">
        <v>16217</v>
      </c>
      <c r="G437" t="s">
        <v>61</v>
      </c>
      <c r="I437" t="s">
        <v>61</v>
      </c>
      <c r="M437" t="s">
        <v>61</v>
      </c>
      <c r="N437" t="s">
        <v>61</v>
      </c>
      <c r="O437" t="s">
        <v>61</v>
      </c>
    </row>
    <row r="438" spans="1:15" x14ac:dyDescent="0.2">
      <c r="A438" s="1" t="s">
        <v>25993</v>
      </c>
      <c r="B438" s="1" t="s">
        <v>9934</v>
      </c>
      <c r="C438" s="1" t="s">
        <v>9935</v>
      </c>
      <c r="D438" s="1" t="s">
        <v>16217</v>
      </c>
      <c r="G438" t="s">
        <v>61</v>
      </c>
      <c r="I438" t="s">
        <v>61</v>
      </c>
      <c r="M438" t="s">
        <v>61</v>
      </c>
      <c r="N438" t="s">
        <v>61</v>
      </c>
      <c r="O438" t="s">
        <v>61</v>
      </c>
    </row>
    <row r="439" spans="1:15" x14ac:dyDescent="0.2">
      <c r="A439" s="1" t="s">
        <v>25994</v>
      </c>
      <c r="B439" s="1" t="s">
        <v>9936</v>
      </c>
      <c r="C439" s="1" t="s">
        <v>9937</v>
      </c>
      <c r="D439" s="1" t="s">
        <v>16217</v>
      </c>
      <c r="G439" t="s">
        <v>61</v>
      </c>
      <c r="I439" t="s">
        <v>61</v>
      </c>
      <c r="M439" t="s">
        <v>61</v>
      </c>
      <c r="N439" t="s">
        <v>61</v>
      </c>
      <c r="O439" t="s">
        <v>61</v>
      </c>
    </row>
    <row r="440" spans="1:15" x14ac:dyDescent="0.2">
      <c r="A440" s="1" t="s">
        <v>25995</v>
      </c>
      <c r="B440" s="1" t="s">
        <v>9938</v>
      </c>
      <c r="C440" s="1" t="s">
        <v>9939</v>
      </c>
      <c r="D440" s="1" t="s">
        <v>16217</v>
      </c>
      <c r="G440" t="s">
        <v>61</v>
      </c>
      <c r="I440" t="s">
        <v>61</v>
      </c>
      <c r="M440" t="s">
        <v>61</v>
      </c>
      <c r="N440" t="s">
        <v>61</v>
      </c>
      <c r="O440" t="s">
        <v>61</v>
      </c>
    </row>
    <row r="441" spans="1:15" x14ac:dyDescent="0.2">
      <c r="A441" s="1" t="s">
        <v>25996</v>
      </c>
      <c r="B441" s="1" t="s">
        <v>9940</v>
      </c>
      <c r="C441" s="1" t="s">
        <v>9941</v>
      </c>
      <c r="D441" s="1" t="s">
        <v>16217</v>
      </c>
      <c r="G441" t="s">
        <v>61</v>
      </c>
      <c r="I441" t="s">
        <v>61</v>
      </c>
      <c r="M441" t="s">
        <v>61</v>
      </c>
      <c r="N441" t="s">
        <v>61</v>
      </c>
      <c r="O441" t="s">
        <v>61</v>
      </c>
    </row>
    <row r="442" spans="1:15" x14ac:dyDescent="0.2">
      <c r="A442" s="1" t="s">
        <v>25997</v>
      </c>
      <c r="B442" s="1" t="s">
        <v>9942</v>
      </c>
      <c r="C442" s="1" t="s">
        <v>9943</v>
      </c>
      <c r="D442" s="1" t="s">
        <v>16218</v>
      </c>
      <c r="G442" t="s">
        <v>61</v>
      </c>
      <c r="I442" t="s">
        <v>61</v>
      </c>
      <c r="M442" t="s">
        <v>61</v>
      </c>
      <c r="N442" t="s">
        <v>61</v>
      </c>
      <c r="O442" t="s">
        <v>61</v>
      </c>
    </row>
    <row r="443" spans="1:15" x14ac:dyDescent="0.2">
      <c r="A443" s="1" t="s">
        <v>25998</v>
      </c>
      <c r="B443" s="1" t="s">
        <v>9944</v>
      </c>
      <c r="C443" s="1" t="s">
        <v>9945</v>
      </c>
      <c r="D443" s="1" t="s">
        <v>16217</v>
      </c>
      <c r="G443" t="s">
        <v>61</v>
      </c>
      <c r="I443" t="s">
        <v>61</v>
      </c>
      <c r="M443" t="s">
        <v>61</v>
      </c>
      <c r="N443" t="s">
        <v>61</v>
      </c>
      <c r="O443" t="s">
        <v>61</v>
      </c>
    </row>
    <row r="444" spans="1:15" x14ac:dyDescent="0.2">
      <c r="A444" s="1" t="s">
        <v>25999</v>
      </c>
      <c r="B444" s="1" t="s">
        <v>9946</v>
      </c>
      <c r="C444" s="1" t="s">
        <v>9947</v>
      </c>
      <c r="D444" s="1" t="s">
        <v>16217</v>
      </c>
      <c r="G444" t="s">
        <v>61</v>
      </c>
      <c r="I444" t="s">
        <v>61</v>
      </c>
      <c r="M444" t="s">
        <v>61</v>
      </c>
      <c r="N444" t="s">
        <v>61</v>
      </c>
      <c r="O444" t="s">
        <v>61</v>
      </c>
    </row>
    <row r="445" spans="1:15" x14ac:dyDescent="0.2">
      <c r="A445" s="1" t="s">
        <v>26000</v>
      </c>
      <c r="B445" s="1" t="s">
        <v>9948</v>
      </c>
      <c r="C445" s="1" t="s">
        <v>9949</v>
      </c>
      <c r="D445" s="1" t="s">
        <v>16217</v>
      </c>
      <c r="G445" t="s">
        <v>61</v>
      </c>
      <c r="I445" t="s">
        <v>61</v>
      </c>
      <c r="M445" t="s">
        <v>61</v>
      </c>
      <c r="N445" t="s">
        <v>61</v>
      </c>
      <c r="O445" t="s">
        <v>61</v>
      </c>
    </row>
    <row r="446" spans="1:15" x14ac:dyDescent="0.2">
      <c r="A446" s="1" t="s">
        <v>26001</v>
      </c>
      <c r="B446" s="1" t="s">
        <v>9950</v>
      </c>
      <c r="C446" s="1" t="s">
        <v>9951</v>
      </c>
      <c r="D446" s="1" t="s">
        <v>16217</v>
      </c>
      <c r="G446" t="s">
        <v>61</v>
      </c>
      <c r="I446" t="s">
        <v>61</v>
      </c>
      <c r="M446" t="s">
        <v>61</v>
      </c>
      <c r="N446" t="s">
        <v>61</v>
      </c>
      <c r="O446" t="s">
        <v>61</v>
      </c>
    </row>
    <row r="447" spans="1:15" x14ac:dyDescent="0.2">
      <c r="A447" s="1" t="s">
        <v>26002</v>
      </c>
      <c r="B447" s="1" t="s">
        <v>9952</v>
      </c>
      <c r="C447" s="1" t="s">
        <v>9953</v>
      </c>
      <c r="D447" s="1" t="s">
        <v>16217</v>
      </c>
      <c r="G447" t="s">
        <v>61</v>
      </c>
      <c r="I447" t="s">
        <v>61</v>
      </c>
      <c r="M447" t="s">
        <v>61</v>
      </c>
      <c r="N447" t="s">
        <v>61</v>
      </c>
      <c r="O447" t="s">
        <v>61</v>
      </c>
    </row>
    <row r="448" spans="1:15" x14ac:dyDescent="0.2">
      <c r="A448" s="1" t="s">
        <v>26003</v>
      </c>
      <c r="B448" s="1" t="s">
        <v>9954</v>
      </c>
      <c r="C448" s="1" t="s">
        <v>9955</v>
      </c>
      <c r="D448" s="1" t="s">
        <v>16217</v>
      </c>
      <c r="G448" t="s">
        <v>61</v>
      </c>
      <c r="I448" t="s">
        <v>61</v>
      </c>
      <c r="M448" t="s">
        <v>61</v>
      </c>
      <c r="N448" t="s">
        <v>61</v>
      </c>
      <c r="O448" t="s">
        <v>61</v>
      </c>
    </row>
    <row r="449" spans="1:15" x14ac:dyDescent="0.2">
      <c r="A449" s="1" t="s">
        <v>26004</v>
      </c>
      <c r="B449" s="1" t="s">
        <v>9956</v>
      </c>
      <c r="C449" s="1" t="s">
        <v>9957</v>
      </c>
      <c r="D449" s="1" t="s">
        <v>16217</v>
      </c>
      <c r="G449" t="s">
        <v>61</v>
      </c>
      <c r="I449" t="s">
        <v>61</v>
      </c>
      <c r="M449" t="s">
        <v>61</v>
      </c>
      <c r="N449" t="s">
        <v>61</v>
      </c>
      <c r="O449" t="s">
        <v>62</v>
      </c>
    </row>
    <row r="450" spans="1:15" x14ac:dyDescent="0.2">
      <c r="A450" s="1" t="s">
        <v>26005</v>
      </c>
      <c r="B450" s="1" t="s">
        <v>9958</v>
      </c>
      <c r="C450" s="1" t="s">
        <v>9959</v>
      </c>
      <c r="D450" s="1" t="s">
        <v>16217</v>
      </c>
      <c r="G450" t="s">
        <v>61</v>
      </c>
      <c r="I450" t="s">
        <v>61</v>
      </c>
      <c r="M450" t="s">
        <v>61</v>
      </c>
      <c r="N450" t="s">
        <v>61</v>
      </c>
      <c r="O450" t="s">
        <v>61</v>
      </c>
    </row>
    <row r="451" spans="1:15" x14ac:dyDescent="0.2">
      <c r="A451" s="1" t="s">
        <v>26006</v>
      </c>
      <c r="B451" s="1" t="s">
        <v>9960</v>
      </c>
      <c r="C451" s="1" t="s">
        <v>9961</v>
      </c>
      <c r="D451" s="1" t="s">
        <v>16217</v>
      </c>
      <c r="G451" t="s">
        <v>61</v>
      </c>
      <c r="I451" t="s">
        <v>61</v>
      </c>
      <c r="M451" t="s">
        <v>61</v>
      </c>
      <c r="N451" t="s">
        <v>61</v>
      </c>
      <c r="O451" t="s">
        <v>61</v>
      </c>
    </row>
    <row r="452" spans="1:15" x14ac:dyDescent="0.2">
      <c r="A452" s="1" t="s">
        <v>26007</v>
      </c>
      <c r="B452" s="1" t="s">
        <v>9962</v>
      </c>
      <c r="C452" s="1" t="s">
        <v>9963</v>
      </c>
      <c r="D452" s="1" t="s">
        <v>16217</v>
      </c>
      <c r="G452" t="s">
        <v>61</v>
      </c>
      <c r="I452" t="s">
        <v>61</v>
      </c>
      <c r="M452" t="s">
        <v>61</v>
      </c>
      <c r="N452" t="s">
        <v>61</v>
      </c>
      <c r="O452" t="s">
        <v>61</v>
      </c>
    </row>
    <row r="453" spans="1:15" x14ac:dyDescent="0.2">
      <c r="A453" s="1" t="s">
        <v>26008</v>
      </c>
      <c r="B453" s="1" t="s">
        <v>9964</v>
      </c>
      <c r="C453" s="1" t="s">
        <v>9965</v>
      </c>
      <c r="D453" s="1" t="s">
        <v>16218</v>
      </c>
      <c r="G453" t="s">
        <v>62</v>
      </c>
      <c r="I453" t="s">
        <v>62</v>
      </c>
      <c r="M453" t="s">
        <v>62</v>
      </c>
      <c r="N453" t="s">
        <v>61</v>
      </c>
      <c r="O453" t="s">
        <v>62</v>
      </c>
    </row>
    <row r="454" spans="1:15" x14ac:dyDescent="0.2">
      <c r="A454" s="1" t="s">
        <v>26009</v>
      </c>
      <c r="B454" s="1" t="s">
        <v>9966</v>
      </c>
      <c r="C454" s="1" t="s">
        <v>9967</v>
      </c>
      <c r="D454" s="1" t="s">
        <v>16217</v>
      </c>
      <c r="G454" t="s">
        <v>61</v>
      </c>
      <c r="I454" t="s">
        <v>61</v>
      </c>
      <c r="M454" t="s">
        <v>61</v>
      </c>
      <c r="N454" t="s">
        <v>61</v>
      </c>
      <c r="O454" t="s">
        <v>61</v>
      </c>
    </row>
    <row r="455" spans="1:15" x14ac:dyDescent="0.2">
      <c r="A455" s="1" t="s">
        <v>26010</v>
      </c>
      <c r="B455" s="1" t="s">
        <v>9968</v>
      </c>
      <c r="C455" s="1" t="s">
        <v>9969</v>
      </c>
      <c r="D455" s="1" t="s">
        <v>16217</v>
      </c>
      <c r="G455" t="s">
        <v>61</v>
      </c>
      <c r="I455" t="s">
        <v>61</v>
      </c>
      <c r="M455" t="s">
        <v>61</v>
      </c>
      <c r="N455" t="s">
        <v>61</v>
      </c>
      <c r="O455" t="s">
        <v>61</v>
      </c>
    </row>
    <row r="456" spans="1:15" x14ac:dyDescent="0.2">
      <c r="A456" s="1" t="s">
        <v>26011</v>
      </c>
      <c r="B456" s="1" t="s">
        <v>9970</v>
      </c>
      <c r="C456" s="1" t="s">
        <v>9971</v>
      </c>
      <c r="D456" s="1" t="s">
        <v>16217</v>
      </c>
      <c r="G456" t="s">
        <v>61</v>
      </c>
      <c r="I456" t="s">
        <v>61</v>
      </c>
      <c r="M456" t="s">
        <v>61</v>
      </c>
      <c r="N456" t="s">
        <v>61</v>
      </c>
      <c r="O456" t="s">
        <v>61</v>
      </c>
    </row>
    <row r="457" spans="1:15" x14ac:dyDescent="0.2">
      <c r="A457" s="1" t="s">
        <v>26012</v>
      </c>
      <c r="B457" s="1" t="s">
        <v>9972</v>
      </c>
      <c r="C457" s="1" t="s">
        <v>9973</v>
      </c>
      <c r="D457" s="1" t="s">
        <v>16217</v>
      </c>
      <c r="G457" t="s">
        <v>61</v>
      </c>
      <c r="I457" t="s">
        <v>61</v>
      </c>
      <c r="M457" t="s">
        <v>61</v>
      </c>
      <c r="N457" t="s">
        <v>61</v>
      </c>
      <c r="O457" t="s">
        <v>61</v>
      </c>
    </row>
    <row r="458" spans="1:15" x14ac:dyDescent="0.2">
      <c r="A458" s="1" t="s">
        <v>26013</v>
      </c>
      <c r="B458" s="1" t="s">
        <v>9974</v>
      </c>
      <c r="C458" s="1" t="s">
        <v>9975</v>
      </c>
      <c r="D458" s="1" t="s">
        <v>16217</v>
      </c>
      <c r="G458" t="s">
        <v>61</v>
      </c>
      <c r="I458" t="s">
        <v>61</v>
      </c>
      <c r="M458" t="s">
        <v>61</v>
      </c>
      <c r="N458" t="s">
        <v>61</v>
      </c>
      <c r="O458" t="s">
        <v>62</v>
      </c>
    </row>
    <row r="459" spans="1:15" x14ac:dyDescent="0.2">
      <c r="A459" s="1" t="s">
        <v>26014</v>
      </c>
      <c r="B459" s="1" t="s">
        <v>9976</v>
      </c>
      <c r="C459" s="1" t="s">
        <v>9977</v>
      </c>
      <c r="D459" s="1" t="s">
        <v>16217</v>
      </c>
      <c r="G459" t="s">
        <v>61</v>
      </c>
      <c r="I459" t="s">
        <v>61</v>
      </c>
      <c r="M459" t="s">
        <v>61</v>
      </c>
      <c r="N459" t="s">
        <v>61</v>
      </c>
      <c r="O459" t="s">
        <v>61</v>
      </c>
    </row>
    <row r="460" spans="1:15" x14ac:dyDescent="0.2">
      <c r="A460" s="1" t="s">
        <v>26015</v>
      </c>
      <c r="B460" s="1" t="s">
        <v>9978</v>
      </c>
      <c r="C460" s="1" t="s">
        <v>9979</v>
      </c>
      <c r="D460" s="1" t="s">
        <v>16217</v>
      </c>
      <c r="G460" t="s">
        <v>61</v>
      </c>
      <c r="I460" t="s">
        <v>61</v>
      </c>
      <c r="M460" t="s">
        <v>61</v>
      </c>
      <c r="N460" t="s">
        <v>61</v>
      </c>
      <c r="O460" t="s">
        <v>61</v>
      </c>
    </row>
    <row r="461" spans="1:15" x14ac:dyDescent="0.2">
      <c r="A461" s="1" t="s">
        <v>26016</v>
      </c>
      <c r="B461" s="1" t="s">
        <v>9980</v>
      </c>
      <c r="C461" s="1" t="s">
        <v>9981</v>
      </c>
      <c r="D461" s="1" t="s">
        <v>16217</v>
      </c>
      <c r="E461" t="s">
        <v>61</v>
      </c>
      <c r="F461" t="s">
        <v>61</v>
      </c>
      <c r="G461" t="s">
        <v>62</v>
      </c>
      <c r="I461" t="s">
        <v>62</v>
      </c>
      <c r="M461" t="s">
        <v>62</v>
      </c>
      <c r="N461" t="s">
        <v>62</v>
      </c>
      <c r="O461" t="s">
        <v>62</v>
      </c>
    </row>
    <row r="462" spans="1:15" x14ac:dyDescent="0.2">
      <c r="A462" s="1" t="s">
        <v>26017</v>
      </c>
      <c r="B462" s="1" t="s">
        <v>9982</v>
      </c>
      <c r="C462" s="1" t="s">
        <v>9983</v>
      </c>
      <c r="D462" s="1" t="s">
        <v>16217</v>
      </c>
      <c r="E462" t="s">
        <v>61</v>
      </c>
      <c r="F462" t="s">
        <v>61</v>
      </c>
      <c r="G462" t="s">
        <v>62</v>
      </c>
      <c r="I462" t="s">
        <v>62</v>
      </c>
      <c r="M462" t="s">
        <v>61</v>
      </c>
      <c r="N462" t="s">
        <v>62</v>
      </c>
      <c r="O462" t="s">
        <v>62</v>
      </c>
    </row>
    <row r="463" spans="1:15" x14ac:dyDescent="0.2">
      <c r="A463" s="1" t="s">
        <v>26018</v>
      </c>
      <c r="B463" s="1" t="s">
        <v>9984</v>
      </c>
      <c r="C463" s="1" t="s">
        <v>9985</v>
      </c>
      <c r="D463" s="1" t="s">
        <v>16217</v>
      </c>
      <c r="E463" t="s">
        <v>61</v>
      </c>
      <c r="F463" t="s">
        <v>61</v>
      </c>
      <c r="G463" t="s">
        <v>61</v>
      </c>
      <c r="I463" t="s">
        <v>62</v>
      </c>
      <c r="M463" t="s">
        <v>62</v>
      </c>
      <c r="N463" t="s">
        <v>62</v>
      </c>
      <c r="O463" t="s">
        <v>62</v>
      </c>
    </row>
    <row r="464" spans="1:15" x14ac:dyDescent="0.2">
      <c r="A464" s="1" t="s">
        <v>26019</v>
      </c>
      <c r="B464" s="1" t="s">
        <v>9986</v>
      </c>
      <c r="C464" s="1" t="s">
        <v>9181</v>
      </c>
      <c r="D464" s="1" t="s">
        <v>16218</v>
      </c>
      <c r="E464" t="s">
        <v>61</v>
      </c>
      <c r="F464" t="s">
        <v>61</v>
      </c>
      <c r="G464" t="s">
        <v>62</v>
      </c>
      <c r="I464" t="s">
        <v>62</v>
      </c>
      <c r="L464" t="s">
        <v>61</v>
      </c>
      <c r="M464" t="s">
        <v>62</v>
      </c>
      <c r="N464" t="s">
        <v>62</v>
      </c>
      <c r="O464" t="s">
        <v>62</v>
      </c>
    </row>
    <row r="465" spans="1:15" x14ac:dyDescent="0.2">
      <c r="A465" s="1" t="s">
        <v>26020</v>
      </c>
      <c r="B465" s="1" t="s">
        <v>9987</v>
      </c>
      <c r="C465" s="1" t="s">
        <v>9988</v>
      </c>
      <c r="D465" s="1" t="s">
        <v>16217</v>
      </c>
      <c r="E465" t="s">
        <v>61</v>
      </c>
      <c r="F465" t="s">
        <v>61</v>
      </c>
      <c r="G465" t="s">
        <v>61</v>
      </c>
      <c r="I465" t="s">
        <v>62</v>
      </c>
      <c r="M465" t="s">
        <v>62</v>
      </c>
      <c r="N465" t="s">
        <v>62</v>
      </c>
      <c r="O465" t="s">
        <v>62</v>
      </c>
    </row>
    <row r="466" spans="1:15" x14ac:dyDescent="0.2">
      <c r="A466" s="1" t="s">
        <v>26021</v>
      </c>
      <c r="B466" s="1" t="s">
        <v>9989</v>
      </c>
      <c r="C466" s="1" t="s">
        <v>9990</v>
      </c>
      <c r="D466" s="1" t="s">
        <v>16217</v>
      </c>
      <c r="E466" t="s">
        <v>61</v>
      </c>
      <c r="F466" t="s">
        <v>61</v>
      </c>
      <c r="G466" t="s">
        <v>62</v>
      </c>
      <c r="I466" t="s">
        <v>62</v>
      </c>
      <c r="M466" t="s">
        <v>61</v>
      </c>
      <c r="N466" t="s">
        <v>62</v>
      </c>
      <c r="O466" t="s">
        <v>62</v>
      </c>
    </row>
    <row r="467" spans="1:15" x14ac:dyDescent="0.2">
      <c r="A467" s="1" t="s">
        <v>26022</v>
      </c>
      <c r="B467" s="1" t="s">
        <v>9991</v>
      </c>
      <c r="C467" s="1" t="s">
        <v>9992</v>
      </c>
      <c r="D467" s="1" t="s">
        <v>16217</v>
      </c>
      <c r="E467" t="s">
        <v>61</v>
      </c>
      <c r="F467" t="s">
        <v>61</v>
      </c>
      <c r="G467" t="s">
        <v>62</v>
      </c>
      <c r="I467" t="s">
        <v>62</v>
      </c>
      <c r="M467" t="s">
        <v>62</v>
      </c>
      <c r="N467" t="s">
        <v>62</v>
      </c>
      <c r="O467" t="s">
        <v>62</v>
      </c>
    </row>
    <row r="468" spans="1:15" x14ac:dyDescent="0.2">
      <c r="A468" s="1" t="s">
        <v>26023</v>
      </c>
      <c r="B468" s="1" t="s">
        <v>9993</v>
      </c>
      <c r="C468" s="1" t="s">
        <v>9994</v>
      </c>
      <c r="D468" s="1" t="s">
        <v>16217</v>
      </c>
      <c r="E468" t="s">
        <v>61</v>
      </c>
      <c r="F468" t="s">
        <v>61</v>
      </c>
      <c r="G468" t="s">
        <v>62</v>
      </c>
      <c r="I468" t="s">
        <v>62</v>
      </c>
      <c r="M468" t="s">
        <v>62</v>
      </c>
      <c r="N468" t="s">
        <v>62</v>
      </c>
      <c r="O468" t="s">
        <v>62</v>
      </c>
    </row>
    <row r="469" spans="1:15" x14ac:dyDescent="0.2">
      <c r="A469" s="1" t="s">
        <v>26024</v>
      </c>
      <c r="B469" s="1" t="s">
        <v>9995</v>
      </c>
      <c r="C469" s="1" t="s">
        <v>9996</v>
      </c>
      <c r="D469" s="1" t="s">
        <v>16217</v>
      </c>
      <c r="G469" t="s">
        <v>61</v>
      </c>
      <c r="I469" t="s">
        <v>61</v>
      </c>
      <c r="M469" t="s">
        <v>61</v>
      </c>
      <c r="N469" t="s">
        <v>61</v>
      </c>
      <c r="O469" t="s">
        <v>61</v>
      </c>
    </row>
    <row r="470" spans="1:15" x14ac:dyDescent="0.2">
      <c r="A470" s="1" t="s">
        <v>26025</v>
      </c>
      <c r="B470" s="1" t="s">
        <v>9997</v>
      </c>
      <c r="C470" s="1" t="s">
        <v>9998</v>
      </c>
      <c r="D470" s="1" t="s">
        <v>16217</v>
      </c>
      <c r="G470" t="s">
        <v>61</v>
      </c>
      <c r="I470" t="s">
        <v>61</v>
      </c>
      <c r="M470" t="s">
        <v>61</v>
      </c>
      <c r="N470" t="s">
        <v>61</v>
      </c>
      <c r="O470" t="s">
        <v>61</v>
      </c>
    </row>
    <row r="471" spans="1:15" x14ac:dyDescent="0.2">
      <c r="A471" s="1" t="s">
        <v>26026</v>
      </c>
      <c r="B471" s="1" t="s">
        <v>9999</v>
      </c>
      <c r="C471" s="1" t="s">
        <v>10000</v>
      </c>
      <c r="D471" s="1" t="s">
        <v>16217</v>
      </c>
      <c r="G471" t="s">
        <v>61</v>
      </c>
      <c r="I471" t="s">
        <v>61</v>
      </c>
      <c r="M471" t="s">
        <v>61</v>
      </c>
      <c r="N471" t="s">
        <v>61</v>
      </c>
      <c r="O471" t="s">
        <v>61</v>
      </c>
    </row>
    <row r="472" spans="1:15" x14ac:dyDescent="0.2">
      <c r="A472" s="1" t="s">
        <v>26027</v>
      </c>
      <c r="B472" s="1" t="s">
        <v>10001</v>
      </c>
      <c r="C472" s="1" t="s">
        <v>10002</v>
      </c>
      <c r="D472" s="1" t="s">
        <v>16217</v>
      </c>
      <c r="G472" t="s">
        <v>61</v>
      </c>
      <c r="I472" t="s">
        <v>61</v>
      </c>
      <c r="M472" t="s">
        <v>61</v>
      </c>
      <c r="N472" t="s">
        <v>61</v>
      </c>
      <c r="O472" t="s">
        <v>61</v>
      </c>
    </row>
    <row r="473" spans="1:15" x14ac:dyDescent="0.2">
      <c r="A473" s="1" t="s">
        <v>26028</v>
      </c>
      <c r="B473" s="1" t="s">
        <v>10003</v>
      </c>
      <c r="C473" s="1" t="s">
        <v>10004</v>
      </c>
      <c r="D473" s="1" t="s">
        <v>16217</v>
      </c>
      <c r="G473" t="s">
        <v>61</v>
      </c>
      <c r="I473" t="s">
        <v>61</v>
      </c>
      <c r="M473" t="s">
        <v>61</v>
      </c>
      <c r="N473" t="s">
        <v>61</v>
      </c>
      <c r="O473" t="s">
        <v>61</v>
      </c>
    </row>
    <row r="474" spans="1:15" x14ac:dyDescent="0.2">
      <c r="A474" s="1" t="s">
        <v>26029</v>
      </c>
      <c r="B474" s="1" t="s">
        <v>10005</v>
      </c>
      <c r="C474" s="1" t="s">
        <v>10006</v>
      </c>
      <c r="D474" s="1" t="s">
        <v>16217</v>
      </c>
      <c r="G474" t="s">
        <v>61</v>
      </c>
      <c r="I474" t="s">
        <v>61</v>
      </c>
      <c r="M474" t="s">
        <v>61</v>
      </c>
      <c r="N474" t="s">
        <v>61</v>
      </c>
      <c r="O474" t="s">
        <v>61</v>
      </c>
    </row>
    <row r="475" spans="1:15" x14ac:dyDescent="0.2">
      <c r="A475" s="1" t="s">
        <v>26030</v>
      </c>
      <c r="B475" s="1" t="s">
        <v>10007</v>
      </c>
      <c r="C475" s="1" t="s">
        <v>10008</v>
      </c>
      <c r="D475" s="1" t="s">
        <v>16217</v>
      </c>
      <c r="G475" t="s">
        <v>61</v>
      </c>
      <c r="I475" t="s">
        <v>61</v>
      </c>
      <c r="M475" t="s">
        <v>61</v>
      </c>
      <c r="N475" t="s">
        <v>61</v>
      </c>
      <c r="O475" t="s">
        <v>61</v>
      </c>
    </row>
    <row r="476" spans="1:15" x14ac:dyDescent="0.2">
      <c r="A476" s="1" t="s">
        <v>26031</v>
      </c>
      <c r="B476" s="1" t="s">
        <v>10009</v>
      </c>
      <c r="C476" s="1" t="s">
        <v>10010</v>
      </c>
      <c r="D476" s="1" t="s">
        <v>16217</v>
      </c>
      <c r="G476" t="s">
        <v>61</v>
      </c>
      <c r="I476" t="s">
        <v>61</v>
      </c>
      <c r="M476" t="s">
        <v>61</v>
      </c>
      <c r="N476" t="s">
        <v>61</v>
      </c>
      <c r="O476" t="s">
        <v>61</v>
      </c>
    </row>
    <row r="477" spans="1:15" x14ac:dyDescent="0.2">
      <c r="A477" s="1" t="s">
        <v>26032</v>
      </c>
      <c r="B477" s="1" t="s">
        <v>10011</v>
      </c>
      <c r="C477" s="1" t="s">
        <v>10012</v>
      </c>
      <c r="D477" s="1" t="s">
        <v>16217</v>
      </c>
      <c r="G477" t="s">
        <v>61</v>
      </c>
      <c r="I477" t="s">
        <v>61</v>
      </c>
      <c r="M477" t="s">
        <v>61</v>
      </c>
      <c r="N477" t="s">
        <v>61</v>
      </c>
      <c r="O477" t="s">
        <v>61</v>
      </c>
    </row>
    <row r="478" spans="1:15" x14ac:dyDescent="0.2">
      <c r="A478" s="1" t="s">
        <v>26033</v>
      </c>
      <c r="B478" s="1" t="s">
        <v>10013</v>
      </c>
      <c r="C478" s="1" t="s">
        <v>10014</v>
      </c>
      <c r="D478" s="1" t="s">
        <v>16217</v>
      </c>
      <c r="G478" t="s">
        <v>61</v>
      </c>
      <c r="I478" t="s">
        <v>61</v>
      </c>
      <c r="M478" t="s">
        <v>61</v>
      </c>
      <c r="N478" t="s">
        <v>61</v>
      </c>
      <c r="O478" t="s">
        <v>61</v>
      </c>
    </row>
    <row r="479" spans="1:15" x14ac:dyDescent="0.2">
      <c r="A479" s="1" t="s">
        <v>26034</v>
      </c>
      <c r="B479" s="1" t="s">
        <v>10015</v>
      </c>
      <c r="C479" s="1" t="s">
        <v>10016</v>
      </c>
      <c r="D479" s="1" t="s">
        <v>16217</v>
      </c>
      <c r="G479" t="s">
        <v>61</v>
      </c>
      <c r="I479" t="s">
        <v>62</v>
      </c>
      <c r="M479" t="s">
        <v>62</v>
      </c>
      <c r="N479" t="s">
        <v>61</v>
      </c>
      <c r="O479" t="s">
        <v>61</v>
      </c>
    </row>
    <row r="480" spans="1:15" x14ac:dyDescent="0.2">
      <c r="A480" s="1" t="s">
        <v>26035</v>
      </c>
      <c r="B480" s="1" t="s">
        <v>10017</v>
      </c>
      <c r="C480" s="1" t="s">
        <v>10018</v>
      </c>
      <c r="D480" s="1" t="s">
        <v>16217</v>
      </c>
      <c r="G480" t="s">
        <v>61</v>
      </c>
      <c r="I480" t="s">
        <v>61</v>
      </c>
      <c r="M480" t="s">
        <v>61</v>
      </c>
      <c r="N480" t="s">
        <v>61</v>
      </c>
      <c r="O480" t="s">
        <v>61</v>
      </c>
    </row>
    <row r="481" spans="1:15" x14ac:dyDescent="0.2">
      <c r="A481" s="1" t="s">
        <v>26036</v>
      </c>
      <c r="B481" s="1" t="s">
        <v>10019</v>
      </c>
      <c r="C481" s="1" t="s">
        <v>10020</v>
      </c>
      <c r="D481" s="1" t="s">
        <v>16217</v>
      </c>
      <c r="G481" t="s">
        <v>61</v>
      </c>
      <c r="I481" t="s">
        <v>61</v>
      </c>
      <c r="M481" t="s">
        <v>61</v>
      </c>
      <c r="N481" t="s">
        <v>61</v>
      </c>
      <c r="O481" t="s">
        <v>61</v>
      </c>
    </row>
    <row r="482" spans="1:15" x14ac:dyDescent="0.2">
      <c r="A482" s="1" t="s">
        <v>26037</v>
      </c>
      <c r="B482" s="1" t="s">
        <v>10021</v>
      </c>
      <c r="C482" s="1" t="s">
        <v>10022</v>
      </c>
      <c r="D482" s="1" t="s">
        <v>16217</v>
      </c>
      <c r="G482" t="s">
        <v>61</v>
      </c>
      <c r="I482" t="s">
        <v>61</v>
      </c>
      <c r="M482" t="s">
        <v>61</v>
      </c>
      <c r="N482" t="s">
        <v>61</v>
      </c>
      <c r="O482" t="s">
        <v>61</v>
      </c>
    </row>
    <row r="483" spans="1:15" x14ac:dyDescent="0.2">
      <c r="A483" s="1" t="s">
        <v>26038</v>
      </c>
      <c r="B483" s="1" t="s">
        <v>10023</v>
      </c>
      <c r="C483" s="1" t="s">
        <v>10024</v>
      </c>
      <c r="D483" s="1" t="s">
        <v>16217</v>
      </c>
      <c r="E483" t="s">
        <v>61</v>
      </c>
      <c r="F483" t="s">
        <v>61</v>
      </c>
      <c r="G483" t="s">
        <v>62</v>
      </c>
      <c r="I483" t="s">
        <v>62</v>
      </c>
      <c r="M483" t="s">
        <v>62</v>
      </c>
      <c r="N483" t="s">
        <v>62</v>
      </c>
      <c r="O483" t="s">
        <v>62</v>
      </c>
    </row>
    <row r="484" spans="1:15" x14ac:dyDescent="0.2">
      <c r="A484" s="1" t="s">
        <v>26039</v>
      </c>
      <c r="B484" s="1" t="s">
        <v>10025</v>
      </c>
      <c r="C484" s="1" t="s">
        <v>10026</v>
      </c>
      <c r="D484" s="1" t="s">
        <v>16217</v>
      </c>
      <c r="E484" t="s">
        <v>62</v>
      </c>
      <c r="F484" t="s">
        <v>62</v>
      </c>
      <c r="G484" t="s">
        <v>62</v>
      </c>
      <c r="I484" t="s">
        <v>62</v>
      </c>
      <c r="M484" t="s">
        <v>62</v>
      </c>
      <c r="N484" t="s">
        <v>62</v>
      </c>
      <c r="O484" t="s">
        <v>62</v>
      </c>
    </row>
    <row r="485" spans="1:15" x14ac:dyDescent="0.2">
      <c r="A485" s="1" t="s">
        <v>26040</v>
      </c>
      <c r="B485" s="1" t="s">
        <v>10027</v>
      </c>
      <c r="C485" s="1" t="s">
        <v>10028</v>
      </c>
      <c r="D485" s="1" t="s">
        <v>16218</v>
      </c>
      <c r="G485" t="s">
        <v>61</v>
      </c>
      <c r="I485" t="s">
        <v>61</v>
      </c>
      <c r="M485" t="s">
        <v>61</v>
      </c>
      <c r="N485" t="s">
        <v>61</v>
      </c>
      <c r="O485" t="s">
        <v>61</v>
      </c>
    </row>
    <row r="486" spans="1:15" x14ac:dyDescent="0.2">
      <c r="A486" s="1" t="s">
        <v>26041</v>
      </c>
      <c r="B486" s="1" t="s">
        <v>10029</v>
      </c>
      <c r="C486" s="1" t="s">
        <v>10030</v>
      </c>
      <c r="D486" s="1" t="s">
        <v>16217</v>
      </c>
      <c r="E486" t="s">
        <v>61</v>
      </c>
      <c r="F486" t="s">
        <v>61</v>
      </c>
      <c r="G486" t="s">
        <v>62</v>
      </c>
      <c r="I486" t="s">
        <v>62</v>
      </c>
      <c r="M486" t="s">
        <v>62</v>
      </c>
      <c r="N486" t="s">
        <v>62</v>
      </c>
      <c r="O486" t="s">
        <v>62</v>
      </c>
    </row>
    <row r="487" spans="1:15" x14ac:dyDescent="0.2">
      <c r="A487" s="1" t="s">
        <v>26042</v>
      </c>
      <c r="B487" s="1" t="s">
        <v>10031</v>
      </c>
      <c r="C487" s="1" t="s">
        <v>10032</v>
      </c>
      <c r="D487" s="1" t="s">
        <v>16217</v>
      </c>
      <c r="G487" t="s">
        <v>61</v>
      </c>
      <c r="I487" t="s">
        <v>61</v>
      </c>
      <c r="M487" t="s">
        <v>61</v>
      </c>
      <c r="N487" t="s">
        <v>61</v>
      </c>
      <c r="O487" t="s">
        <v>61</v>
      </c>
    </row>
    <row r="488" spans="1:15" x14ac:dyDescent="0.2">
      <c r="A488" s="1" t="s">
        <v>26043</v>
      </c>
      <c r="B488" s="1" t="s">
        <v>10033</v>
      </c>
      <c r="C488" s="1" t="s">
        <v>10034</v>
      </c>
      <c r="D488" s="1" t="s">
        <v>16217</v>
      </c>
      <c r="G488" t="s">
        <v>61</v>
      </c>
      <c r="I488" t="s">
        <v>61</v>
      </c>
      <c r="M488" t="s">
        <v>61</v>
      </c>
      <c r="N488" t="s">
        <v>61</v>
      </c>
      <c r="O488" t="s">
        <v>61</v>
      </c>
    </row>
    <row r="489" spans="1:15" x14ac:dyDescent="0.2">
      <c r="A489" s="1" t="s">
        <v>26044</v>
      </c>
      <c r="B489" s="1" t="s">
        <v>10035</v>
      </c>
      <c r="C489" s="1" t="s">
        <v>10036</v>
      </c>
      <c r="D489" s="1" t="s">
        <v>16217</v>
      </c>
      <c r="G489" t="s">
        <v>61</v>
      </c>
      <c r="I489" t="s">
        <v>61</v>
      </c>
      <c r="M489" t="s">
        <v>61</v>
      </c>
      <c r="N489" t="s">
        <v>61</v>
      </c>
      <c r="O489" t="s">
        <v>61</v>
      </c>
    </row>
    <row r="490" spans="1:15" x14ac:dyDescent="0.2">
      <c r="A490" s="1" t="s">
        <v>26045</v>
      </c>
      <c r="B490" s="1" t="s">
        <v>10037</v>
      </c>
      <c r="C490" s="1" t="s">
        <v>10038</v>
      </c>
      <c r="D490" s="1" t="s">
        <v>16217</v>
      </c>
      <c r="G490" t="s">
        <v>61</v>
      </c>
      <c r="I490" t="s">
        <v>61</v>
      </c>
      <c r="M490" t="s">
        <v>61</v>
      </c>
      <c r="N490" t="s">
        <v>61</v>
      </c>
      <c r="O490" t="s">
        <v>61</v>
      </c>
    </row>
    <row r="491" spans="1:15" x14ac:dyDescent="0.2">
      <c r="A491" s="1" t="s">
        <v>26046</v>
      </c>
      <c r="B491" s="1" t="s">
        <v>10039</v>
      </c>
      <c r="C491" s="1" t="s">
        <v>10040</v>
      </c>
      <c r="D491" s="1" t="s">
        <v>16217</v>
      </c>
      <c r="G491" t="s">
        <v>61</v>
      </c>
      <c r="I491" t="s">
        <v>61</v>
      </c>
      <c r="M491" t="s">
        <v>61</v>
      </c>
      <c r="N491" t="s">
        <v>61</v>
      </c>
      <c r="O491" t="s">
        <v>61</v>
      </c>
    </row>
    <row r="492" spans="1:15" x14ac:dyDescent="0.2">
      <c r="A492" s="1" t="s">
        <v>26047</v>
      </c>
      <c r="B492" s="1" t="s">
        <v>10041</v>
      </c>
      <c r="C492" s="1" t="s">
        <v>10042</v>
      </c>
      <c r="D492" s="1" t="s">
        <v>16217</v>
      </c>
      <c r="G492" t="s">
        <v>61</v>
      </c>
      <c r="I492" t="s">
        <v>61</v>
      </c>
      <c r="M492" t="s">
        <v>61</v>
      </c>
      <c r="N492" t="s">
        <v>61</v>
      </c>
      <c r="O492" t="s">
        <v>61</v>
      </c>
    </row>
    <row r="493" spans="1:15" x14ac:dyDescent="0.2">
      <c r="A493" s="1" t="s">
        <v>26048</v>
      </c>
      <c r="B493" s="1" t="s">
        <v>10043</v>
      </c>
      <c r="C493" s="1" t="s">
        <v>10044</v>
      </c>
      <c r="D493" s="1" t="s">
        <v>16217</v>
      </c>
      <c r="G493" t="s">
        <v>61</v>
      </c>
      <c r="I493" t="s">
        <v>61</v>
      </c>
      <c r="M493" t="s">
        <v>61</v>
      </c>
      <c r="N493" t="s">
        <v>61</v>
      </c>
      <c r="O493" t="s">
        <v>61</v>
      </c>
    </row>
    <row r="494" spans="1:15" x14ac:dyDescent="0.2">
      <c r="A494" s="1" t="s">
        <v>26049</v>
      </c>
      <c r="B494" s="1" t="s">
        <v>10045</v>
      </c>
      <c r="C494" s="1" t="s">
        <v>10046</v>
      </c>
      <c r="D494" s="1" t="s">
        <v>16217</v>
      </c>
      <c r="G494" t="s">
        <v>61</v>
      </c>
      <c r="I494" t="s">
        <v>61</v>
      </c>
      <c r="M494" t="s">
        <v>61</v>
      </c>
      <c r="N494" t="s">
        <v>61</v>
      </c>
      <c r="O494" t="s">
        <v>61</v>
      </c>
    </row>
    <row r="495" spans="1:15" x14ac:dyDescent="0.2">
      <c r="A495" s="1" t="s">
        <v>26050</v>
      </c>
      <c r="B495" s="1" t="s">
        <v>10047</v>
      </c>
      <c r="C495" s="1" t="s">
        <v>10048</v>
      </c>
      <c r="D495" s="1" t="s">
        <v>16217</v>
      </c>
      <c r="G495" t="s">
        <v>61</v>
      </c>
      <c r="I495" t="s">
        <v>61</v>
      </c>
      <c r="M495" t="s">
        <v>61</v>
      </c>
      <c r="N495" t="s">
        <v>61</v>
      </c>
      <c r="O495" t="s">
        <v>61</v>
      </c>
    </row>
    <row r="496" spans="1:15" x14ac:dyDescent="0.2">
      <c r="A496" s="1" t="s">
        <v>26051</v>
      </c>
      <c r="B496" s="1" t="s">
        <v>10049</v>
      </c>
      <c r="C496" s="1" t="s">
        <v>10050</v>
      </c>
      <c r="D496" s="1" t="s">
        <v>16218</v>
      </c>
      <c r="G496" t="s">
        <v>61</v>
      </c>
      <c r="I496" t="s">
        <v>61</v>
      </c>
      <c r="M496" t="s">
        <v>61</v>
      </c>
      <c r="N496" t="s">
        <v>61</v>
      </c>
    </row>
    <row r="497" spans="1:15" x14ac:dyDescent="0.2">
      <c r="A497" s="1" t="s">
        <v>26052</v>
      </c>
      <c r="B497" s="1" t="s">
        <v>10051</v>
      </c>
      <c r="C497" s="1" t="s">
        <v>10052</v>
      </c>
      <c r="D497" s="1" t="s">
        <v>16217</v>
      </c>
      <c r="G497" t="s">
        <v>61</v>
      </c>
      <c r="I497" t="s">
        <v>61</v>
      </c>
      <c r="M497" t="s">
        <v>61</v>
      </c>
      <c r="N497" t="s">
        <v>61</v>
      </c>
      <c r="O497" t="s">
        <v>61</v>
      </c>
    </row>
    <row r="498" spans="1:15" x14ac:dyDescent="0.2">
      <c r="A498" s="1" t="s">
        <v>26053</v>
      </c>
      <c r="B498" s="1" t="s">
        <v>10053</v>
      </c>
      <c r="C498" s="1" t="s">
        <v>10054</v>
      </c>
      <c r="D498" s="1" t="s">
        <v>16217</v>
      </c>
      <c r="G498" t="s">
        <v>61</v>
      </c>
      <c r="I498" t="s">
        <v>62</v>
      </c>
      <c r="M498" t="s">
        <v>61</v>
      </c>
      <c r="N498" t="s">
        <v>61</v>
      </c>
      <c r="O498" t="s">
        <v>61</v>
      </c>
    </row>
    <row r="499" spans="1:15" x14ac:dyDescent="0.2">
      <c r="A499" s="1" t="s">
        <v>26054</v>
      </c>
      <c r="B499" s="1" t="s">
        <v>10055</v>
      </c>
      <c r="C499" s="1" t="s">
        <v>10056</v>
      </c>
      <c r="D499" s="1" t="s">
        <v>16217</v>
      </c>
      <c r="G499" t="s">
        <v>61</v>
      </c>
      <c r="I499" t="s">
        <v>62</v>
      </c>
      <c r="M499" t="s">
        <v>61</v>
      </c>
      <c r="N499" t="s">
        <v>62</v>
      </c>
      <c r="O499" t="s">
        <v>61</v>
      </c>
    </row>
    <row r="500" spans="1:15" x14ac:dyDescent="0.2">
      <c r="A500" s="1" t="s">
        <v>26055</v>
      </c>
      <c r="B500" s="1" t="s">
        <v>10057</v>
      </c>
      <c r="C500" s="1" t="s">
        <v>10058</v>
      </c>
      <c r="D500" s="1" t="s">
        <v>16217</v>
      </c>
      <c r="G500" t="s">
        <v>61</v>
      </c>
      <c r="I500" t="s">
        <v>61</v>
      </c>
      <c r="M500" t="s">
        <v>61</v>
      </c>
      <c r="N500" t="s">
        <v>61</v>
      </c>
      <c r="O500" t="s">
        <v>61</v>
      </c>
    </row>
    <row r="501" spans="1:15" x14ac:dyDescent="0.2">
      <c r="A501" s="1" t="s">
        <v>26056</v>
      </c>
      <c r="B501" s="1" t="s">
        <v>10059</v>
      </c>
      <c r="C501" s="1" t="s">
        <v>10060</v>
      </c>
      <c r="D501" s="1" t="s">
        <v>16217</v>
      </c>
      <c r="G501" t="s">
        <v>61</v>
      </c>
      <c r="I501" t="s">
        <v>61</v>
      </c>
      <c r="M501" t="s">
        <v>61</v>
      </c>
      <c r="N501" t="s">
        <v>61</v>
      </c>
      <c r="O501" t="s">
        <v>61</v>
      </c>
    </row>
    <row r="502" spans="1:15" x14ac:dyDescent="0.2">
      <c r="A502" s="1" t="s">
        <v>26057</v>
      </c>
      <c r="B502" s="1" t="s">
        <v>10061</v>
      </c>
      <c r="C502" s="1" t="s">
        <v>10062</v>
      </c>
      <c r="D502" s="1" t="s">
        <v>16217</v>
      </c>
      <c r="G502" t="s">
        <v>61</v>
      </c>
      <c r="I502" t="s">
        <v>61</v>
      </c>
      <c r="M502" t="s">
        <v>61</v>
      </c>
      <c r="N502" t="s">
        <v>61</v>
      </c>
      <c r="O502" t="s">
        <v>61</v>
      </c>
    </row>
    <row r="503" spans="1:15" x14ac:dyDescent="0.2">
      <c r="A503" s="1" t="s">
        <v>26058</v>
      </c>
      <c r="B503" s="1" t="s">
        <v>10063</v>
      </c>
      <c r="C503" s="1" t="s">
        <v>10064</v>
      </c>
      <c r="D503" s="1" t="s">
        <v>16217</v>
      </c>
      <c r="G503" t="s">
        <v>61</v>
      </c>
      <c r="I503" t="s">
        <v>61</v>
      </c>
      <c r="M503" t="s">
        <v>61</v>
      </c>
      <c r="N503" t="s">
        <v>61</v>
      </c>
      <c r="O503" t="s">
        <v>61</v>
      </c>
    </row>
    <row r="504" spans="1:15" x14ac:dyDescent="0.2">
      <c r="A504" s="1" t="s">
        <v>26059</v>
      </c>
      <c r="B504" s="1" t="s">
        <v>10065</v>
      </c>
      <c r="C504" s="1" t="s">
        <v>10066</v>
      </c>
      <c r="D504" s="1" t="s">
        <v>16217</v>
      </c>
      <c r="G504" t="s">
        <v>61</v>
      </c>
      <c r="I504" t="s">
        <v>61</v>
      </c>
      <c r="M504" t="s">
        <v>61</v>
      </c>
      <c r="N504" t="s">
        <v>61</v>
      </c>
      <c r="O504" t="s">
        <v>61</v>
      </c>
    </row>
    <row r="505" spans="1:15" x14ac:dyDescent="0.2">
      <c r="A505" s="1" t="s">
        <v>26060</v>
      </c>
      <c r="B505" s="1" t="s">
        <v>10067</v>
      </c>
      <c r="C505" s="1" t="s">
        <v>10068</v>
      </c>
      <c r="D505" s="1" t="s">
        <v>16217</v>
      </c>
      <c r="G505" t="s">
        <v>61</v>
      </c>
      <c r="I505" t="s">
        <v>61</v>
      </c>
      <c r="M505" t="s">
        <v>61</v>
      </c>
      <c r="N505" t="s">
        <v>61</v>
      </c>
      <c r="O505" t="s">
        <v>61</v>
      </c>
    </row>
    <row r="506" spans="1:15" x14ac:dyDescent="0.2">
      <c r="A506" s="1" t="s">
        <v>26061</v>
      </c>
      <c r="B506" s="1" t="s">
        <v>10069</v>
      </c>
      <c r="C506" s="1" t="s">
        <v>10070</v>
      </c>
      <c r="D506" s="1" t="s">
        <v>16217</v>
      </c>
      <c r="G506" t="s">
        <v>61</v>
      </c>
      <c r="I506" t="s">
        <v>61</v>
      </c>
      <c r="M506" t="s">
        <v>61</v>
      </c>
      <c r="N506" t="s">
        <v>61</v>
      </c>
      <c r="O506" t="s">
        <v>61</v>
      </c>
    </row>
    <row r="507" spans="1:15" x14ac:dyDescent="0.2">
      <c r="A507" s="1" t="s">
        <v>26062</v>
      </c>
      <c r="B507" s="1" t="s">
        <v>10071</v>
      </c>
      <c r="C507" s="1" t="s">
        <v>10072</v>
      </c>
      <c r="D507" s="1" t="s">
        <v>16217</v>
      </c>
      <c r="G507" t="s">
        <v>61</v>
      </c>
      <c r="I507" t="s">
        <v>61</v>
      </c>
      <c r="M507" t="s">
        <v>61</v>
      </c>
      <c r="N507" t="s">
        <v>61</v>
      </c>
      <c r="O507" t="s">
        <v>61</v>
      </c>
    </row>
    <row r="508" spans="1:15" x14ac:dyDescent="0.2">
      <c r="A508" s="1" t="s">
        <v>26063</v>
      </c>
      <c r="B508" s="1" t="s">
        <v>10073</v>
      </c>
      <c r="C508" s="1" t="s">
        <v>10074</v>
      </c>
      <c r="D508" s="1" t="s">
        <v>16217</v>
      </c>
      <c r="G508" t="s">
        <v>61</v>
      </c>
      <c r="I508" t="s">
        <v>61</v>
      </c>
      <c r="M508" t="s">
        <v>61</v>
      </c>
      <c r="N508" t="s">
        <v>61</v>
      </c>
      <c r="O508" t="s">
        <v>61</v>
      </c>
    </row>
    <row r="509" spans="1:15" x14ac:dyDescent="0.2">
      <c r="A509" s="1" t="s">
        <v>26064</v>
      </c>
      <c r="B509" s="1" t="s">
        <v>10075</v>
      </c>
      <c r="C509" s="1" t="s">
        <v>10076</v>
      </c>
      <c r="D509" s="1" t="s">
        <v>16217</v>
      </c>
      <c r="G509" t="s">
        <v>61</v>
      </c>
      <c r="I509" t="s">
        <v>61</v>
      </c>
      <c r="M509" t="s">
        <v>61</v>
      </c>
      <c r="N509" t="s">
        <v>61</v>
      </c>
      <c r="O509" t="s">
        <v>61</v>
      </c>
    </row>
    <row r="510" spans="1:15" x14ac:dyDescent="0.2">
      <c r="A510" s="1" t="s">
        <v>26065</v>
      </c>
      <c r="B510" s="1" t="s">
        <v>10077</v>
      </c>
      <c r="C510" s="1" t="s">
        <v>10078</v>
      </c>
      <c r="D510" s="1" t="s">
        <v>16217</v>
      </c>
      <c r="G510" t="s">
        <v>61</v>
      </c>
      <c r="I510" t="s">
        <v>61</v>
      </c>
      <c r="M510" t="s">
        <v>61</v>
      </c>
      <c r="N510" t="s">
        <v>61</v>
      </c>
      <c r="O510" t="s">
        <v>61</v>
      </c>
    </row>
    <row r="511" spans="1:15" x14ac:dyDescent="0.2">
      <c r="A511" s="1" t="s">
        <v>26066</v>
      </c>
      <c r="B511" s="1" t="s">
        <v>10079</v>
      </c>
      <c r="C511" s="1" t="s">
        <v>10080</v>
      </c>
      <c r="D511" s="1" t="s">
        <v>16217</v>
      </c>
      <c r="G511" t="s">
        <v>61</v>
      </c>
      <c r="I511" t="s">
        <v>61</v>
      </c>
      <c r="M511" t="s">
        <v>61</v>
      </c>
      <c r="N511" t="s">
        <v>61</v>
      </c>
      <c r="O511" t="s">
        <v>61</v>
      </c>
    </row>
    <row r="512" spans="1:15" x14ac:dyDescent="0.2">
      <c r="A512" s="1" t="s">
        <v>26067</v>
      </c>
      <c r="B512" s="1" t="s">
        <v>10081</v>
      </c>
      <c r="C512" s="1" t="s">
        <v>10082</v>
      </c>
      <c r="D512" s="1" t="s">
        <v>16217</v>
      </c>
      <c r="G512" t="s">
        <v>61</v>
      </c>
      <c r="I512" t="s">
        <v>61</v>
      </c>
      <c r="M512" t="s">
        <v>61</v>
      </c>
      <c r="N512" t="s">
        <v>61</v>
      </c>
      <c r="O512" t="s">
        <v>61</v>
      </c>
    </row>
    <row r="513" spans="1:15" x14ac:dyDescent="0.2">
      <c r="A513" s="1" t="s">
        <v>26068</v>
      </c>
      <c r="B513" s="1" t="s">
        <v>10083</v>
      </c>
      <c r="C513" s="1" t="s">
        <v>10084</v>
      </c>
      <c r="D513" s="1" t="s">
        <v>16217</v>
      </c>
      <c r="G513" t="s">
        <v>61</v>
      </c>
      <c r="I513" t="s">
        <v>61</v>
      </c>
      <c r="M513" t="s">
        <v>61</v>
      </c>
      <c r="N513" t="s">
        <v>61</v>
      </c>
      <c r="O513" t="s">
        <v>61</v>
      </c>
    </row>
    <row r="514" spans="1:15" x14ac:dyDescent="0.2">
      <c r="A514" s="1" t="s">
        <v>26069</v>
      </c>
      <c r="B514" s="1" t="s">
        <v>10085</v>
      </c>
      <c r="C514" s="1" t="s">
        <v>10086</v>
      </c>
      <c r="D514" s="1" t="s">
        <v>16217</v>
      </c>
      <c r="G514" t="s">
        <v>61</v>
      </c>
      <c r="I514" t="s">
        <v>61</v>
      </c>
      <c r="M514" t="s">
        <v>61</v>
      </c>
      <c r="N514" t="s">
        <v>61</v>
      </c>
      <c r="O514" t="s">
        <v>61</v>
      </c>
    </row>
    <row r="515" spans="1:15" x14ac:dyDescent="0.2">
      <c r="A515" s="1" t="s">
        <v>26070</v>
      </c>
      <c r="B515" s="1" t="s">
        <v>10087</v>
      </c>
      <c r="C515" s="1" t="s">
        <v>10088</v>
      </c>
      <c r="D515" s="1" t="s">
        <v>16217</v>
      </c>
      <c r="G515" t="s">
        <v>61</v>
      </c>
      <c r="I515" t="s">
        <v>61</v>
      </c>
      <c r="M515" t="s">
        <v>61</v>
      </c>
      <c r="N515" t="s">
        <v>61</v>
      </c>
      <c r="O515" t="s">
        <v>61</v>
      </c>
    </row>
    <row r="516" spans="1:15" x14ac:dyDescent="0.2">
      <c r="A516" s="1" t="s">
        <v>26071</v>
      </c>
      <c r="B516" s="1" t="s">
        <v>10089</v>
      </c>
      <c r="C516" s="1" t="s">
        <v>10090</v>
      </c>
      <c r="D516" s="1" t="s">
        <v>16217</v>
      </c>
      <c r="G516" t="s">
        <v>61</v>
      </c>
      <c r="I516" t="s">
        <v>61</v>
      </c>
      <c r="M516" t="s">
        <v>61</v>
      </c>
      <c r="N516" t="s">
        <v>61</v>
      </c>
      <c r="O516" t="s">
        <v>61</v>
      </c>
    </row>
    <row r="517" spans="1:15" x14ac:dyDescent="0.2">
      <c r="A517" s="1" t="s">
        <v>26072</v>
      </c>
      <c r="B517" s="1" t="s">
        <v>10091</v>
      </c>
      <c r="C517" s="1" t="s">
        <v>10092</v>
      </c>
      <c r="D517" s="1" t="s">
        <v>16218</v>
      </c>
      <c r="G517" t="s">
        <v>61</v>
      </c>
      <c r="I517" t="s">
        <v>61</v>
      </c>
      <c r="M517" t="s">
        <v>61</v>
      </c>
      <c r="N517" t="s">
        <v>61</v>
      </c>
      <c r="O517" t="s">
        <v>61</v>
      </c>
    </row>
    <row r="518" spans="1:15" x14ac:dyDescent="0.2">
      <c r="A518" s="1" t="s">
        <v>26073</v>
      </c>
      <c r="B518" s="1" t="s">
        <v>10093</v>
      </c>
      <c r="C518" s="1" t="s">
        <v>10094</v>
      </c>
      <c r="D518" s="1" t="s">
        <v>16217</v>
      </c>
      <c r="G518" t="s">
        <v>61</v>
      </c>
      <c r="I518" t="s">
        <v>61</v>
      </c>
      <c r="M518" t="s">
        <v>61</v>
      </c>
      <c r="N518" t="s">
        <v>61</v>
      </c>
      <c r="O518" t="s">
        <v>61</v>
      </c>
    </row>
    <row r="519" spans="1:15" x14ac:dyDescent="0.2">
      <c r="A519" s="1" t="s">
        <v>26074</v>
      </c>
      <c r="B519" s="1" t="s">
        <v>10095</v>
      </c>
      <c r="C519" s="1" t="s">
        <v>10096</v>
      </c>
      <c r="D519" s="1" t="s">
        <v>16217</v>
      </c>
      <c r="G519" t="s">
        <v>61</v>
      </c>
      <c r="I519" t="s">
        <v>61</v>
      </c>
      <c r="M519" t="s">
        <v>61</v>
      </c>
      <c r="N519" t="s">
        <v>61</v>
      </c>
      <c r="O519" t="s">
        <v>61</v>
      </c>
    </row>
    <row r="520" spans="1:15" x14ac:dyDescent="0.2">
      <c r="A520" s="1" t="s">
        <v>26075</v>
      </c>
      <c r="B520" s="1" t="s">
        <v>10097</v>
      </c>
      <c r="C520" s="1" t="s">
        <v>10098</v>
      </c>
      <c r="D520" s="1" t="s">
        <v>16217</v>
      </c>
      <c r="G520" t="s">
        <v>61</v>
      </c>
      <c r="I520" t="s">
        <v>61</v>
      </c>
      <c r="M520" t="s">
        <v>61</v>
      </c>
      <c r="N520" t="s">
        <v>61</v>
      </c>
      <c r="O520" t="s">
        <v>61</v>
      </c>
    </row>
    <row r="521" spans="1:15" x14ac:dyDescent="0.2">
      <c r="A521" s="1" t="s">
        <v>26076</v>
      </c>
      <c r="B521" s="1" t="s">
        <v>10099</v>
      </c>
      <c r="C521" s="1" t="s">
        <v>10100</v>
      </c>
      <c r="D521" s="1" t="s">
        <v>16217</v>
      </c>
      <c r="G521" t="s">
        <v>61</v>
      </c>
      <c r="I521" t="s">
        <v>61</v>
      </c>
      <c r="M521" t="s">
        <v>61</v>
      </c>
      <c r="N521" t="s">
        <v>61</v>
      </c>
      <c r="O521" t="s">
        <v>61</v>
      </c>
    </row>
    <row r="522" spans="1:15" x14ac:dyDescent="0.2">
      <c r="A522" s="1" t="s">
        <v>26077</v>
      </c>
      <c r="B522" s="1" t="s">
        <v>10101</v>
      </c>
      <c r="C522" s="1" t="s">
        <v>10102</v>
      </c>
      <c r="D522" s="1" t="s">
        <v>16217</v>
      </c>
      <c r="G522" t="s">
        <v>61</v>
      </c>
      <c r="I522" t="s">
        <v>61</v>
      </c>
      <c r="M522" t="s">
        <v>61</v>
      </c>
      <c r="N522" t="s">
        <v>61</v>
      </c>
      <c r="O522" t="s">
        <v>61</v>
      </c>
    </row>
    <row r="523" spans="1:15" x14ac:dyDescent="0.2">
      <c r="A523" s="1" t="s">
        <v>26078</v>
      </c>
      <c r="B523" s="1" t="s">
        <v>10103</v>
      </c>
      <c r="C523" s="1" t="s">
        <v>10104</v>
      </c>
      <c r="D523" s="1" t="s">
        <v>16217</v>
      </c>
      <c r="G523" t="s">
        <v>61</v>
      </c>
      <c r="I523" t="s">
        <v>61</v>
      </c>
      <c r="M523" t="s">
        <v>61</v>
      </c>
      <c r="N523" t="s">
        <v>61</v>
      </c>
      <c r="O523" t="s">
        <v>61</v>
      </c>
    </row>
    <row r="524" spans="1:15" x14ac:dyDescent="0.2">
      <c r="A524" s="1" t="s">
        <v>26079</v>
      </c>
      <c r="B524" s="1" t="s">
        <v>10105</v>
      </c>
      <c r="C524" s="1" t="s">
        <v>10106</v>
      </c>
      <c r="D524" s="1" t="s">
        <v>16217</v>
      </c>
      <c r="G524" t="s">
        <v>61</v>
      </c>
      <c r="I524" t="s">
        <v>61</v>
      </c>
      <c r="M524" t="s">
        <v>61</v>
      </c>
      <c r="N524" t="s">
        <v>61</v>
      </c>
      <c r="O524" t="s">
        <v>61</v>
      </c>
    </row>
    <row r="525" spans="1:15" x14ac:dyDescent="0.2">
      <c r="A525" s="1" t="s">
        <v>26080</v>
      </c>
      <c r="B525" s="1" t="s">
        <v>10107</v>
      </c>
      <c r="C525" s="1" t="s">
        <v>10108</v>
      </c>
      <c r="D525" s="1" t="s">
        <v>16217</v>
      </c>
      <c r="G525" t="s">
        <v>61</v>
      </c>
      <c r="I525" t="s">
        <v>61</v>
      </c>
      <c r="M525" t="s">
        <v>61</v>
      </c>
      <c r="N525" t="s">
        <v>61</v>
      </c>
      <c r="O525" t="s">
        <v>61</v>
      </c>
    </row>
    <row r="526" spans="1:15" x14ac:dyDescent="0.2">
      <c r="A526" s="1" t="s">
        <v>26081</v>
      </c>
      <c r="B526" s="1" t="s">
        <v>10109</v>
      </c>
      <c r="C526" s="1" t="s">
        <v>10110</v>
      </c>
      <c r="D526" s="1" t="s">
        <v>16217</v>
      </c>
      <c r="G526" t="s">
        <v>61</v>
      </c>
      <c r="I526" t="s">
        <v>61</v>
      </c>
      <c r="M526" t="s">
        <v>61</v>
      </c>
      <c r="N526" t="s">
        <v>61</v>
      </c>
      <c r="O526" t="s">
        <v>61</v>
      </c>
    </row>
    <row r="527" spans="1:15" x14ac:dyDescent="0.2">
      <c r="A527" s="1" t="s">
        <v>26082</v>
      </c>
      <c r="B527" s="1" t="s">
        <v>10111</v>
      </c>
      <c r="C527" s="1" t="s">
        <v>10112</v>
      </c>
      <c r="D527" s="1" t="s">
        <v>16217</v>
      </c>
      <c r="G527" t="s">
        <v>61</v>
      </c>
      <c r="I527" t="s">
        <v>61</v>
      </c>
      <c r="M527" t="s">
        <v>61</v>
      </c>
      <c r="N527" t="s">
        <v>61</v>
      </c>
      <c r="O527" t="s">
        <v>61</v>
      </c>
    </row>
    <row r="528" spans="1:15" x14ac:dyDescent="0.2">
      <c r="A528" s="1" t="s">
        <v>26083</v>
      </c>
      <c r="B528" s="1" t="s">
        <v>10113</v>
      </c>
      <c r="C528" s="1" t="s">
        <v>10114</v>
      </c>
      <c r="D528" s="1" t="s">
        <v>16218</v>
      </c>
      <c r="G528" t="s">
        <v>61</v>
      </c>
      <c r="I528" t="s">
        <v>61</v>
      </c>
      <c r="M528" t="s">
        <v>61</v>
      </c>
      <c r="N528" t="s">
        <v>61</v>
      </c>
      <c r="O528" t="s">
        <v>61</v>
      </c>
    </row>
    <row r="529" spans="1:15" x14ac:dyDescent="0.2">
      <c r="A529" s="1" t="s">
        <v>26084</v>
      </c>
      <c r="B529" s="1" t="s">
        <v>10115</v>
      </c>
      <c r="C529" s="1" t="s">
        <v>10116</v>
      </c>
      <c r="D529" s="1" t="s">
        <v>16217</v>
      </c>
      <c r="G529" t="s">
        <v>61</v>
      </c>
      <c r="I529" t="s">
        <v>61</v>
      </c>
      <c r="M529" t="s">
        <v>61</v>
      </c>
      <c r="N529" t="s">
        <v>61</v>
      </c>
      <c r="O529" t="s">
        <v>61</v>
      </c>
    </row>
    <row r="530" spans="1:15" x14ac:dyDescent="0.2">
      <c r="A530" s="1" t="s">
        <v>26085</v>
      </c>
      <c r="B530" s="1" t="s">
        <v>10117</v>
      </c>
      <c r="C530" s="1" t="s">
        <v>10118</v>
      </c>
      <c r="D530" s="1" t="s">
        <v>16217</v>
      </c>
      <c r="E530" t="s">
        <v>62</v>
      </c>
      <c r="F530" t="s">
        <v>62</v>
      </c>
      <c r="G530" t="s">
        <v>62</v>
      </c>
      <c r="I530" t="s">
        <v>62</v>
      </c>
      <c r="M530" t="s">
        <v>62</v>
      </c>
      <c r="N530" t="s">
        <v>62</v>
      </c>
      <c r="O530" t="s">
        <v>61</v>
      </c>
    </row>
    <row r="531" spans="1:15" x14ac:dyDescent="0.2">
      <c r="A531" s="1" t="s">
        <v>26086</v>
      </c>
      <c r="B531" s="1" t="s">
        <v>10119</v>
      </c>
      <c r="C531" s="1" t="s">
        <v>10120</v>
      </c>
      <c r="D531" s="1" t="s">
        <v>16217</v>
      </c>
      <c r="G531" t="s">
        <v>61</v>
      </c>
      <c r="I531" t="s">
        <v>61</v>
      </c>
      <c r="M531" t="s">
        <v>61</v>
      </c>
      <c r="N531" t="s">
        <v>61</v>
      </c>
      <c r="O531" t="s">
        <v>61</v>
      </c>
    </row>
    <row r="532" spans="1:15" x14ac:dyDescent="0.2">
      <c r="A532" s="1" t="s">
        <v>26087</v>
      </c>
      <c r="B532" s="1" t="s">
        <v>10121</v>
      </c>
      <c r="C532" s="1" t="s">
        <v>10122</v>
      </c>
      <c r="D532" s="1" t="s">
        <v>16217</v>
      </c>
      <c r="G532" t="s">
        <v>61</v>
      </c>
      <c r="I532" t="s">
        <v>62</v>
      </c>
      <c r="M532" t="s">
        <v>61</v>
      </c>
      <c r="N532" t="s">
        <v>61</v>
      </c>
      <c r="O532" t="s">
        <v>62</v>
      </c>
    </row>
    <row r="533" spans="1:15" x14ac:dyDescent="0.2">
      <c r="A533" s="1" t="s">
        <v>26088</v>
      </c>
      <c r="B533" s="1" t="s">
        <v>10123</v>
      </c>
      <c r="C533" s="1" t="s">
        <v>10124</v>
      </c>
      <c r="D533" s="1" t="s">
        <v>16217</v>
      </c>
      <c r="G533" t="s">
        <v>61</v>
      </c>
      <c r="I533" t="s">
        <v>62</v>
      </c>
      <c r="M533" t="s">
        <v>61</v>
      </c>
      <c r="N533" t="s">
        <v>61</v>
      </c>
      <c r="O533" t="s">
        <v>62</v>
      </c>
    </row>
    <row r="534" spans="1:15" x14ac:dyDescent="0.2">
      <c r="A534" s="1" t="s">
        <v>26089</v>
      </c>
      <c r="B534" s="1" t="s">
        <v>10125</v>
      </c>
      <c r="C534" s="1" t="s">
        <v>10126</v>
      </c>
      <c r="D534" s="1" t="s">
        <v>16217</v>
      </c>
      <c r="F534" t="s">
        <v>61</v>
      </c>
      <c r="G534" t="s">
        <v>61</v>
      </c>
      <c r="I534" t="s">
        <v>62</v>
      </c>
      <c r="M534" t="s">
        <v>61</v>
      </c>
      <c r="N534" t="s">
        <v>61</v>
      </c>
      <c r="O534" t="s">
        <v>62</v>
      </c>
    </row>
    <row r="535" spans="1:15" x14ac:dyDescent="0.2">
      <c r="A535" s="1" t="s">
        <v>26090</v>
      </c>
      <c r="B535" s="1" t="s">
        <v>10127</v>
      </c>
      <c r="C535" s="1" t="s">
        <v>10128</v>
      </c>
      <c r="D535" s="1" t="s">
        <v>16217</v>
      </c>
      <c r="G535" t="s">
        <v>61</v>
      </c>
      <c r="I535" t="s">
        <v>62</v>
      </c>
      <c r="M535" t="s">
        <v>61</v>
      </c>
      <c r="N535" t="s">
        <v>61</v>
      </c>
      <c r="O535" t="s">
        <v>62</v>
      </c>
    </row>
    <row r="536" spans="1:15" x14ac:dyDescent="0.2">
      <c r="A536" s="1" t="s">
        <v>26091</v>
      </c>
      <c r="B536" s="1" t="s">
        <v>10129</v>
      </c>
      <c r="C536" s="1" t="s">
        <v>10130</v>
      </c>
      <c r="D536" s="1" t="s">
        <v>16217</v>
      </c>
      <c r="G536" t="s">
        <v>61</v>
      </c>
      <c r="I536" t="s">
        <v>61</v>
      </c>
      <c r="M536" t="s">
        <v>61</v>
      </c>
      <c r="N536" t="s">
        <v>61</v>
      </c>
      <c r="O536" t="s">
        <v>61</v>
      </c>
    </row>
    <row r="537" spans="1:15" x14ac:dyDescent="0.2">
      <c r="A537" s="1" t="s">
        <v>26092</v>
      </c>
      <c r="B537" s="1" t="s">
        <v>10131</v>
      </c>
      <c r="C537" s="1" t="s">
        <v>10132</v>
      </c>
      <c r="D537" s="1" t="s">
        <v>16217</v>
      </c>
      <c r="G537" t="s">
        <v>61</v>
      </c>
      <c r="I537" t="s">
        <v>61</v>
      </c>
      <c r="M537" t="s">
        <v>61</v>
      </c>
      <c r="N537" t="s">
        <v>61</v>
      </c>
      <c r="O537" t="s">
        <v>61</v>
      </c>
    </row>
    <row r="538" spans="1:15" x14ac:dyDescent="0.2">
      <c r="A538" s="1" t="s">
        <v>26093</v>
      </c>
      <c r="B538" s="1" t="s">
        <v>10133</v>
      </c>
      <c r="C538" s="1" t="s">
        <v>10134</v>
      </c>
      <c r="D538" s="1" t="s">
        <v>16217</v>
      </c>
      <c r="G538" t="s">
        <v>61</v>
      </c>
      <c r="I538" t="s">
        <v>61</v>
      </c>
      <c r="M538" t="s">
        <v>61</v>
      </c>
      <c r="N538" t="s">
        <v>61</v>
      </c>
      <c r="O538" t="s">
        <v>61</v>
      </c>
    </row>
    <row r="539" spans="1:15" x14ac:dyDescent="0.2">
      <c r="A539" s="1" t="s">
        <v>26094</v>
      </c>
      <c r="B539" s="1" t="s">
        <v>10135</v>
      </c>
      <c r="C539" s="1" t="s">
        <v>10136</v>
      </c>
      <c r="D539" s="1" t="s">
        <v>16218</v>
      </c>
      <c r="G539" t="s">
        <v>61</v>
      </c>
      <c r="I539" t="s">
        <v>61</v>
      </c>
      <c r="N539" t="s">
        <v>61</v>
      </c>
      <c r="O539" t="s">
        <v>61</v>
      </c>
    </row>
    <row r="540" spans="1:15" x14ac:dyDescent="0.2">
      <c r="A540" s="1" t="s">
        <v>26095</v>
      </c>
      <c r="B540" s="1" t="s">
        <v>10137</v>
      </c>
      <c r="C540" s="1" t="s">
        <v>10138</v>
      </c>
      <c r="D540" s="1" t="s">
        <v>16217</v>
      </c>
      <c r="G540" t="s">
        <v>61</v>
      </c>
      <c r="I540" t="s">
        <v>61</v>
      </c>
      <c r="M540" t="s">
        <v>61</v>
      </c>
      <c r="N540" t="s">
        <v>61</v>
      </c>
      <c r="O540" t="s">
        <v>61</v>
      </c>
    </row>
    <row r="541" spans="1:15" x14ac:dyDescent="0.2">
      <c r="A541" s="1" t="s">
        <v>26096</v>
      </c>
      <c r="B541" s="1" t="s">
        <v>10139</v>
      </c>
      <c r="C541" s="1" t="s">
        <v>10140</v>
      </c>
      <c r="D541" s="1" t="s">
        <v>16217</v>
      </c>
      <c r="G541" t="s">
        <v>61</v>
      </c>
      <c r="I541" t="s">
        <v>61</v>
      </c>
      <c r="M541" t="s">
        <v>61</v>
      </c>
      <c r="N541" t="s">
        <v>61</v>
      </c>
      <c r="O541" t="s">
        <v>61</v>
      </c>
    </row>
    <row r="542" spans="1:15" x14ac:dyDescent="0.2">
      <c r="A542" s="1" t="s">
        <v>26097</v>
      </c>
      <c r="B542" s="1" t="s">
        <v>10141</v>
      </c>
      <c r="C542" s="1" t="s">
        <v>10142</v>
      </c>
      <c r="D542" s="1" t="s">
        <v>16217</v>
      </c>
      <c r="G542" t="s">
        <v>61</v>
      </c>
      <c r="I542" t="s">
        <v>61</v>
      </c>
      <c r="M542" t="s">
        <v>61</v>
      </c>
      <c r="N542" t="s">
        <v>61</v>
      </c>
      <c r="O542" t="s">
        <v>61</v>
      </c>
    </row>
    <row r="543" spans="1:15" x14ac:dyDescent="0.2">
      <c r="A543" s="1" t="s">
        <v>26098</v>
      </c>
      <c r="B543" s="1" t="s">
        <v>10143</v>
      </c>
      <c r="C543" s="1" t="s">
        <v>10144</v>
      </c>
      <c r="D543" s="1" t="s">
        <v>16217</v>
      </c>
      <c r="E543" t="s">
        <v>61</v>
      </c>
      <c r="F543" t="s">
        <v>61</v>
      </c>
      <c r="G543" t="s">
        <v>62</v>
      </c>
      <c r="I543" t="s">
        <v>62</v>
      </c>
      <c r="M543" t="s">
        <v>62</v>
      </c>
      <c r="N543" t="s">
        <v>62</v>
      </c>
      <c r="O543" t="s">
        <v>62</v>
      </c>
    </row>
    <row r="544" spans="1:15" x14ac:dyDescent="0.2">
      <c r="A544" s="1" t="s">
        <v>26099</v>
      </c>
      <c r="B544" s="1" t="s">
        <v>10145</v>
      </c>
      <c r="C544" s="1" t="s">
        <v>10146</v>
      </c>
      <c r="D544" s="1" t="s">
        <v>16217</v>
      </c>
      <c r="G544" t="s">
        <v>61</v>
      </c>
      <c r="I544" t="s">
        <v>62</v>
      </c>
      <c r="M544" t="s">
        <v>61</v>
      </c>
      <c r="N544" t="s">
        <v>61</v>
      </c>
      <c r="O544" t="s">
        <v>61</v>
      </c>
    </row>
    <row r="545" spans="1:15" x14ac:dyDescent="0.2">
      <c r="A545" s="1" t="s">
        <v>26100</v>
      </c>
      <c r="B545" s="1" t="s">
        <v>10147</v>
      </c>
      <c r="C545" s="1" t="s">
        <v>10148</v>
      </c>
      <c r="D545" s="1" t="s">
        <v>16217</v>
      </c>
      <c r="G545" t="s">
        <v>61</v>
      </c>
      <c r="I545" t="s">
        <v>62</v>
      </c>
      <c r="M545" t="s">
        <v>61</v>
      </c>
      <c r="N545" t="s">
        <v>61</v>
      </c>
      <c r="O545" t="s">
        <v>62</v>
      </c>
    </row>
    <row r="546" spans="1:15" x14ac:dyDescent="0.2">
      <c r="A546" s="1" t="s">
        <v>26101</v>
      </c>
      <c r="B546" s="1" t="s">
        <v>10149</v>
      </c>
      <c r="C546" s="1" t="s">
        <v>10150</v>
      </c>
      <c r="D546" s="1" t="s">
        <v>16217</v>
      </c>
      <c r="G546" t="s">
        <v>61</v>
      </c>
      <c r="I546" t="s">
        <v>61</v>
      </c>
      <c r="M546" t="s">
        <v>61</v>
      </c>
      <c r="N546" t="s">
        <v>61</v>
      </c>
      <c r="O546" t="s">
        <v>61</v>
      </c>
    </row>
    <row r="547" spans="1:15" x14ac:dyDescent="0.2">
      <c r="A547" s="1" t="s">
        <v>26102</v>
      </c>
      <c r="B547" s="1" t="s">
        <v>10151</v>
      </c>
      <c r="C547" s="1" t="s">
        <v>10152</v>
      </c>
      <c r="D547" s="1" t="s">
        <v>16217</v>
      </c>
      <c r="E547" t="s">
        <v>61</v>
      </c>
      <c r="F547" t="s">
        <v>61</v>
      </c>
      <c r="G547" t="s">
        <v>62</v>
      </c>
      <c r="I547" t="s">
        <v>62</v>
      </c>
      <c r="M547" t="s">
        <v>62</v>
      </c>
      <c r="N547" t="s">
        <v>62</v>
      </c>
      <c r="O547" t="s">
        <v>62</v>
      </c>
    </row>
    <row r="548" spans="1:15" x14ac:dyDescent="0.2">
      <c r="A548" s="1" t="s">
        <v>26103</v>
      </c>
      <c r="B548" s="1" t="s">
        <v>10153</v>
      </c>
      <c r="C548" s="1" t="s">
        <v>10154</v>
      </c>
      <c r="D548" s="1" t="s">
        <v>16217</v>
      </c>
      <c r="E548" t="s">
        <v>61</v>
      </c>
      <c r="F548" t="s">
        <v>61</v>
      </c>
      <c r="G548" t="s">
        <v>62</v>
      </c>
      <c r="I548" t="s">
        <v>62</v>
      </c>
      <c r="M548" t="s">
        <v>61</v>
      </c>
      <c r="N548" t="s">
        <v>62</v>
      </c>
      <c r="O548" t="s">
        <v>62</v>
      </c>
    </row>
    <row r="549" spans="1:15" x14ac:dyDescent="0.2">
      <c r="A549" s="1" t="s">
        <v>26104</v>
      </c>
      <c r="B549" s="1" t="s">
        <v>10155</v>
      </c>
      <c r="C549" s="1" t="s">
        <v>10156</v>
      </c>
      <c r="D549" s="1" t="s">
        <v>16217</v>
      </c>
      <c r="E549" t="s">
        <v>62</v>
      </c>
      <c r="F549" t="s">
        <v>62</v>
      </c>
      <c r="G549" t="s">
        <v>61</v>
      </c>
      <c r="I549" t="s">
        <v>62</v>
      </c>
      <c r="M549" t="s">
        <v>61</v>
      </c>
      <c r="N549" t="s">
        <v>62</v>
      </c>
      <c r="O549" t="s">
        <v>62</v>
      </c>
    </row>
    <row r="550" spans="1:15" x14ac:dyDescent="0.2">
      <c r="A550" s="1" t="s">
        <v>26105</v>
      </c>
      <c r="B550" s="1" t="s">
        <v>10157</v>
      </c>
      <c r="C550" s="1" t="s">
        <v>10158</v>
      </c>
      <c r="D550" s="1" t="s">
        <v>16218</v>
      </c>
      <c r="G550" t="s">
        <v>61</v>
      </c>
      <c r="I550" t="s">
        <v>61</v>
      </c>
      <c r="M550" t="s">
        <v>61</v>
      </c>
      <c r="N550" t="s">
        <v>61</v>
      </c>
      <c r="O550" t="s">
        <v>61</v>
      </c>
    </row>
    <row r="551" spans="1:15" x14ac:dyDescent="0.2">
      <c r="A551" s="1" t="s">
        <v>26106</v>
      </c>
      <c r="B551" s="1" t="s">
        <v>10159</v>
      </c>
      <c r="C551" s="1" t="s">
        <v>10160</v>
      </c>
      <c r="D551" s="1" t="s">
        <v>16217</v>
      </c>
      <c r="E551" t="s">
        <v>62</v>
      </c>
      <c r="F551" t="s">
        <v>62</v>
      </c>
      <c r="G551" t="s">
        <v>61</v>
      </c>
      <c r="I551" t="s">
        <v>62</v>
      </c>
      <c r="M551" t="s">
        <v>62</v>
      </c>
      <c r="N551" t="s">
        <v>62</v>
      </c>
      <c r="O551" t="s">
        <v>62</v>
      </c>
    </row>
    <row r="552" spans="1:15" x14ac:dyDescent="0.2">
      <c r="A552" s="1" t="s">
        <v>26107</v>
      </c>
      <c r="B552" s="1" t="s">
        <v>10161</v>
      </c>
      <c r="C552" s="1" t="s">
        <v>10162</v>
      </c>
      <c r="D552" s="1" t="s">
        <v>16217</v>
      </c>
      <c r="E552" t="s">
        <v>61</v>
      </c>
      <c r="F552" t="s">
        <v>61</v>
      </c>
      <c r="G552" t="s">
        <v>62</v>
      </c>
      <c r="I552" t="s">
        <v>62</v>
      </c>
      <c r="M552" t="s">
        <v>61</v>
      </c>
      <c r="N552" t="s">
        <v>62</v>
      </c>
      <c r="O552" t="s">
        <v>62</v>
      </c>
    </row>
    <row r="553" spans="1:15" x14ac:dyDescent="0.2">
      <c r="A553" s="1" t="s">
        <v>26108</v>
      </c>
      <c r="B553" s="1" t="s">
        <v>10163</v>
      </c>
      <c r="C553" s="1" t="s">
        <v>10164</v>
      </c>
      <c r="D553" s="1" t="s">
        <v>16217</v>
      </c>
      <c r="E553" t="s">
        <v>61</v>
      </c>
      <c r="F553" t="s">
        <v>61</v>
      </c>
      <c r="G553" t="s">
        <v>62</v>
      </c>
      <c r="I553" t="s">
        <v>62</v>
      </c>
      <c r="M553" t="s">
        <v>62</v>
      </c>
      <c r="N553" t="s">
        <v>62</v>
      </c>
      <c r="O553" t="s">
        <v>62</v>
      </c>
    </row>
    <row r="554" spans="1:15" x14ac:dyDescent="0.2">
      <c r="A554" s="1" t="s">
        <v>26109</v>
      </c>
      <c r="B554" s="1" t="s">
        <v>10165</v>
      </c>
      <c r="C554" s="1" t="s">
        <v>10166</v>
      </c>
      <c r="D554" s="1" t="s">
        <v>16217</v>
      </c>
      <c r="G554" t="s">
        <v>61</v>
      </c>
      <c r="I554" t="s">
        <v>61</v>
      </c>
      <c r="M554" t="s">
        <v>61</v>
      </c>
      <c r="N554" t="s">
        <v>61</v>
      </c>
      <c r="O554" t="s">
        <v>61</v>
      </c>
    </row>
    <row r="555" spans="1:15" x14ac:dyDescent="0.2">
      <c r="A555" s="1" t="s">
        <v>26110</v>
      </c>
      <c r="B555" s="1" t="s">
        <v>10167</v>
      </c>
      <c r="C555" s="1" t="s">
        <v>10168</v>
      </c>
      <c r="D555" s="1" t="s">
        <v>16217</v>
      </c>
      <c r="E555" t="s">
        <v>61</v>
      </c>
      <c r="F555" t="s">
        <v>61</v>
      </c>
      <c r="G555" t="s">
        <v>62</v>
      </c>
      <c r="I555" t="s">
        <v>62</v>
      </c>
      <c r="M555" t="s">
        <v>61</v>
      </c>
      <c r="N555" t="s">
        <v>62</v>
      </c>
      <c r="O555" t="s">
        <v>62</v>
      </c>
    </row>
    <row r="556" spans="1:15" x14ac:dyDescent="0.2">
      <c r="A556" s="1" t="s">
        <v>26111</v>
      </c>
      <c r="B556" s="1" t="s">
        <v>10169</v>
      </c>
      <c r="C556" s="1" t="s">
        <v>10170</v>
      </c>
      <c r="D556" s="1" t="s">
        <v>16217</v>
      </c>
      <c r="G556" t="s">
        <v>61</v>
      </c>
      <c r="I556" t="s">
        <v>61</v>
      </c>
      <c r="M556" t="s">
        <v>61</v>
      </c>
      <c r="N556" t="s">
        <v>61</v>
      </c>
      <c r="O556" t="s">
        <v>61</v>
      </c>
    </row>
    <row r="557" spans="1:15" x14ac:dyDescent="0.2">
      <c r="A557" s="1" t="s">
        <v>26112</v>
      </c>
      <c r="B557" s="1" t="s">
        <v>10171</v>
      </c>
      <c r="C557" s="1" t="s">
        <v>9789</v>
      </c>
      <c r="D557" s="1" t="s">
        <v>16217</v>
      </c>
      <c r="E557" t="s">
        <v>61</v>
      </c>
      <c r="F557" t="s">
        <v>61</v>
      </c>
      <c r="G557" t="s">
        <v>61</v>
      </c>
      <c r="I557" t="s">
        <v>62</v>
      </c>
      <c r="M557" t="s">
        <v>61</v>
      </c>
      <c r="N557" t="s">
        <v>62</v>
      </c>
      <c r="O557" t="s">
        <v>62</v>
      </c>
    </row>
    <row r="558" spans="1:15" x14ac:dyDescent="0.2">
      <c r="A558" s="1" t="s">
        <v>26113</v>
      </c>
      <c r="B558" s="1" t="s">
        <v>10172</v>
      </c>
      <c r="C558" s="1" t="s">
        <v>10173</v>
      </c>
      <c r="D558" s="1" t="s">
        <v>16217</v>
      </c>
      <c r="E558" t="s">
        <v>61</v>
      </c>
      <c r="F558" t="s">
        <v>61</v>
      </c>
      <c r="G558" t="s">
        <v>61</v>
      </c>
      <c r="I558" t="s">
        <v>62</v>
      </c>
      <c r="M558" t="s">
        <v>62</v>
      </c>
      <c r="N558" t="s">
        <v>62</v>
      </c>
      <c r="O558" t="s">
        <v>62</v>
      </c>
    </row>
    <row r="559" spans="1:15" x14ac:dyDescent="0.2">
      <c r="A559" s="1" t="s">
        <v>26114</v>
      </c>
      <c r="B559" s="1" t="s">
        <v>10174</v>
      </c>
      <c r="C559" s="1" t="s">
        <v>10175</v>
      </c>
      <c r="D559" s="1" t="s">
        <v>16217</v>
      </c>
      <c r="G559" t="s">
        <v>61</v>
      </c>
      <c r="I559" t="s">
        <v>61</v>
      </c>
      <c r="M559" t="s">
        <v>61</v>
      </c>
      <c r="N559" t="s">
        <v>61</v>
      </c>
      <c r="O559" t="s">
        <v>61</v>
      </c>
    </row>
    <row r="560" spans="1:15" x14ac:dyDescent="0.2">
      <c r="A560" s="1" t="s">
        <v>26115</v>
      </c>
      <c r="B560" s="1" t="s">
        <v>10176</v>
      </c>
      <c r="C560" s="1" t="s">
        <v>10177</v>
      </c>
      <c r="D560" s="1" t="s">
        <v>16217</v>
      </c>
      <c r="G560" t="s">
        <v>61</v>
      </c>
      <c r="I560" t="s">
        <v>61</v>
      </c>
      <c r="M560" t="s">
        <v>61</v>
      </c>
      <c r="N560" t="s">
        <v>61</v>
      </c>
      <c r="O560" t="s">
        <v>61</v>
      </c>
    </row>
    <row r="561" spans="1:15" x14ac:dyDescent="0.2">
      <c r="A561" s="1" t="s">
        <v>26116</v>
      </c>
      <c r="B561" s="1" t="s">
        <v>10178</v>
      </c>
      <c r="C561" s="1" t="s">
        <v>10179</v>
      </c>
      <c r="D561" s="1" t="s">
        <v>16218</v>
      </c>
      <c r="F561" t="s">
        <v>61</v>
      </c>
      <c r="G561" t="s">
        <v>61</v>
      </c>
      <c r="I561" t="s">
        <v>62</v>
      </c>
      <c r="L561" t="s">
        <v>61</v>
      </c>
      <c r="M561" t="s">
        <v>61</v>
      </c>
      <c r="N561" t="s">
        <v>62</v>
      </c>
      <c r="O561" t="s">
        <v>62</v>
      </c>
    </row>
    <row r="562" spans="1:15" x14ac:dyDescent="0.2">
      <c r="A562" s="1" t="s">
        <v>26117</v>
      </c>
      <c r="B562" s="1" t="s">
        <v>10180</v>
      </c>
      <c r="C562" s="1" t="s">
        <v>10181</v>
      </c>
      <c r="D562" s="1" t="s">
        <v>16217</v>
      </c>
      <c r="G562" t="s">
        <v>61</v>
      </c>
      <c r="I562" t="s">
        <v>61</v>
      </c>
      <c r="M562" t="s">
        <v>61</v>
      </c>
      <c r="N562" t="s">
        <v>61</v>
      </c>
      <c r="O562" t="s">
        <v>61</v>
      </c>
    </row>
    <row r="563" spans="1:15" x14ac:dyDescent="0.2">
      <c r="A563" s="1" t="s">
        <v>26118</v>
      </c>
      <c r="B563" s="1" t="s">
        <v>10182</v>
      </c>
      <c r="C563" s="1" t="s">
        <v>10183</v>
      </c>
      <c r="D563" s="1" t="s">
        <v>16217</v>
      </c>
      <c r="G563" t="s">
        <v>61</v>
      </c>
      <c r="I563" t="s">
        <v>61</v>
      </c>
      <c r="M563" t="s">
        <v>61</v>
      </c>
      <c r="N563" t="s">
        <v>61</v>
      </c>
      <c r="O563" t="s">
        <v>61</v>
      </c>
    </row>
    <row r="564" spans="1:15" x14ac:dyDescent="0.2">
      <c r="A564" s="1" t="s">
        <v>26119</v>
      </c>
      <c r="B564" s="1" t="s">
        <v>10184</v>
      </c>
      <c r="C564" s="1" t="s">
        <v>10185</v>
      </c>
      <c r="D564" s="1" t="s">
        <v>16217</v>
      </c>
      <c r="G564" t="s">
        <v>61</v>
      </c>
      <c r="I564" t="s">
        <v>61</v>
      </c>
      <c r="M564" t="s">
        <v>61</v>
      </c>
      <c r="N564" t="s">
        <v>61</v>
      </c>
      <c r="O564" t="s">
        <v>61</v>
      </c>
    </row>
    <row r="565" spans="1:15" x14ac:dyDescent="0.2">
      <c r="A565" s="1" t="s">
        <v>26120</v>
      </c>
      <c r="B565" s="1" t="s">
        <v>10186</v>
      </c>
      <c r="C565" s="1" t="s">
        <v>10187</v>
      </c>
      <c r="D565" s="1" t="s">
        <v>16217</v>
      </c>
      <c r="G565" t="s">
        <v>61</v>
      </c>
      <c r="I565" t="s">
        <v>61</v>
      </c>
      <c r="M565" t="s">
        <v>61</v>
      </c>
      <c r="N565" t="s">
        <v>61</v>
      </c>
      <c r="O565" t="s">
        <v>62</v>
      </c>
    </row>
    <row r="566" spans="1:15" x14ac:dyDescent="0.2">
      <c r="A566" s="1" t="s">
        <v>26121</v>
      </c>
      <c r="B566" s="1" t="s">
        <v>10188</v>
      </c>
      <c r="C566" s="1" t="s">
        <v>10189</v>
      </c>
      <c r="D566" s="1" t="s">
        <v>16217</v>
      </c>
      <c r="G566" t="s">
        <v>61</v>
      </c>
      <c r="I566" t="s">
        <v>61</v>
      </c>
      <c r="M566" t="s">
        <v>62</v>
      </c>
      <c r="N566" t="s">
        <v>61</v>
      </c>
      <c r="O566" t="s">
        <v>61</v>
      </c>
    </row>
    <row r="567" spans="1:15" x14ac:dyDescent="0.2">
      <c r="A567" s="1" t="s">
        <v>26122</v>
      </c>
      <c r="B567" s="1" t="s">
        <v>10190</v>
      </c>
      <c r="C567" s="1" t="s">
        <v>10191</v>
      </c>
      <c r="D567" s="1" t="s">
        <v>16217</v>
      </c>
      <c r="G567" t="s">
        <v>61</v>
      </c>
      <c r="I567" t="s">
        <v>61</v>
      </c>
      <c r="M567" t="s">
        <v>61</v>
      </c>
      <c r="N567" t="s">
        <v>61</v>
      </c>
      <c r="O567" t="s">
        <v>61</v>
      </c>
    </row>
    <row r="568" spans="1:15" x14ac:dyDescent="0.2">
      <c r="A568" s="1" t="s">
        <v>26123</v>
      </c>
      <c r="B568" s="1" t="s">
        <v>10192</v>
      </c>
      <c r="C568" s="1" t="s">
        <v>10193</v>
      </c>
      <c r="D568" s="1" t="s">
        <v>16217</v>
      </c>
      <c r="G568" t="s">
        <v>61</v>
      </c>
      <c r="I568" t="s">
        <v>61</v>
      </c>
      <c r="M568" t="s">
        <v>61</v>
      </c>
      <c r="N568" t="s">
        <v>61</v>
      </c>
      <c r="O568" t="s">
        <v>61</v>
      </c>
    </row>
    <row r="569" spans="1:15" x14ac:dyDescent="0.2">
      <c r="A569" s="1" t="s">
        <v>26124</v>
      </c>
      <c r="B569" s="1" t="s">
        <v>10194</v>
      </c>
      <c r="C569" s="1" t="s">
        <v>10195</v>
      </c>
      <c r="D569" s="1" t="s">
        <v>16217</v>
      </c>
      <c r="G569" t="s">
        <v>61</v>
      </c>
      <c r="I569" t="s">
        <v>61</v>
      </c>
      <c r="M569" t="s">
        <v>61</v>
      </c>
      <c r="N569" t="s">
        <v>61</v>
      </c>
      <c r="O569" t="s">
        <v>61</v>
      </c>
    </row>
    <row r="570" spans="1:15" x14ac:dyDescent="0.2">
      <c r="A570" s="1" t="s">
        <v>26125</v>
      </c>
      <c r="B570" s="1" t="s">
        <v>10196</v>
      </c>
      <c r="C570" s="1" t="s">
        <v>10197</v>
      </c>
      <c r="D570" s="1" t="s">
        <v>16217</v>
      </c>
      <c r="G570" t="s">
        <v>61</v>
      </c>
      <c r="I570" t="s">
        <v>61</v>
      </c>
      <c r="M570" t="s">
        <v>62</v>
      </c>
      <c r="N570" t="s">
        <v>61</v>
      </c>
      <c r="O570" t="s">
        <v>61</v>
      </c>
    </row>
    <row r="571" spans="1:15" x14ac:dyDescent="0.2">
      <c r="A571" s="1" t="s">
        <v>26126</v>
      </c>
      <c r="B571" s="1" t="s">
        <v>10198</v>
      </c>
      <c r="C571" s="1" t="s">
        <v>10199</v>
      </c>
      <c r="D571" s="1" t="s">
        <v>16217</v>
      </c>
      <c r="G571" t="s">
        <v>61</v>
      </c>
      <c r="I571" t="s">
        <v>61</v>
      </c>
      <c r="M571" t="s">
        <v>61</v>
      </c>
      <c r="N571" t="s">
        <v>61</v>
      </c>
      <c r="O571" t="s">
        <v>61</v>
      </c>
    </row>
    <row r="572" spans="1:15" x14ac:dyDescent="0.2">
      <c r="A572" s="1" t="s">
        <v>26127</v>
      </c>
      <c r="B572" s="1" t="s">
        <v>10200</v>
      </c>
      <c r="C572" s="1" t="s">
        <v>10201</v>
      </c>
      <c r="D572" s="1" t="s">
        <v>16218</v>
      </c>
      <c r="E572" t="s">
        <v>61</v>
      </c>
      <c r="F572" t="s">
        <v>61</v>
      </c>
      <c r="G572" t="s">
        <v>61</v>
      </c>
      <c r="I572" t="s">
        <v>62</v>
      </c>
      <c r="L572" t="s">
        <v>61</v>
      </c>
      <c r="M572" t="s">
        <v>61</v>
      </c>
      <c r="N572" t="s">
        <v>62</v>
      </c>
      <c r="O572" t="s">
        <v>62</v>
      </c>
    </row>
    <row r="573" spans="1:15" x14ac:dyDescent="0.2">
      <c r="A573" s="1" t="s">
        <v>26128</v>
      </c>
      <c r="B573" s="1" t="s">
        <v>10202</v>
      </c>
      <c r="C573" s="1" t="s">
        <v>10203</v>
      </c>
      <c r="D573" s="1" t="s">
        <v>16217</v>
      </c>
      <c r="G573" t="s">
        <v>61</v>
      </c>
      <c r="I573" t="s">
        <v>61</v>
      </c>
      <c r="M573" t="s">
        <v>61</v>
      </c>
      <c r="N573" t="s">
        <v>61</v>
      </c>
      <c r="O573" t="s">
        <v>61</v>
      </c>
    </row>
    <row r="574" spans="1:15" x14ac:dyDescent="0.2">
      <c r="A574" s="1" t="s">
        <v>26129</v>
      </c>
      <c r="B574" s="1" t="s">
        <v>10204</v>
      </c>
      <c r="C574" s="1" t="s">
        <v>10205</v>
      </c>
      <c r="D574" s="1" t="s">
        <v>16217</v>
      </c>
      <c r="G574" t="s">
        <v>61</v>
      </c>
      <c r="I574" t="s">
        <v>61</v>
      </c>
      <c r="M574" t="s">
        <v>61</v>
      </c>
      <c r="N574" t="s">
        <v>61</v>
      </c>
      <c r="O574" t="s">
        <v>61</v>
      </c>
    </row>
    <row r="575" spans="1:15" x14ac:dyDescent="0.2">
      <c r="A575" s="1" t="s">
        <v>26130</v>
      </c>
      <c r="B575" s="1" t="s">
        <v>10206</v>
      </c>
      <c r="C575" s="1" t="s">
        <v>10207</v>
      </c>
      <c r="D575" s="1" t="s">
        <v>16217</v>
      </c>
      <c r="G575" t="s">
        <v>61</v>
      </c>
      <c r="I575" t="s">
        <v>61</v>
      </c>
      <c r="M575" t="s">
        <v>61</v>
      </c>
      <c r="N575" t="s">
        <v>61</v>
      </c>
      <c r="O575" t="s">
        <v>61</v>
      </c>
    </row>
    <row r="576" spans="1:15" x14ac:dyDescent="0.2">
      <c r="A576" s="1" t="s">
        <v>26131</v>
      </c>
      <c r="B576" s="1" t="s">
        <v>10208</v>
      </c>
      <c r="C576" s="1" t="s">
        <v>10209</v>
      </c>
      <c r="D576" s="1" t="s">
        <v>16217</v>
      </c>
      <c r="G576" t="s">
        <v>61</v>
      </c>
      <c r="I576" t="s">
        <v>61</v>
      </c>
      <c r="M576" t="s">
        <v>61</v>
      </c>
      <c r="N576" t="s">
        <v>61</v>
      </c>
      <c r="O576" t="s">
        <v>61</v>
      </c>
    </row>
    <row r="577" spans="1:15" x14ac:dyDescent="0.2">
      <c r="A577" s="1" t="s">
        <v>26132</v>
      </c>
      <c r="B577" s="1" t="s">
        <v>10210</v>
      </c>
      <c r="C577" s="1" t="s">
        <v>10211</v>
      </c>
      <c r="D577" s="1" t="s">
        <v>16217</v>
      </c>
      <c r="G577" t="s">
        <v>61</v>
      </c>
      <c r="I577" t="s">
        <v>61</v>
      </c>
      <c r="M577" t="s">
        <v>61</v>
      </c>
      <c r="N577" t="s">
        <v>61</v>
      </c>
      <c r="O577" t="s">
        <v>61</v>
      </c>
    </row>
    <row r="578" spans="1:15" x14ac:dyDescent="0.2">
      <c r="A578" s="1" t="s">
        <v>26133</v>
      </c>
      <c r="B578" s="1" t="s">
        <v>10212</v>
      </c>
      <c r="C578" s="1" t="s">
        <v>10213</v>
      </c>
      <c r="D578" s="1" t="s">
        <v>16217</v>
      </c>
      <c r="G578" t="s">
        <v>61</v>
      </c>
      <c r="I578" t="s">
        <v>62</v>
      </c>
      <c r="M578" t="s">
        <v>62</v>
      </c>
      <c r="N578" t="s">
        <v>61</v>
      </c>
      <c r="O578" t="s">
        <v>61</v>
      </c>
    </row>
    <row r="579" spans="1:15" x14ac:dyDescent="0.2">
      <c r="A579" s="1" t="s">
        <v>26134</v>
      </c>
      <c r="B579" s="1" t="s">
        <v>10214</v>
      </c>
      <c r="C579" s="1" t="s">
        <v>10215</v>
      </c>
      <c r="D579" s="1" t="s">
        <v>16217</v>
      </c>
      <c r="G579" t="s">
        <v>61</v>
      </c>
      <c r="I579" t="s">
        <v>61</v>
      </c>
      <c r="M579" t="s">
        <v>61</v>
      </c>
      <c r="N579" t="s">
        <v>61</v>
      </c>
      <c r="O579" t="s">
        <v>61</v>
      </c>
    </row>
    <row r="580" spans="1:15" x14ac:dyDescent="0.2">
      <c r="A580" s="1" t="s">
        <v>26135</v>
      </c>
      <c r="B580" s="1" t="s">
        <v>10216</v>
      </c>
      <c r="C580" s="1" t="s">
        <v>10217</v>
      </c>
      <c r="D580" s="1" t="s">
        <v>16217</v>
      </c>
      <c r="G580" t="s">
        <v>61</v>
      </c>
      <c r="I580" t="s">
        <v>61</v>
      </c>
      <c r="M580" t="s">
        <v>61</v>
      </c>
      <c r="N580" t="s">
        <v>61</v>
      </c>
      <c r="O580" t="s">
        <v>61</v>
      </c>
    </row>
    <row r="581" spans="1:15" x14ac:dyDescent="0.2">
      <c r="A581" s="1" t="s">
        <v>26136</v>
      </c>
      <c r="B581" s="1" t="s">
        <v>10218</v>
      </c>
      <c r="C581" s="1" t="s">
        <v>10219</v>
      </c>
      <c r="D581" s="1" t="s">
        <v>16217</v>
      </c>
      <c r="G581" t="s">
        <v>61</v>
      </c>
      <c r="I581" t="s">
        <v>62</v>
      </c>
      <c r="M581" t="s">
        <v>61</v>
      </c>
      <c r="N581" t="s">
        <v>61</v>
      </c>
      <c r="O581" t="s">
        <v>62</v>
      </c>
    </row>
    <row r="582" spans="1:15" x14ac:dyDescent="0.2">
      <c r="A582" s="1" t="s">
        <v>26137</v>
      </c>
      <c r="B582" s="1" t="s">
        <v>10220</v>
      </c>
      <c r="C582" s="1" t="s">
        <v>10221</v>
      </c>
      <c r="D582" s="1" t="s">
        <v>16217</v>
      </c>
      <c r="G582" t="s">
        <v>61</v>
      </c>
      <c r="I582" t="s">
        <v>61</v>
      </c>
      <c r="M582" t="s">
        <v>61</v>
      </c>
      <c r="N582" t="s">
        <v>61</v>
      </c>
      <c r="O582" t="s">
        <v>61</v>
      </c>
    </row>
    <row r="583" spans="1:15" x14ac:dyDescent="0.2">
      <c r="A583" s="1" t="s">
        <v>26138</v>
      </c>
      <c r="B583" s="1" t="s">
        <v>10222</v>
      </c>
      <c r="C583" s="1" t="s">
        <v>10223</v>
      </c>
      <c r="D583" s="1" t="s">
        <v>16218</v>
      </c>
      <c r="G583" t="s">
        <v>61</v>
      </c>
      <c r="I583" t="s">
        <v>62</v>
      </c>
      <c r="M583" t="s">
        <v>61</v>
      </c>
      <c r="N583" t="s">
        <v>61</v>
      </c>
    </row>
    <row r="584" spans="1:15" x14ac:dyDescent="0.2">
      <c r="A584" s="1" t="s">
        <v>26139</v>
      </c>
      <c r="B584" s="1" t="s">
        <v>10224</v>
      </c>
      <c r="C584" s="1" t="s">
        <v>10225</v>
      </c>
      <c r="D584" s="1" t="s">
        <v>16217</v>
      </c>
      <c r="G584" t="s">
        <v>61</v>
      </c>
      <c r="I584" t="s">
        <v>61</v>
      </c>
      <c r="M584" t="s">
        <v>61</v>
      </c>
      <c r="N584" t="s">
        <v>61</v>
      </c>
      <c r="O584" t="s">
        <v>61</v>
      </c>
    </row>
    <row r="585" spans="1:15" x14ac:dyDescent="0.2">
      <c r="A585" s="1" t="s">
        <v>26140</v>
      </c>
      <c r="B585" s="1" t="s">
        <v>10226</v>
      </c>
      <c r="C585" s="1" t="s">
        <v>10227</v>
      </c>
      <c r="D585" s="1" t="s">
        <v>16217</v>
      </c>
      <c r="G585" t="s">
        <v>61</v>
      </c>
      <c r="I585" t="s">
        <v>61</v>
      </c>
      <c r="M585" t="s">
        <v>61</v>
      </c>
      <c r="N585" t="s">
        <v>61</v>
      </c>
      <c r="O585" t="s">
        <v>61</v>
      </c>
    </row>
    <row r="586" spans="1:15" x14ac:dyDescent="0.2">
      <c r="A586" s="1" t="s">
        <v>26141</v>
      </c>
      <c r="B586" s="1" t="s">
        <v>10228</v>
      </c>
      <c r="C586" s="1" t="s">
        <v>10229</v>
      </c>
      <c r="D586" s="1" t="s">
        <v>16217</v>
      </c>
      <c r="G586" t="s">
        <v>61</v>
      </c>
      <c r="I586" t="s">
        <v>61</v>
      </c>
      <c r="M586" t="s">
        <v>61</v>
      </c>
      <c r="N586" t="s">
        <v>61</v>
      </c>
      <c r="O586" t="s">
        <v>61</v>
      </c>
    </row>
    <row r="587" spans="1:15" x14ac:dyDescent="0.2">
      <c r="A587" s="1" t="s">
        <v>26142</v>
      </c>
      <c r="B587" s="1" t="s">
        <v>10230</v>
      </c>
      <c r="C587" s="1" t="s">
        <v>10231</v>
      </c>
      <c r="D587" s="1" t="s">
        <v>16217</v>
      </c>
      <c r="G587" t="s">
        <v>61</v>
      </c>
      <c r="I587" t="s">
        <v>61</v>
      </c>
      <c r="M587" t="s">
        <v>61</v>
      </c>
      <c r="N587" t="s">
        <v>61</v>
      </c>
      <c r="O587" t="s">
        <v>61</v>
      </c>
    </row>
    <row r="588" spans="1:15" x14ac:dyDescent="0.2">
      <c r="A588" s="1" t="s">
        <v>26143</v>
      </c>
      <c r="B588" s="1" t="s">
        <v>10232</v>
      </c>
      <c r="C588" s="1" t="s">
        <v>10233</v>
      </c>
      <c r="D588" s="1" t="s">
        <v>16217</v>
      </c>
      <c r="G588" t="s">
        <v>61</v>
      </c>
      <c r="I588" t="s">
        <v>61</v>
      </c>
      <c r="M588" t="s">
        <v>61</v>
      </c>
      <c r="N588" t="s">
        <v>61</v>
      </c>
      <c r="O588" t="s">
        <v>61</v>
      </c>
    </row>
    <row r="589" spans="1:15" x14ac:dyDescent="0.2">
      <c r="A589" s="1" t="s">
        <v>26144</v>
      </c>
      <c r="B589" s="1" t="s">
        <v>10234</v>
      </c>
      <c r="C589" s="1" t="s">
        <v>10235</v>
      </c>
      <c r="D589" s="1" t="s">
        <v>16217</v>
      </c>
      <c r="G589" t="s">
        <v>61</v>
      </c>
      <c r="I589" t="s">
        <v>61</v>
      </c>
      <c r="M589" t="s">
        <v>61</v>
      </c>
      <c r="N589" t="s">
        <v>61</v>
      </c>
      <c r="O589" t="s">
        <v>61</v>
      </c>
    </row>
    <row r="590" spans="1:15" x14ac:dyDescent="0.2">
      <c r="A590" s="1" t="s">
        <v>26145</v>
      </c>
      <c r="B590" s="1" t="s">
        <v>10236</v>
      </c>
      <c r="C590" s="1" t="s">
        <v>10237</v>
      </c>
      <c r="D590" s="1" t="s">
        <v>16217</v>
      </c>
      <c r="G590" t="s">
        <v>61</v>
      </c>
      <c r="I590" t="s">
        <v>61</v>
      </c>
      <c r="M590" t="s">
        <v>61</v>
      </c>
      <c r="N590" t="s">
        <v>61</v>
      </c>
      <c r="O590" t="s">
        <v>61</v>
      </c>
    </row>
    <row r="591" spans="1:15" x14ac:dyDescent="0.2">
      <c r="A591" s="1" t="s">
        <v>26146</v>
      </c>
      <c r="B591" s="1" t="s">
        <v>10238</v>
      </c>
      <c r="C591" s="1" t="s">
        <v>10239</v>
      </c>
      <c r="D591" s="1" t="s">
        <v>16217</v>
      </c>
      <c r="G591" t="s">
        <v>61</v>
      </c>
      <c r="I591" t="s">
        <v>61</v>
      </c>
      <c r="M591" t="s">
        <v>61</v>
      </c>
      <c r="N591" t="s">
        <v>61</v>
      </c>
      <c r="O591" t="s">
        <v>61</v>
      </c>
    </row>
    <row r="592" spans="1:15" x14ac:dyDescent="0.2">
      <c r="A592" s="1" t="s">
        <v>26147</v>
      </c>
      <c r="B592" s="1" t="s">
        <v>10240</v>
      </c>
      <c r="C592" s="1" t="s">
        <v>10241</v>
      </c>
      <c r="D592" s="1" t="s">
        <v>16217</v>
      </c>
      <c r="G592" t="s">
        <v>61</v>
      </c>
      <c r="I592" t="s">
        <v>61</v>
      </c>
      <c r="M592" t="s">
        <v>61</v>
      </c>
      <c r="N592" t="s">
        <v>61</v>
      </c>
      <c r="O592" t="s">
        <v>61</v>
      </c>
    </row>
    <row r="593" spans="1:15" x14ac:dyDescent="0.2">
      <c r="A593" s="1" t="s">
        <v>26148</v>
      </c>
      <c r="B593" s="1" t="s">
        <v>10242</v>
      </c>
      <c r="C593" s="1" t="s">
        <v>10243</v>
      </c>
      <c r="D593" s="1" t="s">
        <v>16217</v>
      </c>
      <c r="G593" t="s">
        <v>61</v>
      </c>
      <c r="I593" t="s">
        <v>61</v>
      </c>
      <c r="M593" t="s">
        <v>61</v>
      </c>
      <c r="N593" t="s">
        <v>61</v>
      </c>
      <c r="O593" t="s">
        <v>61</v>
      </c>
    </row>
    <row r="594" spans="1:15" x14ac:dyDescent="0.2">
      <c r="A594" s="1" t="s">
        <v>26149</v>
      </c>
      <c r="B594" s="1" t="s">
        <v>10244</v>
      </c>
      <c r="C594" s="1" t="s">
        <v>10245</v>
      </c>
      <c r="D594" s="1" t="s">
        <v>16217</v>
      </c>
      <c r="G594" t="s">
        <v>61</v>
      </c>
      <c r="I594" t="s">
        <v>62</v>
      </c>
      <c r="M594" t="s">
        <v>61</v>
      </c>
      <c r="N594" t="s">
        <v>61</v>
      </c>
      <c r="O594" t="s">
        <v>62</v>
      </c>
    </row>
    <row r="595" spans="1:15" x14ac:dyDescent="0.2">
      <c r="A595" s="1" t="s">
        <v>26150</v>
      </c>
      <c r="B595" s="1" t="s">
        <v>10246</v>
      </c>
      <c r="C595" s="1" t="s">
        <v>10247</v>
      </c>
      <c r="D595" s="1" t="s">
        <v>16217</v>
      </c>
      <c r="G595" t="s">
        <v>61</v>
      </c>
      <c r="I595" t="s">
        <v>61</v>
      </c>
      <c r="M595" t="s">
        <v>61</v>
      </c>
      <c r="N595" t="s">
        <v>61</v>
      </c>
      <c r="O595" t="s">
        <v>61</v>
      </c>
    </row>
    <row r="596" spans="1:15" x14ac:dyDescent="0.2">
      <c r="A596" s="1" t="s">
        <v>26151</v>
      </c>
      <c r="B596" s="1" t="s">
        <v>10248</v>
      </c>
      <c r="C596" s="1" t="s">
        <v>10249</v>
      </c>
      <c r="D596" s="1" t="s">
        <v>16217</v>
      </c>
      <c r="G596" t="s">
        <v>61</v>
      </c>
      <c r="I596" t="s">
        <v>61</v>
      </c>
      <c r="M596" t="s">
        <v>61</v>
      </c>
      <c r="N596" t="s">
        <v>61</v>
      </c>
      <c r="O596" t="s">
        <v>61</v>
      </c>
    </row>
    <row r="597" spans="1:15" x14ac:dyDescent="0.2">
      <c r="A597" s="1" t="s">
        <v>26152</v>
      </c>
      <c r="B597" s="1" t="s">
        <v>10250</v>
      </c>
      <c r="C597" s="1" t="s">
        <v>10251</v>
      </c>
      <c r="D597" s="1" t="s">
        <v>16217</v>
      </c>
      <c r="G597" t="s">
        <v>61</v>
      </c>
      <c r="I597" t="s">
        <v>61</v>
      </c>
      <c r="M597" t="s">
        <v>61</v>
      </c>
      <c r="N597" t="s">
        <v>61</v>
      </c>
      <c r="O597" t="s">
        <v>61</v>
      </c>
    </row>
    <row r="598" spans="1:15" x14ac:dyDescent="0.2">
      <c r="A598" s="1" t="s">
        <v>26153</v>
      </c>
      <c r="B598" s="1" t="s">
        <v>10252</v>
      </c>
      <c r="C598" s="1" t="s">
        <v>10253</v>
      </c>
      <c r="D598" s="1" t="s">
        <v>16217</v>
      </c>
      <c r="G598" t="s">
        <v>61</v>
      </c>
      <c r="I598" t="s">
        <v>62</v>
      </c>
      <c r="M598" t="s">
        <v>61</v>
      </c>
      <c r="N598" t="s">
        <v>61</v>
      </c>
      <c r="O598" t="s">
        <v>62</v>
      </c>
    </row>
    <row r="599" spans="1:15" x14ac:dyDescent="0.2">
      <c r="A599" s="1" t="s">
        <v>26154</v>
      </c>
      <c r="B599" s="1" t="s">
        <v>10254</v>
      </c>
      <c r="C599" s="1" t="s">
        <v>10255</v>
      </c>
      <c r="D599" s="1" t="s">
        <v>16217</v>
      </c>
      <c r="G599" t="s">
        <v>61</v>
      </c>
      <c r="I599" t="s">
        <v>61</v>
      </c>
      <c r="M599" t="s">
        <v>61</v>
      </c>
      <c r="N599" t="s">
        <v>61</v>
      </c>
      <c r="O599" t="s">
        <v>61</v>
      </c>
    </row>
    <row r="600" spans="1:15" x14ac:dyDescent="0.2">
      <c r="A600" s="1" t="s">
        <v>26155</v>
      </c>
      <c r="B600" s="1" t="s">
        <v>10256</v>
      </c>
      <c r="C600" s="1" t="s">
        <v>10257</v>
      </c>
      <c r="D600" s="1" t="s">
        <v>16217</v>
      </c>
      <c r="G600" t="s">
        <v>61</v>
      </c>
      <c r="I600" t="s">
        <v>61</v>
      </c>
      <c r="M600" t="s">
        <v>61</v>
      </c>
      <c r="N600" t="s">
        <v>61</v>
      </c>
      <c r="O600" t="s">
        <v>61</v>
      </c>
    </row>
    <row r="601" spans="1:15" x14ac:dyDescent="0.2">
      <c r="A601" s="1" t="s">
        <v>26156</v>
      </c>
      <c r="B601" s="1" t="s">
        <v>10258</v>
      </c>
      <c r="C601" s="1" t="s">
        <v>10259</v>
      </c>
      <c r="D601" s="1" t="s">
        <v>16217</v>
      </c>
      <c r="G601" t="s">
        <v>61</v>
      </c>
      <c r="I601" t="s">
        <v>61</v>
      </c>
      <c r="M601" t="s">
        <v>61</v>
      </c>
      <c r="N601" t="s">
        <v>61</v>
      </c>
      <c r="O601" t="s">
        <v>61</v>
      </c>
    </row>
    <row r="602" spans="1:15" x14ac:dyDescent="0.2">
      <c r="A602" s="1" t="s">
        <v>26157</v>
      </c>
      <c r="B602" s="1" t="s">
        <v>10260</v>
      </c>
      <c r="C602" s="1" t="s">
        <v>10261</v>
      </c>
      <c r="D602" s="1" t="s">
        <v>16217</v>
      </c>
      <c r="G602" t="s">
        <v>61</v>
      </c>
      <c r="I602" t="s">
        <v>61</v>
      </c>
      <c r="M602" t="s">
        <v>61</v>
      </c>
      <c r="N602" t="s">
        <v>61</v>
      </c>
      <c r="O602" t="s">
        <v>61</v>
      </c>
    </row>
    <row r="603" spans="1:15" x14ac:dyDescent="0.2">
      <c r="A603" s="1" t="s">
        <v>26158</v>
      </c>
      <c r="B603" s="1" t="s">
        <v>10262</v>
      </c>
      <c r="C603" s="1" t="s">
        <v>10263</v>
      </c>
      <c r="D603" s="1" t="s">
        <v>16217</v>
      </c>
      <c r="G603" t="s">
        <v>61</v>
      </c>
      <c r="I603" t="s">
        <v>61</v>
      </c>
      <c r="M603" t="s">
        <v>61</v>
      </c>
      <c r="N603" t="s">
        <v>61</v>
      </c>
      <c r="O603" t="s">
        <v>61</v>
      </c>
    </row>
    <row r="604" spans="1:15" x14ac:dyDescent="0.2">
      <c r="A604" s="1" t="s">
        <v>26159</v>
      </c>
      <c r="B604" s="1" t="s">
        <v>10264</v>
      </c>
      <c r="C604" s="1" t="s">
        <v>10265</v>
      </c>
      <c r="D604" s="1" t="s">
        <v>16218</v>
      </c>
      <c r="G604" t="s">
        <v>61</v>
      </c>
      <c r="I604" t="s">
        <v>62</v>
      </c>
      <c r="M604" t="s">
        <v>61</v>
      </c>
      <c r="N604" t="s">
        <v>61</v>
      </c>
      <c r="O604" t="s">
        <v>62</v>
      </c>
    </row>
    <row r="605" spans="1:15" x14ac:dyDescent="0.2">
      <c r="A605" s="1" t="s">
        <v>26160</v>
      </c>
      <c r="B605" s="1" t="s">
        <v>10266</v>
      </c>
      <c r="C605" s="1" t="s">
        <v>10267</v>
      </c>
      <c r="D605" s="1" t="s">
        <v>16217</v>
      </c>
      <c r="G605" t="s">
        <v>61</v>
      </c>
      <c r="I605" t="s">
        <v>61</v>
      </c>
      <c r="M605" t="s">
        <v>61</v>
      </c>
      <c r="N605" t="s">
        <v>61</v>
      </c>
      <c r="O605" t="s">
        <v>61</v>
      </c>
    </row>
    <row r="606" spans="1:15" x14ac:dyDescent="0.2">
      <c r="A606" s="1" t="s">
        <v>26161</v>
      </c>
      <c r="B606" s="1" t="s">
        <v>10268</v>
      </c>
      <c r="C606" s="1" t="s">
        <v>10269</v>
      </c>
      <c r="D606" s="1" t="s">
        <v>16217</v>
      </c>
      <c r="G606" t="s">
        <v>61</v>
      </c>
      <c r="I606" t="s">
        <v>61</v>
      </c>
      <c r="M606" t="s">
        <v>61</v>
      </c>
      <c r="N606" t="s">
        <v>61</v>
      </c>
      <c r="O606" t="s">
        <v>61</v>
      </c>
    </row>
    <row r="607" spans="1:15" x14ac:dyDescent="0.2">
      <c r="A607" s="1" t="s">
        <v>26162</v>
      </c>
      <c r="B607" s="1" t="s">
        <v>10270</v>
      </c>
      <c r="C607" s="1" t="s">
        <v>10271</v>
      </c>
      <c r="D607" s="1" t="s">
        <v>16217</v>
      </c>
      <c r="G607" t="s">
        <v>61</v>
      </c>
      <c r="I607" t="s">
        <v>61</v>
      </c>
      <c r="M607" t="s">
        <v>61</v>
      </c>
      <c r="N607" t="s">
        <v>61</v>
      </c>
      <c r="O607" t="s">
        <v>61</v>
      </c>
    </row>
    <row r="608" spans="1:15" x14ac:dyDescent="0.2">
      <c r="A608" s="1" t="s">
        <v>26163</v>
      </c>
      <c r="B608" s="1" t="s">
        <v>10272</v>
      </c>
      <c r="C608" s="1" t="s">
        <v>10273</v>
      </c>
      <c r="D608" s="1" t="s">
        <v>16217</v>
      </c>
      <c r="G608" t="s">
        <v>61</v>
      </c>
      <c r="I608" t="s">
        <v>61</v>
      </c>
      <c r="M608" t="s">
        <v>61</v>
      </c>
      <c r="N608" t="s">
        <v>61</v>
      </c>
      <c r="O608" t="s">
        <v>61</v>
      </c>
    </row>
    <row r="609" spans="1:15" x14ac:dyDescent="0.2">
      <c r="A609" s="1" t="s">
        <v>26164</v>
      </c>
      <c r="B609" s="1" t="s">
        <v>10274</v>
      </c>
      <c r="C609" s="1" t="s">
        <v>10275</v>
      </c>
      <c r="D609" s="1" t="s">
        <v>16217</v>
      </c>
      <c r="G609" t="s">
        <v>61</v>
      </c>
      <c r="I609" t="s">
        <v>61</v>
      </c>
      <c r="M609" t="s">
        <v>61</v>
      </c>
      <c r="N609" t="s">
        <v>61</v>
      </c>
      <c r="O609" t="s">
        <v>61</v>
      </c>
    </row>
    <row r="610" spans="1:15" x14ac:dyDescent="0.2">
      <c r="A610" s="1" t="s">
        <v>26165</v>
      </c>
      <c r="B610" s="1" t="s">
        <v>10276</v>
      </c>
      <c r="C610" s="1" t="s">
        <v>10277</v>
      </c>
      <c r="D610" s="1" t="s">
        <v>16217</v>
      </c>
      <c r="G610" t="s">
        <v>61</v>
      </c>
      <c r="I610" t="s">
        <v>61</v>
      </c>
      <c r="M610" t="s">
        <v>61</v>
      </c>
      <c r="N610" t="s">
        <v>61</v>
      </c>
      <c r="O610" t="s">
        <v>61</v>
      </c>
    </row>
    <row r="611" spans="1:15" x14ac:dyDescent="0.2">
      <c r="A611" s="1" t="s">
        <v>26166</v>
      </c>
      <c r="B611" s="1" t="s">
        <v>10278</v>
      </c>
      <c r="C611" s="1" t="s">
        <v>10279</v>
      </c>
      <c r="D611" s="1" t="s">
        <v>16217</v>
      </c>
      <c r="G611" t="s">
        <v>61</v>
      </c>
      <c r="I611" t="s">
        <v>62</v>
      </c>
      <c r="M611" t="s">
        <v>61</v>
      </c>
      <c r="N611" t="s">
        <v>61</v>
      </c>
      <c r="O611" t="s">
        <v>62</v>
      </c>
    </row>
    <row r="612" spans="1:15" x14ac:dyDescent="0.2">
      <c r="A612" s="1" t="s">
        <v>26167</v>
      </c>
      <c r="B612" s="1" t="s">
        <v>10280</v>
      </c>
      <c r="C612" s="1" t="s">
        <v>10281</v>
      </c>
      <c r="D612" s="1" t="s">
        <v>16217</v>
      </c>
      <c r="G612" t="s">
        <v>61</v>
      </c>
      <c r="I612" t="s">
        <v>61</v>
      </c>
      <c r="M612" t="s">
        <v>61</v>
      </c>
      <c r="N612" t="s">
        <v>61</v>
      </c>
      <c r="O612" t="s">
        <v>61</v>
      </c>
    </row>
    <row r="613" spans="1:15" x14ac:dyDescent="0.2">
      <c r="A613" s="1" t="s">
        <v>26168</v>
      </c>
      <c r="B613" s="1" t="s">
        <v>10282</v>
      </c>
      <c r="C613" s="1" t="s">
        <v>10283</v>
      </c>
      <c r="D613" s="1" t="s">
        <v>16217</v>
      </c>
      <c r="G613" t="s">
        <v>61</v>
      </c>
      <c r="I613" t="s">
        <v>61</v>
      </c>
      <c r="M613" t="s">
        <v>61</v>
      </c>
      <c r="N613" t="s">
        <v>61</v>
      </c>
      <c r="O613" t="s">
        <v>61</v>
      </c>
    </row>
    <row r="614" spans="1:15" x14ac:dyDescent="0.2">
      <c r="A614" s="1" t="s">
        <v>26169</v>
      </c>
      <c r="B614" s="1" t="s">
        <v>10284</v>
      </c>
      <c r="C614" s="1" t="s">
        <v>10285</v>
      </c>
      <c r="D614" s="1" t="s">
        <v>16217</v>
      </c>
      <c r="G614" t="s">
        <v>61</v>
      </c>
      <c r="I614" t="s">
        <v>61</v>
      </c>
      <c r="M614" t="s">
        <v>61</v>
      </c>
      <c r="N614" t="s">
        <v>61</v>
      </c>
      <c r="O614" t="s">
        <v>61</v>
      </c>
    </row>
    <row r="615" spans="1:15" x14ac:dyDescent="0.2">
      <c r="A615" s="1" t="s">
        <v>26170</v>
      </c>
      <c r="B615" s="1" t="s">
        <v>10286</v>
      </c>
      <c r="C615" s="1" t="s">
        <v>10287</v>
      </c>
      <c r="D615" s="1" t="s">
        <v>16218</v>
      </c>
      <c r="G615" t="s">
        <v>61</v>
      </c>
      <c r="I615" t="s">
        <v>62</v>
      </c>
      <c r="N615" t="s">
        <v>61</v>
      </c>
      <c r="O615" t="s">
        <v>62</v>
      </c>
    </row>
    <row r="616" spans="1:15" x14ac:dyDescent="0.2">
      <c r="A616" s="1" t="s">
        <v>26171</v>
      </c>
      <c r="B616" s="1" t="s">
        <v>10288</v>
      </c>
      <c r="C616" s="1" t="s">
        <v>10289</v>
      </c>
      <c r="D616" s="1" t="s">
        <v>16217</v>
      </c>
      <c r="G616" t="s">
        <v>61</v>
      </c>
      <c r="I616" t="s">
        <v>61</v>
      </c>
      <c r="M616" t="s">
        <v>61</v>
      </c>
      <c r="N616" t="s">
        <v>61</v>
      </c>
      <c r="O616" t="s">
        <v>61</v>
      </c>
    </row>
    <row r="617" spans="1:15" x14ac:dyDescent="0.2">
      <c r="A617" s="1" t="s">
        <v>26172</v>
      </c>
      <c r="B617" s="1" t="s">
        <v>10290</v>
      </c>
      <c r="C617" s="1" t="s">
        <v>10291</v>
      </c>
      <c r="D617" s="1" t="s">
        <v>16217</v>
      </c>
      <c r="G617" t="s">
        <v>61</v>
      </c>
      <c r="I617" t="s">
        <v>61</v>
      </c>
      <c r="M617" t="s">
        <v>61</v>
      </c>
      <c r="N617" t="s">
        <v>61</v>
      </c>
      <c r="O617" t="s">
        <v>62</v>
      </c>
    </row>
    <row r="618" spans="1:15" x14ac:dyDescent="0.2">
      <c r="A618" s="1" t="s">
        <v>26173</v>
      </c>
      <c r="B618" s="1" t="s">
        <v>10292</v>
      </c>
      <c r="C618" s="1" t="s">
        <v>10293</v>
      </c>
      <c r="D618" s="1" t="s">
        <v>16217</v>
      </c>
      <c r="G618" t="s">
        <v>61</v>
      </c>
      <c r="I618" t="s">
        <v>61</v>
      </c>
      <c r="M618" t="s">
        <v>61</v>
      </c>
      <c r="N618" t="s">
        <v>61</v>
      </c>
      <c r="O618" t="s">
        <v>61</v>
      </c>
    </row>
    <row r="619" spans="1:15" x14ac:dyDescent="0.2">
      <c r="A619" s="1" t="s">
        <v>26174</v>
      </c>
      <c r="B619" s="1" t="s">
        <v>10294</v>
      </c>
      <c r="C619" s="1" t="s">
        <v>10295</v>
      </c>
      <c r="D619" s="1" t="s">
        <v>16217</v>
      </c>
      <c r="G619" t="s">
        <v>61</v>
      </c>
      <c r="I619" t="s">
        <v>61</v>
      </c>
      <c r="M619" t="s">
        <v>61</v>
      </c>
      <c r="N619" t="s">
        <v>61</v>
      </c>
      <c r="O619" t="s">
        <v>61</v>
      </c>
    </row>
    <row r="620" spans="1:15" x14ac:dyDescent="0.2">
      <c r="A620" s="1" t="s">
        <v>26175</v>
      </c>
      <c r="B620" s="1" t="s">
        <v>10296</v>
      </c>
      <c r="C620" s="1" t="s">
        <v>10297</v>
      </c>
      <c r="D620" s="1" t="s">
        <v>16217</v>
      </c>
      <c r="G620" t="s">
        <v>61</v>
      </c>
      <c r="I620" t="s">
        <v>61</v>
      </c>
      <c r="M620" t="s">
        <v>61</v>
      </c>
      <c r="N620" t="s">
        <v>61</v>
      </c>
      <c r="O620" t="s">
        <v>61</v>
      </c>
    </row>
    <row r="621" spans="1:15" x14ac:dyDescent="0.2">
      <c r="A621" s="1" t="s">
        <v>26176</v>
      </c>
      <c r="B621" s="1" t="s">
        <v>10298</v>
      </c>
      <c r="C621" s="1" t="s">
        <v>10299</v>
      </c>
      <c r="D621" s="1" t="s">
        <v>16217</v>
      </c>
      <c r="G621" t="s">
        <v>61</v>
      </c>
      <c r="I621" t="s">
        <v>61</v>
      </c>
      <c r="M621" t="s">
        <v>61</v>
      </c>
      <c r="N621" t="s">
        <v>61</v>
      </c>
      <c r="O621" t="s">
        <v>61</v>
      </c>
    </row>
    <row r="622" spans="1:15" x14ac:dyDescent="0.2">
      <c r="A622" s="1" t="s">
        <v>26177</v>
      </c>
      <c r="B622" s="1" t="s">
        <v>10300</v>
      </c>
      <c r="C622" s="1" t="s">
        <v>10301</v>
      </c>
      <c r="D622" s="1" t="s">
        <v>16217</v>
      </c>
      <c r="G622" t="s">
        <v>61</v>
      </c>
      <c r="I622" t="s">
        <v>61</v>
      </c>
      <c r="M622" t="s">
        <v>61</v>
      </c>
      <c r="N622" t="s">
        <v>61</v>
      </c>
      <c r="O622" t="s">
        <v>61</v>
      </c>
    </row>
    <row r="623" spans="1:15" x14ac:dyDescent="0.2">
      <c r="A623" s="1" t="s">
        <v>26178</v>
      </c>
      <c r="B623" s="1" t="s">
        <v>10302</v>
      </c>
      <c r="C623" s="1" t="s">
        <v>10303</v>
      </c>
      <c r="D623" s="1" t="s">
        <v>16217</v>
      </c>
      <c r="G623" t="s">
        <v>61</v>
      </c>
      <c r="I623" t="s">
        <v>61</v>
      </c>
      <c r="M623" t="s">
        <v>61</v>
      </c>
      <c r="N623" t="s">
        <v>61</v>
      </c>
      <c r="O623" t="s">
        <v>61</v>
      </c>
    </row>
    <row r="624" spans="1:15" x14ac:dyDescent="0.2">
      <c r="A624" s="1" t="s">
        <v>26179</v>
      </c>
      <c r="B624" s="1" t="s">
        <v>10304</v>
      </c>
      <c r="C624" s="1" t="s">
        <v>10305</v>
      </c>
      <c r="D624" s="1" t="s">
        <v>16217</v>
      </c>
      <c r="G624" t="s">
        <v>61</v>
      </c>
      <c r="I624" t="s">
        <v>61</v>
      </c>
      <c r="M624" t="s">
        <v>61</v>
      </c>
      <c r="N624" t="s">
        <v>61</v>
      </c>
      <c r="O624" t="s">
        <v>61</v>
      </c>
    </row>
    <row r="625" spans="1:15" x14ac:dyDescent="0.2">
      <c r="A625" s="1" t="s">
        <v>26180</v>
      </c>
      <c r="B625" s="1" t="s">
        <v>10306</v>
      </c>
      <c r="C625" s="1" t="s">
        <v>10307</v>
      </c>
      <c r="D625" s="1" t="s">
        <v>16217</v>
      </c>
      <c r="G625" t="s">
        <v>61</v>
      </c>
      <c r="I625" t="s">
        <v>61</v>
      </c>
      <c r="M625" t="s">
        <v>61</v>
      </c>
      <c r="N625" t="s">
        <v>61</v>
      </c>
      <c r="O625" t="s">
        <v>61</v>
      </c>
    </row>
    <row r="626" spans="1:15" x14ac:dyDescent="0.2">
      <c r="A626" s="1" t="s">
        <v>26181</v>
      </c>
      <c r="B626" s="1" t="s">
        <v>10308</v>
      </c>
      <c r="C626" s="1" t="s">
        <v>10309</v>
      </c>
      <c r="D626" s="1" t="s">
        <v>16218</v>
      </c>
      <c r="G626" t="s">
        <v>62</v>
      </c>
      <c r="I626" t="s">
        <v>62</v>
      </c>
      <c r="M626" t="s">
        <v>61</v>
      </c>
      <c r="N626" t="s">
        <v>62</v>
      </c>
      <c r="O626" t="s">
        <v>62</v>
      </c>
    </row>
    <row r="627" spans="1:15" x14ac:dyDescent="0.2">
      <c r="A627" s="1" t="s">
        <v>26182</v>
      </c>
      <c r="B627" s="1" t="s">
        <v>10310</v>
      </c>
      <c r="C627" s="1" t="s">
        <v>10311</v>
      </c>
      <c r="D627" s="1" t="s">
        <v>16217</v>
      </c>
      <c r="G627" t="s">
        <v>61</v>
      </c>
      <c r="I627" t="s">
        <v>61</v>
      </c>
      <c r="M627" t="s">
        <v>61</v>
      </c>
      <c r="N627" t="s">
        <v>61</v>
      </c>
      <c r="O627" t="s">
        <v>61</v>
      </c>
    </row>
    <row r="628" spans="1:15" x14ac:dyDescent="0.2">
      <c r="A628" s="1" t="s">
        <v>26183</v>
      </c>
      <c r="B628" s="1" t="s">
        <v>10312</v>
      </c>
      <c r="C628" s="1" t="s">
        <v>10313</v>
      </c>
      <c r="D628" s="1" t="s">
        <v>16217</v>
      </c>
      <c r="G628" t="s">
        <v>61</v>
      </c>
      <c r="I628" t="s">
        <v>61</v>
      </c>
      <c r="M628" t="s">
        <v>61</v>
      </c>
      <c r="N628" t="s">
        <v>61</v>
      </c>
      <c r="O628" t="s">
        <v>61</v>
      </c>
    </row>
    <row r="629" spans="1:15" x14ac:dyDescent="0.2">
      <c r="A629" s="1" t="s">
        <v>26184</v>
      </c>
      <c r="B629" s="1" t="s">
        <v>10314</v>
      </c>
      <c r="C629" s="1" t="s">
        <v>10315</v>
      </c>
      <c r="D629" s="1" t="s">
        <v>16217</v>
      </c>
      <c r="G629" t="s">
        <v>61</v>
      </c>
      <c r="I629" t="s">
        <v>61</v>
      </c>
      <c r="M629" t="s">
        <v>61</v>
      </c>
      <c r="N629" t="s">
        <v>61</v>
      </c>
      <c r="O629" t="s">
        <v>61</v>
      </c>
    </row>
    <row r="630" spans="1:15" x14ac:dyDescent="0.2">
      <c r="A630" s="1" t="s">
        <v>26185</v>
      </c>
      <c r="B630" s="1" t="s">
        <v>10316</v>
      </c>
      <c r="C630" s="1" t="s">
        <v>10317</v>
      </c>
      <c r="D630" s="1" t="s">
        <v>16217</v>
      </c>
      <c r="G630" t="s">
        <v>61</v>
      </c>
      <c r="I630" t="s">
        <v>61</v>
      </c>
      <c r="M630" t="s">
        <v>61</v>
      </c>
      <c r="N630" t="s">
        <v>61</v>
      </c>
      <c r="O630" t="s">
        <v>61</v>
      </c>
    </row>
    <row r="631" spans="1:15" x14ac:dyDescent="0.2">
      <c r="A631" s="1" t="s">
        <v>26186</v>
      </c>
      <c r="B631" s="1" t="s">
        <v>10318</v>
      </c>
      <c r="C631" s="1" t="s">
        <v>10319</v>
      </c>
      <c r="D631" s="1" t="s">
        <v>16217</v>
      </c>
      <c r="G631" t="s">
        <v>61</v>
      </c>
      <c r="I631" t="s">
        <v>61</v>
      </c>
      <c r="M631" t="s">
        <v>61</v>
      </c>
      <c r="N631" t="s">
        <v>61</v>
      </c>
      <c r="O631" t="s">
        <v>61</v>
      </c>
    </row>
    <row r="632" spans="1:15" x14ac:dyDescent="0.2">
      <c r="A632" s="1" t="s">
        <v>26187</v>
      </c>
      <c r="B632" s="1" t="s">
        <v>10320</v>
      </c>
      <c r="C632" s="1" t="s">
        <v>10321</v>
      </c>
      <c r="D632" s="1" t="s">
        <v>16217</v>
      </c>
      <c r="G632" t="s">
        <v>61</v>
      </c>
      <c r="I632" t="s">
        <v>61</v>
      </c>
      <c r="M632" t="s">
        <v>61</v>
      </c>
      <c r="N632" t="s">
        <v>61</v>
      </c>
      <c r="O632" t="s">
        <v>61</v>
      </c>
    </row>
    <row r="633" spans="1:15" x14ac:dyDescent="0.2">
      <c r="A633" s="1" t="s">
        <v>26188</v>
      </c>
      <c r="B633" s="1" t="s">
        <v>10322</v>
      </c>
      <c r="C633" s="1" t="s">
        <v>10323</v>
      </c>
      <c r="D633" s="1" t="s">
        <v>16217</v>
      </c>
      <c r="G633" t="s">
        <v>61</v>
      </c>
      <c r="I633" t="s">
        <v>61</v>
      </c>
      <c r="M633" t="s">
        <v>61</v>
      </c>
      <c r="N633" t="s">
        <v>61</v>
      </c>
      <c r="O633" t="s">
        <v>61</v>
      </c>
    </row>
    <row r="634" spans="1:15" x14ac:dyDescent="0.2">
      <c r="A634" s="1" t="s">
        <v>26189</v>
      </c>
      <c r="B634" s="1" t="s">
        <v>10324</v>
      </c>
      <c r="C634" s="1" t="s">
        <v>10325</v>
      </c>
      <c r="D634" s="1" t="s">
        <v>16217</v>
      </c>
      <c r="G634" t="s">
        <v>61</v>
      </c>
      <c r="I634" t="s">
        <v>61</v>
      </c>
      <c r="M634" t="s">
        <v>61</v>
      </c>
      <c r="N634" t="s">
        <v>61</v>
      </c>
      <c r="O634" t="s">
        <v>61</v>
      </c>
    </row>
    <row r="635" spans="1:15" x14ac:dyDescent="0.2">
      <c r="A635" s="1" t="s">
        <v>26190</v>
      </c>
      <c r="B635" s="1" t="s">
        <v>10326</v>
      </c>
      <c r="C635" s="1" t="s">
        <v>10327</v>
      </c>
      <c r="D635" s="1" t="s">
        <v>16217</v>
      </c>
      <c r="G635" t="s">
        <v>61</v>
      </c>
      <c r="I635" t="s">
        <v>61</v>
      </c>
      <c r="M635" t="s">
        <v>61</v>
      </c>
      <c r="N635" t="s">
        <v>61</v>
      </c>
      <c r="O635" t="s">
        <v>61</v>
      </c>
    </row>
    <row r="636" spans="1:15" x14ac:dyDescent="0.2">
      <c r="A636" s="1" t="s">
        <v>26191</v>
      </c>
      <c r="B636" s="1" t="s">
        <v>10328</v>
      </c>
      <c r="C636" s="1" t="s">
        <v>10329</v>
      </c>
      <c r="D636" s="1" t="s">
        <v>16217</v>
      </c>
      <c r="G636" t="s">
        <v>61</v>
      </c>
      <c r="I636" t="s">
        <v>61</v>
      </c>
      <c r="M636" t="s">
        <v>61</v>
      </c>
      <c r="N636" t="s">
        <v>61</v>
      </c>
      <c r="O636" t="s">
        <v>61</v>
      </c>
    </row>
    <row r="637" spans="1:15" x14ac:dyDescent="0.2">
      <c r="A637" s="1" t="s">
        <v>26192</v>
      </c>
      <c r="B637" s="1" t="s">
        <v>10330</v>
      </c>
      <c r="C637" s="1" t="s">
        <v>10331</v>
      </c>
      <c r="D637" s="1" t="s">
        <v>16217</v>
      </c>
      <c r="G637" t="s">
        <v>61</v>
      </c>
      <c r="I637" t="s">
        <v>61</v>
      </c>
      <c r="M637" t="s">
        <v>61</v>
      </c>
      <c r="N637" t="s">
        <v>61</v>
      </c>
      <c r="O637" t="s">
        <v>61</v>
      </c>
    </row>
    <row r="638" spans="1:15" x14ac:dyDescent="0.2">
      <c r="A638" s="1" t="s">
        <v>26193</v>
      </c>
      <c r="B638" s="1" t="s">
        <v>10332</v>
      </c>
      <c r="C638" s="1" t="s">
        <v>10333</v>
      </c>
      <c r="D638" s="1" t="s">
        <v>16217</v>
      </c>
      <c r="G638" t="s">
        <v>61</v>
      </c>
      <c r="I638" t="s">
        <v>61</v>
      </c>
      <c r="M638" t="s">
        <v>61</v>
      </c>
      <c r="N638" t="s">
        <v>61</v>
      </c>
      <c r="O638" t="s">
        <v>61</v>
      </c>
    </row>
    <row r="639" spans="1:15" x14ac:dyDescent="0.2">
      <c r="A639" s="1" t="s">
        <v>26194</v>
      </c>
      <c r="B639" s="1" t="s">
        <v>10334</v>
      </c>
      <c r="C639" s="1" t="s">
        <v>10335</v>
      </c>
      <c r="D639" s="1" t="s">
        <v>16217</v>
      </c>
      <c r="G639" t="s">
        <v>61</v>
      </c>
      <c r="I639" t="s">
        <v>61</v>
      </c>
      <c r="M639" t="s">
        <v>61</v>
      </c>
      <c r="N639" t="s">
        <v>61</v>
      </c>
      <c r="O639" t="s">
        <v>61</v>
      </c>
    </row>
    <row r="640" spans="1:15" x14ac:dyDescent="0.2">
      <c r="A640" s="1" t="s">
        <v>26195</v>
      </c>
      <c r="B640" s="1" t="s">
        <v>10336</v>
      </c>
      <c r="C640" s="1" t="s">
        <v>10337</v>
      </c>
      <c r="D640" s="1" t="s">
        <v>16217</v>
      </c>
      <c r="G640" t="s">
        <v>61</v>
      </c>
      <c r="I640" t="s">
        <v>61</v>
      </c>
      <c r="M640" t="s">
        <v>61</v>
      </c>
      <c r="N640" t="s">
        <v>61</v>
      </c>
      <c r="O640" t="s">
        <v>61</v>
      </c>
    </row>
    <row r="641" spans="1:15" x14ac:dyDescent="0.2">
      <c r="A641" s="1" t="s">
        <v>26196</v>
      </c>
      <c r="B641" s="1" t="s">
        <v>10338</v>
      </c>
      <c r="C641" s="1" t="s">
        <v>10339</v>
      </c>
      <c r="D641" s="1" t="s">
        <v>16217</v>
      </c>
      <c r="G641" t="s">
        <v>61</v>
      </c>
      <c r="I641" t="s">
        <v>61</v>
      </c>
      <c r="M641" t="s">
        <v>61</v>
      </c>
      <c r="N641" t="s">
        <v>61</v>
      </c>
      <c r="O641" t="s">
        <v>61</v>
      </c>
    </row>
    <row r="642" spans="1:15" x14ac:dyDescent="0.2">
      <c r="A642" s="1" t="s">
        <v>26197</v>
      </c>
      <c r="B642" s="1" t="s">
        <v>10340</v>
      </c>
      <c r="C642" s="1" t="s">
        <v>10341</v>
      </c>
      <c r="D642" s="1" t="s">
        <v>16217</v>
      </c>
      <c r="G642" t="s">
        <v>61</v>
      </c>
      <c r="I642" t="s">
        <v>61</v>
      </c>
      <c r="M642" t="s">
        <v>61</v>
      </c>
      <c r="N642" t="s">
        <v>61</v>
      </c>
      <c r="O642" t="s">
        <v>61</v>
      </c>
    </row>
    <row r="643" spans="1:15" x14ac:dyDescent="0.2">
      <c r="A643" s="1" t="s">
        <v>26198</v>
      </c>
      <c r="B643" s="1" t="s">
        <v>10342</v>
      </c>
      <c r="C643" s="1" t="s">
        <v>10343</v>
      </c>
      <c r="D643" s="1" t="s">
        <v>16217</v>
      </c>
      <c r="G643" t="s">
        <v>61</v>
      </c>
      <c r="I643" t="s">
        <v>61</v>
      </c>
      <c r="M643" t="s">
        <v>61</v>
      </c>
      <c r="N643" t="s">
        <v>61</v>
      </c>
      <c r="O643" t="s">
        <v>61</v>
      </c>
    </row>
    <row r="644" spans="1:15" x14ac:dyDescent="0.2">
      <c r="A644" s="1" t="s">
        <v>26199</v>
      </c>
      <c r="B644" s="1" t="s">
        <v>10344</v>
      </c>
      <c r="C644" s="1" t="s">
        <v>9943</v>
      </c>
      <c r="D644" s="1" t="s">
        <v>16217</v>
      </c>
      <c r="G644" t="s">
        <v>61</v>
      </c>
      <c r="I644" t="s">
        <v>61</v>
      </c>
      <c r="M644" t="s">
        <v>61</v>
      </c>
      <c r="N644" t="s">
        <v>61</v>
      </c>
      <c r="O644" t="s">
        <v>61</v>
      </c>
    </row>
    <row r="645" spans="1:15" x14ac:dyDescent="0.2">
      <c r="A645" s="1" t="s">
        <v>26200</v>
      </c>
      <c r="B645" s="1" t="s">
        <v>10345</v>
      </c>
      <c r="C645" s="1" t="s">
        <v>10346</v>
      </c>
      <c r="D645" s="1" t="s">
        <v>16217</v>
      </c>
      <c r="G645" t="s">
        <v>61</v>
      </c>
      <c r="I645" t="s">
        <v>61</v>
      </c>
      <c r="M645" t="s">
        <v>61</v>
      </c>
      <c r="N645" t="s">
        <v>61</v>
      </c>
      <c r="O645" t="s">
        <v>61</v>
      </c>
    </row>
    <row r="646" spans="1:15" x14ac:dyDescent="0.2">
      <c r="A646" s="1" t="s">
        <v>26201</v>
      </c>
      <c r="B646" s="1" t="s">
        <v>10347</v>
      </c>
      <c r="C646" s="1" t="s">
        <v>10348</v>
      </c>
      <c r="D646" s="1" t="s">
        <v>16217</v>
      </c>
      <c r="G646" t="s">
        <v>61</v>
      </c>
      <c r="I646" t="s">
        <v>61</v>
      </c>
      <c r="M646" t="s">
        <v>61</v>
      </c>
      <c r="N646" t="s">
        <v>61</v>
      </c>
      <c r="O646" t="s">
        <v>61</v>
      </c>
    </row>
    <row r="647" spans="1:15" x14ac:dyDescent="0.2">
      <c r="A647" s="1" t="s">
        <v>26202</v>
      </c>
      <c r="B647" s="1" t="s">
        <v>10349</v>
      </c>
      <c r="C647" s="1" t="s">
        <v>10350</v>
      </c>
      <c r="D647" s="1" t="s">
        <v>16218</v>
      </c>
      <c r="E647" t="s">
        <v>62</v>
      </c>
      <c r="F647" t="s">
        <v>62</v>
      </c>
      <c r="I647" t="s">
        <v>62</v>
      </c>
      <c r="L647" t="s">
        <v>62</v>
      </c>
      <c r="M647" t="s">
        <v>62</v>
      </c>
      <c r="N647" t="s">
        <v>62</v>
      </c>
      <c r="O647" t="s">
        <v>62</v>
      </c>
    </row>
    <row r="648" spans="1:15" x14ac:dyDescent="0.2">
      <c r="A648" s="1" t="s">
        <v>26203</v>
      </c>
      <c r="B648" s="1" t="s">
        <v>10351</v>
      </c>
      <c r="C648" s="1" t="s">
        <v>10352</v>
      </c>
      <c r="D648" s="1" t="s">
        <v>16217</v>
      </c>
      <c r="G648" t="s">
        <v>61</v>
      </c>
      <c r="I648" t="s">
        <v>61</v>
      </c>
      <c r="M648" t="s">
        <v>61</v>
      </c>
      <c r="N648" t="s">
        <v>61</v>
      </c>
      <c r="O648" t="s">
        <v>61</v>
      </c>
    </row>
    <row r="649" spans="1:15" x14ac:dyDescent="0.2">
      <c r="A649" s="1" t="s">
        <v>26204</v>
      </c>
      <c r="B649" s="1" t="s">
        <v>10353</v>
      </c>
      <c r="C649" s="1" t="s">
        <v>10354</v>
      </c>
      <c r="D649" s="1" t="s">
        <v>16217</v>
      </c>
      <c r="G649" t="s">
        <v>61</v>
      </c>
      <c r="I649" t="s">
        <v>61</v>
      </c>
      <c r="M649" t="s">
        <v>61</v>
      </c>
      <c r="N649" t="s">
        <v>61</v>
      </c>
      <c r="O649" t="s">
        <v>61</v>
      </c>
    </row>
    <row r="650" spans="1:15" x14ac:dyDescent="0.2">
      <c r="A650" s="1" t="s">
        <v>26205</v>
      </c>
      <c r="B650" s="1" t="s">
        <v>10355</v>
      </c>
      <c r="C650" s="1" t="s">
        <v>10356</v>
      </c>
      <c r="D650" s="1" t="s">
        <v>16217</v>
      </c>
      <c r="G650" t="s">
        <v>61</v>
      </c>
      <c r="I650" t="s">
        <v>61</v>
      </c>
      <c r="M650" t="s">
        <v>61</v>
      </c>
      <c r="N650" t="s">
        <v>61</v>
      </c>
      <c r="O650" t="s">
        <v>61</v>
      </c>
    </row>
    <row r="651" spans="1:15" x14ac:dyDescent="0.2">
      <c r="A651" s="1" t="s">
        <v>26206</v>
      </c>
      <c r="B651" s="1" t="s">
        <v>10357</v>
      </c>
      <c r="C651" s="1" t="s">
        <v>10358</v>
      </c>
      <c r="D651" s="1" t="s">
        <v>16217</v>
      </c>
      <c r="G651" t="s">
        <v>61</v>
      </c>
      <c r="I651" t="s">
        <v>61</v>
      </c>
      <c r="M651" t="s">
        <v>61</v>
      </c>
      <c r="N651" t="s">
        <v>61</v>
      </c>
      <c r="O651" t="s">
        <v>61</v>
      </c>
    </row>
    <row r="652" spans="1:15" x14ac:dyDescent="0.2">
      <c r="A652" s="1" t="s">
        <v>26207</v>
      </c>
      <c r="B652" s="1" t="s">
        <v>10359</v>
      </c>
      <c r="C652" s="1" t="s">
        <v>10360</v>
      </c>
      <c r="D652" s="1" t="s">
        <v>16217</v>
      </c>
      <c r="G652" t="s">
        <v>62</v>
      </c>
      <c r="I652" t="s">
        <v>62</v>
      </c>
      <c r="M652" t="s">
        <v>62</v>
      </c>
      <c r="N652" t="s">
        <v>62</v>
      </c>
      <c r="O652" t="s">
        <v>62</v>
      </c>
    </row>
    <row r="653" spans="1:15" x14ac:dyDescent="0.2">
      <c r="A653" s="1" t="s">
        <v>26208</v>
      </c>
      <c r="B653" s="1" t="s">
        <v>10361</v>
      </c>
      <c r="C653" s="1" t="s">
        <v>10362</v>
      </c>
      <c r="D653" s="1" t="s">
        <v>16217</v>
      </c>
      <c r="G653" t="s">
        <v>61</v>
      </c>
      <c r="I653" t="s">
        <v>61</v>
      </c>
      <c r="M653" t="s">
        <v>61</v>
      </c>
      <c r="N653" t="s">
        <v>61</v>
      </c>
      <c r="O653" t="s">
        <v>61</v>
      </c>
    </row>
    <row r="654" spans="1:15" x14ac:dyDescent="0.2">
      <c r="A654" s="1" t="s">
        <v>26209</v>
      </c>
      <c r="B654" s="1" t="s">
        <v>10363</v>
      </c>
      <c r="C654" s="1" t="s">
        <v>10364</v>
      </c>
      <c r="D654" s="1" t="s">
        <v>16217</v>
      </c>
      <c r="G654" t="s">
        <v>61</v>
      </c>
      <c r="I654" t="s">
        <v>61</v>
      </c>
      <c r="M654" t="s">
        <v>61</v>
      </c>
      <c r="N654" t="s">
        <v>61</v>
      </c>
      <c r="O654" t="s">
        <v>61</v>
      </c>
    </row>
    <row r="655" spans="1:15" x14ac:dyDescent="0.2">
      <c r="A655" s="1" t="s">
        <v>26210</v>
      </c>
      <c r="B655" s="1" t="s">
        <v>10365</v>
      </c>
      <c r="C655" s="1" t="s">
        <v>10366</v>
      </c>
      <c r="D655" s="1" t="s">
        <v>16217</v>
      </c>
      <c r="G655" t="s">
        <v>61</v>
      </c>
      <c r="I655" t="s">
        <v>61</v>
      </c>
      <c r="M655" t="s">
        <v>61</v>
      </c>
      <c r="N655" t="s">
        <v>61</v>
      </c>
      <c r="O655" t="s">
        <v>61</v>
      </c>
    </row>
    <row r="656" spans="1:15" x14ac:dyDescent="0.2">
      <c r="A656" s="1" t="s">
        <v>26211</v>
      </c>
      <c r="B656" s="1" t="s">
        <v>10367</v>
      </c>
      <c r="C656" s="1" t="s">
        <v>10368</v>
      </c>
      <c r="D656" s="1" t="s">
        <v>16217</v>
      </c>
      <c r="G656" t="s">
        <v>61</v>
      </c>
      <c r="I656" t="s">
        <v>61</v>
      </c>
      <c r="M656" t="s">
        <v>61</v>
      </c>
      <c r="N656" t="s">
        <v>61</v>
      </c>
      <c r="O656" t="s">
        <v>61</v>
      </c>
    </row>
    <row r="657" spans="1:15" x14ac:dyDescent="0.2">
      <c r="A657" s="1" t="s">
        <v>26212</v>
      </c>
      <c r="B657" s="1" t="s">
        <v>10369</v>
      </c>
      <c r="C657" s="1" t="s">
        <v>10370</v>
      </c>
      <c r="D657" s="1" t="s">
        <v>16217</v>
      </c>
      <c r="G657" t="s">
        <v>61</v>
      </c>
      <c r="I657" t="s">
        <v>61</v>
      </c>
      <c r="M657" t="s">
        <v>61</v>
      </c>
      <c r="N657" t="s">
        <v>61</v>
      </c>
      <c r="O657" t="s">
        <v>61</v>
      </c>
    </row>
    <row r="658" spans="1:15" x14ac:dyDescent="0.2">
      <c r="A658" s="1" t="s">
        <v>26213</v>
      </c>
      <c r="B658" s="1" t="s">
        <v>10371</v>
      </c>
      <c r="C658" s="1" t="s">
        <v>10372</v>
      </c>
      <c r="D658" s="1" t="s">
        <v>16218</v>
      </c>
      <c r="E658" t="s">
        <v>62</v>
      </c>
      <c r="F658" t="s">
        <v>61</v>
      </c>
      <c r="G658" t="s">
        <v>62</v>
      </c>
      <c r="I658" t="s">
        <v>62</v>
      </c>
      <c r="L658" t="s">
        <v>61</v>
      </c>
      <c r="M658" t="s">
        <v>61</v>
      </c>
      <c r="N658" t="s">
        <v>62</v>
      </c>
      <c r="O658" t="s">
        <v>62</v>
      </c>
    </row>
    <row r="659" spans="1:15" x14ac:dyDescent="0.2">
      <c r="A659" s="1" t="s">
        <v>26214</v>
      </c>
      <c r="B659" s="1" t="s">
        <v>10373</v>
      </c>
      <c r="C659" s="1" t="s">
        <v>10374</v>
      </c>
      <c r="D659" s="1" t="s">
        <v>16217</v>
      </c>
      <c r="G659" t="s">
        <v>61</v>
      </c>
      <c r="I659" t="s">
        <v>61</v>
      </c>
      <c r="M659" t="s">
        <v>61</v>
      </c>
      <c r="N659" t="s">
        <v>61</v>
      </c>
      <c r="O659" t="s">
        <v>61</v>
      </c>
    </row>
    <row r="660" spans="1:15" x14ac:dyDescent="0.2">
      <c r="A660" s="1" t="s">
        <v>26215</v>
      </c>
      <c r="B660" s="1" t="s">
        <v>10375</v>
      </c>
      <c r="C660" s="1" t="s">
        <v>10376</v>
      </c>
      <c r="D660" s="1" t="s">
        <v>16217</v>
      </c>
      <c r="G660" t="s">
        <v>61</v>
      </c>
      <c r="I660" t="s">
        <v>61</v>
      </c>
      <c r="M660" t="s">
        <v>61</v>
      </c>
      <c r="N660" t="s">
        <v>61</v>
      </c>
      <c r="O660" t="s">
        <v>61</v>
      </c>
    </row>
    <row r="661" spans="1:15" x14ac:dyDescent="0.2">
      <c r="A661" s="1" t="s">
        <v>26216</v>
      </c>
      <c r="B661" s="1" t="s">
        <v>10377</v>
      </c>
      <c r="C661" s="1" t="s">
        <v>10378</v>
      </c>
      <c r="D661" s="1" t="s">
        <v>16217</v>
      </c>
      <c r="G661" t="s">
        <v>61</v>
      </c>
      <c r="I661" t="s">
        <v>61</v>
      </c>
      <c r="M661" t="s">
        <v>61</v>
      </c>
      <c r="N661" t="s">
        <v>61</v>
      </c>
      <c r="O661" t="s">
        <v>61</v>
      </c>
    </row>
    <row r="662" spans="1:15" x14ac:dyDescent="0.2">
      <c r="A662" s="1" t="s">
        <v>26217</v>
      </c>
      <c r="B662" s="1" t="s">
        <v>10379</v>
      </c>
      <c r="C662" s="1" t="s">
        <v>10380</v>
      </c>
      <c r="D662" s="1" t="s">
        <v>16217</v>
      </c>
      <c r="G662" t="s">
        <v>61</v>
      </c>
      <c r="I662" t="s">
        <v>61</v>
      </c>
      <c r="M662" t="s">
        <v>61</v>
      </c>
      <c r="N662" t="s">
        <v>61</v>
      </c>
      <c r="O662" t="s">
        <v>61</v>
      </c>
    </row>
    <row r="663" spans="1:15" x14ac:dyDescent="0.2">
      <c r="A663" s="1" t="s">
        <v>26218</v>
      </c>
      <c r="B663" s="1" t="s">
        <v>10381</v>
      </c>
      <c r="C663" s="1" t="s">
        <v>10382</v>
      </c>
      <c r="D663" s="1" t="s">
        <v>16217</v>
      </c>
      <c r="G663" t="s">
        <v>61</v>
      </c>
      <c r="I663" t="s">
        <v>62</v>
      </c>
      <c r="M663" t="s">
        <v>61</v>
      </c>
      <c r="N663" t="s">
        <v>62</v>
      </c>
      <c r="O663" t="s">
        <v>62</v>
      </c>
    </row>
    <row r="664" spans="1:15" x14ac:dyDescent="0.2">
      <c r="A664" s="1" t="s">
        <v>26219</v>
      </c>
      <c r="B664" s="1" t="s">
        <v>10383</v>
      </c>
      <c r="C664" s="1" t="s">
        <v>10384</v>
      </c>
      <c r="D664" s="1" t="s">
        <v>16217</v>
      </c>
      <c r="G664" t="s">
        <v>61</v>
      </c>
      <c r="I664" t="s">
        <v>62</v>
      </c>
      <c r="M664" t="s">
        <v>61</v>
      </c>
      <c r="N664" t="s">
        <v>62</v>
      </c>
      <c r="O664" t="s">
        <v>62</v>
      </c>
    </row>
    <row r="665" spans="1:15" x14ac:dyDescent="0.2">
      <c r="A665" s="1" t="s">
        <v>26220</v>
      </c>
      <c r="B665" s="1" t="s">
        <v>10385</v>
      </c>
      <c r="C665" s="1" t="s">
        <v>10386</v>
      </c>
      <c r="D665" s="1" t="s">
        <v>16217</v>
      </c>
      <c r="G665" t="s">
        <v>61</v>
      </c>
      <c r="I665" t="s">
        <v>62</v>
      </c>
      <c r="M665" t="s">
        <v>61</v>
      </c>
      <c r="N665" t="s">
        <v>61</v>
      </c>
      <c r="O665" t="s">
        <v>61</v>
      </c>
    </row>
    <row r="666" spans="1:15" x14ac:dyDescent="0.2">
      <c r="A666" s="1" t="s">
        <v>26221</v>
      </c>
      <c r="B666" s="1" t="s">
        <v>10387</v>
      </c>
      <c r="C666" s="1" t="s">
        <v>10388</v>
      </c>
      <c r="D666" s="1" t="s">
        <v>16217</v>
      </c>
      <c r="G666" t="s">
        <v>61</v>
      </c>
      <c r="I666" t="s">
        <v>61</v>
      </c>
      <c r="M666" t="s">
        <v>61</v>
      </c>
      <c r="N666" t="s">
        <v>61</v>
      </c>
      <c r="O666" t="s">
        <v>61</v>
      </c>
    </row>
    <row r="667" spans="1:15" x14ac:dyDescent="0.2">
      <c r="A667" s="1" t="s">
        <v>26222</v>
      </c>
      <c r="B667" s="1" t="s">
        <v>10389</v>
      </c>
      <c r="C667" s="1" t="s">
        <v>10390</v>
      </c>
      <c r="D667" s="1" t="s">
        <v>16217</v>
      </c>
      <c r="G667" t="s">
        <v>61</v>
      </c>
      <c r="I667" t="s">
        <v>62</v>
      </c>
      <c r="M667" t="s">
        <v>61</v>
      </c>
      <c r="N667" t="s">
        <v>61</v>
      </c>
      <c r="O667" t="s">
        <v>61</v>
      </c>
    </row>
    <row r="668" spans="1:15" x14ac:dyDescent="0.2">
      <c r="A668" s="1" t="s">
        <v>26223</v>
      </c>
      <c r="B668" s="1" t="s">
        <v>10391</v>
      </c>
      <c r="C668" s="1" t="s">
        <v>10392</v>
      </c>
      <c r="D668" s="1" t="s">
        <v>16217</v>
      </c>
      <c r="G668" t="s">
        <v>61</v>
      </c>
      <c r="I668" t="s">
        <v>61</v>
      </c>
      <c r="M668" t="s">
        <v>61</v>
      </c>
      <c r="N668" t="s">
        <v>61</v>
      </c>
      <c r="O668" t="s">
        <v>61</v>
      </c>
    </row>
    <row r="669" spans="1:15" x14ac:dyDescent="0.2">
      <c r="A669" s="1" t="s">
        <v>26224</v>
      </c>
      <c r="B669" s="1" t="s">
        <v>10393</v>
      </c>
      <c r="C669" s="1" t="s">
        <v>10394</v>
      </c>
      <c r="D669" s="1" t="s">
        <v>16217</v>
      </c>
      <c r="G669" t="s">
        <v>61</v>
      </c>
      <c r="I669" t="s">
        <v>61</v>
      </c>
      <c r="M669" t="s">
        <v>61</v>
      </c>
      <c r="N669" t="s">
        <v>61</v>
      </c>
      <c r="O669" t="s">
        <v>61</v>
      </c>
    </row>
    <row r="670" spans="1:15" x14ac:dyDescent="0.2">
      <c r="A670" s="1" t="s">
        <v>26225</v>
      </c>
      <c r="B670" s="1" t="s">
        <v>10395</v>
      </c>
      <c r="C670" s="1" t="s">
        <v>10396</v>
      </c>
      <c r="D670" s="1" t="s">
        <v>16217</v>
      </c>
      <c r="G670" t="s">
        <v>61</v>
      </c>
      <c r="I670" t="s">
        <v>61</v>
      </c>
      <c r="M670" t="s">
        <v>61</v>
      </c>
      <c r="N670" t="s">
        <v>61</v>
      </c>
      <c r="O670" t="s">
        <v>61</v>
      </c>
    </row>
    <row r="671" spans="1:15" x14ac:dyDescent="0.2">
      <c r="A671" s="1" t="s">
        <v>26226</v>
      </c>
      <c r="B671" s="1" t="s">
        <v>10397</v>
      </c>
      <c r="C671" s="1" t="s">
        <v>10398</v>
      </c>
      <c r="D671" s="1" t="s">
        <v>16217</v>
      </c>
      <c r="G671" t="s">
        <v>61</v>
      </c>
      <c r="I671" t="s">
        <v>61</v>
      </c>
      <c r="M671" t="s">
        <v>61</v>
      </c>
      <c r="N671" t="s">
        <v>61</v>
      </c>
      <c r="O671" t="s">
        <v>61</v>
      </c>
    </row>
    <row r="672" spans="1:15" x14ac:dyDescent="0.2">
      <c r="A672" s="1" t="s">
        <v>26227</v>
      </c>
      <c r="B672" s="1" t="s">
        <v>10399</v>
      </c>
      <c r="C672" s="1" t="s">
        <v>10400</v>
      </c>
      <c r="D672" s="1" t="s">
        <v>16217</v>
      </c>
      <c r="G672" t="s">
        <v>61</v>
      </c>
      <c r="I672" t="s">
        <v>61</v>
      </c>
      <c r="M672" t="s">
        <v>61</v>
      </c>
      <c r="N672" t="s">
        <v>61</v>
      </c>
      <c r="O672" t="s">
        <v>61</v>
      </c>
    </row>
    <row r="673" spans="1:15" x14ac:dyDescent="0.2">
      <c r="A673" s="1" t="s">
        <v>26228</v>
      </c>
      <c r="B673" s="1" t="s">
        <v>10401</v>
      </c>
      <c r="C673" s="1" t="s">
        <v>10402</v>
      </c>
      <c r="D673" s="1" t="s">
        <v>16217</v>
      </c>
      <c r="G673" t="s">
        <v>61</v>
      </c>
      <c r="I673" t="s">
        <v>61</v>
      </c>
      <c r="M673" t="s">
        <v>61</v>
      </c>
      <c r="N673" t="s">
        <v>61</v>
      </c>
      <c r="O673" t="s">
        <v>61</v>
      </c>
    </row>
    <row r="674" spans="1:15" x14ac:dyDescent="0.2">
      <c r="A674" s="1" t="s">
        <v>26229</v>
      </c>
      <c r="B674" s="1" t="s">
        <v>10403</v>
      </c>
      <c r="C674" s="1" t="s">
        <v>10404</v>
      </c>
      <c r="D674" s="1" t="s">
        <v>16217</v>
      </c>
      <c r="G674" t="s">
        <v>61</v>
      </c>
      <c r="I674" t="s">
        <v>61</v>
      </c>
      <c r="M674" t="s">
        <v>61</v>
      </c>
      <c r="N674" t="s">
        <v>61</v>
      </c>
      <c r="O674" t="s">
        <v>61</v>
      </c>
    </row>
    <row r="675" spans="1:15" x14ac:dyDescent="0.2">
      <c r="A675" s="1" t="s">
        <v>26230</v>
      </c>
      <c r="B675" s="1" t="s">
        <v>10405</v>
      </c>
      <c r="C675" s="1" t="s">
        <v>10406</v>
      </c>
      <c r="D675" s="1" t="s">
        <v>16217</v>
      </c>
      <c r="E675" t="s">
        <v>61</v>
      </c>
      <c r="F675" t="s">
        <v>61</v>
      </c>
      <c r="G675" t="s">
        <v>61</v>
      </c>
      <c r="I675" t="s">
        <v>62</v>
      </c>
      <c r="M675" t="s">
        <v>62</v>
      </c>
      <c r="N675" t="s">
        <v>62</v>
      </c>
      <c r="O675" t="s">
        <v>62</v>
      </c>
    </row>
    <row r="676" spans="1:15" x14ac:dyDescent="0.2">
      <c r="A676" s="1" t="s">
        <v>26231</v>
      </c>
      <c r="B676" s="1" t="s">
        <v>10407</v>
      </c>
      <c r="C676" s="1" t="s">
        <v>10408</v>
      </c>
      <c r="D676" s="1" t="s">
        <v>16217</v>
      </c>
      <c r="G676" t="s">
        <v>61</v>
      </c>
      <c r="I676" t="s">
        <v>62</v>
      </c>
      <c r="M676" t="s">
        <v>61</v>
      </c>
      <c r="N676" t="s">
        <v>61</v>
      </c>
      <c r="O676" t="s">
        <v>62</v>
      </c>
    </row>
    <row r="677" spans="1:15" x14ac:dyDescent="0.2">
      <c r="A677" s="1" t="s">
        <v>26232</v>
      </c>
      <c r="B677" s="1" t="s">
        <v>10409</v>
      </c>
      <c r="C677" s="1" t="s">
        <v>10410</v>
      </c>
      <c r="D677" s="1" t="s">
        <v>16217</v>
      </c>
      <c r="G677" t="s">
        <v>61</v>
      </c>
      <c r="I677" t="s">
        <v>61</v>
      </c>
      <c r="M677" t="s">
        <v>61</v>
      </c>
      <c r="N677" t="s">
        <v>61</v>
      </c>
      <c r="O677" t="s">
        <v>61</v>
      </c>
    </row>
    <row r="678" spans="1:15" x14ac:dyDescent="0.2">
      <c r="A678" s="1" t="s">
        <v>26233</v>
      </c>
      <c r="B678" s="1" t="s">
        <v>10411</v>
      </c>
      <c r="C678" s="1" t="s">
        <v>10412</v>
      </c>
      <c r="D678" s="1" t="s">
        <v>16217</v>
      </c>
      <c r="G678" t="s">
        <v>61</v>
      </c>
      <c r="I678" t="s">
        <v>61</v>
      </c>
      <c r="M678" t="s">
        <v>61</v>
      </c>
      <c r="N678" t="s">
        <v>61</v>
      </c>
      <c r="O678" t="s">
        <v>61</v>
      </c>
    </row>
    <row r="679" spans="1:15" x14ac:dyDescent="0.2">
      <c r="A679" s="1" t="s">
        <v>26234</v>
      </c>
      <c r="B679" s="1" t="s">
        <v>10413</v>
      </c>
      <c r="C679" s="1" t="s">
        <v>10414</v>
      </c>
      <c r="D679" s="1" t="s">
        <v>16218</v>
      </c>
      <c r="I679" t="s">
        <v>62</v>
      </c>
      <c r="N679" t="s">
        <v>62</v>
      </c>
      <c r="O679" t="s">
        <v>62</v>
      </c>
    </row>
    <row r="680" spans="1:15" x14ac:dyDescent="0.2">
      <c r="A680" s="1" t="s">
        <v>26235</v>
      </c>
      <c r="B680" s="1" t="s">
        <v>10415</v>
      </c>
      <c r="C680" s="1" t="s">
        <v>10416</v>
      </c>
      <c r="D680" s="1" t="s">
        <v>16217</v>
      </c>
      <c r="G680" t="s">
        <v>61</v>
      </c>
      <c r="I680" t="s">
        <v>61</v>
      </c>
      <c r="M680" t="s">
        <v>61</v>
      </c>
      <c r="N680" t="s">
        <v>61</v>
      </c>
      <c r="O680" t="s">
        <v>61</v>
      </c>
    </row>
    <row r="681" spans="1:15" x14ac:dyDescent="0.2">
      <c r="A681" s="1" t="s">
        <v>26236</v>
      </c>
      <c r="B681" s="1" t="s">
        <v>10417</v>
      </c>
      <c r="C681" s="1" t="s">
        <v>10418</v>
      </c>
      <c r="D681" s="1" t="s">
        <v>16217</v>
      </c>
      <c r="G681" t="s">
        <v>61</v>
      </c>
      <c r="I681" t="s">
        <v>62</v>
      </c>
      <c r="M681" t="s">
        <v>61</v>
      </c>
      <c r="N681" t="s">
        <v>61</v>
      </c>
      <c r="O681" t="s">
        <v>62</v>
      </c>
    </row>
    <row r="682" spans="1:15" x14ac:dyDescent="0.2">
      <c r="A682" s="1" t="s">
        <v>26237</v>
      </c>
      <c r="B682" s="1" t="s">
        <v>10419</v>
      </c>
      <c r="C682" s="1" t="s">
        <v>10420</v>
      </c>
      <c r="D682" s="1" t="s">
        <v>16217</v>
      </c>
      <c r="G682" t="s">
        <v>61</v>
      </c>
      <c r="I682" t="s">
        <v>61</v>
      </c>
      <c r="M682" t="s">
        <v>61</v>
      </c>
      <c r="N682" t="s">
        <v>61</v>
      </c>
      <c r="O682" t="s">
        <v>61</v>
      </c>
    </row>
    <row r="683" spans="1:15" x14ac:dyDescent="0.2">
      <c r="A683" s="1" t="s">
        <v>26238</v>
      </c>
      <c r="B683" s="1" t="s">
        <v>10421</v>
      </c>
      <c r="C683" s="1" t="s">
        <v>10422</v>
      </c>
      <c r="D683" s="1" t="s">
        <v>16217</v>
      </c>
      <c r="G683" t="s">
        <v>61</v>
      </c>
      <c r="I683" t="s">
        <v>61</v>
      </c>
      <c r="M683" t="s">
        <v>61</v>
      </c>
      <c r="N683" t="s">
        <v>61</v>
      </c>
      <c r="O683" t="s">
        <v>61</v>
      </c>
    </row>
    <row r="684" spans="1:15" x14ac:dyDescent="0.2">
      <c r="A684" s="1" t="s">
        <v>26239</v>
      </c>
      <c r="B684" s="1" t="s">
        <v>10423</v>
      </c>
      <c r="C684" s="1" t="s">
        <v>10424</v>
      </c>
      <c r="D684" s="1" t="s">
        <v>16217</v>
      </c>
      <c r="G684" t="s">
        <v>61</v>
      </c>
      <c r="I684" t="s">
        <v>61</v>
      </c>
      <c r="M684" t="s">
        <v>61</v>
      </c>
      <c r="N684" t="s">
        <v>61</v>
      </c>
      <c r="O684" t="s">
        <v>61</v>
      </c>
    </row>
    <row r="685" spans="1:15" x14ac:dyDescent="0.2">
      <c r="A685" s="1" t="s">
        <v>26240</v>
      </c>
      <c r="B685" s="1" t="s">
        <v>10425</v>
      </c>
      <c r="C685" s="1" t="s">
        <v>10426</v>
      </c>
      <c r="D685" s="1" t="s">
        <v>16217</v>
      </c>
      <c r="G685" t="s">
        <v>61</v>
      </c>
      <c r="I685" t="s">
        <v>61</v>
      </c>
      <c r="M685" t="s">
        <v>61</v>
      </c>
      <c r="N685" t="s">
        <v>61</v>
      </c>
      <c r="O685" t="s">
        <v>61</v>
      </c>
    </row>
    <row r="686" spans="1:15" x14ac:dyDescent="0.2">
      <c r="A686" s="1" t="s">
        <v>26241</v>
      </c>
      <c r="B686" s="1" t="s">
        <v>10427</v>
      </c>
      <c r="C686" s="1" t="s">
        <v>10428</v>
      </c>
      <c r="D686" s="1" t="s">
        <v>16217</v>
      </c>
      <c r="G686" t="s">
        <v>61</v>
      </c>
      <c r="I686" t="s">
        <v>61</v>
      </c>
      <c r="M686" t="s">
        <v>61</v>
      </c>
      <c r="N686" t="s">
        <v>61</v>
      </c>
      <c r="O686" t="s">
        <v>61</v>
      </c>
    </row>
    <row r="687" spans="1:15" x14ac:dyDescent="0.2">
      <c r="A687" s="1" t="s">
        <v>26242</v>
      </c>
      <c r="B687" s="1" t="s">
        <v>10429</v>
      </c>
      <c r="C687" s="1" t="s">
        <v>10430</v>
      </c>
      <c r="D687" s="1" t="s">
        <v>16217</v>
      </c>
      <c r="G687" t="s">
        <v>61</v>
      </c>
      <c r="I687" t="s">
        <v>61</v>
      </c>
      <c r="M687" t="s">
        <v>61</v>
      </c>
      <c r="N687" t="s">
        <v>61</v>
      </c>
      <c r="O687" t="s">
        <v>61</v>
      </c>
    </row>
    <row r="688" spans="1:15" x14ac:dyDescent="0.2">
      <c r="A688" s="1" t="s">
        <v>26243</v>
      </c>
      <c r="B688" s="1" t="s">
        <v>10431</v>
      </c>
      <c r="C688" s="1" t="s">
        <v>10432</v>
      </c>
      <c r="D688" s="1" t="s">
        <v>16217</v>
      </c>
      <c r="G688" t="s">
        <v>61</v>
      </c>
      <c r="I688" t="s">
        <v>61</v>
      </c>
      <c r="M688" t="s">
        <v>61</v>
      </c>
      <c r="N688" t="s">
        <v>61</v>
      </c>
      <c r="O688" t="s">
        <v>61</v>
      </c>
    </row>
    <row r="689" spans="1:15" x14ac:dyDescent="0.2">
      <c r="A689" s="1" t="s">
        <v>26244</v>
      </c>
      <c r="B689" s="1" t="s">
        <v>10433</v>
      </c>
      <c r="C689" s="1" t="s">
        <v>10434</v>
      </c>
      <c r="D689" s="1" t="s">
        <v>16217</v>
      </c>
      <c r="G689" t="s">
        <v>61</v>
      </c>
      <c r="I689" t="s">
        <v>61</v>
      </c>
      <c r="M689" t="s">
        <v>61</v>
      </c>
      <c r="N689" t="s">
        <v>61</v>
      </c>
      <c r="O689" t="s">
        <v>61</v>
      </c>
    </row>
    <row r="690" spans="1:15" x14ac:dyDescent="0.2">
      <c r="A690" s="1" t="s">
        <v>26245</v>
      </c>
      <c r="B690" s="1" t="s">
        <v>10435</v>
      </c>
      <c r="C690" s="1" t="s">
        <v>10436</v>
      </c>
      <c r="D690" s="1" t="s">
        <v>16218</v>
      </c>
      <c r="E690" t="s">
        <v>61</v>
      </c>
      <c r="F690" t="s">
        <v>61</v>
      </c>
      <c r="G690" t="s">
        <v>62</v>
      </c>
      <c r="I690" t="s">
        <v>62</v>
      </c>
      <c r="L690" t="s">
        <v>61</v>
      </c>
      <c r="M690" t="s">
        <v>62</v>
      </c>
      <c r="N690" t="s">
        <v>62</v>
      </c>
      <c r="O690" t="s">
        <v>62</v>
      </c>
    </row>
    <row r="691" spans="1:15" x14ac:dyDescent="0.2">
      <c r="A691" s="1" t="s">
        <v>26246</v>
      </c>
      <c r="B691" s="1" t="s">
        <v>10437</v>
      </c>
      <c r="C691" s="1" t="s">
        <v>10438</v>
      </c>
      <c r="D691" s="1" t="s">
        <v>16217</v>
      </c>
      <c r="G691" t="s">
        <v>61</v>
      </c>
      <c r="I691" t="s">
        <v>61</v>
      </c>
      <c r="M691" t="s">
        <v>61</v>
      </c>
      <c r="N691" t="s">
        <v>61</v>
      </c>
      <c r="O691" t="s">
        <v>61</v>
      </c>
    </row>
    <row r="692" spans="1:15" x14ac:dyDescent="0.2">
      <c r="A692" s="1" t="s">
        <v>26247</v>
      </c>
      <c r="B692" s="1" t="s">
        <v>10439</v>
      </c>
      <c r="C692" s="1" t="s">
        <v>10440</v>
      </c>
      <c r="D692" s="1" t="s">
        <v>16217</v>
      </c>
      <c r="G692" t="s">
        <v>61</v>
      </c>
      <c r="I692" t="s">
        <v>62</v>
      </c>
      <c r="M692" t="s">
        <v>61</v>
      </c>
      <c r="N692" t="s">
        <v>61</v>
      </c>
      <c r="O692" t="s">
        <v>61</v>
      </c>
    </row>
    <row r="693" spans="1:15" x14ac:dyDescent="0.2">
      <c r="A693" s="1" t="s">
        <v>26248</v>
      </c>
      <c r="B693" s="1" t="s">
        <v>10441</v>
      </c>
      <c r="C693" s="1" t="s">
        <v>10442</v>
      </c>
      <c r="D693" s="1" t="s">
        <v>16217</v>
      </c>
      <c r="G693" t="s">
        <v>61</v>
      </c>
      <c r="I693" t="s">
        <v>61</v>
      </c>
      <c r="M693" t="s">
        <v>61</v>
      </c>
      <c r="N693" t="s">
        <v>61</v>
      </c>
      <c r="O693" t="s">
        <v>61</v>
      </c>
    </row>
    <row r="694" spans="1:15" x14ac:dyDescent="0.2">
      <c r="A694" s="1" t="s">
        <v>26249</v>
      </c>
      <c r="B694" s="1" t="s">
        <v>10443</v>
      </c>
      <c r="C694" s="1" t="s">
        <v>10444</v>
      </c>
      <c r="D694" s="1" t="s">
        <v>16217</v>
      </c>
      <c r="G694" t="s">
        <v>61</v>
      </c>
      <c r="I694" t="s">
        <v>61</v>
      </c>
      <c r="M694" t="s">
        <v>61</v>
      </c>
      <c r="N694" t="s">
        <v>61</v>
      </c>
      <c r="O694" t="s">
        <v>61</v>
      </c>
    </row>
    <row r="695" spans="1:15" x14ac:dyDescent="0.2">
      <c r="A695" s="1" t="s">
        <v>26250</v>
      </c>
      <c r="B695" s="1" t="s">
        <v>10445</v>
      </c>
      <c r="C695" s="1" t="s">
        <v>10446</v>
      </c>
      <c r="D695" s="1" t="s">
        <v>16217</v>
      </c>
      <c r="G695" t="s">
        <v>61</v>
      </c>
      <c r="I695" t="s">
        <v>61</v>
      </c>
      <c r="M695" t="s">
        <v>61</v>
      </c>
      <c r="N695" t="s">
        <v>61</v>
      </c>
      <c r="O695" t="s">
        <v>61</v>
      </c>
    </row>
    <row r="696" spans="1:15" x14ac:dyDescent="0.2">
      <c r="A696" s="1" t="s">
        <v>26251</v>
      </c>
      <c r="B696" s="1" t="s">
        <v>10447</v>
      </c>
      <c r="C696" s="1" t="s">
        <v>10448</v>
      </c>
      <c r="D696" s="1" t="s">
        <v>16217</v>
      </c>
      <c r="G696" t="s">
        <v>61</v>
      </c>
      <c r="I696" t="s">
        <v>61</v>
      </c>
      <c r="M696" t="s">
        <v>61</v>
      </c>
      <c r="N696" t="s">
        <v>61</v>
      </c>
      <c r="O696" t="s">
        <v>61</v>
      </c>
    </row>
    <row r="697" spans="1:15" x14ac:dyDescent="0.2">
      <c r="A697" s="1" t="s">
        <v>26252</v>
      </c>
      <c r="B697" s="1" t="s">
        <v>10449</v>
      </c>
      <c r="C697" s="1" t="s">
        <v>10450</v>
      </c>
      <c r="D697" s="1" t="s">
        <v>16217</v>
      </c>
      <c r="G697" t="s">
        <v>61</v>
      </c>
      <c r="I697" t="s">
        <v>61</v>
      </c>
      <c r="M697" t="s">
        <v>61</v>
      </c>
      <c r="N697" t="s">
        <v>61</v>
      </c>
      <c r="O697" t="s">
        <v>61</v>
      </c>
    </row>
    <row r="698" spans="1:15" x14ac:dyDescent="0.2">
      <c r="A698" s="1" t="s">
        <v>26253</v>
      </c>
      <c r="B698" s="1" t="s">
        <v>10451</v>
      </c>
      <c r="C698" s="1" t="s">
        <v>10452</v>
      </c>
      <c r="D698" s="1" t="s">
        <v>16217</v>
      </c>
      <c r="G698" t="s">
        <v>61</v>
      </c>
      <c r="I698" t="s">
        <v>61</v>
      </c>
      <c r="M698" t="s">
        <v>61</v>
      </c>
      <c r="N698" t="s">
        <v>61</v>
      </c>
      <c r="O698" t="s">
        <v>61</v>
      </c>
    </row>
    <row r="699" spans="1:15" x14ac:dyDescent="0.2">
      <c r="A699" s="1" t="s">
        <v>26254</v>
      </c>
      <c r="B699" s="1" t="s">
        <v>10453</v>
      </c>
      <c r="C699" s="1" t="s">
        <v>10454</v>
      </c>
      <c r="D699" s="1" t="s">
        <v>16217</v>
      </c>
      <c r="G699" t="s">
        <v>61</v>
      </c>
      <c r="I699" t="s">
        <v>61</v>
      </c>
      <c r="M699" t="s">
        <v>61</v>
      </c>
      <c r="N699" t="s">
        <v>61</v>
      </c>
      <c r="O699" t="s">
        <v>61</v>
      </c>
    </row>
    <row r="700" spans="1:15" x14ac:dyDescent="0.2">
      <c r="A700" s="1" t="s">
        <v>26255</v>
      </c>
      <c r="B700" s="1" t="s">
        <v>10455</v>
      </c>
      <c r="C700" s="1" t="s">
        <v>10456</v>
      </c>
      <c r="D700" s="1" t="s">
        <v>16217</v>
      </c>
      <c r="G700" t="s">
        <v>61</v>
      </c>
      <c r="I700" t="s">
        <v>61</v>
      </c>
      <c r="M700" t="s">
        <v>61</v>
      </c>
      <c r="N700" t="s">
        <v>61</v>
      </c>
      <c r="O700" t="s">
        <v>61</v>
      </c>
    </row>
    <row r="701" spans="1:15" x14ac:dyDescent="0.2">
      <c r="A701" s="1" t="s">
        <v>26256</v>
      </c>
      <c r="B701" s="1" t="s">
        <v>10457</v>
      </c>
      <c r="C701" s="1" t="s">
        <v>10458</v>
      </c>
      <c r="D701" s="1" t="s">
        <v>16218</v>
      </c>
      <c r="G701" t="s">
        <v>61</v>
      </c>
      <c r="I701" t="s">
        <v>61</v>
      </c>
      <c r="M701" t="s">
        <v>61</v>
      </c>
      <c r="N701" t="s">
        <v>61</v>
      </c>
      <c r="O701" t="s">
        <v>62</v>
      </c>
    </row>
    <row r="702" spans="1:15" x14ac:dyDescent="0.2">
      <c r="A702" s="1" t="s">
        <v>26257</v>
      </c>
      <c r="B702" s="1" t="s">
        <v>10459</v>
      </c>
      <c r="C702" s="1" t="s">
        <v>10460</v>
      </c>
      <c r="D702" s="1" t="s">
        <v>16217</v>
      </c>
      <c r="G702" t="s">
        <v>61</v>
      </c>
      <c r="I702" t="s">
        <v>61</v>
      </c>
      <c r="M702" t="s">
        <v>61</v>
      </c>
      <c r="N702" t="s">
        <v>61</v>
      </c>
      <c r="O702" t="s">
        <v>61</v>
      </c>
    </row>
    <row r="703" spans="1:15" x14ac:dyDescent="0.2">
      <c r="A703" s="1" t="s">
        <v>26258</v>
      </c>
      <c r="B703" s="1" t="s">
        <v>10461</v>
      </c>
      <c r="C703" s="1" t="s">
        <v>10462</v>
      </c>
      <c r="D703" s="1" t="s">
        <v>16217</v>
      </c>
      <c r="G703" t="s">
        <v>61</v>
      </c>
      <c r="I703" t="s">
        <v>62</v>
      </c>
      <c r="M703" t="s">
        <v>61</v>
      </c>
      <c r="N703" t="s">
        <v>61</v>
      </c>
      <c r="O703" t="s">
        <v>62</v>
      </c>
    </row>
    <row r="704" spans="1:15" x14ac:dyDescent="0.2">
      <c r="A704" s="1" t="s">
        <v>26259</v>
      </c>
      <c r="B704" s="1" t="s">
        <v>10463</v>
      </c>
      <c r="C704" s="1" t="s">
        <v>10464</v>
      </c>
      <c r="D704" s="1" t="s">
        <v>16217</v>
      </c>
      <c r="G704" t="s">
        <v>61</v>
      </c>
      <c r="I704" t="s">
        <v>61</v>
      </c>
      <c r="M704" t="s">
        <v>61</v>
      </c>
      <c r="N704" t="s">
        <v>61</v>
      </c>
      <c r="O704" t="s">
        <v>61</v>
      </c>
    </row>
    <row r="705" spans="1:15" x14ac:dyDescent="0.2">
      <c r="A705" s="1" t="s">
        <v>26260</v>
      </c>
      <c r="B705" s="1" t="s">
        <v>10465</v>
      </c>
      <c r="C705" s="1" t="s">
        <v>10466</v>
      </c>
      <c r="D705" s="1" t="s">
        <v>16217</v>
      </c>
      <c r="G705" t="s">
        <v>61</v>
      </c>
      <c r="I705" t="s">
        <v>61</v>
      </c>
      <c r="M705" t="s">
        <v>61</v>
      </c>
      <c r="N705" t="s">
        <v>61</v>
      </c>
      <c r="O705" t="s">
        <v>62</v>
      </c>
    </row>
    <row r="706" spans="1:15" x14ac:dyDescent="0.2">
      <c r="A706" s="1" t="s">
        <v>26261</v>
      </c>
      <c r="B706" s="1" t="s">
        <v>10467</v>
      </c>
      <c r="C706" s="1" t="s">
        <v>10468</v>
      </c>
      <c r="D706" s="1" t="s">
        <v>16217</v>
      </c>
      <c r="G706" t="s">
        <v>61</v>
      </c>
      <c r="I706" t="s">
        <v>61</v>
      </c>
      <c r="M706" t="s">
        <v>61</v>
      </c>
      <c r="N706" t="s">
        <v>61</v>
      </c>
      <c r="O706" t="s">
        <v>61</v>
      </c>
    </row>
    <row r="707" spans="1:15" x14ac:dyDescent="0.2">
      <c r="A707" s="1" t="s">
        <v>26262</v>
      </c>
      <c r="B707" s="1" t="s">
        <v>10469</v>
      </c>
      <c r="C707" s="1" t="s">
        <v>10470</v>
      </c>
      <c r="D707" s="1" t="s">
        <v>16217</v>
      </c>
      <c r="G707" t="s">
        <v>61</v>
      </c>
      <c r="I707" t="s">
        <v>61</v>
      </c>
      <c r="M707" t="s">
        <v>61</v>
      </c>
      <c r="N707" t="s">
        <v>61</v>
      </c>
      <c r="O707" t="s">
        <v>61</v>
      </c>
    </row>
    <row r="708" spans="1:15" x14ac:dyDescent="0.2">
      <c r="A708" s="1" t="s">
        <v>26263</v>
      </c>
      <c r="B708" s="1" t="s">
        <v>10471</v>
      </c>
      <c r="C708" s="1" t="s">
        <v>10472</v>
      </c>
      <c r="D708" s="1" t="s">
        <v>16217</v>
      </c>
      <c r="G708" t="s">
        <v>61</v>
      </c>
      <c r="I708" t="s">
        <v>61</v>
      </c>
      <c r="M708" t="s">
        <v>61</v>
      </c>
      <c r="N708" t="s">
        <v>61</v>
      </c>
      <c r="O708" t="s">
        <v>61</v>
      </c>
    </row>
    <row r="709" spans="1:15" x14ac:dyDescent="0.2">
      <c r="A709" s="1" t="s">
        <v>26264</v>
      </c>
      <c r="B709" s="1" t="s">
        <v>10473</v>
      </c>
      <c r="C709" s="1" t="s">
        <v>10474</v>
      </c>
      <c r="D709" s="1" t="s">
        <v>16217</v>
      </c>
      <c r="G709" t="s">
        <v>61</v>
      </c>
      <c r="I709" t="s">
        <v>61</v>
      </c>
      <c r="M709" t="s">
        <v>61</v>
      </c>
      <c r="N709" t="s">
        <v>61</v>
      </c>
      <c r="O709" t="s">
        <v>61</v>
      </c>
    </row>
    <row r="710" spans="1:15" x14ac:dyDescent="0.2">
      <c r="A710" s="1" t="s">
        <v>26265</v>
      </c>
      <c r="B710" s="1" t="s">
        <v>10475</v>
      </c>
      <c r="C710" s="1" t="s">
        <v>10476</v>
      </c>
      <c r="D710" s="1" t="s">
        <v>16217</v>
      </c>
      <c r="G710" t="s">
        <v>61</v>
      </c>
      <c r="I710" t="s">
        <v>61</v>
      </c>
      <c r="M710" t="s">
        <v>61</v>
      </c>
      <c r="N710" t="s">
        <v>61</v>
      </c>
      <c r="O710" t="s">
        <v>61</v>
      </c>
    </row>
    <row r="711" spans="1:15" x14ac:dyDescent="0.2">
      <c r="A711" s="1" t="s">
        <v>26266</v>
      </c>
      <c r="B711" s="1" t="s">
        <v>10477</v>
      </c>
      <c r="C711" s="1" t="s">
        <v>10478</v>
      </c>
      <c r="D711" s="1" t="s">
        <v>16217</v>
      </c>
      <c r="G711" t="s">
        <v>61</v>
      </c>
      <c r="I711" t="s">
        <v>61</v>
      </c>
      <c r="M711" t="s">
        <v>61</v>
      </c>
      <c r="N711" t="s">
        <v>61</v>
      </c>
      <c r="O711" t="s">
        <v>61</v>
      </c>
    </row>
    <row r="712" spans="1:15" x14ac:dyDescent="0.2">
      <c r="A712" s="1" t="s">
        <v>16222</v>
      </c>
      <c r="C712" s="1" t="s">
        <v>10479</v>
      </c>
      <c r="D712" s="1" t="s">
        <v>16219</v>
      </c>
      <c r="G712" t="s">
        <v>61</v>
      </c>
      <c r="I712" t="s">
        <v>62</v>
      </c>
      <c r="M712" t="s">
        <v>61</v>
      </c>
      <c r="N712" t="s">
        <v>61</v>
      </c>
      <c r="O712" t="s">
        <v>61</v>
      </c>
    </row>
    <row r="713" spans="1:15" x14ac:dyDescent="0.2">
      <c r="A713" s="1" t="s">
        <v>26267</v>
      </c>
      <c r="B713" s="1" t="s">
        <v>10480</v>
      </c>
      <c r="C713" s="1" t="s">
        <v>10481</v>
      </c>
      <c r="D713" s="1" t="s">
        <v>16217</v>
      </c>
      <c r="G713" t="s">
        <v>61</v>
      </c>
      <c r="I713" t="s">
        <v>61</v>
      </c>
      <c r="M713" t="s">
        <v>61</v>
      </c>
      <c r="N713" t="s">
        <v>61</v>
      </c>
      <c r="O713" t="s">
        <v>61</v>
      </c>
    </row>
    <row r="714" spans="1:15" x14ac:dyDescent="0.2">
      <c r="A714" s="1" t="s">
        <v>26268</v>
      </c>
      <c r="B714" s="1" t="s">
        <v>10482</v>
      </c>
      <c r="C714" s="1" t="s">
        <v>10483</v>
      </c>
      <c r="D714" s="1" t="s">
        <v>16217</v>
      </c>
      <c r="G714" t="s">
        <v>61</v>
      </c>
      <c r="I714" t="s">
        <v>61</v>
      </c>
      <c r="M714" t="s">
        <v>61</v>
      </c>
      <c r="N714" t="s">
        <v>61</v>
      </c>
      <c r="O714" t="s">
        <v>61</v>
      </c>
    </row>
    <row r="715" spans="1:15" x14ac:dyDescent="0.2">
      <c r="A715" s="1" t="s">
        <v>26269</v>
      </c>
      <c r="B715" s="1" t="s">
        <v>10484</v>
      </c>
      <c r="C715" s="1" t="s">
        <v>10485</v>
      </c>
      <c r="D715" s="1" t="s">
        <v>16217</v>
      </c>
      <c r="G715" t="s">
        <v>61</v>
      </c>
      <c r="I715" t="s">
        <v>61</v>
      </c>
      <c r="M715" t="s">
        <v>61</v>
      </c>
      <c r="N715" t="s">
        <v>61</v>
      </c>
      <c r="O715" t="s">
        <v>61</v>
      </c>
    </row>
    <row r="716" spans="1:15" x14ac:dyDescent="0.2">
      <c r="A716" s="1" t="s">
        <v>26270</v>
      </c>
      <c r="B716" s="1" t="s">
        <v>10486</v>
      </c>
      <c r="C716" s="1" t="s">
        <v>10487</v>
      </c>
      <c r="D716" s="1" t="s">
        <v>16217</v>
      </c>
      <c r="E716" t="s">
        <v>61</v>
      </c>
      <c r="F716" t="s">
        <v>61</v>
      </c>
      <c r="G716" t="s">
        <v>61</v>
      </c>
      <c r="I716" t="s">
        <v>62</v>
      </c>
      <c r="M716" t="s">
        <v>61</v>
      </c>
      <c r="N716" t="s">
        <v>62</v>
      </c>
      <c r="O716" t="s">
        <v>62</v>
      </c>
    </row>
    <row r="717" spans="1:15" x14ac:dyDescent="0.2">
      <c r="A717" s="1" t="s">
        <v>26271</v>
      </c>
      <c r="B717" s="1" t="s">
        <v>10488</v>
      </c>
      <c r="C717" s="1" t="s">
        <v>10489</v>
      </c>
      <c r="D717" s="1" t="s">
        <v>16217</v>
      </c>
      <c r="E717" t="s">
        <v>61</v>
      </c>
      <c r="F717" t="s">
        <v>61</v>
      </c>
      <c r="G717" t="s">
        <v>62</v>
      </c>
      <c r="I717" t="s">
        <v>62</v>
      </c>
      <c r="M717" t="s">
        <v>61</v>
      </c>
      <c r="N717" t="s">
        <v>62</v>
      </c>
      <c r="O717" t="s">
        <v>62</v>
      </c>
    </row>
    <row r="718" spans="1:15" x14ac:dyDescent="0.2">
      <c r="A718" s="1" t="s">
        <v>26272</v>
      </c>
      <c r="B718" s="1" t="s">
        <v>10490</v>
      </c>
      <c r="C718" s="1" t="s">
        <v>10491</v>
      </c>
      <c r="D718" s="1" t="s">
        <v>16217</v>
      </c>
      <c r="G718" t="s">
        <v>61</v>
      </c>
      <c r="I718" t="s">
        <v>61</v>
      </c>
      <c r="M718" t="s">
        <v>61</v>
      </c>
      <c r="N718" t="s">
        <v>61</v>
      </c>
      <c r="O718" t="s">
        <v>62</v>
      </c>
    </row>
    <row r="719" spans="1:15" x14ac:dyDescent="0.2">
      <c r="A719" s="1" t="s">
        <v>26273</v>
      </c>
      <c r="B719" s="1" t="s">
        <v>10492</v>
      </c>
      <c r="C719" s="1" t="s">
        <v>10493</v>
      </c>
      <c r="D719" s="1" t="s">
        <v>16217</v>
      </c>
      <c r="G719" t="s">
        <v>61</v>
      </c>
      <c r="I719" t="s">
        <v>61</v>
      </c>
      <c r="M719" t="s">
        <v>61</v>
      </c>
      <c r="N719" t="s">
        <v>61</v>
      </c>
      <c r="O719" t="s">
        <v>61</v>
      </c>
    </row>
    <row r="720" spans="1:15" x14ac:dyDescent="0.2">
      <c r="A720" s="1" t="s">
        <v>26274</v>
      </c>
      <c r="B720" s="1" t="s">
        <v>10494</v>
      </c>
      <c r="C720" s="1" t="s">
        <v>10495</v>
      </c>
      <c r="D720" s="1" t="s">
        <v>16217</v>
      </c>
      <c r="G720" t="s">
        <v>61</v>
      </c>
      <c r="I720" t="s">
        <v>61</v>
      </c>
      <c r="M720" t="s">
        <v>61</v>
      </c>
      <c r="N720" t="s">
        <v>61</v>
      </c>
      <c r="O720" t="s">
        <v>61</v>
      </c>
    </row>
    <row r="721" spans="1:15" x14ac:dyDescent="0.2">
      <c r="A721" s="1" t="s">
        <v>26275</v>
      </c>
      <c r="B721" s="1" t="s">
        <v>10496</v>
      </c>
      <c r="C721" s="1" t="s">
        <v>10497</v>
      </c>
      <c r="D721" s="1" t="s">
        <v>16217</v>
      </c>
      <c r="G721" t="s">
        <v>61</v>
      </c>
      <c r="I721" t="s">
        <v>61</v>
      </c>
      <c r="M721" t="s">
        <v>61</v>
      </c>
      <c r="N721" t="s">
        <v>61</v>
      </c>
      <c r="O721" t="s">
        <v>61</v>
      </c>
    </row>
    <row r="722" spans="1:15" x14ac:dyDescent="0.2">
      <c r="A722" s="1" t="s">
        <v>26276</v>
      </c>
      <c r="B722" s="1" t="s">
        <v>10498</v>
      </c>
      <c r="C722" s="1" t="s">
        <v>10499</v>
      </c>
      <c r="D722" s="1" t="s">
        <v>16217</v>
      </c>
      <c r="G722" t="s">
        <v>61</v>
      </c>
      <c r="I722" t="s">
        <v>61</v>
      </c>
      <c r="M722" t="s">
        <v>61</v>
      </c>
      <c r="N722" t="s">
        <v>61</v>
      </c>
      <c r="O722" t="s">
        <v>61</v>
      </c>
    </row>
    <row r="723" spans="1:15" x14ac:dyDescent="0.2">
      <c r="A723" s="1" t="s">
        <v>26277</v>
      </c>
      <c r="B723" s="1" t="s">
        <v>10500</v>
      </c>
      <c r="C723" s="1" t="s">
        <v>10501</v>
      </c>
      <c r="D723" s="1" t="s">
        <v>16218</v>
      </c>
      <c r="G723" t="s">
        <v>62</v>
      </c>
      <c r="I723" t="s">
        <v>62</v>
      </c>
      <c r="M723" t="s">
        <v>62</v>
      </c>
      <c r="N723" t="s">
        <v>62</v>
      </c>
    </row>
    <row r="724" spans="1:15" x14ac:dyDescent="0.2">
      <c r="A724" s="1" t="s">
        <v>26278</v>
      </c>
      <c r="B724" s="1" t="s">
        <v>10502</v>
      </c>
      <c r="C724" s="1" t="s">
        <v>10503</v>
      </c>
      <c r="D724" s="1" t="s">
        <v>16217</v>
      </c>
      <c r="G724" t="s">
        <v>61</v>
      </c>
      <c r="I724" t="s">
        <v>61</v>
      </c>
      <c r="M724" t="s">
        <v>61</v>
      </c>
      <c r="N724" t="s">
        <v>61</v>
      </c>
      <c r="O724" t="s">
        <v>61</v>
      </c>
    </row>
    <row r="725" spans="1:15" x14ac:dyDescent="0.2">
      <c r="A725" s="1" t="s">
        <v>26279</v>
      </c>
      <c r="B725" s="1" t="s">
        <v>10504</v>
      </c>
      <c r="C725" s="1" t="s">
        <v>10505</v>
      </c>
      <c r="D725" s="1" t="s">
        <v>16217</v>
      </c>
      <c r="G725" t="s">
        <v>61</v>
      </c>
      <c r="I725" t="s">
        <v>61</v>
      </c>
      <c r="M725" t="s">
        <v>61</v>
      </c>
      <c r="N725" t="s">
        <v>61</v>
      </c>
      <c r="O725" t="s">
        <v>61</v>
      </c>
    </row>
    <row r="726" spans="1:15" x14ac:dyDescent="0.2">
      <c r="A726" s="1" t="s">
        <v>26280</v>
      </c>
      <c r="B726" s="1" t="s">
        <v>10506</v>
      </c>
      <c r="C726" s="1" t="s">
        <v>10507</v>
      </c>
      <c r="D726" s="1" t="s">
        <v>16217</v>
      </c>
      <c r="G726" t="s">
        <v>61</v>
      </c>
      <c r="I726" t="s">
        <v>61</v>
      </c>
      <c r="M726" t="s">
        <v>61</v>
      </c>
      <c r="N726" t="s">
        <v>61</v>
      </c>
      <c r="O726" t="s">
        <v>61</v>
      </c>
    </row>
    <row r="727" spans="1:15" x14ac:dyDescent="0.2">
      <c r="A727" s="1" t="s">
        <v>26281</v>
      </c>
      <c r="B727" s="1" t="s">
        <v>10508</v>
      </c>
      <c r="C727" s="1" t="s">
        <v>10509</v>
      </c>
      <c r="D727" s="1" t="s">
        <v>16217</v>
      </c>
      <c r="G727" t="s">
        <v>62</v>
      </c>
      <c r="I727" t="s">
        <v>62</v>
      </c>
      <c r="M727" t="s">
        <v>62</v>
      </c>
      <c r="N727" t="s">
        <v>62</v>
      </c>
      <c r="O727" t="s">
        <v>62</v>
      </c>
    </row>
    <row r="728" spans="1:15" x14ac:dyDescent="0.2">
      <c r="A728" s="1" t="s">
        <v>26282</v>
      </c>
      <c r="B728" s="1" t="s">
        <v>10510</v>
      </c>
      <c r="C728" s="1" t="s">
        <v>10511</v>
      </c>
      <c r="D728" s="1" t="s">
        <v>16217</v>
      </c>
      <c r="G728" t="s">
        <v>62</v>
      </c>
      <c r="I728" t="s">
        <v>62</v>
      </c>
      <c r="M728" t="s">
        <v>61</v>
      </c>
      <c r="N728" t="s">
        <v>62</v>
      </c>
      <c r="O728" t="s">
        <v>62</v>
      </c>
    </row>
    <row r="729" spans="1:15" x14ac:dyDescent="0.2">
      <c r="A729" s="1" t="s">
        <v>26283</v>
      </c>
      <c r="B729" s="1" t="s">
        <v>10512</v>
      </c>
      <c r="C729" s="1" t="s">
        <v>10513</v>
      </c>
      <c r="D729" s="1" t="s">
        <v>16217</v>
      </c>
      <c r="E729" t="s">
        <v>62</v>
      </c>
      <c r="F729" t="s">
        <v>62</v>
      </c>
      <c r="G729" t="s">
        <v>62</v>
      </c>
      <c r="I729" t="s">
        <v>62</v>
      </c>
      <c r="M729" t="s">
        <v>62</v>
      </c>
      <c r="N729" t="s">
        <v>62</v>
      </c>
      <c r="O729" t="s">
        <v>62</v>
      </c>
    </row>
    <row r="730" spans="1:15" x14ac:dyDescent="0.2">
      <c r="A730" s="1" t="s">
        <v>26284</v>
      </c>
      <c r="B730" s="1" t="s">
        <v>10514</v>
      </c>
      <c r="C730" s="1" t="s">
        <v>10515</v>
      </c>
      <c r="D730" s="1" t="s">
        <v>16217</v>
      </c>
      <c r="E730" t="s">
        <v>61</v>
      </c>
      <c r="F730" t="s">
        <v>61</v>
      </c>
      <c r="G730" t="s">
        <v>62</v>
      </c>
      <c r="I730" t="s">
        <v>62</v>
      </c>
      <c r="M730" t="s">
        <v>62</v>
      </c>
      <c r="N730" t="s">
        <v>62</v>
      </c>
      <c r="O730" t="s">
        <v>62</v>
      </c>
    </row>
    <row r="731" spans="1:15" x14ac:dyDescent="0.2">
      <c r="A731" s="1" t="s">
        <v>26285</v>
      </c>
      <c r="B731" s="1" t="s">
        <v>10516</v>
      </c>
      <c r="C731" s="1" t="s">
        <v>10517</v>
      </c>
      <c r="D731" s="1" t="s">
        <v>16217</v>
      </c>
      <c r="E731" t="s">
        <v>61</v>
      </c>
      <c r="F731" t="s">
        <v>61</v>
      </c>
      <c r="G731" t="s">
        <v>62</v>
      </c>
      <c r="I731" t="s">
        <v>62</v>
      </c>
      <c r="M731" t="s">
        <v>62</v>
      </c>
      <c r="N731" t="s">
        <v>62</v>
      </c>
      <c r="O731" t="s">
        <v>62</v>
      </c>
    </row>
    <row r="732" spans="1:15" x14ac:dyDescent="0.2">
      <c r="A732" s="1" t="s">
        <v>26286</v>
      </c>
      <c r="B732" s="1" t="s">
        <v>10518</v>
      </c>
      <c r="C732" s="1" t="s">
        <v>10519</v>
      </c>
      <c r="D732" s="1" t="s">
        <v>16217</v>
      </c>
      <c r="G732" t="s">
        <v>61</v>
      </c>
      <c r="I732" t="s">
        <v>61</v>
      </c>
      <c r="M732" t="s">
        <v>61</v>
      </c>
      <c r="N732" t="s">
        <v>61</v>
      </c>
      <c r="O732" t="s">
        <v>61</v>
      </c>
    </row>
    <row r="733" spans="1:15" x14ac:dyDescent="0.2">
      <c r="A733" s="1" t="s">
        <v>26287</v>
      </c>
      <c r="B733" s="1" t="s">
        <v>10520</v>
      </c>
      <c r="C733" s="1" t="s">
        <v>10521</v>
      </c>
      <c r="D733" s="1" t="s">
        <v>16217</v>
      </c>
      <c r="G733" t="s">
        <v>61</v>
      </c>
      <c r="I733" t="s">
        <v>61</v>
      </c>
      <c r="M733" t="s">
        <v>61</v>
      </c>
      <c r="N733" t="s">
        <v>61</v>
      </c>
      <c r="O733" t="s">
        <v>61</v>
      </c>
    </row>
    <row r="734" spans="1:15" x14ac:dyDescent="0.2">
      <c r="A734" s="1" t="s">
        <v>26288</v>
      </c>
      <c r="B734" s="1" t="s">
        <v>10522</v>
      </c>
      <c r="C734" s="1" t="s">
        <v>10523</v>
      </c>
      <c r="D734" s="1" t="s">
        <v>16218</v>
      </c>
      <c r="G734" t="s">
        <v>62</v>
      </c>
      <c r="I734" t="s">
        <v>62</v>
      </c>
      <c r="M734" t="s">
        <v>62</v>
      </c>
      <c r="N734" t="s">
        <v>62</v>
      </c>
      <c r="O734" t="s">
        <v>62</v>
      </c>
    </row>
    <row r="735" spans="1:15" x14ac:dyDescent="0.2">
      <c r="A735" s="1" t="s">
        <v>26289</v>
      </c>
      <c r="B735" s="1" t="s">
        <v>10524</v>
      </c>
      <c r="C735" s="1" t="s">
        <v>10525</v>
      </c>
      <c r="D735" s="1" t="s">
        <v>16217</v>
      </c>
      <c r="G735" t="s">
        <v>61</v>
      </c>
      <c r="I735" t="s">
        <v>61</v>
      </c>
      <c r="M735" t="s">
        <v>61</v>
      </c>
      <c r="N735" t="s">
        <v>61</v>
      </c>
      <c r="O735" t="s">
        <v>61</v>
      </c>
    </row>
    <row r="736" spans="1:15" x14ac:dyDescent="0.2">
      <c r="A736" s="1" t="s">
        <v>26290</v>
      </c>
      <c r="B736" s="1" t="s">
        <v>10526</v>
      </c>
      <c r="C736" s="1" t="s">
        <v>10527</v>
      </c>
      <c r="D736" s="1" t="s">
        <v>16217</v>
      </c>
      <c r="G736" t="s">
        <v>61</v>
      </c>
      <c r="I736" t="s">
        <v>61</v>
      </c>
      <c r="M736" t="s">
        <v>61</v>
      </c>
      <c r="N736" t="s">
        <v>61</v>
      </c>
      <c r="O736" t="s">
        <v>61</v>
      </c>
    </row>
    <row r="737" spans="1:15" x14ac:dyDescent="0.2">
      <c r="A737" s="1" t="s">
        <v>26291</v>
      </c>
      <c r="B737" s="1" t="s">
        <v>10528</v>
      </c>
      <c r="C737" s="1" t="s">
        <v>10529</v>
      </c>
      <c r="D737" s="1" t="s">
        <v>16217</v>
      </c>
      <c r="G737" t="s">
        <v>61</v>
      </c>
      <c r="I737" t="s">
        <v>61</v>
      </c>
      <c r="M737" t="s">
        <v>61</v>
      </c>
      <c r="N737" t="s">
        <v>61</v>
      </c>
      <c r="O737" t="s">
        <v>61</v>
      </c>
    </row>
    <row r="738" spans="1:15" x14ac:dyDescent="0.2">
      <c r="A738" s="1" t="s">
        <v>26292</v>
      </c>
      <c r="B738" s="1" t="s">
        <v>10530</v>
      </c>
      <c r="C738" s="1" t="s">
        <v>10531</v>
      </c>
      <c r="D738" s="1" t="s">
        <v>16217</v>
      </c>
      <c r="G738" t="s">
        <v>61</v>
      </c>
      <c r="I738" t="s">
        <v>61</v>
      </c>
      <c r="M738" t="s">
        <v>61</v>
      </c>
      <c r="N738" t="s">
        <v>61</v>
      </c>
      <c r="O738" t="s">
        <v>61</v>
      </c>
    </row>
    <row r="739" spans="1:15" x14ac:dyDescent="0.2">
      <c r="A739" s="1" t="s">
        <v>26293</v>
      </c>
      <c r="B739" s="1" t="s">
        <v>10532</v>
      </c>
      <c r="C739" s="1" t="s">
        <v>10533</v>
      </c>
      <c r="D739" s="1" t="s">
        <v>16217</v>
      </c>
      <c r="G739" t="s">
        <v>61</v>
      </c>
      <c r="I739" t="s">
        <v>61</v>
      </c>
      <c r="M739" t="s">
        <v>61</v>
      </c>
      <c r="N739" t="s">
        <v>61</v>
      </c>
      <c r="O739" t="s">
        <v>61</v>
      </c>
    </row>
    <row r="740" spans="1:15" x14ac:dyDescent="0.2">
      <c r="A740" s="1" t="s">
        <v>26294</v>
      </c>
      <c r="B740" s="1" t="s">
        <v>10534</v>
      </c>
      <c r="C740" s="1" t="s">
        <v>10535</v>
      </c>
      <c r="D740" s="1" t="s">
        <v>16217</v>
      </c>
      <c r="G740" t="s">
        <v>61</v>
      </c>
      <c r="I740" t="s">
        <v>61</v>
      </c>
      <c r="M740" t="s">
        <v>61</v>
      </c>
      <c r="N740" t="s">
        <v>61</v>
      </c>
      <c r="O740" t="s">
        <v>61</v>
      </c>
    </row>
    <row r="741" spans="1:15" x14ac:dyDescent="0.2">
      <c r="A741" s="1" t="s">
        <v>26295</v>
      </c>
      <c r="B741" s="1" t="s">
        <v>10536</v>
      </c>
      <c r="C741" s="1" t="s">
        <v>10537</v>
      </c>
      <c r="D741" s="1" t="s">
        <v>16217</v>
      </c>
      <c r="G741" t="s">
        <v>61</v>
      </c>
      <c r="I741" t="s">
        <v>61</v>
      </c>
      <c r="M741" t="s">
        <v>61</v>
      </c>
      <c r="N741" t="s">
        <v>61</v>
      </c>
      <c r="O741" t="s">
        <v>61</v>
      </c>
    </row>
    <row r="742" spans="1:15" x14ac:dyDescent="0.2">
      <c r="A742" s="1" t="s">
        <v>26296</v>
      </c>
      <c r="B742" s="1" t="s">
        <v>10538</v>
      </c>
      <c r="C742" s="1" t="s">
        <v>10539</v>
      </c>
      <c r="D742" s="1" t="s">
        <v>16217</v>
      </c>
      <c r="G742" t="s">
        <v>61</v>
      </c>
      <c r="I742" t="s">
        <v>62</v>
      </c>
      <c r="M742" t="s">
        <v>61</v>
      </c>
      <c r="N742" t="s">
        <v>61</v>
      </c>
      <c r="O742" t="s">
        <v>61</v>
      </c>
    </row>
    <row r="743" spans="1:15" x14ac:dyDescent="0.2">
      <c r="A743" s="1" t="s">
        <v>26297</v>
      </c>
      <c r="B743" s="1" t="s">
        <v>10540</v>
      </c>
      <c r="C743" s="1" t="s">
        <v>10541</v>
      </c>
      <c r="D743" s="1" t="s">
        <v>16217</v>
      </c>
      <c r="G743" t="s">
        <v>61</v>
      </c>
      <c r="I743" t="s">
        <v>61</v>
      </c>
      <c r="M743" t="s">
        <v>61</v>
      </c>
      <c r="N743" t="s">
        <v>61</v>
      </c>
      <c r="O743" t="s">
        <v>61</v>
      </c>
    </row>
    <row r="744" spans="1:15" x14ac:dyDescent="0.2">
      <c r="A744" s="1" t="s">
        <v>26298</v>
      </c>
      <c r="B744" s="1" t="s">
        <v>10542</v>
      </c>
      <c r="C744" s="1" t="s">
        <v>10543</v>
      </c>
      <c r="D744" s="1" t="s">
        <v>16217</v>
      </c>
      <c r="G744" t="s">
        <v>61</v>
      </c>
      <c r="I744" t="s">
        <v>61</v>
      </c>
      <c r="M744" t="s">
        <v>61</v>
      </c>
      <c r="N744" t="s">
        <v>61</v>
      </c>
      <c r="O744" t="s">
        <v>62</v>
      </c>
    </row>
    <row r="745" spans="1:15" x14ac:dyDescent="0.2">
      <c r="A745" s="1" t="s">
        <v>26299</v>
      </c>
      <c r="B745" s="1" t="s">
        <v>10544</v>
      </c>
      <c r="C745" s="1" t="s">
        <v>9617</v>
      </c>
      <c r="D745" s="1" t="s">
        <v>16218</v>
      </c>
      <c r="G745" t="s">
        <v>61</v>
      </c>
      <c r="I745" t="s">
        <v>61</v>
      </c>
      <c r="M745" t="s">
        <v>61</v>
      </c>
      <c r="N745" t="s">
        <v>61</v>
      </c>
      <c r="O745" t="s">
        <v>61</v>
      </c>
    </row>
    <row r="746" spans="1:15" x14ac:dyDescent="0.2">
      <c r="A746" s="1" t="s">
        <v>26300</v>
      </c>
      <c r="B746" s="1" t="s">
        <v>10545</v>
      </c>
      <c r="C746" s="1" t="s">
        <v>10546</v>
      </c>
      <c r="D746" s="1" t="s">
        <v>16217</v>
      </c>
      <c r="G746" t="s">
        <v>61</v>
      </c>
      <c r="I746" t="s">
        <v>61</v>
      </c>
      <c r="M746" t="s">
        <v>61</v>
      </c>
      <c r="N746" t="s">
        <v>61</v>
      </c>
      <c r="O746" t="s">
        <v>61</v>
      </c>
    </row>
    <row r="747" spans="1:15" x14ac:dyDescent="0.2">
      <c r="A747" s="1" t="s">
        <v>26301</v>
      </c>
      <c r="B747" s="1" t="s">
        <v>10547</v>
      </c>
      <c r="C747" s="1" t="s">
        <v>10548</v>
      </c>
      <c r="D747" s="1" t="s">
        <v>16217</v>
      </c>
      <c r="G747" t="s">
        <v>61</v>
      </c>
      <c r="I747" t="s">
        <v>61</v>
      </c>
      <c r="M747" t="s">
        <v>61</v>
      </c>
      <c r="N747" t="s">
        <v>61</v>
      </c>
      <c r="O747" t="s">
        <v>61</v>
      </c>
    </row>
    <row r="748" spans="1:15" x14ac:dyDescent="0.2">
      <c r="A748" s="1" t="s">
        <v>26302</v>
      </c>
      <c r="B748" s="1" t="s">
        <v>10549</v>
      </c>
      <c r="C748" s="1" t="s">
        <v>10550</v>
      </c>
      <c r="D748" s="1" t="s">
        <v>16217</v>
      </c>
      <c r="G748" t="s">
        <v>61</v>
      </c>
      <c r="I748" t="s">
        <v>61</v>
      </c>
      <c r="M748" t="s">
        <v>61</v>
      </c>
      <c r="N748" t="s">
        <v>61</v>
      </c>
      <c r="O748" t="s">
        <v>61</v>
      </c>
    </row>
    <row r="749" spans="1:15" x14ac:dyDescent="0.2">
      <c r="A749" s="1" t="s">
        <v>26303</v>
      </c>
      <c r="B749" s="1" t="s">
        <v>10551</v>
      </c>
      <c r="C749" s="1" t="s">
        <v>10552</v>
      </c>
      <c r="D749" s="1" t="s">
        <v>16217</v>
      </c>
      <c r="G749" t="s">
        <v>62</v>
      </c>
      <c r="I749" t="s">
        <v>62</v>
      </c>
      <c r="M749" t="s">
        <v>61</v>
      </c>
      <c r="N749" t="s">
        <v>62</v>
      </c>
      <c r="O749" t="s">
        <v>62</v>
      </c>
    </row>
    <row r="750" spans="1:15" x14ac:dyDescent="0.2">
      <c r="A750" s="1" t="s">
        <v>26304</v>
      </c>
      <c r="B750" s="1" t="s">
        <v>10553</v>
      </c>
      <c r="C750" s="1" t="s">
        <v>10554</v>
      </c>
      <c r="D750" s="1" t="s">
        <v>16217</v>
      </c>
      <c r="G750" t="s">
        <v>61</v>
      </c>
      <c r="I750" t="s">
        <v>62</v>
      </c>
      <c r="M750" t="s">
        <v>61</v>
      </c>
      <c r="N750" t="s">
        <v>62</v>
      </c>
      <c r="O750" t="s">
        <v>62</v>
      </c>
    </row>
    <row r="751" spans="1:15" x14ac:dyDescent="0.2">
      <c r="A751" s="1" t="s">
        <v>26305</v>
      </c>
      <c r="B751" s="1" t="s">
        <v>10555</v>
      </c>
      <c r="C751" s="1" t="s">
        <v>10556</v>
      </c>
      <c r="D751" s="1" t="s">
        <v>16217</v>
      </c>
      <c r="G751" t="s">
        <v>61</v>
      </c>
      <c r="I751" t="s">
        <v>61</v>
      </c>
      <c r="M751" t="s">
        <v>61</v>
      </c>
      <c r="N751" t="s">
        <v>61</v>
      </c>
      <c r="O751" t="s">
        <v>61</v>
      </c>
    </row>
    <row r="752" spans="1:15" x14ac:dyDescent="0.2">
      <c r="A752" s="1" t="s">
        <v>26306</v>
      </c>
      <c r="B752" s="1" t="s">
        <v>10557</v>
      </c>
      <c r="C752" s="1" t="s">
        <v>10558</v>
      </c>
      <c r="D752" s="1" t="s">
        <v>16217</v>
      </c>
      <c r="G752" t="s">
        <v>61</v>
      </c>
      <c r="I752" t="s">
        <v>61</v>
      </c>
      <c r="M752" t="s">
        <v>61</v>
      </c>
      <c r="N752" t="s">
        <v>61</v>
      </c>
      <c r="O752" t="s">
        <v>61</v>
      </c>
    </row>
    <row r="753" spans="1:15" x14ac:dyDescent="0.2">
      <c r="A753" s="1" t="s">
        <v>26307</v>
      </c>
      <c r="B753" s="1" t="s">
        <v>10559</v>
      </c>
      <c r="C753" s="1" t="s">
        <v>10560</v>
      </c>
      <c r="D753" s="1" t="s">
        <v>16217</v>
      </c>
      <c r="G753" t="s">
        <v>61</v>
      </c>
      <c r="I753" t="s">
        <v>61</v>
      </c>
      <c r="M753" t="s">
        <v>61</v>
      </c>
      <c r="N753" t="s">
        <v>61</v>
      </c>
      <c r="O753" t="s">
        <v>61</v>
      </c>
    </row>
    <row r="754" spans="1:15" x14ac:dyDescent="0.2">
      <c r="A754" s="1" t="s">
        <v>26308</v>
      </c>
      <c r="B754" s="1" t="s">
        <v>10561</v>
      </c>
      <c r="C754" s="1" t="s">
        <v>10562</v>
      </c>
      <c r="D754" s="1" t="s">
        <v>16217</v>
      </c>
      <c r="G754" t="s">
        <v>61</v>
      </c>
      <c r="I754" t="s">
        <v>61</v>
      </c>
      <c r="M754" t="s">
        <v>61</v>
      </c>
      <c r="N754" t="s">
        <v>61</v>
      </c>
      <c r="O754" t="s">
        <v>61</v>
      </c>
    </row>
    <row r="755" spans="1:15" x14ac:dyDescent="0.2">
      <c r="A755" s="1" t="s">
        <v>26309</v>
      </c>
      <c r="B755" s="1" t="s">
        <v>10563</v>
      </c>
      <c r="C755" s="1" t="s">
        <v>10564</v>
      </c>
      <c r="D755" s="1" t="s">
        <v>16217</v>
      </c>
      <c r="G755" t="s">
        <v>61</v>
      </c>
      <c r="I755" t="s">
        <v>61</v>
      </c>
      <c r="M755" t="s">
        <v>61</v>
      </c>
      <c r="N755" t="s">
        <v>61</v>
      </c>
      <c r="O755" t="s">
        <v>61</v>
      </c>
    </row>
    <row r="756" spans="1:15" x14ac:dyDescent="0.2">
      <c r="A756" s="1" t="s">
        <v>26310</v>
      </c>
      <c r="B756" s="1" t="s">
        <v>10565</v>
      </c>
      <c r="C756" s="1" t="s">
        <v>9247</v>
      </c>
      <c r="D756" s="1" t="s">
        <v>16218</v>
      </c>
      <c r="E756" t="s">
        <v>61</v>
      </c>
      <c r="F756" t="s">
        <v>61</v>
      </c>
      <c r="G756" t="s">
        <v>61</v>
      </c>
      <c r="I756" t="s">
        <v>62</v>
      </c>
      <c r="L756" t="s">
        <v>61</v>
      </c>
      <c r="M756" t="s">
        <v>61</v>
      </c>
      <c r="N756" t="s">
        <v>62</v>
      </c>
      <c r="O756" t="s">
        <v>62</v>
      </c>
    </row>
    <row r="757" spans="1:15" x14ac:dyDescent="0.2">
      <c r="A757" s="1" t="s">
        <v>26311</v>
      </c>
      <c r="B757" s="1" t="s">
        <v>10566</v>
      </c>
      <c r="C757" s="1" t="s">
        <v>10567</v>
      </c>
      <c r="D757" s="1" t="s">
        <v>16217</v>
      </c>
      <c r="G757" t="s">
        <v>61</v>
      </c>
      <c r="I757" t="s">
        <v>61</v>
      </c>
      <c r="M757" t="s">
        <v>61</v>
      </c>
      <c r="N757" t="s">
        <v>61</v>
      </c>
      <c r="O757" t="s">
        <v>61</v>
      </c>
    </row>
    <row r="758" spans="1:15" x14ac:dyDescent="0.2">
      <c r="A758" s="1" t="s">
        <v>26312</v>
      </c>
      <c r="B758" s="1" t="s">
        <v>10568</v>
      </c>
      <c r="C758" s="1" t="s">
        <v>10569</v>
      </c>
      <c r="D758" s="1" t="s">
        <v>16217</v>
      </c>
      <c r="E758" t="s">
        <v>61</v>
      </c>
      <c r="F758" t="s">
        <v>61</v>
      </c>
      <c r="G758" t="s">
        <v>61</v>
      </c>
      <c r="I758" t="s">
        <v>62</v>
      </c>
      <c r="M758" t="s">
        <v>61</v>
      </c>
      <c r="N758" t="s">
        <v>62</v>
      </c>
      <c r="O758" t="s">
        <v>62</v>
      </c>
    </row>
    <row r="759" spans="1:15" x14ac:dyDescent="0.2">
      <c r="A759" s="1" t="s">
        <v>26313</v>
      </c>
      <c r="B759" s="1" t="s">
        <v>10570</v>
      </c>
      <c r="C759" s="1" t="s">
        <v>10571</v>
      </c>
      <c r="D759" s="1" t="s">
        <v>16217</v>
      </c>
      <c r="G759" t="s">
        <v>61</v>
      </c>
      <c r="I759" t="s">
        <v>61</v>
      </c>
      <c r="M759" t="s">
        <v>61</v>
      </c>
      <c r="N759" t="s">
        <v>61</v>
      </c>
      <c r="O759" t="s">
        <v>61</v>
      </c>
    </row>
    <row r="760" spans="1:15" x14ac:dyDescent="0.2">
      <c r="A760" s="1" t="s">
        <v>26314</v>
      </c>
      <c r="B760" s="1" t="s">
        <v>10572</v>
      </c>
      <c r="C760" s="1" t="s">
        <v>10573</v>
      </c>
      <c r="D760" s="1" t="s">
        <v>16217</v>
      </c>
      <c r="E760" t="s">
        <v>62</v>
      </c>
      <c r="F760" t="s">
        <v>62</v>
      </c>
      <c r="G760" t="s">
        <v>62</v>
      </c>
      <c r="I760" t="s">
        <v>62</v>
      </c>
      <c r="M760" t="s">
        <v>62</v>
      </c>
      <c r="N760" t="s">
        <v>62</v>
      </c>
      <c r="O760" t="s">
        <v>62</v>
      </c>
    </row>
    <row r="761" spans="1:15" x14ac:dyDescent="0.2">
      <c r="A761" s="1" t="s">
        <v>26315</v>
      </c>
      <c r="B761" s="1" t="s">
        <v>10574</v>
      </c>
      <c r="C761" s="1" t="s">
        <v>10575</v>
      </c>
      <c r="D761" s="1" t="s">
        <v>16217</v>
      </c>
      <c r="G761" t="s">
        <v>61</v>
      </c>
      <c r="I761" t="s">
        <v>61</v>
      </c>
      <c r="M761" t="s">
        <v>61</v>
      </c>
      <c r="N761" t="s">
        <v>61</v>
      </c>
      <c r="O761" t="s">
        <v>61</v>
      </c>
    </row>
    <row r="762" spans="1:15" x14ac:dyDescent="0.2">
      <c r="A762" s="1" t="s">
        <v>26316</v>
      </c>
      <c r="B762" s="1" t="s">
        <v>10576</v>
      </c>
      <c r="C762" s="1" t="s">
        <v>10577</v>
      </c>
      <c r="D762" s="1" t="s">
        <v>16217</v>
      </c>
      <c r="G762" t="s">
        <v>61</v>
      </c>
      <c r="I762" t="s">
        <v>61</v>
      </c>
      <c r="M762" t="s">
        <v>61</v>
      </c>
      <c r="N762" t="s">
        <v>61</v>
      </c>
      <c r="O762" t="s">
        <v>61</v>
      </c>
    </row>
    <row r="763" spans="1:15" x14ac:dyDescent="0.2">
      <c r="A763" s="1" t="s">
        <v>26317</v>
      </c>
      <c r="B763" s="1" t="s">
        <v>10578</v>
      </c>
      <c r="C763" s="1" t="s">
        <v>10579</v>
      </c>
      <c r="D763" s="1" t="s">
        <v>16217</v>
      </c>
      <c r="G763" t="s">
        <v>61</v>
      </c>
      <c r="I763" t="s">
        <v>61</v>
      </c>
      <c r="M763" t="s">
        <v>61</v>
      </c>
      <c r="N763" t="s">
        <v>61</v>
      </c>
      <c r="O763" t="s">
        <v>61</v>
      </c>
    </row>
    <row r="764" spans="1:15" x14ac:dyDescent="0.2">
      <c r="A764" s="1" t="s">
        <v>26318</v>
      </c>
      <c r="B764" s="1" t="s">
        <v>10580</v>
      </c>
      <c r="C764" s="1" t="s">
        <v>10581</v>
      </c>
      <c r="D764" s="1" t="s">
        <v>16217</v>
      </c>
      <c r="G764" t="s">
        <v>61</v>
      </c>
      <c r="I764" t="s">
        <v>61</v>
      </c>
      <c r="M764" t="s">
        <v>61</v>
      </c>
      <c r="N764" t="s">
        <v>61</v>
      </c>
      <c r="O764" t="s">
        <v>61</v>
      </c>
    </row>
    <row r="765" spans="1:15" x14ac:dyDescent="0.2">
      <c r="A765" s="1" t="s">
        <v>26319</v>
      </c>
      <c r="B765" s="1" t="s">
        <v>10582</v>
      </c>
      <c r="C765" s="1" t="s">
        <v>10583</v>
      </c>
      <c r="D765" s="1" t="s">
        <v>16217</v>
      </c>
      <c r="G765" t="s">
        <v>61</v>
      </c>
      <c r="I765" t="s">
        <v>61</v>
      </c>
      <c r="M765" t="s">
        <v>61</v>
      </c>
      <c r="N765" t="s">
        <v>61</v>
      </c>
      <c r="O765" t="s">
        <v>61</v>
      </c>
    </row>
    <row r="766" spans="1:15" x14ac:dyDescent="0.2">
      <c r="A766" s="1" t="s">
        <v>26320</v>
      </c>
      <c r="B766" s="1" t="s">
        <v>10584</v>
      </c>
      <c r="C766" s="1" t="s">
        <v>10585</v>
      </c>
      <c r="D766" s="1" t="s">
        <v>16217</v>
      </c>
      <c r="G766" t="s">
        <v>61</v>
      </c>
      <c r="I766" t="s">
        <v>61</v>
      </c>
      <c r="M766" t="s">
        <v>61</v>
      </c>
      <c r="N766" t="s">
        <v>61</v>
      </c>
      <c r="O766" t="s">
        <v>61</v>
      </c>
    </row>
    <row r="767" spans="1:15" x14ac:dyDescent="0.2">
      <c r="A767" s="1" t="s">
        <v>26321</v>
      </c>
      <c r="B767" s="1" t="s">
        <v>10586</v>
      </c>
      <c r="C767" s="1" t="s">
        <v>9815</v>
      </c>
      <c r="D767" s="1" t="s">
        <v>16218</v>
      </c>
      <c r="G767" t="s">
        <v>61</v>
      </c>
      <c r="I767" t="s">
        <v>61</v>
      </c>
      <c r="M767" t="s">
        <v>61</v>
      </c>
      <c r="N767" t="s">
        <v>61</v>
      </c>
      <c r="O767" t="s">
        <v>61</v>
      </c>
    </row>
    <row r="768" spans="1:15" x14ac:dyDescent="0.2">
      <c r="A768" s="1" t="s">
        <v>26322</v>
      </c>
      <c r="B768" s="1" t="s">
        <v>10587</v>
      </c>
      <c r="C768" s="1" t="s">
        <v>10588</v>
      </c>
      <c r="D768" s="1" t="s">
        <v>16217</v>
      </c>
      <c r="G768" t="s">
        <v>61</v>
      </c>
      <c r="I768" t="s">
        <v>61</v>
      </c>
      <c r="M768" t="s">
        <v>61</v>
      </c>
      <c r="N768" t="s">
        <v>61</v>
      </c>
      <c r="O768" t="s">
        <v>61</v>
      </c>
    </row>
    <row r="769" spans="1:15" x14ac:dyDescent="0.2">
      <c r="A769" s="1" t="s">
        <v>26323</v>
      </c>
      <c r="B769" s="1" t="s">
        <v>10589</v>
      </c>
      <c r="C769" s="1" t="s">
        <v>10590</v>
      </c>
      <c r="D769" s="1" t="s">
        <v>16217</v>
      </c>
      <c r="E769" t="s">
        <v>61</v>
      </c>
      <c r="F769" t="s">
        <v>61</v>
      </c>
      <c r="G769" t="s">
        <v>62</v>
      </c>
      <c r="I769" t="s">
        <v>62</v>
      </c>
      <c r="M769" t="s">
        <v>61</v>
      </c>
      <c r="N769" t="s">
        <v>62</v>
      </c>
      <c r="O769" t="s">
        <v>62</v>
      </c>
    </row>
    <row r="770" spans="1:15" x14ac:dyDescent="0.2">
      <c r="A770" s="1" t="s">
        <v>26324</v>
      </c>
      <c r="B770" s="1" t="s">
        <v>10591</v>
      </c>
      <c r="C770" s="1" t="s">
        <v>10592</v>
      </c>
      <c r="D770" s="1" t="s">
        <v>16217</v>
      </c>
      <c r="E770" t="s">
        <v>62</v>
      </c>
      <c r="F770" t="s">
        <v>62</v>
      </c>
      <c r="G770" t="s">
        <v>62</v>
      </c>
      <c r="I770" t="s">
        <v>62</v>
      </c>
      <c r="M770" t="s">
        <v>62</v>
      </c>
      <c r="N770" t="s">
        <v>62</v>
      </c>
      <c r="O770" t="s">
        <v>62</v>
      </c>
    </row>
    <row r="771" spans="1:15" x14ac:dyDescent="0.2">
      <c r="A771" s="1" t="s">
        <v>26325</v>
      </c>
      <c r="B771" s="1" t="s">
        <v>10593</v>
      </c>
      <c r="C771" s="1" t="s">
        <v>10594</v>
      </c>
      <c r="D771" s="1" t="s">
        <v>16217</v>
      </c>
      <c r="G771" t="s">
        <v>61</v>
      </c>
      <c r="I771" t="s">
        <v>61</v>
      </c>
      <c r="M771" t="s">
        <v>61</v>
      </c>
      <c r="N771" t="s">
        <v>61</v>
      </c>
      <c r="O771" t="s">
        <v>61</v>
      </c>
    </row>
    <row r="772" spans="1:15" x14ac:dyDescent="0.2">
      <c r="A772" s="1" t="s">
        <v>26326</v>
      </c>
      <c r="B772" s="1" t="s">
        <v>10595</v>
      </c>
      <c r="C772" s="1" t="s">
        <v>10596</v>
      </c>
      <c r="D772" s="1" t="s">
        <v>16217</v>
      </c>
      <c r="E772" t="s">
        <v>61</v>
      </c>
      <c r="F772" t="s">
        <v>61</v>
      </c>
      <c r="G772" t="s">
        <v>62</v>
      </c>
      <c r="I772" t="s">
        <v>62</v>
      </c>
      <c r="M772" t="s">
        <v>62</v>
      </c>
      <c r="N772" t="s">
        <v>62</v>
      </c>
      <c r="O772" t="s">
        <v>62</v>
      </c>
    </row>
    <row r="773" spans="1:15" x14ac:dyDescent="0.2">
      <c r="A773" s="1" t="s">
        <v>26327</v>
      </c>
      <c r="B773" s="1" t="s">
        <v>10597</v>
      </c>
      <c r="C773" s="1" t="s">
        <v>10598</v>
      </c>
      <c r="D773" s="1" t="s">
        <v>16217</v>
      </c>
      <c r="E773" t="s">
        <v>61</v>
      </c>
      <c r="F773" t="s">
        <v>61</v>
      </c>
      <c r="G773" t="s">
        <v>62</v>
      </c>
      <c r="I773" t="s">
        <v>62</v>
      </c>
      <c r="M773" t="s">
        <v>62</v>
      </c>
      <c r="N773" t="s">
        <v>62</v>
      </c>
      <c r="O773" t="s">
        <v>62</v>
      </c>
    </row>
    <row r="774" spans="1:15" x14ac:dyDescent="0.2">
      <c r="A774" s="1" t="s">
        <v>26328</v>
      </c>
      <c r="B774" s="1" t="s">
        <v>10599</v>
      </c>
      <c r="C774" s="1" t="s">
        <v>10600</v>
      </c>
      <c r="D774" s="1" t="s">
        <v>16217</v>
      </c>
      <c r="E774" t="s">
        <v>61</v>
      </c>
      <c r="F774" t="s">
        <v>61</v>
      </c>
      <c r="G774" t="s">
        <v>62</v>
      </c>
      <c r="I774" t="s">
        <v>62</v>
      </c>
      <c r="M774" t="s">
        <v>61</v>
      </c>
      <c r="N774" t="s">
        <v>62</v>
      </c>
      <c r="O774" t="s">
        <v>62</v>
      </c>
    </row>
    <row r="775" spans="1:15" x14ac:dyDescent="0.2">
      <c r="A775" s="1" t="s">
        <v>26329</v>
      </c>
      <c r="B775" s="1" t="s">
        <v>10601</v>
      </c>
      <c r="C775" s="1" t="s">
        <v>10602</v>
      </c>
      <c r="D775" s="1" t="s">
        <v>16217</v>
      </c>
      <c r="E775" t="s">
        <v>62</v>
      </c>
      <c r="F775" t="s">
        <v>62</v>
      </c>
      <c r="G775" t="s">
        <v>62</v>
      </c>
      <c r="I775" t="s">
        <v>62</v>
      </c>
      <c r="M775" t="s">
        <v>61</v>
      </c>
      <c r="N775" t="s">
        <v>62</v>
      </c>
      <c r="O775" t="s">
        <v>62</v>
      </c>
    </row>
    <row r="776" spans="1:15" x14ac:dyDescent="0.2">
      <c r="A776" s="1" t="s">
        <v>26330</v>
      </c>
      <c r="B776" s="1" t="s">
        <v>10603</v>
      </c>
      <c r="C776" s="1" t="s">
        <v>10604</v>
      </c>
      <c r="D776" s="1" t="s">
        <v>16217</v>
      </c>
      <c r="E776" t="s">
        <v>62</v>
      </c>
      <c r="F776" t="s">
        <v>62</v>
      </c>
      <c r="I776" t="s">
        <v>62</v>
      </c>
      <c r="M776" t="s">
        <v>62</v>
      </c>
      <c r="N776" t="s">
        <v>62</v>
      </c>
      <c r="O776" t="s">
        <v>62</v>
      </c>
    </row>
    <row r="777" spans="1:15" x14ac:dyDescent="0.2">
      <c r="A777" s="1" t="s">
        <v>26331</v>
      </c>
      <c r="B777" s="1" t="s">
        <v>10605</v>
      </c>
      <c r="C777" s="1" t="s">
        <v>10606</v>
      </c>
      <c r="D777" s="1" t="s">
        <v>16217</v>
      </c>
      <c r="G777" t="s">
        <v>61</v>
      </c>
      <c r="I777" t="s">
        <v>61</v>
      </c>
      <c r="M777" t="s">
        <v>61</v>
      </c>
      <c r="N777" t="s">
        <v>61</v>
      </c>
      <c r="O777" t="s">
        <v>61</v>
      </c>
    </row>
    <row r="778" spans="1:15" x14ac:dyDescent="0.2">
      <c r="A778" s="1" t="s">
        <v>26332</v>
      </c>
      <c r="B778" s="1" t="s">
        <v>10607</v>
      </c>
      <c r="C778" s="1" t="s">
        <v>10608</v>
      </c>
      <c r="D778" s="1" t="s">
        <v>16218</v>
      </c>
      <c r="G778" t="s">
        <v>61</v>
      </c>
      <c r="I778" t="s">
        <v>61</v>
      </c>
      <c r="N778" t="s">
        <v>61</v>
      </c>
      <c r="O778" t="s">
        <v>61</v>
      </c>
    </row>
    <row r="779" spans="1:15" x14ac:dyDescent="0.2">
      <c r="A779" s="1" t="s">
        <v>26333</v>
      </c>
      <c r="B779" s="1" t="s">
        <v>10609</v>
      </c>
      <c r="C779" s="1" t="s">
        <v>10610</v>
      </c>
      <c r="D779" s="1" t="s">
        <v>16217</v>
      </c>
      <c r="G779" t="s">
        <v>61</v>
      </c>
      <c r="I779" t="s">
        <v>61</v>
      </c>
      <c r="M779" t="s">
        <v>61</v>
      </c>
      <c r="N779" t="s">
        <v>61</v>
      </c>
      <c r="O779" t="s">
        <v>61</v>
      </c>
    </row>
    <row r="780" spans="1:15" x14ac:dyDescent="0.2">
      <c r="A780" s="1" t="s">
        <v>26334</v>
      </c>
      <c r="B780" s="1" t="s">
        <v>10611</v>
      </c>
      <c r="C780" s="1" t="s">
        <v>10612</v>
      </c>
      <c r="D780" s="1" t="s">
        <v>16217</v>
      </c>
      <c r="E780" t="s">
        <v>62</v>
      </c>
      <c r="F780" t="s">
        <v>62</v>
      </c>
      <c r="G780" t="s">
        <v>62</v>
      </c>
      <c r="I780" t="s">
        <v>62</v>
      </c>
      <c r="M780" t="s">
        <v>61</v>
      </c>
      <c r="N780" t="s">
        <v>62</v>
      </c>
      <c r="O780" t="s">
        <v>61</v>
      </c>
    </row>
    <row r="781" spans="1:15" x14ac:dyDescent="0.2">
      <c r="A781" s="1" t="s">
        <v>26335</v>
      </c>
      <c r="B781" s="1" t="s">
        <v>10613</v>
      </c>
      <c r="C781" s="1" t="s">
        <v>10614</v>
      </c>
      <c r="D781" s="1" t="s">
        <v>16217</v>
      </c>
      <c r="E781" t="s">
        <v>61</v>
      </c>
      <c r="F781" t="s">
        <v>61</v>
      </c>
      <c r="G781" t="s">
        <v>62</v>
      </c>
      <c r="I781" t="s">
        <v>62</v>
      </c>
      <c r="M781" t="s">
        <v>62</v>
      </c>
      <c r="N781" t="s">
        <v>62</v>
      </c>
      <c r="O781" t="s">
        <v>62</v>
      </c>
    </row>
    <row r="782" spans="1:15" x14ac:dyDescent="0.2">
      <c r="A782" s="1" t="s">
        <v>26336</v>
      </c>
      <c r="B782" s="1" t="s">
        <v>10615</v>
      </c>
      <c r="C782" s="1" t="s">
        <v>10616</v>
      </c>
      <c r="D782" s="1" t="s">
        <v>16217</v>
      </c>
      <c r="G782" t="s">
        <v>61</v>
      </c>
      <c r="I782" t="s">
        <v>61</v>
      </c>
      <c r="M782" t="s">
        <v>61</v>
      </c>
      <c r="N782" t="s">
        <v>61</v>
      </c>
      <c r="O782" t="s">
        <v>61</v>
      </c>
    </row>
    <row r="783" spans="1:15" x14ac:dyDescent="0.2">
      <c r="A783" s="1" t="s">
        <v>26337</v>
      </c>
      <c r="B783" s="1" t="s">
        <v>10617</v>
      </c>
      <c r="C783" s="1" t="s">
        <v>10618</v>
      </c>
      <c r="D783" s="1" t="s">
        <v>16217</v>
      </c>
      <c r="G783" t="s">
        <v>61</v>
      </c>
      <c r="I783" t="s">
        <v>61</v>
      </c>
      <c r="M783" t="s">
        <v>61</v>
      </c>
      <c r="N783" t="s">
        <v>61</v>
      </c>
      <c r="O783" t="s">
        <v>61</v>
      </c>
    </row>
    <row r="784" spans="1:15" x14ac:dyDescent="0.2">
      <c r="A784" s="1" t="s">
        <v>26338</v>
      </c>
      <c r="B784" s="1" t="s">
        <v>10619</v>
      </c>
      <c r="C784" s="1" t="s">
        <v>10620</v>
      </c>
      <c r="D784" s="1" t="s">
        <v>16217</v>
      </c>
      <c r="G784" t="s">
        <v>61</v>
      </c>
      <c r="I784" t="s">
        <v>61</v>
      </c>
      <c r="M784" t="s">
        <v>61</v>
      </c>
      <c r="N784" t="s">
        <v>61</v>
      </c>
      <c r="O784" t="s">
        <v>61</v>
      </c>
    </row>
    <row r="785" spans="1:15" x14ac:dyDescent="0.2">
      <c r="A785" s="1" t="s">
        <v>26339</v>
      </c>
      <c r="B785" s="1" t="s">
        <v>10621</v>
      </c>
      <c r="C785" s="1" t="s">
        <v>10622</v>
      </c>
      <c r="D785" s="1" t="s">
        <v>16217</v>
      </c>
      <c r="E785" t="s">
        <v>62</v>
      </c>
      <c r="F785" t="s">
        <v>62</v>
      </c>
      <c r="G785" t="s">
        <v>62</v>
      </c>
      <c r="I785" t="s">
        <v>62</v>
      </c>
      <c r="M785" t="s">
        <v>62</v>
      </c>
      <c r="N785" t="s">
        <v>62</v>
      </c>
      <c r="O785" t="s">
        <v>61</v>
      </c>
    </row>
    <row r="786" spans="1:15" x14ac:dyDescent="0.2">
      <c r="A786" s="1" t="s">
        <v>26340</v>
      </c>
      <c r="B786" s="1" t="s">
        <v>10623</v>
      </c>
      <c r="C786" s="1" t="s">
        <v>10624</v>
      </c>
      <c r="D786" s="1" t="s">
        <v>16217</v>
      </c>
      <c r="E786" t="s">
        <v>61</v>
      </c>
      <c r="F786" t="s">
        <v>61</v>
      </c>
      <c r="G786" t="s">
        <v>61</v>
      </c>
      <c r="I786" t="s">
        <v>62</v>
      </c>
      <c r="M786" t="s">
        <v>61</v>
      </c>
      <c r="N786" t="s">
        <v>62</v>
      </c>
      <c r="O786" t="s">
        <v>62</v>
      </c>
    </row>
    <row r="787" spans="1:15" x14ac:dyDescent="0.2">
      <c r="A787" s="1" t="s">
        <v>26341</v>
      </c>
      <c r="B787" s="1" t="s">
        <v>10625</v>
      </c>
      <c r="C787" s="1" t="s">
        <v>10626</v>
      </c>
      <c r="D787" s="1" t="s">
        <v>16217</v>
      </c>
      <c r="E787" t="s">
        <v>61</v>
      </c>
      <c r="F787" t="s">
        <v>61</v>
      </c>
      <c r="G787" t="s">
        <v>61</v>
      </c>
      <c r="I787" t="s">
        <v>62</v>
      </c>
      <c r="M787" t="s">
        <v>61</v>
      </c>
      <c r="N787" t="s">
        <v>62</v>
      </c>
      <c r="O787" t="s">
        <v>62</v>
      </c>
    </row>
    <row r="788" spans="1:15" x14ac:dyDescent="0.2">
      <c r="A788" s="1" t="s">
        <v>26342</v>
      </c>
      <c r="B788" s="1" t="s">
        <v>10627</v>
      </c>
      <c r="C788" s="1" t="s">
        <v>10628</v>
      </c>
      <c r="D788" s="1" t="s">
        <v>16217</v>
      </c>
      <c r="G788" t="s">
        <v>61</v>
      </c>
      <c r="I788" t="s">
        <v>61</v>
      </c>
      <c r="M788" t="s">
        <v>61</v>
      </c>
      <c r="N788" t="s">
        <v>61</v>
      </c>
      <c r="O788" t="s">
        <v>61</v>
      </c>
    </row>
    <row r="789" spans="1:15" x14ac:dyDescent="0.2">
      <c r="A789" s="1" t="s">
        <v>26343</v>
      </c>
      <c r="B789" s="1" t="s">
        <v>10629</v>
      </c>
      <c r="C789" s="1" t="s">
        <v>10630</v>
      </c>
      <c r="D789" s="1" t="s">
        <v>16218</v>
      </c>
      <c r="G789" t="s">
        <v>61</v>
      </c>
      <c r="I789" t="s">
        <v>61</v>
      </c>
      <c r="M789" t="s">
        <v>61</v>
      </c>
      <c r="N789" t="s">
        <v>61</v>
      </c>
      <c r="O789" t="s">
        <v>61</v>
      </c>
    </row>
    <row r="790" spans="1:15" x14ac:dyDescent="0.2">
      <c r="A790" s="1" t="s">
        <v>26344</v>
      </c>
      <c r="B790" s="1" t="s">
        <v>10631</v>
      </c>
      <c r="C790" s="1" t="s">
        <v>10632</v>
      </c>
      <c r="D790" s="1" t="s">
        <v>16217</v>
      </c>
      <c r="G790" t="s">
        <v>61</v>
      </c>
      <c r="I790" t="s">
        <v>61</v>
      </c>
      <c r="M790" t="s">
        <v>61</v>
      </c>
      <c r="N790" t="s">
        <v>61</v>
      </c>
      <c r="O790" t="s">
        <v>61</v>
      </c>
    </row>
    <row r="791" spans="1:15" x14ac:dyDescent="0.2">
      <c r="A791" s="1" t="s">
        <v>26345</v>
      </c>
      <c r="B791" s="1" t="s">
        <v>10633</v>
      </c>
      <c r="C791" s="1" t="s">
        <v>10634</v>
      </c>
      <c r="D791" s="1" t="s">
        <v>16217</v>
      </c>
      <c r="E791" t="s">
        <v>61</v>
      </c>
      <c r="F791" t="s">
        <v>61</v>
      </c>
      <c r="G791" t="s">
        <v>61</v>
      </c>
      <c r="I791" t="s">
        <v>62</v>
      </c>
      <c r="M791" t="s">
        <v>62</v>
      </c>
      <c r="N791" t="s">
        <v>62</v>
      </c>
      <c r="O791" t="s">
        <v>62</v>
      </c>
    </row>
    <row r="792" spans="1:15" x14ac:dyDescent="0.2">
      <c r="A792" s="1" t="s">
        <v>26346</v>
      </c>
      <c r="B792" s="1" t="s">
        <v>10635</v>
      </c>
      <c r="C792" s="1" t="s">
        <v>10636</v>
      </c>
      <c r="D792" s="1" t="s">
        <v>16217</v>
      </c>
      <c r="G792" t="s">
        <v>61</v>
      </c>
      <c r="I792" t="s">
        <v>61</v>
      </c>
      <c r="M792" t="s">
        <v>61</v>
      </c>
      <c r="N792" t="s">
        <v>61</v>
      </c>
      <c r="O792" t="s">
        <v>62</v>
      </c>
    </row>
    <row r="793" spans="1:15" x14ac:dyDescent="0.2">
      <c r="A793" s="1" t="s">
        <v>26347</v>
      </c>
      <c r="B793" s="1" t="s">
        <v>10637</v>
      </c>
      <c r="C793" s="1" t="s">
        <v>10638</v>
      </c>
      <c r="D793" s="1" t="s">
        <v>16217</v>
      </c>
      <c r="G793" t="s">
        <v>61</v>
      </c>
      <c r="I793" t="s">
        <v>61</v>
      </c>
      <c r="M793" t="s">
        <v>61</v>
      </c>
      <c r="N793" t="s">
        <v>61</v>
      </c>
      <c r="O793" t="s">
        <v>61</v>
      </c>
    </row>
    <row r="794" spans="1:15" x14ac:dyDescent="0.2">
      <c r="A794" s="1" t="s">
        <v>26348</v>
      </c>
      <c r="B794" s="1" t="s">
        <v>10639</v>
      </c>
      <c r="C794" s="1" t="s">
        <v>10640</v>
      </c>
      <c r="D794" s="1" t="s">
        <v>16217</v>
      </c>
      <c r="G794" t="s">
        <v>61</v>
      </c>
      <c r="I794" t="s">
        <v>61</v>
      </c>
      <c r="M794" t="s">
        <v>61</v>
      </c>
      <c r="N794" t="s">
        <v>61</v>
      </c>
      <c r="O794" t="s">
        <v>61</v>
      </c>
    </row>
    <row r="795" spans="1:15" x14ac:dyDescent="0.2">
      <c r="A795" s="1" t="s">
        <v>26349</v>
      </c>
      <c r="B795" s="1" t="s">
        <v>10641</v>
      </c>
      <c r="C795" s="1" t="s">
        <v>10642</v>
      </c>
      <c r="D795" s="1" t="s">
        <v>16217</v>
      </c>
      <c r="G795" t="s">
        <v>61</v>
      </c>
      <c r="I795" t="s">
        <v>61</v>
      </c>
      <c r="M795" t="s">
        <v>61</v>
      </c>
      <c r="N795" t="s">
        <v>61</v>
      </c>
      <c r="O795" t="s">
        <v>61</v>
      </c>
    </row>
    <row r="796" spans="1:15" x14ac:dyDescent="0.2">
      <c r="A796" s="1" t="s">
        <v>26350</v>
      </c>
      <c r="B796" s="1" t="s">
        <v>10643</v>
      </c>
      <c r="C796" s="1" t="s">
        <v>10644</v>
      </c>
      <c r="D796" s="1" t="s">
        <v>16217</v>
      </c>
      <c r="G796" t="s">
        <v>61</v>
      </c>
      <c r="I796" t="s">
        <v>61</v>
      </c>
      <c r="M796" t="s">
        <v>61</v>
      </c>
      <c r="N796" t="s">
        <v>61</v>
      </c>
      <c r="O796" t="s">
        <v>61</v>
      </c>
    </row>
    <row r="797" spans="1:15" x14ac:dyDescent="0.2">
      <c r="A797" s="1" t="s">
        <v>26351</v>
      </c>
      <c r="B797" s="1" t="s">
        <v>10645</v>
      </c>
      <c r="C797" s="1" t="s">
        <v>10646</v>
      </c>
      <c r="D797" s="1" t="s">
        <v>16217</v>
      </c>
      <c r="G797" t="s">
        <v>61</v>
      </c>
      <c r="I797" t="s">
        <v>61</v>
      </c>
      <c r="M797" t="s">
        <v>61</v>
      </c>
      <c r="N797" t="s">
        <v>61</v>
      </c>
      <c r="O797" t="s">
        <v>61</v>
      </c>
    </row>
    <row r="798" spans="1:15" x14ac:dyDescent="0.2">
      <c r="A798" s="1" t="s">
        <v>26352</v>
      </c>
      <c r="B798" s="1" t="s">
        <v>10647</v>
      </c>
      <c r="C798" s="1" t="s">
        <v>10648</v>
      </c>
      <c r="D798" s="1" t="s">
        <v>16217</v>
      </c>
      <c r="G798" t="s">
        <v>61</v>
      </c>
      <c r="I798" t="s">
        <v>61</v>
      </c>
      <c r="M798" t="s">
        <v>61</v>
      </c>
      <c r="N798" t="s">
        <v>61</v>
      </c>
      <c r="O798" t="s">
        <v>61</v>
      </c>
    </row>
    <row r="799" spans="1:15" x14ac:dyDescent="0.2">
      <c r="A799" s="1" t="s">
        <v>26353</v>
      </c>
      <c r="B799" s="1" t="s">
        <v>10649</v>
      </c>
      <c r="C799" s="1" t="s">
        <v>10650</v>
      </c>
      <c r="D799" s="1" t="s">
        <v>16217</v>
      </c>
      <c r="G799" t="s">
        <v>61</v>
      </c>
      <c r="I799" t="s">
        <v>61</v>
      </c>
      <c r="M799" t="s">
        <v>61</v>
      </c>
      <c r="N799" t="s">
        <v>61</v>
      </c>
      <c r="O799" t="s">
        <v>61</v>
      </c>
    </row>
    <row r="800" spans="1:15" x14ac:dyDescent="0.2">
      <c r="A800" s="1" t="s">
        <v>26354</v>
      </c>
      <c r="B800" s="1" t="s">
        <v>10651</v>
      </c>
      <c r="C800" s="1" t="s">
        <v>10652</v>
      </c>
      <c r="D800" s="1" t="s">
        <v>16218</v>
      </c>
      <c r="E800" t="s">
        <v>61</v>
      </c>
      <c r="F800" t="s">
        <v>61</v>
      </c>
      <c r="G800" t="s">
        <v>62</v>
      </c>
      <c r="I800" t="s">
        <v>62</v>
      </c>
      <c r="L800" t="s">
        <v>62</v>
      </c>
      <c r="M800" t="s">
        <v>62</v>
      </c>
      <c r="N800" t="s">
        <v>62</v>
      </c>
      <c r="O800" t="s">
        <v>62</v>
      </c>
    </row>
    <row r="801" spans="1:15" x14ac:dyDescent="0.2">
      <c r="A801" s="1" t="s">
        <v>26355</v>
      </c>
      <c r="B801" s="1" t="s">
        <v>10653</v>
      </c>
      <c r="C801" s="1" t="s">
        <v>10654</v>
      </c>
      <c r="D801" s="1" t="s">
        <v>16217</v>
      </c>
      <c r="G801" t="s">
        <v>61</v>
      </c>
      <c r="I801" t="s">
        <v>61</v>
      </c>
      <c r="M801" t="s">
        <v>61</v>
      </c>
      <c r="N801" t="s">
        <v>61</v>
      </c>
      <c r="O801" t="s">
        <v>61</v>
      </c>
    </row>
    <row r="802" spans="1:15" x14ac:dyDescent="0.2">
      <c r="A802" s="1" t="s">
        <v>26356</v>
      </c>
      <c r="B802" s="1" t="s">
        <v>10655</v>
      </c>
      <c r="C802" s="1" t="s">
        <v>10656</v>
      </c>
      <c r="D802" s="1" t="s">
        <v>16217</v>
      </c>
      <c r="G802" t="s">
        <v>61</v>
      </c>
      <c r="I802" t="s">
        <v>61</v>
      </c>
      <c r="M802" t="s">
        <v>61</v>
      </c>
      <c r="N802" t="s">
        <v>61</v>
      </c>
      <c r="O802" t="s">
        <v>61</v>
      </c>
    </row>
    <row r="803" spans="1:15" x14ac:dyDescent="0.2">
      <c r="A803" s="1" t="s">
        <v>26357</v>
      </c>
      <c r="B803" s="1" t="s">
        <v>10657</v>
      </c>
      <c r="C803" s="1" t="s">
        <v>9855</v>
      </c>
      <c r="D803" s="1" t="s">
        <v>16217</v>
      </c>
      <c r="E803" t="s">
        <v>61</v>
      </c>
      <c r="F803" t="s">
        <v>61</v>
      </c>
      <c r="G803" t="s">
        <v>62</v>
      </c>
      <c r="I803" t="s">
        <v>62</v>
      </c>
      <c r="M803" t="s">
        <v>62</v>
      </c>
      <c r="N803" t="s">
        <v>62</v>
      </c>
      <c r="O803" t="s">
        <v>62</v>
      </c>
    </row>
    <row r="804" spans="1:15" x14ac:dyDescent="0.2">
      <c r="A804" s="1" t="s">
        <v>26358</v>
      </c>
      <c r="B804" s="1" t="s">
        <v>10658</v>
      </c>
      <c r="C804" s="1" t="s">
        <v>10659</v>
      </c>
      <c r="D804" s="1" t="s">
        <v>16217</v>
      </c>
      <c r="E804" t="s">
        <v>61</v>
      </c>
      <c r="F804" t="s">
        <v>61</v>
      </c>
      <c r="G804" t="s">
        <v>61</v>
      </c>
      <c r="I804" t="s">
        <v>62</v>
      </c>
      <c r="M804" t="s">
        <v>62</v>
      </c>
      <c r="N804" t="s">
        <v>62</v>
      </c>
      <c r="O804" t="s">
        <v>62</v>
      </c>
    </row>
    <row r="805" spans="1:15" x14ac:dyDescent="0.2">
      <c r="A805" s="1" t="s">
        <v>26359</v>
      </c>
      <c r="B805" s="1" t="s">
        <v>10660</v>
      </c>
      <c r="C805" s="1" t="s">
        <v>10652</v>
      </c>
      <c r="D805" s="1" t="s">
        <v>16217</v>
      </c>
      <c r="G805" t="s">
        <v>62</v>
      </c>
      <c r="I805" t="s">
        <v>62</v>
      </c>
      <c r="K805" t="s">
        <v>62</v>
      </c>
      <c r="M805" t="s">
        <v>62</v>
      </c>
      <c r="N805" t="s">
        <v>62</v>
      </c>
      <c r="O805" t="s">
        <v>62</v>
      </c>
    </row>
    <row r="806" spans="1:15" x14ac:dyDescent="0.2">
      <c r="A806" s="1" t="s">
        <v>26360</v>
      </c>
      <c r="B806" s="1" t="s">
        <v>10661</v>
      </c>
      <c r="C806" s="1" t="s">
        <v>9921</v>
      </c>
      <c r="D806" s="1" t="s">
        <v>16217</v>
      </c>
      <c r="E806" t="s">
        <v>62</v>
      </c>
      <c r="F806" t="s">
        <v>62</v>
      </c>
      <c r="G806" t="s">
        <v>61</v>
      </c>
      <c r="I806" t="s">
        <v>62</v>
      </c>
      <c r="M806" t="s">
        <v>62</v>
      </c>
      <c r="N806" t="s">
        <v>62</v>
      </c>
      <c r="O806" t="s">
        <v>62</v>
      </c>
    </row>
    <row r="807" spans="1:15" x14ac:dyDescent="0.2">
      <c r="A807" s="1" t="s">
        <v>26361</v>
      </c>
      <c r="B807" s="1" t="s">
        <v>10662</v>
      </c>
      <c r="C807" s="1" t="s">
        <v>10663</v>
      </c>
      <c r="D807" s="1" t="s">
        <v>16217</v>
      </c>
      <c r="E807" t="s">
        <v>61</v>
      </c>
      <c r="F807" t="s">
        <v>61</v>
      </c>
      <c r="G807" t="s">
        <v>61</v>
      </c>
      <c r="I807" t="s">
        <v>62</v>
      </c>
      <c r="M807" t="s">
        <v>62</v>
      </c>
      <c r="N807" t="s">
        <v>62</v>
      </c>
      <c r="O807" t="s">
        <v>62</v>
      </c>
    </row>
    <row r="808" spans="1:15" x14ac:dyDescent="0.2">
      <c r="A808" s="1" t="s">
        <v>26362</v>
      </c>
      <c r="B808" s="1" t="s">
        <v>10664</v>
      </c>
      <c r="C808" s="1" t="s">
        <v>10665</v>
      </c>
      <c r="D808" s="1" t="s">
        <v>16217</v>
      </c>
      <c r="E808" t="s">
        <v>62</v>
      </c>
      <c r="F808" t="s">
        <v>61</v>
      </c>
      <c r="G808" t="s">
        <v>62</v>
      </c>
      <c r="I808" t="s">
        <v>62</v>
      </c>
      <c r="M808" t="s">
        <v>61</v>
      </c>
      <c r="N808" t="s">
        <v>62</v>
      </c>
      <c r="O808" t="s">
        <v>62</v>
      </c>
    </row>
    <row r="809" spans="1:15" x14ac:dyDescent="0.2">
      <c r="A809" s="1" t="s">
        <v>26363</v>
      </c>
      <c r="B809" s="1" t="s">
        <v>10666</v>
      </c>
      <c r="C809" s="1" t="s">
        <v>10667</v>
      </c>
      <c r="D809" s="1" t="s">
        <v>16217</v>
      </c>
      <c r="E809" t="s">
        <v>61</v>
      </c>
      <c r="F809" t="s">
        <v>61</v>
      </c>
      <c r="G809" t="s">
        <v>61</v>
      </c>
      <c r="I809" t="s">
        <v>62</v>
      </c>
      <c r="M809" t="s">
        <v>62</v>
      </c>
      <c r="N809" t="s">
        <v>62</v>
      </c>
      <c r="O809" t="s">
        <v>62</v>
      </c>
    </row>
    <row r="810" spans="1:15" x14ac:dyDescent="0.2">
      <c r="A810" s="1" t="s">
        <v>26364</v>
      </c>
      <c r="B810" s="1" t="s">
        <v>10668</v>
      </c>
      <c r="C810" s="1" t="s">
        <v>10669</v>
      </c>
      <c r="D810" s="1" t="s">
        <v>16217</v>
      </c>
      <c r="E810" t="s">
        <v>61</v>
      </c>
      <c r="F810" t="s">
        <v>61</v>
      </c>
      <c r="G810" t="s">
        <v>62</v>
      </c>
      <c r="I810" t="s">
        <v>62</v>
      </c>
      <c r="M810" t="s">
        <v>62</v>
      </c>
      <c r="N810" t="s">
        <v>62</v>
      </c>
      <c r="O810" t="s">
        <v>62</v>
      </c>
    </row>
    <row r="811" spans="1:15" x14ac:dyDescent="0.2">
      <c r="A811" s="1" t="s">
        <v>26365</v>
      </c>
      <c r="B811" s="1" t="s">
        <v>10670</v>
      </c>
      <c r="C811" s="1" t="s">
        <v>10671</v>
      </c>
      <c r="D811" s="1" t="s">
        <v>16218</v>
      </c>
      <c r="E811" t="s">
        <v>61</v>
      </c>
      <c r="F811" t="s">
        <v>61</v>
      </c>
      <c r="G811" t="s">
        <v>62</v>
      </c>
      <c r="I811" t="s">
        <v>62</v>
      </c>
      <c r="L811" t="s">
        <v>61</v>
      </c>
      <c r="M811" t="s">
        <v>62</v>
      </c>
      <c r="N811" t="s">
        <v>62</v>
      </c>
      <c r="O811" t="s">
        <v>62</v>
      </c>
    </row>
    <row r="812" spans="1:15" x14ac:dyDescent="0.2">
      <c r="A812" s="1" t="s">
        <v>26366</v>
      </c>
      <c r="B812" s="1" t="s">
        <v>10672</v>
      </c>
      <c r="C812" s="1" t="s">
        <v>10673</v>
      </c>
      <c r="D812" s="1" t="s">
        <v>16217</v>
      </c>
      <c r="G812" t="s">
        <v>61</v>
      </c>
      <c r="I812" t="s">
        <v>61</v>
      </c>
      <c r="M812" t="s">
        <v>61</v>
      </c>
      <c r="N812" t="s">
        <v>61</v>
      </c>
      <c r="O812" t="s">
        <v>61</v>
      </c>
    </row>
    <row r="813" spans="1:15" x14ac:dyDescent="0.2">
      <c r="A813" s="1" t="s">
        <v>26367</v>
      </c>
      <c r="B813" s="1" t="s">
        <v>10674</v>
      </c>
      <c r="C813" s="1" t="s">
        <v>10675</v>
      </c>
      <c r="D813" s="1" t="s">
        <v>16217</v>
      </c>
      <c r="G813" t="s">
        <v>61</v>
      </c>
      <c r="I813" t="s">
        <v>61</v>
      </c>
      <c r="M813" t="s">
        <v>61</v>
      </c>
      <c r="N813" t="s">
        <v>61</v>
      </c>
      <c r="O813" t="s">
        <v>61</v>
      </c>
    </row>
    <row r="814" spans="1:15" x14ac:dyDescent="0.2">
      <c r="A814" s="1" t="s">
        <v>26368</v>
      </c>
      <c r="B814" s="1" t="s">
        <v>10676</v>
      </c>
      <c r="C814" s="1" t="s">
        <v>10677</v>
      </c>
      <c r="D814" s="1" t="s">
        <v>16217</v>
      </c>
      <c r="G814" t="s">
        <v>61</v>
      </c>
      <c r="I814" t="s">
        <v>61</v>
      </c>
      <c r="M814" t="s">
        <v>61</v>
      </c>
      <c r="N814" t="s">
        <v>61</v>
      </c>
      <c r="O814" t="s">
        <v>61</v>
      </c>
    </row>
    <row r="815" spans="1:15" x14ac:dyDescent="0.2">
      <c r="A815" s="1" t="s">
        <v>26369</v>
      </c>
      <c r="B815" s="1" t="s">
        <v>10678</v>
      </c>
      <c r="C815" s="1" t="s">
        <v>10679</v>
      </c>
      <c r="D815" s="1" t="s">
        <v>16217</v>
      </c>
      <c r="E815" t="s">
        <v>62</v>
      </c>
      <c r="F815" t="s">
        <v>62</v>
      </c>
      <c r="G815" t="s">
        <v>62</v>
      </c>
      <c r="I815" t="s">
        <v>62</v>
      </c>
      <c r="M815" t="s">
        <v>62</v>
      </c>
      <c r="N815" t="s">
        <v>62</v>
      </c>
      <c r="O815" t="s">
        <v>62</v>
      </c>
    </row>
    <row r="816" spans="1:15" x14ac:dyDescent="0.2">
      <c r="A816" s="1" t="s">
        <v>26370</v>
      </c>
      <c r="B816" s="1" t="s">
        <v>10680</v>
      </c>
      <c r="C816" s="1" t="s">
        <v>10681</v>
      </c>
      <c r="D816" s="1" t="s">
        <v>16217</v>
      </c>
      <c r="E816" t="s">
        <v>61</v>
      </c>
      <c r="F816" t="s">
        <v>61</v>
      </c>
      <c r="G816" t="s">
        <v>61</v>
      </c>
      <c r="I816" t="s">
        <v>62</v>
      </c>
      <c r="M816" t="s">
        <v>62</v>
      </c>
      <c r="N816" t="s">
        <v>62</v>
      </c>
      <c r="O816" t="s">
        <v>62</v>
      </c>
    </row>
    <row r="817" spans="1:15" x14ac:dyDescent="0.2">
      <c r="A817" s="1" t="s">
        <v>26371</v>
      </c>
      <c r="B817" s="1" t="s">
        <v>10682</v>
      </c>
      <c r="C817" s="1" t="s">
        <v>10683</v>
      </c>
      <c r="D817" s="1" t="s">
        <v>16217</v>
      </c>
      <c r="E817" t="s">
        <v>61</v>
      </c>
      <c r="F817" t="s">
        <v>61</v>
      </c>
      <c r="G817" t="s">
        <v>62</v>
      </c>
      <c r="I817" t="s">
        <v>62</v>
      </c>
      <c r="M817" t="s">
        <v>62</v>
      </c>
      <c r="N817" t="s">
        <v>62</v>
      </c>
      <c r="O817" t="s">
        <v>62</v>
      </c>
    </row>
    <row r="818" spans="1:15" x14ac:dyDescent="0.2">
      <c r="A818" s="1" t="s">
        <v>26372</v>
      </c>
      <c r="B818" s="1" t="s">
        <v>10684</v>
      </c>
      <c r="C818" s="1" t="s">
        <v>10685</v>
      </c>
      <c r="D818" s="1" t="s">
        <v>16217</v>
      </c>
      <c r="G818" t="s">
        <v>61</v>
      </c>
      <c r="I818" t="s">
        <v>61</v>
      </c>
      <c r="M818" t="s">
        <v>61</v>
      </c>
      <c r="N818" t="s">
        <v>61</v>
      </c>
      <c r="O818" t="s">
        <v>61</v>
      </c>
    </row>
    <row r="819" spans="1:15" x14ac:dyDescent="0.2">
      <c r="A819" s="1" t="s">
        <v>26373</v>
      </c>
      <c r="B819" s="1" t="s">
        <v>10686</v>
      </c>
      <c r="C819" s="1" t="s">
        <v>10687</v>
      </c>
      <c r="D819" s="1" t="s">
        <v>16217</v>
      </c>
      <c r="G819" t="s">
        <v>61</v>
      </c>
      <c r="I819" t="s">
        <v>61</v>
      </c>
      <c r="M819" t="s">
        <v>61</v>
      </c>
      <c r="N819" t="s">
        <v>61</v>
      </c>
      <c r="O819" t="s">
        <v>61</v>
      </c>
    </row>
    <row r="820" spans="1:15" x14ac:dyDescent="0.2">
      <c r="A820" s="1" t="s">
        <v>26374</v>
      </c>
      <c r="B820" s="1" t="s">
        <v>10688</v>
      </c>
      <c r="C820" s="1" t="s">
        <v>10689</v>
      </c>
      <c r="D820" s="1" t="s">
        <v>16217</v>
      </c>
      <c r="E820" t="s">
        <v>62</v>
      </c>
      <c r="F820" t="s">
        <v>62</v>
      </c>
      <c r="G820" t="s">
        <v>62</v>
      </c>
      <c r="I820" t="s">
        <v>62</v>
      </c>
      <c r="M820" t="s">
        <v>62</v>
      </c>
      <c r="N820" t="s">
        <v>62</v>
      </c>
      <c r="O820" t="s">
        <v>62</v>
      </c>
    </row>
    <row r="821" spans="1:15" x14ac:dyDescent="0.2">
      <c r="A821" s="1" t="s">
        <v>26375</v>
      </c>
      <c r="B821" s="1" t="s">
        <v>10690</v>
      </c>
      <c r="C821" s="1" t="s">
        <v>10691</v>
      </c>
      <c r="D821" s="1" t="s">
        <v>16217</v>
      </c>
      <c r="G821" t="s">
        <v>61</v>
      </c>
      <c r="I821" t="s">
        <v>61</v>
      </c>
      <c r="M821" t="s">
        <v>61</v>
      </c>
      <c r="N821" t="s">
        <v>61</v>
      </c>
      <c r="O821" t="s">
        <v>61</v>
      </c>
    </row>
    <row r="822" spans="1:15" x14ac:dyDescent="0.2">
      <c r="A822" s="1" t="s">
        <v>26376</v>
      </c>
      <c r="B822" s="1" t="s">
        <v>10692</v>
      </c>
      <c r="C822" s="1" t="s">
        <v>9429</v>
      </c>
      <c r="D822" s="1" t="s">
        <v>16218</v>
      </c>
      <c r="G822" t="s">
        <v>61</v>
      </c>
      <c r="I822" t="s">
        <v>61</v>
      </c>
      <c r="M822" t="s">
        <v>61</v>
      </c>
      <c r="N822" t="s">
        <v>61</v>
      </c>
      <c r="O822" t="s">
        <v>61</v>
      </c>
    </row>
    <row r="823" spans="1:15" x14ac:dyDescent="0.2">
      <c r="A823" s="1" t="s">
        <v>26377</v>
      </c>
      <c r="B823" s="1" t="s">
        <v>10693</v>
      </c>
      <c r="C823" s="1" t="s">
        <v>10694</v>
      </c>
      <c r="D823" s="1" t="s">
        <v>16217</v>
      </c>
      <c r="E823" t="s">
        <v>61</v>
      </c>
      <c r="F823" t="s">
        <v>61</v>
      </c>
      <c r="G823" t="s">
        <v>62</v>
      </c>
      <c r="I823" t="s">
        <v>62</v>
      </c>
      <c r="M823" t="s">
        <v>62</v>
      </c>
      <c r="N823" t="s">
        <v>62</v>
      </c>
      <c r="O823" t="s">
        <v>62</v>
      </c>
    </row>
    <row r="824" spans="1:15" x14ac:dyDescent="0.2">
      <c r="A824" s="1" t="s">
        <v>26378</v>
      </c>
      <c r="B824" s="1" t="s">
        <v>10695</v>
      </c>
      <c r="C824" s="1" t="s">
        <v>10696</v>
      </c>
      <c r="D824" s="1" t="s">
        <v>16217</v>
      </c>
      <c r="G824" t="s">
        <v>61</v>
      </c>
      <c r="I824" t="s">
        <v>61</v>
      </c>
      <c r="M824" t="s">
        <v>61</v>
      </c>
      <c r="N824" t="s">
        <v>61</v>
      </c>
      <c r="O824" t="s">
        <v>61</v>
      </c>
    </row>
    <row r="825" spans="1:15" x14ac:dyDescent="0.2">
      <c r="A825" s="1" t="s">
        <v>26379</v>
      </c>
      <c r="B825" s="1" t="s">
        <v>10697</v>
      </c>
      <c r="C825" s="1" t="s">
        <v>10698</v>
      </c>
      <c r="D825" s="1" t="s">
        <v>16217</v>
      </c>
      <c r="G825" t="s">
        <v>61</v>
      </c>
      <c r="I825" t="s">
        <v>61</v>
      </c>
      <c r="M825" t="s">
        <v>61</v>
      </c>
      <c r="N825" t="s">
        <v>61</v>
      </c>
      <c r="O825" t="s">
        <v>61</v>
      </c>
    </row>
    <row r="826" spans="1:15" x14ac:dyDescent="0.2">
      <c r="A826" s="1" t="s">
        <v>26380</v>
      </c>
      <c r="B826" s="1" t="s">
        <v>10699</v>
      </c>
      <c r="C826" s="1" t="s">
        <v>10700</v>
      </c>
      <c r="D826" s="1" t="s">
        <v>16217</v>
      </c>
      <c r="G826" t="s">
        <v>61</v>
      </c>
      <c r="I826" t="s">
        <v>61</v>
      </c>
      <c r="M826" t="s">
        <v>61</v>
      </c>
      <c r="N826" t="s">
        <v>61</v>
      </c>
      <c r="O826" t="s">
        <v>61</v>
      </c>
    </row>
    <row r="827" spans="1:15" x14ac:dyDescent="0.2">
      <c r="A827" s="1" t="s">
        <v>26381</v>
      </c>
      <c r="B827" s="1" t="s">
        <v>10701</v>
      </c>
      <c r="C827" s="1" t="s">
        <v>10702</v>
      </c>
      <c r="D827" s="1" t="s">
        <v>16217</v>
      </c>
      <c r="E827" t="s">
        <v>61</v>
      </c>
      <c r="F827" t="s">
        <v>61</v>
      </c>
      <c r="G827" t="s">
        <v>61</v>
      </c>
      <c r="I827" t="s">
        <v>62</v>
      </c>
      <c r="M827" t="s">
        <v>61</v>
      </c>
      <c r="N827" t="s">
        <v>62</v>
      </c>
      <c r="O827" t="s">
        <v>62</v>
      </c>
    </row>
    <row r="828" spans="1:15" x14ac:dyDescent="0.2">
      <c r="A828" s="1" t="s">
        <v>26382</v>
      </c>
      <c r="B828" s="1" t="s">
        <v>10703</v>
      </c>
      <c r="C828" s="1" t="s">
        <v>10704</v>
      </c>
      <c r="D828" s="1" t="s">
        <v>16217</v>
      </c>
      <c r="G828" t="s">
        <v>61</v>
      </c>
      <c r="I828" t="s">
        <v>61</v>
      </c>
      <c r="M828" t="s">
        <v>61</v>
      </c>
      <c r="N828" t="s">
        <v>61</v>
      </c>
      <c r="O828" t="s">
        <v>61</v>
      </c>
    </row>
    <row r="829" spans="1:15" x14ac:dyDescent="0.2">
      <c r="A829" s="1" t="s">
        <v>26383</v>
      </c>
      <c r="B829" s="1" t="s">
        <v>10705</v>
      </c>
      <c r="C829" s="1" t="s">
        <v>10706</v>
      </c>
      <c r="D829" s="1" t="s">
        <v>16217</v>
      </c>
      <c r="F829" t="s">
        <v>61</v>
      </c>
      <c r="G829" t="s">
        <v>62</v>
      </c>
      <c r="I829" t="s">
        <v>62</v>
      </c>
      <c r="M829" t="s">
        <v>61</v>
      </c>
      <c r="N829" t="s">
        <v>62</v>
      </c>
      <c r="O829" t="s">
        <v>62</v>
      </c>
    </row>
    <row r="830" spans="1:15" x14ac:dyDescent="0.2">
      <c r="A830" s="1" t="s">
        <v>26384</v>
      </c>
      <c r="B830" s="1" t="s">
        <v>10707</v>
      </c>
      <c r="C830" s="1" t="s">
        <v>10708</v>
      </c>
      <c r="D830" s="1" t="s">
        <v>16217</v>
      </c>
      <c r="G830" t="s">
        <v>62</v>
      </c>
      <c r="I830" t="s">
        <v>62</v>
      </c>
      <c r="M830" t="s">
        <v>61</v>
      </c>
      <c r="N830" t="s">
        <v>62</v>
      </c>
      <c r="O830" t="s">
        <v>62</v>
      </c>
    </row>
    <row r="831" spans="1:15" x14ac:dyDescent="0.2">
      <c r="A831" s="1" t="s">
        <v>26385</v>
      </c>
      <c r="B831" s="1" t="s">
        <v>10709</v>
      </c>
      <c r="C831" s="1" t="s">
        <v>10710</v>
      </c>
      <c r="D831" s="1" t="s">
        <v>16217</v>
      </c>
      <c r="E831" t="s">
        <v>61</v>
      </c>
      <c r="F831" t="s">
        <v>61</v>
      </c>
      <c r="G831" t="s">
        <v>62</v>
      </c>
      <c r="I831" t="s">
        <v>62</v>
      </c>
      <c r="M831" t="s">
        <v>61</v>
      </c>
      <c r="N831" t="s">
        <v>62</v>
      </c>
      <c r="O831" t="s">
        <v>62</v>
      </c>
    </row>
    <row r="832" spans="1:15" x14ac:dyDescent="0.2">
      <c r="A832" s="1" t="s">
        <v>26386</v>
      </c>
      <c r="B832" s="1" t="s">
        <v>10711</v>
      </c>
      <c r="C832" s="1" t="s">
        <v>10712</v>
      </c>
      <c r="D832" s="1" t="s">
        <v>16217</v>
      </c>
      <c r="G832" t="s">
        <v>61</v>
      </c>
      <c r="I832" t="s">
        <v>62</v>
      </c>
      <c r="M832" t="s">
        <v>61</v>
      </c>
      <c r="N832" t="s">
        <v>62</v>
      </c>
      <c r="O832" t="s">
        <v>62</v>
      </c>
    </row>
    <row r="833" spans="1:15" x14ac:dyDescent="0.2">
      <c r="A833" s="1" t="s">
        <v>26387</v>
      </c>
      <c r="B833" s="1" t="s">
        <v>10713</v>
      </c>
      <c r="C833" s="1" t="s">
        <v>10714</v>
      </c>
      <c r="D833" s="1" t="s">
        <v>16217</v>
      </c>
      <c r="G833" t="s">
        <v>61</v>
      </c>
      <c r="I833" t="s">
        <v>61</v>
      </c>
      <c r="M833" t="s">
        <v>61</v>
      </c>
      <c r="N833" t="s">
        <v>61</v>
      </c>
      <c r="O833" t="s">
        <v>61</v>
      </c>
    </row>
    <row r="834" spans="1:15" x14ac:dyDescent="0.2">
      <c r="A834" s="1" t="s">
        <v>26388</v>
      </c>
      <c r="B834" s="1" t="s">
        <v>10715</v>
      </c>
      <c r="C834" s="1" t="s">
        <v>10716</v>
      </c>
      <c r="D834" s="1" t="s">
        <v>16217</v>
      </c>
      <c r="E834" t="s">
        <v>61</v>
      </c>
      <c r="F834" t="s">
        <v>61</v>
      </c>
      <c r="G834" t="s">
        <v>61</v>
      </c>
      <c r="I834" t="s">
        <v>62</v>
      </c>
      <c r="M834" t="s">
        <v>61</v>
      </c>
      <c r="N834" t="s">
        <v>62</v>
      </c>
      <c r="O834" t="s">
        <v>62</v>
      </c>
    </row>
    <row r="835" spans="1:15" x14ac:dyDescent="0.2">
      <c r="A835" s="1" t="s">
        <v>26389</v>
      </c>
      <c r="B835" s="1" t="s">
        <v>10717</v>
      </c>
      <c r="C835" s="1" t="s">
        <v>10718</v>
      </c>
      <c r="D835" s="1" t="s">
        <v>16217</v>
      </c>
      <c r="E835" t="s">
        <v>62</v>
      </c>
      <c r="F835" t="s">
        <v>62</v>
      </c>
      <c r="G835" t="s">
        <v>61</v>
      </c>
      <c r="I835" t="s">
        <v>62</v>
      </c>
      <c r="M835" t="s">
        <v>61</v>
      </c>
      <c r="N835" t="s">
        <v>62</v>
      </c>
      <c r="O835" t="s">
        <v>62</v>
      </c>
    </row>
    <row r="836" spans="1:15" x14ac:dyDescent="0.2">
      <c r="A836" s="1" t="s">
        <v>26390</v>
      </c>
      <c r="B836" s="1" t="s">
        <v>10719</v>
      </c>
      <c r="C836" s="1" t="s">
        <v>10720</v>
      </c>
      <c r="D836" s="1" t="s">
        <v>16217</v>
      </c>
      <c r="E836" t="s">
        <v>61</v>
      </c>
      <c r="F836" t="s">
        <v>61</v>
      </c>
      <c r="G836" t="s">
        <v>62</v>
      </c>
      <c r="I836" t="s">
        <v>62</v>
      </c>
      <c r="M836" t="s">
        <v>62</v>
      </c>
      <c r="N836" t="s">
        <v>62</v>
      </c>
      <c r="O836" t="s">
        <v>62</v>
      </c>
    </row>
    <row r="837" spans="1:15" x14ac:dyDescent="0.2">
      <c r="A837" s="1" t="s">
        <v>26391</v>
      </c>
      <c r="B837" s="1" t="s">
        <v>10721</v>
      </c>
      <c r="C837" s="1" t="s">
        <v>10722</v>
      </c>
      <c r="D837" s="1" t="s">
        <v>16217</v>
      </c>
      <c r="G837" t="s">
        <v>61</v>
      </c>
      <c r="I837" t="s">
        <v>61</v>
      </c>
      <c r="M837" t="s">
        <v>61</v>
      </c>
      <c r="N837" t="s">
        <v>61</v>
      </c>
      <c r="O837" t="s">
        <v>61</v>
      </c>
    </row>
    <row r="838" spans="1:15" x14ac:dyDescent="0.2">
      <c r="A838" s="1" t="s">
        <v>26392</v>
      </c>
      <c r="B838" s="1" t="s">
        <v>10723</v>
      </c>
      <c r="C838" s="1" t="s">
        <v>10724</v>
      </c>
      <c r="D838" s="1" t="s">
        <v>16217</v>
      </c>
      <c r="G838" t="s">
        <v>61</v>
      </c>
      <c r="I838" t="s">
        <v>61</v>
      </c>
      <c r="M838" t="s">
        <v>61</v>
      </c>
      <c r="N838" t="s">
        <v>61</v>
      </c>
      <c r="O838" t="s">
        <v>61</v>
      </c>
    </row>
    <row r="839" spans="1:15" x14ac:dyDescent="0.2">
      <c r="A839" s="1" t="s">
        <v>26393</v>
      </c>
      <c r="B839" s="1" t="s">
        <v>10725</v>
      </c>
      <c r="C839" s="1" t="s">
        <v>10726</v>
      </c>
      <c r="D839" s="1" t="s">
        <v>16217</v>
      </c>
      <c r="G839" t="s">
        <v>61</v>
      </c>
      <c r="I839" t="s">
        <v>61</v>
      </c>
      <c r="M839" t="s">
        <v>61</v>
      </c>
      <c r="N839" t="s">
        <v>61</v>
      </c>
      <c r="O839" t="s">
        <v>61</v>
      </c>
    </row>
    <row r="840" spans="1:15" x14ac:dyDescent="0.2">
      <c r="A840" s="1" t="s">
        <v>26394</v>
      </c>
      <c r="B840" s="1" t="s">
        <v>10727</v>
      </c>
      <c r="C840" s="1" t="s">
        <v>10728</v>
      </c>
      <c r="D840" s="1" t="s">
        <v>16217</v>
      </c>
      <c r="G840" t="s">
        <v>61</v>
      </c>
      <c r="I840" t="s">
        <v>61</v>
      </c>
      <c r="M840" t="s">
        <v>61</v>
      </c>
      <c r="N840" t="s">
        <v>61</v>
      </c>
      <c r="O840" t="s">
        <v>61</v>
      </c>
    </row>
    <row r="841" spans="1:15" x14ac:dyDescent="0.2">
      <c r="A841" s="1" t="s">
        <v>26395</v>
      </c>
      <c r="B841" s="1" t="s">
        <v>10729</v>
      </c>
      <c r="C841" s="1" t="s">
        <v>10730</v>
      </c>
      <c r="D841" s="1" t="s">
        <v>16217</v>
      </c>
      <c r="E841" t="s">
        <v>62</v>
      </c>
      <c r="F841" t="s">
        <v>62</v>
      </c>
      <c r="G841" t="s">
        <v>61</v>
      </c>
      <c r="I841" t="s">
        <v>62</v>
      </c>
      <c r="M841" t="s">
        <v>61</v>
      </c>
      <c r="N841" t="s">
        <v>62</v>
      </c>
      <c r="O841" t="s">
        <v>62</v>
      </c>
    </row>
    <row r="842" spans="1:15" x14ac:dyDescent="0.2">
      <c r="A842" s="1" t="s">
        <v>26396</v>
      </c>
      <c r="B842" s="1" t="s">
        <v>10731</v>
      </c>
      <c r="C842" s="1" t="s">
        <v>10732</v>
      </c>
      <c r="D842" s="1" t="s">
        <v>16217</v>
      </c>
      <c r="G842" t="s">
        <v>61</v>
      </c>
      <c r="I842" t="s">
        <v>61</v>
      </c>
      <c r="M842" t="s">
        <v>61</v>
      </c>
      <c r="N842" t="s">
        <v>61</v>
      </c>
      <c r="O842" t="s">
        <v>61</v>
      </c>
    </row>
    <row r="843" spans="1:15" x14ac:dyDescent="0.2">
      <c r="A843" s="1" t="s">
        <v>26397</v>
      </c>
      <c r="B843" s="1" t="s">
        <v>10733</v>
      </c>
      <c r="C843" s="1" t="s">
        <v>10734</v>
      </c>
      <c r="D843" s="1" t="s">
        <v>16218</v>
      </c>
      <c r="G843" t="s">
        <v>61</v>
      </c>
      <c r="I843" t="s">
        <v>61</v>
      </c>
      <c r="M843" t="s">
        <v>61</v>
      </c>
      <c r="N843" t="s">
        <v>61</v>
      </c>
      <c r="O843" t="s">
        <v>61</v>
      </c>
    </row>
    <row r="844" spans="1:15" x14ac:dyDescent="0.2">
      <c r="A844" s="1" t="s">
        <v>26398</v>
      </c>
      <c r="B844" s="1" t="s">
        <v>10735</v>
      </c>
      <c r="C844" s="1" t="s">
        <v>10736</v>
      </c>
      <c r="D844" s="1" t="s">
        <v>16217</v>
      </c>
      <c r="G844" t="s">
        <v>61</v>
      </c>
      <c r="I844" t="s">
        <v>61</v>
      </c>
      <c r="M844" t="s">
        <v>61</v>
      </c>
      <c r="N844" t="s">
        <v>61</v>
      </c>
      <c r="O844" t="s">
        <v>61</v>
      </c>
    </row>
    <row r="845" spans="1:15" x14ac:dyDescent="0.2">
      <c r="A845" s="1" t="s">
        <v>26399</v>
      </c>
      <c r="B845" s="1" t="s">
        <v>10737</v>
      </c>
      <c r="C845" s="1" t="s">
        <v>10738</v>
      </c>
      <c r="D845" s="1" t="s">
        <v>16217</v>
      </c>
      <c r="G845" t="s">
        <v>61</v>
      </c>
      <c r="I845" t="s">
        <v>61</v>
      </c>
      <c r="M845" t="s">
        <v>61</v>
      </c>
      <c r="N845" t="s">
        <v>61</v>
      </c>
      <c r="O845" t="s">
        <v>61</v>
      </c>
    </row>
    <row r="846" spans="1:15" x14ac:dyDescent="0.2">
      <c r="A846" s="1" t="s">
        <v>26400</v>
      </c>
      <c r="B846" s="1" t="s">
        <v>10739</v>
      </c>
      <c r="C846" s="1" t="s">
        <v>10740</v>
      </c>
      <c r="D846" s="1" t="s">
        <v>16217</v>
      </c>
      <c r="G846" t="s">
        <v>61</v>
      </c>
      <c r="I846" t="s">
        <v>61</v>
      </c>
      <c r="M846" t="s">
        <v>61</v>
      </c>
      <c r="N846" t="s">
        <v>61</v>
      </c>
      <c r="O846" t="s">
        <v>61</v>
      </c>
    </row>
    <row r="847" spans="1:15" x14ac:dyDescent="0.2">
      <c r="A847" s="1" t="s">
        <v>26401</v>
      </c>
      <c r="B847" s="1" t="s">
        <v>10741</v>
      </c>
      <c r="C847" s="1" t="s">
        <v>10742</v>
      </c>
      <c r="D847" s="1" t="s">
        <v>16217</v>
      </c>
      <c r="E847" t="s">
        <v>61</v>
      </c>
      <c r="F847" t="s">
        <v>61</v>
      </c>
      <c r="G847" t="s">
        <v>61</v>
      </c>
      <c r="I847" t="s">
        <v>62</v>
      </c>
      <c r="M847" t="s">
        <v>61</v>
      </c>
      <c r="N847" t="s">
        <v>62</v>
      </c>
      <c r="O847" t="s">
        <v>62</v>
      </c>
    </row>
    <row r="848" spans="1:15" x14ac:dyDescent="0.2">
      <c r="A848" s="1" t="s">
        <v>26402</v>
      </c>
      <c r="B848" s="1" t="s">
        <v>10743</v>
      </c>
      <c r="C848" s="1" t="s">
        <v>10744</v>
      </c>
      <c r="D848" s="1" t="s">
        <v>16217</v>
      </c>
      <c r="G848" t="s">
        <v>61</v>
      </c>
      <c r="I848" t="s">
        <v>61</v>
      </c>
      <c r="M848" t="s">
        <v>61</v>
      </c>
      <c r="N848" t="s">
        <v>61</v>
      </c>
      <c r="O848" t="s">
        <v>62</v>
      </c>
    </row>
    <row r="849" spans="1:15" x14ac:dyDescent="0.2">
      <c r="A849" s="1" t="s">
        <v>26403</v>
      </c>
      <c r="B849" s="1" t="s">
        <v>10745</v>
      </c>
      <c r="C849" s="1" t="s">
        <v>10746</v>
      </c>
      <c r="D849" s="1" t="s">
        <v>16217</v>
      </c>
      <c r="G849" t="s">
        <v>61</v>
      </c>
      <c r="I849" t="s">
        <v>61</v>
      </c>
      <c r="M849" t="s">
        <v>61</v>
      </c>
      <c r="N849" t="s">
        <v>61</v>
      </c>
      <c r="O849" t="s">
        <v>61</v>
      </c>
    </row>
    <row r="850" spans="1:15" x14ac:dyDescent="0.2">
      <c r="A850" s="1" t="s">
        <v>26404</v>
      </c>
      <c r="B850" s="1" t="s">
        <v>10747</v>
      </c>
      <c r="C850" s="1" t="s">
        <v>10748</v>
      </c>
      <c r="D850" s="1" t="s">
        <v>16217</v>
      </c>
      <c r="G850" t="s">
        <v>61</v>
      </c>
      <c r="I850" t="s">
        <v>61</v>
      </c>
      <c r="M850" t="s">
        <v>61</v>
      </c>
      <c r="N850" t="s">
        <v>61</v>
      </c>
      <c r="O850" t="s">
        <v>61</v>
      </c>
    </row>
    <row r="851" spans="1:15" x14ac:dyDescent="0.2">
      <c r="A851" s="1" t="s">
        <v>26405</v>
      </c>
      <c r="B851" s="1" t="s">
        <v>10749</v>
      </c>
      <c r="C851" s="1" t="s">
        <v>10750</v>
      </c>
      <c r="D851" s="1" t="s">
        <v>16217</v>
      </c>
      <c r="G851" t="s">
        <v>61</v>
      </c>
      <c r="I851" t="s">
        <v>61</v>
      </c>
      <c r="M851" t="s">
        <v>61</v>
      </c>
      <c r="N851" t="s">
        <v>61</v>
      </c>
      <c r="O851" t="s">
        <v>61</v>
      </c>
    </row>
    <row r="852" spans="1:15" x14ac:dyDescent="0.2">
      <c r="A852" s="1" t="s">
        <v>26406</v>
      </c>
      <c r="B852" s="1" t="s">
        <v>10751</v>
      </c>
      <c r="C852" s="1" t="s">
        <v>10752</v>
      </c>
      <c r="D852" s="1" t="s">
        <v>16217</v>
      </c>
      <c r="G852" t="s">
        <v>61</v>
      </c>
      <c r="I852" t="s">
        <v>61</v>
      </c>
      <c r="M852" t="s">
        <v>61</v>
      </c>
      <c r="N852" t="s">
        <v>61</v>
      </c>
      <c r="O852" t="s">
        <v>61</v>
      </c>
    </row>
    <row r="853" spans="1:15" x14ac:dyDescent="0.2">
      <c r="A853" s="1" t="s">
        <v>26407</v>
      </c>
      <c r="B853" s="1" t="s">
        <v>10753</v>
      </c>
      <c r="C853" s="1" t="s">
        <v>10754</v>
      </c>
      <c r="D853" s="1" t="s">
        <v>16217</v>
      </c>
      <c r="E853" t="s">
        <v>61</v>
      </c>
      <c r="F853" t="s">
        <v>61</v>
      </c>
      <c r="G853" t="s">
        <v>62</v>
      </c>
      <c r="I853" t="s">
        <v>62</v>
      </c>
      <c r="M853" t="s">
        <v>61</v>
      </c>
      <c r="N853" t="s">
        <v>62</v>
      </c>
      <c r="O853" t="s">
        <v>62</v>
      </c>
    </row>
    <row r="854" spans="1:15" x14ac:dyDescent="0.2">
      <c r="A854" s="1" t="s">
        <v>26408</v>
      </c>
      <c r="B854" s="1" t="s">
        <v>10755</v>
      </c>
      <c r="C854" s="1" t="s">
        <v>10756</v>
      </c>
      <c r="D854" s="1" t="s">
        <v>16218</v>
      </c>
      <c r="G854" t="s">
        <v>61</v>
      </c>
      <c r="I854" t="s">
        <v>61</v>
      </c>
      <c r="M854" t="s">
        <v>61</v>
      </c>
      <c r="N854" t="s">
        <v>61</v>
      </c>
      <c r="O854" t="s">
        <v>61</v>
      </c>
    </row>
    <row r="855" spans="1:15" x14ac:dyDescent="0.2">
      <c r="A855" s="1" t="s">
        <v>26409</v>
      </c>
      <c r="B855" s="1" t="s">
        <v>10757</v>
      </c>
      <c r="C855" s="1" t="s">
        <v>10758</v>
      </c>
      <c r="D855" s="1" t="s">
        <v>16217</v>
      </c>
      <c r="G855" t="s">
        <v>61</v>
      </c>
      <c r="I855" t="s">
        <v>61</v>
      </c>
      <c r="M855" t="s">
        <v>61</v>
      </c>
      <c r="N855" t="s">
        <v>61</v>
      </c>
      <c r="O855" t="s">
        <v>61</v>
      </c>
    </row>
    <row r="856" spans="1:15" x14ac:dyDescent="0.2">
      <c r="A856" s="1" t="s">
        <v>26410</v>
      </c>
      <c r="B856" s="1" t="s">
        <v>10759</v>
      </c>
      <c r="C856" s="1" t="s">
        <v>10760</v>
      </c>
      <c r="D856" s="1" t="s">
        <v>16217</v>
      </c>
      <c r="E856" t="s">
        <v>62</v>
      </c>
      <c r="F856" t="s">
        <v>62</v>
      </c>
      <c r="G856" t="s">
        <v>62</v>
      </c>
      <c r="I856" t="s">
        <v>62</v>
      </c>
      <c r="M856" t="s">
        <v>61</v>
      </c>
      <c r="N856" t="s">
        <v>62</v>
      </c>
      <c r="O856" t="s">
        <v>62</v>
      </c>
    </row>
    <row r="857" spans="1:15" x14ac:dyDescent="0.2">
      <c r="A857" s="1" t="s">
        <v>26411</v>
      </c>
      <c r="B857" s="1" t="s">
        <v>10761</v>
      </c>
      <c r="C857" s="1" t="s">
        <v>10762</v>
      </c>
      <c r="D857" s="1" t="s">
        <v>16217</v>
      </c>
      <c r="G857" t="s">
        <v>61</v>
      </c>
      <c r="I857" t="s">
        <v>61</v>
      </c>
      <c r="M857" t="s">
        <v>61</v>
      </c>
      <c r="N857" t="s">
        <v>61</v>
      </c>
      <c r="O857" t="s">
        <v>61</v>
      </c>
    </row>
    <row r="858" spans="1:15" x14ac:dyDescent="0.2">
      <c r="A858" s="1" t="s">
        <v>26412</v>
      </c>
      <c r="B858" s="1" t="s">
        <v>10763</v>
      </c>
      <c r="C858" s="1" t="s">
        <v>10764</v>
      </c>
      <c r="D858" s="1" t="s">
        <v>16217</v>
      </c>
      <c r="E858" t="s">
        <v>62</v>
      </c>
      <c r="F858" t="s">
        <v>62</v>
      </c>
      <c r="G858" t="s">
        <v>61</v>
      </c>
      <c r="I858" t="s">
        <v>62</v>
      </c>
      <c r="M858" t="s">
        <v>62</v>
      </c>
      <c r="N858" t="s">
        <v>62</v>
      </c>
      <c r="O858" t="s">
        <v>62</v>
      </c>
    </row>
    <row r="859" spans="1:15" x14ac:dyDescent="0.2">
      <c r="A859" s="1" t="s">
        <v>26413</v>
      </c>
      <c r="B859" s="1" t="s">
        <v>10765</v>
      </c>
      <c r="C859" s="1" t="s">
        <v>10766</v>
      </c>
      <c r="D859" s="1" t="s">
        <v>16217</v>
      </c>
      <c r="G859" t="s">
        <v>61</v>
      </c>
      <c r="I859" t="s">
        <v>61</v>
      </c>
      <c r="M859" t="s">
        <v>61</v>
      </c>
      <c r="N859" t="s">
        <v>61</v>
      </c>
      <c r="O859" t="s">
        <v>61</v>
      </c>
    </row>
    <row r="860" spans="1:15" x14ac:dyDescent="0.2">
      <c r="A860" s="1" t="s">
        <v>26414</v>
      </c>
      <c r="B860" s="1" t="s">
        <v>10767</v>
      </c>
      <c r="C860" s="1" t="s">
        <v>10768</v>
      </c>
      <c r="D860" s="1" t="s">
        <v>16217</v>
      </c>
      <c r="G860" t="s">
        <v>62</v>
      </c>
      <c r="I860" t="s">
        <v>62</v>
      </c>
      <c r="M860" t="s">
        <v>61</v>
      </c>
      <c r="N860" t="s">
        <v>62</v>
      </c>
      <c r="O860" t="s">
        <v>62</v>
      </c>
    </row>
    <row r="861" spans="1:15" x14ac:dyDescent="0.2">
      <c r="A861" s="1" t="s">
        <v>26415</v>
      </c>
      <c r="B861" s="1" t="s">
        <v>10769</v>
      </c>
      <c r="C861" s="1" t="s">
        <v>10770</v>
      </c>
      <c r="D861" s="1" t="s">
        <v>16217</v>
      </c>
      <c r="E861" t="s">
        <v>61</v>
      </c>
      <c r="F861" t="s">
        <v>61</v>
      </c>
      <c r="G861" t="s">
        <v>62</v>
      </c>
      <c r="I861" t="s">
        <v>62</v>
      </c>
      <c r="M861" t="s">
        <v>61</v>
      </c>
      <c r="N861" t="s">
        <v>62</v>
      </c>
      <c r="O861" t="s">
        <v>62</v>
      </c>
    </row>
    <row r="862" spans="1:15" x14ac:dyDescent="0.2">
      <c r="A862" s="1" t="s">
        <v>26416</v>
      </c>
      <c r="B862" s="1" t="s">
        <v>10771</v>
      </c>
      <c r="C862" s="1" t="s">
        <v>10772</v>
      </c>
      <c r="D862" s="1" t="s">
        <v>16217</v>
      </c>
      <c r="G862" t="s">
        <v>61</v>
      </c>
      <c r="I862" t="s">
        <v>61</v>
      </c>
      <c r="M862" t="s">
        <v>61</v>
      </c>
      <c r="N862" t="s">
        <v>61</v>
      </c>
      <c r="O862" t="s">
        <v>61</v>
      </c>
    </row>
    <row r="863" spans="1:15" x14ac:dyDescent="0.2">
      <c r="A863" s="1" t="s">
        <v>26417</v>
      </c>
      <c r="B863" s="1" t="s">
        <v>10773</v>
      </c>
      <c r="C863" s="1" t="s">
        <v>10774</v>
      </c>
      <c r="D863" s="1" t="s">
        <v>16217</v>
      </c>
      <c r="G863" t="s">
        <v>61</v>
      </c>
      <c r="I863" t="s">
        <v>61</v>
      </c>
      <c r="M863" t="s">
        <v>61</v>
      </c>
      <c r="N863" t="s">
        <v>61</v>
      </c>
      <c r="O863" t="s">
        <v>61</v>
      </c>
    </row>
    <row r="864" spans="1:15" x14ac:dyDescent="0.2">
      <c r="A864" s="1" t="s">
        <v>26418</v>
      </c>
      <c r="B864" s="1" t="s">
        <v>10775</v>
      </c>
      <c r="C864" s="1" t="s">
        <v>9681</v>
      </c>
      <c r="D864" s="1" t="s">
        <v>16217</v>
      </c>
      <c r="G864" t="s">
        <v>61</v>
      </c>
      <c r="I864" t="s">
        <v>61</v>
      </c>
      <c r="M864" t="s">
        <v>61</v>
      </c>
      <c r="N864" t="s">
        <v>61</v>
      </c>
      <c r="O864" t="s">
        <v>61</v>
      </c>
    </row>
    <row r="865" spans="1:15" x14ac:dyDescent="0.2">
      <c r="A865" s="1" t="s">
        <v>26419</v>
      </c>
      <c r="B865" s="1" t="s">
        <v>10776</v>
      </c>
      <c r="C865" s="1" t="s">
        <v>10777</v>
      </c>
      <c r="D865" s="1" t="s">
        <v>16218</v>
      </c>
      <c r="G865" t="s">
        <v>61</v>
      </c>
      <c r="I865" t="s">
        <v>61</v>
      </c>
      <c r="N865" t="s">
        <v>61</v>
      </c>
      <c r="O865" t="s">
        <v>61</v>
      </c>
    </row>
    <row r="866" spans="1:15" x14ac:dyDescent="0.2">
      <c r="A866" s="1" t="s">
        <v>26420</v>
      </c>
      <c r="B866" s="1" t="s">
        <v>10778</v>
      </c>
      <c r="C866" s="1" t="s">
        <v>10779</v>
      </c>
      <c r="D866" s="1" t="s">
        <v>16217</v>
      </c>
      <c r="G866" t="s">
        <v>61</v>
      </c>
      <c r="I866" t="s">
        <v>61</v>
      </c>
      <c r="M866" t="s">
        <v>61</v>
      </c>
      <c r="N866" t="s">
        <v>61</v>
      </c>
      <c r="O866" t="s">
        <v>61</v>
      </c>
    </row>
    <row r="867" spans="1:15" x14ac:dyDescent="0.2">
      <c r="A867" s="1" t="s">
        <v>26421</v>
      </c>
      <c r="B867" s="1" t="s">
        <v>10780</v>
      </c>
      <c r="C867" s="1" t="s">
        <v>10781</v>
      </c>
      <c r="D867" s="1" t="s">
        <v>16217</v>
      </c>
      <c r="G867" t="s">
        <v>61</v>
      </c>
      <c r="I867" t="s">
        <v>61</v>
      </c>
      <c r="M867" t="s">
        <v>61</v>
      </c>
      <c r="N867" t="s">
        <v>61</v>
      </c>
      <c r="O867" t="s">
        <v>61</v>
      </c>
    </row>
    <row r="868" spans="1:15" x14ac:dyDescent="0.2">
      <c r="A868" s="1" t="s">
        <v>26422</v>
      </c>
      <c r="B868" s="1" t="s">
        <v>10782</v>
      </c>
      <c r="C868" s="1" t="s">
        <v>10783</v>
      </c>
      <c r="D868" s="1" t="s">
        <v>16217</v>
      </c>
      <c r="G868" t="s">
        <v>61</v>
      </c>
      <c r="I868" t="s">
        <v>61</v>
      </c>
      <c r="M868" t="s">
        <v>61</v>
      </c>
      <c r="N868" t="s">
        <v>61</v>
      </c>
      <c r="O868" t="s">
        <v>61</v>
      </c>
    </row>
    <row r="869" spans="1:15" x14ac:dyDescent="0.2">
      <c r="A869" s="1" t="s">
        <v>26423</v>
      </c>
      <c r="B869" s="1" t="s">
        <v>10784</v>
      </c>
      <c r="C869" s="1" t="s">
        <v>10785</v>
      </c>
      <c r="D869" s="1" t="s">
        <v>16217</v>
      </c>
      <c r="G869" t="s">
        <v>61</v>
      </c>
      <c r="I869" t="s">
        <v>61</v>
      </c>
      <c r="M869" t="s">
        <v>61</v>
      </c>
      <c r="N869" t="s">
        <v>61</v>
      </c>
      <c r="O869" t="s">
        <v>61</v>
      </c>
    </row>
    <row r="870" spans="1:15" x14ac:dyDescent="0.2">
      <c r="A870" s="1" t="s">
        <v>26424</v>
      </c>
      <c r="B870" s="1" t="s">
        <v>10786</v>
      </c>
      <c r="C870" s="1" t="s">
        <v>10787</v>
      </c>
      <c r="D870" s="1" t="s">
        <v>16217</v>
      </c>
      <c r="G870" t="s">
        <v>61</v>
      </c>
      <c r="I870" t="s">
        <v>61</v>
      </c>
      <c r="M870" t="s">
        <v>61</v>
      </c>
      <c r="N870" t="s">
        <v>61</v>
      </c>
      <c r="O870" t="s">
        <v>61</v>
      </c>
    </row>
    <row r="871" spans="1:15" x14ac:dyDescent="0.2">
      <c r="A871" s="1" t="s">
        <v>26425</v>
      </c>
      <c r="B871" s="1" t="s">
        <v>10788</v>
      </c>
      <c r="C871" s="1" t="s">
        <v>10789</v>
      </c>
      <c r="D871" s="1" t="s">
        <v>16217</v>
      </c>
      <c r="G871" t="s">
        <v>61</v>
      </c>
      <c r="I871" t="s">
        <v>61</v>
      </c>
      <c r="M871" t="s">
        <v>61</v>
      </c>
      <c r="N871" t="s">
        <v>61</v>
      </c>
      <c r="O871" t="s">
        <v>61</v>
      </c>
    </row>
    <row r="872" spans="1:15" x14ac:dyDescent="0.2">
      <c r="A872" s="1" t="s">
        <v>26426</v>
      </c>
      <c r="B872" s="1" t="s">
        <v>10790</v>
      </c>
      <c r="C872" s="1" t="s">
        <v>10791</v>
      </c>
      <c r="D872" s="1" t="s">
        <v>16217</v>
      </c>
      <c r="G872" t="s">
        <v>61</v>
      </c>
      <c r="I872" t="s">
        <v>61</v>
      </c>
      <c r="M872" t="s">
        <v>61</v>
      </c>
      <c r="N872" t="s">
        <v>61</v>
      </c>
      <c r="O872" t="s">
        <v>61</v>
      </c>
    </row>
    <row r="873" spans="1:15" x14ac:dyDescent="0.2">
      <c r="A873" s="1" t="s">
        <v>26427</v>
      </c>
      <c r="B873" s="1" t="s">
        <v>10792</v>
      </c>
      <c r="C873" s="1" t="s">
        <v>10793</v>
      </c>
      <c r="D873" s="1" t="s">
        <v>16217</v>
      </c>
      <c r="G873" t="s">
        <v>61</v>
      </c>
      <c r="I873" t="s">
        <v>61</v>
      </c>
      <c r="M873" t="s">
        <v>61</v>
      </c>
      <c r="N873" t="s">
        <v>61</v>
      </c>
      <c r="O873" t="s">
        <v>61</v>
      </c>
    </row>
    <row r="874" spans="1:15" x14ac:dyDescent="0.2">
      <c r="A874" s="1" t="s">
        <v>26428</v>
      </c>
      <c r="B874" s="1" t="s">
        <v>10794</v>
      </c>
      <c r="C874" s="1" t="s">
        <v>10795</v>
      </c>
      <c r="D874" s="1" t="s">
        <v>16217</v>
      </c>
      <c r="G874" t="s">
        <v>61</v>
      </c>
      <c r="I874" t="s">
        <v>61</v>
      </c>
      <c r="M874" t="s">
        <v>61</v>
      </c>
      <c r="N874" t="s">
        <v>61</v>
      </c>
      <c r="O874" t="s">
        <v>61</v>
      </c>
    </row>
    <row r="875" spans="1:15" x14ac:dyDescent="0.2">
      <c r="A875" s="1" t="s">
        <v>26429</v>
      </c>
      <c r="B875" s="1" t="s">
        <v>10796</v>
      </c>
      <c r="C875" s="1" t="s">
        <v>10797</v>
      </c>
      <c r="D875" s="1" t="s">
        <v>16217</v>
      </c>
      <c r="G875" t="s">
        <v>61</v>
      </c>
      <c r="I875" t="s">
        <v>61</v>
      </c>
      <c r="M875" t="s">
        <v>61</v>
      </c>
      <c r="N875" t="s">
        <v>61</v>
      </c>
      <c r="O875" t="s">
        <v>61</v>
      </c>
    </row>
    <row r="876" spans="1:15" x14ac:dyDescent="0.2">
      <c r="A876" s="1" t="s">
        <v>26430</v>
      </c>
      <c r="B876" s="1" t="s">
        <v>10798</v>
      </c>
      <c r="C876" s="1" t="s">
        <v>10754</v>
      </c>
      <c r="D876" s="1" t="s">
        <v>16218</v>
      </c>
      <c r="E876" t="s">
        <v>61</v>
      </c>
      <c r="F876" t="s">
        <v>61</v>
      </c>
      <c r="G876" t="s">
        <v>62</v>
      </c>
      <c r="I876" t="s">
        <v>62</v>
      </c>
      <c r="L876" t="s">
        <v>61</v>
      </c>
      <c r="M876" t="s">
        <v>61</v>
      </c>
      <c r="N876" t="s">
        <v>62</v>
      </c>
      <c r="O876" t="s">
        <v>62</v>
      </c>
    </row>
    <row r="877" spans="1:15" x14ac:dyDescent="0.2">
      <c r="A877" s="1" t="s">
        <v>26431</v>
      </c>
      <c r="B877" s="1" t="s">
        <v>10799</v>
      </c>
      <c r="C877" s="1" t="s">
        <v>10800</v>
      </c>
      <c r="D877" s="1" t="s">
        <v>16217</v>
      </c>
      <c r="G877" t="s">
        <v>61</v>
      </c>
      <c r="I877" t="s">
        <v>61</v>
      </c>
      <c r="M877" t="s">
        <v>61</v>
      </c>
      <c r="N877" t="s">
        <v>61</v>
      </c>
      <c r="O877" t="s">
        <v>61</v>
      </c>
    </row>
    <row r="878" spans="1:15" x14ac:dyDescent="0.2">
      <c r="A878" s="1" t="s">
        <v>26432</v>
      </c>
      <c r="B878" s="1" t="s">
        <v>10801</v>
      </c>
      <c r="C878" s="1" t="s">
        <v>10802</v>
      </c>
      <c r="D878" s="1" t="s">
        <v>16217</v>
      </c>
      <c r="G878" t="s">
        <v>61</v>
      </c>
      <c r="I878" t="s">
        <v>61</v>
      </c>
      <c r="M878" t="s">
        <v>61</v>
      </c>
      <c r="N878" t="s">
        <v>61</v>
      </c>
      <c r="O878" t="s">
        <v>61</v>
      </c>
    </row>
    <row r="879" spans="1:15" x14ac:dyDescent="0.2">
      <c r="A879" s="1" t="s">
        <v>26433</v>
      </c>
      <c r="B879" s="1" t="s">
        <v>10803</v>
      </c>
      <c r="C879" s="1" t="s">
        <v>10804</v>
      </c>
      <c r="D879" s="1" t="s">
        <v>16217</v>
      </c>
      <c r="G879" t="s">
        <v>61</v>
      </c>
      <c r="I879" t="s">
        <v>61</v>
      </c>
      <c r="M879" t="s">
        <v>61</v>
      </c>
      <c r="N879" t="s">
        <v>61</v>
      </c>
      <c r="O879" t="s">
        <v>62</v>
      </c>
    </row>
    <row r="880" spans="1:15" x14ac:dyDescent="0.2">
      <c r="A880" s="1" t="s">
        <v>26434</v>
      </c>
      <c r="B880" s="1" t="s">
        <v>10805</v>
      </c>
      <c r="C880" s="1" t="s">
        <v>10806</v>
      </c>
      <c r="D880" s="1" t="s">
        <v>16217</v>
      </c>
      <c r="G880" t="s">
        <v>62</v>
      </c>
      <c r="I880" t="s">
        <v>62</v>
      </c>
      <c r="M880" t="s">
        <v>62</v>
      </c>
      <c r="N880" t="s">
        <v>62</v>
      </c>
      <c r="O880" t="s">
        <v>62</v>
      </c>
    </row>
    <row r="881" spans="1:15" x14ac:dyDescent="0.2">
      <c r="A881" s="1" t="s">
        <v>26435</v>
      </c>
      <c r="B881" s="1" t="s">
        <v>10807</v>
      </c>
      <c r="C881" s="1" t="s">
        <v>10808</v>
      </c>
      <c r="D881" s="1" t="s">
        <v>16217</v>
      </c>
      <c r="G881" t="s">
        <v>61</v>
      </c>
      <c r="I881" t="s">
        <v>61</v>
      </c>
      <c r="M881" t="s">
        <v>61</v>
      </c>
      <c r="N881" t="s">
        <v>61</v>
      </c>
      <c r="O881" t="s">
        <v>61</v>
      </c>
    </row>
    <row r="882" spans="1:15" x14ac:dyDescent="0.2">
      <c r="A882" s="1" t="s">
        <v>26436</v>
      </c>
      <c r="B882" s="1" t="s">
        <v>10809</v>
      </c>
      <c r="C882" s="1" t="s">
        <v>10810</v>
      </c>
      <c r="D882" s="1" t="s">
        <v>16217</v>
      </c>
      <c r="G882" t="s">
        <v>61</v>
      </c>
      <c r="I882" t="s">
        <v>61</v>
      </c>
      <c r="M882" t="s">
        <v>61</v>
      </c>
      <c r="N882" t="s">
        <v>61</v>
      </c>
      <c r="O882" t="s">
        <v>61</v>
      </c>
    </row>
    <row r="883" spans="1:15" x14ac:dyDescent="0.2">
      <c r="A883" s="1" t="s">
        <v>26437</v>
      </c>
      <c r="B883" s="1" t="s">
        <v>10811</v>
      </c>
      <c r="C883" s="1" t="s">
        <v>10812</v>
      </c>
      <c r="D883" s="1" t="s">
        <v>16217</v>
      </c>
      <c r="G883" t="s">
        <v>61</v>
      </c>
      <c r="I883" t="s">
        <v>61</v>
      </c>
      <c r="M883" t="s">
        <v>61</v>
      </c>
      <c r="N883" t="s">
        <v>61</v>
      </c>
      <c r="O883" t="s">
        <v>61</v>
      </c>
    </row>
    <row r="884" spans="1:15" x14ac:dyDescent="0.2">
      <c r="A884" s="1" t="s">
        <v>26438</v>
      </c>
      <c r="B884" s="1" t="s">
        <v>10813</v>
      </c>
      <c r="C884" s="1" t="s">
        <v>10814</v>
      </c>
      <c r="D884" s="1" t="s">
        <v>16217</v>
      </c>
      <c r="G884" t="s">
        <v>61</v>
      </c>
      <c r="I884" t="s">
        <v>61</v>
      </c>
      <c r="M884" t="s">
        <v>61</v>
      </c>
      <c r="N884" t="s">
        <v>61</v>
      </c>
      <c r="O884" t="s">
        <v>61</v>
      </c>
    </row>
    <row r="885" spans="1:15" x14ac:dyDescent="0.2">
      <c r="A885" s="1" t="s">
        <v>26439</v>
      </c>
      <c r="B885" s="1" t="s">
        <v>10815</v>
      </c>
      <c r="C885" s="1" t="s">
        <v>10816</v>
      </c>
      <c r="D885" s="1" t="s">
        <v>16217</v>
      </c>
      <c r="G885" t="s">
        <v>61</v>
      </c>
      <c r="I885" t="s">
        <v>61</v>
      </c>
      <c r="M885" t="s">
        <v>61</v>
      </c>
      <c r="N885" t="s">
        <v>61</v>
      </c>
      <c r="O885" t="s">
        <v>61</v>
      </c>
    </row>
    <row r="886" spans="1:15" x14ac:dyDescent="0.2">
      <c r="A886" s="1" t="s">
        <v>26440</v>
      </c>
      <c r="B886" s="1" t="s">
        <v>10817</v>
      </c>
      <c r="C886" s="1" t="s">
        <v>10818</v>
      </c>
      <c r="D886" s="1" t="s">
        <v>16217</v>
      </c>
      <c r="G886" t="s">
        <v>61</v>
      </c>
      <c r="I886" t="s">
        <v>61</v>
      </c>
      <c r="M886" t="s">
        <v>61</v>
      </c>
      <c r="N886" t="s">
        <v>61</v>
      </c>
      <c r="O886" t="s">
        <v>61</v>
      </c>
    </row>
    <row r="887" spans="1:15" x14ac:dyDescent="0.2">
      <c r="A887" s="1" t="s">
        <v>26441</v>
      </c>
      <c r="B887" s="1" t="s">
        <v>10819</v>
      </c>
      <c r="C887" s="1" t="s">
        <v>10820</v>
      </c>
      <c r="D887" s="1" t="s">
        <v>16218</v>
      </c>
      <c r="E887" t="s">
        <v>61</v>
      </c>
      <c r="F887" t="s">
        <v>61</v>
      </c>
      <c r="G887" t="s">
        <v>62</v>
      </c>
      <c r="I887" t="s">
        <v>62</v>
      </c>
      <c r="L887" t="s">
        <v>61</v>
      </c>
      <c r="M887" t="s">
        <v>62</v>
      </c>
      <c r="N887" t="s">
        <v>62</v>
      </c>
      <c r="O887" t="s">
        <v>62</v>
      </c>
    </row>
    <row r="888" spans="1:15" x14ac:dyDescent="0.2">
      <c r="A888" s="1" t="s">
        <v>26442</v>
      </c>
      <c r="B888" s="1" t="s">
        <v>10821</v>
      </c>
      <c r="C888" s="1" t="s">
        <v>10822</v>
      </c>
      <c r="D888" s="1" t="s">
        <v>16217</v>
      </c>
      <c r="G888" t="s">
        <v>61</v>
      </c>
      <c r="I888" t="s">
        <v>62</v>
      </c>
      <c r="M888" t="s">
        <v>62</v>
      </c>
      <c r="N888" t="s">
        <v>62</v>
      </c>
      <c r="O888" t="s">
        <v>62</v>
      </c>
    </row>
    <row r="889" spans="1:15" x14ac:dyDescent="0.2">
      <c r="A889" s="1" t="s">
        <v>26443</v>
      </c>
      <c r="B889" s="1" t="s">
        <v>10823</v>
      </c>
      <c r="C889" s="1" t="s">
        <v>10824</v>
      </c>
      <c r="D889" s="1" t="s">
        <v>16217</v>
      </c>
      <c r="G889" t="s">
        <v>61</v>
      </c>
      <c r="I889" t="s">
        <v>61</v>
      </c>
      <c r="M889" t="s">
        <v>61</v>
      </c>
      <c r="N889" t="s">
        <v>61</v>
      </c>
      <c r="O889" t="s">
        <v>61</v>
      </c>
    </row>
    <row r="890" spans="1:15" x14ac:dyDescent="0.2">
      <c r="A890" s="1" t="s">
        <v>26444</v>
      </c>
      <c r="B890" s="1" t="s">
        <v>10825</v>
      </c>
      <c r="C890" s="1" t="s">
        <v>10826</v>
      </c>
      <c r="D890" s="1" t="s">
        <v>16217</v>
      </c>
      <c r="G890" t="s">
        <v>61</v>
      </c>
      <c r="I890" t="s">
        <v>61</v>
      </c>
      <c r="M890" t="s">
        <v>61</v>
      </c>
      <c r="N890" t="s">
        <v>61</v>
      </c>
      <c r="O890" t="s">
        <v>61</v>
      </c>
    </row>
    <row r="891" spans="1:15" x14ac:dyDescent="0.2">
      <c r="A891" s="1" t="s">
        <v>26445</v>
      </c>
      <c r="B891" s="1" t="s">
        <v>10827</v>
      </c>
      <c r="C891" s="1" t="s">
        <v>10828</v>
      </c>
      <c r="D891" s="1" t="s">
        <v>16217</v>
      </c>
      <c r="G891" t="s">
        <v>61</v>
      </c>
      <c r="I891" t="s">
        <v>61</v>
      </c>
      <c r="M891" t="s">
        <v>61</v>
      </c>
      <c r="N891" t="s">
        <v>61</v>
      </c>
      <c r="O891" t="s">
        <v>61</v>
      </c>
    </row>
    <row r="892" spans="1:15" x14ac:dyDescent="0.2">
      <c r="A892" s="1" t="s">
        <v>26446</v>
      </c>
      <c r="B892" s="1" t="s">
        <v>10829</v>
      </c>
      <c r="C892" s="1" t="s">
        <v>10830</v>
      </c>
      <c r="D892" s="1" t="s">
        <v>16217</v>
      </c>
      <c r="G892" t="s">
        <v>61</v>
      </c>
      <c r="I892" t="s">
        <v>61</v>
      </c>
      <c r="M892" t="s">
        <v>61</v>
      </c>
      <c r="N892" t="s">
        <v>61</v>
      </c>
      <c r="O892" t="s">
        <v>61</v>
      </c>
    </row>
    <row r="893" spans="1:15" x14ac:dyDescent="0.2">
      <c r="A893" s="1" t="s">
        <v>26447</v>
      </c>
      <c r="B893" s="1" t="s">
        <v>10831</v>
      </c>
      <c r="C893" s="1" t="s">
        <v>10832</v>
      </c>
      <c r="D893" s="1" t="s">
        <v>16217</v>
      </c>
      <c r="G893" t="s">
        <v>62</v>
      </c>
      <c r="I893" t="s">
        <v>62</v>
      </c>
      <c r="M893" t="s">
        <v>61</v>
      </c>
      <c r="N893" t="s">
        <v>62</v>
      </c>
      <c r="O893" t="s">
        <v>62</v>
      </c>
    </row>
    <row r="894" spans="1:15" x14ac:dyDescent="0.2">
      <c r="A894" s="1" t="s">
        <v>26448</v>
      </c>
      <c r="B894" s="1" t="s">
        <v>10833</v>
      </c>
      <c r="C894" s="1" t="s">
        <v>10834</v>
      </c>
      <c r="D894" s="1" t="s">
        <v>16217</v>
      </c>
      <c r="G894" t="s">
        <v>61</v>
      </c>
      <c r="I894" t="s">
        <v>62</v>
      </c>
      <c r="M894" t="s">
        <v>61</v>
      </c>
      <c r="N894" t="s">
        <v>62</v>
      </c>
      <c r="O894" t="s">
        <v>62</v>
      </c>
    </row>
    <row r="895" spans="1:15" x14ac:dyDescent="0.2">
      <c r="A895" s="1" t="s">
        <v>26449</v>
      </c>
      <c r="B895" s="1" t="s">
        <v>10835</v>
      </c>
      <c r="C895" s="1" t="s">
        <v>10836</v>
      </c>
      <c r="D895" s="1" t="s">
        <v>16217</v>
      </c>
      <c r="G895" t="s">
        <v>61</v>
      </c>
      <c r="I895" t="s">
        <v>61</v>
      </c>
      <c r="M895" t="s">
        <v>61</v>
      </c>
      <c r="N895" t="s">
        <v>61</v>
      </c>
      <c r="O895" t="s">
        <v>61</v>
      </c>
    </row>
    <row r="896" spans="1:15" x14ac:dyDescent="0.2">
      <c r="A896" s="1" t="s">
        <v>26450</v>
      </c>
      <c r="B896" s="1" t="s">
        <v>10837</v>
      </c>
      <c r="C896" s="1" t="s">
        <v>10838</v>
      </c>
      <c r="D896" s="1" t="s">
        <v>16217</v>
      </c>
      <c r="G896" t="s">
        <v>61</v>
      </c>
      <c r="I896" t="s">
        <v>61</v>
      </c>
      <c r="M896" t="s">
        <v>61</v>
      </c>
      <c r="N896" t="s">
        <v>61</v>
      </c>
      <c r="O896" t="s">
        <v>61</v>
      </c>
    </row>
    <row r="897" spans="1:15" x14ac:dyDescent="0.2">
      <c r="A897" s="1" t="s">
        <v>26451</v>
      </c>
      <c r="B897" s="1" t="s">
        <v>10839</v>
      </c>
      <c r="C897" s="1" t="s">
        <v>10840</v>
      </c>
      <c r="D897" s="1" t="s">
        <v>16217</v>
      </c>
      <c r="G897" t="s">
        <v>61</v>
      </c>
      <c r="I897" t="s">
        <v>61</v>
      </c>
      <c r="M897" t="s">
        <v>61</v>
      </c>
      <c r="N897" t="s">
        <v>61</v>
      </c>
      <c r="O897" t="s">
        <v>61</v>
      </c>
    </row>
    <row r="898" spans="1:15" x14ac:dyDescent="0.2">
      <c r="A898" s="1" t="s">
        <v>26452</v>
      </c>
      <c r="B898" s="1" t="s">
        <v>10841</v>
      </c>
      <c r="C898" s="1" t="s">
        <v>10842</v>
      </c>
      <c r="D898" s="1" t="s">
        <v>16218</v>
      </c>
      <c r="G898" t="s">
        <v>62</v>
      </c>
      <c r="I898" t="s">
        <v>62</v>
      </c>
      <c r="M898" t="s">
        <v>61</v>
      </c>
      <c r="N898" t="s">
        <v>62</v>
      </c>
      <c r="O898" t="s">
        <v>62</v>
      </c>
    </row>
    <row r="899" spans="1:15" x14ac:dyDescent="0.2">
      <c r="A899" s="1" t="s">
        <v>26453</v>
      </c>
      <c r="B899" s="1" t="s">
        <v>10843</v>
      </c>
      <c r="C899" s="1" t="s">
        <v>10844</v>
      </c>
      <c r="D899" s="1" t="s">
        <v>16217</v>
      </c>
      <c r="G899" t="s">
        <v>61</v>
      </c>
      <c r="I899" t="s">
        <v>61</v>
      </c>
      <c r="M899" t="s">
        <v>61</v>
      </c>
      <c r="N899" t="s">
        <v>61</v>
      </c>
      <c r="O899" t="s">
        <v>61</v>
      </c>
    </row>
    <row r="900" spans="1:15" x14ac:dyDescent="0.2">
      <c r="A900" s="1" t="s">
        <v>26454</v>
      </c>
      <c r="B900" s="1" t="s">
        <v>10845</v>
      </c>
      <c r="C900" s="1" t="s">
        <v>10846</v>
      </c>
      <c r="D900" s="1" t="s">
        <v>16217</v>
      </c>
      <c r="G900" t="s">
        <v>61</v>
      </c>
      <c r="I900" t="s">
        <v>61</v>
      </c>
      <c r="M900" t="s">
        <v>61</v>
      </c>
      <c r="N900" t="s">
        <v>61</v>
      </c>
      <c r="O900" t="s">
        <v>61</v>
      </c>
    </row>
    <row r="901" spans="1:15" x14ac:dyDescent="0.2">
      <c r="A901" s="1" t="s">
        <v>26455</v>
      </c>
      <c r="B901" s="1" t="s">
        <v>10847</v>
      </c>
      <c r="C901" s="1" t="s">
        <v>10848</v>
      </c>
      <c r="D901" s="1" t="s">
        <v>16217</v>
      </c>
      <c r="G901" t="s">
        <v>61</v>
      </c>
      <c r="I901" t="s">
        <v>61</v>
      </c>
      <c r="M901" t="s">
        <v>61</v>
      </c>
      <c r="N901" t="s">
        <v>61</v>
      </c>
      <c r="O901" t="s">
        <v>61</v>
      </c>
    </row>
    <row r="902" spans="1:15" x14ac:dyDescent="0.2">
      <c r="A902" s="1" t="s">
        <v>26456</v>
      </c>
      <c r="B902" s="1" t="s">
        <v>10849</v>
      </c>
      <c r="C902" s="1" t="s">
        <v>10850</v>
      </c>
      <c r="D902" s="1" t="s">
        <v>16217</v>
      </c>
      <c r="G902" t="s">
        <v>61</v>
      </c>
      <c r="I902" t="s">
        <v>61</v>
      </c>
      <c r="M902" t="s">
        <v>61</v>
      </c>
      <c r="N902" t="s">
        <v>61</v>
      </c>
      <c r="O902" t="s">
        <v>61</v>
      </c>
    </row>
    <row r="903" spans="1:15" x14ac:dyDescent="0.2">
      <c r="A903" s="1" t="s">
        <v>26457</v>
      </c>
      <c r="B903" s="1" t="s">
        <v>10851</v>
      </c>
      <c r="C903" s="1" t="s">
        <v>10852</v>
      </c>
      <c r="D903" s="1" t="s">
        <v>16217</v>
      </c>
      <c r="G903" t="s">
        <v>61</v>
      </c>
      <c r="I903" t="s">
        <v>61</v>
      </c>
      <c r="M903" t="s">
        <v>61</v>
      </c>
      <c r="N903" t="s">
        <v>61</v>
      </c>
      <c r="O903" t="s">
        <v>61</v>
      </c>
    </row>
    <row r="904" spans="1:15" x14ac:dyDescent="0.2">
      <c r="A904" s="1" t="s">
        <v>26458</v>
      </c>
      <c r="B904" s="1" t="s">
        <v>10853</v>
      </c>
      <c r="C904" s="1" t="s">
        <v>10854</v>
      </c>
      <c r="D904" s="1" t="s">
        <v>16217</v>
      </c>
      <c r="G904" t="s">
        <v>61</v>
      </c>
      <c r="I904" t="s">
        <v>61</v>
      </c>
      <c r="M904" t="s">
        <v>61</v>
      </c>
      <c r="N904" t="s">
        <v>61</v>
      </c>
      <c r="O904" t="s">
        <v>61</v>
      </c>
    </row>
    <row r="905" spans="1:15" x14ac:dyDescent="0.2">
      <c r="A905" s="1" t="s">
        <v>26459</v>
      </c>
      <c r="B905" s="1" t="s">
        <v>10855</v>
      </c>
      <c r="C905" s="1" t="s">
        <v>10856</v>
      </c>
      <c r="D905" s="1" t="s">
        <v>16217</v>
      </c>
      <c r="G905" t="s">
        <v>61</v>
      </c>
      <c r="I905" t="s">
        <v>61</v>
      </c>
      <c r="M905" t="s">
        <v>61</v>
      </c>
      <c r="N905" t="s">
        <v>61</v>
      </c>
      <c r="O905" t="s">
        <v>61</v>
      </c>
    </row>
    <row r="906" spans="1:15" x14ac:dyDescent="0.2">
      <c r="A906" s="1" t="s">
        <v>26460</v>
      </c>
      <c r="B906" s="1" t="s">
        <v>10857</v>
      </c>
      <c r="C906" s="1" t="s">
        <v>10858</v>
      </c>
      <c r="D906" s="1" t="s">
        <v>16217</v>
      </c>
      <c r="G906" t="s">
        <v>61</v>
      </c>
      <c r="I906" t="s">
        <v>61</v>
      </c>
      <c r="M906" t="s">
        <v>61</v>
      </c>
      <c r="N906" t="s">
        <v>61</v>
      </c>
      <c r="O906" t="s">
        <v>61</v>
      </c>
    </row>
    <row r="907" spans="1:15" x14ac:dyDescent="0.2">
      <c r="A907" s="1" t="s">
        <v>26461</v>
      </c>
      <c r="B907" s="1" t="s">
        <v>10859</v>
      </c>
      <c r="C907" s="1" t="s">
        <v>10860</v>
      </c>
      <c r="D907" s="1" t="s">
        <v>16217</v>
      </c>
      <c r="G907" t="s">
        <v>61</v>
      </c>
      <c r="I907" t="s">
        <v>61</v>
      </c>
      <c r="M907" t="s">
        <v>61</v>
      </c>
      <c r="N907" t="s">
        <v>61</v>
      </c>
      <c r="O907" t="s">
        <v>61</v>
      </c>
    </row>
    <row r="908" spans="1:15" x14ac:dyDescent="0.2">
      <c r="A908" s="1" t="s">
        <v>26462</v>
      </c>
      <c r="B908" s="1" t="s">
        <v>10861</v>
      </c>
      <c r="C908" s="1" t="s">
        <v>10862</v>
      </c>
      <c r="D908" s="1" t="s">
        <v>16217</v>
      </c>
      <c r="G908" t="s">
        <v>61</v>
      </c>
      <c r="I908" t="s">
        <v>62</v>
      </c>
      <c r="M908" t="s">
        <v>61</v>
      </c>
      <c r="N908" t="s">
        <v>62</v>
      </c>
      <c r="O908" t="s">
        <v>62</v>
      </c>
    </row>
    <row r="909" spans="1:15" x14ac:dyDescent="0.2">
      <c r="A909" s="1" t="s">
        <v>26463</v>
      </c>
      <c r="B909" s="1" t="s">
        <v>10863</v>
      </c>
      <c r="C909" s="1" t="s">
        <v>10864</v>
      </c>
      <c r="D909" s="1" t="s">
        <v>16218</v>
      </c>
      <c r="G909" t="s">
        <v>61</v>
      </c>
      <c r="I909" t="s">
        <v>61</v>
      </c>
      <c r="M909" t="s">
        <v>61</v>
      </c>
      <c r="N909" t="s">
        <v>61</v>
      </c>
      <c r="O909" t="s">
        <v>61</v>
      </c>
    </row>
    <row r="910" spans="1:15" x14ac:dyDescent="0.2">
      <c r="A910" s="1" t="s">
        <v>26464</v>
      </c>
      <c r="B910" s="1" t="s">
        <v>10865</v>
      </c>
      <c r="C910" s="1" t="s">
        <v>10866</v>
      </c>
      <c r="D910" s="1" t="s">
        <v>16217</v>
      </c>
      <c r="G910" t="s">
        <v>62</v>
      </c>
      <c r="I910" t="s">
        <v>62</v>
      </c>
      <c r="M910" t="s">
        <v>62</v>
      </c>
      <c r="N910" t="s">
        <v>62</v>
      </c>
      <c r="O910" t="s">
        <v>62</v>
      </c>
    </row>
    <row r="911" spans="1:15" x14ac:dyDescent="0.2">
      <c r="A911" s="1" t="s">
        <v>26465</v>
      </c>
      <c r="B911" s="1" t="s">
        <v>10867</v>
      </c>
      <c r="C911" s="1" t="s">
        <v>10868</v>
      </c>
      <c r="D911" s="1" t="s">
        <v>16217</v>
      </c>
      <c r="G911" t="s">
        <v>61</v>
      </c>
      <c r="I911" t="s">
        <v>61</v>
      </c>
      <c r="M911" t="s">
        <v>61</v>
      </c>
      <c r="N911" t="s">
        <v>61</v>
      </c>
      <c r="O911" t="s">
        <v>61</v>
      </c>
    </row>
    <row r="912" spans="1:15" x14ac:dyDescent="0.2">
      <c r="A912" s="1" t="s">
        <v>26466</v>
      </c>
      <c r="B912" s="1" t="s">
        <v>10869</v>
      </c>
      <c r="C912" s="1" t="s">
        <v>10870</v>
      </c>
      <c r="D912" s="1" t="s">
        <v>16217</v>
      </c>
      <c r="G912" t="s">
        <v>61</v>
      </c>
      <c r="I912" t="s">
        <v>61</v>
      </c>
      <c r="M912" t="s">
        <v>61</v>
      </c>
      <c r="N912" t="s">
        <v>61</v>
      </c>
      <c r="O912" t="s">
        <v>61</v>
      </c>
    </row>
    <row r="913" spans="1:15" x14ac:dyDescent="0.2">
      <c r="A913" s="1" t="s">
        <v>26467</v>
      </c>
      <c r="B913" s="1" t="s">
        <v>10871</v>
      </c>
      <c r="C913" s="1" t="s">
        <v>10872</v>
      </c>
      <c r="D913" s="1" t="s">
        <v>16217</v>
      </c>
      <c r="G913" t="s">
        <v>61</v>
      </c>
      <c r="I913" t="s">
        <v>61</v>
      </c>
      <c r="M913" t="s">
        <v>61</v>
      </c>
      <c r="N913" t="s">
        <v>61</v>
      </c>
      <c r="O913" t="s">
        <v>61</v>
      </c>
    </row>
    <row r="914" spans="1:15" x14ac:dyDescent="0.2">
      <c r="A914" s="1" t="s">
        <v>26468</v>
      </c>
      <c r="B914" s="1" t="s">
        <v>10873</v>
      </c>
      <c r="C914" s="1" t="s">
        <v>10874</v>
      </c>
      <c r="D914" s="1" t="s">
        <v>16217</v>
      </c>
      <c r="G914" t="s">
        <v>61</v>
      </c>
      <c r="I914" t="s">
        <v>61</v>
      </c>
      <c r="M914" t="s">
        <v>61</v>
      </c>
      <c r="N914" t="s">
        <v>61</v>
      </c>
      <c r="O914" t="s">
        <v>61</v>
      </c>
    </row>
    <row r="915" spans="1:15" x14ac:dyDescent="0.2">
      <c r="A915" s="1" t="s">
        <v>26469</v>
      </c>
      <c r="B915" s="1" t="s">
        <v>10875</v>
      </c>
      <c r="C915" s="1" t="s">
        <v>10876</v>
      </c>
      <c r="D915" s="1" t="s">
        <v>16217</v>
      </c>
      <c r="G915" t="s">
        <v>61</v>
      </c>
      <c r="I915" t="s">
        <v>62</v>
      </c>
      <c r="M915" t="s">
        <v>61</v>
      </c>
      <c r="N915" t="s">
        <v>61</v>
      </c>
      <c r="O915" t="s">
        <v>61</v>
      </c>
    </row>
    <row r="916" spans="1:15" x14ac:dyDescent="0.2">
      <c r="A916" s="1" t="s">
        <v>26470</v>
      </c>
      <c r="B916" s="1" t="s">
        <v>10877</v>
      </c>
      <c r="C916" s="1" t="s">
        <v>10878</v>
      </c>
      <c r="D916" s="1" t="s">
        <v>16217</v>
      </c>
      <c r="G916" t="s">
        <v>61</v>
      </c>
      <c r="I916" t="s">
        <v>61</v>
      </c>
      <c r="M916" t="s">
        <v>61</v>
      </c>
      <c r="N916" t="s">
        <v>61</v>
      </c>
      <c r="O916" t="s">
        <v>61</v>
      </c>
    </row>
    <row r="917" spans="1:15" x14ac:dyDescent="0.2">
      <c r="A917" s="1" t="s">
        <v>26471</v>
      </c>
      <c r="B917" s="1" t="s">
        <v>10879</v>
      </c>
      <c r="C917" s="1" t="s">
        <v>10880</v>
      </c>
      <c r="D917" s="1" t="s">
        <v>16217</v>
      </c>
      <c r="G917" t="s">
        <v>61</v>
      </c>
      <c r="I917" t="s">
        <v>61</v>
      </c>
      <c r="M917" t="s">
        <v>61</v>
      </c>
      <c r="N917" t="s">
        <v>61</v>
      </c>
      <c r="O917" t="s">
        <v>61</v>
      </c>
    </row>
    <row r="918" spans="1:15" x14ac:dyDescent="0.2">
      <c r="A918" s="1" t="s">
        <v>26472</v>
      </c>
      <c r="B918" s="1" t="s">
        <v>10881</v>
      </c>
      <c r="C918" s="1" t="s">
        <v>10882</v>
      </c>
      <c r="D918" s="1" t="s">
        <v>16217</v>
      </c>
      <c r="G918" t="s">
        <v>61</v>
      </c>
      <c r="I918" t="s">
        <v>61</v>
      </c>
      <c r="M918" t="s">
        <v>61</v>
      </c>
      <c r="N918" t="s">
        <v>61</v>
      </c>
      <c r="O918" t="s">
        <v>62</v>
      </c>
    </row>
    <row r="919" spans="1:15" x14ac:dyDescent="0.2">
      <c r="A919" s="1" t="s">
        <v>26473</v>
      </c>
      <c r="B919" s="1" t="s">
        <v>10883</v>
      </c>
      <c r="C919" s="1" t="s">
        <v>10884</v>
      </c>
      <c r="D919" s="1" t="s">
        <v>16217</v>
      </c>
      <c r="G919" t="s">
        <v>61</v>
      </c>
      <c r="I919" t="s">
        <v>61</v>
      </c>
      <c r="M919" t="s">
        <v>61</v>
      </c>
      <c r="N919" t="s">
        <v>61</v>
      </c>
      <c r="O919" t="s">
        <v>61</v>
      </c>
    </row>
    <row r="920" spans="1:15" x14ac:dyDescent="0.2">
      <c r="A920" s="1" t="s">
        <v>26474</v>
      </c>
      <c r="B920" s="1" t="s">
        <v>10885</v>
      </c>
      <c r="C920" s="1" t="s">
        <v>10886</v>
      </c>
      <c r="D920" s="1" t="s">
        <v>16217</v>
      </c>
      <c r="G920" t="s">
        <v>61</v>
      </c>
      <c r="I920" t="s">
        <v>61</v>
      </c>
      <c r="M920" t="s">
        <v>61</v>
      </c>
      <c r="N920" t="s">
        <v>61</v>
      </c>
      <c r="O920" t="s">
        <v>61</v>
      </c>
    </row>
    <row r="921" spans="1:15" x14ac:dyDescent="0.2">
      <c r="A921" s="1" t="s">
        <v>26475</v>
      </c>
      <c r="B921" s="1" t="s">
        <v>10887</v>
      </c>
      <c r="C921" s="1" t="s">
        <v>10888</v>
      </c>
      <c r="D921" s="1" t="s">
        <v>16217</v>
      </c>
      <c r="G921" t="s">
        <v>61</v>
      </c>
      <c r="I921" t="s">
        <v>62</v>
      </c>
      <c r="M921" t="s">
        <v>61</v>
      </c>
      <c r="N921" t="s">
        <v>62</v>
      </c>
      <c r="O921" t="s">
        <v>62</v>
      </c>
    </row>
    <row r="922" spans="1:15" x14ac:dyDescent="0.2">
      <c r="A922" s="1" t="s">
        <v>26476</v>
      </c>
      <c r="B922" s="1" t="s">
        <v>10889</v>
      </c>
      <c r="C922" s="1" t="s">
        <v>10890</v>
      </c>
      <c r="D922" s="1" t="s">
        <v>16217</v>
      </c>
      <c r="G922" t="s">
        <v>61</v>
      </c>
      <c r="I922" t="s">
        <v>61</v>
      </c>
      <c r="M922" t="s">
        <v>61</v>
      </c>
      <c r="N922" t="s">
        <v>61</v>
      </c>
      <c r="O922" t="s">
        <v>61</v>
      </c>
    </row>
    <row r="923" spans="1:15" x14ac:dyDescent="0.2">
      <c r="A923" s="1" t="s">
        <v>26477</v>
      </c>
      <c r="B923" s="1" t="s">
        <v>10891</v>
      </c>
      <c r="C923" s="1" t="s">
        <v>10892</v>
      </c>
      <c r="D923" s="1" t="s">
        <v>16217</v>
      </c>
      <c r="G923" t="s">
        <v>61</v>
      </c>
      <c r="I923" t="s">
        <v>61</v>
      </c>
      <c r="M923" t="s">
        <v>61</v>
      </c>
      <c r="N923" t="s">
        <v>61</v>
      </c>
      <c r="O923" t="s">
        <v>61</v>
      </c>
    </row>
    <row r="924" spans="1:15" x14ac:dyDescent="0.2">
      <c r="A924" s="1" t="s">
        <v>26478</v>
      </c>
      <c r="B924" s="1" t="s">
        <v>10893</v>
      </c>
      <c r="C924" s="1" t="s">
        <v>10820</v>
      </c>
      <c r="D924" s="1" t="s">
        <v>16217</v>
      </c>
      <c r="E924" t="s">
        <v>61</v>
      </c>
      <c r="F924" t="s">
        <v>61</v>
      </c>
      <c r="G924" t="s">
        <v>62</v>
      </c>
      <c r="I924" t="s">
        <v>62</v>
      </c>
      <c r="M924" t="s">
        <v>62</v>
      </c>
      <c r="N924" t="s">
        <v>62</v>
      </c>
      <c r="O924" t="s">
        <v>62</v>
      </c>
    </row>
    <row r="925" spans="1:15" x14ac:dyDescent="0.2">
      <c r="A925" s="1" t="s">
        <v>26479</v>
      </c>
      <c r="B925" s="1" t="s">
        <v>10894</v>
      </c>
      <c r="C925" s="1" t="s">
        <v>10895</v>
      </c>
      <c r="D925" s="1" t="s">
        <v>16217</v>
      </c>
      <c r="E925" t="s">
        <v>61</v>
      </c>
      <c r="F925" t="s">
        <v>61</v>
      </c>
      <c r="G925" t="s">
        <v>62</v>
      </c>
      <c r="I925" t="s">
        <v>62</v>
      </c>
      <c r="N925" t="s">
        <v>62</v>
      </c>
      <c r="O925" t="s">
        <v>62</v>
      </c>
    </row>
    <row r="926" spans="1:15" x14ac:dyDescent="0.2">
      <c r="A926" s="1" t="s">
        <v>26480</v>
      </c>
      <c r="B926" s="1" t="s">
        <v>10896</v>
      </c>
      <c r="C926" s="1" t="s">
        <v>10897</v>
      </c>
      <c r="D926" s="1" t="s">
        <v>16217</v>
      </c>
      <c r="E926" t="s">
        <v>62</v>
      </c>
      <c r="F926" t="s">
        <v>62</v>
      </c>
      <c r="G926" t="s">
        <v>61</v>
      </c>
      <c r="I926" t="s">
        <v>62</v>
      </c>
      <c r="M926" t="s">
        <v>61</v>
      </c>
      <c r="N926" t="s">
        <v>62</v>
      </c>
      <c r="O926" t="s">
        <v>62</v>
      </c>
    </row>
    <row r="927" spans="1:15" x14ac:dyDescent="0.2">
      <c r="A927" s="1" t="s">
        <v>26481</v>
      </c>
      <c r="B927" s="1" t="s">
        <v>10898</v>
      </c>
      <c r="C927" s="1" t="s">
        <v>10899</v>
      </c>
      <c r="D927" s="1" t="s">
        <v>16217</v>
      </c>
      <c r="G927" t="s">
        <v>61</v>
      </c>
      <c r="I927" t="s">
        <v>61</v>
      </c>
      <c r="M927" t="s">
        <v>61</v>
      </c>
      <c r="N927" t="s">
        <v>61</v>
      </c>
      <c r="O927" t="s">
        <v>61</v>
      </c>
    </row>
    <row r="928" spans="1:15" x14ac:dyDescent="0.2">
      <c r="A928" s="1" t="s">
        <v>26482</v>
      </c>
      <c r="B928" s="1" t="s">
        <v>10900</v>
      </c>
      <c r="C928" s="1" t="s">
        <v>10901</v>
      </c>
      <c r="D928" s="1" t="s">
        <v>16217</v>
      </c>
      <c r="G928" t="s">
        <v>62</v>
      </c>
      <c r="I928" t="s">
        <v>62</v>
      </c>
      <c r="M928" t="s">
        <v>61</v>
      </c>
      <c r="N928" t="s">
        <v>62</v>
      </c>
      <c r="O928" t="s">
        <v>62</v>
      </c>
    </row>
    <row r="929" spans="1:15" x14ac:dyDescent="0.2">
      <c r="A929" s="1" t="s">
        <v>26483</v>
      </c>
      <c r="B929" s="1" t="s">
        <v>10902</v>
      </c>
      <c r="C929" s="1" t="s">
        <v>10903</v>
      </c>
      <c r="D929" s="1" t="s">
        <v>16217</v>
      </c>
      <c r="E929" t="s">
        <v>61</v>
      </c>
      <c r="F929" t="s">
        <v>61</v>
      </c>
      <c r="G929" t="s">
        <v>62</v>
      </c>
      <c r="I929" t="s">
        <v>62</v>
      </c>
      <c r="M929" t="s">
        <v>62</v>
      </c>
      <c r="N929" t="s">
        <v>62</v>
      </c>
      <c r="O929" t="s">
        <v>62</v>
      </c>
    </row>
    <row r="930" spans="1:15" x14ac:dyDescent="0.2">
      <c r="A930" s="1" t="s">
        <v>26484</v>
      </c>
      <c r="B930" s="1" t="s">
        <v>10904</v>
      </c>
      <c r="C930" s="1" t="s">
        <v>10905</v>
      </c>
      <c r="D930" s="1" t="s">
        <v>16217</v>
      </c>
      <c r="G930" t="s">
        <v>61</v>
      </c>
      <c r="I930" t="s">
        <v>61</v>
      </c>
      <c r="M930" t="s">
        <v>61</v>
      </c>
      <c r="N930" t="s">
        <v>61</v>
      </c>
      <c r="O930" t="s">
        <v>61</v>
      </c>
    </row>
    <row r="931" spans="1:15" x14ac:dyDescent="0.2">
      <c r="A931" s="1" t="s">
        <v>26485</v>
      </c>
      <c r="B931" s="1" t="s">
        <v>10906</v>
      </c>
      <c r="C931" s="1" t="s">
        <v>10907</v>
      </c>
      <c r="D931" s="1" t="s">
        <v>16217</v>
      </c>
      <c r="E931" t="s">
        <v>61</v>
      </c>
      <c r="F931" t="s">
        <v>61</v>
      </c>
      <c r="G931" t="s">
        <v>62</v>
      </c>
      <c r="I931" t="s">
        <v>62</v>
      </c>
      <c r="M931" t="s">
        <v>62</v>
      </c>
      <c r="N931" t="s">
        <v>62</v>
      </c>
      <c r="O931" t="s">
        <v>62</v>
      </c>
    </row>
    <row r="932" spans="1:15" x14ac:dyDescent="0.2">
      <c r="A932" s="1" t="s">
        <v>26486</v>
      </c>
      <c r="B932" s="1" t="s">
        <v>10908</v>
      </c>
      <c r="C932" s="1" t="s">
        <v>10909</v>
      </c>
      <c r="D932" s="1" t="s">
        <v>16217</v>
      </c>
      <c r="E932" t="s">
        <v>62</v>
      </c>
      <c r="F932" t="s">
        <v>62</v>
      </c>
      <c r="G932" t="s">
        <v>62</v>
      </c>
      <c r="I932" t="s">
        <v>62</v>
      </c>
      <c r="M932" t="s">
        <v>61</v>
      </c>
      <c r="N932" t="s">
        <v>62</v>
      </c>
      <c r="O932" t="s">
        <v>62</v>
      </c>
    </row>
    <row r="933" spans="1:15" x14ac:dyDescent="0.2">
      <c r="A933" s="1" t="s">
        <v>26487</v>
      </c>
      <c r="B933" s="1" t="s">
        <v>10910</v>
      </c>
      <c r="C933" s="1" t="s">
        <v>10911</v>
      </c>
      <c r="D933" s="1" t="s">
        <v>16217</v>
      </c>
      <c r="G933" t="s">
        <v>61</v>
      </c>
      <c r="I933" t="s">
        <v>61</v>
      </c>
      <c r="M933" t="s">
        <v>61</v>
      </c>
      <c r="N933" t="s">
        <v>61</v>
      </c>
      <c r="O933" t="s">
        <v>62</v>
      </c>
    </row>
    <row r="934" spans="1:15" x14ac:dyDescent="0.2">
      <c r="A934" s="1" t="s">
        <v>26488</v>
      </c>
      <c r="B934" s="1" t="s">
        <v>10912</v>
      </c>
      <c r="C934" s="1" t="s">
        <v>10913</v>
      </c>
      <c r="D934" s="1" t="s">
        <v>16217</v>
      </c>
      <c r="G934" t="s">
        <v>61</v>
      </c>
      <c r="I934" t="s">
        <v>61</v>
      </c>
      <c r="M934" t="s">
        <v>61</v>
      </c>
      <c r="N934" t="s">
        <v>61</v>
      </c>
      <c r="O934" t="s">
        <v>61</v>
      </c>
    </row>
    <row r="935" spans="1:15" x14ac:dyDescent="0.2">
      <c r="A935" s="1" t="s">
        <v>26489</v>
      </c>
      <c r="B935" s="1" t="s">
        <v>10914</v>
      </c>
      <c r="C935" s="1" t="s">
        <v>10915</v>
      </c>
      <c r="D935" s="1" t="s">
        <v>16217</v>
      </c>
      <c r="G935" t="s">
        <v>61</v>
      </c>
      <c r="I935" t="s">
        <v>61</v>
      </c>
      <c r="M935" t="s">
        <v>61</v>
      </c>
      <c r="N935" t="s">
        <v>61</v>
      </c>
      <c r="O935" t="s">
        <v>61</v>
      </c>
    </row>
    <row r="936" spans="1:15" x14ac:dyDescent="0.2">
      <c r="A936" s="1" t="s">
        <v>26490</v>
      </c>
      <c r="B936" s="1" t="s">
        <v>10916</v>
      </c>
      <c r="C936" s="1" t="s">
        <v>10917</v>
      </c>
      <c r="D936" s="1" t="s">
        <v>16217</v>
      </c>
      <c r="G936" t="s">
        <v>61</v>
      </c>
      <c r="I936" t="s">
        <v>61</v>
      </c>
      <c r="M936" t="s">
        <v>61</v>
      </c>
      <c r="N936" t="s">
        <v>61</v>
      </c>
      <c r="O936" t="s">
        <v>61</v>
      </c>
    </row>
    <row r="937" spans="1:15" x14ac:dyDescent="0.2">
      <c r="A937" s="1" t="s">
        <v>26491</v>
      </c>
      <c r="B937" s="1" t="s">
        <v>10918</v>
      </c>
      <c r="C937" s="1" t="s">
        <v>10919</v>
      </c>
      <c r="D937" s="1" t="s">
        <v>16217</v>
      </c>
      <c r="G937" t="s">
        <v>61</v>
      </c>
      <c r="I937" t="s">
        <v>61</v>
      </c>
      <c r="M937" t="s">
        <v>61</v>
      </c>
      <c r="N937" t="s">
        <v>61</v>
      </c>
      <c r="O937" t="s">
        <v>61</v>
      </c>
    </row>
    <row r="938" spans="1:15" x14ac:dyDescent="0.2">
      <c r="A938" s="1" t="s">
        <v>26492</v>
      </c>
      <c r="B938" s="1" t="s">
        <v>10920</v>
      </c>
      <c r="C938" s="1" t="s">
        <v>10921</v>
      </c>
      <c r="D938" s="1" t="s">
        <v>16217</v>
      </c>
      <c r="G938" t="s">
        <v>61</v>
      </c>
      <c r="I938" t="s">
        <v>61</v>
      </c>
      <c r="M938" t="s">
        <v>61</v>
      </c>
      <c r="N938" t="s">
        <v>61</v>
      </c>
      <c r="O938" t="s">
        <v>61</v>
      </c>
    </row>
    <row r="939" spans="1:15" x14ac:dyDescent="0.2">
      <c r="A939" s="1" t="s">
        <v>26493</v>
      </c>
      <c r="B939" s="1" t="s">
        <v>10922</v>
      </c>
      <c r="C939" s="1" t="s">
        <v>10923</v>
      </c>
      <c r="D939" s="1" t="s">
        <v>16217</v>
      </c>
      <c r="G939" t="s">
        <v>61</v>
      </c>
      <c r="I939" t="s">
        <v>61</v>
      </c>
      <c r="M939" t="s">
        <v>61</v>
      </c>
      <c r="N939" t="s">
        <v>61</v>
      </c>
      <c r="O939" t="s">
        <v>61</v>
      </c>
    </row>
    <row r="940" spans="1:15" x14ac:dyDescent="0.2">
      <c r="A940" s="1" t="s">
        <v>26494</v>
      </c>
      <c r="B940" s="1" t="s">
        <v>10924</v>
      </c>
      <c r="C940" s="1" t="s">
        <v>9241</v>
      </c>
      <c r="D940" s="1" t="s">
        <v>16218</v>
      </c>
      <c r="E940" t="s">
        <v>61</v>
      </c>
      <c r="F940" t="s">
        <v>61</v>
      </c>
      <c r="G940" t="s">
        <v>62</v>
      </c>
      <c r="I940" t="s">
        <v>62</v>
      </c>
      <c r="L940" t="s">
        <v>61</v>
      </c>
      <c r="M940" t="s">
        <v>61</v>
      </c>
      <c r="N940" t="s">
        <v>62</v>
      </c>
      <c r="O940" t="s">
        <v>62</v>
      </c>
    </row>
    <row r="941" spans="1:15" x14ac:dyDescent="0.2">
      <c r="A941" s="1" t="s">
        <v>26495</v>
      </c>
      <c r="B941" s="1" t="s">
        <v>10925</v>
      </c>
      <c r="C941" s="1" t="s">
        <v>10926</v>
      </c>
      <c r="D941" s="1" t="s">
        <v>16217</v>
      </c>
      <c r="G941" t="s">
        <v>61</v>
      </c>
      <c r="I941" t="s">
        <v>61</v>
      </c>
      <c r="M941" t="s">
        <v>61</v>
      </c>
      <c r="N941" t="s">
        <v>61</v>
      </c>
      <c r="O941" t="s">
        <v>61</v>
      </c>
    </row>
    <row r="942" spans="1:15" x14ac:dyDescent="0.2">
      <c r="A942" s="1" t="s">
        <v>26496</v>
      </c>
      <c r="B942" s="1" t="s">
        <v>10927</v>
      </c>
      <c r="C942" s="1" t="s">
        <v>10928</v>
      </c>
      <c r="D942" s="1" t="s">
        <v>16217</v>
      </c>
      <c r="G942" t="s">
        <v>61</v>
      </c>
      <c r="I942" t="s">
        <v>61</v>
      </c>
      <c r="M942" t="s">
        <v>61</v>
      </c>
      <c r="N942" t="s">
        <v>61</v>
      </c>
      <c r="O942" t="s">
        <v>61</v>
      </c>
    </row>
    <row r="943" spans="1:15" x14ac:dyDescent="0.2">
      <c r="A943" s="1" t="s">
        <v>26497</v>
      </c>
      <c r="B943" s="1" t="s">
        <v>10929</v>
      </c>
      <c r="C943" s="1" t="s">
        <v>10930</v>
      </c>
      <c r="D943" s="1" t="s">
        <v>16217</v>
      </c>
      <c r="G943" t="s">
        <v>61</v>
      </c>
      <c r="I943" t="s">
        <v>61</v>
      </c>
      <c r="M943" t="s">
        <v>61</v>
      </c>
      <c r="N943" t="s">
        <v>61</v>
      </c>
      <c r="O943" t="s">
        <v>61</v>
      </c>
    </row>
    <row r="944" spans="1:15" x14ac:dyDescent="0.2">
      <c r="A944" s="1" t="s">
        <v>26498</v>
      </c>
      <c r="B944" s="1" t="s">
        <v>10931</v>
      </c>
      <c r="C944" s="1" t="s">
        <v>10932</v>
      </c>
      <c r="D944" s="1" t="s">
        <v>16217</v>
      </c>
      <c r="G944" t="s">
        <v>62</v>
      </c>
      <c r="I944" t="s">
        <v>62</v>
      </c>
      <c r="M944" t="s">
        <v>61</v>
      </c>
      <c r="N944" t="s">
        <v>62</v>
      </c>
      <c r="O944" t="s">
        <v>62</v>
      </c>
    </row>
    <row r="945" spans="1:15" x14ac:dyDescent="0.2">
      <c r="A945" s="1" t="s">
        <v>26499</v>
      </c>
      <c r="B945" s="1" t="s">
        <v>10933</v>
      </c>
      <c r="C945" s="1" t="s">
        <v>10934</v>
      </c>
      <c r="D945" s="1" t="s">
        <v>16217</v>
      </c>
      <c r="G945" t="s">
        <v>61</v>
      </c>
      <c r="I945" t="s">
        <v>62</v>
      </c>
      <c r="M945" t="s">
        <v>61</v>
      </c>
      <c r="N945" t="s">
        <v>61</v>
      </c>
      <c r="O945" t="s">
        <v>62</v>
      </c>
    </row>
    <row r="946" spans="1:15" x14ac:dyDescent="0.2">
      <c r="A946" s="1" t="s">
        <v>26500</v>
      </c>
      <c r="B946" s="1" t="s">
        <v>10935</v>
      </c>
      <c r="C946" s="1" t="s">
        <v>10936</v>
      </c>
      <c r="D946" s="1" t="s">
        <v>16217</v>
      </c>
      <c r="G946" t="s">
        <v>61</v>
      </c>
      <c r="I946" t="s">
        <v>62</v>
      </c>
      <c r="M946" t="s">
        <v>61</v>
      </c>
      <c r="N946" t="s">
        <v>62</v>
      </c>
      <c r="O946" t="s">
        <v>62</v>
      </c>
    </row>
    <row r="947" spans="1:15" x14ac:dyDescent="0.2">
      <c r="A947" s="1" t="s">
        <v>26501</v>
      </c>
      <c r="B947" s="1" t="s">
        <v>10937</v>
      </c>
      <c r="C947" s="1" t="s">
        <v>10938</v>
      </c>
      <c r="D947" s="1" t="s">
        <v>16217</v>
      </c>
      <c r="G947" t="s">
        <v>61</v>
      </c>
      <c r="I947" t="s">
        <v>61</v>
      </c>
      <c r="M947" t="s">
        <v>61</v>
      </c>
      <c r="N947" t="s">
        <v>61</v>
      </c>
      <c r="O947" t="s">
        <v>61</v>
      </c>
    </row>
    <row r="948" spans="1:15" x14ac:dyDescent="0.2">
      <c r="A948" s="1" t="s">
        <v>26502</v>
      </c>
      <c r="B948" s="1" t="s">
        <v>10939</v>
      </c>
      <c r="C948" s="1" t="s">
        <v>10940</v>
      </c>
      <c r="D948" s="1" t="s">
        <v>16217</v>
      </c>
      <c r="G948" t="s">
        <v>61</v>
      </c>
      <c r="I948" t="s">
        <v>61</v>
      </c>
      <c r="M948" t="s">
        <v>61</v>
      </c>
      <c r="N948" t="s">
        <v>61</v>
      </c>
      <c r="O948" t="s">
        <v>61</v>
      </c>
    </row>
    <row r="949" spans="1:15" x14ac:dyDescent="0.2">
      <c r="A949" s="1" t="s">
        <v>26503</v>
      </c>
      <c r="B949" s="1" t="s">
        <v>10941</v>
      </c>
      <c r="C949" s="1" t="s">
        <v>10942</v>
      </c>
      <c r="D949" s="1" t="s">
        <v>16217</v>
      </c>
      <c r="G949" t="s">
        <v>61</v>
      </c>
      <c r="I949" t="s">
        <v>61</v>
      </c>
      <c r="M949" t="s">
        <v>62</v>
      </c>
      <c r="N949" t="s">
        <v>61</v>
      </c>
      <c r="O949" t="s">
        <v>61</v>
      </c>
    </row>
    <row r="950" spans="1:15" x14ac:dyDescent="0.2">
      <c r="A950" s="1" t="s">
        <v>26504</v>
      </c>
      <c r="B950" s="1" t="s">
        <v>10943</v>
      </c>
      <c r="C950" s="1" t="s">
        <v>10944</v>
      </c>
      <c r="D950" s="1" t="s">
        <v>16217</v>
      </c>
      <c r="E950" t="s">
        <v>61</v>
      </c>
      <c r="F950" t="s">
        <v>61</v>
      </c>
      <c r="G950" t="s">
        <v>62</v>
      </c>
      <c r="I950" t="s">
        <v>62</v>
      </c>
      <c r="N950" t="s">
        <v>62</v>
      </c>
      <c r="O950" t="s">
        <v>62</v>
      </c>
    </row>
    <row r="951" spans="1:15" x14ac:dyDescent="0.2">
      <c r="A951" s="1" t="s">
        <v>26505</v>
      </c>
      <c r="B951" s="1" t="s">
        <v>10945</v>
      </c>
      <c r="C951" s="1" t="s">
        <v>10946</v>
      </c>
      <c r="D951" s="1" t="s">
        <v>16218</v>
      </c>
      <c r="G951" t="s">
        <v>61</v>
      </c>
      <c r="I951" t="s">
        <v>61</v>
      </c>
      <c r="M951" t="s">
        <v>61</v>
      </c>
      <c r="N951" t="s">
        <v>61</v>
      </c>
      <c r="O951" t="s">
        <v>62</v>
      </c>
    </row>
    <row r="952" spans="1:15" x14ac:dyDescent="0.2">
      <c r="A952" s="1" t="s">
        <v>26506</v>
      </c>
      <c r="B952" s="1" t="s">
        <v>10947</v>
      </c>
      <c r="C952" s="1" t="s">
        <v>10948</v>
      </c>
      <c r="D952" s="1" t="s">
        <v>16217</v>
      </c>
      <c r="E952" t="s">
        <v>61</v>
      </c>
      <c r="F952" t="s">
        <v>61</v>
      </c>
      <c r="G952" t="s">
        <v>61</v>
      </c>
      <c r="I952" t="s">
        <v>62</v>
      </c>
      <c r="M952" t="s">
        <v>62</v>
      </c>
      <c r="N952" t="s">
        <v>62</v>
      </c>
      <c r="O952" t="s">
        <v>62</v>
      </c>
    </row>
    <row r="953" spans="1:15" x14ac:dyDescent="0.2">
      <c r="A953" s="1" t="s">
        <v>26507</v>
      </c>
      <c r="B953" s="1" t="s">
        <v>10949</v>
      </c>
      <c r="C953" s="1" t="s">
        <v>10950</v>
      </c>
      <c r="D953" s="1" t="s">
        <v>16217</v>
      </c>
      <c r="E953" t="s">
        <v>62</v>
      </c>
      <c r="F953" t="s">
        <v>62</v>
      </c>
      <c r="G953" t="s">
        <v>62</v>
      </c>
      <c r="I953" t="s">
        <v>62</v>
      </c>
      <c r="M953" t="s">
        <v>62</v>
      </c>
      <c r="N953" t="s">
        <v>62</v>
      </c>
      <c r="O953" t="s">
        <v>62</v>
      </c>
    </row>
    <row r="954" spans="1:15" x14ac:dyDescent="0.2">
      <c r="A954" s="1" t="s">
        <v>26508</v>
      </c>
      <c r="B954" s="1" t="s">
        <v>10951</v>
      </c>
      <c r="C954" s="1" t="s">
        <v>10952</v>
      </c>
      <c r="D954" s="1" t="s">
        <v>16217</v>
      </c>
      <c r="E954" t="s">
        <v>62</v>
      </c>
      <c r="F954" t="s">
        <v>62</v>
      </c>
      <c r="G954" t="s">
        <v>62</v>
      </c>
      <c r="I954" t="s">
        <v>62</v>
      </c>
      <c r="M954" t="s">
        <v>62</v>
      </c>
      <c r="N954" t="s">
        <v>62</v>
      </c>
      <c r="O954" t="s">
        <v>62</v>
      </c>
    </row>
    <row r="955" spans="1:15" x14ac:dyDescent="0.2">
      <c r="A955" s="1" t="s">
        <v>26509</v>
      </c>
      <c r="B955" s="1" t="s">
        <v>10953</v>
      </c>
      <c r="C955" s="1" t="s">
        <v>10954</v>
      </c>
      <c r="D955" s="1" t="s">
        <v>16217</v>
      </c>
      <c r="E955" t="s">
        <v>61</v>
      </c>
      <c r="F955" t="s">
        <v>61</v>
      </c>
      <c r="G955" t="s">
        <v>62</v>
      </c>
      <c r="I955" t="s">
        <v>62</v>
      </c>
      <c r="M955" t="s">
        <v>61</v>
      </c>
      <c r="N955" t="s">
        <v>62</v>
      </c>
      <c r="O955" t="s">
        <v>62</v>
      </c>
    </row>
    <row r="956" spans="1:15" x14ac:dyDescent="0.2">
      <c r="A956" s="1" t="s">
        <v>26510</v>
      </c>
      <c r="B956" s="1" t="s">
        <v>10955</v>
      </c>
      <c r="C956" s="1" t="s">
        <v>10956</v>
      </c>
      <c r="D956" s="1" t="s">
        <v>16217</v>
      </c>
      <c r="E956" t="s">
        <v>61</v>
      </c>
      <c r="F956" t="s">
        <v>61</v>
      </c>
      <c r="G956" t="s">
        <v>61</v>
      </c>
      <c r="I956" t="s">
        <v>62</v>
      </c>
      <c r="M956" t="s">
        <v>61</v>
      </c>
      <c r="N956" t="s">
        <v>62</v>
      </c>
      <c r="O956" t="s">
        <v>62</v>
      </c>
    </row>
    <row r="957" spans="1:15" x14ac:dyDescent="0.2">
      <c r="A957" s="1" t="s">
        <v>26511</v>
      </c>
      <c r="B957" s="1" t="s">
        <v>10957</v>
      </c>
      <c r="C957" s="1" t="s">
        <v>10958</v>
      </c>
      <c r="D957" s="1" t="s">
        <v>16217</v>
      </c>
      <c r="E957" t="s">
        <v>61</v>
      </c>
      <c r="F957" t="s">
        <v>61</v>
      </c>
      <c r="G957" t="s">
        <v>62</v>
      </c>
      <c r="I957" t="s">
        <v>62</v>
      </c>
      <c r="M957" t="s">
        <v>61</v>
      </c>
      <c r="N957" t="s">
        <v>62</v>
      </c>
      <c r="O957" t="s">
        <v>62</v>
      </c>
    </row>
    <row r="958" spans="1:15" x14ac:dyDescent="0.2">
      <c r="A958" s="1" t="s">
        <v>26512</v>
      </c>
      <c r="B958" s="1" t="s">
        <v>10959</v>
      </c>
      <c r="C958" s="1" t="s">
        <v>10960</v>
      </c>
      <c r="D958" s="1" t="s">
        <v>16217</v>
      </c>
      <c r="E958" t="s">
        <v>61</v>
      </c>
      <c r="F958" t="s">
        <v>61</v>
      </c>
      <c r="G958" t="s">
        <v>61</v>
      </c>
      <c r="I958" t="s">
        <v>62</v>
      </c>
      <c r="M958" t="s">
        <v>61</v>
      </c>
      <c r="N958" t="s">
        <v>62</v>
      </c>
      <c r="O958" t="s">
        <v>62</v>
      </c>
    </row>
    <row r="959" spans="1:15" x14ac:dyDescent="0.2">
      <c r="A959" s="1" t="s">
        <v>26513</v>
      </c>
      <c r="B959" s="1" t="s">
        <v>10961</v>
      </c>
      <c r="C959" s="1" t="s">
        <v>10962</v>
      </c>
      <c r="D959" s="1" t="s">
        <v>16217</v>
      </c>
      <c r="E959" t="s">
        <v>62</v>
      </c>
      <c r="F959" t="s">
        <v>62</v>
      </c>
      <c r="G959" t="s">
        <v>61</v>
      </c>
      <c r="I959" t="s">
        <v>62</v>
      </c>
      <c r="M959" t="s">
        <v>61</v>
      </c>
      <c r="N959" t="s">
        <v>62</v>
      </c>
      <c r="O959" t="s">
        <v>62</v>
      </c>
    </row>
    <row r="960" spans="1:15" x14ac:dyDescent="0.2">
      <c r="A960" s="1" t="s">
        <v>26514</v>
      </c>
      <c r="B960" s="1" t="s">
        <v>10963</v>
      </c>
      <c r="C960" s="1" t="s">
        <v>10964</v>
      </c>
      <c r="D960" s="1" t="s">
        <v>16217</v>
      </c>
      <c r="E960" t="s">
        <v>61</v>
      </c>
      <c r="F960" t="s">
        <v>61</v>
      </c>
      <c r="G960" t="s">
        <v>61</v>
      </c>
      <c r="I960" t="s">
        <v>62</v>
      </c>
      <c r="M960" t="s">
        <v>61</v>
      </c>
      <c r="N960" t="s">
        <v>62</v>
      </c>
      <c r="O960" t="s">
        <v>62</v>
      </c>
    </row>
    <row r="961" spans="1:15" x14ac:dyDescent="0.2">
      <c r="A961" s="1" t="s">
        <v>26515</v>
      </c>
      <c r="B961" s="1" t="s">
        <v>10965</v>
      </c>
      <c r="C961" s="1" t="s">
        <v>10966</v>
      </c>
      <c r="D961" s="1" t="s">
        <v>16217</v>
      </c>
      <c r="E961" t="s">
        <v>61</v>
      </c>
      <c r="F961" t="s">
        <v>61</v>
      </c>
      <c r="G961" t="s">
        <v>61</v>
      </c>
      <c r="I961" t="s">
        <v>62</v>
      </c>
      <c r="M961" t="s">
        <v>61</v>
      </c>
      <c r="N961" t="s">
        <v>62</v>
      </c>
      <c r="O961" t="s">
        <v>62</v>
      </c>
    </row>
    <row r="962" spans="1:15" s="5" customFormat="1" x14ac:dyDescent="0.2">
      <c r="A962" s="4" t="s">
        <v>16220</v>
      </c>
      <c r="B962" s="4" t="s">
        <v>16225</v>
      </c>
      <c r="C962" s="4" t="s">
        <v>16226</v>
      </c>
      <c r="D962" s="4" t="s">
        <v>16218</v>
      </c>
      <c r="E962" s="5" t="s">
        <v>62</v>
      </c>
      <c r="F962" s="5" t="s">
        <v>62</v>
      </c>
      <c r="G962" s="5" t="s">
        <v>61</v>
      </c>
      <c r="I962" s="5" t="s">
        <v>62</v>
      </c>
      <c r="L962" s="5" t="s">
        <v>62</v>
      </c>
      <c r="M962" s="5" t="s">
        <v>62</v>
      </c>
      <c r="N962" s="5" t="s">
        <v>62</v>
      </c>
      <c r="O962" s="5" t="s">
        <v>62</v>
      </c>
    </row>
    <row r="963" spans="1:15" x14ac:dyDescent="0.2">
      <c r="A963" s="1" t="s">
        <v>26516</v>
      </c>
      <c r="B963" s="1" t="s">
        <v>10967</v>
      </c>
      <c r="C963" s="1" t="s">
        <v>10968</v>
      </c>
      <c r="D963" s="1" t="s">
        <v>16217</v>
      </c>
      <c r="E963" t="s">
        <v>61</v>
      </c>
      <c r="F963" t="s">
        <v>61</v>
      </c>
      <c r="G963" t="s">
        <v>62</v>
      </c>
      <c r="I963" t="s">
        <v>62</v>
      </c>
      <c r="M963" t="s">
        <v>62</v>
      </c>
      <c r="N963" t="s">
        <v>62</v>
      </c>
      <c r="O963" t="s">
        <v>62</v>
      </c>
    </row>
    <row r="964" spans="1:15" x14ac:dyDescent="0.2">
      <c r="A964" s="1" t="s">
        <v>26517</v>
      </c>
      <c r="B964" s="1" t="s">
        <v>10969</v>
      </c>
      <c r="C964" s="1" t="s">
        <v>10970</v>
      </c>
      <c r="D964" s="1" t="s">
        <v>16217</v>
      </c>
      <c r="E964" t="s">
        <v>61</v>
      </c>
      <c r="F964" t="s">
        <v>61</v>
      </c>
      <c r="G964" t="s">
        <v>62</v>
      </c>
      <c r="I964" t="s">
        <v>62</v>
      </c>
      <c r="M964" t="s">
        <v>61</v>
      </c>
      <c r="N964" t="s">
        <v>62</v>
      </c>
      <c r="O964" t="s">
        <v>62</v>
      </c>
    </row>
    <row r="965" spans="1:15" x14ac:dyDescent="0.2">
      <c r="A965" s="1" t="s">
        <v>26518</v>
      </c>
      <c r="B965" s="1" t="s">
        <v>10971</v>
      </c>
      <c r="C965" s="1" t="s">
        <v>10972</v>
      </c>
      <c r="D965" s="1" t="s">
        <v>16217</v>
      </c>
      <c r="G965" t="s">
        <v>61</v>
      </c>
      <c r="I965" t="s">
        <v>61</v>
      </c>
      <c r="M965" t="s">
        <v>61</v>
      </c>
      <c r="N965" t="s">
        <v>61</v>
      </c>
      <c r="O965" t="s">
        <v>61</v>
      </c>
    </row>
    <row r="966" spans="1:15" x14ac:dyDescent="0.2">
      <c r="A966" s="1" t="s">
        <v>26519</v>
      </c>
      <c r="B966" s="1" t="s">
        <v>10973</v>
      </c>
      <c r="C966" s="1" t="s">
        <v>10974</v>
      </c>
      <c r="D966" s="1" t="s">
        <v>16217</v>
      </c>
      <c r="G966" t="s">
        <v>61</v>
      </c>
      <c r="I966" t="s">
        <v>61</v>
      </c>
      <c r="M966" t="s">
        <v>61</v>
      </c>
      <c r="N966" t="s">
        <v>61</v>
      </c>
      <c r="O966" t="s">
        <v>61</v>
      </c>
    </row>
    <row r="967" spans="1:15" x14ac:dyDescent="0.2">
      <c r="A967" s="1" t="s">
        <v>26520</v>
      </c>
      <c r="B967" s="1" t="s">
        <v>10975</v>
      </c>
      <c r="C967" s="1" t="s">
        <v>10976</v>
      </c>
      <c r="D967" s="1" t="s">
        <v>16217</v>
      </c>
      <c r="G967" t="s">
        <v>61</v>
      </c>
      <c r="I967" t="s">
        <v>61</v>
      </c>
      <c r="M967" t="s">
        <v>61</v>
      </c>
      <c r="N967" t="s">
        <v>61</v>
      </c>
      <c r="O967" t="s">
        <v>61</v>
      </c>
    </row>
    <row r="968" spans="1:15" x14ac:dyDescent="0.2">
      <c r="A968" s="1" t="s">
        <v>26521</v>
      </c>
      <c r="B968" s="1" t="s">
        <v>10977</v>
      </c>
      <c r="C968" s="1" t="s">
        <v>10978</v>
      </c>
      <c r="D968" s="1" t="s">
        <v>16217</v>
      </c>
      <c r="G968" t="s">
        <v>61</v>
      </c>
      <c r="I968" t="s">
        <v>61</v>
      </c>
      <c r="M968" t="s">
        <v>61</v>
      </c>
      <c r="N968" t="s">
        <v>61</v>
      </c>
      <c r="O968" t="s">
        <v>61</v>
      </c>
    </row>
    <row r="969" spans="1:15" x14ac:dyDescent="0.2">
      <c r="A969" s="1" t="s">
        <v>26522</v>
      </c>
      <c r="B969" s="1" t="s">
        <v>10979</v>
      </c>
      <c r="C969" s="1" t="s">
        <v>10980</v>
      </c>
      <c r="D969" s="1" t="s">
        <v>16217</v>
      </c>
      <c r="G969" t="s">
        <v>61</v>
      </c>
      <c r="I969" t="s">
        <v>61</v>
      </c>
      <c r="M969" t="s">
        <v>61</v>
      </c>
      <c r="N969" t="s">
        <v>61</v>
      </c>
      <c r="O969" t="s">
        <v>61</v>
      </c>
    </row>
    <row r="970" spans="1:15" x14ac:dyDescent="0.2">
      <c r="A970" s="1" t="s">
        <v>26523</v>
      </c>
      <c r="B970" s="1" t="s">
        <v>10981</v>
      </c>
      <c r="C970" s="1" t="s">
        <v>10982</v>
      </c>
      <c r="D970" s="1" t="s">
        <v>16217</v>
      </c>
      <c r="G970" t="s">
        <v>61</v>
      </c>
      <c r="I970" t="s">
        <v>61</v>
      </c>
      <c r="M970" t="s">
        <v>61</v>
      </c>
      <c r="N970" t="s">
        <v>61</v>
      </c>
      <c r="O970" t="s">
        <v>61</v>
      </c>
    </row>
    <row r="971" spans="1:15" x14ac:dyDescent="0.2">
      <c r="A971" s="1" t="s">
        <v>26524</v>
      </c>
      <c r="B971" s="1" t="s">
        <v>10983</v>
      </c>
      <c r="C971" s="1" t="s">
        <v>10984</v>
      </c>
      <c r="D971" s="1" t="s">
        <v>16217</v>
      </c>
      <c r="G971" t="s">
        <v>61</v>
      </c>
      <c r="I971" t="s">
        <v>61</v>
      </c>
      <c r="M971" t="s">
        <v>61</v>
      </c>
      <c r="N971" t="s">
        <v>61</v>
      </c>
      <c r="O971" t="s">
        <v>61</v>
      </c>
    </row>
    <row r="972" spans="1:15" x14ac:dyDescent="0.2">
      <c r="A972" s="1" t="s">
        <v>26525</v>
      </c>
      <c r="B972" s="1" t="s">
        <v>10985</v>
      </c>
      <c r="C972" s="1" t="s">
        <v>10986</v>
      </c>
      <c r="D972" s="1" t="s">
        <v>16217</v>
      </c>
      <c r="G972" t="s">
        <v>61</v>
      </c>
      <c r="I972" t="s">
        <v>61</v>
      </c>
      <c r="M972" t="s">
        <v>61</v>
      </c>
      <c r="N972" t="s">
        <v>61</v>
      </c>
      <c r="O972" t="s">
        <v>61</v>
      </c>
    </row>
    <row r="973" spans="1:15" x14ac:dyDescent="0.2">
      <c r="A973" s="1" t="s">
        <v>26526</v>
      </c>
      <c r="B973" s="1" t="s">
        <v>10987</v>
      </c>
      <c r="C973" s="1" t="s">
        <v>10988</v>
      </c>
      <c r="D973" s="1" t="s">
        <v>16218</v>
      </c>
      <c r="G973" t="s">
        <v>61</v>
      </c>
      <c r="I973" t="s">
        <v>61</v>
      </c>
      <c r="M973" t="s">
        <v>61</v>
      </c>
      <c r="N973" t="s">
        <v>61</v>
      </c>
      <c r="O973" t="s">
        <v>61</v>
      </c>
    </row>
    <row r="974" spans="1:15" x14ac:dyDescent="0.2">
      <c r="A974" s="1" t="s">
        <v>26527</v>
      </c>
      <c r="B974" s="1" t="s">
        <v>10989</v>
      </c>
      <c r="C974" s="1" t="s">
        <v>10990</v>
      </c>
      <c r="D974" s="1" t="s">
        <v>16217</v>
      </c>
      <c r="G974" t="s">
        <v>61</v>
      </c>
      <c r="I974" t="s">
        <v>61</v>
      </c>
      <c r="M974" t="s">
        <v>61</v>
      </c>
      <c r="N974" t="s">
        <v>61</v>
      </c>
      <c r="O974" t="s">
        <v>61</v>
      </c>
    </row>
    <row r="975" spans="1:15" x14ac:dyDescent="0.2">
      <c r="A975" s="1" t="s">
        <v>26528</v>
      </c>
      <c r="B975" s="1" t="s">
        <v>10991</v>
      </c>
      <c r="C975" s="1" t="s">
        <v>10992</v>
      </c>
      <c r="D975" s="1" t="s">
        <v>16217</v>
      </c>
      <c r="G975" t="s">
        <v>61</v>
      </c>
      <c r="I975" t="s">
        <v>61</v>
      </c>
      <c r="M975" t="s">
        <v>61</v>
      </c>
      <c r="N975" t="s">
        <v>61</v>
      </c>
      <c r="O975" t="s">
        <v>61</v>
      </c>
    </row>
    <row r="976" spans="1:15" x14ac:dyDescent="0.2">
      <c r="A976" s="1" t="s">
        <v>26529</v>
      </c>
      <c r="B976" s="1" t="s">
        <v>10993</v>
      </c>
      <c r="C976" s="1" t="s">
        <v>10994</v>
      </c>
      <c r="D976" s="1" t="s">
        <v>16217</v>
      </c>
      <c r="G976" t="s">
        <v>61</v>
      </c>
      <c r="I976" t="s">
        <v>61</v>
      </c>
      <c r="M976" t="s">
        <v>61</v>
      </c>
      <c r="N976" t="s">
        <v>61</v>
      </c>
      <c r="O976" t="s">
        <v>61</v>
      </c>
    </row>
    <row r="977" spans="1:15" x14ac:dyDescent="0.2">
      <c r="A977" s="1" t="s">
        <v>26530</v>
      </c>
      <c r="B977" s="1" t="s">
        <v>10995</v>
      </c>
      <c r="C977" s="1" t="s">
        <v>10996</v>
      </c>
      <c r="D977" s="1" t="s">
        <v>16217</v>
      </c>
      <c r="G977" t="s">
        <v>62</v>
      </c>
      <c r="I977" t="s">
        <v>62</v>
      </c>
      <c r="M977" t="s">
        <v>61</v>
      </c>
      <c r="N977" t="s">
        <v>62</v>
      </c>
      <c r="O977" t="s">
        <v>62</v>
      </c>
    </row>
    <row r="978" spans="1:15" x14ac:dyDescent="0.2">
      <c r="A978" s="1" t="s">
        <v>26531</v>
      </c>
      <c r="B978" s="1" t="s">
        <v>10997</v>
      </c>
      <c r="C978" s="1" t="s">
        <v>10998</v>
      </c>
      <c r="D978" s="1" t="s">
        <v>16217</v>
      </c>
      <c r="G978" t="s">
        <v>61</v>
      </c>
      <c r="I978" t="s">
        <v>61</v>
      </c>
      <c r="M978" t="s">
        <v>61</v>
      </c>
      <c r="N978" t="s">
        <v>61</v>
      </c>
      <c r="O978" t="s">
        <v>61</v>
      </c>
    </row>
    <row r="979" spans="1:15" x14ac:dyDescent="0.2">
      <c r="A979" s="1" t="s">
        <v>26532</v>
      </c>
      <c r="B979" s="1" t="s">
        <v>10999</v>
      </c>
      <c r="C979" s="1" t="s">
        <v>11000</v>
      </c>
      <c r="D979" s="1" t="s">
        <v>16217</v>
      </c>
      <c r="G979" t="s">
        <v>61</v>
      </c>
      <c r="I979" t="s">
        <v>61</v>
      </c>
      <c r="M979" t="s">
        <v>61</v>
      </c>
      <c r="N979" t="s">
        <v>61</v>
      </c>
      <c r="O979" t="s">
        <v>61</v>
      </c>
    </row>
    <row r="980" spans="1:15" x14ac:dyDescent="0.2">
      <c r="A980" s="1" t="s">
        <v>26533</v>
      </c>
      <c r="B980" s="1" t="s">
        <v>11001</v>
      </c>
      <c r="C980" s="1" t="s">
        <v>11002</v>
      </c>
      <c r="D980" s="1" t="s">
        <v>16217</v>
      </c>
      <c r="G980" t="s">
        <v>61</v>
      </c>
      <c r="I980" t="s">
        <v>61</v>
      </c>
      <c r="M980" t="s">
        <v>61</v>
      </c>
      <c r="N980" t="s">
        <v>61</v>
      </c>
      <c r="O980" t="s">
        <v>61</v>
      </c>
    </row>
    <row r="981" spans="1:15" x14ac:dyDescent="0.2">
      <c r="A981" s="1" t="s">
        <v>26534</v>
      </c>
      <c r="B981" s="1" t="s">
        <v>11003</v>
      </c>
      <c r="C981" s="1" t="s">
        <v>11004</v>
      </c>
      <c r="D981" s="1" t="s">
        <v>16217</v>
      </c>
      <c r="G981" t="s">
        <v>61</v>
      </c>
      <c r="I981" t="s">
        <v>61</v>
      </c>
      <c r="M981" t="s">
        <v>61</v>
      </c>
      <c r="N981" t="s">
        <v>61</v>
      </c>
      <c r="O981" t="s">
        <v>61</v>
      </c>
    </row>
    <row r="982" spans="1:15" x14ac:dyDescent="0.2">
      <c r="A982" s="1" t="s">
        <v>26535</v>
      </c>
      <c r="B982" s="1" t="s">
        <v>11005</v>
      </c>
      <c r="C982" s="1" t="s">
        <v>11006</v>
      </c>
      <c r="D982" s="1" t="s">
        <v>16217</v>
      </c>
      <c r="G982" t="s">
        <v>61</v>
      </c>
      <c r="I982" t="s">
        <v>61</v>
      </c>
      <c r="M982" t="s">
        <v>61</v>
      </c>
      <c r="N982" t="s">
        <v>61</v>
      </c>
      <c r="O982" t="s">
        <v>61</v>
      </c>
    </row>
    <row r="983" spans="1:15" x14ac:dyDescent="0.2">
      <c r="A983" s="1" t="s">
        <v>26536</v>
      </c>
      <c r="B983" s="1" t="s">
        <v>11007</v>
      </c>
      <c r="C983" s="1" t="s">
        <v>11008</v>
      </c>
      <c r="D983" s="1" t="s">
        <v>16217</v>
      </c>
      <c r="G983" t="s">
        <v>61</v>
      </c>
      <c r="I983" t="s">
        <v>62</v>
      </c>
      <c r="M983" t="s">
        <v>61</v>
      </c>
      <c r="N983" t="s">
        <v>61</v>
      </c>
      <c r="O983" t="s">
        <v>61</v>
      </c>
    </row>
    <row r="984" spans="1:15" x14ac:dyDescent="0.2">
      <c r="A984" s="1" t="s">
        <v>26537</v>
      </c>
      <c r="B984" s="1" t="s">
        <v>11009</v>
      </c>
      <c r="C984" s="1" t="s">
        <v>9669</v>
      </c>
      <c r="D984" s="1" t="s">
        <v>16218</v>
      </c>
      <c r="E984" t="s">
        <v>61</v>
      </c>
      <c r="F984" t="s">
        <v>61</v>
      </c>
      <c r="G984" t="s">
        <v>62</v>
      </c>
      <c r="I984" t="s">
        <v>62</v>
      </c>
      <c r="L984" t="s">
        <v>61</v>
      </c>
      <c r="M984" t="s">
        <v>61</v>
      </c>
      <c r="N984" t="s">
        <v>62</v>
      </c>
      <c r="O984" t="s">
        <v>62</v>
      </c>
    </row>
    <row r="985" spans="1:15" x14ac:dyDescent="0.2">
      <c r="A985" s="1" t="s">
        <v>26538</v>
      </c>
      <c r="B985" s="1" t="s">
        <v>11010</v>
      </c>
      <c r="C985" s="1" t="s">
        <v>11011</v>
      </c>
      <c r="D985" s="1" t="s">
        <v>16217</v>
      </c>
      <c r="G985" t="s">
        <v>61</v>
      </c>
      <c r="I985" t="s">
        <v>61</v>
      </c>
      <c r="M985" t="s">
        <v>61</v>
      </c>
      <c r="N985" t="s">
        <v>61</v>
      </c>
      <c r="O985" t="s">
        <v>61</v>
      </c>
    </row>
    <row r="986" spans="1:15" x14ac:dyDescent="0.2">
      <c r="A986" s="1" t="s">
        <v>26539</v>
      </c>
      <c r="B986" s="1" t="s">
        <v>11012</v>
      </c>
      <c r="C986" s="1" t="s">
        <v>11013</v>
      </c>
      <c r="D986" s="1" t="s">
        <v>16217</v>
      </c>
      <c r="G986" t="s">
        <v>61</v>
      </c>
      <c r="I986" t="s">
        <v>61</v>
      </c>
      <c r="M986" t="s">
        <v>61</v>
      </c>
      <c r="N986" t="s">
        <v>61</v>
      </c>
      <c r="O986" t="s">
        <v>61</v>
      </c>
    </row>
    <row r="987" spans="1:15" x14ac:dyDescent="0.2">
      <c r="A987" s="1" t="s">
        <v>26540</v>
      </c>
      <c r="B987" s="1" t="s">
        <v>11014</v>
      </c>
      <c r="C987" s="1" t="s">
        <v>11015</v>
      </c>
      <c r="D987" s="1" t="s">
        <v>16217</v>
      </c>
      <c r="G987" t="s">
        <v>62</v>
      </c>
      <c r="I987" t="s">
        <v>62</v>
      </c>
      <c r="M987" t="s">
        <v>62</v>
      </c>
      <c r="N987" t="s">
        <v>62</v>
      </c>
      <c r="O987" t="s">
        <v>62</v>
      </c>
    </row>
    <row r="988" spans="1:15" x14ac:dyDescent="0.2">
      <c r="A988" s="1" t="s">
        <v>26541</v>
      </c>
      <c r="B988" s="1" t="s">
        <v>11016</v>
      </c>
      <c r="C988" s="1" t="s">
        <v>11017</v>
      </c>
      <c r="D988" s="1" t="s">
        <v>16217</v>
      </c>
      <c r="G988" t="s">
        <v>61</v>
      </c>
      <c r="I988" t="s">
        <v>61</v>
      </c>
      <c r="M988" t="s">
        <v>62</v>
      </c>
      <c r="N988" t="s">
        <v>61</v>
      </c>
      <c r="O988" t="s">
        <v>61</v>
      </c>
    </row>
    <row r="989" spans="1:15" x14ac:dyDescent="0.2">
      <c r="A989" s="1" t="s">
        <v>26542</v>
      </c>
      <c r="B989" s="1" t="s">
        <v>11018</v>
      </c>
      <c r="C989" s="1" t="s">
        <v>11019</v>
      </c>
      <c r="D989" s="1" t="s">
        <v>16217</v>
      </c>
      <c r="G989" t="s">
        <v>61</v>
      </c>
      <c r="I989" t="s">
        <v>61</v>
      </c>
      <c r="M989" t="s">
        <v>61</v>
      </c>
      <c r="N989" t="s">
        <v>61</v>
      </c>
      <c r="O989" t="s">
        <v>61</v>
      </c>
    </row>
    <row r="990" spans="1:15" x14ac:dyDescent="0.2">
      <c r="A990" s="1" t="s">
        <v>26543</v>
      </c>
      <c r="B990" s="1" t="s">
        <v>11020</v>
      </c>
      <c r="C990" s="1" t="s">
        <v>11021</v>
      </c>
      <c r="D990" s="1" t="s">
        <v>16217</v>
      </c>
      <c r="E990" t="s">
        <v>61</v>
      </c>
      <c r="F990" t="s">
        <v>61</v>
      </c>
      <c r="G990" t="s">
        <v>62</v>
      </c>
      <c r="I990" t="s">
        <v>62</v>
      </c>
      <c r="M990" t="s">
        <v>62</v>
      </c>
      <c r="N990" t="s">
        <v>62</v>
      </c>
      <c r="O990" t="s">
        <v>62</v>
      </c>
    </row>
    <row r="991" spans="1:15" x14ac:dyDescent="0.2">
      <c r="A991" s="1" t="s">
        <v>26544</v>
      </c>
      <c r="B991" s="1" t="s">
        <v>11022</v>
      </c>
      <c r="C991" s="1" t="s">
        <v>11023</v>
      </c>
      <c r="D991" s="1" t="s">
        <v>16217</v>
      </c>
      <c r="G991" t="s">
        <v>61</v>
      </c>
      <c r="I991" t="s">
        <v>62</v>
      </c>
      <c r="M991" t="s">
        <v>61</v>
      </c>
      <c r="N991" t="s">
        <v>62</v>
      </c>
      <c r="O991" t="s">
        <v>62</v>
      </c>
    </row>
    <row r="992" spans="1:15" x14ac:dyDescent="0.2">
      <c r="A992" s="1" t="s">
        <v>26545</v>
      </c>
      <c r="B992" s="1" t="s">
        <v>11024</v>
      </c>
      <c r="C992" s="1" t="s">
        <v>11025</v>
      </c>
      <c r="D992" s="1" t="s">
        <v>16217</v>
      </c>
      <c r="E992" t="s">
        <v>61</v>
      </c>
      <c r="F992" t="s">
        <v>61</v>
      </c>
      <c r="G992" t="s">
        <v>62</v>
      </c>
      <c r="I992" t="s">
        <v>62</v>
      </c>
      <c r="M992" t="s">
        <v>62</v>
      </c>
      <c r="N992" t="s">
        <v>62</v>
      </c>
      <c r="O992" t="s">
        <v>62</v>
      </c>
    </row>
    <row r="993" spans="1:15" x14ac:dyDescent="0.2">
      <c r="A993" s="1" t="s">
        <v>26546</v>
      </c>
      <c r="B993" s="1" t="s">
        <v>11026</v>
      </c>
      <c r="C993" s="1" t="s">
        <v>11027</v>
      </c>
      <c r="D993" s="1" t="s">
        <v>16217</v>
      </c>
      <c r="E993" t="s">
        <v>61</v>
      </c>
      <c r="F993" t="s">
        <v>61</v>
      </c>
      <c r="G993" t="s">
        <v>62</v>
      </c>
      <c r="I993" t="s">
        <v>62</v>
      </c>
      <c r="M993" t="s">
        <v>62</v>
      </c>
      <c r="N993" t="s">
        <v>62</v>
      </c>
      <c r="O993" t="s">
        <v>62</v>
      </c>
    </row>
    <row r="994" spans="1:15" x14ac:dyDescent="0.2">
      <c r="A994" s="1" t="s">
        <v>26547</v>
      </c>
      <c r="B994" s="1" t="s">
        <v>11028</v>
      </c>
      <c r="C994" s="1" t="s">
        <v>11029</v>
      </c>
      <c r="D994" s="1" t="s">
        <v>16217</v>
      </c>
      <c r="E994" t="s">
        <v>62</v>
      </c>
      <c r="F994" t="s">
        <v>62</v>
      </c>
      <c r="G994" t="s">
        <v>62</v>
      </c>
      <c r="I994" t="s">
        <v>62</v>
      </c>
      <c r="M994" t="s">
        <v>62</v>
      </c>
      <c r="N994" t="s">
        <v>62</v>
      </c>
      <c r="O994" t="s">
        <v>62</v>
      </c>
    </row>
    <row r="995" spans="1:15" x14ac:dyDescent="0.2">
      <c r="A995" s="1" t="s">
        <v>26548</v>
      </c>
      <c r="B995" s="1" t="s">
        <v>11030</v>
      </c>
      <c r="C995" s="1" t="s">
        <v>11031</v>
      </c>
      <c r="D995" s="1" t="s">
        <v>16218</v>
      </c>
      <c r="G995" t="s">
        <v>62</v>
      </c>
      <c r="I995" t="s">
        <v>62</v>
      </c>
      <c r="N995" t="s">
        <v>62</v>
      </c>
      <c r="O995" t="s">
        <v>62</v>
      </c>
    </row>
    <row r="996" spans="1:15" x14ac:dyDescent="0.2">
      <c r="A996" s="1" t="s">
        <v>26549</v>
      </c>
      <c r="B996" s="1" t="s">
        <v>11032</v>
      </c>
      <c r="C996" s="1" t="s">
        <v>11033</v>
      </c>
      <c r="D996" s="1" t="s">
        <v>16217</v>
      </c>
      <c r="E996" t="s">
        <v>61</v>
      </c>
      <c r="F996" t="s">
        <v>61</v>
      </c>
      <c r="G996" t="s">
        <v>62</v>
      </c>
      <c r="I996" t="s">
        <v>62</v>
      </c>
      <c r="M996" t="s">
        <v>62</v>
      </c>
      <c r="N996" t="s">
        <v>62</v>
      </c>
      <c r="O996" t="s">
        <v>62</v>
      </c>
    </row>
    <row r="997" spans="1:15" x14ac:dyDescent="0.2">
      <c r="A997" s="1" t="s">
        <v>26550</v>
      </c>
      <c r="B997" s="1" t="s">
        <v>11034</v>
      </c>
      <c r="C997" s="1" t="s">
        <v>11035</v>
      </c>
      <c r="D997" s="1" t="s">
        <v>16217</v>
      </c>
      <c r="E997" t="s">
        <v>61</v>
      </c>
      <c r="F997" t="s">
        <v>61</v>
      </c>
      <c r="G997" t="s">
        <v>62</v>
      </c>
      <c r="I997" t="s">
        <v>62</v>
      </c>
      <c r="M997" t="s">
        <v>62</v>
      </c>
      <c r="N997" t="s">
        <v>62</v>
      </c>
      <c r="O997" t="s">
        <v>62</v>
      </c>
    </row>
    <row r="998" spans="1:15" x14ac:dyDescent="0.2">
      <c r="A998" s="1" t="s">
        <v>26551</v>
      </c>
      <c r="B998" s="1" t="s">
        <v>11036</v>
      </c>
      <c r="C998" s="1" t="s">
        <v>11037</v>
      </c>
      <c r="D998" s="1" t="s">
        <v>16217</v>
      </c>
      <c r="E998" t="s">
        <v>62</v>
      </c>
      <c r="F998" t="s">
        <v>62</v>
      </c>
      <c r="G998" t="s">
        <v>62</v>
      </c>
      <c r="I998" t="s">
        <v>62</v>
      </c>
      <c r="M998" t="s">
        <v>62</v>
      </c>
      <c r="N998" t="s">
        <v>62</v>
      </c>
      <c r="O998" t="s">
        <v>62</v>
      </c>
    </row>
    <row r="999" spans="1:15" x14ac:dyDescent="0.2">
      <c r="A999" s="1" t="s">
        <v>26552</v>
      </c>
      <c r="B999" s="1" t="s">
        <v>11038</v>
      </c>
      <c r="C999" s="1" t="s">
        <v>11039</v>
      </c>
      <c r="D999" s="1" t="s">
        <v>16217</v>
      </c>
      <c r="E999" t="s">
        <v>61</v>
      </c>
      <c r="F999" t="s">
        <v>61</v>
      </c>
      <c r="G999" t="s">
        <v>62</v>
      </c>
      <c r="I999" t="s">
        <v>62</v>
      </c>
      <c r="M999" t="s">
        <v>62</v>
      </c>
      <c r="N999" t="s">
        <v>62</v>
      </c>
      <c r="O999" t="s">
        <v>62</v>
      </c>
    </row>
    <row r="1000" spans="1:15" x14ac:dyDescent="0.2">
      <c r="A1000" s="1" t="s">
        <v>26553</v>
      </c>
      <c r="B1000" s="1" t="s">
        <v>11040</v>
      </c>
      <c r="C1000" s="1" t="s">
        <v>11041</v>
      </c>
      <c r="D1000" s="1" t="s">
        <v>16217</v>
      </c>
      <c r="G1000" t="s">
        <v>61</v>
      </c>
      <c r="I1000" t="s">
        <v>61</v>
      </c>
      <c r="M1000" t="s">
        <v>61</v>
      </c>
      <c r="N1000" t="s">
        <v>61</v>
      </c>
      <c r="O1000" t="s">
        <v>61</v>
      </c>
    </row>
    <row r="1001" spans="1:15" x14ac:dyDescent="0.2">
      <c r="A1001" s="1" t="s">
        <v>26554</v>
      </c>
      <c r="B1001" s="1" t="s">
        <v>11042</v>
      </c>
      <c r="C1001" s="1" t="s">
        <v>11043</v>
      </c>
      <c r="D1001" s="1" t="s">
        <v>16217</v>
      </c>
      <c r="G1001" t="s">
        <v>61</v>
      </c>
      <c r="I1001" t="s">
        <v>61</v>
      </c>
      <c r="M1001" t="s">
        <v>61</v>
      </c>
      <c r="N1001" t="s">
        <v>61</v>
      </c>
      <c r="O1001" t="s">
        <v>61</v>
      </c>
    </row>
    <row r="1002" spans="1:15" x14ac:dyDescent="0.2">
      <c r="A1002" s="1" t="s">
        <v>26555</v>
      </c>
      <c r="B1002" s="1" t="s">
        <v>11044</v>
      </c>
      <c r="C1002" s="1" t="s">
        <v>11045</v>
      </c>
      <c r="D1002" s="1" t="s">
        <v>16217</v>
      </c>
      <c r="G1002" t="s">
        <v>61</v>
      </c>
      <c r="I1002" t="s">
        <v>61</v>
      </c>
      <c r="M1002" t="s">
        <v>61</v>
      </c>
      <c r="N1002" t="s">
        <v>61</v>
      </c>
      <c r="O1002" t="s">
        <v>61</v>
      </c>
    </row>
    <row r="1003" spans="1:15" x14ac:dyDescent="0.2">
      <c r="A1003" s="1" t="s">
        <v>26556</v>
      </c>
      <c r="B1003" s="1" t="s">
        <v>11046</v>
      </c>
      <c r="C1003" s="1" t="s">
        <v>11047</v>
      </c>
      <c r="D1003" s="1" t="s">
        <v>16217</v>
      </c>
      <c r="G1003" t="s">
        <v>61</v>
      </c>
      <c r="I1003" t="s">
        <v>62</v>
      </c>
      <c r="M1003" t="s">
        <v>61</v>
      </c>
      <c r="N1003" t="s">
        <v>61</v>
      </c>
      <c r="O1003" t="s">
        <v>62</v>
      </c>
    </row>
    <row r="1004" spans="1:15" x14ac:dyDescent="0.2">
      <c r="A1004" s="1" t="s">
        <v>26557</v>
      </c>
      <c r="B1004" s="1" t="s">
        <v>11048</v>
      </c>
      <c r="C1004" s="1" t="s">
        <v>11049</v>
      </c>
      <c r="D1004" s="1" t="s">
        <v>16217</v>
      </c>
      <c r="G1004" t="s">
        <v>61</v>
      </c>
      <c r="I1004" t="s">
        <v>61</v>
      </c>
      <c r="M1004" t="s">
        <v>61</v>
      </c>
      <c r="N1004" t="s">
        <v>61</v>
      </c>
      <c r="O1004" t="s">
        <v>61</v>
      </c>
    </row>
    <row r="1005" spans="1:15" x14ac:dyDescent="0.2">
      <c r="A1005" s="1" t="s">
        <v>26558</v>
      </c>
      <c r="B1005" s="1" t="s">
        <v>11050</v>
      </c>
      <c r="C1005" s="1" t="s">
        <v>11051</v>
      </c>
      <c r="D1005" s="1" t="s">
        <v>16217</v>
      </c>
      <c r="G1005" t="s">
        <v>61</v>
      </c>
      <c r="I1005" t="s">
        <v>61</v>
      </c>
      <c r="M1005" t="s">
        <v>61</v>
      </c>
      <c r="N1005" t="s">
        <v>61</v>
      </c>
      <c r="O1005" t="s">
        <v>61</v>
      </c>
    </row>
    <row r="1006" spans="1:15" x14ac:dyDescent="0.2">
      <c r="A1006" s="1" t="s">
        <v>26559</v>
      </c>
      <c r="B1006" s="1" t="s">
        <v>11052</v>
      </c>
      <c r="C1006" s="1" t="s">
        <v>11053</v>
      </c>
      <c r="D1006" s="1" t="s">
        <v>16218</v>
      </c>
      <c r="E1006" t="s">
        <v>61</v>
      </c>
      <c r="F1006" t="s">
        <v>61</v>
      </c>
      <c r="G1006" t="s">
        <v>62</v>
      </c>
      <c r="I1006" t="s">
        <v>62</v>
      </c>
      <c r="L1006" t="s">
        <v>61</v>
      </c>
      <c r="M1006" t="s">
        <v>62</v>
      </c>
      <c r="N1006" t="s">
        <v>62</v>
      </c>
      <c r="O1006" t="s">
        <v>62</v>
      </c>
    </row>
    <row r="1007" spans="1:15" x14ac:dyDescent="0.2">
      <c r="A1007" s="1" t="s">
        <v>26560</v>
      </c>
      <c r="B1007" s="1" t="s">
        <v>11054</v>
      </c>
      <c r="C1007" s="1" t="s">
        <v>11055</v>
      </c>
      <c r="D1007" s="1" t="s">
        <v>16217</v>
      </c>
      <c r="G1007" t="s">
        <v>61</v>
      </c>
      <c r="I1007" t="s">
        <v>61</v>
      </c>
      <c r="M1007" t="s">
        <v>61</v>
      </c>
      <c r="N1007" t="s">
        <v>61</v>
      </c>
      <c r="O1007" t="s">
        <v>61</v>
      </c>
    </row>
    <row r="1008" spans="1:15" x14ac:dyDescent="0.2">
      <c r="A1008" s="1" t="s">
        <v>26561</v>
      </c>
      <c r="B1008" s="1" t="s">
        <v>11056</v>
      </c>
      <c r="C1008" s="1" t="s">
        <v>11057</v>
      </c>
      <c r="D1008" s="1" t="s">
        <v>16217</v>
      </c>
      <c r="G1008" t="s">
        <v>61</v>
      </c>
      <c r="I1008" t="s">
        <v>61</v>
      </c>
      <c r="M1008" t="s">
        <v>61</v>
      </c>
      <c r="N1008" t="s">
        <v>61</v>
      </c>
      <c r="O1008" t="s">
        <v>61</v>
      </c>
    </row>
    <row r="1009" spans="1:15" x14ac:dyDescent="0.2">
      <c r="A1009" s="1" t="s">
        <v>26562</v>
      </c>
      <c r="B1009" s="1" t="s">
        <v>11058</v>
      </c>
      <c r="C1009" s="1" t="s">
        <v>11059</v>
      </c>
      <c r="D1009" s="1" t="s">
        <v>16217</v>
      </c>
      <c r="G1009" t="s">
        <v>61</v>
      </c>
      <c r="I1009" t="s">
        <v>61</v>
      </c>
      <c r="M1009" t="s">
        <v>61</v>
      </c>
      <c r="N1009" t="s">
        <v>61</v>
      </c>
      <c r="O1009" t="s">
        <v>61</v>
      </c>
    </row>
    <row r="1010" spans="1:15" x14ac:dyDescent="0.2">
      <c r="A1010" s="1" t="s">
        <v>26563</v>
      </c>
      <c r="B1010" s="1" t="s">
        <v>11060</v>
      </c>
      <c r="C1010" s="1" t="s">
        <v>11061</v>
      </c>
      <c r="D1010" s="1" t="s">
        <v>16217</v>
      </c>
      <c r="G1010" t="s">
        <v>61</v>
      </c>
      <c r="I1010" t="s">
        <v>61</v>
      </c>
      <c r="M1010" t="s">
        <v>61</v>
      </c>
      <c r="N1010" t="s">
        <v>61</v>
      </c>
      <c r="O1010" t="s">
        <v>61</v>
      </c>
    </row>
    <row r="1011" spans="1:15" x14ac:dyDescent="0.2">
      <c r="A1011" s="1" t="s">
        <v>26564</v>
      </c>
      <c r="B1011" s="1" t="s">
        <v>11062</v>
      </c>
      <c r="C1011" s="1" t="s">
        <v>11063</v>
      </c>
      <c r="D1011" s="1" t="s">
        <v>16217</v>
      </c>
      <c r="G1011" t="s">
        <v>61</v>
      </c>
      <c r="I1011" t="s">
        <v>61</v>
      </c>
      <c r="M1011" t="s">
        <v>61</v>
      </c>
      <c r="N1011" t="s">
        <v>61</v>
      </c>
      <c r="O1011" t="s">
        <v>61</v>
      </c>
    </row>
    <row r="1012" spans="1:15" x14ac:dyDescent="0.2">
      <c r="A1012" s="1" t="s">
        <v>26565</v>
      </c>
      <c r="B1012" s="1" t="s">
        <v>11064</v>
      </c>
      <c r="C1012" s="1" t="s">
        <v>11065</v>
      </c>
      <c r="D1012" s="1" t="s">
        <v>16217</v>
      </c>
      <c r="G1012" t="s">
        <v>61</v>
      </c>
      <c r="I1012" t="s">
        <v>61</v>
      </c>
      <c r="M1012" t="s">
        <v>61</v>
      </c>
      <c r="N1012" t="s">
        <v>61</v>
      </c>
      <c r="O1012" t="s">
        <v>61</v>
      </c>
    </row>
    <row r="1013" spans="1:15" x14ac:dyDescent="0.2">
      <c r="A1013" s="1" t="s">
        <v>26566</v>
      </c>
      <c r="B1013" s="1" t="s">
        <v>11066</v>
      </c>
      <c r="C1013" s="1" t="s">
        <v>11067</v>
      </c>
      <c r="D1013" s="1" t="s">
        <v>16217</v>
      </c>
      <c r="E1013" t="s">
        <v>61</v>
      </c>
      <c r="F1013" t="s">
        <v>61</v>
      </c>
      <c r="G1013" t="s">
        <v>61</v>
      </c>
      <c r="I1013" t="s">
        <v>62</v>
      </c>
      <c r="M1013" t="s">
        <v>61</v>
      </c>
      <c r="N1013" t="s">
        <v>62</v>
      </c>
      <c r="O1013" t="s">
        <v>62</v>
      </c>
    </row>
    <row r="1014" spans="1:15" x14ac:dyDescent="0.2">
      <c r="A1014" s="1" t="s">
        <v>26567</v>
      </c>
      <c r="B1014" s="1" t="s">
        <v>11068</v>
      </c>
      <c r="C1014" s="1" t="s">
        <v>11069</v>
      </c>
      <c r="D1014" s="1" t="s">
        <v>16217</v>
      </c>
      <c r="E1014" t="s">
        <v>61</v>
      </c>
      <c r="F1014" t="s">
        <v>61</v>
      </c>
      <c r="G1014" t="s">
        <v>61</v>
      </c>
      <c r="I1014" t="s">
        <v>62</v>
      </c>
      <c r="M1014" t="s">
        <v>62</v>
      </c>
      <c r="N1014" t="s">
        <v>62</v>
      </c>
      <c r="O1014" t="s">
        <v>62</v>
      </c>
    </row>
    <row r="1015" spans="1:15" x14ac:dyDescent="0.2">
      <c r="A1015" s="1" t="s">
        <v>26568</v>
      </c>
      <c r="B1015" s="1" t="s">
        <v>11070</v>
      </c>
      <c r="C1015" s="1" t="s">
        <v>11071</v>
      </c>
      <c r="D1015" s="1" t="s">
        <v>16217</v>
      </c>
      <c r="G1015" t="s">
        <v>62</v>
      </c>
      <c r="I1015" t="s">
        <v>62</v>
      </c>
      <c r="M1015" t="s">
        <v>61</v>
      </c>
      <c r="N1015" t="s">
        <v>62</v>
      </c>
      <c r="O1015" t="s">
        <v>62</v>
      </c>
    </row>
    <row r="1016" spans="1:15" x14ac:dyDescent="0.2">
      <c r="A1016" s="1" t="s">
        <v>26569</v>
      </c>
      <c r="B1016" s="1" t="s">
        <v>11072</v>
      </c>
      <c r="C1016" s="1" t="s">
        <v>11073</v>
      </c>
      <c r="D1016" s="1" t="s">
        <v>16217</v>
      </c>
      <c r="E1016" t="s">
        <v>61</v>
      </c>
      <c r="F1016" t="s">
        <v>61</v>
      </c>
      <c r="G1016" t="s">
        <v>61</v>
      </c>
      <c r="I1016" t="s">
        <v>62</v>
      </c>
      <c r="M1016" t="s">
        <v>61</v>
      </c>
      <c r="N1016" t="s">
        <v>62</v>
      </c>
      <c r="O1016" t="s">
        <v>62</v>
      </c>
    </row>
    <row r="1017" spans="1:15" x14ac:dyDescent="0.2">
      <c r="A1017" s="1" t="s">
        <v>26570</v>
      </c>
      <c r="B1017" s="1" t="s">
        <v>11074</v>
      </c>
      <c r="C1017" s="1" t="s">
        <v>10142</v>
      </c>
      <c r="D1017" s="1" t="s">
        <v>16218</v>
      </c>
      <c r="G1017" t="s">
        <v>61</v>
      </c>
      <c r="I1017" t="s">
        <v>61</v>
      </c>
      <c r="M1017" t="s">
        <v>61</v>
      </c>
      <c r="N1017" t="s">
        <v>61</v>
      </c>
      <c r="O1017" t="s">
        <v>61</v>
      </c>
    </row>
    <row r="1018" spans="1:15" x14ac:dyDescent="0.2">
      <c r="A1018" s="1" t="s">
        <v>26571</v>
      </c>
      <c r="B1018" s="1" t="s">
        <v>11075</v>
      </c>
      <c r="C1018" s="1" t="s">
        <v>11076</v>
      </c>
      <c r="D1018" s="1" t="s">
        <v>16217</v>
      </c>
      <c r="E1018" t="s">
        <v>61</v>
      </c>
      <c r="F1018" t="s">
        <v>61</v>
      </c>
      <c r="G1018" t="s">
        <v>61</v>
      </c>
      <c r="I1018" t="s">
        <v>62</v>
      </c>
      <c r="M1018" t="s">
        <v>61</v>
      </c>
      <c r="N1018" t="s">
        <v>62</v>
      </c>
      <c r="O1018" t="s">
        <v>62</v>
      </c>
    </row>
    <row r="1019" spans="1:15" x14ac:dyDescent="0.2">
      <c r="A1019" s="1" t="s">
        <v>26572</v>
      </c>
      <c r="B1019" s="1" t="s">
        <v>11077</v>
      </c>
      <c r="C1019" s="1" t="s">
        <v>11078</v>
      </c>
      <c r="D1019" s="1" t="s">
        <v>16217</v>
      </c>
      <c r="E1019" t="s">
        <v>61</v>
      </c>
      <c r="F1019" t="s">
        <v>61</v>
      </c>
      <c r="G1019" t="s">
        <v>62</v>
      </c>
      <c r="I1019" t="s">
        <v>62</v>
      </c>
      <c r="M1019" t="s">
        <v>61</v>
      </c>
      <c r="N1019" t="s">
        <v>62</v>
      </c>
      <c r="O1019" t="s">
        <v>62</v>
      </c>
    </row>
    <row r="1020" spans="1:15" x14ac:dyDescent="0.2">
      <c r="A1020" s="1" t="s">
        <v>26573</v>
      </c>
      <c r="B1020" s="1" t="s">
        <v>11079</v>
      </c>
      <c r="C1020" s="1" t="s">
        <v>11080</v>
      </c>
      <c r="D1020" s="1" t="s">
        <v>16217</v>
      </c>
      <c r="E1020" t="s">
        <v>61</v>
      </c>
      <c r="F1020" t="s">
        <v>61</v>
      </c>
      <c r="G1020" t="s">
        <v>61</v>
      </c>
      <c r="I1020" t="s">
        <v>62</v>
      </c>
      <c r="M1020" t="s">
        <v>61</v>
      </c>
      <c r="N1020" t="s">
        <v>62</v>
      </c>
      <c r="O1020" t="s">
        <v>62</v>
      </c>
    </row>
    <row r="1021" spans="1:15" x14ac:dyDescent="0.2">
      <c r="A1021" s="1" t="s">
        <v>26574</v>
      </c>
      <c r="B1021" s="1" t="s">
        <v>11081</v>
      </c>
      <c r="C1021" s="1" t="s">
        <v>11082</v>
      </c>
      <c r="D1021" s="1" t="s">
        <v>16217</v>
      </c>
      <c r="G1021" t="s">
        <v>61</v>
      </c>
      <c r="I1021" t="s">
        <v>61</v>
      </c>
      <c r="M1021" t="s">
        <v>61</v>
      </c>
      <c r="N1021" t="s">
        <v>61</v>
      </c>
      <c r="O1021" t="s">
        <v>61</v>
      </c>
    </row>
    <row r="1022" spans="1:15" x14ac:dyDescent="0.2">
      <c r="A1022" s="1" t="s">
        <v>26575</v>
      </c>
      <c r="B1022" s="1" t="s">
        <v>11083</v>
      </c>
      <c r="C1022" s="1" t="s">
        <v>11084</v>
      </c>
      <c r="D1022" s="1" t="s">
        <v>16217</v>
      </c>
      <c r="E1022" t="s">
        <v>62</v>
      </c>
      <c r="F1022" t="s">
        <v>62</v>
      </c>
      <c r="G1022" t="s">
        <v>61</v>
      </c>
      <c r="I1022" t="s">
        <v>62</v>
      </c>
      <c r="M1022" t="s">
        <v>61</v>
      </c>
      <c r="N1022" t="s">
        <v>62</v>
      </c>
      <c r="O1022" t="s">
        <v>62</v>
      </c>
    </row>
    <row r="1023" spans="1:15" x14ac:dyDescent="0.2">
      <c r="A1023" s="1" t="s">
        <v>26576</v>
      </c>
      <c r="B1023" s="1" t="s">
        <v>11085</v>
      </c>
      <c r="C1023" s="1" t="s">
        <v>11086</v>
      </c>
      <c r="D1023" s="1" t="s">
        <v>16217</v>
      </c>
      <c r="E1023" t="s">
        <v>62</v>
      </c>
      <c r="F1023" t="s">
        <v>62</v>
      </c>
      <c r="G1023" t="s">
        <v>62</v>
      </c>
      <c r="I1023" t="s">
        <v>62</v>
      </c>
      <c r="M1023" t="s">
        <v>61</v>
      </c>
      <c r="N1023" t="s">
        <v>62</v>
      </c>
      <c r="O1023" t="s">
        <v>62</v>
      </c>
    </row>
    <row r="1024" spans="1:15" x14ac:dyDescent="0.2">
      <c r="A1024" s="1" t="s">
        <v>26577</v>
      </c>
      <c r="B1024" s="1" t="s">
        <v>11087</v>
      </c>
      <c r="C1024" s="1" t="s">
        <v>9811</v>
      </c>
      <c r="D1024" s="1" t="s">
        <v>16217</v>
      </c>
      <c r="G1024" t="s">
        <v>61</v>
      </c>
      <c r="I1024" t="s">
        <v>61</v>
      </c>
      <c r="M1024" t="s">
        <v>61</v>
      </c>
      <c r="N1024" t="s">
        <v>61</v>
      </c>
      <c r="O1024" t="s">
        <v>61</v>
      </c>
    </row>
    <row r="1025" spans="1:15" x14ac:dyDescent="0.2">
      <c r="A1025" s="1" t="s">
        <v>26578</v>
      </c>
      <c r="B1025" s="1" t="s">
        <v>11088</v>
      </c>
      <c r="C1025" s="1" t="s">
        <v>11089</v>
      </c>
      <c r="D1025" s="1" t="s">
        <v>16217</v>
      </c>
      <c r="E1025" t="s">
        <v>61</v>
      </c>
      <c r="F1025" t="s">
        <v>61</v>
      </c>
      <c r="G1025" t="s">
        <v>61</v>
      </c>
      <c r="I1025" t="s">
        <v>62</v>
      </c>
      <c r="M1025" t="s">
        <v>61</v>
      </c>
      <c r="N1025" t="s">
        <v>62</v>
      </c>
      <c r="O1025" t="s">
        <v>62</v>
      </c>
    </row>
    <row r="1026" spans="1:15" x14ac:dyDescent="0.2">
      <c r="A1026" s="1" t="s">
        <v>26579</v>
      </c>
      <c r="B1026" s="1" t="s">
        <v>11090</v>
      </c>
      <c r="C1026" s="1" t="s">
        <v>11091</v>
      </c>
      <c r="D1026" s="1" t="s">
        <v>16217</v>
      </c>
      <c r="G1026" t="s">
        <v>62</v>
      </c>
      <c r="I1026" t="s">
        <v>62</v>
      </c>
      <c r="M1026" t="s">
        <v>62</v>
      </c>
      <c r="N1026" t="s">
        <v>62</v>
      </c>
      <c r="O1026" t="s">
        <v>62</v>
      </c>
    </row>
    <row r="1027" spans="1:15" x14ac:dyDescent="0.2">
      <c r="A1027" s="1" t="s">
        <v>26580</v>
      </c>
      <c r="B1027" s="1" t="s">
        <v>11092</v>
      </c>
      <c r="C1027" s="1" t="s">
        <v>11093</v>
      </c>
      <c r="D1027" s="1" t="s">
        <v>16217</v>
      </c>
      <c r="E1027" t="s">
        <v>62</v>
      </c>
      <c r="F1027" t="s">
        <v>62</v>
      </c>
      <c r="G1027" t="s">
        <v>62</v>
      </c>
      <c r="I1027" t="s">
        <v>62</v>
      </c>
      <c r="M1027" t="s">
        <v>62</v>
      </c>
      <c r="N1027" t="s">
        <v>62</v>
      </c>
      <c r="O1027" t="s">
        <v>62</v>
      </c>
    </row>
    <row r="1028" spans="1:15" x14ac:dyDescent="0.2">
      <c r="A1028" s="1" t="s">
        <v>26581</v>
      </c>
      <c r="B1028" s="1" t="s">
        <v>11094</v>
      </c>
      <c r="C1028" s="1" t="s">
        <v>11095</v>
      </c>
      <c r="D1028" s="1" t="s">
        <v>16218</v>
      </c>
      <c r="G1028" t="s">
        <v>61</v>
      </c>
      <c r="I1028" t="s">
        <v>62</v>
      </c>
      <c r="M1028" t="s">
        <v>62</v>
      </c>
      <c r="N1028" t="s">
        <v>62</v>
      </c>
      <c r="O1028" t="s">
        <v>62</v>
      </c>
    </row>
    <row r="1029" spans="1:15" x14ac:dyDescent="0.2">
      <c r="A1029" s="1" t="s">
        <v>26582</v>
      </c>
      <c r="B1029" s="1" t="s">
        <v>11096</v>
      </c>
      <c r="C1029" s="1" t="s">
        <v>11097</v>
      </c>
      <c r="D1029" s="1" t="s">
        <v>16217</v>
      </c>
      <c r="G1029" t="s">
        <v>62</v>
      </c>
      <c r="I1029" t="s">
        <v>62</v>
      </c>
      <c r="M1029" t="s">
        <v>61</v>
      </c>
      <c r="N1029" t="s">
        <v>62</v>
      </c>
      <c r="O1029" t="s">
        <v>62</v>
      </c>
    </row>
    <row r="1030" spans="1:15" x14ac:dyDescent="0.2">
      <c r="A1030" s="1" t="s">
        <v>26583</v>
      </c>
      <c r="B1030" s="1" t="s">
        <v>11098</v>
      </c>
      <c r="C1030" s="1" t="s">
        <v>11099</v>
      </c>
      <c r="D1030" s="1" t="s">
        <v>16217</v>
      </c>
      <c r="E1030" t="s">
        <v>61</v>
      </c>
      <c r="F1030" t="s">
        <v>61</v>
      </c>
      <c r="G1030" t="s">
        <v>61</v>
      </c>
      <c r="I1030" t="s">
        <v>62</v>
      </c>
      <c r="M1030" t="s">
        <v>61</v>
      </c>
      <c r="N1030" t="s">
        <v>62</v>
      </c>
      <c r="O1030" t="s">
        <v>62</v>
      </c>
    </row>
    <row r="1031" spans="1:15" x14ac:dyDescent="0.2">
      <c r="A1031" s="1" t="s">
        <v>26584</v>
      </c>
      <c r="B1031" s="1" t="s">
        <v>11100</v>
      </c>
      <c r="C1031" s="1" t="s">
        <v>11101</v>
      </c>
      <c r="D1031" s="1" t="s">
        <v>16217</v>
      </c>
      <c r="E1031" t="s">
        <v>61</v>
      </c>
      <c r="F1031" t="s">
        <v>61</v>
      </c>
      <c r="G1031" t="s">
        <v>61</v>
      </c>
      <c r="I1031" t="s">
        <v>62</v>
      </c>
      <c r="M1031" t="s">
        <v>61</v>
      </c>
      <c r="N1031" t="s">
        <v>62</v>
      </c>
      <c r="O1031" t="s">
        <v>62</v>
      </c>
    </row>
    <row r="1032" spans="1:15" x14ac:dyDescent="0.2">
      <c r="A1032" s="1" t="s">
        <v>26585</v>
      </c>
      <c r="B1032" s="1" t="s">
        <v>11102</v>
      </c>
      <c r="C1032" s="1" t="s">
        <v>11103</v>
      </c>
      <c r="D1032" s="1" t="s">
        <v>16217</v>
      </c>
      <c r="E1032" t="s">
        <v>61</v>
      </c>
      <c r="F1032" t="s">
        <v>61</v>
      </c>
      <c r="G1032" t="s">
        <v>61</v>
      </c>
      <c r="I1032" t="s">
        <v>62</v>
      </c>
      <c r="M1032" t="s">
        <v>61</v>
      </c>
      <c r="N1032" t="s">
        <v>62</v>
      </c>
      <c r="O1032" t="s">
        <v>62</v>
      </c>
    </row>
    <row r="1033" spans="1:15" x14ac:dyDescent="0.2">
      <c r="A1033" s="1" t="s">
        <v>26586</v>
      </c>
      <c r="B1033" s="1" t="s">
        <v>11104</v>
      </c>
      <c r="C1033" s="1" t="s">
        <v>11105</v>
      </c>
      <c r="D1033" s="1" t="s">
        <v>16217</v>
      </c>
      <c r="E1033" t="s">
        <v>61</v>
      </c>
      <c r="F1033" t="s">
        <v>61</v>
      </c>
      <c r="G1033" t="s">
        <v>61</v>
      </c>
      <c r="I1033" t="s">
        <v>62</v>
      </c>
      <c r="M1033" t="s">
        <v>61</v>
      </c>
      <c r="N1033" t="s">
        <v>62</v>
      </c>
      <c r="O1033" t="s">
        <v>62</v>
      </c>
    </row>
    <row r="1034" spans="1:15" x14ac:dyDescent="0.2">
      <c r="A1034" s="1" t="s">
        <v>26587</v>
      </c>
      <c r="B1034" s="1" t="s">
        <v>11106</v>
      </c>
      <c r="C1034" s="1" t="s">
        <v>10458</v>
      </c>
      <c r="D1034" s="1" t="s">
        <v>16217</v>
      </c>
      <c r="G1034" t="s">
        <v>61</v>
      </c>
      <c r="I1034" t="s">
        <v>61</v>
      </c>
      <c r="M1034" t="s">
        <v>61</v>
      </c>
      <c r="N1034" t="s">
        <v>61</v>
      </c>
      <c r="O1034" t="s">
        <v>62</v>
      </c>
    </row>
    <row r="1035" spans="1:15" x14ac:dyDescent="0.2">
      <c r="A1035" s="1" t="s">
        <v>26588</v>
      </c>
      <c r="B1035" s="1" t="s">
        <v>11107</v>
      </c>
      <c r="C1035" s="1" t="s">
        <v>11108</v>
      </c>
      <c r="D1035" s="1" t="s">
        <v>16217</v>
      </c>
      <c r="E1035" t="s">
        <v>61</v>
      </c>
      <c r="F1035" t="s">
        <v>61</v>
      </c>
      <c r="G1035" t="s">
        <v>61</v>
      </c>
      <c r="I1035" t="s">
        <v>62</v>
      </c>
      <c r="M1035" t="s">
        <v>61</v>
      </c>
      <c r="N1035" t="s">
        <v>62</v>
      </c>
      <c r="O1035" t="s">
        <v>62</v>
      </c>
    </row>
    <row r="1036" spans="1:15" x14ac:dyDescent="0.2">
      <c r="A1036" s="1" t="s">
        <v>26589</v>
      </c>
      <c r="B1036" s="1" t="s">
        <v>11109</v>
      </c>
      <c r="C1036" s="1" t="s">
        <v>11110</v>
      </c>
      <c r="D1036" s="1" t="s">
        <v>16217</v>
      </c>
      <c r="E1036" t="s">
        <v>61</v>
      </c>
      <c r="F1036" t="s">
        <v>61</v>
      </c>
      <c r="G1036" t="s">
        <v>62</v>
      </c>
      <c r="I1036" t="s">
        <v>62</v>
      </c>
      <c r="M1036" t="s">
        <v>61</v>
      </c>
      <c r="N1036" t="s">
        <v>62</v>
      </c>
      <c r="O1036" t="s">
        <v>62</v>
      </c>
    </row>
    <row r="1037" spans="1:15" x14ac:dyDescent="0.2">
      <c r="A1037" s="1" t="s">
        <v>26590</v>
      </c>
      <c r="B1037" s="1" t="s">
        <v>11111</v>
      </c>
      <c r="C1037" s="1" t="s">
        <v>11112</v>
      </c>
      <c r="D1037" s="1" t="s">
        <v>16217</v>
      </c>
      <c r="E1037" t="s">
        <v>61</v>
      </c>
      <c r="F1037" t="s">
        <v>61</v>
      </c>
      <c r="G1037" t="s">
        <v>61</v>
      </c>
      <c r="I1037" t="s">
        <v>62</v>
      </c>
      <c r="M1037" t="s">
        <v>62</v>
      </c>
      <c r="N1037" t="s">
        <v>62</v>
      </c>
      <c r="O1037" t="s">
        <v>62</v>
      </c>
    </row>
    <row r="1038" spans="1:15" x14ac:dyDescent="0.2">
      <c r="A1038" s="1" t="s">
        <v>26591</v>
      </c>
      <c r="B1038" s="1" t="s">
        <v>11113</v>
      </c>
      <c r="C1038" s="1" t="s">
        <v>11114</v>
      </c>
      <c r="D1038" s="1" t="s">
        <v>16217</v>
      </c>
      <c r="E1038" t="s">
        <v>61</v>
      </c>
      <c r="F1038" t="s">
        <v>61</v>
      </c>
      <c r="G1038" t="s">
        <v>62</v>
      </c>
      <c r="I1038" t="s">
        <v>62</v>
      </c>
      <c r="M1038" t="s">
        <v>61</v>
      </c>
      <c r="N1038" t="s">
        <v>62</v>
      </c>
      <c r="O1038" t="s">
        <v>62</v>
      </c>
    </row>
    <row r="1039" spans="1:15" x14ac:dyDescent="0.2">
      <c r="A1039" s="1" t="s">
        <v>26592</v>
      </c>
      <c r="B1039" s="1" t="s">
        <v>11115</v>
      </c>
      <c r="C1039" s="1" t="s">
        <v>11116</v>
      </c>
      <c r="D1039" s="1" t="s">
        <v>16218</v>
      </c>
      <c r="G1039" t="s">
        <v>62</v>
      </c>
      <c r="I1039" t="s">
        <v>62</v>
      </c>
      <c r="M1039" t="s">
        <v>61</v>
      </c>
      <c r="N1039" t="s">
        <v>62</v>
      </c>
      <c r="O1039" t="s">
        <v>62</v>
      </c>
    </row>
    <row r="1040" spans="1:15" x14ac:dyDescent="0.2">
      <c r="A1040" s="1" t="s">
        <v>26593</v>
      </c>
      <c r="B1040" s="1" t="s">
        <v>11117</v>
      </c>
      <c r="C1040" s="1" t="s">
        <v>11118</v>
      </c>
      <c r="D1040" s="1" t="s">
        <v>16217</v>
      </c>
      <c r="E1040" t="s">
        <v>62</v>
      </c>
      <c r="F1040" t="s">
        <v>62</v>
      </c>
      <c r="G1040" t="s">
        <v>61</v>
      </c>
      <c r="I1040" t="s">
        <v>62</v>
      </c>
      <c r="M1040" t="s">
        <v>62</v>
      </c>
      <c r="N1040" t="s">
        <v>62</v>
      </c>
      <c r="O1040" t="s">
        <v>62</v>
      </c>
    </row>
    <row r="1041" spans="1:15" x14ac:dyDescent="0.2">
      <c r="A1041" s="1" t="s">
        <v>26594</v>
      </c>
      <c r="B1041" s="1" t="s">
        <v>11119</v>
      </c>
      <c r="C1041" s="1" t="s">
        <v>11120</v>
      </c>
      <c r="D1041" s="1" t="s">
        <v>16217</v>
      </c>
      <c r="G1041" t="s">
        <v>61</v>
      </c>
      <c r="I1041" t="s">
        <v>61</v>
      </c>
      <c r="M1041" t="s">
        <v>61</v>
      </c>
      <c r="N1041" t="s">
        <v>61</v>
      </c>
      <c r="O1041" t="s">
        <v>61</v>
      </c>
    </row>
    <row r="1042" spans="1:15" x14ac:dyDescent="0.2">
      <c r="A1042" s="1" t="s">
        <v>26595</v>
      </c>
      <c r="B1042" s="1" t="s">
        <v>11121</v>
      </c>
      <c r="C1042" s="1" t="s">
        <v>11122</v>
      </c>
      <c r="D1042" s="1" t="s">
        <v>16217</v>
      </c>
      <c r="G1042" t="s">
        <v>61</v>
      </c>
      <c r="I1042" t="s">
        <v>61</v>
      </c>
      <c r="M1042" t="s">
        <v>61</v>
      </c>
      <c r="N1042" t="s">
        <v>61</v>
      </c>
      <c r="O1042" t="s">
        <v>61</v>
      </c>
    </row>
    <row r="1043" spans="1:15" x14ac:dyDescent="0.2">
      <c r="A1043" s="1" t="s">
        <v>26596</v>
      </c>
      <c r="B1043" s="1" t="s">
        <v>11123</v>
      </c>
      <c r="C1043" s="1" t="s">
        <v>11124</v>
      </c>
      <c r="D1043" s="1" t="s">
        <v>16217</v>
      </c>
      <c r="G1043" t="s">
        <v>61</v>
      </c>
      <c r="I1043" t="s">
        <v>61</v>
      </c>
      <c r="M1043" t="s">
        <v>61</v>
      </c>
      <c r="N1043" t="s">
        <v>61</v>
      </c>
      <c r="O1043" t="s">
        <v>61</v>
      </c>
    </row>
    <row r="1044" spans="1:15" x14ac:dyDescent="0.2">
      <c r="A1044" s="1" t="s">
        <v>26597</v>
      </c>
      <c r="B1044" s="1" t="s">
        <v>11125</v>
      </c>
      <c r="C1044" s="1" t="s">
        <v>11126</v>
      </c>
      <c r="D1044" s="1" t="s">
        <v>16217</v>
      </c>
      <c r="G1044" t="s">
        <v>61</v>
      </c>
      <c r="I1044" t="s">
        <v>61</v>
      </c>
      <c r="M1044" t="s">
        <v>62</v>
      </c>
      <c r="N1044" t="s">
        <v>61</v>
      </c>
      <c r="O1044" t="s">
        <v>61</v>
      </c>
    </row>
    <row r="1045" spans="1:15" x14ac:dyDescent="0.2">
      <c r="A1045" s="1" t="s">
        <v>26598</v>
      </c>
      <c r="B1045" s="1" t="s">
        <v>11127</v>
      </c>
      <c r="C1045" s="1" t="s">
        <v>11128</v>
      </c>
      <c r="D1045" s="1" t="s">
        <v>16217</v>
      </c>
      <c r="G1045" t="s">
        <v>61</v>
      </c>
      <c r="I1045" t="s">
        <v>61</v>
      </c>
      <c r="M1045" t="s">
        <v>61</v>
      </c>
      <c r="N1045" t="s">
        <v>61</v>
      </c>
      <c r="O1045" t="s">
        <v>61</v>
      </c>
    </row>
    <row r="1046" spans="1:15" x14ac:dyDescent="0.2">
      <c r="A1046" s="1" t="s">
        <v>26599</v>
      </c>
      <c r="B1046" s="1" t="s">
        <v>11129</v>
      </c>
      <c r="C1046" s="1" t="s">
        <v>11130</v>
      </c>
      <c r="D1046" s="1" t="s">
        <v>16217</v>
      </c>
      <c r="G1046" t="s">
        <v>61</v>
      </c>
      <c r="I1046" t="s">
        <v>61</v>
      </c>
      <c r="M1046" t="s">
        <v>61</v>
      </c>
      <c r="N1046" t="s">
        <v>61</v>
      </c>
      <c r="O1046" t="s">
        <v>61</v>
      </c>
    </row>
    <row r="1047" spans="1:15" x14ac:dyDescent="0.2">
      <c r="A1047" s="1" t="s">
        <v>26600</v>
      </c>
      <c r="B1047" s="1" t="s">
        <v>11131</v>
      </c>
      <c r="C1047" s="1" t="s">
        <v>11132</v>
      </c>
      <c r="D1047" s="1" t="s">
        <v>16217</v>
      </c>
      <c r="G1047" t="s">
        <v>61</v>
      </c>
      <c r="I1047" t="s">
        <v>61</v>
      </c>
      <c r="M1047" t="s">
        <v>61</v>
      </c>
      <c r="N1047" t="s">
        <v>61</v>
      </c>
      <c r="O1047" t="s">
        <v>61</v>
      </c>
    </row>
    <row r="1048" spans="1:15" x14ac:dyDescent="0.2">
      <c r="A1048" s="1" t="s">
        <v>26601</v>
      </c>
      <c r="B1048" s="1" t="s">
        <v>11133</v>
      </c>
      <c r="C1048" s="1" t="s">
        <v>11134</v>
      </c>
      <c r="D1048" s="1" t="s">
        <v>16217</v>
      </c>
      <c r="G1048" t="s">
        <v>61</v>
      </c>
      <c r="I1048" t="s">
        <v>61</v>
      </c>
      <c r="M1048" t="s">
        <v>61</v>
      </c>
      <c r="N1048" t="s">
        <v>61</v>
      </c>
      <c r="O1048" t="s">
        <v>61</v>
      </c>
    </row>
    <row r="1049" spans="1:15" x14ac:dyDescent="0.2">
      <c r="A1049" s="1" t="s">
        <v>26602</v>
      </c>
      <c r="B1049" s="1" t="s">
        <v>11135</v>
      </c>
      <c r="C1049" s="1" t="s">
        <v>11136</v>
      </c>
      <c r="D1049" s="1" t="s">
        <v>16217</v>
      </c>
      <c r="G1049" t="s">
        <v>61</v>
      </c>
      <c r="I1049" t="s">
        <v>61</v>
      </c>
      <c r="M1049" t="s">
        <v>61</v>
      </c>
      <c r="N1049" t="s">
        <v>61</v>
      </c>
      <c r="O1049" t="s">
        <v>61</v>
      </c>
    </row>
    <row r="1050" spans="1:15" x14ac:dyDescent="0.2">
      <c r="A1050" s="1" t="s">
        <v>26603</v>
      </c>
      <c r="B1050" s="1" t="s">
        <v>11137</v>
      </c>
      <c r="C1050" s="1" t="s">
        <v>11138</v>
      </c>
      <c r="D1050" s="1" t="s">
        <v>16218</v>
      </c>
      <c r="G1050" t="s">
        <v>61</v>
      </c>
      <c r="I1050" t="s">
        <v>61</v>
      </c>
      <c r="M1050" t="s">
        <v>61</v>
      </c>
      <c r="N1050" t="s">
        <v>61</v>
      </c>
    </row>
    <row r="1051" spans="1:15" x14ac:dyDescent="0.2">
      <c r="A1051" s="1" t="s">
        <v>26604</v>
      </c>
      <c r="B1051" s="1" t="s">
        <v>11139</v>
      </c>
      <c r="C1051" s="1" t="s">
        <v>11140</v>
      </c>
      <c r="D1051" s="1" t="s">
        <v>16217</v>
      </c>
      <c r="G1051" t="s">
        <v>61</v>
      </c>
      <c r="I1051" t="s">
        <v>61</v>
      </c>
      <c r="M1051" t="s">
        <v>61</v>
      </c>
      <c r="N1051" t="s">
        <v>61</v>
      </c>
      <c r="O1051" t="s">
        <v>61</v>
      </c>
    </row>
    <row r="1052" spans="1:15" x14ac:dyDescent="0.2">
      <c r="A1052" s="1" t="s">
        <v>26605</v>
      </c>
      <c r="B1052" s="1" t="s">
        <v>11141</v>
      </c>
      <c r="C1052" s="1" t="s">
        <v>11142</v>
      </c>
      <c r="D1052" s="1" t="s">
        <v>16217</v>
      </c>
      <c r="G1052" t="s">
        <v>62</v>
      </c>
      <c r="I1052" t="s">
        <v>62</v>
      </c>
      <c r="M1052" t="s">
        <v>61</v>
      </c>
      <c r="N1052" t="s">
        <v>62</v>
      </c>
      <c r="O1052" t="s">
        <v>62</v>
      </c>
    </row>
    <row r="1053" spans="1:15" x14ac:dyDescent="0.2">
      <c r="A1053" s="1" t="s">
        <v>26606</v>
      </c>
      <c r="B1053" s="1" t="s">
        <v>11143</v>
      </c>
      <c r="C1053" s="1" t="s">
        <v>11144</v>
      </c>
      <c r="D1053" s="1" t="s">
        <v>16217</v>
      </c>
      <c r="G1053" t="s">
        <v>62</v>
      </c>
      <c r="I1053" t="s">
        <v>62</v>
      </c>
      <c r="M1053" t="s">
        <v>61</v>
      </c>
      <c r="N1053" t="s">
        <v>62</v>
      </c>
      <c r="O1053" t="s">
        <v>62</v>
      </c>
    </row>
    <row r="1054" spans="1:15" x14ac:dyDescent="0.2">
      <c r="A1054" s="1" t="s">
        <v>26607</v>
      </c>
      <c r="B1054" s="1" t="s">
        <v>11145</v>
      </c>
      <c r="C1054" s="1" t="s">
        <v>11146</v>
      </c>
      <c r="D1054" s="1" t="s">
        <v>16217</v>
      </c>
      <c r="G1054" t="s">
        <v>62</v>
      </c>
      <c r="I1054" t="s">
        <v>62</v>
      </c>
      <c r="M1054" t="s">
        <v>61</v>
      </c>
      <c r="N1054" t="s">
        <v>62</v>
      </c>
      <c r="O1054" t="s">
        <v>62</v>
      </c>
    </row>
    <row r="1055" spans="1:15" x14ac:dyDescent="0.2">
      <c r="A1055" s="1" t="s">
        <v>26608</v>
      </c>
      <c r="B1055" s="1" t="s">
        <v>11147</v>
      </c>
      <c r="C1055" s="1" t="s">
        <v>11148</v>
      </c>
      <c r="D1055" s="1" t="s">
        <v>16217</v>
      </c>
      <c r="G1055" t="s">
        <v>61</v>
      </c>
      <c r="I1055" t="s">
        <v>61</v>
      </c>
      <c r="M1055" t="s">
        <v>61</v>
      </c>
      <c r="N1055" t="s">
        <v>61</v>
      </c>
      <c r="O1055" t="s">
        <v>61</v>
      </c>
    </row>
    <row r="1056" spans="1:15" x14ac:dyDescent="0.2">
      <c r="A1056" s="1" t="s">
        <v>26609</v>
      </c>
      <c r="B1056" s="1" t="s">
        <v>11149</v>
      </c>
      <c r="C1056" s="1" t="s">
        <v>11150</v>
      </c>
      <c r="D1056" s="1" t="s">
        <v>16217</v>
      </c>
      <c r="G1056" t="s">
        <v>61</v>
      </c>
      <c r="I1056" t="s">
        <v>61</v>
      </c>
      <c r="M1056" t="s">
        <v>61</v>
      </c>
      <c r="N1056" t="s">
        <v>61</v>
      </c>
      <c r="O1056" t="s">
        <v>61</v>
      </c>
    </row>
    <row r="1057" spans="1:15" x14ac:dyDescent="0.2">
      <c r="A1057" s="1" t="s">
        <v>26610</v>
      </c>
      <c r="B1057" s="1" t="s">
        <v>11151</v>
      </c>
      <c r="C1057" s="1" t="s">
        <v>11152</v>
      </c>
      <c r="D1057" s="1" t="s">
        <v>16217</v>
      </c>
      <c r="G1057" t="s">
        <v>61</v>
      </c>
      <c r="I1057" t="s">
        <v>61</v>
      </c>
      <c r="M1057" t="s">
        <v>61</v>
      </c>
      <c r="N1057" t="s">
        <v>61</v>
      </c>
      <c r="O1057" t="s">
        <v>61</v>
      </c>
    </row>
    <row r="1058" spans="1:15" x14ac:dyDescent="0.2">
      <c r="A1058" s="1" t="s">
        <v>26611</v>
      </c>
      <c r="B1058" s="1" t="s">
        <v>11153</v>
      </c>
      <c r="C1058" s="1" t="s">
        <v>11154</v>
      </c>
      <c r="D1058" s="1" t="s">
        <v>16217</v>
      </c>
      <c r="G1058" t="s">
        <v>61</v>
      </c>
      <c r="I1058" t="s">
        <v>61</v>
      </c>
      <c r="M1058" t="s">
        <v>61</v>
      </c>
      <c r="N1058" t="s">
        <v>61</v>
      </c>
      <c r="O1058" t="s">
        <v>61</v>
      </c>
    </row>
    <row r="1059" spans="1:15" x14ac:dyDescent="0.2">
      <c r="A1059" s="1" t="s">
        <v>26612</v>
      </c>
      <c r="B1059" s="1" t="s">
        <v>11155</v>
      </c>
      <c r="C1059" s="1" t="s">
        <v>11156</v>
      </c>
      <c r="D1059" s="1" t="s">
        <v>16217</v>
      </c>
      <c r="G1059" t="s">
        <v>61</v>
      </c>
      <c r="I1059" t="s">
        <v>61</v>
      </c>
      <c r="M1059" t="s">
        <v>61</v>
      </c>
      <c r="N1059" t="s">
        <v>61</v>
      </c>
      <c r="O1059" t="s">
        <v>61</v>
      </c>
    </row>
    <row r="1060" spans="1:15" x14ac:dyDescent="0.2">
      <c r="A1060" s="1" t="s">
        <v>26613</v>
      </c>
      <c r="B1060" s="1" t="s">
        <v>11157</v>
      </c>
      <c r="C1060" s="1" t="s">
        <v>11158</v>
      </c>
      <c r="D1060" s="1" t="s">
        <v>16217</v>
      </c>
      <c r="G1060" t="s">
        <v>61</v>
      </c>
      <c r="I1060" t="s">
        <v>61</v>
      </c>
      <c r="M1060" t="s">
        <v>61</v>
      </c>
      <c r="N1060" t="s">
        <v>61</v>
      </c>
      <c r="O1060" t="s">
        <v>61</v>
      </c>
    </row>
    <row r="1061" spans="1:15" x14ac:dyDescent="0.2">
      <c r="A1061" s="1" t="s">
        <v>26614</v>
      </c>
      <c r="B1061" s="1" t="s">
        <v>11159</v>
      </c>
      <c r="C1061" s="1" t="s">
        <v>10030</v>
      </c>
      <c r="D1061" s="1" t="s">
        <v>16218</v>
      </c>
      <c r="E1061" t="s">
        <v>61</v>
      </c>
      <c r="F1061" t="s">
        <v>61</v>
      </c>
      <c r="G1061" t="s">
        <v>62</v>
      </c>
      <c r="I1061" t="s">
        <v>62</v>
      </c>
      <c r="L1061" t="s">
        <v>61</v>
      </c>
      <c r="M1061" t="s">
        <v>62</v>
      </c>
      <c r="N1061" t="s">
        <v>62</v>
      </c>
      <c r="O1061" t="s">
        <v>62</v>
      </c>
    </row>
    <row r="1062" spans="1:15" x14ac:dyDescent="0.2">
      <c r="A1062" s="1" t="s">
        <v>26615</v>
      </c>
      <c r="B1062" s="1" t="s">
        <v>11160</v>
      </c>
      <c r="C1062" s="1" t="s">
        <v>11161</v>
      </c>
      <c r="D1062" s="1" t="s">
        <v>16217</v>
      </c>
      <c r="G1062" t="s">
        <v>61</v>
      </c>
      <c r="I1062" t="s">
        <v>61</v>
      </c>
      <c r="M1062" t="s">
        <v>61</v>
      </c>
      <c r="N1062" t="s">
        <v>61</v>
      </c>
      <c r="O1062" t="s">
        <v>61</v>
      </c>
    </row>
    <row r="1063" spans="1:15" x14ac:dyDescent="0.2">
      <c r="A1063" s="1" t="s">
        <v>26616</v>
      </c>
      <c r="B1063" s="1" t="s">
        <v>11162</v>
      </c>
      <c r="C1063" s="1" t="s">
        <v>11163</v>
      </c>
      <c r="D1063" s="1" t="s">
        <v>16217</v>
      </c>
      <c r="G1063" t="s">
        <v>61</v>
      </c>
      <c r="I1063" t="s">
        <v>62</v>
      </c>
      <c r="M1063" t="s">
        <v>61</v>
      </c>
      <c r="N1063" t="s">
        <v>61</v>
      </c>
      <c r="O1063" t="s">
        <v>62</v>
      </c>
    </row>
    <row r="1064" spans="1:15" x14ac:dyDescent="0.2">
      <c r="A1064" s="1" t="s">
        <v>26617</v>
      </c>
      <c r="B1064" s="1" t="s">
        <v>11164</v>
      </c>
      <c r="C1064" s="1" t="s">
        <v>11165</v>
      </c>
      <c r="D1064" s="1" t="s">
        <v>16217</v>
      </c>
      <c r="G1064" t="s">
        <v>61</v>
      </c>
      <c r="I1064" t="s">
        <v>61</v>
      </c>
      <c r="M1064" t="s">
        <v>61</v>
      </c>
      <c r="N1064" t="s">
        <v>61</v>
      </c>
      <c r="O1064" t="s">
        <v>61</v>
      </c>
    </row>
    <row r="1065" spans="1:15" x14ac:dyDescent="0.2">
      <c r="A1065" s="1" t="s">
        <v>26618</v>
      </c>
      <c r="B1065" s="1" t="s">
        <v>11166</v>
      </c>
      <c r="C1065" s="1" t="s">
        <v>11167</v>
      </c>
      <c r="D1065" s="1" t="s">
        <v>16217</v>
      </c>
      <c r="G1065" t="s">
        <v>61</v>
      </c>
      <c r="I1065" t="s">
        <v>61</v>
      </c>
      <c r="M1065" t="s">
        <v>61</v>
      </c>
      <c r="N1065" t="s">
        <v>61</v>
      </c>
      <c r="O1065" t="s">
        <v>61</v>
      </c>
    </row>
    <row r="1066" spans="1:15" x14ac:dyDescent="0.2">
      <c r="A1066" s="1" t="s">
        <v>26619</v>
      </c>
      <c r="B1066" s="1" t="s">
        <v>11168</v>
      </c>
      <c r="C1066" s="1" t="s">
        <v>11169</v>
      </c>
      <c r="D1066" s="1" t="s">
        <v>16217</v>
      </c>
      <c r="G1066" t="s">
        <v>61</v>
      </c>
      <c r="I1066" t="s">
        <v>61</v>
      </c>
      <c r="M1066" t="s">
        <v>61</v>
      </c>
      <c r="N1066" t="s">
        <v>61</v>
      </c>
      <c r="O1066" t="s">
        <v>61</v>
      </c>
    </row>
    <row r="1067" spans="1:15" x14ac:dyDescent="0.2">
      <c r="A1067" s="1" t="s">
        <v>26620</v>
      </c>
      <c r="B1067" s="1" t="s">
        <v>11170</v>
      </c>
      <c r="C1067" s="1" t="s">
        <v>11171</v>
      </c>
      <c r="D1067" s="1" t="s">
        <v>16217</v>
      </c>
      <c r="G1067" t="s">
        <v>61</v>
      </c>
      <c r="I1067" t="s">
        <v>61</v>
      </c>
      <c r="M1067" t="s">
        <v>61</v>
      </c>
      <c r="N1067" t="s">
        <v>61</v>
      </c>
      <c r="O1067" t="s">
        <v>61</v>
      </c>
    </row>
    <row r="1068" spans="1:15" x14ac:dyDescent="0.2">
      <c r="A1068" s="1" t="s">
        <v>26621</v>
      </c>
      <c r="B1068" s="1" t="s">
        <v>11172</v>
      </c>
      <c r="C1068" s="1" t="s">
        <v>11173</v>
      </c>
      <c r="D1068" s="1" t="s">
        <v>16217</v>
      </c>
      <c r="G1068" t="s">
        <v>61</v>
      </c>
      <c r="I1068" t="s">
        <v>61</v>
      </c>
      <c r="M1068" t="s">
        <v>61</v>
      </c>
      <c r="N1068" t="s">
        <v>61</v>
      </c>
      <c r="O1068" t="s">
        <v>61</v>
      </c>
    </row>
    <row r="1069" spans="1:15" x14ac:dyDescent="0.2">
      <c r="A1069" s="1" t="s">
        <v>26622</v>
      </c>
      <c r="B1069" s="1" t="s">
        <v>11174</v>
      </c>
      <c r="C1069" s="1" t="s">
        <v>11175</v>
      </c>
      <c r="D1069" s="1" t="s">
        <v>16217</v>
      </c>
      <c r="G1069" t="s">
        <v>61</v>
      </c>
      <c r="I1069" t="s">
        <v>61</v>
      </c>
      <c r="M1069" t="s">
        <v>61</v>
      </c>
      <c r="N1069" t="s">
        <v>61</v>
      </c>
      <c r="O1069" t="s">
        <v>61</v>
      </c>
    </row>
    <row r="1070" spans="1:15" x14ac:dyDescent="0.2">
      <c r="A1070" s="1" t="s">
        <v>26623</v>
      </c>
      <c r="B1070" s="1" t="s">
        <v>11176</v>
      </c>
      <c r="C1070" s="1" t="s">
        <v>11177</v>
      </c>
      <c r="D1070" s="1" t="s">
        <v>16217</v>
      </c>
      <c r="E1070" t="s">
        <v>61</v>
      </c>
      <c r="F1070" t="s">
        <v>61</v>
      </c>
      <c r="G1070" t="s">
        <v>62</v>
      </c>
      <c r="I1070" t="s">
        <v>62</v>
      </c>
      <c r="M1070" t="s">
        <v>62</v>
      </c>
      <c r="N1070" t="s">
        <v>62</v>
      </c>
      <c r="O1070" t="s">
        <v>62</v>
      </c>
    </row>
    <row r="1071" spans="1:15" x14ac:dyDescent="0.2">
      <c r="A1071" s="1" t="s">
        <v>26624</v>
      </c>
      <c r="B1071" s="1" t="s">
        <v>10371</v>
      </c>
      <c r="C1071" s="1" t="s">
        <v>10372</v>
      </c>
      <c r="D1071" s="1" t="s">
        <v>16217</v>
      </c>
      <c r="E1071" t="s">
        <v>62</v>
      </c>
      <c r="F1071" t="s">
        <v>61</v>
      </c>
      <c r="G1071" t="s">
        <v>62</v>
      </c>
      <c r="I1071" t="s">
        <v>62</v>
      </c>
      <c r="M1071" t="s">
        <v>61</v>
      </c>
      <c r="N1071" t="s">
        <v>62</v>
      </c>
      <c r="O1071" t="s">
        <v>62</v>
      </c>
    </row>
    <row r="1072" spans="1:15" x14ac:dyDescent="0.2">
      <c r="A1072" s="1" t="s">
        <v>26625</v>
      </c>
      <c r="B1072" s="1" t="s">
        <v>11178</v>
      </c>
      <c r="C1072" s="1" t="s">
        <v>11179</v>
      </c>
      <c r="D1072" s="1" t="s">
        <v>16218</v>
      </c>
      <c r="G1072" t="s">
        <v>61</v>
      </c>
      <c r="I1072" t="s">
        <v>62</v>
      </c>
      <c r="M1072" t="s">
        <v>61</v>
      </c>
      <c r="N1072" t="s">
        <v>62</v>
      </c>
      <c r="O1072" t="s">
        <v>62</v>
      </c>
    </row>
    <row r="1073" spans="1:15" x14ac:dyDescent="0.2">
      <c r="A1073" s="1" t="s">
        <v>26626</v>
      </c>
      <c r="B1073" s="1" t="s">
        <v>11180</v>
      </c>
      <c r="C1073" s="1" t="s">
        <v>11181</v>
      </c>
      <c r="D1073" s="1" t="s">
        <v>16217</v>
      </c>
      <c r="E1073" t="s">
        <v>61</v>
      </c>
      <c r="F1073" t="s">
        <v>61</v>
      </c>
      <c r="G1073" t="s">
        <v>62</v>
      </c>
      <c r="I1073" t="s">
        <v>62</v>
      </c>
      <c r="M1073" t="s">
        <v>62</v>
      </c>
      <c r="N1073" t="s">
        <v>62</v>
      </c>
      <c r="O1073" t="s">
        <v>62</v>
      </c>
    </row>
    <row r="1074" spans="1:15" x14ac:dyDescent="0.2">
      <c r="A1074" s="1" t="s">
        <v>26627</v>
      </c>
      <c r="B1074" s="1" t="s">
        <v>11182</v>
      </c>
      <c r="C1074" s="1" t="s">
        <v>10671</v>
      </c>
      <c r="D1074" s="1" t="s">
        <v>16217</v>
      </c>
      <c r="E1074" t="s">
        <v>61</v>
      </c>
      <c r="F1074" t="s">
        <v>61</v>
      </c>
      <c r="G1074" t="s">
        <v>62</v>
      </c>
      <c r="I1074" t="s">
        <v>62</v>
      </c>
      <c r="M1074" t="s">
        <v>62</v>
      </c>
      <c r="N1074" t="s">
        <v>62</v>
      </c>
      <c r="O1074" t="s">
        <v>62</v>
      </c>
    </row>
    <row r="1075" spans="1:15" x14ac:dyDescent="0.2">
      <c r="A1075" s="1" t="s">
        <v>26628</v>
      </c>
      <c r="B1075" s="1" t="s">
        <v>11183</v>
      </c>
      <c r="C1075" s="1" t="s">
        <v>11184</v>
      </c>
      <c r="D1075" s="1" t="s">
        <v>16217</v>
      </c>
      <c r="E1075" t="s">
        <v>62</v>
      </c>
      <c r="F1075" t="s">
        <v>62</v>
      </c>
      <c r="G1075" t="s">
        <v>62</v>
      </c>
      <c r="I1075" t="s">
        <v>62</v>
      </c>
      <c r="M1075" t="s">
        <v>62</v>
      </c>
      <c r="N1075" t="s">
        <v>62</v>
      </c>
      <c r="O1075" t="s">
        <v>62</v>
      </c>
    </row>
    <row r="1076" spans="1:15" x14ac:dyDescent="0.2">
      <c r="A1076" s="1" t="s">
        <v>26629</v>
      </c>
      <c r="B1076" s="1" t="s">
        <v>11185</v>
      </c>
      <c r="C1076" s="1" t="s">
        <v>11186</v>
      </c>
      <c r="D1076" s="1" t="s">
        <v>16217</v>
      </c>
      <c r="E1076" t="s">
        <v>61</v>
      </c>
      <c r="F1076" t="s">
        <v>61</v>
      </c>
      <c r="G1076" t="s">
        <v>61</v>
      </c>
      <c r="I1076" t="s">
        <v>62</v>
      </c>
      <c r="M1076" t="s">
        <v>61</v>
      </c>
      <c r="N1076" t="s">
        <v>62</v>
      </c>
      <c r="O1076" t="s">
        <v>62</v>
      </c>
    </row>
    <row r="1077" spans="1:15" x14ac:dyDescent="0.2">
      <c r="A1077" s="1" t="s">
        <v>26630</v>
      </c>
      <c r="B1077" s="1" t="s">
        <v>11187</v>
      </c>
      <c r="C1077" s="1" t="s">
        <v>11188</v>
      </c>
      <c r="D1077" s="1" t="s">
        <v>16217</v>
      </c>
      <c r="E1077" t="s">
        <v>61</v>
      </c>
      <c r="F1077" t="s">
        <v>61</v>
      </c>
      <c r="G1077" t="s">
        <v>62</v>
      </c>
      <c r="I1077" t="s">
        <v>62</v>
      </c>
      <c r="M1077" t="s">
        <v>62</v>
      </c>
      <c r="N1077" t="s">
        <v>62</v>
      </c>
      <c r="O1077" t="s">
        <v>62</v>
      </c>
    </row>
    <row r="1078" spans="1:15" x14ac:dyDescent="0.2">
      <c r="A1078" s="1" t="s">
        <v>26631</v>
      </c>
      <c r="B1078" s="1" t="s">
        <v>11189</v>
      </c>
      <c r="C1078" s="1" t="s">
        <v>11190</v>
      </c>
      <c r="D1078" s="1" t="s">
        <v>16217</v>
      </c>
      <c r="G1078" t="s">
        <v>61</v>
      </c>
      <c r="I1078" t="s">
        <v>61</v>
      </c>
      <c r="M1078" t="s">
        <v>61</v>
      </c>
      <c r="N1078" t="s">
        <v>61</v>
      </c>
      <c r="O1078" t="s">
        <v>61</v>
      </c>
    </row>
    <row r="1079" spans="1:15" x14ac:dyDescent="0.2">
      <c r="A1079" s="1" t="s">
        <v>26632</v>
      </c>
      <c r="B1079" s="1" t="s">
        <v>11191</v>
      </c>
      <c r="C1079" s="1" t="s">
        <v>11192</v>
      </c>
      <c r="D1079" s="1" t="s">
        <v>16217</v>
      </c>
      <c r="E1079" t="s">
        <v>61</v>
      </c>
      <c r="F1079" t="s">
        <v>61</v>
      </c>
      <c r="G1079" t="s">
        <v>62</v>
      </c>
      <c r="I1079" t="s">
        <v>62</v>
      </c>
      <c r="M1079" t="s">
        <v>62</v>
      </c>
      <c r="N1079" t="s">
        <v>62</v>
      </c>
      <c r="O1079" t="s">
        <v>62</v>
      </c>
    </row>
    <row r="1080" spans="1:15" x14ac:dyDescent="0.2">
      <c r="A1080" s="1" t="s">
        <v>26633</v>
      </c>
      <c r="B1080" s="1" t="s">
        <v>11193</v>
      </c>
      <c r="C1080" s="1" t="s">
        <v>11194</v>
      </c>
      <c r="D1080" s="1" t="s">
        <v>16217</v>
      </c>
      <c r="E1080" t="s">
        <v>61</v>
      </c>
      <c r="F1080" t="s">
        <v>61</v>
      </c>
      <c r="G1080" t="s">
        <v>62</v>
      </c>
      <c r="I1080" t="s">
        <v>62</v>
      </c>
      <c r="M1080" t="s">
        <v>61</v>
      </c>
      <c r="N1080" t="s">
        <v>62</v>
      </c>
      <c r="O1080" t="s">
        <v>62</v>
      </c>
    </row>
    <row r="1081" spans="1:15" x14ac:dyDescent="0.2">
      <c r="A1081" s="1" t="s">
        <v>26634</v>
      </c>
      <c r="B1081" s="1" t="s">
        <v>11195</v>
      </c>
      <c r="C1081" s="1" t="s">
        <v>11196</v>
      </c>
      <c r="D1081" s="1" t="s">
        <v>16217</v>
      </c>
      <c r="G1081" t="s">
        <v>62</v>
      </c>
      <c r="I1081" t="s">
        <v>62</v>
      </c>
      <c r="M1081" t="s">
        <v>61</v>
      </c>
      <c r="N1081" t="s">
        <v>62</v>
      </c>
      <c r="O1081" t="s">
        <v>62</v>
      </c>
    </row>
    <row r="1082" spans="1:15" x14ac:dyDescent="0.2">
      <c r="A1082" s="1" t="s">
        <v>26635</v>
      </c>
      <c r="B1082" s="1" t="s">
        <v>11197</v>
      </c>
      <c r="C1082" s="1" t="s">
        <v>11198</v>
      </c>
      <c r="D1082" s="1" t="s">
        <v>16217</v>
      </c>
      <c r="G1082" t="s">
        <v>61</v>
      </c>
      <c r="I1082" t="s">
        <v>61</v>
      </c>
      <c r="M1082" t="s">
        <v>61</v>
      </c>
      <c r="N1082" t="s">
        <v>61</v>
      </c>
      <c r="O1082" t="s">
        <v>61</v>
      </c>
    </row>
    <row r="1083" spans="1:15" x14ac:dyDescent="0.2">
      <c r="A1083" s="1" t="s">
        <v>26636</v>
      </c>
      <c r="B1083" s="1" t="s">
        <v>11199</v>
      </c>
      <c r="C1083" s="1" t="s">
        <v>9415</v>
      </c>
      <c r="D1083" s="1" t="s">
        <v>16218</v>
      </c>
      <c r="E1083" t="s">
        <v>61</v>
      </c>
      <c r="F1083" t="s">
        <v>61</v>
      </c>
      <c r="G1083" t="s">
        <v>62</v>
      </c>
      <c r="I1083" t="s">
        <v>62</v>
      </c>
      <c r="L1083" t="s">
        <v>61</v>
      </c>
      <c r="M1083" t="s">
        <v>62</v>
      </c>
      <c r="N1083" t="s">
        <v>62</v>
      </c>
      <c r="O1083" t="s">
        <v>62</v>
      </c>
    </row>
    <row r="1084" spans="1:15" x14ac:dyDescent="0.2">
      <c r="A1084" s="1" t="s">
        <v>26637</v>
      </c>
      <c r="B1084" s="1" t="s">
        <v>11200</v>
      </c>
      <c r="C1084" s="1" t="s">
        <v>11201</v>
      </c>
      <c r="D1084" s="1" t="s">
        <v>16217</v>
      </c>
      <c r="G1084" t="s">
        <v>61</v>
      </c>
      <c r="I1084" t="s">
        <v>61</v>
      </c>
      <c r="M1084" t="s">
        <v>61</v>
      </c>
      <c r="N1084" t="s">
        <v>61</v>
      </c>
      <c r="O1084" t="s">
        <v>61</v>
      </c>
    </row>
    <row r="1085" spans="1:15" x14ac:dyDescent="0.2">
      <c r="A1085" s="1" t="s">
        <v>26638</v>
      </c>
      <c r="B1085" s="1" t="s">
        <v>11202</v>
      </c>
      <c r="C1085" s="1" t="s">
        <v>11203</v>
      </c>
      <c r="D1085" s="1" t="s">
        <v>16217</v>
      </c>
      <c r="G1085" t="s">
        <v>61</v>
      </c>
      <c r="I1085" t="s">
        <v>61</v>
      </c>
      <c r="M1085" t="s">
        <v>61</v>
      </c>
      <c r="N1085" t="s">
        <v>61</v>
      </c>
      <c r="O1085" t="s">
        <v>61</v>
      </c>
    </row>
    <row r="1086" spans="1:15" x14ac:dyDescent="0.2">
      <c r="A1086" s="1" t="s">
        <v>26639</v>
      </c>
      <c r="B1086" s="1" t="s">
        <v>11204</v>
      </c>
      <c r="C1086" s="1" t="s">
        <v>11205</v>
      </c>
      <c r="D1086" s="1" t="s">
        <v>16217</v>
      </c>
      <c r="G1086" t="s">
        <v>61</v>
      </c>
      <c r="I1086" t="s">
        <v>61</v>
      </c>
      <c r="M1086" t="s">
        <v>61</v>
      </c>
      <c r="N1086" t="s">
        <v>61</v>
      </c>
      <c r="O1086" t="s">
        <v>61</v>
      </c>
    </row>
    <row r="1087" spans="1:15" x14ac:dyDescent="0.2">
      <c r="A1087" s="1" t="s">
        <v>26640</v>
      </c>
      <c r="B1087" s="1" t="s">
        <v>11206</v>
      </c>
      <c r="C1087" s="1" t="s">
        <v>11207</v>
      </c>
      <c r="D1087" s="1" t="s">
        <v>16217</v>
      </c>
      <c r="G1087" t="s">
        <v>61</v>
      </c>
      <c r="I1087" t="s">
        <v>62</v>
      </c>
      <c r="M1087" t="s">
        <v>61</v>
      </c>
      <c r="N1087" t="s">
        <v>62</v>
      </c>
      <c r="O1087" t="s">
        <v>62</v>
      </c>
    </row>
    <row r="1088" spans="1:15" x14ac:dyDescent="0.2">
      <c r="A1088" s="1" t="s">
        <v>26641</v>
      </c>
      <c r="B1088" s="1" t="s">
        <v>11208</v>
      </c>
      <c r="C1088" s="1" t="s">
        <v>11209</v>
      </c>
      <c r="D1088" s="1" t="s">
        <v>16217</v>
      </c>
      <c r="G1088" t="s">
        <v>61</v>
      </c>
      <c r="I1088" t="s">
        <v>61</v>
      </c>
      <c r="M1088" t="s">
        <v>61</v>
      </c>
      <c r="N1088" t="s">
        <v>61</v>
      </c>
      <c r="O1088" t="s">
        <v>61</v>
      </c>
    </row>
    <row r="1089" spans="1:15" x14ac:dyDescent="0.2">
      <c r="A1089" s="1" t="s">
        <v>26642</v>
      </c>
      <c r="B1089" s="1" t="s">
        <v>11210</v>
      </c>
      <c r="C1089" s="1" t="s">
        <v>11211</v>
      </c>
      <c r="D1089" s="1" t="s">
        <v>16217</v>
      </c>
      <c r="G1089" t="s">
        <v>61</v>
      </c>
      <c r="I1089" t="s">
        <v>61</v>
      </c>
      <c r="M1089" t="s">
        <v>61</v>
      </c>
      <c r="N1089" t="s">
        <v>61</v>
      </c>
      <c r="O1089" t="s">
        <v>61</v>
      </c>
    </row>
    <row r="1090" spans="1:15" x14ac:dyDescent="0.2">
      <c r="A1090" s="1" t="s">
        <v>26643</v>
      </c>
      <c r="B1090" s="1" t="s">
        <v>11212</v>
      </c>
      <c r="C1090" s="1" t="s">
        <v>11213</v>
      </c>
      <c r="D1090" s="1" t="s">
        <v>16217</v>
      </c>
      <c r="G1090" t="s">
        <v>61</v>
      </c>
      <c r="I1090" t="s">
        <v>61</v>
      </c>
      <c r="M1090" t="s">
        <v>61</v>
      </c>
      <c r="N1090" t="s">
        <v>61</v>
      </c>
      <c r="O1090" t="s">
        <v>61</v>
      </c>
    </row>
    <row r="1091" spans="1:15" x14ac:dyDescent="0.2">
      <c r="A1091" s="1" t="s">
        <v>26644</v>
      </c>
      <c r="B1091" s="1" t="s">
        <v>11214</v>
      </c>
      <c r="C1091" s="1" t="s">
        <v>11215</v>
      </c>
      <c r="D1091" s="1" t="s">
        <v>16217</v>
      </c>
      <c r="G1091" t="s">
        <v>61</v>
      </c>
      <c r="I1091" t="s">
        <v>61</v>
      </c>
      <c r="M1091" t="s">
        <v>61</v>
      </c>
      <c r="N1091" t="s">
        <v>61</v>
      </c>
      <c r="O1091" t="s">
        <v>61</v>
      </c>
    </row>
    <row r="1092" spans="1:15" x14ac:dyDescent="0.2">
      <c r="A1092" s="1" t="s">
        <v>26645</v>
      </c>
      <c r="B1092" s="1" t="s">
        <v>11216</v>
      </c>
      <c r="C1092" s="1" t="s">
        <v>11217</v>
      </c>
      <c r="D1092" s="1" t="s">
        <v>16217</v>
      </c>
      <c r="G1092" t="s">
        <v>61</v>
      </c>
      <c r="I1092" t="s">
        <v>62</v>
      </c>
      <c r="M1092" t="s">
        <v>61</v>
      </c>
      <c r="N1092" t="s">
        <v>61</v>
      </c>
      <c r="O1092" t="s">
        <v>61</v>
      </c>
    </row>
    <row r="1093" spans="1:15" x14ac:dyDescent="0.2">
      <c r="A1093" s="1" t="s">
        <v>26646</v>
      </c>
      <c r="B1093" s="1" t="s">
        <v>11218</v>
      </c>
      <c r="C1093" s="1" t="s">
        <v>11219</v>
      </c>
      <c r="D1093" s="1" t="s">
        <v>16217</v>
      </c>
      <c r="G1093" t="s">
        <v>61</v>
      </c>
      <c r="I1093" t="s">
        <v>61</v>
      </c>
      <c r="M1093" t="s">
        <v>61</v>
      </c>
      <c r="N1093" t="s">
        <v>61</v>
      </c>
      <c r="O1093" t="s">
        <v>61</v>
      </c>
    </row>
    <row r="1094" spans="1:15" x14ac:dyDescent="0.2">
      <c r="A1094" s="1" t="s">
        <v>26647</v>
      </c>
      <c r="B1094" s="1" t="s">
        <v>11220</v>
      </c>
      <c r="C1094" s="1" t="s">
        <v>11221</v>
      </c>
      <c r="D1094" s="1" t="s">
        <v>16218</v>
      </c>
      <c r="G1094" t="s">
        <v>61</v>
      </c>
      <c r="I1094" t="s">
        <v>62</v>
      </c>
      <c r="M1094" t="s">
        <v>61</v>
      </c>
      <c r="N1094" t="s">
        <v>61</v>
      </c>
      <c r="O1094" t="s">
        <v>61</v>
      </c>
    </row>
    <row r="1095" spans="1:15" x14ac:dyDescent="0.2">
      <c r="A1095" s="1" t="s">
        <v>26648</v>
      </c>
      <c r="B1095" s="1" t="s">
        <v>11222</v>
      </c>
      <c r="C1095" s="1" t="s">
        <v>11223</v>
      </c>
      <c r="D1095" s="1" t="s">
        <v>16217</v>
      </c>
      <c r="G1095" t="s">
        <v>61</v>
      </c>
      <c r="I1095" t="s">
        <v>61</v>
      </c>
      <c r="M1095" t="s">
        <v>61</v>
      </c>
      <c r="N1095" t="s">
        <v>61</v>
      </c>
      <c r="O1095" t="s">
        <v>61</v>
      </c>
    </row>
    <row r="1096" spans="1:15" x14ac:dyDescent="0.2">
      <c r="A1096" s="1" t="s">
        <v>26649</v>
      </c>
      <c r="B1096" s="1" t="s">
        <v>11224</v>
      </c>
      <c r="C1096" s="1" t="s">
        <v>11225</v>
      </c>
      <c r="D1096" s="1" t="s">
        <v>16217</v>
      </c>
      <c r="G1096" t="s">
        <v>61</v>
      </c>
      <c r="I1096" t="s">
        <v>61</v>
      </c>
      <c r="M1096" t="s">
        <v>61</v>
      </c>
      <c r="N1096" t="s">
        <v>61</v>
      </c>
      <c r="O1096" t="s">
        <v>61</v>
      </c>
    </row>
    <row r="1097" spans="1:15" x14ac:dyDescent="0.2">
      <c r="A1097" s="1" t="s">
        <v>26650</v>
      </c>
      <c r="B1097" s="1" t="s">
        <v>11226</v>
      </c>
      <c r="C1097" s="1" t="s">
        <v>11227</v>
      </c>
      <c r="D1097" s="1" t="s">
        <v>16217</v>
      </c>
      <c r="G1097" t="s">
        <v>61</v>
      </c>
      <c r="I1097" t="s">
        <v>61</v>
      </c>
      <c r="M1097" t="s">
        <v>61</v>
      </c>
      <c r="N1097" t="s">
        <v>61</v>
      </c>
      <c r="O1097" t="s">
        <v>61</v>
      </c>
    </row>
    <row r="1098" spans="1:15" x14ac:dyDescent="0.2">
      <c r="A1098" s="1" t="s">
        <v>26651</v>
      </c>
      <c r="B1098" s="1" t="s">
        <v>11228</v>
      </c>
      <c r="C1098" s="1" t="s">
        <v>11229</v>
      </c>
      <c r="D1098" s="1" t="s">
        <v>16217</v>
      </c>
      <c r="G1098" t="s">
        <v>61</v>
      </c>
      <c r="I1098" t="s">
        <v>61</v>
      </c>
      <c r="M1098" t="s">
        <v>61</v>
      </c>
      <c r="N1098" t="s">
        <v>61</v>
      </c>
      <c r="O1098" t="s">
        <v>61</v>
      </c>
    </row>
    <row r="1099" spans="1:15" x14ac:dyDescent="0.2">
      <c r="A1099" s="1" t="s">
        <v>26652</v>
      </c>
      <c r="B1099" s="1" t="s">
        <v>11230</v>
      </c>
      <c r="C1099" s="1" t="s">
        <v>11231</v>
      </c>
      <c r="D1099" s="1" t="s">
        <v>16217</v>
      </c>
      <c r="G1099" t="s">
        <v>61</v>
      </c>
      <c r="I1099" t="s">
        <v>61</v>
      </c>
      <c r="M1099" t="s">
        <v>61</v>
      </c>
      <c r="N1099" t="s">
        <v>61</v>
      </c>
      <c r="O1099" t="s">
        <v>62</v>
      </c>
    </row>
    <row r="1100" spans="1:15" x14ac:dyDescent="0.2">
      <c r="A1100" s="1" t="s">
        <v>26653</v>
      </c>
      <c r="B1100" s="1" t="s">
        <v>11232</v>
      </c>
      <c r="C1100" s="1" t="s">
        <v>11233</v>
      </c>
      <c r="D1100" s="1" t="s">
        <v>16217</v>
      </c>
      <c r="G1100" t="s">
        <v>61</v>
      </c>
      <c r="I1100" t="s">
        <v>61</v>
      </c>
      <c r="M1100" t="s">
        <v>61</v>
      </c>
      <c r="N1100" t="s">
        <v>61</v>
      </c>
      <c r="O1100" t="s">
        <v>61</v>
      </c>
    </row>
    <row r="1101" spans="1:15" x14ac:dyDescent="0.2">
      <c r="A1101" s="1" t="s">
        <v>26654</v>
      </c>
      <c r="B1101" s="1" t="s">
        <v>11234</v>
      </c>
      <c r="C1101" s="1" t="s">
        <v>11235</v>
      </c>
      <c r="D1101" s="1" t="s">
        <v>16217</v>
      </c>
      <c r="G1101" t="s">
        <v>61</v>
      </c>
      <c r="I1101" t="s">
        <v>61</v>
      </c>
      <c r="M1101" t="s">
        <v>61</v>
      </c>
      <c r="N1101" t="s">
        <v>61</v>
      </c>
      <c r="O1101" t="s">
        <v>61</v>
      </c>
    </row>
    <row r="1102" spans="1:15" x14ac:dyDescent="0.2">
      <c r="A1102" s="1" t="s">
        <v>26655</v>
      </c>
      <c r="B1102" s="1" t="s">
        <v>11236</v>
      </c>
      <c r="C1102" s="1" t="s">
        <v>11237</v>
      </c>
      <c r="D1102" s="1" t="s">
        <v>16217</v>
      </c>
      <c r="G1102" t="s">
        <v>61</v>
      </c>
      <c r="I1102" t="s">
        <v>61</v>
      </c>
      <c r="M1102" t="s">
        <v>61</v>
      </c>
      <c r="N1102" t="s">
        <v>61</v>
      </c>
      <c r="O1102" t="s">
        <v>61</v>
      </c>
    </row>
    <row r="1103" spans="1:15" x14ac:dyDescent="0.2">
      <c r="A1103" s="1" t="s">
        <v>26656</v>
      </c>
      <c r="B1103" s="1" t="s">
        <v>11238</v>
      </c>
      <c r="C1103" s="1" t="s">
        <v>11239</v>
      </c>
      <c r="D1103" s="1" t="s">
        <v>16217</v>
      </c>
      <c r="G1103" t="s">
        <v>61</v>
      </c>
      <c r="I1103" t="s">
        <v>61</v>
      </c>
      <c r="M1103" t="s">
        <v>61</v>
      </c>
      <c r="N1103" t="s">
        <v>61</v>
      </c>
      <c r="O1103" t="s">
        <v>61</v>
      </c>
    </row>
    <row r="1104" spans="1:15" x14ac:dyDescent="0.2">
      <c r="A1104" s="1" t="s">
        <v>26657</v>
      </c>
      <c r="B1104" s="1" t="s">
        <v>11240</v>
      </c>
      <c r="C1104" s="1" t="s">
        <v>11241</v>
      </c>
      <c r="D1104" s="1" t="s">
        <v>16217</v>
      </c>
      <c r="G1104" t="s">
        <v>61</v>
      </c>
      <c r="I1104" t="s">
        <v>61</v>
      </c>
      <c r="M1104" t="s">
        <v>61</v>
      </c>
      <c r="N1104" t="s">
        <v>61</v>
      </c>
      <c r="O1104" t="s">
        <v>61</v>
      </c>
    </row>
    <row r="1105" spans="1:15" x14ac:dyDescent="0.2">
      <c r="A1105" s="1" t="s">
        <v>26658</v>
      </c>
      <c r="B1105" s="1" t="s">
        <v>11242</v>
      </c>
      <c r="C1105" s="1" t="s">
        <v>9915</v>
      </c>
      <c r="D1105" s="1" t="s">
        <v>16218</v>
      </c>
      <c r="G1105" t="s">
        <v>61</v>
      </c>
      <c r="I1105" t="s">
        <v>61</v>
      </c>
      <c r="M1105" t="s">
        <v>61</v>
      </c>
      <c r="N1105" t="s">
        <v>61</v>
      </c>
      <c r="O1105" t="s">
        <v>61</v>
      </c>
    </row>
    <row r="1106" spans="1:15" x14ac:dyDescent="0.2">
      <c r="A1106" s="1" t="s">
        <v>26659</v>
      </c>
      <c r="B1106" s="1" t="s">
        <v>11243</v>
      </c>
      <c r="C1106" s="1" t="s">
        <v>11244</v>
      </c>
      <c r="D1106" s="1" t="s">
        <v>16217</v>
      </c>
      <c r="G1106" t="s">
        <v>61</v>
      </c>
      <c r="I1106" t="s">
        <v>61</v>
      </c>
      <c r="M1106" t="s">
        <v>61</v>
      </c>
      <c r="N1106" t="s">
        <v>61</v>
      </c>
      <c r="O1106" t="s">
        <v>61</v>
      </c>
    </row>
    <row r="1107" spans="1:15" x14ac:dyDescent="0.2">
      <c r="A1107" s="1" t="s">
        <v>26660</v>
      </c>
      <c r="B1107" s="1" t="s">
        <v>11245</v>
      </c>
      <c r="C1107" s="1" t="s">
        <v>11246</v>
      </c>
      <c r="D1107" s="1" t="s">
        <v>16217</v>
      </c>
      <c r="G1107" t="s">
        <v>61</v>
      </c>
      <c r="I1107" t="s">
        <v>61</v>
      </c>
      <c r="M1107" t="s">
        <v>61</v>
      </c>
      <c r="N1107" t="s">
        <v>61</v>
      </c>
      <c r="O1107" t="s">
        <v>61</v>
      </c>
    </row>
    <row r="1108" spans="1:15" x14ac:dyDescent="0.2">
      <c r="A1108" s="1" t="s">
        <v>26661</v>
      </c>
      <c r="B1108" s="1" t="s">
        <v>11247</v>
      </c>
      <c r="C1108" s="1" t="s">
        <v>11248</v>
      </c>
      <c r="D1108" s="1" t="s">
        <v>16217</v>
      </c>
      <c r="G1108" t="s">
        <v>61</v>
      </c>
      <c r="I1108" t="s">
        <v>61</v>
      </c>
      <c r="M1108" t="s">
        <v>61</v>
      </c>
      <c r="N1108" t="s">
        <v>61</v>
      </c>
      <c r="O1108" t="s">
        <v>61</v>
      </c>
    </row>
    <row r="1109" spans="1:15" x14ac:dyDescent="0.2">
      <c r="A1109" s="1" t="s">
        <v>26662</v>
      </c>
      <c r="B1109" s="1" t="s">
        <v>11249</v>
      </c>
      <c r="C1109" s="1" t="s">
        <v>11250</v>
      </c>
      <c r="D1109" s="1" t="s">
        <v>16217</v>
      </c>
      <c r="G1109" t="s">
        <v>61</v>
      </c>
      <c r="I1109" t="s">
        <v>61</v>
      </c>
      <c r="M1109" t="s">
        <v>61</v>
      </c>
      <c r="N1109" t="s">
        <v>61</v>
      </c>
      <c r="O1109" t="s">
        <v>61</v>
      </c>
    </row>
    <row r="1110" spans="1:15" x14ac:dyDescent="0.2">
      <c r="A1110" s="1" t="s">
        <v>26663</v>
      </c>
      <c r="B1110" s="1" t="s">
        <v>11251</v>
      </c>
      <c r="C1110" s="1" t="s">
        <v>11252</v>
      </c>
      <c r="D1110" s="1" t="s">
        <v>16217</v>
      </c>
      <c r="G1110" t="s">
        <v>61</v>
      </c>
      <c r="I1110" t="s">
        <v>61</v>
      </c>
      <c r="M1110" t="s">
        <v>61</v>
      </c>
      <c r="N1110" t="s">
        <v>61</v>
      </c>
      <c r="O1110" t="s">
        <v>61</v>
      </c>
    </row>
    <row r="1111" spans="1:15" x14ac:dyDescent="0.2">
      <c r="A1111" s="1" t="s">
        <v>26664</v>
      </c>
      <c r="B1111" s="1" t="s">
        <v>11253</v>
      </c>
      <c r="C1111" s="1" t="s">
        <v>11254</v>
      </c>
      <c r="D1111" s="1" t="s">
        <v>16217</v>
      </c>
      <c r="G1111" t="s">
        <v>61</v>
      </c>
      <c r="I1111" t="s">
        <v>61</v>
      </c>
      <c r="M1111" t="s">
        <v>61</v>
      </c>
      <c r="N1111" t="s">
        <v>61</v>
      </c>
      <c r="O1111" t="s">
        <v>61</v>
      </c>
    </row>
    <row r="1112" spans="1:15" x14ac:dyDescent="0.2">
      <c r="A1112" s="1" t="s">
        <v>26665</v>
      </c>
      <c r="B1112" s="1" t="s">
        <v>11255</v>
      </c>
      <c r="C1112" s="1" t="s">
        <v>11256</v>
      </c>
      <c r="D1112" s="1" t="s">
        <v>16217</v>
      </c>
      <c r="G1112" t="s">
        <v>61</v>
      </c>
      <c r="I1112" t="s">
        <v>61</v>
      </c>
      <c r="M1112" t="s">
        <v>61</v>
      </c>
      <c r="N1112" t="s">
        <v>61</v>
      </c>
      <c r="O1112" t="s">
        <v>61</v>
      </c>
    </row>
    <row r="1113" spans="1:15" x14ac:dyDescent="0.2">
      <c r="A1113" s="1" t="s">
        <v>26666</v>
      </c>
      <c r="B1113" s="1" t="s">
        <v>11257</v>
      </c>
      <c r="C1113" s="1" t="s">
        <v>11258</v>
      </c>
      <c r="D1113" s="1" t="s">
        <v>16217</v>
      </c>
      <c r="G1113" t="s">
        <v>61</v>
      </c>
      <c r="I1113" t="s">
        <v>61</v>
      </c>
      <c r="M1113" t="s">
        <v>61</v>
      </c>
      <c r="N1113" t="s">
        <v>61</v>
      </c>
      <c r="O1113" t="s">
        <v>61</v>
      </c>
    </row>
    <row r="1114" spans="1:15" x14ac:dyDescent="0.2">
      <c r="A1114" s="1" t="s">
        <v>26667</v>
      </c>
      <c r="B1114" s="1" t="s">
        <v>11259</v>
      </c>
      <c r="C1114" s="1" t="s">
        <v>11260</v>
      </c>
      <c r="D1114" s="1" t="s">
        <v>16217</v>
      </c>
      <c r="G1114" t="s">
        <v>61</v>
      </c>
      <c r="I1114" t="s">
        <v>61</v>
      </c>
      <c r="M1114" t="s">
        <v>61</v>
      </c>
      <c r="N1114" t="s">
        <v>61</v>
      </c>
      <c r="O1114" t="s">
        <v>61</v>
      </c>
    </row>
    <row r="1115" spans="1:15" x14ac:dyDescent="0.2">
      <c r="A1115" s="1" t="s">
        <v>26668</v>
      </c>
      <c r="B1115" s="1" t="s">
        <v>11261</v>
      </c>
      <c r="C1115" s="1" t="s">
        <v>11262</v>
      </c>
      <c r="D1115" s="1" t="s">
        <v>16217</v>
      </c>
      <c r="G1115" t="s">
        <v>61</v>
      </c>
      <c r="I1115" t="s">
        <v>61</v>
      </c>
      <c r="M1115" t="s">
        <v>61</v>
      </c>
      <c r="N1115" t="s">
        <v>61</v>
      </c>
      <c r="O1115" t="s">
        <v>61</v>
      </c>
    </row>
    <row r="1116" spans="1:15" s="5" customFormat="1" x14ac:dyDescent="0.2">
      <c r="A1116" s="4" t="s">
        <v>16221</v>
      </c>
      <c r="B1116" s="4" t="s">
        <v>16224</v>
      </c>
      <c r="C1116" s="4" t="s">
        <v>16223</v>
      </c>
      <c r="D1116" s="4" t="s">
        <v>16218</v>
      </c>
      <c r="G1116" s="5" t="s">
        <v>61</v>
      </c>
      <c r="I1116" s="5" t="s">
        <v>62</v>
      </c>
      <c r="M1116" s="5" t="s">
        <v>61</v>
      </c>
      <c r="N1116" s="5" t="s">
        <v>61</v>
      </c>
      <c r="O1116" s="5" t="s">
        <v>61</v>
      </c>
    </row>
    <row r="1117" spans="1:15" x14ac:dyDescent="0.2">
      <c r="A1117" s="1" t="s">
        <v>26669</v>
      </c>
      <c r="B1117" s="1" t="s">
        <v>11263</v>
      </c>
      <c r="C1117" s="1" t="s">
        <v>11264</v>
      </c>
      <c r="D1117" s="1" t="s">
        <v>16217</v>
      </c>
      <c r="G1117" t="s">
        <v>61</v>
      </c>
      <c r="I1117" t="s">
        <v>61</v>
      </c>
      <c r="M1117" t="s">
        <v>61</v>
      </c>
      <c r="N1117" t="s">
        <v>61</v>
      </c>
      <c r="O1117" t="s">
        <v>61</v>
      </c>
    </row>
    <row r="1118" spans="1:15" x14ac:dyDescent="0.2">
      <c r="A1118" s="1" t="s">
        <v>26670</v>
      </c>
      <c r="B1118" s="1" t="s">
        <v>11265</v>
      </c>
      <c r="C1118" s="1" t="s">
        <v>11266</v>
      </c>
      <c r="D1118" s="1" t="s">
        <v>16217</v>
      </c>
      <c r="G1118" t="s">
        <v>61</v>
      </c>
      <c r="I1118" t="s">
        <v>61</v>
      </c>
      <c r="M1118" t="s">
        <v>61</v>
      </c>
      <c r="N1118" t="s">
        <v>61</v>
      </c>
      <c r="O1118" t="s">
        <v>61</v>
      </c>
    </row>
    <row r="1119" spans="1:15" x14ac:dyDescent="0.2">
      <c r="A1119" s="1" t="s">
        <v>26671</v>
      </c>
      <c r="B1119" s="1" t="s">
        <v>11267</v>
      </c>
      <c r="C1119" s="1" t="s">
        <v>11268</v>
      </c>
      <c r="D1119" s="1" t="s">
        <v>16217</v>
      </c>
      <c r="G1119" t="s">
        <v>61</v>
      </c>
      <c r="I1119" t="s">
        <v>61</v>
      </c>
      <c r="M1119" t="s">
        <v>61</v>
      </c>
      <c r="N1119" t="s">
        <v>61</v>
      </c>
      <c r="O1119" t="s">
        <v>61</v>
      </c>
    </row>
    <row r="1120" spans="1:15" x14ac:dyDescent="0.2">
      <c r="A1120" s="1" t="s">
        <v>26672</v>
      </c>
      <c r="B1120" s="1" t="s">
        <v>11269</v>
      </c>
      <c r="C1120" s="1" t="s">
        <v>11270</v>
      </c>
      <c r="D1120" s="1" t="s">
        <v>16217</v>
      </c>
      <c r="G1120" t="s">
        <v>61</v>
      </c>
      <c r="I1120" t="s">
        <v>61</v>
      </c>
      <c r="M1120" t="s">
        <v>61</v>
      </c>
      <c r="N1120" t="s">
        <v>61</v>
      </c>
      <c r="O1120" t="s">
        <v>61</v>
      </c>
    </row>
    <row r="1121" spans="1:15" x14ac:dyDescent="0.2">
      <c r="A1121" s="1" t="s">
        <v>26673</v>
      </c>
      <c r="B1121" s="1" t="s">
        <v>11271</v>
      </c>
      <c r="C1121" s="1" t="s">
        <v>11272</v>
      </c>
      <c r="D1121" s="1" t="s">
        <v>16217</v>
      </c>
      <c r="G1121" t="s">
        <v>61</v>
      </c>
      <c r="I1121" t="s">
        <v>61</v>
      </c>
      <c r="M1121" t="s">
        <v>61</v>
      </c>
      <c r="N1121" t="s">
        <v>61</v>
      </c>
      <c r="O1121" t="s">
        <v>61</v>
      </c>
    </row>
    <row r="1122" spans="1:15" x14ac:dyDescent="0.2">
      <c r="A1122" s="1" t="s">
        <v>26674</v>
      </c>
      <c r="B1122" s="1" t="s">
        <v>11273</v>
      </c>
      <c r="C1122" s="1" t="s">
        <v>11274</v>
      </c>
      <c r="D1122" s="1" t="s">
        <v>16217</v>
      </c>
      <c r="G1122" t="s">
        <v>61</v>
      </c>
      <c r="I1122" t="s">
        <v>61</v>
      </c>
      <c r="M1122" t="s">
        <v>61</v>
      </c>
      <c r="N1122" t="s">
        <v>61</v>
      </c>
      <c r="O1122" t="s">
        <v>61</v>
      </c>
    </row>
    <row r="1123" spans="1:15" x14ac:dyDescent="0.2">
      <c r="A1123" s="1" t="s">
        <v>26675</v>
      </c>
      <c r="B1123" s="1" t="s">
        <v>11275</v>
      </c>
      <c r="C1123" s="1" t="s">
        <v>11276</v>
      </c>
      <c r="D1123" s="1" t="s">
        <v>16217</v>
      </c>
      <c r="G1123" t="s">
        <v>61</v>
      </c>
      <c r="I1123" t="s">
        <v>62</v>
      </c>
      <c r="M1123" t="s">
        <v>61</v>
      </c>
      <c r="N1123" t="s">
        <v>62</v>
      </c>
      <c r="O1123" t="s">
        <v>62</v>
      </c>
    </row>
    <row r="1124" spans="1:15" x14ac:dyDescent="0.2">
      <c r="A1124" s="1" t="s">
        <v>26676</v>
      </c>
      <c r="B1124" s="1" t="s">
        <v>11277</v>
      </c>
      <c r="C1124" s="1" t="s">
        <v>11278</v>
      </c>
      <c r="D1124" s="1" t="s">
        <v>16217</v>
      </c>
      <c r="G1124" t="s">
        <v>62</v>
      </c>
      <c r="I1124" t="s">
        <v>62</v>
      </c>
      <c r="M1124" t="s">
        <v>61</v>
      </c>
      <c r="N1124" t="s">
        <v>62</v>
      </c>
      <c r="O1124" t="s">
        <v>62</v>
      </c>
    </row>
    <row r="1125" spans="1:15" x14ac:dyDescent="0.2">
      <c r="A1125" s="1" t="s">
        <v>26677</v>
      </c>
      <c r="B1125" s="1" t="s">
        <v>11279</v>
      </c>
      <c r="C1125" s="1" t="s">
        <v>11280</v>
      </c>
      <c r="D1125" s="1" t="s">
        <v>16217</v>
      </c>
      <c r="G1125" t="s">
        <v>62</v>
      </c>
      <c r="I1125" t="s">
        <v>62</v>
      </c>
      <c r="M1125" t="s">
        <v>61</v>
      </c>
      <c r="N1125" t="s">
        <v>62</v>
      </c>
      <c r="O1125" t="s">
        <v>62</v>
      </c>
    </row>
    <row r="1126" spans="1:15" x14ac:dyDescent="0.2">
      <c r="A1126" s="1" t="s">
        <v>26678</v>
      </c>
      <c r="B1126" s="1" t="s">
        <v>11281</v>
      </c>
      <c r="C1126" s="1" t="s">
        <v>11282</v>
      </c>
      <c r="D1126" s="1" t="s">
        <v>16217</v>
      </c>
      <c r="G1126" t="s">
        <v>61</v>
      </c>
      <c r="I1126" t="s">
        <v>61</v>
      </c>
      <c r="M1126" t="s">
        <v>61</v>
      </c>
      <c r="N1126" t="s">
        <v>61</v>
      </c>
      <c r="O1126" t="s">
        <v>61</v>
      </c>
    </row>
    <row r="1127" spans="1:15" x14ac:dyDescent="0.2">
      <c r="A1127" s="1" t="s">
        <v>26679</v>
      </c>
      <c r="B1127" s="1" t="s">
        <v>11283</v>
      </c>
      <c r="C1127" s="1" t="s">
        <v>11284</v>
      </c>
      <c r="D1127" s="1" t="s">
        <v>16218</v>
      </c>
      <c r="G1127" t="s">
        <v>62</v>
      </c>
      <c r="I1127" t="s">
        <v>62</v>
      </c>
      <c r="M1127" t="s">
        <v>62</v>
      </c>
      <c r="N1127" t="s">
        <v>62</v>
      </c>
      <c r="O1127" t="s">
        <v>62</v>
      </c>
    </row>
    <row r="1128" spans="1:15" x14ac:dyDescent="0.2">
      <c r="A1128" s="1" t="s">
        <v>26680</v>
      </c>
      <c r="B1128" s="1" t="s">
        <v>11285</v>
      </c>
      <c r="C1128" s="1" t="s">
        <v>11286</v>
      </c>
      <c r="D1128" s="1" t="s">
        <v>16217</v>
      </c>
      <c r="G1128" t="s">
        <v>62</v>
      </c>
      <c r="I1128" t="s">
        <v>62</v>
      </c>
      <c r="M1128" t="s">
        <v>62</v>
      </c>
      <c r="N1128" t="s">
        <v>62</v>
      </c>
      <c r="O1128" t="s">
        <v>62</v>
      </c>
    </row>
    <row r="1129" spans="1:15" x14ac:dyDescent="0.2">
      <c r="A1129" s="1" t="s">
        <v>26681</v>
      </c>
      <c r="B1129" s="1" t="s">
        <v>11287</v>
      </c>
      <c r="C1129" s="1" t="s">
        <v>11288</v>
      </c>
      <c r="D1129" s="1" t="s">
        <v>16217</v>
      </c>
      <c r="G1129" t="s">
        <v>62</v>
      </c>
      <c r="I1129" t="s">
        <v>62</v>
      </c>
      <c r="M1129" t="s">
        <v>62</v>
      </c>
      <c r="N1129" t="s">
        <v>62</v>
      </c>
      <c r="O1129" t="s">
        <v>62</v>
      </c>
    </row>
    <row r="1130" spans="1:15" x14ac:dyDescent="0.2">
      <c r="A1130" s="1" t="s">
        <v>26682</v>
      </c>
      <c r="B1130" s="1" t="s">
        <v>11289</v>
      </c>
      <c r="C1130" s="1" t="s">
        <v>11290</v>
      </c>
      <c r="D1130" s="1" t="s">
        <v>16217</v>
      </c>
      <c r="G1130" t="s">
        <v>61</v>
      </c>
      <c r="I1130" t="s">
        <v>61</v>
      </c>
      <c r="M1130" t="s">
        <v>61</v>
      </c>
      <c r="N1130" t="s">
        <v>61</v>
      </c>
      <c r="O1130" t="s">
        <v>61</v>
      </c>
    </row>
    <row r="1131" spans="1:15" x14ac:dyDescent="0.2">
      <c r="A1131" s="1" t="s">
        <v>26683</v>
      </c>
      <c r="B1131" s="1" t="s">
        <v>11291</v>
      </c>
      <c r="C1131" s="1" t="s">
        <v>11292</v>
      </c>
      <c r="D1131" s="1" t="s">
        <v>16217</v>
      </c>
      <c r="G1131" t="s">
        <v>61</v>
      </c>
      <c r="I1131" t="s">
        <v>61</v>
      </c>
      <c r="M1131" t="s">
        <v>61</v>
      </c>
      <c r="N1131" t="s">
        <v>61</v>
      </c>
      <c r="O1131" t="s">
        <v>61</v>
      </c>
    </row>
    <row r="1132" spans="1:15" x14ac:dyDescent="0.2">
      <c r="A1132" s="1" t="s">
        <v>26684</v>
      </c>
      <c r="B1132" s="1" t="s">
        <v>11293</v>
      </c>
      <c r="C1132" s="1" t="s">
        <v>11294</v>
      </c>
      <c r="D1132" s="1" t="s">
        <v>16217</v>
      </c>
      <c r="G1132" t="s">
        <v>61</v>
      </c>
      <c r="I1132" t="s">
        <v>61</v>
      </c>
      <c r="M1132" t="s">
        <v>61</v>
      </c>
      <c r="N1132" t="s">
        <v>61</v>
      </c>
      <c r="O1132" t="s">
        <v>61</v>
      </c>
    </row>
    <row r="1133" spans="1:15" x14ac:dyDescent="0.2">
      <c r="A1133" s="1" t="s">
        <v>26685</v>
      </c>
      <c r="B1133" s="1" t="s">
        <v>11295</v>
      </c>
      <c r="C1133" s="1" t="s">
        <v>11296</v>
      </c>
      <c r="D1133" s="1" t="s">
        <v>16217</v>
      </c>
      <c r="G1133" t="s">
        <v>61</v>
      </c>
      <c r="I1133" t="s">
        <v>61</v>
      </c>
      <c r="M1133" t="s">
        <v>61</v>
      </c>
      <c r="N1133" t="s">
        <v>61</v>
      </c>
      <c r="O1133" t="s">
        <v>61</v>
      </c>
    </row>
    <row r="1134" spans="1:15" x14ac:dyDescent="0.2">
      <c r="A1134" s="1" t="s">
        <v>26686</v>
      </c>
      <c r="B1134" s="1" t="s">
        <v>11297</v>
      </c>
      <c r="C1134" s="1" t="s">
        <v>11298</v>
      </c>
      <c r="D1134" s="1" t="s">
        <v>16217</v>
      </c>
      <c r="G1134" t="s">
        <v>61</v>
      </c>
      <c r="I1134" t="s">
        <v>61</v>
      </c>
      <c r="M1134" t="s">
        <v>61</v>
      </c>
      <c r="N1134" t="s">
        <v>61</v>
      </c>
      <c r="O1134" t="s">
        <v>61</v>
      </c>
    </row>
    <row r="1135" spans="1:15" x14ac:dyDescent="0.2">
      <c r="A1135" s="1" t="s">
        <v>26687</v>
      </c>
      <c r="B1135" s="1" t="s">
        <v>11299</v>
      </c>
      <c r="C1135" s="1" t="s">
        <v>11300</v>
      </c>
      <c r="D1135" s="1" t="s">
        <v>16217</v>
      </c>
      <c r="G1135" t="s">
        <v>61</v>
      </c>
      <c r="I1135" t="s">
        <v>61</v>
      </c>
      <c r="M1135" t="s">
        <v>61</v>
      </c>
      <c r="N1135" t="s">
        <v>61</v>
      </c>
      <c r="O1135" t="s">
        <v>61</v>
      </c>
    </row>
    <row r="1136" spans="1:15" x14ac:dyDescent="0.2">
      <c r="A1136" s="1" t="s">
        <v>26688</v>
      </c>
      <c r="B1136" s="1" t="s">
        <v>11301</v>
      </c>
      <c r="C1136" s="1" t="s">
        <v>11302</v>
      </c>
      <c r="D1136" s="1" t="s">
        <v>16217</v>
      </c>
      <c r="G1136" t="s">
        <v>61</v>
      </c>
      <c r="I1136" t="s">
        <v>61</v>
      </c>
      <c r="M1136" t="s">
        <v>61</v>
      </c>
      <c r="N1136" t="s">
        <v>61</v>
      </c>
      <c r="O1136" t="s">
        <v>61</v>
      </c>
    </row>
    <row r="1137" spans="1:15" x14ac:dyDescent="0.2">
      <c r="A1137" s="1" t="s">
        <v>26689</v>
      </c>
      <c r="B1137" s="1" t="s">
        <v>11303</v>
      </c>
      <c r="C1137" s="1" t="s">
        <v>11304</v>
      </c>
      <c r="D1137" s="1" t="s">
        <v>16217</v>
      </c>
      <c r="G1137" t="s">
        <v>61</v>
      </c>
      <c r="I1137" t="s">
        <v>61</v>
      </c>
      <c r="M1137" t="s">
        <v>61</v>
      </c>
      <c r="N1137" t="s">
        <v>61</v>
      </c>
      <c r="O1137" t="s">
        <v>61</v>
      </c>
    </row>
    <row r="1138" spans="1:15" x14ac:dyDescent="0.2">
      <c r="A1138" s="1" t="s">
        <v>26690</v>
      </c>
      <c r="B1138" s="1" t="s">
        <v>11305</v>
      </c>
      <c r="C1138" s="1" t="s">
        <v>11306</v>
      </c>
      <c r="D1138" s="1" t="s">
        <v>16218</v>
      </c>
      <c r="G1138" t="s">
        <v>61</v>
      </c>
      <c r="I1138" t="s">
        <v>61</v>
      </c>
      <c r="M1138" t="s">
        <v>61</v>
      </c>
      <c r="N1138" t="s">
        <v>61</v>
      </c>
      <c r="O1138" t="s">
        <v>61</v>
      </c>
    </row>
    <row r="1139" spans="1:15" x14ac:dyDescent="0.2">
      <c r="A1139" s="1" t="s">
        <v>26691</v>
      </c>
      <c r="B1139" s="1" t="s">
        <v>11307</v>
      </c>
      <c r="C1139" s="1" t="s">
        <v>11308</v>
      </c>
      <c r="D1139" s="1" t="s">
        <v>16217</v>
      </c>
      <c r="E1139" t="s">
        <v>62</v>
      </c>
      <c r="F1139" t="s">
        <v>62</v>
      </c>
      <c r="G1139" t="s">
        <v>62</v>
      </c>
      <c r="I1139" t="s">
        <v>62</v>
      </c>
      <c r="M1139" t="s">
        <v>61</v>
      </c>
      <c r="N1139" t="s">
        <v>62</v>
      </c>
      <c r="O1139" t="s">
        <v>62</v>
      </c>
    </row>
    <row r="1140" spans="1:15" x14ac:dyDescent="0.2">
      <c r="A1140" s="1" t="s">
        <v>26692</v>
      </c>
      <c r="B1140" s="1" t="s">
        <v>11309</v>
      </c>
      <c r="C1140" s="1" t="s">
        <v>11310</v>
      </c>
      <c r="D1140" s="1" t="s">
        <v>16217</v>
      </c>
      <c r="E1140" t="s">
        <v>61</v>
      </c>
      <c r="F1140" t="s">
        <v>61</v>
      </c>
      <c r="G1140" t="s">
        <v>61</v>
      </c>
      <c r="I1140" t="s">
        <v>62</v>
      </c>
      <c r="M1140" t="s">
        <v>61</v>
      </c>
      <c r="N1140" t="s">
        <v>62</v>
      </c>
      <c r="O1140" t="s">
        <v>62</v>
      </c>
    </row>
    <row r="1141" spans="1:15" x14ac:dyDescent="0.2">
      <c r="A1141" s="1" t="s">
        <v>26693</v>
      </c>
      <c r="B1141" s="1" t="s">
        <v>11311</v>
      </c>
      <c r="C1141" s="1" t="s">
        <v>11312</v>
      </c>
      <c r="D1141" s="1" t="s">
        <v>16217</v>
      </c>
      <c r="E1141" t="s">
        <v>61</v>
      </c>
      <c r="F1141" t="s">
        <v>61</v>
      </c>
      <c r="G1141" t="s">
        <v>61</v>
      </c>
      <c r="I1141" t="s">
        <v>62</v>
      </c>
      <c r="M1141" t="s">
        <v>62</v>
      </c>
      <c r="N1141" t="s">
        <v>62</v>
      </c>
      <c r="O1141" t="s">
        <v>62</v>
      </c>
    </row>
    <row r="1142" spans="1:15" x14ac:dyDescent="0.2">
      <c r="A1142" s="1" t="s">
        <v>26694</v>
      </c>
      <c r="B1142" s="1" t="s">
        <v>11313</v>
      </c>
      <c r="C1142" s="1" t="s">
        <v>11314</v>
      </c>
      <c r="D1142" s="1" t="s">
        <v>16217</v>
      </c>
      <c r="E1142" t="s">
        <v>61</v>
      </c>
      <c r="F1142" t="s">
        <v>61</v>
      </c>
      <c r="G1142" t="s">
        <v>62</v>
      </c>
      <c r="I1142" t="s">
        <v>62</v>
      </c>
      <c r="M1142" t="s">
        <v>62</v>
      </c>
      <c r="N1142" t="s">
        <v>62</v>
      </c>
      <c r="O1142" t="s">
        <v>62</v>
      </c>
    </row>
    <row r="1143" spans="1:15" x14ac:dyDescent="0.2">
      <c r="A1143" s="1" t="s">
        <v>26695</v>
      </c>
      <c r="B1143" s="1" t="s">
        <v>11315</v>
      </c>
      <c r="C1143" s="1" t="s">
        <v>11316</v>
      </c>
      <c r="D1143" s="1" t="s">
        <v>16217</v>
      </c>
      <c r="E1143" t="s">
        <v>61</v>
      </c>
      <c r="F1143" t="s">
        <v>61</v>
      </c>
      <c r="G1143" t="s">
        <v>61</v>
      </c>
      <c r="I1143" t="s">
        <v>62</v>
      </c>
      <c r="M1143" t="s">
        <v>61</v>
      </c>
      <c r="N1143" t="s">
        <v>62</v>
      </c>
      <c r="O1143" t="s">
        <v>62</v>
      </c>
    </row>
    <row r="1144" spans="1:15" x14ac:dyDescent="0.2">
      <c r="A1144" s="1" t="s">
        <v>26696</v>
      </c>
      <c r="B1144" s="1" t="s">
        <v>10200</v>
      </c>
      <c r="C1144" s="1" t="s">
        <v>10201</v>
      </c>
      <c r="D1144" s="1" t="s">
        <v>16217</v>
      </c>
      <c r="E1144" t="s">
        <v>61</v>
      </c>
      <c r="F1144" t="s">
        <v>61</v>
      </c>
      <c r="G1144" t="s">
        <v>61</v>
      </c>
      <c r="I1144" t="s">
        <v>62</v>
      </c>
      <c r="M1144" t="s">
        <v>61</v>
      </c>
      <c r="N1144" t="s">
        <v>62</v>
      </c>
      <c r="O1144" t="s">
        <v>62</v>
      </c>
    </row>
    <row r="1145" spans="1:15" x14ac:dyDescent="0.2">
      <c r="A1145" s="1" t="s">
        <v>26697</v>
      </c>
      <c r="B1145" s="1" t="s">
        <v>11317</v>
      </c>
      <c r="C1145" s="1" t="s">
        <v>11318</v>
      </c>
      <c r="D1145" s="1" t="s">
        <v>16217</v>
      </c>
      <c r="E1145" t="s">
        <v>62</v>
      </c>
      <c r="F1145" t="s">
        <v>62</v>
      </c>
      <c r="G1145" t="s">
        <v>62</v>
      </c>
      <c r="I1145" t="s">
        <v>62</v>
      </c>
      <c r="M1145" t="s">
        <v>61</v>
      </c>
      <c r="N1145" t="s">
        <v>62</v>
      </c>
      <c r="O1145" t="s">
        <v>62</v>
      </c>
    </row>
    <row r="1146" spans="1:15" x14ac:dyDescent="0.2">
      <c r="A1146" s="1" t="s">
        <v>26698</v>
      </c>
      <c r="B1146" s="1" t="s">
        <v>11319</v>
      </c>
      <c r="C1146" s="1" t="s">
        <v>11320</v>
      </c>
      <c r="D1146" s="1" t="s">
        <v>16217</v>
      </c>
      <c r="E1146" t="s">
        <v>61</v>
      </c>
      <c r="F1146" t="s">
        <v>61</v>
      </c>
      <c r="G1146" t="s">
        <v>61</v>
      </c>
      <c r="I1146" t="s">
        <v>62</v>
      </c>
      <c r="M1146" t="s">
        <v>61</v>
      </c>
      <c r="N1146" t="s">
        <v>62</v>
      </c>
      <c r="O1146" t="s">
        <v>62</v>
      </c>
    </row>
    <row r="1147" spans="1:15" x14ac:dyDescent="0.2">
      <c r="A1147" s="1" t="s">
        <v>26699</v>
      </c>
      <c r="B1147" s="1" t="s">
        <v>11321</v>
      </c>
      <c r="C1147" s="1" t="s">
        <v>11322</v>
      </c>
      <c r="D1147" s="1" t="s">
        <v>16217</v>
      </c>
      <c r="G1147" t="s">
        <v>61</v>
      </c>
      <c r="I1147" t="s">
        <v>61</v>
      </c>
      <c r="M1147" t="s">
        <v>61</v>
      </c>
      <c r="N1147" t="s">
        <v>61</v>
      </c>
      <c r="O1147" t="s">
        <v>62</v>
      </c>
    </row>
    <row r="1148" spans="1:15" x14ac:dyDescent="0.2">
      <c r="A1148" s="1" t="s">
        <v>26700</v>
      </c>
      <c r="B1148" s="1" t="s">
        <v>11323</v>
      </c>
      <c r="C1148" s="1" t="s">
        <v>11324</v>
      </c>
      <c r="D1148" s="1" t="s">
        <v>16217</v>
      </c>
      <c r="G1148" t="s">
        <v>61</v>
      </c>
      <c r="I1148" t="s">
        <v>61</v>
      </c>
      <c r="M1148" t="s">
        <v>61</v>
      </c>
      <c r="N1148" t="s">
        <v>61</v>
      </c>
      <c r="O1148" t="s">
        <v>61</v>
      </c>
    </row>
    <row r="1149" spans="1:15" x14ac:dyDescent="0.2">
      <c r="A1149" s="1" t="s">
        <v>26701</v>
      </c>
      <c r="B1149" s="1" t="s">
        <v>11325</v>
      </c>
      <c r="C1149" s="1" t="s">
        <v>11326</v>
      </c>
      <c r="D1149" s="1" t="s">
        <v>16217</v>
      </c>
      <c r="G1149" t="s">
        <v>61</v>
      </c>
      <c r="I1149" t="s">
        <v>61</v>
      </c>
      <c r="M1149" t="s">
        <v>61</v>
      </c>
      <c r="N1149" t="s">
        <v>61</v>
      </c>
      <c r="O1149" t="s">
        <v>61</v>
      </c>
    </row>
    <row r="1150" spans="1:15" x14ac:dyDescent="0.2">
      <c r="A1150" s="1" t="s">
        <v>26702</v>
      </c>
      <c r="B1150" s="1" t="s">
        <v>11327</v>
      </c>
      <c r="C1150" s="1" t="s">
        <v>11328</v>
      </c>
      <c r="D1150" s="1" t="s">
        <v>16217</v>
      </c>
      <c r="G1150" t="s">
        <v>61</v>
      </c>
      <c r="I1150" t="s">
        <v>61</v>
      </c>
      <c r="M1150" t="s">
        <v>61</v>
      </c>
      <c r="N1150" t="s">
        <v>61</v>
      </c>
      <c r="O1150" t="s">
        <v>61</v>
      </c>
    </row>
    <row r="1151" spans="1:15" x14ac:dyDescent="0.2">
      <c r="A1151" s="1" t="s">
        <v>26703</v>
      </c>
      <c r="B1151" s="1" t="s">
        <v>11329</v>
      </c>
      <c r="C1151" s="1" t="s">
        <v>11330</v>
      </c>
      <c r="D1151" s="1" t="s">
        <v>16217</v>
      </c>
      <c r="G1151" t="s">
        <v>61</v>
      </c>
      <c r="I1151" t="s">
        <v>61</v>
      </c>
      <c r="M1151" t="s">
        <v>61</v>
      </c>
      <c r="N1151" t="s">
        <v>61</v>
      </c>
      <c r="O1151" t="s">
        <v>61</v>
      </c>
    </row>
    <row r="1152" spans="1:15" x14ac:dyDescent="0.2">
      <c r="A1152" s="1" t="s">
        <v>26704</v>
      </c>
      <c r="B1152" s="1" t="s">
        <v>11331</v>
      </c>
      <c r="C1152" s="1" t="s">
        <v>11332</v>
      </c>
      <c r="D1152" s="1" t="s">
        <v>16217</v>
      </c>
      <c r="G1152" t="s">
        <v>61</v>
      </c>
      <c r="I1152" t="s">
        <v>61</v>
      </c>
      <c r="M1152" t="s">
        <v>61</v>
      </c>
      <c r="N1152" t="s">
        <v>61</v>
      </c>
      <c r="O1152" t="s">
        <v>61</v>
      </c>
    </row>
    <row r="1153" spans="1:15" x14ac:dyDescent="0.2">
      <c r="A1153" s="1" t="s">
        <v>26705</v>
      </c>
      <c r="B1153" s="1" t="s">
        <v>11333</v>
      </c>
      <c r="C1153" s="1" t="s">
        <v>11334</v>
      </c>
      <c r="D1153" s="1" t="s">
        <v>16217</v>
      </c>
      <c r="G1153" t="s">
        <v>62</v>
      </c>
      <c r="I1153" t="s">
        <v>62</v>
      </c>
      <c r="M1153" t="s">
        <v>61</v>
      </c>
      <c r="N1153" t="s">
        <v>62</v>
      </c>
      <c r="O1153" t="s">
        <v>62</v>
      </c>
    </row>
    <row r="1154" spans="1:15" x14ac:dyDescent="0.2">
      <c r="A1154" s="1" t="s">
        <v>26706</v>
      </c>
      <c r="B1154" s="1" t="s">
        <v>11335</v>
      </c>
      <c r="C1154" s="1" t="s">
        <v>11336</v>
      </c>
      <c r="D1154" s="1" t="s">
        <v>16217</v>
      </c>
      <c r="G1154" t="s">
        <v>61</v>
      </c>
      <c r="I1154" t="s">
        <v>61</v>
      </c>
      <c r="M1154" t="s">
        <v>61</v>
      </c>
      <c r="N1154" t="s">
        <v>61</v>
      </c>
      <c r="O1154" t="s">
        <v>61</v>
      </c>
    </row>
    <row r="1155" spans="1:15" x14ac:dyDescent="0.2">
      <c r="A1155" s="1" t="s">
        <v>26707</v>
      </c>
      <c r="B1155" s="1" t="s">
        <v>11337</v>
      </c>
      <c r="C1155" s="1" t="s">
        <v>11338</v>
      </c>
      <c r="D1155" s="1" t="s">
        <v>16217</v>
      </c>
      <c r="G1155" t="s">
        <v>62</v>
      </c>
      <c r="I1155" t="s">
        <v>62</v>
      </c>
      <c r="M1155" t="s">
        <v>61</v>
      </c>
      <c r="N1155" t="s">
        <v>62</v>
      </c>
      <c r="O1155" t="s">
        <v>62</v>
      </c>
    </row>
    <row r="1156" spans="1:15" x14ac:dyDescent="0.2">
      <c r="A1156" s="1" t="s">
        <v>26708</v>
      </c>
      <c r="B1156" s="1" t="s">
        <v>11339</v>
      </c>
      <c r="C1156" s="1" t="s">
        <v>11221</v>
      </c>
      <c r="D1156" s="1" t="s">
        <v>16217</v>
      </c>
      <c r="G1156" t="s">
        <v>61</v>
      </c>
      <c r="I1156" t="s">
        <v>62</v>
      </c>
      <c r="M1156" t="s">
        <v>61</v>
      </c>
      <c r="N1156" t="s">
        <v>61</v>
      </c>
      <c r="O1156" t="s">
        <v>61</v>
      </c>
    </row>
    <row r="1157" spans="1:15" x14ac:dyDescent="0.2">
      <c r="A1157" s="1" t="s">
        <v>26709</v>
      </c>
      <c r="B1157" s="1" t="s">
        <v>11340</v>
      </c>
      <c r="C1157" s="1" t="s">
        <v>11341</v>
      </c>
      <c r="D1157" s="1" t="s">
        <v>16217</v>
      </c>
      <c r="G1157" t="s">
        <v>61</v>
      </c>
      <c r="I1157" t="s">
        <v>61</v>
      </c>
      <c r="M1157" t="s">
        <v>61</v>
      </c>
      <c r="N1157" t="s">
        <v>61</v>
      </c>
      <c r="O1157" t="s">
        <v>61</v>
      </c>
    </row>
    <row r="1158" spans="1:15" x14ac:dyDescent="0.2">
      <c r="A1158" s="1" t="s">
        <v>26710</v>
      </c>
      <c r="B1158" s="1" t="s">
        <v>11342</v>
      </c>
      <c r="C1158" s="1" t="s">
        <v>11343</v>
      </c>
      <c r="D1158" s="1" t="s">
        <v>16217</v>
      </c>
      <c r="G1158" t="s">
        <v>61</v>
      </c>
      <c r="I1158" t="s">
        <v>61</v>
      </c>
      <c r="M1158" t="s">
        <v>61</v>
      </c>
      <c r="N1158" t="s">
        <v>61</v>
      </c>
      <c r="O1158" t="s">
        <v>61</v>
      </c>
    </row>
    <row r="1159" spans="1:15" x14ac:dyDescent="0.2">
      <c r="A1159" s="1" t="s">
        <v>26711</v>
      </c>
      <c r="B1159" s="1" t="s">
        <v>11344</v>
      </c>
      <c r="C1159" s="1" t="s">
        <v>11345</v>
      </c>
      <c r="D1159" s="1" t="s">
        <v>16218</v>
      </c>
      <c r="G1159" t="s">
        <v>62</v>
      </c>
      <c r="I1159" t="s">
        <v>62</v>
      </c>
      <c r="M1159" t="s">
        <v>61</v>
      </c>
      <c r="N1159" t="s">
        <v>61</v>
      </c>
      <c r="O1159" t="s">
        <v>62</v>
      </c>
    </row>
    <row r="1160" spans="1:15" x14ac:dyDescent="0.2">
      <c r="A1160" s="1" t="s">
        <v>26712</v>
      </c>
      <c r="B1160" s="1" t="s">
        <v>11346</v>
      </c>
      <c r="C1160" s="1" t="s">
        <v>11347</v>
      </c>
      <c r="D1160" s="1" t="s">
        <v>16217</v>
      </c>
      <c r="G1160" t="s">
        <v>61</v>
      </c>
      <c r="I1160" t="s">
        <v>61</v>
      </c>
      <c r="M1160" t="s">
        <v>61</v>
      </c>
      <c r="N1160" t="s">
        <v>61</v>
      </c>
      <c r="O1160" t="s">
        <v>61</v>
      </c>
    </row>
    <row r="1161" spans="1:15" x14ac:dyDescent="0.2">
      <c r="A1161" s="1" t="s">
        <v>26713</v>
      </c>
      <c r="B1161" s="1" t="s">
        <v>11348</v>
      </c>
      <c r="C1161" s="1" t="s">
        <v>11349</v>
      </c>
      <c r="D1161" s="1" t="s">
        <v>16217</v>
      </c>
      <c r="G1161" t="s">
        <v>61</v>
      </c>
      <c r="I1161" t="s">
        <v>62</v>
      </c>
      <c r="M1161" t="s">
        <v>61</v>
      </c>
      <c r="N1161" t="s">
        <v>61</v>
      </c>
      <c r="O1161" t="s">
        <v>61</v>
      </c>
    </row>
    <row r="1162" spans="1:15" x14ac:dyDescent="0.2">
      <c r="A1162" s="1" t="s">
        <v>26714</v>
      </c>
      <c r="B1162" s="1" t="s">
        <v>11350</v>
      </c>
      <c r="C1162" s="1" t="s">
        <v>11351</v>
      </c>
      <c r="D1162" s="1" t="s">
        <v>16217</v>
      </c>
      <c r="G1162" t="s">
        <v>61</v>
      </c>
      <c r="I1162" t="s">
        <v>61</v>
      </c>
      <c r="M1162" t="s">
        <v>61</v>
      </c>
      <c r="N1162" t="s">
        <v>61</v>
      </c>
      <c r="O1162" t="s">
        <v>61</v>
      </c>
    </row>
    <row r="1163" spans="1:15" x14ac:dyDescent="0.2">
      <c r="A1163" s="1" t="s">
        <v>26715</v>
      </c>
      <c r="B1163" s="1" t="s">
        <v>11352</v>
      </c>
      <c r="C1163" s="1" t="s">
        <v>11353</v>
      </c>
      <c r="D1163" s="1" t="s">
        <v>16217</v>
      </c>
      <c r="G1163" t="s">
        <v>61</v>
      </c>
      <c r="I1163" t="s">
        <v>61</v>
      </c>
      <c r="M1163" t="s">
        <v>61</v>
      </c>
      <c r="N1163" t="s">
        <v>61</v>
      </c>
      <c r="O1163" t="s">
        <v>61</v>
      </c>
    </row>
    <row r="1164" spans="1:15" x14ac:dyDescent="0.2">
      <c r="A1164" s="1" t="s">
        <v>26716</v>
      </c>
      <c r="B1164" s="1" t="s">
        <v>11354</v>
      </c>
      <c r="C1164" s="1" t="s">
        <v>11355</v>
      </c>
      <c r="D1164" s="1" t="s">
        <v>16217</v>
      </c>
      <c r="G1164" t="s">
        <v>61</v>
      </c>
      <c r="I1164" t="s">
        <v>61</v>
      </c>
      <c r="M1164" t="s">
        <v>61</v>
      </c>
      <c r="N1164" t="s">
        <v>61</v>
      </c>
      <c r="O1164" t="s">
        <v>61</v>
      </c>
    </row>
    <row r="1165" spans="1:15" x14ac:dyDescent="0.2">
      <c r="A1165" s="1" t="s">
        <v>26717</v>
      </c>
      <c r="B1165" s="1" t="s">
        <v>11356</v>
      </c>
      <c r="C1165" s="1" t="s">
        <v>11357</v>
      </c>
      <c r="D1165" s="1" t="s">
        <v>16217</v>
      </c>
      <c r="G1165" t="s">
        <v>61</v>
      </c>
      <c r="I1165" t="s">
        <v>61</v>
      </c>
      <c r="M1165" t="s">
        <v>61</v>
      </c>
      <c r="N1165" t="s">
        <v>61</v>
      </c>
      <c r="O1165" t="s">
        <v>61</v>
      </c>
    </row>
    <row r="1166" spans="1:15" x14ac:dyDescent="0.2">
      <c r="A1166" s="1" t="s">
        <v>26718</v>
      </c>
      <c r="B1166" s="1" t="s">
        <v>11358</v>
      </c>
      <c r="C1166" s="1" t="s">
        <v>11359</v>
      </c>
      <c r="D1166" s="1" t="s">
        <v>16217</v>
      </c>
      <c r="G1166" t="s">
        <v>61</v>
      </c>
      <c r="I1166" t="s">
        <v>61</v>
      </c>
      <c r="M1166" t="s">
        <v>61</v>
      </c>
      <c r="N1166" t="s">
        <v>61</v>
      </c>
      <c r="O1166" t="s">
        <v>61</v>
      </c>
    </row>
    <row r="1167" spans="1:15" x14ac:dyDescent="0.2">
      <c r="A1167" s="1" t="s">
        <v>26719</v>
      </c>
      <c r="B1167" s="1" t="s">
        <v>11360</v>
      </c>
      <c r="C1167" s="1" t="s">
        <v>11361</v>
      </c>
      <c r="D1167" s="1" t="s">
        <v>16217</v>
      </c>
      <c r="G1167" t="s">
        <v>61</v>
      </c>
      <c r="I1167" t="s">
        <v>61</v>
      </c>
      <c r="M1167" t="s">
        <v>61</v>
      </c>
      <c r="N1167" t="s">
        <v>61</v>
      </c>
      <c r="O1167" t="s">
        <v>61</v>
      </c>
    </row>
    <row r="1168" spans="1:15" x14ac:dyDescent="0.2">
      <c r="A1168" s="1" t="s">
        <v>26720</v>
      </c>
      <c r="B1168" s="1" t="s">
        <v>11362</v>
      </c>
      <c r="C1168" s="1" t="s">
        <v>11363</v>
      </c>
      <c r="D1168" s="1" t="s">
        <v>16217</v>
      </c>
      <c r="G1168" t="s">
        <v>61</v>
      </c>
      <c r="I1168" t="s">
        <v>61</v>
      </c>
      <c r="M1168" t="s">
        <v>61</v>
      </c>
      <c r="N1168" t="s">
        <v>61</v>
      </c>
      <c r="O1168" t="s">
        <v>61</v>
      </c>
    </row>
    <row r="1169" spans="1:15" x14ac:dyDescent="0.2">
      <c r="A1169" s="1" t="s">
        <v>26721</v>
      </c>
      <c r="B1169" s="1" t="s">
        <v>11364</v>
      </c>
      <c r="C1169" s="1" t="s">
        <v>11365</v>
      </c>
      <c r="D1169" s="1" t="s">
        <v>16217</v>
      </c>
      <c r="E1169" t="s">
        <v>61</v>
      </c>
      <c r="F1169" t="s">
        <v>61</v>
      </c>
      <c r="G1169" t="s">
        <v>62</v>
      </c>
      <c r="I1169" t="s">
        <v>62</v>
      </c>
      <c r="M1169" t="s">
        <v>62</v>
      </c>
      <c r="N1169" t="s">
        <v>62</v>
      </c>
      <c r="O1169" t="s">
        <v>62</v>
      </c>
    </row>
    <row r="1170" spans="1:15" x14ac:dyDescent="0.2">
      <c r="A1170" s="1" t="s">
        <v>26722</v>
      </c>
      <c r="B1170" s="1" t="s">
        <v>10633</v>
      </c>
      <c r="C1170" s="1" t="s">
        <v>10634</v>
      </c>
      <c r="D1170" s="1" t="s">
        <v>16218</v>
      </c>
      <c r="E1170" t="s">
        <v>61</v>
      </c>
      <c r="F1170" t="s">
        <v>61</v>
      </c>
      <c r="G1170" t="s">
        <v>61</v>
      </c>
      <c r="I1170" t="s">
        <v>62</v>
      </c>
      <c r="L1170" t="s">
        <v>61</v>
      </c>
      <c r="M1170" t="s">
        <v>62</v>
      </c>
      <c r="N1170" t="s">
        <v>62</v>
      </c>
      <c r="O1170" t="s">
        <v>62</v>
      </c>
    </row>
    <row r="1171" spans="1:15" x14ac:dyDescent="0.2">
      <c r="A1171" s="1" t="s">
        <v>26723</v>
      </c>
      <c r="B1171" s="1" t="s">
        <v>11366</v>
      </c>
      <c r="C1171" s="1" t="s">
        <v>11367</v>
      </c>
      <c r="D1171" s="1" t="s">
        <v>16217</v>
      </c>
      <c r="G1171" t="s">
        <v>61</v>
      </c>
      <c r="I1171" t="s">
        <v>61</v>
      </c>
      <c r="M1171" t="s">
        <v>61</v>
      </c>
      <c r="N1171" t="s">
        <v>61</v>
      </c>
      <c r="O1171" t="s">
        <v>62</v>
      </c>
    </row>
    <row r="1172" spans="1:15" x14ac:dyDescent="0.2">
      <c r="A1172" s="1" t="s">
        <v>26724</v>
      </c>
      <c r="B1172" s="1" t="s">
        <v>11368</v>
      </c>
      <c r="C1172" s="1" t="s">
        <v>11369</v>
      </c>
      <c r="D1172" s="1" t="s">
        <v>16217</v>
      </c>
      <c r="E1172" t="s">
        <v>61</v>
      </c>
      <c r="F1172" t="s">
        <v>61</v>
      </c>
      <c r="G1172" t="s">
        <v>62</v>
      </c>
      <c r="I1172" t="s">
        <v>62</v>
      </c>
      <c r="M1172" t="s">
        <v>62</v>
      </c>
      <c r="N1172" t="s">
        <v>62</v>
      </c>
      <c r="O1172" t="s">
        <v>62</v>
      </c>
    </row>
    <row r="1173" spans="1:15" x14ac:dyDescent="0.2">
      <c r="A1173" s="1" t="s">
        <v>26725</v>
      </c>
      <c r="B1173" s="1" t="s">
        <v>11370</v>
      </c>
      <c r="C1173" s="1" t="s">
        <v>11371</v>
      </c>
      <c r="D1173" s="1" t="s">
        <v>16217</v>
      </c>
      <c r="E1173" t="s">
        <v>61</v>
      </c>
      <c r="F1173" t="s">
        <v>61</v>
      </c>
      <c r="G1173" t="s">
        <v>62</v>
      </c>
      <c r="I1173" t="s">
        <v>62</v>
      </c>
      <c r="M1173" t="s">
        <v>62</v>
      </c>
      <c r="N1173" t="s">
        <v>62</v>
      </c>
      <c r="O1173" t="s">
        <v>62</v>
      </c>
    </row>
    <row r="1174" spans="1:15" x14ac:dyDescent="0.2">
      <c r="A1174" s="1" t="s">
        <v>26726</v>
      </c>
      <c r="B1174" s="1" t="s">
        <v>11372</v>
      </c>
      <c r="C1174" s="1" t="s">
        <v>11373</v>
      </c>
      <c r="D1174" s="1" t="s">
        <v>16217</v>
      </c>
      <c r="E1174" t="s">
        <v>61</v>
      </c>
      <c r="F1174" t="s">
        <v>61</v>
      </c>
      <c r="G1174" t="s">
        <v>62</v>
      </c>
      <c r="I1174" t="s">
        <v>62</v>
      </c>
      <c r="M1174" t="s">
        <v>62</v>
      </c>
      <c r="N1174" t="s">
        <v>62</v>
      </c>
      <c r="O1174" t="s">
        <v>62</v>
      </c>
    </row>
    <row r="1175" spans="1:15" x14ac:dyDescent="0.2">
      <c r="A1175" s="1" t="s">
        <v>26727</v>
      </c>
      <c r="B1175" s="1" t="s">
        <v>11374</v>
      </c>
      <c r="C1175" s="1" t="s">
        <v>11375</v>
      </c>
      <c r="D1175" s="1" t="s">
        <v>16217</v>
      </c>
      <c r="E1175" t="s">
        <v>62</v>
      </c>
      <c r="F1175" t="s">
        <v>62</v>
      </c>
      <c r="G1175" t="s">
        <v>62</v>
      </c>
      <c r="I1175" t="s">
        <v>62</v>
      </c>
      <c r="M1175" t="s">
        <v>62</v>
      </c>
      <c r="N1175" t="s">
        <v>62</v>
      </c>
      <c r="O1175" t="s">
        <v>62</v>
      </c>
    </row>
    <row r="1176" spans="1:15" x14ac:dyDescent="0.2">
      <c r="A1176" s="1" t="s">
        <v>26728</v>
      </c>
      <c r="B1176" s="1" t="s">
        <v>11376</v>
      </c>
      <c r="C1176" s="1" t="s">
        <v>11377</v>
      </c>
      <c r="D1176" s="1" t="s">
        <v>16217</v>
      </c>
      <c r="E1176" t="s">
        <v>62</v>
      </c>
      <c r="F1176" t="s">
        <v>62</v>
      </c>
      <c r="G1176" t="s">
        <v>62</v>
      </c>
      <c r="I1176" t="s">
        <v>62</v>
      </c>
      <c r="M1176" t="s">
        <v>61</v>
      </c>
      <c r="N1176" t="s">
        <v>62</v>
      </c>
      <c r="O1176" t="s">
        <v>62</v>
      </c>
    </row>
    <row r="1177" spans="1:15" x14ac:dyDescent="0.2">
      <c r="A1177" s="1" t="s">
        <v>26729</v>
      </c>
      <c r="B1177" s="1" t="s">
        <v>11378</v>
      </c>
      <c r="C1177" s="1" t="s">
        <v>11379</v>
      </c>
      <c r="D1177" s="1" t="s">
        <v>16217</v>
      </c>
      <c r="E1177" t="s">
        <v>61</v>
      </c>
      <c r="F1177" t="s">
        <v>61</v>
      </c>
      <c r="G1177" t="s">
        <v>62</v>
      </c>
      <c r="I1177" t="s">
        <v>62</v>
      </c>
      <c r="M1177" t="s">
        <v>62</v>
      </c>
      <c r="N1177" t="s">
        <v>62</v>
      </c>
      <c r="O1177" t="s">
        <v>62</v>
      </c>
    </row>
    <row r="1178" spans="1:15" x14ac:dyDescent="0.2">
      <c r="A1178" s="1" t="s">
        <v>26730</v>
      </c>
      <c r="B1178" s="1" t="s">
        <v>11380</v>
      </c>
      <c r="C1178" s="1" t="s">
        <v>11381</v>
      </c>
      <c r="D1178" s="1" t="s">
        <v>16217</v>
      </c>
      <c r="E1178" t="s">
        <v>61</v>
      </c>
      <c r="F1178" t="s">
        <v>61</v>
      </c>
      <c r="G1178" t="s">
        <v>62</v>
      </c>
      <c r="I1178" t="s">
        <v>62</v>
      </c>
      <c r="M1178" t="s">
        <v>62</v>
      </c>
      <c r="N1178" t="s">
        <v>62</v>
      </c>
      <c r="O1178" t="s">
        <v>62</v>
      </c>
    </row>
    <row r="1179" spans="1:15" x14ac:dyDescent="0.2">
      <c r="A1179" s="1" t="s">
        <v>26731</v>
      </c>
      <c r="B1179" s="1" t="s">
        <v>11382</v>
      </c>
      <c r="C1179" s="1" t="s">
        <v>11383</v>
      </c>
      <c r="D1179" s="1" t="s">
        <v>16217</v>
      </c>
      <c r="E1179" t="s">
        <v>62</v>
      </c>
      <c r="F1179" t="s">
        <v>62</v>
      </c>
      <c r="G1179" t="s">
        <v>61</v>
      </c>
      <c r="I1179" t="s">
        <v>62</v>
      </c>
      <c r="M1179" t="s">
        <v>62</v>
      </c>
      <c r="N1179" t="s">
        <v>62</v>
      </c>
      <c r="O1179" t="s">
        <v>62</v>
      </c>
    </row>
    <row r="1180" spans="1:15" x14ac:dyDescent="0.2">
      <c r="A1180" s="1" t="s">
        <v>26732</v>
      </c>
      <c r="B1180" s="1" t="s">
        <v>11384</v>
      </c>
      <c r="C1180" s="1" t="s">
        <v>11385</v>
      </c>
      <c r="D1180" s="1" t="s">
        <v>16217</v>
      </c>
      <c r="E1180" t="s">
        <v>61</v>
      </c>
      <c r="F1180" t="s">
        <v>61</v>
      </c>
      <c r="G1180" t="s">
        <v>62</v>
      </c>
      <c r="I1180" t="s">
        <v>62</v>
      </c>
      <c r="M1180" t="s">
        <v>62</v>
      </c>
      <c r="N1180" t="s">
        <v>62</v>
      </c>
      <c r="O1180" t="s">
        <v>62</v>
      </c>
    </row>
    <row r="1181" spans="1:15" x14ac:dyDescent="0.2">
      <c r="A1181" s="1" t="s">
        <v>26733</v>
      </c>
      <c r="B1181" s="1" t="s">
        <v>11386</v>
      </c>
      <c r="C1181" s="1" t="s">
        <v>11387</v>
      </c>
      <c r="D1181" s="1" t="s">
        <v>16217</v>
      </c>
      <c r="E1181" t="s">
        <v>61</v>
      </c>
      <c r="F1181" t="s">
        <v>61</v>
      </c>
      <c r="G1181" t="s">
        <v>62</v>
      </c>
      <c r="I1181" t="s">
        <v>62</v>
      </c>
      <c r="M1181" t="s">
        <v>62</v>
      </c>
      <c r="N1181" t="s">
        <v>62</v>
      </c>
      <c r="O1181" t="s">
        <v>62</v>
      </c>
    </row>
    <row r="1182" spans="1:15" x14ac:dyDescent="0.2">
      <c r="A1182" s="1" t="s">
        <v>26734</v>
      </c>
      <c r="B1182" s="1" t="s">
        <v>11388</v>
      </c>
      <c r="C1182" s="1" t="s">
        <v>11389</v>
      </c>
      <c r="D1182" s="1" t="s">
        <v>16217</v>
      </c>
      <c r="G1182" t="s">
        <v>61</v>
      </c>
      <c r="I1182" t="s">
        <v>61</v>
      </c>
      <c r="M1182" t="s">
        <v>61</v>
      </c>
      <c r="N1182" t="s">
        <v>61</v>
      </c>
      <c r="O1182" t="s">
        <v>61</v>
      </c>
    </row>
    <row r="1183" spans="1:15" x14ac:dyDescent="0.2">
      <c r="A1183" s="1" t="s">
        <v>26735</v>
      </c>
      <c r="B1183" s="1" t="s">
        <v>11390</v>
      </c>
      <c r="C1183" s="1" t="s">
        <v>11391</v>
      </c>
      <c r="D1183" s="1" t="s">
        <v>16217</v>
      </c>
      <c r="E1183" t="s">
        <v>61</v>
      </c>
      <c r="F1183" t="s">
        <v>61</v>
      </c>
      <c r="G1183" t="s">
        <v>61</v>
      </c>
      <c r="I1183" t="s">
        <v>61</v>
      </c>
      <c r="M1183" t="s">
        <v>61</v>
      </c>
      <c r="N1183" t="s">
        <v>61</v>
      </c>
      <c r="O1183" t="s">
        <v>61</v>
      </c>
    </row>
    <row r="1184" spans="1:15" x14ac:dyDescent="0.2">
      <c r="A1184" s="1" t="s">
        <v>26736</v>
      </c>
      <c r="B1184" s="1" t="s">
        <v>11392</v>
      </c>
      <c r="C1184" s="1" t="s">
        <v>11393</v>
      </c>
      <c r="D1184" s="1" t="s">
        <v>16217</v>
      </c>
      <c r="G1184" t="s">
        <v>61</v>
      </c>
      <c r="I1184" t="s">
        <v>61</v>
      </c>
      <c r="M1184" t="s">
        <v>61</v>
      </c>
      <c r="N1184" t="s">
        <v>61</v>
      </c>
      <c r="O1184" t="s">
        <v>61</v>
      </c>
    </row>
    <row r="1185" spans="1:15" x14ac:dyDescent="0.2">
      <c r="A1185" s="1" t="s">
        <v>26737</v>
      </c>
      <c r="B1185" s="1" t="s">
        <v>11394</v>
      </c>
      <c r="C1185" s="1" t="s">
        <v>11395</v>
      </c>
      <c r="D1185" s="1" t="s">
        <v>16217</v>
      </c>
      <c r="G1185" t="s">
        <v>61</v>
      </c>
      <c r="I1185" t="s">
        <v>61</v>
      </c>
      <c r="M1185" t="s">
        <v>61</v>
      </c>
      <c r="N1185" t="s">
        <v>61</v>
      </c>
    </row>
    <row r="1186" spans="1:15" x14ac:dyDescent="0.2">
      <c r="A1186" s="1" t="s">
        <v>26738</v>
      </c>
      <c r="B1186" s="1" t="s">
        <v>11396</v>
      </c>
      <c r="C1186" s="1" t="s">
        <v>11397</v>
      </c>
      <c r="D1186" s="1" t="s">
        <v>16217</v>
      </c>
      <c r="G1186" t="s">
        <v>61</v>
      </c>
      <c r="I1186" t="s">
        <v>61</v>
      </c>
      <c r="M1186" t="s">
        <v>61</v>
      </c>
      <c r="N1186" t="s">
        <v>61</v>
      </c>
    </row>
    <row r="1187" spans="1:15" x14ac:dyDescent="0.2">
      <c r="A1187" s="1" t="s">
        <v>26739</v>
      </c>
      <c r="B1187" s="1" t="s">
        <v>11398</v>
      </c>
      <c r="C1187" s="1" t="s">
        <v>11399</v>
      </c>
      <c r="D1187" s="1" t="s">
        <v>16217</v>
      </c>
      <c r="G1187" t="s">
        <v>61</v>
      </c>
      <c r="I1187" t="s">
        <v>61</v>
      </c>
      <c r="M1187" t="s">
        <v>61</v>
      </c>
      <c r="N1187" t="s">
        <v>61</v>
      </c>
    </row>
    <row r="1188" spans="1:15" x14ac:dyDescent="0.2">
      <c r="A1188" s="1" t="s">
        <v>26740</v>
      </c>
      <c r="B1188" s="1" t="s">
        <v>11400</v>
      </c>
      <c r="C1188" s="1" t="s">
        <v>11401</v>
      </c>
      <c r="D1188" s="1" t="s">
        <v>16217</v>
      </c>
      <c r="G1188" t="s">
        <v>61</v>
      </c>
      <c r="I1188" t="s">
        <v>61</v>
      </c>
      <c r="M1188" t="s">
        <v>61</v>
      </c>
      <c r="N1188" t="s">
        <v>61</v>
      </c>
    </row>
    <row r="1189" spans="1:15" x14ac:dyDescent="0.2">
      <c r="A1189" s="1" t="s">
        <v>26741</v>
      </c>
      <c r="B1189" s="1" t="s">
        <v>11402</v>
      </c>
      <c r="C1189" s="1" t="s">
        <v>11403</v>
      </c>
      <c r="D1189" s="1" t="s">
        <v>16217</v>
      </c>
      <c r="G1189" t="s">
        <v>61</v>
      </c>
      <c r="I1189" t="s">
        <v>61</v>
      </c>
      <c r="M1189" t="s">
        <v>61</v>
      </c>
      <c r="N1189" t="s">
        <v>61</v>
      </c>
    </row>
    <row r="1190" spans="1:15" x14ac:dyDescent="0.2">
      <c r="A1190" s="1" t="s">
        <v>26742</v>
      </c>
      <c r="B1190" s="1" t="s">
        <v>11404</v>
      </c>
      <c r="C1190" s="1" t="s">
        <v>11405</v>
      </c>
      <c r="D1190" s="1" t="s">
        <v>16217</v>
      </c>
      <c r="G1190" t="s">
        <v>61</v>
      </c>
      <c r="I1190" t="s">
        <v>61</v>
      </c>
      <c r="M1190" t="s">
        <v>61</v>
      </c>
      <c r="N1190" t="s">
        <v>61</v>
      </c>
    </row>
    <row r="1191" spans="1:15" x14ac:dyDescent="0.2">
      <c r="A1191" s="1" t="s">
        <v>26743</v>
      </c>
      <c r="B1191" s="1" t="s">
        <v>11406</v>
      </c>
      <c r="C1191" s="1" t="s">
        <v>11407</v>
      </c>
      <c r="D1191" s="1" t="s">
        <v>16218</v>
      </c>
      <c r="E1191" t="s">
        <v>61</v>
      </c>
      <c r="F1191" t="s">
        <v>61</v>
      </c>
      <c r="G1191" t="s">
        <v>62</v>
      </c>
      <c r="I1191" t="s">
        <v>62</v>
      </c>
      <c r="L1191" t="s">
        <v>61</v>
      </c>
      <c r="M1191" t="s">
        <v>61</v>
      </c>
      <c r="N1191" t="s">
        <v>62</v>
      </c>
      <c r="O1191" t="s">
        <v>62</v>
      </c>
    </row>
    <row r="1192" spans="1:15" x14ac:dyDescent="0.2">
      <c r="A1192" s="1" t="s">
        <v>26744</v>
      </c>
      <c r="B1192" s="1" t="s">
        <v>11408</v>
      </c>
      <c r="C1192" s="1" t="s">
        <v>11409</v>
      </c>
      <c r="D1192" s="1" t="s">
        <v>16217</v>
      </c>
      <c r="G1192" t="s">
        <v>61</v>
      </c>
      <c r="I1192" t="s">
        <v>61</v>
      </c>
      <c r="M1192" t="s">
        <v>61</v>
      </c>
      <c r="N1192" t="s">
        <v>61</v>
      </c>
    </row>
    <row r="1193" spans="1:15" x14ac:dyDescent="0.2">
      <c r="A1193" s="1" t="s">
        <v>26745</v>
      </c>
      <c r="B1193" s="1" t="s">
        <v>11410</v>
      </c>
      <c r="C1193" s="1" t="s">
        <v>11411</v>
      </c>
      <c r="D1193" s="1" t="s">
        <v>16217</v>
      </c>
      <c r="G1193" t="s">
        <v>61</v>
      </c>
      <c r="I1193" t="s">
        <v>61</v>
      </c>
      <c r="M1193" t="s">
        <v>61</v>
      </c>
      <c r="N1193" t="s">
        <v>61</v>
      </c>
    </row>
    <row r="1194" spans="1:15" x14ac:dyDescent="0.2">
      <c r="A1194" s="1" t="s">
        <v>26746</v>
      </c>
      <c r="B1194" s="1" t="s">
        <v>11412</v>
      </c>
      <c r="C1194" s="1" t="s">
        <v>11413</v>
      </c>
      <c r="D1194" s="1" t="s">
        <v>16217</v>
      </c>
      <c r="G1194" t="s">
        <v>61</v>
      </c>
      <c r="I1194" t="s">
        <v>61</v>
      </c>
      <c r="M1194" t="s">
        <v>61</v>
      </c>
      <c r="N1194" t="s">
        <v>61</v>
      </c>
    </row>
    <row r="1195" spans="1:15" x14ac:dyDescent="0.2">
      <c r="A1195" s="1" t="s">
        <v>26747</v>
      </c>
      <c r="B1195" s="1" t="s">
        <v>11414</v>
      </c>
      <c r="C1195" s="1" t="s">
        <v>11415</v>
      </c>
      <c r="D1195" s="1" t="s">
        <v>16217</v>
      </c>
      <c r="G1195" t="s">
        <v>61</v>
      </c>
      <c r="I1195" t="s">
        <v>61</v>
      </c>
      <c r="M1195" t="s">
        <v>61</v>
      </c>
      <c r="N1195" t="s">
        <v>61</v>
      </c>
    </row>
    <row r="1196" spans="1:15" x14ac:dyDescent="0.2">
      <c r="A1196" s="1" t="s">
        <v>26748</v>
      </c>
      <c r="B1196" s="1" t="s">
        <v>11416</v>
      </c>
      <c r="C1196" s="1" t="s">
        <v>11417</v>
      </c>
      <c r="D1196" s="1" t="s">
        <v>16217</v>
      </c>
      <c r="E1196" t="s">
        <v>61</v>
      </c>
      <c r="G1196" t="s">
        <v>61</v>
      </c>
      <c r="I1196" t="s">
        <v>61</v>
      </c>
      <c r="M1196" t="s">
        <v>61</v>
      </c>
      <c r="N1196" t="s">
        <v>61</v>
      </c>
      <c r="O1196" t="s">
        <v>61</v>
      </c>
    </row>
    <row r="1197" spans="1:15" x14ac:dyDescent="0.2">
      <c r="A1197" s="1" t="s">
        <v>26749</v>
      </c>
      <c r="B1197" s="1" t="s">
        <v>11418</v>
      </c>
      <c r="C1197" s="1" t="s">
        <v>11419</v>
      </c>
      <c r="D1197" s="1" t="s">
        <v>16217</v>
      </c>
      <c r="G1197" t="s">
        <v>61</v>
      </c>
      <c r="I1197" t="s">
        <v>61</v>
      </c>
      <c r="M1197" t="s">
        <v>61</v>
      </c>
      <c r="N1197" t="s">
        <v>61</v>
      </c>
    </row>
    <row r="1198" spans="1:15" x14ac:dyDescent="0.2">
      <c r="A1198" s="1" t="s">
        <v>26750</v>
      </c>
      <c r="B1198" s="1" t="s">
        <v>11420</v>
      </c>
      <c r="C1198" s="1" t="s">
        <v>11421</v>
      </c>
      <c r="D1198" s="1" t="s">
        <v>16217</v>
      </c>
      <c r="G1198" t="s">
        <v>61</v>
      </c>
      <c r="I1198" t="s">
        <v>61</v>
      </c>
      <c r="M1198" t="s">
        <v>61</v>
      </c>
      <c r="N1198" t="s">
        <v>61</v>
      </c>
    </row>
    <row r="1199" spans="1:15" x14ac:dyDescent="0.2">
      <c r="A1199" s="1" t="s">
        <v>26751</v>
      </c>
      <c r="B1199" s="1" t="s">
        <v>11422</v>
      </c>
      <c r="C1199" s="1" t="s">
        <v>11423</v>
      </c>
      <c r="D1199" s="1" t="s">
        <v>16217</v>
      </c>
      <c r="G1199" t="s">
        <v>61</v>
      </c>
      <c r="I1199" t="s">
        <v>61</v>
      </c>
      <c r="M1199" t="s">
        <v>61</v>
      </c>
      <c r="N1199" t="s">
        <v>61</v>
      </c>
    </row>
    <row r="1200" spans="1:15" x14ac:dyDescent="0.2">
      <c r="A1200" s="1" t="s">
        <v>26752</v>
      </c>
      <c r="B1200" s="1" t="s">
        <v>11424</v>
      </c>
      <c r="C1200" s="1" t="s">
        <v>11425</v>
      </c>
      <c r="D1200" s="1" t="s">
        <v>16217</v>
      </c>
      <c r="G1200" t="s">
        <v>61</v>
      </c>
      <c r="I1200" t="s">
        <v>61</v>
      </c>
      <c r="M1200" t="s">
        <v>61</v>
      </c>
      <c r="N1200" t="s">
        <v>61</v>
      </c>
    </row>
    <row r="1201" spans="1:15" x14ac:dyDescent="0.2">
      <c r="A1201" s="1" t="s">
        <v>26753</v>
      </c>
      <c r="B1201" s="1" t="s">
        <v>11426</v>
      </c>
      <c r="C1201" s="1" t="s">
        <v>11427</v>
      </c>
      <c r="D1201" s="1" t="s">
        <v>16217</v>
      </c>
      <c r="G1201" t="s">
        <v>61</v>
      </c>
      <c r="I1201" t="s">
        <v>61</v>
      </c>
      <c r="M1201" t="s">
        <v>61</v>
      </c>
      <c r="N1201" t="s">
        <v>61</v>
      </c>
    </row>
    <row r="1202" spans="1:15" x14ac:dyDescent="0.2">
      <c r="A1202" s="1" t="s">
        <v>26754</v>
      </c>
      <c r="B1202" s="1" t="s">
        <v>11428</v>
      </c>
      <c r="C1202" s="1" t="s">
        <v>11429</v>
      </c>
      <c r="D1202" s="1" t="s">
        <v>16218</v>
      </c>
      <c r="G1202" t="s">
        <v>61</v>
      </c>
      <c r="I1202" t="s">
        <v>61</v>
      </c>
      <c r="M1202" t="s">
        <v>61</v>
      </c>
      <c r="N1202" t="s">
        <v>61</v>
      </c>
      <c r="O1202" t="s">
        <v>61</v>
      </c>
    </row>
    <row r="1203" spans="1:15" x14ac:dyDescent="0.2">
      <c r="A1203" s="1" t="s">
        <v>26755</v>
      </c>
      <c r="B1203" s="1" t="s">
        <v>11430</v>
      </c>
      <c r="C1203" s="1" t="s">
        <v>11431</v>
      </c>
      <c r="D1203" s="1" t="s">
        <v>16217</v>
      </c>
      <c r="G1203" t="s">
        <v>61</v>
      </c>
      <c r="I1203" t="s">
        <v>61</v>
      </c>
      <c r="M1203" t="s">
        <v>61</v>
      </c>
      <c r="N1203" t="s">
        <v>61</v>
      </c>
    </row>
    <row r="1204" spans="1:15" x14ac:dyDescent="0.2">
      <c r="A1204" s="1" t="s">
        <v>26756</v>
      </c>
      <c r="B1204" s="1" t="s">
        <v>11432</v>
      </c>
      <c r="C1204" s="1" t="s">
        <v>11433</v>
      </c>
      <c r="D1204" s="1" t="s">
        <v>16217</v>
      </c>
      <c r="G1204" t="s">
        <v>61</v>
      </c>
      <c r="I1204" t="s">
        <v>61</v>
      </c>
      <c r="M1204" t="s">
        <v>61</v>
      </c>
      <c r="N1204" t="s">
        <v>61</v>
      </c>
      <c r="O1204" t="s">
        <v>61</v>
      </c>
    </row>
    <row r="1205" spans="1:15" x14ac:dyDescent="0.2">
      <c r="A1205" s="1" t="s">
        <v>26757</v>
      </c>
      <c r="B1205" s="1" t="s">
        <v>11434</v>
      </c>
      <c r="C1205" s="1" t="s">
        <v>11435</v>
      </c>
      <c r="D1205" s="1" t="s">
        <v>16217</v>
      </c>
      <c r="G1205" t="s">
        <v>61</v>
      </c>
      <c r="I1205" t="s">
        <v>61</v>
      </c>
      <c r="M1205" t="s">
        <v>61</v>
      </c>
      <c r="N1205" t="s">
        <v>61</v>
      </c>
    </row>
    <row r="1206" spans="1:15" x14ac:dyDescent="0.2">
      <c r="A1206" s="1" t="s">
        <v>26758</v>
      </c>
      <c r="B1206" s="1" t="s">
        <v>11436</v>
      </c>
      <c r="C1206" s="1" t="s">
        <v>11437</v>
      </c>
      <c r="D1206" s="1" t="s">
        <v>16217</v>
      </c>
      <c r="G1206" t="s">
        <v>61</v>
      </c>
      <c r="I1206" t="s">
        <v>61</v>
      </c>
      <c r="M1206" t="s">
        <v>61</v>
      </c>
      <c r="N1206" t="s">
        <v>61</v>
      </c>
    </row>
    <row r="1207" spans="1:15" x14ac:dyDescent="0.2">
      <c r="A1207" s="1" t="s">
        <v>26759</v>
      </c>
      <c r="B1207" s="1" t="s">
        <v>11438</v>
      </c>
      <c r="C1207" s="1" t="s">
        <v>11439</v>
      </c>
      <c r="D1207" s="1" t="s">
        <v>16217</v>
      </c>
      <c r="G1207" t="s">
        <v>61</v>
      </c>
      <c r="I1207" t="s">
        <v>61</v>
      </c>
      <c r="M1207" t="s">
        <v>61</v>
      </c>
      <c r="N1207" t="s">
        <v>61</v>
      </c>
    </row>
    <row r="1208" spans="1:15" x14ac:dyDescent="0.2">
      <c r="A1208" s="1" t="s">
        <v>26760</v>
      </c>
      <c r="B1208" s="1" t="s">
        <v>11440</v>
      </c>
      <c r="C1208" s="1" t="s">
        <v>11441</v>
      </c>
      <c r="D1208" s="1" t="s">
        <v>16217</v>
      </c>
      <c r="G1208" t="s">
        <v>61</v>
      </c>
      <c r="I1208" t="s">
        <v>61</v>
      </c>
      <c r="M1208" t="s">
        <v>61</v>
      </c>
      <c r="N1208" t="s">
        <v>61</v>
      </c>
    </row>
    <row r="1209" spans="1:15" x14ac:dyDescent="0.2">
      <c r="A1209" s="1" t="s">
        <v>26761</v>
      </c>
      <c r="B1209" s="1" t="s">
        <v>11442</v>
      </c>
      <c r="C1209" s="1" t="s">
        <v>11443</v>
      </c>
      <c r="D1209" s="1" t="s">
        <v>16217</v>
      </c>
      <c r="G1209" t="s">
        <v>61</v>
      </c>
      <c r="I1209" t="s">
        <v>61</v>
      </c>
      <c r="M1209" t="s">
        <v>61</v>
      </c>
      <c r="N1209" t="s">
        <v>61</v>
      </c>
    </row>
    <row r="1210" spans="1:15" x14ac:dyDescent="0.2">
      <c r="A1210" s="1" t="s">
        <v>26762</v>
      </c>
      <c r="B1210" s="1" t="s">
        <v>11444</v>
      </c>
      <c r="C1210" s="1" t="s">
        <v>11445</v>
      </c>
      <c r="D1210" s="1" t="s">
        <v>16217</v>
      </c>
      <c r="G1210" t="s">
        <v>61</v>
      </c>
      <c r="I1210" t="s">
        <v>61</v>
      </c>
      <c r="M1210" t="s">
        <v>61</v>
      </c>
      <c r="N1210" t="s">
        <v>61</v>
      </c>
    </row>
    <row r="1211" spans="1:15" x14ac:dyDescent="0.2">
      <c r="A1211" s="1" t="s">
        <v>26763</v>
      </c>
      <c r="B1211" s="1" t="s">
        <v>11446</v>
      </c>
      <c r="C1211" s="1" t="s">
        <v>11447</v>
      </c>
      <c r="D1211" s="1" t="s">
        <v>16217</v>
      </c>
      <c r="G1211" t="s">
        <v>61</v>
      </c>
      <c r="I1211" t="s">
        <v>61</v>
      </c>
      <c r="M1211" t="s">
        <v>61</v>
      </c>
      <c r="N1211" t="s">
        <v>61</v>
      </c>
    </row>
    <row r="1212" spans="1:15" x14ac:dyDescent="0.2">
      <c r="A1212" s="1" t="s">
        <v>26764</v>
      </c>
      <c r="B1212" s="1" t="s">
        <v>11448</v>
      </c>
      <c r="C1212" s="1" t="s">
        <v>11449</v>
      </c>
      <c r="D1212" s="1" t="s">
        <v>16217</v>
      </c>
      <c r="G1212" t="s">
        <v>61</v>
      </c>
      <c r="I1212" t="s">
        <v>61</v>
      </c>
      <c r="M1212" t="s">
        <v>61</v>
      </c>
      <c r="N1212" t="s">
        <v>61</v>
      </c>
    </row>
    <row r="1213" spans="1:15" x14ac:dyDescent="0.2">
      <c r="A1213" s="1" t="s">
        <v>26765</v>
      </c>
      <c r="B1213" s="1" t="s">
        <v>11450</v>
      </c>
      <c r="C1213" s="1" t="s">
        <v>11451</v>
      </c>
      <c r="D1213" s="1" t="s">
        <v>16218</v>
      </c>
      <c r="G1213" t="s">
        <v>61</v>
      </c>
      <c r="I1213" t="s">
        <v>61</v>
      </c>
      <c r="N1213" t="s">
        <v>61</v>
      </c>
      <c r="O1213" t="s">
        <v>61</v>
      </c>
    </row>
    <row r="1214" spans="1:15" x14ac:dyDescent="0.2">
      <c r="A1214" s="1" t="s">
        <v>26766</v>
      </c>
      <c r="B1214" s="1" t="s">
        <v>11452</v>
      </c>
      <c r="C1214" s="1" t="s">
        <v>11453</v>
      </c>
      <c r="D1214" s="1" t="s">
        <v>16217</v>
      </c>
      <c r="G1214" t="s">
        <v>61</v>
      </c>
      <c r="I1214" t="s">
        <v>61</v>
      </c>
      <c r="M1214" t="s">
        <v>61</v>
      </c>
      <c r="N1214" t="s">
        <v>61</v>
      </c>
    </row>
    <row r="1215" spans="1:15" x14ac:dyDescent="0.2">
      <c r="A1215" s="1" t="s">
        <v>26767</v>
      </c>
      <c r="B1215" s="1" t="s">
        <v>11454</v>
      </c>
      <c r="C1215" s="1" t="s">
        <v>11455</v>
      </c>
      <c r="D1215" s="1" t="s">
        <v>16217</v>
      </c>
      <c r="G1215" t="s">
        <v>61</v>
      </c>
      <c r="I1215" t="s">
        <v>61</v>
      </c>
      <c r="M1215" t="s">
        <v>61</v>
      </c>
      <c r="N1215" t="s">
        <v>61</v>
      </c>
    </row>
    <row r="1216" spans="1:15" x14ac:dyDescent="0.2">
      <c r="A1216" s="1" t="s">
        <v>26768</v>
      </c>
      <c r="B1216" s="1" t="s">
        <v>11456</v>
      </c>
      <c r="C1216" s="1" t="s">
        <v>11457</v>
      </c>
      <c r="D1216" s="1" t="s">
        <v>16217</v>
      </c>
      <c r="G1216" t="s">
        <v>61</v>
      </c>
      <c r="I1216" t="s">
        <v>61</v>
      </c>
      <c r="M1216" t="s">
        <v>61</v>
      </c>
      <c r="N1216" t="s">
        <v>61</v>
      </c>
    </row>
    <row r="1217" spans="1:15" x14ac:dyDescent="0.2">
      <c r="A1217" s="1" t="s">
        <v>26769</v>
      </c>
      <c r="B1217" s="1" t="s">
        <v>11458</v>
      </c>
      <c r="C1217" s="1" t="s">
        <v>11459</v>
      </c>
      <c r="D1217" s="1" t="s">
        <v>16217</v>
      </c>
      <c r="G1217" t="s">
        <v>61</v>
      </c>
      <c r="I1217" t="s">
        <v>61</v>
      </c>
      <c r="M1217" t="s">
        <v>61</v>
      </c>
      <c r="N1217" t="s">
        <v>61</v>
      </c>
    </row>
    <row r="1218" spans="1:15" x14ac:dyDescent="0.2">
      <c r="A1218" s="1" t="s">
        <v>26770</v>
      </c>
      <c r="B1218" s="1" t="s">
        <v>11460</v>
      </c>
      <c r="C1218" s="1" t="s">
        <v>11461</v>
      </c>
      <c r="D1218" s="1" t="s">
        <v>16217</v>
      </c>
      <c r="G1218" t="s">
        <v>61</v>
      </c>
      <c r="I1218" t="s">
        <v>61</v>
      </c>
      <c r="M1218" t="s">
        <v>61</v>
      </c>
      <c r="N1218" t="s">
        <v>61</v>
      </c>
    </row>
    <row r="1219" spans="1:15" x14ac:dyDescent="0.2">
      <c r="A1219" s="1" t="s">
        <v>26771</v>
      </c>
      <c r="B1219" s="1" t="s">
        <v>11462</v>
      </c>
      <c r="C1219" s="1" t="s">
        <v>11463</v>
      </c>
      <c r="D1219" s="1" t="s">
        <v>16217</v>
      </c>
      <c r="G1219" t="s">
        <v>61</v>
      </c>
      <c r="I1219" t="s">
        <v>61</v>
      </c>
      <c r="M1219" t="s">
        <v>61</v>
      </c>
      <c r="N1219" t="s">
        <v>61</v>
      </c>
    </row>
    <row r="1220" spans="1:15" x14ac:dyDescent="0.2">
      <c r="A1220" s="1" t="s">
        <v>26772</v>
      </c>
      <c r="B1220" s="1" t="s">
        <v>11464</v>
      </c>
      <c r="C1220" s="1" t="s">
        <v>11465</v>
      </c>
      <c r="D1220" s="1" t="s">
        <v>16217</v>
      </c>
      <c r="G1220" t="s">
        <v>61</v>
      </c>
      <c r="I1220" t="s">
        <v>61</v>
      </c>
      <c r="M1220" t="s">
        <v>61</v>
      </c>
      <c r="N1220" t="s">
        <v>61</v>
      </c>
    </row>
    <row r="1221" spans="1:15" x14ac:dyDescent="0.2">
      <c r="A1221" s="1" t="s">
        <v>26773</v>
      </c>
      <c r="B1221" s="1" t="s">
        <v>11466</v>
      </c>
      <c r="C1221" s="1" t="s">
        <v>11467</v>
      </c>
      <c r="D1221" s="1" t="s">
        <v>16217</v>
      </c>
      <c r="G1221" t="s">
        <v>61</v>
      </c>
      <c r="I1221" t="s">
        <v>61</v>
      </c>
      <c r="M1221" t="s">
        <v>61</v>
      </c>
      <c r="N1221" t="s">
        <v>61</v>
      </c>
    </row>
    <row r="1222" spans="1:15" x14ac:dyDescent="0.2">
      <c r="A1222" s="1" t="s">
        <v>26774</v>
      </c>
      <c r="B1222" s="1" t="s">
        <v>11468</v>
      </c>
      <c r="C1222" s="1" t="s">
        <v>11469</v>
      </c>
      <c r="D1222" s="1" t="s">
        <v>16217</v>
      </c>
      <c r="G1222" t="s">
        <v>61</v>
      </c>
      <c r="I1222" t="s">
        <v>61</v>
      </c>
      <c r="M1222" t="s">
        <v>61</v>
      </c>
      <c r="N1222" t="s">
        <v>61</v>
      </c>
    </row>
    <row r="1223" spans="1:15" x14ac:dyDescent="0.2">
      <c r="A1223" s="1" t="s">
        <v>26775</v>
      </c>
      <c r="B1223" s="1" t="s">
        <v>11470</v>
      </c>
      <c r="C1223" s="1" t="s">
        <v>11471</v>
      </c>
      <c r="D1223" s="1" t="s">
        <v>16217</v>
      </c>
      <c r="G1223" t="s">
        <v>61</v>
      </c>
      <c r="I1223" t="s">
        <v>61</v>
      </c>
      <c r="M1223" t="s">
        <v>61</v>
      </c>
      <c r="N1223" t="s">
        <v>61</v>
      </c>
    </row>
    <row r="1224" spans="1:15" x14ac:dyDescent="0.2">
      <c r="A1224" s="1" t="s">
        <v>26776</v>
      </c>
      <c r="B1224" s="1" t="s">
        <v>11472</v>
      </c>
      <c r="C1224" s="1" t="s">
        <v>11473</v>
      </c>
      <c r="D1224" s="1" t="s">
        <v>16218</v>
      </c>
      <c r="G1224" t="s">
        <v>61</v>
      </c>
      <c r="I1224" t="s">
        <v>61</v>
      </c>
      <c r="N1224" t="s">
        <v>61</v>
      </c>
      <c r="O1224" t="s">
        <v>61</v>
      </c>
    </row>
    <row r="1225" spans="1:15" x14ac:dyDescent="0.2">
      <c r="A1225" s="1" t="s">
        <v>26777</v>
      </c>
      <c r="B1225" s="1" t="s">
        <v>11474</v>
      </c>
      <c r="C1225" s="1" t="s">
        <v>11475</v>
      </c>
      <c r="D1225" s="1" t="s">
        <v>16217</v>
      </c>
      <c r="E1225" t="s">
        <v>61</v>
      </c>
      <c r="F1225" t="s">
        <v>61</v>
      </c>
      <c r="G1225" t="s">
        <v>61</v>
      </c>
      <c r="I1225" t="s">
        <v>61</v>
      </c>
      <c r="K1225" t="s">
        <v>61</v>
      </c>
      <c r="M1225" t="s">
        <v>61</v>
      </c>
      <c r="N1225" t="s">
        <v>61</v>
      </c>
      <c r="O1225" t="s">
        <v>61</v>
      </c>
    </row>
    <row r="1226" spans="1:15" x14ac:dyDescent="0.2">
      <c r="A1226" s="1" t="s">
        <v>26778</v>
      </c>
      <c r="B1226" s="1" t="s">
        <v>11476</v>
      </c>
      <c r="C1226" s="1" t="s">
        <v>11477</v>
      </c>
      <c r="D1226" s="1" t="s">
        <v>16217</v>
      </c>
      <c r="G1226" t="s">
        <v>61</v>
      </c>
      <c r="I1226" t="s">
        <v>61</v>
      </c>
      <c r="M1226" t="s">
        <v>61</v>
      </c>
      <c r="N1226" t="s">
        <v>61</v>
      </c>
    </row>
    <row r="1227" spans="1:15" x14ac:dyDescent="0.2">
      <c r="A1227" s="1" t="s">
        <v>26779</v>
      </c>
      <c r="B1227" s="1" t="s">
        <v>11478</v>
      </c>
      <c r="C1227" s="1" t="s">
        <v>11479</v>
      </c>
      <c r="D1227" s="1" t="s">
        <v>16217</v>
      </c>
      <c r="G1227" t="s">
        <v>61</v>
      </c>
      <c r="I1227" t="s">
        <v>61</v>
      </c>
      <c r="M1227" t="s">
        <v>61</v>
      </c>
      <c r="N1227" t="s">
        <v>61</v>
      </c>
    </row>
    <row r="1228" spans="1:15" x14ac:dyDescent="0.2">
      <c r="A1228" s="1" t="s">
        <v>26780</v>
      </c>
      <c r="B1228" s="1" t="s">
        <v>11480</v>
      </c>
      <c r="C1228" s="1" t="s">
        <v>11481</v>
      </c>
      <c r="D1228" s="1" t="s">
        <v>16217</v>
      </c>
      <c r="G1228" t="s">
        <v>61</v>
      </c>
      <c r="I1228" t="s">
        <v>61</v>
      </c>
      <c r="M1228" t="s">
        <v>61</v>
      </c>
      <c r="N1228" t="s">
        <v>61</v>
      </c>
    </row>
    <row r="1229" spans="1:15" x14ac:dyDescent="0.2">
      <c r="A1229" s="1" t="s">
        <v>26781</v>
      </c>
      <c r="B1229" s="1" t="s">
        <v>11482</v>
      </c>
      <c r="C1229" s="1" t="s">
        <v>11483</v>
      </c>
      <c r="D1229" s="1" t="s">
        <v>16217</v>
      </c>
      <c r="G1229" t="s">
        <v>61</v>
      </c>
      <c r="I1229" t="s">
        <v>61</v>
      </c>
      <c r="M1229" t="s">
        <v>61</v>
      </c>
      <c r="N1229" t="s">
        <v>61</v>
      </c>
    </row>
    <row r="1230" spans="1:15" x14ac:dyDescent="0.2">
      <c r="A1230" s="1" t="s">
        <v>26782</v>
      </c>
      <c r="B1230" s="1" t="s">
        <v>11484</v>
      </c>
      <c r="C1230" s="1" t="s">
        <v>11485</v>
      </c>
      <c r="D1230" s="1" t="s">
        <v>16217</v>
      </c>
      <c r="G1230" t="s">
        <v>61</v>
      </c>
      <c r="I1230" t="s">
        <v>61</v>
      </c>
      <c r="M1230" t="s">
        <v>61</v>
      </c>
      <c r="N1230" t="s">
        <v>61</v>
      </c>
    </row>
    <row r="1231" spans="1:15" x14ac:dyDescent="0.2">
      <c r="A1231" s="1" t="s">
        <v>26783</v>
      </c>
      <c r="B1231" s="1" t="s">
        <v>11486</v>
      </c>
      <c r="C1231" s="1" t="s">
        <v>11487</v>
      </c>
      <c r="D1231" s="1" t="s">
        <v>16217</v>
      </c>
      <c r="G1231" t="s">
        <v>61</v>
      </c>
      <c r="I1231" t="s">
        <v>61</v>
      </c>
      <c r="M1231" t="s">
        <v>61</v>
      </c>
      <c r="N1231" t="s">
        <v>61</v>
      </c>
      <c r="O1231" t="s">
        <v>61</v>
      </c>
    </row>
    <row r="1232" spans="1:15" x14ac:dyDescent="0.2">
      <c r="A1232" s="1" t="s">
        <v>26784</v>
      </c>
      <c r="B1232" s="1" t="s">
        <v>11488</v>
      </c>
      <c r="C1232" s="1" t="s">
        <v>11489</v>
      </c>
      <c r="D1232" s="1" t="s">
        <v>16217</v>
      </c>
      <c r="G1232" t="s">
        <v>61</v>
      </c>
      <c r="I1232" t="s">
        <v>61</v>
      </c>
      <c r="M1232" t="s">
        <v>61</v>
      </c>
      <c r="N1232" t="s">
        <v>61</v>
      </c>
      <c r="O1232" t="s">
        <v>61</v>
      </c>
    </row>
    <row r="1233" spans="1:15" x14ac:dyDescent="0.2">
      <c r="A1233" s="1" t="s">
        <v>26785</v>
      </c>
      <c r="B1233" s="1" t="s">
        <v>11490</v>
      </c>
      <c r="C1233" s="1" t="s">
        <v>11491</v>
      </c>
      <c r="D1233" s="1" t="s">
        <v>16217</v>
      </c>
      <c r="G1233" t="s">
        <v>61</v>
      </c>
      <c r="I1233" t="s">
        <v>61</v>
      </c>
      <c r="M1233" t="s">
        <v>61</v>
      </c>
      <c r="N1233" t="s">
        <v>61</v>
      </c>
    </row>
    <row r="1234" spans="1:15" x14ac:dyDescent="0.2">
      <c r="A1234" s="1" t="s">
        <v>26786</v>
      </c>
      <c r="B1234" s="1" t="s">
        <v>11492</v>
      </c>
      <c r="C1234" s="1" t="s">
        <v>11493</v>
      </c>
      <c r="D1234" s="1" t="s">
        <v>16217</v>
      </c>
      <c r="G1234" t="s">
        <v>61</v>
      </c>
      <c r="I1234" t="s">
        <v>61</v>
      </c>
      <c r="M1234" t="s">
        <v>61</v>
      </c>
      <c r="N1234" t="s">
        <v>61</v>
      </c>
    </row>
    <row r="1235" spans="1:15" x14ac:dyDescent="0.2">
      <c r="A1235" s="1" t="s">
        <v>26787</v>
      </c>
      <c r="B1235" s="1" t="s">
        <v>11494</v>
      </c>
      <c r="C1235" s="1" t="s">
        <v>10978</v>
      </c>
      <c r="D1235" s="1" t="s">
        <v>16218</v>
      </c>
      <c r="G1235" t="s">
        <v>61</v>
      </c>
      <c r="I1235" t="s">
        <v>61</v>
      </c>
      <c r="M1235" t="s">
        <v>61</v>
      </c>
      <c r="N1235" t="s">
        <v>61</v>
      </c>
      <c r="O1235" t="s">
        <v>61</v>
      </c>
    </row>
    <row r="1236" spans="1:15" x14ac:dyDescent="0.2">
      <c r="A1236" s="1" t="s">
        <v>26788</v>
      </c>
      <c r="B1236" s="1" t="s">
        <v>11495</v>
      </c>
      <c r="C1236" s="1" t="s">
        <v>11496</v>
      </c>
      <c r="D1236" s="1" t="s">
        <v>16217</v>
      </c>
      <c r="G1236" t="s">
        <v>61</v>
      </c>
      <c r="I1236" t="s">
        <v>61</v>
      </c>
      <c r="M1236" t="s">
        <v>61</v>
      </c>
      <c r="N1236" t="s">
        <v>61</v>
      </c>
    </row>
    <row r="1237" spans="1:15" x14ac:dyDescent="0.2">
      <c r="A1237" s="1" t="s">
        <v>26789</v>
      </c>
      <c r="B1237" s="1" t="s">
        <v>11497</v>
      </c>
      <c r="C1237" s="1" t="s">
        <v>11498</v>
      </c>
      <c r="D1237" s="1" t="s">
        <v>16217</v>
      </c>
      <c r="G1237" t="s">
        <v>61</v>
      </c>
      <c r="I1237" t="s">
        <v>61</v>
      </c>
      <c r="M1237" t="s">
        <v>61</v>
      </c>
      <c r="N1237" t="s">
        <v>61</v>
      </c>
    </row>
    <row r="1238" spans="1:15" x14ac:dyDescent="0.2">
      <c r="A1238" s="1" t="s">
        <v>26790</v>
      </c>
      <c r="B1238" s="1" t="s">
        <v>11499</v>
      </c>
      <c r="C1238" s="1" t="s">
        <v>11500</v>
      </c>
      <c r="D1238" s="1" t="s">
        <v>16217</v>
      </c>
      <c r="G1238" t="s">
        <v>61</v>
      </c>
      <c r="I1238" t="s">
        <v>61</v>
      </c>
      <c r="M1238" t="s">
        <v>61</v>
      </c>
      <c r="N1238" t="s">
        <v>61</v>
      </c>
    </row>
    <row r="1239" spans="1:15" x14ac:dyDescent="0.2">
      <c r="A1239" s="1" t="s">
        <v>26791</v>
      </c>
      <c r="B1239" s="1" t="s">
        <v>11501</v>
      </c>
      <c r="C1239" s="1" t="s">
        <v>11502</v>
      </c>
      <c r="D1239" s="1" t="s">
        <v>16217</v>
      </c>
      <c r="G1239" t="s">
        <v>61</v>
      </c>
      <c r="I1239" t="s">
        <v>61</v>
      </c>
      <c r="M1239" t="s">
        <v>61</v>
      </c>
      <c r="N1239" t="s">
        <v>61</v>
      </c>
    </row>
    <row r="1240" spans="1:15" x14ac:dyDescent="0.2">
      <c r="A1240" s="1" t="s">
        <v>26792</v>
      </c>
      <c r="B1240" s="1" t="s">
        <v>11503</v>
      </c>
      <c r="C1240" s="1" t="s">
        <v>11504</v>
      </c>
      <c r="D1240" s="1" t="s">
        <v>16217</v>
      </c>
      <c r="G1240" t="s">
        <v>61</v>
      </c>
      <c r="I1240" t="s">
        <v>61</v>
      </c>
      <c r="M1240" t="s">
        <v>61</v>
      </c>
      <c r="N1240" t="s">
        <v>61</v>
      </c>
    </row>
    <row r="1241" spans="1:15" x14ac:dyDescent="0.2">
      <c r="A1241" s="1" t="s">
        <v>26793</v>
      </c>
      <c r="B1241" s="1" t="s">
        <v>11505</v>
      </c>
      <c r="C1241" s="1" t="s">
        <v>11506</v>
      </c>
      <c r="D1241" s="1" t="s">
        <v>16217</v>
      </c>
      <c r="G1241" t="s">
        <v>61</v>
      </c>
      <c r="I1241" t="s">
        <v>61</v>
      </c>
      <c r="M1241" t="s">
        <v>61</v>
      </c>
      <c r="N1241" t="s">
        <v>61</v>
      </c>
    </row>
    <row r="1242" spans="1:15" x14ac:dyDescent="0.2">
      <c r="A1242" s="1" t="s">
        <v>26794</v>
      </c>
      <c r="B1242" s="1" t="s">
        <v>11507</v>
      </c>
      <c r="C1242" s="1" t="s">
        <v>11508</v>
      </c>
      <c r="D1242" s="1" t="s">
        <v>16217</v>
      </c>
      <c r="G1242" t="s">
        <v>61</v>
      </c>
      <c r="I1242" t="s">
        <v>61</v>
      </c>
      <c r="M1242" t="s">
        <v>61</v>
      </c>
      <c r="N1242" t="s">
        <v>61</v>
      </c>
    </row>
    <row r="1243" spans="1:15" x14ac:dyDescent="0.2">
      <c r="A1243" s="1" t="s">
        <v>26795</v>
      </c>
      <c r="B1243" s="1" t="s">
        <v>11509</v>
      </c>
      <c r="C1243" s="1" t="s">
        <v>11510</v>
      </c>
      <c r="D1243" s="1" t="s">
        <v>16217</v>
      </c>
      <c r="G1243" t="s">
        <v>61</v>
      </c>
      <c r="I1243" t="s">
        <v>61</v>
      </c>
      <c r="M1243" t="s">
        <v>61</v>
      </c>
      <c r="N1243" t="s">
        <v>61</v>
      </c>
    </row>
    <row r="1244" spans="1:15" x14ac:dyDescent="0.2">
      <c r="A1244" s="1" t="s">
        <v>26796</v>
      </c>
      <c r="B1244" s="1" t="s">
        <v>11511</v>
      </c>
      <c r="C1244" s="1" t="s">
        <v>11512</v>
      </c>
      <c r="D1244" s="1" t="s">
        <v>16217</v>
      </c>
      <c r="G1244" t="s">
        <v>61</v>
      </c>
      <c r="I1244" t="s">
        <v>61</v>
      </c>
      <c r="M1244" t="s">
        <v>61</v>
      </c>
      <c r="N1244" t="s">
        <v>61</v>
      </c>
      <c r="O1244" t="s">
        <v>61</v>
      </c>
    </row>
    <row r="1245" spans="1:15" x14ac:dyDescent="0.2">
      <c r="A1245" s="1" t="s">
        <v>26797</v>
      </c>
      <c r="B1245" s="1" t="s">
        <v>11513</v>
      </c>
      <c r="C1245" s="1" t="s">
        <v>11514</v>
      </c>
      <c r="D1245" s="1" t="s">
        <v>16217</v>
      </c>
      <c r="G1245" t="s">
        <v>61</v>
      </c>
      <c r="I1245" t="s">
        <v>61</v>
      </c>
      <c r="M1245" t="s">
        <v>61</v>
      </c>
      <c r="N1245" t="s">
        <v>61</v>
      </c>
    </row>
    <row r="1246" spans="1:15" x14ac:dyDescent="0.2">
      <c r="A1246" s="1" t="s">
        <v>26798</v>
      </c>
      <c r="B1246" s="1" t="s">
        <v>11515</v>
      </c>
      <c r="C1246" s="1" t="s">
        <v>11516</v>
      </c>
      <c r="D1246" s="1" t="s">
        <v>16218</v>
      </c>
      <c r="G1246" t="s">
        <v>61</v>
      </c>
      <c r="I1246" t="s">
        <v>62</v>
      </c>
      <c r="M1246" t="s">
        <v>61</v>
      </c>
      <c r="N1246" t="s">
        <v>61</v>
      </c>
      <c r="O1246" t="s">
        <v>62</v>
      </c>
    </row>
    <row r="1247" spans="1:15" x14ac:dyDescent="0.2">
      <c r="A1247" s="1" t="s">
        <v>26799</v>
      </c>
      <c r="B1247" s="1" t="s">
        <v>11517</v>
      </c>
      <c r="C1247" s="1" t="s">
        <v>11518</v>
      </c>
      <c r="D1247" s="1" t="s">
        <v>16217</v>
      </c>
      <c r="G1247" t="s">
        <v>61</v>
      </c>
      <c r="I1247" t="s">
        <v>61</v>
      </c>
      <c r="M1247" t="s">
        <v>61</v>
      </c>
      <c r="N1247" t="s">
        <v>61</v>
      </c>
      <c r="O1247" t="s">
        <v>61</v>
      </c>
    </row>
    <row r="1248" spans="1:15" x14ac:dyDescent="0.2">
      <c r="A1248" s="1" t="s">
        <v>26800</v>
      </c>
      <c r="B1248" s="1" t="s">
        <v>11519</v>
      </c>
      <c r="C1248" s="1" t="s">
        <v>11520</v>
      </c>
      <c r="D1248" s="1" t="s">
        <v>16217</v>
      </c>
      <c r="G1248" t="s">
        <v>61</v>
      </c>
      <c r="I1248" t="s">
        <v>61</v>
      </c>
      <c r="M1248" t="s">
        <v>61</v>
      </c>
      <c r="N1248" t="s">
        <v>61</v>
      </c>
    </row>
    <row r="1249" spans="1:15" x14ac:dyDescent="0.2">
      <c r="A1249" s="1" t="s">
        <v>26801</v>
      </c>
      <c r="B1249" s="1" t="s">
        <v>11521</v>
      </c>
      <c r="C1249" s="1" t="s">
        <v>11522</v>
      </c>
      <c r="D1249" s="1" t="s">
        <v>16217</v>
      </c>
      <c r="G1249" t="s">
        <v>61</v>
      </c>
      <c r="I1249" t="s">
        <v>61</v>
      </c>
      <c r="M1249" t="s">
        <v>61</v>
      </c>
      <c r="N1249" t="s">
        <v>61</v>
      </c>
    </row>
    <row r="1250" spans="1:15" x14ac:dyDescent="0.2">
      <c r="A1250" s="1" t="s">
        <v>26802</v>
      </c>
      <c r="B1250" s="1" t="s">
        <v>11523</v>
      </c>
      <c r="C1250" s="1" t="s">
        <v>11524</v>
      </c>
      <c r="D1250" s="1" t="s">
        <v>16217</v>
      </c>
      <c r="G1250" t="s">
        <v>61</v>
      </c>
      <c r="I1250" t="s">
        <v>61</v>
      </c>
      <c r="M1250" t="s">
        <v>61</v>
      </c>
      <c r="N1250" t="s">
        <v>61</v>
      </c>
    </row>
    <row r="1251" spans="1:15" x14ac:dyDescent="0.2">
      <c r="A1251" s="1" t="s">
        <v>26803</v>
      </c>
      <c r="B1251" s="1" t="s">
        <v>11525</v>
      </c>
      <c r="C1251" s="1" t="s">
        <v>11526</v>
      </c>
      <c r="D1251" s="1" t="s">
        <v>16217</v>
      </c>
      <c r="G1251" t="s">
        <v>61</v>
      </c>
      <c r="I1251" t="s">
        <v>61</v>
      </c>
      <c r="M1251" t="s">
        <v>61</v>
      </c>
      <c r="N1251" t="s">
        <v>61</v>
      </c>
    </row>
    <row r="1252" spans="1:15" x14ac:dyDescent="0.2">
      <c r="A1252" s="1" t="s">
        <v>26804</v>
      </c>
      <c r="B1252" s="1" t="s">
        <v>11527</v>
      </c>
      <c r="C1252" s="1" t="s">
        <v>11528</v>
      </c>
      <c r="D1252" s="1" t="s">
        <v>16217</v>
      </c>
      <c r="G1252" t="s">
        <v>61</v>
      </c>
      <c r="I1252" t="s">
        <v>61</v>
      </c>
      <c r="M1252" t="s">
        <v>61</v>
      </c>
      <c r="N1252" t="s">
        <v>61</v>
      </c>
    </row>
    <row r="1253" spans="1:15" x14ac:dyDescent="0.2">
      <c r="A1253" s="1" t="s">
        <v>26805</v>
      </c>
      <c r="B1253" s="1" t="s">
        <v>11529</v>
      </c>
      <c r="C1253" s="1" t="s">
        <v>11530</v>
      </c>
      <c r="D1253" s="1" t="s">
        <v>16217</v>
      </c>
      <c r="G1253" t="s">
        <v>61</v>
      </c>
      <c r="I1253" t="s">
        <v>61</v>
      </c>
      <c r="M1253" t="s">
        <v>61</v>
      </c>
      <c r="N1253" t="s">
        <v>61</v>
      </c>
    </row>
    <row r="1254" spans="1:15" x14ac:dyDescent="0.2">
      <c r="A1254" s="1" t="s">
        <v>26806</v>
      </c>
      <c r="B1254" s="1" t="s">
        <v>11531</v>
      </c>
      <c r="C1254" s="1" t="s">
        <v>11532</v>
      </c>
      <c r="D1254" s="1" t="s">
        <v>16217</v>
      </c>
      <c r="G1254" t="s">
        <v>61</v>
      </c>
      <c r="I1254" t="s">
        <v>61</v>
      </c>
      <c r="M1254" t="s">
        <v>61</v>
      </c>
      <c r="N1254" t="s">
        <v>61</v>
      </c>
      <c r="O1254" t="s">
        <v>61</v>
      </c>
    </row>
    <row r="1255" spans="1:15" x14ac:dyDescent="0.2">
      <c r="A1255" s="1" t="s">
        <v>26807</v>
      </c>
      <c r="B1255" s="1" t="s">
        <v>11533</v>
      </c>
      <c r="C1255" s="1" t="s">
        <v>11534</v>
      </c>
      <c r="D1255" s="1" t="s">
        <v>16217</v>
      </c>
      <c r="G1255" t="s">
        <v>61</v>
      </c>
      <c r="I1255" t="s">
        <v>61</v>
      </c>
      <c r="M1255" t="s">
        <v>61</v>
      </c>
      <c r="N1255" t="s">
        <v>61</v>
      </c>
      <c r="O1255" t="s">
        <v>62</v>
      </c>
    </row>
    <row r="1256" spans="1:15" x14ac:dyDescent="0.2">
      <c r="A1256" s="1" t="s">
        <v>26808</v>
      </c>
      <c r="B1256" s="1" t="s">
        <v>11535</v>
      </c>
      <c r="C1256" s="1" t="s">
        <v>11536</v>
      </c>
      <c r="D1256" s="1" t="s">
        <v>16217</v>
      </c>
      <c r="G1256" t="s">
        <v>61</v>
      </c>
      <c r="I1256" t="s">
        <v>61</v>
      </c>
      <c r="M1256" t="s">
        <v>61</v>
      </c>
      <c r="N1256" t="s">
        <v>61</v>
      </c>
    </row>
    <row r="1257" spans="1:15" x14ac:dyDescent="0.2">
      <c r="A1257" s="1" t="s">
        <v>26809</v>
      </c>
      <c r="B1257" s="1" t="s">
        <v>11537</v>
      </c>
      <c r="C1257" s="1" t="s">
        <v>9923</v>
      </c>
      <c r="D1257" s="1" t="s">
        <v>16218</v>
      </c>
      <c r="G1257" t="s">
        <v>61</v>
      </c>
      <c r="I1257" t="s">
        <v>61</v>
      </c>
      <c r="M1257" t="s">
        <v>61</v>
      </c>
      <c r="N1257" t="s">
        <v>61</v>
      </c>
      <c r="O1257" t="s">
        <v>61</v>
      </c>
    </row>
    <row r="1258" spans="1:15" x14ac:dyDescent="0.2">
      <c r="A1258" s="1" t="s">
        <v>26810</v>
      </c>
      <c r="B1258" s="1" t="s">
        <v>11538</v>
      </c>
      <c r="C1258" s="1" t="s">
        <v>11539</v>
      </c>
      <c r="D1258" s="1" t="s">
        <v>16217</v>
      </c>
      <c r="G1258" t="s">
        <v>61</v>
      </c>
      <c r="I1258" t="s">
        <v>61</v>
      </c>
      <c r="M1258" t="s">
        <v>61</v>
      </c>
      <c r="N1258" t="s">
        <v>61</v>
      </c>
    </row>
    <row r="1259" spans="1:15" x14ac:dyDescent="0.2">
      <c r="A1259" s="1" t="s">
        <v>26811</v>
      </c>
      <c r="B1259" s="1" t="s">
        <v>11540</v>
      </c>
      <c r="C1259" s="1" t="s">
        <v>11541</v>
      </c>
      <c r="D1259" s="1" t="s">
        <v>16217</v>
      </c>
      <c r="G1259" t="s">
        <v>61</v>
      </c>
      <c r="I1259" t="s">
        <v>61</v>
      </c>
      <c r="M1259" t="s">
        <v>61</v>
      </c>
      <c r="N1259" t="s">
        <v>61</v>
      </c>
    </row>
    <row r="1260" spans="1:15" x14ac:dyDescent="0.2">
      <c r="A1260" s="1" t="s">
        <v>26812</v>
      </c>
      <c r="B1260" s="1" t="s">
        <v>11542</v>
      </c>
      <c r="C1260" s="1" t="s">
        <v>11543</v>
      </c>
      <c r="D1260" s="1" t="s">
        <v>16217</v>
      </c>
      <c r="G1260" t="s">
        <v>61</v>
      </c>
      <c r="I1260" t="s">
        <v>61</v>
      </c>
      <c r="M1260" t="s">
        <v>61</v>
      </c>
      <c r="N1260" t="s">
        <v>61</v>
      </c>
    </row>
    <row r="1261" spans="1:15" x14ac:dyDescent="0.2">
      <c r="A1261" s="1" t="s">
        <v>26813</v>
      </c>
      <c r="B1261" s="1" t="s">
        <v>11544</v>
      </c>
      <c r="C1261" s="1" t="s">
        <v>11545</v>
      </c>
      <c r="D1261" s="1" t="s">
        <v>16217</v>
      </c>
      <c r="G1261" t="s">
        <v>61</v>
      </c>
      <c r="I1261" t="s">
        <v>61</v>
      </c>
      <c r="M1261" t="s">
        <v>61</v>
      </c>
      <c r="N1261" t="s">
        <v>61</v>
      </c>
    </row>
    <row r="1262" spans="1:15" x14ac:dyDescent="0.2">
      <c r="A1262" s="1" t="s">
        <v>26814</v>
      </c>
      <c r="B1262" s="1" t="s">
        <v>11546</v>
      </c>
      <c r="C1262" s="1" t="s">
        <v>11547</v>
      </c>
      <c r="D1262" s="1" t="s">
        <v>16217</v>
      </c>
      <c r="G1262" t="s">
        <v>61</v>
      </c>
      <c r="I1262" t="s">
        <v>61</v>
      </c>
      <c r="M1262" t="s">
        <v>61</v>
      </c>
      <c r="N1262" t="s">
        <v>61</v>
      </c>
    </row>
    <row r="1263" spans="1:15" x14ac:dyDescent="0.2">
      <c r="A1263" s="1" t="s">
        <v>26815</v>
      </c>
      <c r="B1263" s="1" t="s">
        <v>11548</v>
      </c>
      <c r="C1263" s="1" t="s">
        <v>11549</v>
      </c>
      <c r="D1263" s="1" t="s">
        <v>16217</v>
      </c>
      <c r="G1263" t="s">
        <v>61</v>
      </c>
      <c r="I1263" t="s">
        <v>61</v>
      </c>
      <c r="M1263" t="s">
        <v>61</v>
      </c>
      <c r="N1263" t="s">
        <v>61</v>
      </c>
    </row>
    <row r="1264" spans="1:15" x14ac:dyDescent="0.2">
      <c r="A1264" s="1" t="s">
        <v>26816</v>
      </c>
      <c r="B1264" s="1" t="s">
        <v>11550</v>
      </c>
      <c r="C1264" s="1" t="s">
        <v>11551</v>
      </c>
      <c r="D1264" s="1" t="s">
        <v>16217</v>
      </c>
      <c r="G1264" t="s">
        <v>61</v>
      </c>
      <c r="I1264" t="s">
        <v>61</v>
      </c>
      <c r="M1264" t="s">
        <v>61</v>
      </c>
      <c r="N1264" t="s">
        <v>61</v>
      </c>
    </row>
    <row r="1265" spans="1:15" x14ac:dyDescent="0.2">
      <c r="A1265" s="1" t="s">
        <v>26817</v>
      </c>
      <c r="B1265" s="1" t="s">
        <v>11552</v>
      </c>
      <c r="C1265" s="1" t="s">
        <v>11553</v>
      </c>
      <c r="D1265" s="1" t="s">
        <v>16217</v>
      </c>
      <c r="G1265" t="s">
        <v>61</v>
      </c>
      <c r="I1265" t="s">
        <v>61</v>
      </c>
      <c r="M1265" t="s">
        <v>61</v>
      </c>
      <c r="N1265" t="s">
        <v>61</v>
      </c>
    </row>
    <row r="1266" spans="1:15" x14ac:dyDescent="0.2">
      <c r="A1266" s="1" t="s">
        <v>26818</v>
      </c>
      <c r="B1266" s="1" t="s">
        <v>11554</v>
      </c>
      <c r="C1266" s="1" t="s">
        <v>11555</v>
      </c>
      <c r="D1266" s="1" t="s">
        <v>16217</v>
      </c>
      <c r="G1266" t="s">
        <v>61</v>
      </c>
      <c r="I1266" t="s">
        <v>61</v>
      </c>
      <c r="M1266" t="s">
        <v>61</v>
      </c>
      <c r="N1266" t="s">
        <v>61</v>
      </c>
    </row>
    <row r="1267" spans="1:15" x14ac:dyDescent="0.2">
      <c r="A1267" s="1" t="s">
        <v>26819</v>
      </c>
      <c r="B1267" s="1" t="s">
        <v>11556</v>
      </c>
      <c r="C1267" s="1" t="s">
        <v>11557</v>
      </c>
      <c r="D1267" s="1" t="s">
        <v>16217</v>
      </c>
      <c r="G1267" t="s">
        <v>61</v>
      </c>
      <c r="I1267" t="s">
        <v>61</v>
      </c>
      <c r="M1267" t="s">
        <v>61</v>
      </c>
      <c r="N1267" t="s">
        <v>61</v>
      </c>
    </row>
    <row r="1268" spans="1:15" x14ac:dyDescent="0.2">
      <c r="A1268" s="1" t="s">
        <v>26820</v>
      </c>
      <c r="B1268" s="1" t="s">
        <v>11558</v>
      </c>
      <c r="C1268" s="1" t="s">
        <v>10128</v>
      </c>
      <c r="D1268" s="1" t="s">
        <v>16218</v>
      </c>
      <c r="G1268" t="s">
        <v>61</v>
      </c>
      <c r="I1268" t="s">
        <v>62</v>
      </c>
      <c r="M1268" t="s">
        <v>61</v>
      </c>
      <c r="N1268" t="s">
        <v>61</v>
      </c>
      <c r="O1268" t="s">
        <v>62</v>
      </c>
    </row>
    <row r="1269" spans="1:15" x14ac:dyDescent="0.2">
      <c r="A1269" s="1" t="s">
        <v>26821</v>
      </c>
      <c r="B1269" s="1" t="s">
        <v>11559</v>
      </c>
      <c r="C1269" s="1" t="s">
        <v>11560</v>
      </c>
      <c r="D1269" s="1" t="s">
        <v>16217</v>
      </c>
      <c r="G1269" t="s">
        <v>61</v>
      </c>
      <c r="I1269" t="s">
        <v>61</v>
      </c>
      <c r="M1269" t="s">
        <v>61</v>
      </c>
      <c r="N1269" t="s">
        <v>61</v>
      </c>
    </row>
    <row r="1270" spans="1:15" x14ac:dyDescent="0.2">
      <c r="A1270" s="1" t="s">
        <v>26822</v>
      </c>
      <c r="B1270" s="1" t="s">
        <v>11561</v>
      </c>
      <c r="C1270" s="1" t="s">
        <v>11562</v>
      </c>
      <c r="D1270" s="1" t="s">
        <v>16217</v>
      </c>
      <c r="G1270" t="s">
        <v>61</v>
      </c>
      <c r="I1270" t="s">
        <v>61</v>
      </c>
      <c r="M1270" t="s">
        <v>61</v>
      </c>
      <c r="N1270" t="s">
        <v>61</v>
      </c>
    </row>
    <row r="1271" spans="1:15" x14ac:dyDescent="0.2">
      <c r="A1271" s="1" t="s">
        <v>26823</v>
      </c>
      <c r="B1271" s="1" t="s">
        <v>11563</v>
      </c>
      <c r="C1271" s="1" t="s">
        <v>11564</v>
      </c>
      <c r="D1271" s="1" t="s">
        <v>16217</v>
      </c>
      <c r="G1271" t="s">
        <v>61</v>
      </c>
      <c r="I1271" t="s">
        <v>61</v>
      </c>
      <c r="M1271" t="s">
        <v>61</v>
      </c>
      <c r="N1271" t="s">
        <v>61</v>
      </c>
    </row>
    <row r="1272" spans="1:15" x14ac:dyDescent="0.2">
      <c r="A1272" s="1" t="s">
        <v>26824</v>
      </c>
      <c r="B1272" s="1" t="s">
        <v>11565</v>
      </c>
      <c r="C1272" s="1" t="s">
        <v>11566</v>
      </c>
      <c r="D1272" s="1" t="s">
        <v>16217</v>
      </c>
      <c r="G1272" t="s">
        <v>61</v>
      </c>
      <c r="I1272" t="s">
        <v>61</v>
      </c>
      <c r="M1272" t="s">
        <v>61</v>
      </c>
      <c r="N1272" t="s">
        <v>61</v>
      </c>
    </row>
    <row r="1273" spans="1:15" x14ac:dyDescent="0.2">
      <c r="A1273" s="1" t="s">
        <v>26825</v>
      </c>
      <c r="B1273" s="1" t="s">
        <v>11567</v>
      </c>
      <c r="C1273" s="1" t="s">
        <v>11568</v>
      </c>
      <c r="D1273" s="1" t="s">
        <v>16217</v>
      </c>
      <c r="G1273" t="s">
        <v>61</v>
      </c>
      <c r="I1273" t="s">
        <v>61</v>
      </c>
      <c r="M1273" t="s">
        <v>61</v>
      </c>
      <c r="N1273" t="s">
        <v>61</v>
      </c>
    </row>
    <row r="1274" spans="1:15" x14ac:dyDescent="0.2">
      <c r="A1274" s="1" t="s">
        <v>26826</v>
      </c>
      <c r="B1274" s="1" t="s">
        <v>11569</v>
      </c>
      <c r="C1274" s="1" t="s">
        <v>11570</v>
      </c>
      <c r="D1274" s="1" t="s">
        <v>16217</v>
      </c>
      <c r="G1274" t="s">
        <v>61</v>
      </c>
      <c r="I1274" t="s">
        <v>61</v>
      </c>
      <c r="M1274" t="s">
        <v>61</v>
      </c>
      <c r="N1274" t="s">
        <v>61</v>
      </c>
    </row>
    <row r="1275" spans="1:15" x14ac:dyDescent="0.2">
      <c r="A1275" s="1" t="s">
        <v>26827</v>
      </c>
      <c r="B1275" s="1" t="s">
        <v>11571</v>
      </c>
      <c r="C1275" s="1" t="s">
        <v>11572</v>
      </c>
      <c r="D1275" s="1" t="s">
        <v>16217</v>
      </c>
      <c r="G1275" t="s">
        <v>61</v>
      </c>
      <c r="I1275" t="s">
        <v>61</v>
      </c>
      <c r="M1275" t="s">
        <v>61</v>
      </c>
      <c r="N1275" t="s">
        <v>61</v>
      </c>
    </row>
    <row r="1276" spans="1:15" x14ac:dyDescent="0.2">
      <c r="A1276" s="1" t="s">
        <v>26828</v>
      </c>
      <c r="B1276" s="1" t="s">
        <v>11573</v>
      </c>
      <c r="C1276" s="1" t="s">
        <v>11574</v>
      </c>
      <c r="D1276" s="1" t="s">
        <v>16217</v>
      </c>
      <c r="G1276" t="s">
        <v>61</v>
      </c>
      <c r="I1276" t="s">
        <v>61</v>
      </c>
      <c r="M1276" t="s">
        <v>61</v>
      </c>
      <c r="N1276" t="s">
        <v>61</v>
      </c>
    </row>
    <row r="1277" spans="1:15" x14ac:dyDescent="0.2">
      <c r="A1277" s="1" t="s">
        <v>26829</v>
      </c>
      <c r="B1277" s="1" t="s">
        <v>11575</v>
      </c>
      <c r="C1277" s="1" t="s">
        <v>11576</v>
      </c>
      <c r="D1277" s="1" t="s">
        <v>16217</v>
      </c>
      <c r="G1277" t="s">
        <v>61</v>
      </c>
      <c r="I1277" t="s">
        <v>61</v>
      </c>
      <c r="M1277" t="s">
        <v>61</v>
      </c>
      <c r="N1277" t="s">
        <v>61</v>
      </c>
    </row>
    <row r="1278" spans="1:15" x14ac:dyDescent="0.2">
      <c r="A1278" s="1" t="s">
        <v>26830</v>
      </c>
      <c r="B1278" s="1" t="s">
        <v>11577</v>
      </c>
      <c r="C1278" s="1" t="s">
        <v>11578</v>
      </c>
      <c r="D1278" s="1" t="s">
        <v>16217</v>
      </c>
      <c r="G1278" t="s">
        <v>61</v>
      </c>
      <c r="I1278" t="s">
        <v>62</v>
      </c>
      <c r="M1278" t="s">
        <v>61</v>
      </c>
      <c r="N1278" t="s">
        <v>61</v>
      </c>
    </row>
    <row r="1279" spans="1:15" x14ac:dyDescent="0.2">
      <c r="A1279" s="1" t="s">
        <v>26831</v>
      </c>
      <c r="B1279" s="1" t="s">
        <v>11579</v>
      </c>
      <c r="C1279" s="1" t="s">
        <v>11580</v>
      </c>
      <c r="D1279" s="1" t="s">
        <v>16217</v>
      </c>
      <c r="G1279" t="s">
        <v>61</v>
      </c>
      <c r="I1279" t="s">
        <v>61</v>
      </c>
      <c r="M1279" t="s">
        <v>61</v>
      </c>
      <c r="N1279" t="s">
        <v>61</v>
      </c>
    </row>
    <row r="1280" spans="1:15" x14ac:dyDescent="0.2">
      <c r="A1280" s="1" t="s">
        <v>26832</v>
      </c>
      <c r="B1280" s="1" t="s">
        <v>11581</v>
      </c>
      <c r="C1280" s="1" t="s">
        <v>11582</v>
      </c>
      <c r="D1280" s="1" t="s">
        <v>16217</v>
      </c>
      <c r="G1280" t="s">
        <v>61</v>
      </c>
      <c r="I1280" t="s">
        <v>61</v>
      </c>
      <c r="M1280" t="s">
        <v>61</v>
      </c>
      <c r="N1280" t="s">
        <v>61</v>
      </c>
    </row>
    <row r="1281" spans="1:15" x14ac:dyDescent="0.2">
      <c r="A1281" s="1" t="s">
        <v>26833</v>
      </c>
      <c r="B1281" s="1" t="s">
        <v>11583</v>
      </c>
      <c r="C1281" s="1" t="s">
        <v>11584</v>
      </c>
      <c r="D1281" s="1" t="s">
        <v>16217</v>
      </c>
      <c r="G1281" t="s">
        <v>61</v>
      </c>
      <c r="I1281" t="s">
        <v>61</v>
      </c>
      <c r="M1281" t="s">
        <v>61</v>
      </c>
      <c r="N1281" t="s">
        <v>61</v>
      </c>
      <c r="O1281" t="s">
        <v>61</v>
      </c>
    </row>
    <row r="1282" spans="1:15" x14ac:dyDescent="0.2">
      <c r="A1282" s="1" t="s">
        <v>26834</v>
      </c>
      <c r="B1282" s="1" t="s">
        <v>11585</v>
      </c>
      <c r="C1282" s="1" t="s">
        <v>11586</v>
      </c>
      <c r="D1282" s="1" t="s">
        <v>16217</v>
      </c>
      <c r="G1282" t="s">
        <v>61</v>
      </c>
      <c r="I1282" t="s">
        <v>61</v>
      </c>
      <c r="M1282" t="s">
        <v>61</v>
      </c>
      <c r="N1282" t="s">
        <v>61</v>
      </c>
    </row>
    <row r="1283" spans="1:15" x14ac:dyDescent="0.2">
      <c r="A1283" s="1" t="s">
        <v>26835</v>
      </c>
      <c r="B1283" s="1" t="s">
        <v>11587</v>
      </c>
      <c r="C1283" s="1" t="s">
        <v>11588</v>
      </c>
      <c r="D1283" s="1" t="s">
        <v>16217</v>
      </c>
      <c r="G1283" t="s">
        <v>61</v>
      </c>
      <c r="I1283" t="s">
        <v>61</v>
      </c>
      <c r="M1283" t="s">
        <v>61</v>
      </c>
      <c r="N1283" t="s">
        <v>61</v>
      </c>
    </row>
    <row r="1284" spans="1:15" x14ac:dyDescent="0.2">
      <c r="A1284" s="1" t="s">
        <v>26836</v>
      </c>
      <c r="B1284" s="1" t="s">
        <v>11589</v>
      </c>
      <c r="C1284" s="1" t="s">
        <v>11590</v>
      </c>
      <c r="D1284" s="1" t="s">
        <v>16217</v>
      </c>
      <c r="G1284" t="s">
        <v>61</v>
      </c>
      <c r="I1284" t="s">
        <v>62</v>
      </c>
      <c r="M1284" t="s">
        <v>61</v>
      </c>
      <c r="N1284" t="s">
        <v>61</v>
      </c>
    </row>
    <row r="1285" spans="1:15" x14ac:dyDescent="0.2">
      <c r="A1285" s="1" t="s">
        <v>26837</v>
      </c>
      <c r="B1285" s="1" t="s">
        <v>11591</v>
      </c>
      <c r="C1285" s="1" t="s">
        <v>11592</v>
      </c>
      <c r="D1285" s="1" t="s">
        <v>16217</v>
      </c>
      <c r="G1285" t="s">
        <v>61</v>
      </c>
      <c r="I1285" t="s">
        <v>61</v>
      </c>
      <c r="M1285" t="s">
        <v>61</v>
      </c>
      <c r="N1285" t="s">
        <v>61</v>
      </c>
    </row>
    <row r="1286" spans="1:15" x14ac:dyDescent="0.2">
      <c r="A1286" s="1" t="s">
        <v>26838</v>
      </c>
      <c r="B1286" s="1" t="s">
        <v>11593</v>
      </c>
      <c r="C1286" s="1" t="s">
        <v>11594</v>
      </c>
      <c r="D1286" s="1" t="s">
        <v>16217</v>
      </c>
      <c r="G1286" t="s">
        <v>61</v>
      </c>
      <c r="I1286" t="s">
        <v>61</v>
      </c>
      <c r="M1286" t="s">
        <v>61</v>
      </c>
      <c r="N1286" t="s">
        <v>61</v>
      </c>
    </row>
    <row r="1287" spans="1:15" x14ac:dyDescent="0.2">
      <c r="A1287" s="1" t="s">
        <v>26839</v>
      </c>
      <c r="B1287" s="1" t="s">
        <v>11595</v>
      </c>
      <c r="C1287" s="1" t="s">
        <v>11596</v>
      </c>
      <c r="D1287" s="1" t="s">
        <v>16217</v>
      </c>
      <c r="G1287" t="s">
        <v>61</v>
      </c>
      <c r="I1287" t="s">
        <v>61</v>
      </c>
      <c r="M1287" t="s">
        <v>61</v>
      </c>
      <c r="N1287" t="s">
        <v>61</v>
      </c>
    </row>
    <row r="1288" spans="1:15" x14ac:dyDescent="0.2">
      <c r="A1288" s="1" t="s">
        <v>26840</v>
      </c>
      <c r="B1288" s="1" t="s">
        <v>11597</v>
      </c>
      <c r="C1288" s="1" t="s">
        <v>11598</v>
      </c>
      <c r="D1288" s="1" t="s">
        <v>16217</v>
      </c>
      <c r="G1288" t="s">
        <v>61</v>
      </c>
      <c r="I1288" t="s">
        <v>61</v>
      </c>
      <c r="M1288" t="s">
        <v>61</v>
      </c>
      <c r="N1288" t="s">
        <v>61</v>
      </c>
    </row>
    <row r="1289" spans="1:15" x14ac:dyDescent="0.2">
      <c r="A1289" s="1" t="s">
        <v>26841</v>
      </c>
      <c r="B1289" s="1" t="s">
        <v>11599</v>
      </c>
      <c r="C1289" s="1" t="s">
        <v>11600</v>
      </c>
      <c r="D1289" s="1" t="s">
        <v>16218</v>
      </c>
      <c r="G1289" t="s">
        <v>61</v>
      </c>
      <c r="I1289" t="s">
        <v>61</v>
      </c>
      <c r="M1289" t="s">
        <v>61</v>
      </c>
      <c r="N1289" t="s">
        <v>61</v>
      </c>
      <c r="O1289" t="s">
        <v>61</v>
      </c>
    </row>
    <row r="1290" spans="1:15" x14ac:dyDescent="0.2">
      <c r="A1290" s="1" t="s">
        <v>26842</v>
      </c>
      <c r="B1290" s="1" t="s">
        <v>11601</v>
      </c>
      <c r="C1290" s="1" t="s">
        <v>11602</v>
      </c>
      <c r="D1290" s="1" t="s">
        <v>16217</v>
      </c>
      <c r="G1290" t="s">
        <v>61</v>
      </c>
      <c r="I1290" t="s">
        <v>61</v>
      </c>
      <c r="M1290" t="s">
        <v>61</v>
      </c>
      <c r="N1290" t="s">
        <v>61</v>
      </c>
    </row>
    <row r="1291" spans="1:15" x14ac:dyDescent="0.2">
      <c r="A1291" s="1" t="s">
        <v>26843</v>
      </c>
      <c r="B1291" s="1" t="s">
        <v>11603</v>
      </c>
      <c r="C1291" s="1" t="s">
        <v>11604</v>
      </c>
      <c r="D1291" s="1" t="s">
        <v>16217</v>
      </c>
      <c r="G1291" t="s">
        <v>61</v>
      </c>
      <c r="I1291" t="s">
        <v>61</v>
      </c>
      <c r="M1291" t="s">
        <v>61</v>
      </c>
      <c r="N1291" t="s">
        <v>61</v>
      </c>
    </row>
    <row r="1292" spans="1:15" x14ac:dyDescent="0.2">
      <c r="A1292" s="1" t="s">
        <v>26844</v>
      </c>
      <c r="B1292" s="1" t="s">
        <v>11605</v>
      </c>
      <c r="C1292" s="1" t="s">
        <v>11606</v>
      </c>
      <c r="D1292" s="1" t="s">
        <v>16217</v>
      </c>
      <c r="G1292" t="s">
        <v>61</v>
      </c>
      <c r="I1292" t="s">
        <v>61</v>
      </c>
      <c r="M1292" t="s">
        <v>61</v>
      </c>
      <c r="N1292" t="s">
        <v>61</v>
      </c>
    </row>
    <row r="1293" spans="1:15" x14ac:dyDescent="0.2">
      <c r="A1293" s="1" t="s">
        <v>26845</v>
      </c>
      <c r="B1293" s="1" t="s">
        <v>11607</v>
      </c>
      <c r="C1293" s="1" t="s">
        <v>11608</v>
      </c>
      <c r="D1293" s="1" t="s">
        <v>16217</v>
      </c>
      <c r="G1293" t="s">
        <v>61</v>
      </c>
      <c r="I1293" t="s">
        <v>61</v>
      </c>
      <c r="M1293" t="s">
        <v>61</v>
      </c>
      <c r="N1293" t="s">
        <v>61</v>
      </c>
    </row>
    <row r="1294" spans="1:15" x14ac:dyDescent="0.2">
      <c r="A1294" s="1" t="s">
        <v>26846</v>
      </c>
      <c r="B1294" s="1" t="s">
        <v>11609</v>
      </c>
      <c r="C1294" s="1" t="s">
        <v>11610</v>
      </c>
      <c r="D1294" s="1" t="s">
        <v>16217</v>
      </c>
      <c r="G1294" t="s">
        <v>61</v>
      </c>
      <c r="I1294" t="s">
        <v>61</v>
      </c>
      <c r="M1294" t="s">
        <v>61</v>
      </c>
      <c r="N1294" t="s">
        <v>61</v>
      </c>
    </row>
    <row r="1295" spans="1:15" x14ac:dyDescent="0.2">
      <c r="A1295" s="1" t="s">
        <v>26847</v>
      </c>
      <c r="B1295" s="1" t="s">
        <v>11611</v>
      </c>
      <c r="C1295" s="1" t="s">
        <v>11612</v>
      </c>
      <c r="D1295" s="1" t="s">
        <v>16217</v>
      </c>
      <c r="G1295" t="s">
        <v>61</v>
      </c>
      <c r="I1295" t="s">
        <v>61</v>
      </c>
      <c r="M1295" t="s">
        <v>61</v>
      </c>
      <c r="N1295" t="s">
        <v>61</v>
      </c>
    </row>
    <row r="1296" spans="1:15" x14ac:dyDescent="0.2">
      <c r="A1296" s="1" t="s">
        <v>26848</v>
      </c>
      <c r="B1296" s="1" t="s">
        <v>11613</v>
      </c>
      <c r="C1296" s="1" t="s">
        <v>11614</v>
      </c>
      <c r="D1296" s="1" t="s">
        <v>16217</v>
      </c>
      <c r="G1296" t="s">
        <v>61</v>
      </c>
      <c r="I1296" t="s">
        <v>61</v>
      </c>
      <c r="M1296" t="s">
        <v>61</v>
      </c>
      <c r="N1296" t="s">
        <v>61</v>
      </c>
    </row>
    <row r="1297" spans="1:15" x14ac:dyDescent="0.2">
      <c r="A1297" s="1" t="s">
        <v>26849</v>
      </c>
      <c r="B1297" s="1" t="s">
        <v>11615</v>
      </c>
      <c r="C1297" s="1" t="s">
        <v>11616</v>
      </c>
      <c r="D1297" s="1" t="s">
        <v>16217</v>
      </c>
      <c r="G1297" t="s">
        <v>61</v>
      </c>
      <c r="I1297" t="s">
        <v>61</v>
      </c>
      <c r="M1297" t="s">
        <v>61</v>
      </c>
      <c r="N1297" t="s">
        <v>61</v>
      </c>
      <c r="O1297" t="s">
        <v>61</v>
      </c>
    </row>
    <row r="1298" spans="1:15" x14ac:dyDescent="0.2">
      <c r="A1298" s="1" t="s">
        <v>26850</v>
      </c>
      <c r="B1298" s="1" t="s">
        <v>11617</v>
      </c>
      <c r="C1298" s="1" t="s">
        <v>11618</v>
      </c>
      <c r="D1298" s="1" t="s">
        <v>16217</v>
      </c>
      <c r="G1298" t="s">
        <v>61</v>
      </c>
      <c r="I1298" t="s">
        <v>61</v>
      </c>
      <c r="M1298" t="s">
        <v>61</v>
      </c>
      <c r="N1298" t="s">
        <v>61</v>
      </c>
    </row>
    <row r="1299" spans="1:15" x14ac:dyDescent="0.2">
      <c r="A1299" s="1" t="s">
        <v>26851</v>
      </c>
      <c r="B1299" s="1" t="s">
        <v>11619</v>
      </c>
      <c r="C1299" s="1" t="s">
        <v>11620</v>
      </c>
      <c r="D1299" s="1" t="s">
        <v>16217</v>
      </c>
      <c r="G1299" t="s">
        <v>61</v>
      </c>
      <c r="I1299" t="s">
        <v>61</v>
      </c>
      <c r="M1299" t="s">
        <v>61</v>
      </c>
      <c r="N1299" t="s">
        <v>61</v>
      </c>
    </row>
    <row r="1300" spans="1:15" x14ac:dyDescent="0.2">
      <c r="A1300" s="1" t="s">
        <v>26852</v>
      </c>
      <c r="B1300" s="1" t="s">
        <v>11621</v>
      </c>
      <c r="C1300" s="1" t="s">
        <v>11292</v>
      </c>
      <c r="D1300" s="1" t="s">
        <v>16218</v>
      </c>
      <c r="G1300" t="s">
        <v>61</v>
      </c>
      <c r="I1300" t="s">
        <v>61</v>
      </c>
      <c r="M1300" t="s">
        <v>61</v>
      </c>
      <c r="N1300" t="s">
        <v>61</v>
      </c>
      <c r="O1300" t="s">
        <v>61</v>
      </c>
    </row>
    <row r="1301" spans="1:15" x14ac:dyDescent="0.2">
      <c r="A1301" s="1" t="s">
        <v>26853</v>
      </c>
      <c r="B1301" s="1" t="s">
        <v>11622</v>
      </c>
      <c r="C1301" s="1" t="s">
        <v>11623</v>
      </c>
      <c r="D1301" s="1" t="s">
        <v>16217</v>
      </c>
      <c r="G1301" t="s">
        <v>61</v>
      </c>
      <c r="I1301" t="s">
        <v>61</v>
      </c>
      <c r="M1301" t="s">
        <v>61</v>
      </c>
      <c r="N1301" t="s">
        <v>61</v>
      </c>
    </row>
    <row r="1302" spans="1:15" x14ac:dyDescent="0.2">
      <c r="A1302" s="1" t="s">
        <v>26854</v>
      </c>
      <c r="B1302" s="1" t="s">
        <v>11624</v>
      </c>
      <c r="C1302" s="1" t="s">
        <v>11625</v>
      </c>
      <c r="D1302" s="1" t="s">
        <v>16217</v>
      </c>
      <c r="G1302" t="s">
        <v>61</v>
      </c>
      <c r="I1302" t="s">
        <v>61</v>
      </c>
      <c r="M1302" t="s">
        <v>61</v>
      </c>
      <c r="N1302" t="s">
        <v>61</v>
      </c>
    </row>
    <row r="1303" spans="1:15" x14ac:dyDescent="0.2">
      <c r="A1303" s="1" t="s">
        <v>26855</v>
      </c>
      <c r="B1303" s="1" t="s">
        <v>11626</v>
      </c>
      <c r="C1303" s="1" t="s">
        <v>11627</v>
      </c>
      <c r="D1303" s="1" t="s">
        <v>16217</v>
      </c>
      <c r="G1303" t="s">
        <v>61</v>
      </c>
      <c r="I1303" t="s">
        <v>61</v>
      </c>
      <c r="M1303" t="s">
        <v>61</v>
      </c>
      <c r="N1303" t="s">
        <v>61</v>
      </c>
    </row>
    <row r="1304" spans="1:15" x14ac:dyDescent="0.2">
      <c r="A1304" s="1" t="s">
        <v>26856</v>
      </c>
      <c r="B1304" s="1" t="s">
        <v>11628</v>
      </c>
      <c r="C1304" s="1" t="s">
        <v>11629</v>
      </c>
      <c r="D1304" s="1" t="s">
        <v>16217</v>
      </c>
      <c r="G1304" t="s">
        <v>61</v>
      </c>
      <c r="I1304" t="s">
        <v>61</v>
      </c>
      <c r="M1304" t="s">
        <v>61</v>
      </c>
      <c r="N1304" t="s">
        <v>61</v>
      </c>
    </row>
    <row r="1305" spans="1:15" x14ac:dyDescent="0.2">
      <c r="A1305" s="1" t="s">
        <v>26857</v>
      </c>
      <c r="B1305" s="1" t="s">
        <v>11630</v>
      </c>
      <c r="C1305" s="1" t="s">
        <v>11631</v>
      </c>
      <c r="D1305" s="1" t="s">
        <v>16217</v>
      </c>
      <c r="G1305" t="s">
        <v>61</v>
      </c>
      <c r="I1305" t="s">
        <v>61</v>
      </c>
      <c r="M1305" t="s">
        <v>61</v>
      </c>
      <c r="N1305" t="s">
        <v>61</v>
      </c>
    </row>
    <row r="1306" spans="1:15" x14ac:dyDescent="0.2">
      <c r="A1306" s="1" t="s">
        <v>26858</v>
      </c>
      <c r="B1306" s="1" t="s">
        <v>11632</v>
      </c>
      <c r="C1306" s="1" t="s">
        <v>11633</v>
      </c>
      <c r="D1306" s="1" t="s">
        <v>16217</v>
      </c>
      <c r="G1306" t="s">
        <v>61</v>
      </c>
      <c r="I1306" t="s">
        <v>61</v>
      </c>
      <c r="M1306" t="s">
        <v>61</v>
      </c>
      <c r="N1306" t="s">
        <v>61</v>
      </c>
    </row>
    <row r="1307" spans="1:15" x14ac:dyDescent="0.2">
      <c r="A1307" s="1" t="s">
        <v>26859</v>
      </c>
      <c r="B1307" s="1" t="s">
        <v>11634</v>
      </c>
      <c r="C1307" s="1" t="s">
        <v>11635</v>
      </c>
      <c r="D1307" s="1" t="s">
        <v>16217</v>
      </c>
      <c r="G1307" t="s">
        <v>61</v>
      </c>
      <c r="I1307" t="s">
        <v>61</v>
      </c>
      <c r="M1307" t="s">
        <v>61</v>
      </c>
      <c r="N1307" t="s">
        <v>61</v>
      </c>
    </row>
    <row r="1308" spans="1:15" x14ac:dyDescent="0.2">
      <c r="A1308" s="1" t="s">
        <v>26860</v>
      </c>
      <c r="B1308" s="1" t="s">
        <v>11636</v>
      </c>
      <c r="C1308" s="1" t="s">
        <v>11637</v>
      </c>
      <c r="D1308" s="1" t="s">
        <v>16217</v>
      </c>
      <c r="G1308" t="s">
        <v>61</v>
      </c>
      <c r="I1308" t="s">
        <v>61</v>
      </c>
      <c r="M1308" t="s">
        <v>61</v>
      </c>
      <c r="N1308" t="s">
        <v>61</v>
      </c>
    </row>
    <row r="1309" spans="1:15" x14ac:dyDescent="0.2">
      <c r="A1309" s="1" t="s">
        <v>26861</v>
      </c>
      <c r="B1309" s="1" t="s">
        <v>11638</v>
      </c>
      <c r="C1309" s="1" t="s">
        <v>11639</v>
      </c>
      <c r="D1309" s="1" t="s">
        <v>16217</v>
      </c>
      <c r="G1309" t="s">
        <v>61</v>
      </c>
      <c r="I1309" t="s">
        <v>61</v>
      </c>
      <c r="M1309" t="s">
        <v>61</v>
      </c>
      <c r="N1309" t="s">
        <v>61</v>
      </c>
    </row>
    <row r="1310" spans="1:15" x14ac:dyDescent="0.2">
      <c r="A1310" s="1" t="s">
        <v>26862</v>
      </c>
      <c r="B1310" s="1" t="s">
        <v>11640</v>
      </c>
      <c r="C1310" s="1" t="s">
        <v>11641</v>
      </c>
      <c r="D1310" s="1" t="s">
        <v>16217</v>
      </c>
      <c r="G1310" t="s">
        <v>61</v>
      </c>
      <c r="I1310" t="s">
        <v>61</v>
      </c>
      <c r="M1310" t="s">
        <v>61</v>
      </c>
      <c r="N1310" t="s">
        <v>61</v>
      </c>
    </row>
    <row r="1311" spans="1:15" x14ac:dyDescent="0.2">
      <c r="A1311" s="1" t="s">
        <v>26863</v>
      </c>
      <c r="B1311" s="1" t="s">
        <v>11642</v>
      </c>
      <c r="C1311" s="1" t="s">
        <v>9179</v>
      </c>
      <c r="D1311" s="1" t="s">
        <v>16218</v>
      </c>
      <c r="E1311" t="s">
        <v>62</v>
      </c>
      <c r="G1311" t="s">
        <v>62</v>
      </c>
      <c r="I1311" t="s">
        <v>62</v>
      </c>
      <c r="L1311" t="s">
        <v>61</v>
      </c>
      <c r="M1311" t="s">
        <v>61</v>
      </c>
      <c r="N1311" t="s">
        <v>62</v>
      </c>
      <c r="O1311" t="s">
        <v>62</v>
      </c>
    </row>
    <row r="1312" spans="1:15" x14ac:dyDescent="0.2">
      <c r="A1312" s="1" t="s">
        <v>26864</v>
      </c>
      <c r="B1312" s="1" t="s">
        <v>11643</v>
      </c>
      <c r="C1312" s="1" t="s">
        <v>11644</v>
      </c>
      <c r="D1312" s="1" t="s">
        <v>16217</v>
      </c>
      <c r="G1312" t="s">
        <v>61</v>
      </c>
      <c r="I1312" t="s">
        <v>61</v>
      </c>
      <c r="M1312" t="s">
        <v>61</v>
      </c>
      <c r="N1312" t="s">
        <v>61</v>
      </c>
    </row>
    <row r="1313" spans="1:15" x14ac:dyDescent="0.2">
      <c r="A1313" s="1" t="s">
        <v>26865</v>
      </c>
      <c r="B1313" s="1" t="s">
        <v>11645</v>
      </c>
      <c r="C1313" s="1" t="s">
        <v>11646</v>
      </c>
      <c r="D1313" s="1" t="s">
        <v>16217</v>
      </c>
      <c r="G1313" t="s">
        <v>61</v>
      </c>
      <c r="I1313" t="s">
        <v>61</v>
      </c>
      <c r="M1313" t="s">
        <v>61</v>
      </c>
      <c r="N1313" t="s">
        <v>61</v>
      </c>
    </row>
    <row r="1314" spans="1:15" x14ac:dyDescent="0.2">
      <c r="A1314" s="1" t="s">
        <v>26866</v>
      </c>
      <c r="B1314" s="1" t="s">
        <v>11647</v>
      </c>
      <c r="C1314" s="1" t="s">
        <v>11648</v>
      </c>
      <c r="D1314" s="1" t="s">
        <v>16217</v>
      </c>
      <c r="G1314" t="s">
        <v>61</v>
      </c>
      <c r="I1314" t="s">
        <v>61</v>
      </c>
      <c r="M1314" t="s">
        <v>61</v>
      </c>
      <c r="N1314" t="s">
        <v>61</v>
      </c>
    </row>
    <row r="1315" spans="1:15" x14ac:dyDescent="0.2">
      <c r="A1315" s="1" t="s">
        <v>26867</v>
      </c>
      <c r="B1315" s="1" t="s">
        <v>11649</v>
      </c>
      <c r="C1315" s="1" t="s">
        <v>11650</v>
      </c>
      <c r="D1315" s="1" t="s">
        <v>16217</v>
      </c>
      <c r="G1315" t="s">
        <v>61</v>
      </c>
      <c r="I1315" t="s">
        <v>61</v>
      </c>
      <c r="M1315" t="s">
        <v>61</v>
      </c>
      <c r="N1315" t="s">
        <v>61</v>
      </c>
    </row>
    <row r="1316" spans="1:15" x14ac:dyDescent="0.2">
      <c r="A1316" s="1" t="s">
        <v>26868</v>
      </c>
      <c r="B1316" s="1" t="s">
        <v>11651</v>
      </c>
      <c r="C1316" s="1" t="s">
        <v>11652</v>
      </c>
      <c r="D1316" s="1" t="s">
        <v>16217</v>
      </c>
      <c r="G1316" t="s">
        <v>61</v>
      </c>
      <c r="I1316" t="s">
        <v>61</v>
      </c>
      <c r="M1316" t="s">
        <v>61</v>
      </c>
      <c r="N1316" t="s">
        <v>61</v>
      </c>
    </row>
    <row r="1317" spans="1:15" x14ac:dyDescent="0.2">
      <c r="A1317" s="1" t="s">
        <v>26869</v>
      </c>
      <c r="B1317" s="1" t="s">
        <v>11653</v>
      </c>
      <c r="C1317" s="1" t="s">
        <v>11654</v>
      </c>
      <c r="D1317" s="1" t="s">
        <v>16217</v>
      </c>
      <c r="G1317" t="s">
        <v>61</v>
      </c>
      <c r="I1317" t="s">
        <v>61</v>
      </c>
      <c r="M1317" t="s">
        <v>61</v>
      </c>
      <c r="N1317" t="s">
        <v>61</v>
      </c>
    </row>
    <row r="1318" spans="1:15" x14ac:dyDescent="0.2">
      <c r="A1318" s="1" t="s">
        <v>26870</v>
      </c>
      <c r="B1318" s="1" t="s">
        <v>11655</v>
      </c>
      <c r="C1318" s="1" t="s">
        <v>11656</v>
      </c>
      <c r="D1318" s="1" t="s">
        <v>16217</v>
      </c>
      <c r="G1318" t="s">
        <v>61</v>
      </c>
      <c r="I1318" t="s">
        <v>61</v>
      </c>
      <c r="M1318" t="s">
        <v>61</v>
      </c>
      <c r="N1318" t="s">
        <v>61</v>
      </c>
    </row>
    <row r="1319" spans="1:15" x14ac:dyDescent="0.2">
      <c r="A1319" s="1" t="s">
        <v>26871</v>
      </c>
      <c r="B1319" s="1" t="s">
        <v>11657</v>
      </c>
      <c r="C1319" s="1" t="s">
        <v>11658</v>
      </c>
      <c r="D1319" s="1" t="s">
        <v>16217</v>
      </c>
      <c r="G1319" t="s">
        <v>61</v>
      </c>
      <c r="I1319" t="s">
        <v>61</v>
      </c>
      <c r="M1319" t="s">
        <v>61</v>
      </c>
      <c r="N1319" t="s">
        <v>61</v>
      </c>
    </row>
    <row r="1320" spans="1:15" x14ac:dyDescent="0.2">
      <c r="A1320" s="1" t="s">
        <v>26872</v>
      </c>
      <c r="B1320" s="1" t="s">
        <v>11659</v>
      </c>
      <c r="C1320" s="1" t="s">
        <v>11660</v>
      </c>
      <c r="D1320" s="1" t="s">
        <v>16217</v>
      </c>
      <c r="G1320" t="s">
        <v>61</v>
      </c>
      <c r="I1320" t="s">
        <v>61</v>
      </c>
      <c r="M1320" t="s">
        <v>61</v>
      </c>
      <c r="N1320" t="s">
        <v>61</v>
      </c>
    </row>
    <row r="1321" spans="1:15" x14ac:dyDescent="0.2">
      <c r="A1321" s="1" t="s">
        <v>26873</v>
      </c>
      <c r="B1321" s="1" t="s">
        <v>11661</v>
      </c>
      <c r="C1321" s="1" t="s">
        <v>11662</v>
      </c>
      <c r="D1321" s="1" t="s">
        <v>16217</v>
      </c>
      <c r="G1321" t="s">
        <v>61</v>
      </c>
      <c r="I1321" t="s">
        <v>61</v>
      </c>
      <c r="M1321" t="s">
        <v>61</v>
      </c>
      <c r="N1321" t="s">
        <v>61</v>
      </c>
    </row>
    <row r="1322" spans="1:15" x14ac:dyDescent="0.2">
      <c r="A1322" s="1" t="s">
        <v>26874</v>
      </c>
      <c r="B1322" s="1" t="s">
        <v>11663</v>
      </c>
      <c r="C1322" s="1" t="s">
        <v>11664</v>
      </c>
      <c r="D1322" s="1" t="s">
        <v>16218</v>
      </c>
      <c r="G1322" t="s">
        <v>61</v>
      </c>
      <c r="I1322" t="s">
        <v>62</v>
      </c>
      <c r="M1322" t="s">
        <v>62</v>
      </c>
      <c r="N1322" t="s">
        <v>61</v>
      </c>
      <c r="O1322" t="s">
        <v>62</v>
      </c>
    </row>
    <row r="1323" spans="1:15" x14ac:dyDescent="0.2">
      <c r="A1323" s="1" t="s">
        <v>26875</v>
      </c>
      <c r="B1323" s="1" t="s">
        <v>11665</v>
      </c>
      <c r="C1323" s="1" t="s">
        <v>11666</v>
      </c>
      <c r="D1323" s="1" t="s">
        <v>16217</v>
      </c>
      <c r="E1323" t="s">
        <v>61</v>
      </c>
      <c r="F1323" t="s">
        <v>61</v>
      </c>
      <c r="G1323" t="s">
        <v>61</v>
      </c>
      <c r="I1323" t="s">
        <v>61</v>
      </c>
      <c r="J1323" t="s">
        <v>61</v>
      </c>
      <c r="K1323" t="s">
        <v>61</v>
      </c>
      <c r="M1323" t="s">
        <v>61</v>
      </c>
      <c r="N1323" t="s">
        <v>61</v>
      </c>
      <c r="O1323" t="s">
        <v>61</v>
      </c>
    </row>
    <row r="1324" spans="1:15" x14ac:dyDescent="0.2">
      <c r="A1324" s="1" t="s">
        <v>26876</v>
      </c>
      <c r="B1324" s="1" t="s">
        <v>11667</v>
      </c>
      <c r="C1324" s="1" t="s">
        <v>11668</v>
      </c>
      <c r="D1324" s="1" t="s">
        <v>16217</v>
      </c>
      <c r="G1324" t="s">
        <v>61</v>
      </c>
      <c r="I1324" t="s">
        <v>61</v>
      </c>
      <c r="M1324" t="s">
        <v>61</v>
      </c>
      <c r="N1324" t="s">
        <v>61</v>
      </c>
    </row>
    <row r="1325" spans="1:15" x14ac:dyDescent="0.2">
      <c r="A1325" s="1" t="s">
        <v>26877</v>
      </c>
      <c r="B1325" s="1" t="s">
        <v>11669</v>
      </c>
      <c r="C1325" s="1" t="s">
        <v>11670</v>
      </c>
      <c r="D1325" s="1" t="s">
        <v>16217</v>
      </c>
      <c r="G1325" t="s">
        <v>61</v>
      </c>
      <c r="I1325" t="s">
        <v>61</v>
      </c>
      <c r="M1325" t="s">
        <v>61</v>
      </c>
      <c r="N1325" t="s">
        <v>61</v>
      </c>
    </row>
    <row r="1326" spans="1:15" x14ac:dyDescent="0.2">
      <c r="A1326" s="1" t="s">
        <v>26878</v>
      </c>
      <c r="B1326" s="1" t="s">
        <v>11671</v>
      </c>
      <c r="C1326" s="1" t="s">
        <v>11672</v>
      </c>
      <c r="D1326" s="1" t="s">
        <v>16217</v>
      </c>
      <c r="G1326" t="s">
        <v>61</v>
      </c>
      <c r="I1326" t="s">
        <v>61</v>
      </c>
      <c r="M1326" t="s">
        <v>61</v>
      </c>
      <c r="N1326" t="s">
        <v>61</v>
      </c>
      <c r="O1326" t="s">
        <v>61</v>
      </c>
    </row>
    <row r="1327" spans="1:15" x14ac:dyDescent="0.2">
      <c r="A1327" s="1" t="s">
        <v>26879</v>
      </c>
      <c r="B1327" s="1" t="s">
        <v>11673</v>
      </c>
      <c r="C1327" s="1" t="s">
        <v>11674</v>
      </c>
      <c r="D1327" s="1" t="s">
        <v>16217</v>
      </c>
      <c r="G1327" t="s">
        <v>61</v>
      </c>
      <c r="I1327" t="s">
        <v>61</v>
      </c>
      <c r="M1327" t="s">
        <v>61</v>
      </c>
      <c r="N1327" t="s">
        <v>61</v>
      </c>
    </row>
    <row r="1328" spans="1:15" x14ac:dyDescent="0.2">
      <c r="A1328" s="1" t="s">
        <v>26880</v>
      </c>
      <c r="B1328" s="1" t="s">
        <v>11675</v>
      </c>
      <c r="C1328" s="1" t="s">
        <v>11676</v>
      </c>
      <c r="D1328" s="1" t="s">
        <v>16217</v>
      </c>
      <c r="G1328" t="s">
        <v>61</v>
      </c>
      <c r="I1328" t="s">
        <v>61</v>
      </c>
      <c r="M1328" t="s">
        <v>61</v>
      </c>
      <c r="N1328" t="s">
        <v>61</v>
      </c>
    </row>
    <row r="1329" spans="1:15" x14ac:dyDescent="0.2">
      <c r="A1329" s="1" t="s">
        <v>26881</v>
      </c>
      <c r="B1329" s="1" t="s">
        <v>11677</v>
      </c>
      <c r="C1329" s="1" t="s">
        <v>11678</v>
      </c>
      <c r="D1329" s="1" t="s">
        <v>16217</v>
      </c>
      <c r="G1329" t="s">
        <v>61</v>
      </c>
      <c r="I1329" t="s">
        <v>61</v>
      </c>
      <c r="M1329" t="s">
        <v>61</v>
      </c>
      <c r="N1329" t="s">
        <v>61</v>
      </c>
    </row>
    <row r="1330" spans="1:15" x14ac:dyDescent="0.2">
      <c r="A1330" s="1" t="s">
        <v>26882</v>
      </c>
      <c r="B1330" s="1" t="s">
        <v>11679</v>
      </c>
      <c r="C1330" s="1" t="s">
        <v>11680</v>
      </c>
      <c r="D1330" s="1" t="s">
        <v>16217</v>
      </c>
      <c r="G1330" t="s">
        <v>61</v>
      </c>
      <c r="I1330" t="s">
        <v>61</v>
      </c>
      <c r="M1330" t="s">
        <v>61</v>
      </c>
      <c r="N1330" t="s">
        <v>61</v>
      </c>
    </row>
    <row r="1331" spans="1:15" x14ac:dyDescent="0.2">
      <c r="A1331" s="1" t="s">
        <v>26883</v>
      </c>
      <c r="B1331" s="1" t="s">
        <v>11681</v>
      </c>
      <c r="C1331" s="1" t="s">
        <v>11682</v>
      </c>
      <c r="D1331" s="1" t="s">
        <v>16217</v>
      </c>
      <c r="G1331" t="s">
        <v>61</v>
      </c>
      <c r="I1331" t="s">
        <v>62</v>
      </c>
      <c r="M1331" t="s">
        <v>61</v>
      </c>
      <c r="N1331" t="s">
        <v>61</v>
      </c>
    </row>
    <row r="1332" spans="1:15" x14ac:dyDescent="0.2">
      <c r="A1332" s="1" t="s">
        <v>26884</v>
      </c>
      <c r="B1332" s="1" t="s">
        <v>11683</v>
      </c>
      <c r="C1332" s="1" t="s">
        <v>11684</v>
      </c>
      <c r="D1332" s="1" t="s">
        <v>16217</v>
      </c>
      <c r="G1332" t="s">
        <v>61</v>
      </c>
      <c r="I1332" t="s">
        <v>61</v>
      </c>
      <c r="M1332" t="s">
        <v>61</v>
      </c>
      <c r="N1332" t="s">
        <v>61</v>
      </c>
      <c r="O1332" t="s">
        <v>61</v>
      </c>
    </row>
    <row r="1333" spans="1:15" x14ac:dyDescent="0.2">
      <c r="A1333" s="1" t="s">
        <v>26885</v>
      </c>
      <c r="B1333" s="1" t="s">
        <v>11685</v>
      </c>
      <c r="C1333" s="1" t="s">
        <v>11035</v>
      </c>
      <c r="D1333" s="1" t="s">
        <v>16218</v>
      </c>
      <c r="E1333" t="s">
        <v>61</v>
      </c>
      <c r="F1333" t="s">
        <v>61</v>
      </c>
      <c r="G1333" t="s">
        <v>62</v>
      </c>
      <c r="I1333" t="s">
        <v>62</v>
      </c>
      <c r="L1333" t="s">
        <v>61</v>
      </c>
      <c r="M1333" t="s">
        <v>62</v>
      </c>
      <c r="N1333" t="s">
        <v>62</v>
      </c>
      <c r="O1333" t="s">
        <v>62</v>
      </c>
    </row>
    <row r="1334" spans="1:15" x14ac:dyDescent="0.2">
      <c r="A1334" s="1" t="s">
        <v>26886</v>
      </c>
      <c r="B1334" s="1" t="s">
        <v>11686</v>
      </c>
      <c r="C1334" s="1" t="s">
        <v>11687</v>
      </c>
      <c r="D1334" s="1" t="s">
        <v>16217</v>
      </c>
      <c r="G1334" t="s">
        <v>61</v>
      </c>
      <c r="I1334" t="s">
        <v>62</v>
      </c>
      <c r="M1334" t="s">
        <v>61</v>
      </c>
      <c r="N1334" t="s">
        <v>61</v>
      </c>
    </row>
    <row r="1335" spans="1:15" x14ac:dyDescent="0.2">
      <c r="A1335" s="1" t="s">
        <v>26887</v>
      </c>
      <c r="B1335" s="1" t="s">
        <v>11688</v>
      </c>
      <c r="C1335" s="1" t="s">
        <v>11689</v>
      </c>
      <c r="D1335" s="1" t="s">
        <v>16217</v>
      </c>
      <c r="G1335" t="s">
        <v>61</v>
      </c>
      <c r="I1335" t="s">
        <v>61</v>
      </c>
      <c r="M1335" t="s">
        <v>61</v>
      </c>
      <c r="N1335" t="s">
        <v>61</v>
      </c>
    </row>
    <row r="1336" spans="1:15" x14ac:dyDescent="0.2">
      <c r="A1336" s="1" t="s">
        <v>26888</v>
      </c>
      <c r="B1336" s="1" t="s">
        <v>11690</v>
      </c>
      <c r="C1336" s="1" t="s">
        <v>11691</v>
      </c>
      <c r="D1336" s="1" t="s">
        <v>16217</v>
      </c>
      <c r="G1336" t="s">
        <v>61</v>
      </c>
      <c r="I1336" t="s">
        <v>61</v>
      </c>
      <c r="M1336" t="s">
        <v>61</v>
      </c>
      <c r="N1336" t="s">
        <v>61</v>
      </c>
    </row>
    <row r="1337" spans="1:15" x14ac:dyDescent="0.2">
      <c r="A1337" s="1" t="s">
        <v>26889</v>
      </c>
      <c r="B1337" s="1" t="s">
        <v>11692</v>
      </c>
      <c r="C1337" s="1" t="s">
        <v>11693</v>
      </c>
      <c r="D1337" s="1" t="s">
        <v>16217</v>
      </c>
      <c r="G1337" t="s">
        <v>61</v>
      </c>
      <c r="I1337" t="s">
        <v>61</v>
      </c>
      <c r="M1337" t="s">
        <v>61</v>
      </c>
      <c r="N1337" t="s">
        <v>61</v>
      </c>
    </row>
    <row r="1338" spans="1:15" x14ac:dyDescent="0.2">
      <c r="A1338" s="1" t="s">
        <v>26890</v>
      </c>
      <c r="B1338" s="1" t="s">
        <v>11694</v>
      </c>
      <c r="C1338" s="1" t="s">
        <v>11695</v>
      </c>
      <c r="D1338" s="1" t="s">
        <v>16217</v>
      </c>
      <c r="G1338" t="s">
        <v>62</v>
      </c>
      <c r="I1338" t="s">
        <v>62</v>
      </c>
      <c r="M1338" t="s">
        <v>61</v>
      </c>
      <c r="N1338" t="s">
        <v>61</v>
      </c>
    </row>
    <row r="1339" spans="1:15" x14ac:dyDescent="0.2">
      <c r="A1339" s="1" t="s">
        <v>26891</v>
      </c>
      <c r="B1339" s="1" t="s">
        <v>11696</v>
      </c>
      <c r="C1339" s="1" t="s">
        <v>11697</v>
      </c>
      <c r="D1339" s="1" t="s">
        <v>16217</v>
      </c>
      <c r="G1339" t="s">
        <v>61</v>
      </c>
      <c r="I1339" t="s">
        <v>61</v>
      </c>
      <c r="M1339" t="s">
        <v>61</v>
      </c>
      <c r="N1339" t="s">
        <v>61</v>
      </c>
    </row>
    <row r="1340" spans="1:15" x14ac:dyDescent="0.2">
      <c r="A1340" s="1" t="s">
        <v>26892</v>
      </c>
      <c r="B1340" s="1" t="s">
        <v>11698</v>
      </c>
      <c r="C1340" s="1" t="s">
        <v>11699</v>
      </c>
      <c r="D1340" s="1" t="s">
        <v>16217</v>
      </c>
      <c r="G1340" t="s">
        <v>61</v>
      </c>
      <c r="I1340" t="s">
        <v>62</v>
      </c>
      <c r="M1340" t="s">
        <v>61</v>
      </c>
      <c r="N1340" t="s">
        <v>61</v>
      </c>
    </row>
    <row r="1341" spans="1:15" x14ac:dyDescent="0.2">
      <c r="A1341" s="1" t="s">
        <v>26893</v>
      </c>
      <c r="B1341" s="1" t="s">
        <v>11700</v>
      </c>
      <c r="C1341" s="1" t="s">
        <v>11701</v>
      </c>
      <c r="D1341" s="1" t="s">
        <v>16217</v>
      </c>
      <c r="G1341" t="s">
        <v>61</v>
      </c>
      <c r="I1341" t="s">
        <v>62</v>
      </c>
      <c r="M1341" t="s">
        <v>61</v>
      </c>
      <c r="N1341" t="s">
        <v>61</v>
      </c>
    </row>
    <row r="1342" spans="1:15" x14ac:dyDescent="0.2">
      <c r="A1342" s="1" t="s">
        <v>26894</v>
      </c>
      <c r="B1342" s="1" t="s">
        <v>11702</v>
      </c>
      <c r="C1342" s="1" t="s">
        <v>11703</v>
      </c>
      <c r="D1342" s="1" t="s">
        <v>16217</v>
      </c>
      <c r="E1342" t="s">
        <v>61</v>
      </c>
      <c r="F1342" t="s">
        <v>61</v>
      </c>
      <c r="G1342" t="s">
        <v>61</v>
      </c>
      <c r="I1342" t="s">
        <v>62</v>
      </c>
      <c r="J1342" t="s">
        <v>61</v>
      </c>
      <c r="K1342" t="s">
        <v>62</v>
      </c>
      <c r="M1342" t="s">
        <v>61</v>
      </c>
      <c r="N1342" t="s">
        <v>61</v>
      </c>
      <c r="O1342" t="s">
        <v>62</v>
      </c>
    </row>
    <row r="1343" spans="1:15" x14ac:dyDescent="0.2">
      <c r="A1343" s="1" t="s">
        <v>26895</v>
      </c>
      <c r="B1343" s="1" t="s">
        <v>11704</v>
      </c>
      <c r="C1343" s="1" t="s">
        <v>11705</v>
      </c>
      <c r="D1343" s="1" t="s">
        <v>16217</v>
      </c>
      <c r="G1343" t="s">
        <v>61</v>
      </c>
      <c r="I1343" t="s">
        <v>61</v>
      </c>
      <c r="M1343" t="s">
        <v>61</v>
      </c>
      <c r="N1343" t="s">
        <v>61</v>
      </c>
    </row>
    <row r="1344" spans="1:15" x14ac:dyDescent="0.2">
      <c r="A1344" s="1" t="s">
        <v>26896</v>
      </c>
      <c r="B1344" s="1" t="s">
        <v>11706</v>
      </c>
      <c r="C1344" s="1" t="s">
        <v>11707</v>
      </c>
      <c r="D1344" s="1" t="s">
        <v>16218</v>
      </c>
      <c r="G1344" t="s">
        <v>61</v>
      </c>
      <c r="I1344" t="s">
        <v>61</v>
      </c>
      <c r="M1344" t="s">
        <v>61</v>
      </c>
      <c r="N1344" t="s">
        <v>61</v>
      </c>
      <c r="O1344" t="s">
        <v>61</v>
      </c>
    </row>
    <row r="1345" spans="1:15" x14ac:dyDescent="0.2">
      <c r="A1345" s="1" t="s">
        <v>26897</v>
      </c>
      <c r="B1345" s="1" t="s">
        <v>11708</v>
      </c>
      <c r="C1345" s="1" t="s">
        <v>11709</v>
      </c>
      <c r="D1345" s="1" t="s">
        <v>16217</v>
      </c>
      <c r="G1345" t="s">
        <v>62</v>
      </c>
      <c r="I1345" t="s">
        <v>61</v>
      </c>
      <c r="M1345" t="s">
        <v>61</v>
      </c>
      <c r="N1345" t="s">
        <v>61</v>
      </c>
    </row>
    <row r="1346" spans="1:15" x14ac:dyDescent="0.2">
      <c r="A1346" s="1" t="s">
        <v>26898</v>
      </c>
      <c r="B1346" s="1" t="s">
        <v>11710</v>
      </c>
      <c r="C1346" s="1" t="s">
        <v>11711</v>
      </c>
      <c r="D1346" s="1" t="s">
        <v>16217</v>
      </c>
      <c r="G1346" t="s">
        <v>61</v>
      </c>
      <c r="I1346" t="s">
        <v>61</v>
      </c>
      <c r="M1346" t="s">
        <v>61</v>
      </c>
      <c r="N1346" t="s">
        <v>61</v>
      </c>
    </row>
    <row r="1347" spans="1:15" x14ac:dyDescent="0.2">
      <c r="A1347" s="1" t="s">
        <v>26899</v>
      </c>
      <c r="B1347" s="1" t="s">
        <v>11712</v>
      </c>
      <c r="C1347" s="1" t="s">
        <v>11713</v>
      </c>
      <c r="D1347" s="1" t="s">
        <v>16217</v>
      </c>
      <c r="G1347" t="s">
        <v>61</v>
      </c>
      <c r="I1347" t="s">
        <v>61</v>
      </c>
      <c r="M1347" t="s">
        <v>61</v>
      </c>
      <c r="N1347" t="s">
        <v>61</v>
      </c>
    </row>
    <row r="1348" spans="1:15" x14ac:dyDescent="0.2">
      <c r="A1348" s="1" t="s">
        <v>26900</v>
      </c>
      <c r="B1348" s="1" t="s">
        <v>11714</v>
      </c>
      <c r="C1348" s="1" t="s">
        <v>11715</v>
      </c>
      <c r="D1348" s="1" t="s">
        <v>16217</v>
      </c>
      <c r="E1348" t="s">
        <v>61</v>
      </c>
      <c r="F1348" t="s">
        <v>61</v>
      </c>
      <c r="G1348" t="s">
        <v>62</v>
      </c>
      <c r="I1348" t="s">
        <v>62</v>
      </c>
      <c r="M1348" t="s">
        <v>62</v>
      </c>
      <c r="N1348" t="s">
        <v>62</v>
      </c>
      <c r="O1348" t="s">
        <v>62</v>
      </c>
    </row>
    <row r="1349" spans="1:15" x14ac:dyDescent="0.2">
      <c r="A1349" s="1" t="s">
        <v>26901</v>
      </c>
      <c r="B1349" s="1" t="s">
        <v>11716</v>
      </c>
      <c r="C1349" s="1" t="s">
        <v>11717</v>
      </c>
      <c r="D1349" s="1" t="s">
        <v>16217</v>
      </c>
      <c r="G1349" t="s">
        <v>61</v>
      </c>
      <c r="I1349" t="s">
        <v>61</v>
      </c>
      <c r="M1349" t="s">
        <v>61</v>
      </c>
      <c r="N1349" t="s">
        <v>61</v>
      </c>
    </row>
    <row r="1350" spans="1:15" x14ac:dyDescent="0.2">
      <c r="A1350" s="1" t="s">
        <v>26902</v>
      </c>
      <c r="B1350" s="1" t="s">
        <v>11718</v>
      </c>
      <c r="C1350" s="1" t="s">
        <v>11719</v>
      </c>
      <c r="D1350" s="1" t="s">
        <v>16217</v>
      </c>
      <c r="G1350" t="s">
        <v>61</v>
      </c>
      <c r="I1350" t="s">
        <v>61</v>
      </c>
      <c r="M1350" t="s">
        <v>61</v>
      </c>
      <c r="N1350" t="s">
        <v>61</v>
      </c>
      <c r="O1350" t="s">
        <v>61</v>
      </c>
    </row>
    <row r="1351" spans="1:15" x14ac:dyDescent="0.2">
      <c r="A1351" s="1" t="s">
        <v>26903</v>
      </c>
      <c r="B1351" s="1" t="s">
        <v>11720</v>
      </c>
      <c r="C1351" s="1" t="s">
        <v>11721</v>
      </c>
      <c r="D1351" s="1" t="s">
        <v>16217</v>
      </c>
      <c r="G1351" t="s">
        <v>61</v>
      </c>
      <c r="I1351" t="s">
        <v>61</v>
      </c>
      <c r="M1351" t="s">
        <v>61</v>
      </c>
      <c r="N1351" t="s">
        <v>61</v>
      </c>
    </row>
    <row r="1352" spans="1:15" x14ac:dyDescent="0.2">
      <c r="A1352" s="1" t="s">
        <v>26904</v>
      </c>
      <c r="B1352" s="1" t="s">
        <v>11722</v>
      </c>
      <c r="C1352" s="1" t="s">
        <v>11723</v>
      </c>
      <c r="D1352" s="1" t="s">
        <v>16217</v>
      </c>
      <c r="G1352" t="s">
        <v>61</v>
      </c>
      <c r="I1352" t="s">
        <v>61</v>
      </c>
      <c r="M1352" t="s">
        <v>61</v>
      </c>
      <c r="N1352" t="s">
        <v>61</v>
      </c>
    </row>
    <row r="1353" spans="1:15" x14ac:dyDescent="0.2">
      <c r="A1353" s="1" t="s">
        <v>26905</v>
      </c>
      <c r="B1353" s="1" t="s">
        <v>11724</v>
      </c>
      <c r="C1353" s="1" t="s">
        <v>11725</v>
      </c>
      <c r="D1353" s="1" t="s">
        <v>16217</v>
      </c>
      <c r="G1353" t="s">
        <v>61</v>
      </c>
      <c r="I1353" t="s">
        <v>61</v>
      </c>
      <c r="M1353" t="s">
        <v>61</v>
      </c>
      <c r="N1353" t="s">
        <v>61</v>
      </c>
      <c r="O1353" t="s">
        <v>61</v>
      </c>
    </row>
    <row r="1354" spans="1:15" x14ac:dyDescent="0.2">
      <c r="A1354" s="1" t="s">
        <v>26906</v>
      </c>
      <c r="B1354" s="1" t="s">
        <v>11726</v>
      </c>
      <c r="C1354" s="1" t="s">
        <v>11727</v>
      </c>
      <c r="D1354" s="1" t="s">
        <v>16217</v>
      </c>
      <c r="G1354" t="s">
        <v>61</v>
      </c>
      <c r="I1354" t="s">
        <v>61</v>
      </c>
      <c r="M1354" t="s">
        <v>61</v>
      </c>
      <c r="N1354" t="s">
        <v>61</v>
      </c>
    </row>
    <row r="1355" spans="1:15" x14ac:dyDescent="0.2">
      <c r="A1355" s="1" t="s">
        <v>26907</v>
      </c>
      <c r="B1355" s="1" t="s">
        <v>11728</v>
      </c>
      <c r="C1355" s="1" t="s">
        <v>11729</v>
      </c>
      <c r="D1355" s="1" t="s">
        <v>16218</v>
      </c>
      <c r="G1355" t="s">
        <v>61</v>
      </c>
      <c r="I1355" t="s">
        <v>61</v>
      </c>
      <c r="M1355" t="s">
        <v>61</v>
      </c>
      <c r="N1355" t="s">
        <v>61</v>
      </c>
    </row>
    <row r="1356" spans="1:15" x14ac:dyDescent="0.2">
      <c r="A1356" s="1" t="s">
        <v>26908</v>
      </c>
      <c r="B1356" s="1" t="s">
        <v>11730</v>
      </c>
      <c r="C1356" s="1" t="s">
        <v>11731</v>
      </c>
      <c r="D1356" s="1" t="s">
        <v>16217</v>
      </c>
      <c r="G1356" t="s">
        <v>61</v>
      </c>
      <c r="I1356" t="s">
        <v>61</v>
      </c>
      <c r="M1356" t="s">
        <v>61</v>
      </c>
      <c r="N1356" t="s">
        <v>61</v>
      </c>
    </row>
    <row r="1357" spans="1:15" x14ac:dyDescent="0.2">
      <c r="A1357" s="1" t="s">
        <v>26909</v>
      </c>
      <c r="B1357" s="1" t="s">
        <v>11732</v>
      </c>
      <c r="C1357" s="1" t="s">
        <v>11733</v>
      </c>
      <c r="D1357" s="1" t="s">
        <v>16217</v>
      </c>
      <c r="G1357" t="s">
        <v>61</v>
      </c>
      <c r="I1357" t="s">
        <v>61</v>
      </c>
      <c r="M1357" t="s">
        <v>61</v>
      </c>
      <c r="N1357" t="s">
        <v>61</v>
      </c>
    </row>
    <row r="1358" spans="1:15" x14ac:dyDescent="0.2">
      <c r="A1358" s="1" t="s">
        <v>26910</v>
      </c>
      <c r="B1358" s="1" t="s">
        <v>11734</v>
      </c>
      <c r="C1358" s="1" t="s">
        <v>11735</v>
      </c>
      <c r="D1358" s="1" t="s">
        <v>16217</v>
      </c>
      <c r="G1358" t="s">
        <v>61</v>
      </c>
      <c r="I1358" t="s">
        <v>61</v>
      </c>
      <c r="M1358" t="s">
        <v>61</v>
      </c>
      <c r="N1358" t="s">
        <v>61</v>
      </c>
    </row>
    <row r="1359" spans="1:15" x14ac:dyDescent="0.2">
      <c r="A1359" s="1" t="s">
        <v>26911</v>
      </c>
      <c r="B1359" s="1" t="s">
        <v>11736</v>
      </c>
      <c r="C1359" s="1" t="s">
        <v>11737</v>
      </c>
      <c r="D1359" s="1" t="s">
        <v>16217</v>
      </c>
      <c r="G1359" t="s">
        <v>61</v>
      </c>
      <c r="I1359" t="s">
        <v>61</v>
      </c>
      <c r="M1359" t="s">
        <v>61</v>
      </c>
      <c r="N1359" t="s">
        <v>61</v>
      </c>
    </row>
    <row r="1360" spans="1:15" x14ac:dyDescent="0.2">
      <c r="A1360" s="1" t="s">
        <v>26912</v>
      </c>
      <c r="B1360" s="1" t="s">
        <v>11738</v>
      </c>
      <c r="C1360" s="1" t="s">
        <v>11739</v>
      </c>
      <c r="D1360" s="1" t="s">
        <v>16217</v>
      </c>
      <c r="G1360" t="s">
        <v>61</v>
      </c>
      <c r="I1360" t="s">
        <v>61</v>
      </c>
      <c r="M1360" t="s">
        <v>61</v>
      </c>
      <c r="N1360" t="s">
        <v>61</v>
      </c>
      <c r="O1360" t="s">
        <v>61</v>
      </c>
    </row>
    <row r="1361" spans="1:15" x14ac:dyDescent="0.2">
      <c r="A1361" s="1" t="s">
        <v>26913</v>
      </c>
      <c r="B1361" s="1" t="s">
        <v>11740</v>
      </c>
      <c r="C1361" s="1" t="s">
        <v>11741</v>
      </c>
      <c r="D1361" s="1" t="s">
        <v>16217</v>
      </c>
      <c r="G1361" t="s">
        <v>61</v>
      </c>
      <c r="I1361" t="s">
        <v>61</v>
      </c>
      <c r="M1361" t="s">
        <v>61</v>
      </c>
      <c r="N1361" t="s">
        <v>61</v>
      </c>
    </row>
    <row r="1362" spans="1:15" x14ac:dyDescent="0.2">
      <c r="A1362" s="1" t="s">
        <v>26914</v>
      </c>
      <c r="B1362" s="1" t="s">
        <v>11742</v>
      </c>
      <c r="C1362" s="1" t="s">
        <v>11743</v>
      </c>
      <c r="D1362" s="1" t="s">
        <v>16217</v>
      </c>
      <c r="G1362" t="s">
        <v>61</v>
      </c>
      <c r="I1362" t="s">
        <v>61</v>
      </c>
      <c r="M1362" t="s">
        <v>61</v>
      </c>
      <c r="N1362" t="s">
        <v>61</v>
      </c>
      <c r="O1362" t="s">
        <v>61</v>
      </c>
    </row>
    <row r="1363" spans="1:15" x14ac:dyDescent="0.2">
      <c r="A1363" s="1" t="s">
        <v>26915</v>
      </c>
      <c r="B1363" s="1" t="s">
        <v>11744</v>
      </c>
      <c r="C1363" s="1" t="s">
        <v>11745</v>
      </c>
      <c r="D1363" s="1" t="s">
        <v>16217</v>
      </c>
      <c r="G1363" t="s">
        <v>61</v>
      </c>
      <c r="I1363" t="s">
        <v>61</v>
      </c>
      <c r="M1363" t="s">
        <v>61</v>
      </c>
      <c r="N1363" t="s">
        <v>61</v>
      </c>
    </row>
    <row r="1364" spans="1:15" x14ac:dyDescent="0.2">
      <c r="A1364" s="1" t="s">
        <v>26916</v>
      </c>
      <c r="B1364" s="1" t="s">
        <v>11746</v>
      </c>
      <c r="C1364" s="1" t="s">
        <v>11747</v>
      </c>
      <c r="D1364" s="1" t="s">
        <v>16217</v>
      </c>
      <c r="G1364" t="s">
        <v>61</v>
      </c>
      <c r="I1364" t="s">
        <v>61</v>
      </c>
      <c r="M1364" t="s">
        <v>61</v>
      </c>
      <c r="N1364" t="s">
        <v>61</v>
      </c>
    </row>
    <row r="1365" spans="1:15" x14ac:dyDescent="0.2">
      <c r="A1365" s="1" t="s">
        <v>26917</v>
      </c>
      <c r="B1365" s="1" t="s">
        <v>11748</v>
      </c>
      <c r="C1365" s="1" t="s">
        <v>11749</v>
      </c>
      <c r="D1365" s="1" t="s">
        <v>16217</v>
      </c>
      <c r="G1365" t="s">
        <v>61</v>
      </c>
      <c r="I1365" t="s">
        <v>61</v>
      </c>
      <c r="M1365" t="s">
        <v>61</v>
      </c>
      <c r="N1365" t="s">
        <v>61</v>
      </c>
    </row>
    <row r="1366" spans="1:15" x14ac:dyDescent="0.2">
      <c r="A1366" s="1" t="s">
        <v>26918</v>
      </c>
      <c r="B1366" s="1" t="s">
        <v>11750</v>
      </c>
      <c r="C1366" s="1" t="s">
        <v>11751</v>
      </c>
      <c r="D1366" s="1" t="s">
        <v>16218</v>
      </c>
      <c r="E1366" t="s">
        <v>61</v>
      </c>
      <c r="F1366" t="s">
        <v>61</v>
      </c>
      <c r="G1366" t="s">
        <v>62</v>
      </c>
      <c r="I1366" t="s">
        <v>62</v>
      </c>
      <c r="L1366" t="s">
        <v>61</v>
      </c>
      <c r="M1366" t="s">
        <v>62</v>
      </c>
      <c r="N1366" t="s">
        <v>62</v>
      </c>
      <c r="O1366" t="s">
        <v>62</v>
      </c>
    </row>
    <row r="1367" spans="1:15" x14ac:dyDescent="0.2">
      <c r="A1367" s="1" t="s">
        <v>26919</v>
      </c>
      <c r="B1367" s="1" t="s">
        <v>11752</v>
      </c>
      <c r="C1367" s="1" t="s">
        <v>11753</v>
      </c>
      <c r="D1367" s="1" t="s">
        <v>16217</v>
      </c>
      <c r="G1367" t="s">
        <v>61</v>
      </c>
      <c r="I1367" t="s">
        <v>61</v>
      </c>
      <c r="M1367" t="s">
        <v>61</v>
      </c>
      <c r="N1367" t="s">
        <v>61</v>
      </c>
    </row>
    <row r="1368" spans="1:15" x14ac:dyDescent="0.2">
      <c r="A1368" s="1" t="s">
        <v>26920</v>
      </c>
      <c r="B1368" s="1" t="s">
        <v>11754</v>
      </c>
      <c r="C1368" s="1" t="s">
        <v>11755</v>
      </c>
      <c r="D1368" s="1" t="s">
        <v>16217</v>
      </c>
      <c r="G1368" t="s">
        <v>61</v>
      </c>
      <c r="I1368" t="s">
        <v>61</v>
      </c>
      <c r="M1368" t="s">
        <v>61</v>
      </c>
      <c r="N1368" t="s">
        <v>61</v>
      </c>
    </row>
    <row r="1369" spans="1:15" x14ac:dyDescent="0.2">
      <c r="A1369" s="1" t="s">
        <v>26921</v>
      </c>
      <c r="B1369" s="1" t="s">
        <v>11756</v>
      </c>
      <c r="C1369" s="1" t="s">
        <v>11757</v>
      </c>
      <c r="D1369" s="1" t="s">
        <v>16217</v>
      </c>
      <c r="G1369" t="s">
        <v>61</v>
      </c>
      <c r="I1369" t="s">
        <v>61</v>
      </c>
      <c r="M1369" t="s">
        <v>61</v>
      </c>
      <c r="N1369" t="s">
        <v>61</v>
      </c>
    </row>
    <row r="1370" spans="1:15" x14ac:dyDescent="0.2">
      <c r="A1370" s="1" t="s">
        <v>26922</v>
      </c>
      <c r="B1370" s="1" t="s">
        <v>11758</v>
      </c>
      <c r="C1370" s="1" t="s">
        <v>11759</v>
      </c>
      <c r="D1370" s="1" t="s">
        <v>16217</v>
      </c>
      <c r="G1370" t="s">
        <v>61</v>
      </c>
      <c r="I1370" t="s">
        <v>61</v>
      </c>
      <c r="M1370" t="s">
        <v>61</v>
      </c>
      <c r="N1370" t="s">
        <v>61</v>
      </c>
      <c r="O1370" t="s">
        <v>61</v>
      </c>
    </row>
    <row r="1371" spans="1:15" x14ac:dyDescent="0.2">
      <c r="A1371" s="1" t="s">
        <v>26923</v>
      </c>
      <c r="B1371" s="1" t="s">
        <v>11760</v>
      </c>
      <c r="C1371" s="1" t="s">
        <v>11761</v>
      </c>
      <c r="D1371" s="1" t="s">
        <v>16217</v>
      </c>
      <c r="E1371" t="s">
        <v>61</v>
      </c>
      <c r="G1371" t="s">
        <v>61</v>
      </c>
      <c r="I1371" t="s">
        <v>62</v>
      </c>
      <c r="N1371" t="s">
        <v>62</v>
      </c>
      <c r="O1371" t="s">
        <v>62</v>
      </c>
    </row>
    <row r="1372" spans="1:15" x14ac:dyDescent="0.2">
      <c r="A1372" s="1" t="s">
        <v>26924</v>
      </c>
      <c r="B1372" s="1" t="s">
        <v>11762</v>
      </c>
      <c r="C1372" s="1" t="s">
        <v>11763</v>
      </c>
      <c r="D1372" s="1" t="s">
        <v>16217</v>
      </c>
      <c r="G1372" t="s">
        <v>61</v>
      </c>
      <c r="I1372" t="s">
        <v>61</v>
      </c>
      <c r="M1372" t="s">
        <v>61</v>
      </c>
      <c r="N1372" t="s">
        <v>61</v>
      </c>
    </row>
    <row r="1373" spans="1:15" x14ac:dyDescent="0.2">
      <c r="A1373" s="1" t="s">
        <v>26925</v>
      </c>
      <c r="B1373" s="1" t="s">
        <v>11764</v>
      </c>
      <c r="C1373" s="1" t="s">
        <v>11765</v>
      </c>
      <c r="D1373" s="1" t="s">
        <v>16217</v>
      </c>
      <c r="G1373" t="s">
        <v>61</v>
      </c>
      <c r="I1373" t="s">
        <v>61</v>
      </c>
      <c r="M1373" t="s">
        <v>61</v>
      </c>
      <c r="N1373" t="s">
        <v>61</v>
      </c>
    </row>
    <row r="1374" spans="1:15" x14ac:dyDescent="0.2">
      <c r="A1374" s="1" t="s">
        <v>26926</v>
      </c>
      <c r="B1374" s="1" t="s">
        <v>11766</v>
      </c>
      <c r="C1374" s="1" t="s">
        <v>11767</v>
      </c>
      <c r="D1374" s="1" t="s">
        <v>16217</v>
      </c>
      <c r="G1374" t="s">
        <v>61</v>
      </c>
      <c r="I1374" t="s">
        <v>61</v>
      </c>
      <c r="M1374" t="s">
        <v>61</v>
      </c>
      <c r="N1374" t="s">
        <v>61</v>
      </c>
    </row>
    <row r="1375" spans="1:15" x14ac:dyDescent="0.2">
      <c r="A1375" s="1" t="s">
        <v>26927</v>
      </c>
      <c r="B1375" s="1" t="s">
        <v>11768</v>
      </c>
      <c r="C1375" s="1" t="s">
        <v>11769</v>
      </c>
      <c r="D1375" s="1" t="s">
        <v>16217</v>
      </c>
      <c r="E1375" t="s">
        <v>61</v>
      </c>
      <c r="F1375" t="s">
        <v>61</v>
      </c>
      <c r="G1375" t="s">
        <v>61</v>
      </c>
      <c r="I1375" t="s">
        <v>61</v>
      </c>
      <c r="M1375" t="s">
        <v>61</v>
      </c>
      <c r="N1375" t="s">
        <v>62</v>
      </c>
      <c r="O1375" t="s">
        <v>61</v>
      </c>
    </row>
    <row r="1376" spans="1:15" x14ac:dyDescent="0.2">
      <c r="A1376" s="1" t="s">
        <v>26928</v>
      </c>
      <c r="B1376" s="1" t="s">
        <v>11770</v>
      </c>
      <c r="C1376" s="1" t="s">
        <v>11771</v>
      </c>
      <c r="D1376" s="1" t="s">
        <v>16217</v>
      </c>
      <c r="G1376" t="s">
        <v>61</v>
      </c>
      <c r="I1376" t="s">
        <v>61</v>
      </c>
      <c r="M1376" t="s">
        <v>61</v>
      </c>
      <c r="N1376" t="s">
        <v>61</v>
      </c>
    </row>
    <row r="1377" spans="1:15" x14ac:dyDescent="0.2">
      <c r="A1377" s="1" t="s">
        <v>26929</v>
      </c>
      <c r="B1377" s="1" t="s">
        <v>11772</v>
      </c>
      <c r="C1377" s="1" t="s">
        <v>11773</v>
      </c>
      <c r="D1377" s="1" t="s">
        <v>16218</v>
      </c>
      <c r="G1377" t="s">
        <v>62</v>
      </c>
      <c r="I1377" t="s">
        <v>62</v>
      </c>
      <c r="N1377" t="s">
        <v>62</v>
      </c>
      <c r="O1377" t="s">
        <v>62</v>
      </c>
    </row>
    <row r="1378" spans="1:15" x14ac:dyDescent="0.2">
      <c r="A1378" s="1" t="s">
        <v>26930</v>
      </c>
      <c r="B1378" s="1" t="s">
        <v>11774</v>
      </c>
      <c r="C1378" s="1" t="s">
        <v>11775</v>
      </c>
      <c r="D1378" s="1" t="s">
        <v>16217</v>
      </c>
      <c r="G1378" t="s">
        <v>61</v>
      </c>
      <c r="I1378" t="s">
        <v>61</v>
      </c>
      <c r="M1378" t="s">
        <v>61</v>
      </c>
      <c r="N1378" t="s">
        <v>61</v>
      </c>
    </row>
    <row r="1379" spans="1:15" x14ac:dyDescent="0.2">
      <c r="A1379" s="1" t="s">
        <v>26931</v>
      </c>
      <c r="B1379" s="1" t="s">
        <v>11776</v>
      </c>
      <c r="C1379" s="1" t="s">
        <v>11777</v>
      </c>
      <c r="D1379" s="1" t="s">
        <v>16217</v>
      </c>
      <c r="G1379" t="s">
        <v>61</v>
      </c>
      <c r="I1379" t="s">
        <v>61</v>
      </c>
      <c r="M1379" t="s">
        <v>61</v>
      </c>
      <c r="N1379" t="s">
        <v>61</v>
      </c>
    </row>
    <row r="1380" spans="1:15" x14ac:dyDescent="0.2">
      <c r="A1380" s="1" t="s">
        <v>26932</v>
      </c>
      <c r="B1380" s="1" t="s">
        <v>11778</v>
      </c>
      <c r="C1380" s="1" t="s">
        <v>11779</v>
      </c>
      <c r="D1380" s="1" t="s">
        <v>16217</v>
      </c>
      <c r="G1380" t="s">
        <v>61</v>
      </c>
      <c r="I1380" t="s">
        <v>61</v>
      </c>
      <c r="M1380" t="s">
        <v>61</v>
      </c>
      <c r="N1380" t="s">
        <v>61</v>
      </c>
    </row>
    <row r="1381" spans="1:15" x14ac:dyDescent="0.2">
      <c r="A1381" s="1" t="s">
        <v>26933</v>
      </c>
      <c r="B1381" s="1" t="s">
        <v>11780</v>
      </c>
      <c r="C1381" s="1" t="s">
        <v>11781</v>
      </c>
      <c r="D1381" s="1" t="s">
        <v>16217</v>
      </c>
      <c r="G1381" t="s">
        <v>61</v>
      </c>
      <c r="I1381" t="s">
        <v>61</v>
      </c>
      <c r="M1381" t="s">
        <v>61</v>
      </c>
      <c r="N1381" t="s">
        <v>61</v>
      </c>
    </row>
    <row r="1382" spans="1:15" x14ac:dyDescent="0.2">
      <c r="A1382" s="1" t="s">
        <v>26934</v>
      </c>
      <c r="B1382" s="1" t="s">
        <v>11782</v>
      </c>
      <c r="C1382" s="1" t="s">
        <v>11783</v>
      </c>
      <c r="D1382" s="1" t="s">
        <v>16217</v>
      </c>
      <c r="G1382" t="s">
        <v>61</v>
      </c>
      <c r="I1382" t="s">
        <v>62</v>
      </c>
      <c r="M1382" t="s">
        <v>61</v>
      </c>
      <c r="N1382" t="s">
        <v>61</v>
      </c>
    </row>
    <row r="1383" spans="1:15" x14ac:dyDescent="0.2">
      <c r="A1383" s="1" t="s">
        <v>26935</v>
      </c>
      <c r="B1383" s="1" t="s">
        <v>11784</v>
      </c>
      <c r="C1383" s="1" t="s">
        <v>11785</v>
      </c>
      <c r="D1383" s="1" t="s">
        <v>16217</v>
      </c>
      <c r="G1383" t="s">
        <v>61</v>
      </c>
      <c r="I1383" t="s">
        <v>61</v>
      </c>
      <c r="M1383" t="s">
        <v>61</v>
      </c>
      <c r="N1383" t="s">
        <v>61</v>
      </c>
    </row>
    <row r="1384" spans="1:15" x14ac:dyDescent="0.2">
      <c r="A1384" s="1" t="s">
        <v>26936</v>
      </c>
      <c r="B1384" s="1" t="s">
        <v>11786</v>
      </c>
      <c r="C1384" s="1" t="s">
        <v>11787</v>
      </c>
      <c r="D1384" s="1" t="s">
        <v>16217</v>
      </c>
      <c r="G1384" t="s">
        <v>61</v>
      </c>
      <c r="I1384" t="s">
        <v>61</v>
      </c>
      <c r="M1384" t="s">
        <v>61</v>
      </c>
      <c r="N1384" t="s">
        <v>61</v>
      </c>
    </row>
    <row r="1385" spans="1:15" x14ac:dyDescent="0.2">
      <c r="A1385" s="1" t="s">
        <v>26937</v>
      </c>
      <c r="B1385" s="1" t="s">
        <v>11788</v>
      </c>
      <c r="C1385" s="1" t="s">
        <v>11789</v>
      </c>
      <c r="D1385" s="1" t="s">
        <v>16217</v>
      </c>
      <c r="G1385" t="s">
        <v>61</v>
      </c>
      <c r="I1385" t="s">
        <v>61</v>
      </c>
      <c r="M1385" t="s">
        <v>61</v>
      </c>
      <c r="N1385" t="s">
        <v>61</v>
      </c>
    </row>
    <row r="1386" spans="1:15" x14ac:dyDescent="0.2">
      <c r="A1386" s="1" t="s">
        <v>26938</v>
      </c>
      <c r="B1386" s="1" t="s">
        <v>11790</v>
      </c>
      <c r="C1386" s="1" t="s">
        <v>11791</v>
      </c>
      <c r="D1386" s="1" t="s">
        <v>16217</v>
      </c>
      <c r="G1386" t="s">
        <v>61</v>
      </c>
      <c r="I1386" t="s">
        <v>61</v>
      </c>
      <c r="M1386" t="s">
        <v>61</v>
      </c>
      <c r="N1386" t="s">
        <v>61</v>
      </c>
    </row>
    <row r="1387" spans="1:15" x14ac:dyDescent="0.2">
      <c r="A1387" s="1" t="s">
        <v>26939</v>
      </c>
      <c r="B1387" s="1" t="s">
        <v>11792</v>
      </c>
      <c r="C1387" s="1" t="s">
        <v>11793</v>
      </c>
      <c r="D1387" s="1" t="s">
        <v>16217</v>
      </c>
      <c r="G1387" t="s">
        <v>61</v>
      </c>
      <c r="I1387" t="s">
        <v>61</v>
      </c>
      <c r="M1387" t="s">
        <v>61</v>
      </c>
      <c r="N1387" t="s">
        <v>61</v>
      </c>
    </row>
    <row r="1388" spans="1:15" x14ac:dyDescent="0.2">
      <c r="A1388" s="1" t="s">
        <v>26940</v>
      </c>
      <c r="B1388" s="1" t="s">
        <v>11794</v>
      </c>
      <c r="C1388" s="1" t="s">
        <v>11795</v>
      </c>
      <c r="D1388" s="1" t="s">
        <v>16218</v>
      </c>
      <c r="E1388" t="s">
        <v>61</v>
      </c>
      <c r="F1388" t="s">
        <v>61</v>
      </c>
      <c r="G1388" t="s">
        <v>61</v>
      </c>
      <c r="I1388" t="s">
        <v>62</v>
      </c>
      <c r="L1388" t="s">
        <v>61</v>
      </c>
      <c r="M1388" t="s">
        <v>62</v>
      </c>
      <c r="N1388" t="s">
        <v>61</v>
      </c>
      <c r="O1388" t="s">
        <v>62</v>
      </c>
    </row>
    <row r="1389" spans="1:15" x14ac:dyDescent="0.2">
      <c r="A1389" s="1" t="s">
        <v>26941</v>
      </c>
      <c r="B1389" s="1" t="s">
        <v>11796</v>
      </c>
      <c r="C1389" s="1" t="s">
        <v>11797</v>
      </c>
      <c r="D1389" s="1" t="s">
        <v>16217</v>
      </c>
      <c r="G1389" t="s">
        <v>61</v>
      </c>
      <c r="I1389" t="s">
        <v>61</v>
      </c>
      <c r="M1389" t="s">
        <v>61</v>
      </c>
      <c r="N1389" t="s">
        <v>61</v>
      </c>
    </row>
    <row r="1390" spans="1:15" x14ac:dyDescent="0.2">
      <c r="A1390" s="1" t="s">
        <v>26942</v>
      </c>
      <c r="B1390" s="1" t="s">
        <v>11798</v>
      </c>
      <c r="C1390" s="1" t="s">
        <v>11799</v>
      </c>
      <c r="D1390" s="1" t="s">
        <v>16217</v>
      </c>
      <c r="G1390" t="s">
        <v>61</v>
      </c>
      <c r="I1390" t="s">
        <v>61</v>
      </c>
      <c r="M1390" t="s">
        <v>61</v>
      </c>
      <c r="N1390" t="s">
        <v>61</v>
      </c>
    </row>
    <row r="1391" spans="1:15" x14ac:dyDescent="0.2">
      <c r="A1391" s="1" t="s">
        <v>26943</v>
      </c>
      <c r="B1391" s="1" t="s">
        <v>11800</v>
      </c>
      <c r="C1391" s="1" t="s">
        <v>11801</v>
      </c>
      <c r="D1391" s="1" t="s">
        <v>16217</v>
      </c>
      <c r="G1391" t="s">
        <v>61</v>
      </c>
      <c r="I1391" t="s">
        <v>61</v>
      </c>
      <c r="M1391" t="s">
        <v>61</v>
      </c>
      <c r="N1391" t="s">
        <v>61</v>
      </c>
    </row>
    <row r="1392" spans="1:15" x14ac:dyDescent="0.2">
      <c r="A1392" s="1" t="s">
        <v>26944</v>
      </c>
      <c r="B1392" s="1" t="s">
        <v>11802</v>
      </c>
      <c r="C1392" s="1" t="s">
        <v>11803</v>
      </c>
      <c r="D1392" s="1" t="s">
        <v>16217</v>
      </c>
      <c r="G1392" t="s">
        <v>61</v>
      </c>
      <c r="I1392" t="s">
        <v>61</v>
      </c>
      <c r="M1392" t="s">
        <v>61</v>
      </c>
      <c r="N1392" t="s">
        <v>61</v>
      </c>
    </row>
    <row r="1393" spans="1:15" x14ac:dyDescent="0.2">
      <c r="A1393" s="1" t="s">
        <v>26945</v>
      </c>
      <c r="B1393" s="1" t="s">
        <v>11804</v>
      </c>
      <c r="C1393" s="1" t="s">
        <v>11805</v>
      </c>
      <c r="D1393" s="1" t="s">
        <v>16217</v>
      </c>
      <c r="G1393" t="s">
        <v>61</v>
      </c>
      <c r="I1393" t="s">
        <v>61</v>
      </c>
      <c r="M1393" t="s">
        <v>61</v>
      </c>
      <c r="N1393" t="s">
        <v>61</v>
      </c>
    </row>
    <row r="1394" spans="1:15" x14ac:dyDescent="0.2">
      <c r="A1394" s="1" t="s">
        <v>26946</v>
      </c>
      <c r="B1394" s="1" t="s">
        <v>11806</v>
      </c>
      <c r="C1394" s="1" t="s">
        <v>11807</v>
      </c>
      <c r="D1394" s="1" t="s">
        <v>16217</v>
      </c>
      <c r="G1394" t="s">
        <v>61</v>
      </c>
      <c r="I1394" t="s">
        <v>61</v>
      </c>
      <c r="M1394" t="s">
        <v>61</v>
      </c>
      <c r="N1394" t="s">
        <v>61</v>
      </c>
    </row>
    <row r="1395" spans="1:15" x14ac:dyDescent="0.2">
      <c r="A1395" s="1" t="s">
        <v>26947</v>
      </c>
      <c r="B1395" s="1" t="s">
        <v>11808</v>
      </c>
      <c r="C1395" s="1" t="s">
        <v>11809</v>
      </c>
      <c r="D1395" s="1" t="s">
        <v>16217</v>
      </c>
      <c r="G1395" t="s">
        <v>61</v>
      </c>
      <c r="I1395" t="s">
        <v>61</v>
      </c>
      <c r="M1395" t="s">
        <v>61</v>
      </c>
      <c r="N1395" t="s">
        <v>61</v>
      </c>
    </row>
    <row r="1396" spans="1:15" x14ac:dyDescent="0.2">
      <c r="A1396" s="1" t="s">
        <v>26948</v>
      </c>
      <c r="B1396" s="1" t="s">
        <v>11810</v>
      </c>
      <c r="C1396" s="1" t="s">
        <v>11811</v>
      </c>
      <c r="D1396" s="1" t="s">
        <v>16217</v>
      </c>
      <c r="G1396" t="s">
        <v>61</v>
      </c>
      <c r="I1396" t="s">
        <v>61</v>
      </c>
      <c r="M1396" t="s">
        <v>61</v>
      </c>
      <c r="N1396" t="s">
        <v>61</v>
      </c>
      <c r="O1396" t="s">
        <v>61</v>
      </c>
    </row>
    <row r="1397" spans="1:15" x14ac:dyDescent="0.2">
      <c r="A1397" s="1" t="s">
        <v>26949</v>
      </c>
      <c r="B1397" s="1" t="s">
        <v>11812</v>
      </c>
      <c r="C1397" s="1" t="s">
        <v>11813</v>
      </c>
      <c r="D1397" s="1" t="s">
        <v>16217</v>
      </c>
      <c r="G1397" t="s">
        <v>61</v>
      </c>
      <c r="I1397" t="s">
        <v>61</v>
      </c>
      <c r="M1397" t="s">
        <v>61</v>
      </c>
      <c r="N1397" t="s">
        <v>61</v>
      </c>
    </row>
    <row r="1398" spans="1:15" x14ac:dyDescent="0.2">
      <c r="A1398" s="1" t="s">
        <v>26950</v>
      </c>
      <c r="B1398" s="1" t="s">
        <v>11814</v>
      </c>
      <c r="C1398" s="1" t="s">
        <v>11815</v>
      </c>
      <c r="D1398" s="1" t="s">
        <v>16217</v>
      </c>
      <c r="G1398" t="s">
        <v>61</v>
      </c>
      <c r="I1398" t="s">
        <v>61</v>
      </c>
      <c r="M1398" t="s">
        <v>61</v>
      </c>
      <c r="N1398" t="s">
        <v>61</v>
      </c>
    </row>
    <row r="1399" spans="1:15" x14ac:dyDescent="0.2">
      <c r="A1399" s="1" t="s">
        <v>26951</v>
      </c>
      <c r="B1399" s="1" t="s">
        <v>11816</v>
      </c>
      <c r="C1399" s="1" t="s">
        <v>11817</v>
      </c>
      <c r="D1399" s="1" t="s">
        <v>16217</v>
      </c>
      <c r="G1399" t="s">
        <v>61</v>
      </c>
      <c r="I1399" t="s">
        <v>61</v>
      </c>
      <c r="M1399" t="s">
        <v>61</v>
      </c>
      <c r="N1399" t="s">
        <v>61</v>
      </c>
    </row>
    <row r="1400" spans="1:15" x14ac:dyDescent="0.2">
      <c r="A1400" s="1" t="s">
        <v>26952</v>
      </c>
      <c r="B1400" s="1" t="s">
        <v>11818</v>
      </c>
      <c r="C1400" s="1" t="s">
        <v>11819</v>
      </c>
      <c r="D1400" s="1" t="s">
        <v>16217</v>
      </c>
      <c r="G1400" t="s">
        <v>61</v>
      </c>
      <c r="I1400" t="s">
        <v>61</v>
      </c>
      <c r="M1400" t="s">
        <v>61</v>
      </c>
      <c r="N1400" t="s">
        <v>61</v>
      </c>
    </row>
    <row r="1401" spans="1:15" x14ac:dyDescent="0.2">
      <c r="A1401" s="1" t="s">
        <v>26953</v>
      </c>
      <c r="B1401" s="1" t="s">
        <v>11820</v>
      </c>
      <c r="C1401" s="1" t="s">
        <v>11821</v>
      </c>
      <c r="D1401" s="1" t="s">
        <v>16217</v>
      </c>
      <c r="G1401" t="s">
        <v>61</v>
      </c>
      <c r="I1401" t="s">
        <v>62</v>
      </c>
      <c r="M1401" t="s">
        <v>61</v>
      </c>
      <c r="N1401" t="s">
        <v>62</v>
      </c>
    </row>
    <row r="1402" spans="1:15" x14ac:dyDescent="0.2">
      <c r="A1402" s="1" t="s">
        <v>26954</v>
      </c>
      <c r="B1402" s="1" t="s">
        <v>11822</v>
      </c>
      <c r="C1402" s="1" t="s">
        <v>11823</v>
      </c>
      <c r="D1402" s="1" t="s">
        <v>16217</v>
      </c>
      <c r="G1402" t="s">
        <v>61</v>
      </c>
      <c r="I1402" t="s">
        <v>61</v>
      </c>
      <c r="M1402" t="s">
        <v>61</v>
      </c>
      <c r="N1402" t="s">
        <v>61</v>
      </c>
    </row>
    <row r="1403" spans="1:15" x14ac:dyDescent="0.2">
      <c r="A1403" s="1" t="s">
        <v>26955</v>
      </c>
      <c r="B1403" s="1" t="s">
        <v>11824</v>
      </c>
      <c r="C1403" s="1" t="s">
        <v>11825</v>
      </c>
      <c r="D1403" s="1" t="s">
        <v>16217</v>
      </c>
      <c r="G1403" t="s">
        <v>61</v>
      </c>
      <c r="I1403" t="s">
        <v>61</v>
      </c>
      <c r="M1403" t="s">
        <v>61</v>
      </c>
      <c r="N1403" t="s">
        <v>61</v>
      </c>
    </row>
    <row r="1404" spans="1:15" x14ac:dyDescent="0.2">
      <c r="A1404" s="1" t="s">
        <v>26956</v>
      </c>
      <c r="B1404" s="1" t="s">
        <v>11826</v>
      </c>
      <c r="C1404" s="1" t="s">
        <v>11827</v>
      </c>
      <c r="D1404" s="1" t="s">
        <v>16217</v>
      </c>
      <c r="G1404" t="s">
        <v>61</v>
      </c>
      <c r="I1404" t="s">
        <v>61</v>
      </c>
      <c r="M1404" t="s">
        <v>61</v>
      </c>
      <c r="N1404" t="s">
        <v>61</v>
      </c>
    </row>
    <row r="1405" spans="1:15" x14ac:dyDescent="0.2">
      <c r="A1405" s="1" t="s">
        <v>26957</v>
      </c>
      <c r="B1405" s="1" t="s">
        <v>11828</v>
      </c>
      <c r="C1405" s="1" t="s">
        <v>11829</v>
      </c>
      <c r="D1405" s="1" t="s">
        <v>16217</v>
      </c>
      <c r="G1405" t="s">
        <v>61</v>
      </c>
      <c r="I1405" t="s">
        <v>61</v>
      </c>
      <c r="M1405" t="s">
        <v>61</v>
      </c>
      <c r="N1405" t="s">
        <v>61</v>
      </c>
    </row>
    <row r="1406" spans="1:15" x14ac:dyDescent="0.2">
      <c r="A1406" s="1" t="s">
        <v>26958</v>
      </c>
      <c r="B1406" s="1" t="s">
        <v>11830</v>
      </c>
      <c r="C1406" s="1" t="s">
        <v>11831</v>
      </c>
      <c r="D1406" s="1" t="s">
        <v>16217</v>
      </c>
      <c r="G1406" t="s">
        <v>61</v>
      </c>
      <c r="I1406" t="s">
        <v>61</v>
      </c>
      <c r="M1406" t="s">
        <v>61</v>
      </c>
      <c r="N1406" t="s">
        <v>61</v>
      </c>
    </row>
    <row r="1407" spans="1:15" x14ac:dyDescent="0.2">
      <c r="A1407" s="1" t="s">
        <v>26959</v>
      </c>
      <c r="B1407" s="1" t="s">
        <v>11832</v>
      </c>
      <c r="C1407" s="1" t="s">
        <v>11833</v>
      </c>
      <c r="D1407" s="1" t="s">
        <v>16217</v>
      </c>
      <c r="G1407" t="s">
        <v>61</v>
      </c>
      <c r="I1407" t="s">
        <v>61</v>
      </c>
      <c r="M1407" t="s">
        <v>61</v>
      </c>
      <c r="N1407" t="s">
        <v>61</v>
      </c>
    </row>
    <row r="1408" spans="1:15" x14ac:dyDescent="0.2">
      <c r="A1408" s="1" t="s">
        <v>26960</v>
      </c>
      <c r="B1408" s="1" t="s">
        <v>11834</v>
      </c>
      <c r="C1408" s="1" t="s">
        <v>11835</v>
      </c>
      <c r="D1408" s="1" t="s">
        <v>16217</v>
      </c>
      <c r="G1408" t="s">
        <v>61</v>
      </c>
      <c r="I1408" t="s">
        <v>61</v>
      </c>
      <c r="M1408" t="s">
        <v>61</v>
      </c>
      <c r="N1408" t="s">
        <v>61</v>
      </c>
    </row>
    <row r="1409" spans="1:15" x14ac:dyDescent="0.2">
      <c r="A1409" s="1" t="s">
        <v>26961</v>
      </c>
      <c r="B1409" s="1" t="s">
        <v>11836</v>
      </c>
      <c r="C1409" s="1" t="s">
        <v>11837</v>
      </c>
      <c r="D1409" s="1" t="s">
        <v>16217</v>
      </c>
      <c r="G1409" t="s">
        <v>61</v>
      </c>
      <c r="I1409" t="s">
        <v>61</v>
      </c>
      <c r="M1409" t="s">
        <v>61</v>
      </c>
      <c r="N1409" t="s">
        <v>61</v>
      </c>
    </row>
    <row r="1410" spans="1:15" x14ac:dyDescent="0.2">
      <c r="A1410" s="1" t="s">
        <v>26962</v>
      </c>
      <c r="B1410" s="1" t="s">
        <v>11838</v>
      </c>
      <c r="C1410" s="1" t="s">
        <v>11839</v>
      </c>
      <c r="D1410" s="1" t="s">
        <v>16217</v>
      </c>
      <c r="G1410" t="s">
        <v>61</v>
      </c>
      <c r="I1410" t="s">
        <v>61</v>
      </c>
      <c r="M1410" t="s">
        <v>61</v>
      </c>
      <c r="N1410" t="s">
        <v>61</v>
      </c>
    </row>
    <row r="1411" spans="1:15" x14ac:dyDescent="0.2">
      <c r="A1411" s="1" t="s">
        <v>26963</v>
      </c>
      <c r="B1411" s="1" t="s">
        <v>11840</v>
      </c>
      <c r="C1411" s="1" t="s">
        <v>11841</v>
      </c>
      <c r="D1411" s="1" t="s">
        <v>16217</v>
      </c>
      <c r="G1411" t="s">
        <v>61</v>
      </c>
      <c r="I1411" t="s">
        <v>61</v>
      </c>
      <c r="M1411" t="s">
        <v>61</v>
      </c>
      <c r="N1411" t="s">
        <v>61</v>
      </c>
    </row>
    <row r="1412" spans="1:15" x14ac:dyDescent="0.2">
      <c r="A1412" s="1" t="s">
        <v>26964</v>
      </c>
      <c r="B1412" s="1" t="s">
        <v>11842</v>
      </c>
      <c r="C1412" s="1" t="s">
        <v>11843</v>
      </c>
      <c r="D1412" s="1" t="s">
        <v>16217</v>
      </c>
      <c r="G1412" t="s">
        <v>61</v>
      </c>
      <c r="I1412" t="s">
        <v>61</v>
      </c>
      <c r="M1412" t="s">
        <v>61</v>
      </c>
      <c r="N1412" t="s">
        <v>61</v>
      </c>
    </row>
    <row r="1413" spans="1:15" x14ac:dyDescent="0.2">
      <c r="A1413" s="1" t="s">
        <v>26965</v>
      </c>
      <c r="B1413" s="1" t="s">
        <v>11844</v>
      </c>
      <c r="C1413" s="1" t="s">
        <v>11845</v>
      </c>
      <c r="D1413" s="1" t="s">
        <v>16217</v>
      </c>
      <c r="G1413" t="s">
        <v>61</v>
      </c>
      <c r="I1413" t="s">
        <v>61</v>
      </c>
      <c r="M1413" t="s">
        <v>61</v>
      </c>
      <c r="N1413" t="s">
        <v>61</v>
      </c>
    </row>
    <row r="1414" spans="1:15" x14ac:dyDescent="0.2">
      <c r="A1414" s="1" t="s">
        <v>26966</v>
      </c>
      <c r="B1414" s="1" t="s">
        <v>11846</v>
      </c>
      <c r="C1414" s="1" t="s">
        <v>11847</v>
      </c>
      <c r="D1414" s="1" t="s">
        <v>16217</v>
      </c>
      <c r="G1414" t="s">
        <v>61</v>
      </c>
      <c r="I1414" t="s">
        <v>61</v>
      </c>
      <c r="M1414" t="s">
        <v>61</v>
      </c>
      <c r="N1414" t="s">
        <v>61</v>
      </c>
    </row>
    <row r="1415" spans="1:15" x14ac:dyDescent="0.2">
      <c r="A1415" s="1" t="s">
        <v>26967</v>
      </c>
      <c r="B1415" s="1" t="s">
        <v>11848</v>
      </c>
      <c r="C1415" s="1" t="s">
        <v>11849</v>
      </c>
      <c r="D1415" s="1" t="s">
        <v>16217</v>
      </c>
      <c r="G1415" t="s">
        <v>61</v>
      </c>
      <c r="I1415" t="s">
        <v>61</v>
      </c>
      <c r="M1415" t="s">
        <v>61</v>
      </c>
      <c r="N1415" t="s">
        <v>61</v>
      </c>
      <c r="O1415" t="s">
        <v>61</v>
      </c>
    </row>
    <row r="1416" spans="1:15" x14ac:dyDescent="0.2">
      <c r="A1416" s="1" t="s">
        <v>26968</v>
      </c>
      <c r="B1416" s="1" t="s">
        <v>11850</v>
      </c>
      <c r="C1416" s="1" t="s">
        <v>11851</v>
      </c>
      <c r="D1416" s="1" t="s">
        <v>16217</v>
      </c>
      <c r="G1416" t="s">
        <v>61</v>
      </c>
      <c r="I1416" t="s">
        <v>61</v>
      </c>
      <c r="M1416" t="s">
        <v>61</v>
      </c>
      <c r="N1416" t="s">
        <v>61</v>
      </c>
      <c r="O1416" t="s">
        <v>61</v>
      </c>
    </row>
    <row r="1417" spans="1:15" x14ac:dyDescent="0.2">
      <c r="A1417" s="1" t="s">
        <v>26969</v>
      </c>
      <c r="B1417" s="1" t="s">
        <v>11852</v>
      </c>
      <c r="C1417" s="1" t="s">
        <v>11853</v>
      </c>
      <c r="D1417" s="1" t="s">
        <v>16217</v>
      </c>
      <c r="G1417" t="s">
        <v>61</v>
      </c>
      <c r="I1417" t="s">
        <v>61</v>
      </c>
      <c r="M1417" t="s">
        <v>61</v>
      </c>
      <c r="N1417" t="s">
        <v>61</v>
      </c>
    </row>
    <row r="1418" spans="1:15" x14ac:dyDescent="0.2">
      <c r="A1418" s="1" t="s">
        <v>26970</v>
      </c>
      <c r="B1418" s="1" t="s">
        <v>11854</v>
      </c>
      <c r="C1418" s="1" t="s">
        <v>11855</v>
      </c>
      <c r="D1418" s="1" t="s">
        <v>16217</v>
      </c>
      <c r="G1418" t="s">
        <v>61</v>
      </c>
      <c r="I1418" t="s">
        <v>61</v>
      </c>
      <c r="M1418" t="s">
        <v>61</v>
      </c>
      <c r="N1418" t="s">
        <v>61</v>
      </c>
      <c r="O1418" t="s">
        <v>61</v>
      </c>
    </row>
    <row r="1419" spans="1:15" x14ac:dyDescent="0.2">
      <c r="A1419" s="1" t="s">
        <v>26971</v>
      </c>
      <c r="B1419" s="1" t="s">
        <v>11856</v>
      </c>
      <c r="C1419" s="1" t="s">
        <v>11857</v>
      </c>
      <c r="D1419" s="1" t="s">
        <v>16217</v>
      </c>
      <c r="G1419" t="s">
        <v>61</v>
      </c>
      <c r="I1419" t="s">
        <v>61</v>
      </c>
      <c r="M1419" t="s">
        <v>61</v>
      </c>
      <c r="N1419" t="s">
        <v>61</v>
      </c>
    </row>
    <row r="1420" spans="1:15" x14ac:dyDescent="0.2">
      <c r="A1420" s="1" t="s">
        <v>26972</v>
      </c>
      <c r="B1420" s="1" t="s">
        <v>11858</v>
      </c>
      <c r="C1420" s="1" t="s">
        <v>11859</v>
      </c>
      <c r="D1420" s="1" t="s">
        <v>16217</v>
      </c>
      <c r="G1420" t="s">
        <v>61</v>
      </c>
      <c r="I1420" t="s">
        <v>61</v>
      </c>
      <c r="M1420" t="s">
        <v>61</v>
      </c>
      <c r="N1420" t="s">
        <v>61</v>
      </c>
      <c r="O1420" t="s">
        <v>62</v>
      </c>
    </row>
    <row r="1421" spans="1:15" x14ac:dyDescent="0.2">
      <c r="A1421" s="1" t="s">
        <v>26973</v>
      </c>
      <c r="B1421" s="1" t="s">
        <v>11860</v>
      </c>
      <c r="C1421" s="1" t="s">
        <v>11861</v>
      </c>
      <c r="D1421" s="1" t="s">
        <v>16217</v>
      </c>
      <c r="G1421" t="s">
        <v>61</v>
      </c>
      <c r="I1421" t="s">
        <v>61</v>
      </c>
      <c r="M1421" t="s">
        <v>61</v>
      </c>
      <c r="N1421" t="s">
        <v>61</v>
      </c>
    </row>
    <row r="1422" spans="1:15" x14ac:dyDescent="0.2">
      <c r="A1422" s="1" t="s">
        <v>26974</v>
      </c>
      <c r="B1422" s="1" t="s">
        <v>11862</v>
      </c>
      <c r="C1422" s="1" t="s">
        <v>11863</v>
      </c>
      <c r="D1422" s="1" t="s">
        <v>16217</v>
      </c>
      <c r="G1422" t="s">
        <v>61</v>
      </c>
      <c r="I1422" t="s">
        <v>61</v>
      </c>
      <c r="M1422" t="s">
        <v>61</v>
      </c>
      <c r="N1422" t="s">
        <v>61</v>
      </c>
    </row>
    <row r="1423" spans="1:15" x14ac:dyDescent="0.2">
      <c r="A1423" s="1" t="s">
        <v>26975</v>
      </c>
      <c r="B1423" s="1" t="s">
        <v>11864</v>
      </c>
      <c r="C1423" s="1" t="s">
        <v>11865</v>
      </c>
      <c r="D1423" s="1" t="s">
        <v>16217</v>
      </c>
      <c r="G1423" t="s">
        <v>61</v>
      </c>
      <c r="I1423" t="s">
        <v>61</v>
      </c>
      <c r="M1423" t="s">
        <v>61</v>
      </c>
      <c r="N1423" t="s">
        <v>61</v>
      </c>
      <c r="O1423" t="s">
        <v>61</v>
      </c>
    </row>
    <row r="1424" spans="1:15" x14ac:dyDescent="0.2">
      <c r="A1424" s="1" t="s">
        <v>26976</v>
      </c>
      <c r="B1424" s="1" t="s">
        <v>11866</v>
      </c>
      <c r="C1424" s="1" t="s">
        <v>11867</v>
      </c>
      <c r="D1424" s="1" t="s">
        <v>16217</v>
      </c>
      <c r="G1424" t="s">
        <v>61</v>
      </c>
      <c r="I1424" t="s">
        <v>61</v>
      </c>
      <c r="M1424" t="s">
        <v>61</v>
      </c>
      <c r="N1424" t="s">
        <v>61</v>
      </c>
    </row>
    <row r="1425" spans="1:14" x14ac:dyDescent="0.2">
      <c r="A1425" s="1" t="s">
        <v>26977</v>
      </c>
      <c r="B1425" s="1" t="s">
        <v>11868</v>
      </c>
      <c r="C1425" s="1" t="s">
        <v>11869</v>
      </c>
      <c r="D1425" s="1" t="s">
        <v>16217</v>
      </c>
      <c r="G1425" t="s">
        <v>61</v>
      </c>
      <c r="I1425" t="s">
        <v>61</v>
      </c>
      <c r="M1425" t="s">
        <v>61</v>
      </c>
      <c r="N1425" t="s">
        <v>61</v>
      </c>
    </row>
    <row r="1426" spans="1:14" x14ac:dyDescent="0.2">
      <c r="A1426" s="1" t="s">
        <v>26978</v>
      </c>
      <c r="B1426" s="1" t="s">
        <v>11870</v>
      </c>
      <c r="C1426" s="1" t="s">
        <v>11871</v>
      </c>
      <c r="D1426" s="1" t="s">
        <v>16217</v>
      </c>
      <c r="G1426" t="s">
        <v>61</v>
      </c>
      <c r="I1426" t="s">
        <v>61</v>
      </c>
      <c r="M1426" t="s">
        <v>61</v>
      </c>
      <c r="N1426" t="s">
        <v>61</v>
      </c>
    </row>
    <row r="1427" spans="1:14" x14ac:dyDescent="0.2">
      <c r="A1427" s="1" t="s">
        <v>26979</v>
      </c>
      <c r="B1427" s="1" t="s">
        <v>11872</v>
      </c>
      <c r="C1427" s="1" t="s">
        <v>11873</v>
      </c>
      <c r="D1427" s="1" t="s">
        <v>16217</v>
      </c>
      <c r="G1427" t="s">
        <v>61</v>
      </c>
      <c r="I1427" t="s">
        <v>61</v>
      </c>
      <c r="M1427" t="s">
        <v>61</v>
      </c>
      <c r="N1427" t="s">
        <v>61</v>
      </c>
    </row>
    <row r="1428" spans="1:14" x14ac:dyDescent="0.2">
      <c r="A1428" s="1" t="s">
        <v>26980</v>
      </c>
      <c r="B1428" s="1" t="s">
        <v>11874</v>
      </c>
      <c r="C1428" s="1" t="s">
        <v>11875</v>
      </c>
      <c r="D1428" s="1" t="s">
        <v>16217</v>
      </c>
      <c r="G1428" t="s">
        <v>61</v>
      </c>
      <c r="I1428" t="s">
        <v>61</v>
      </c>
      <c r="M1428" t="s">
        <v>61</v>
      </c>
      <c r="N1428" t="s">
        <v>61</v>
      </c>
    </row>
    <row r="1429" spans="1:14" x14ac:dyDescent="0.2">
      <c r="A1429" s="1" t="s">
        <v>26981</v>
      </c>
      <c r="B1429" s="1" t="s">
        <v>11876</v>
      </c>
      <c r="C1429" s="1" t="s">
        <v>11877</v>
      </c>
      <c r="D1429" s="1" t="s">
        <v>16217</v>
      </c>
      <c r="G1429" t="s">
        <v>61</v>
      </c>
      <c r="I1429" t="s">
        <v>61</v>
      </c>
      <c r="M1429" t="s">
        <v>61</v>
      </c>
      <c r="N1429" t="s">
        <v>61</v>
      </c>
    </row>
    <row r="1430" spans="1:14" x14ac:dyDescent="0.2">
      <c r="A1430" s="1" t="s">
        <v>26982</v>
      </c>
      <c r="B1430" s="1" t="s">
        <v>11878</v>
      </c>
      <c r="C1430" s="1" t="s">
        <v>11879</v>
      </c>
      <c r="D1430" s="1" t="s">
        <v>16217</v>
      </c>
      <c r="G1430" t="s">
        <v>61</v>
      </c>
      <c r="I1430" t="s">
        <v>61</v>
      </c>
      <c r="M1430" t="s">
        <v>61</v>
      </c>
      <c r="N1430" t="s">
        <v>61</v>
      </c>
    </row>
    <row r="1431" spans="1:14" x14ac:dyDescent="0.2">
      <c r="A1431" s="1" t="s">
        <v>26983</v>
      </c>
      <c r="B1431" s="1" t="s">
        <v>11880</v>
      </c>
      <c r="C1431" s="1" t="s">
        <v>11881</v>
      </c>
      <c r="D1431" s="1" t="s">
        <v>16217</v>
      </c>
      <c r="G1431" t="s">
        <v>61</v>
      </c>
      <c r="I1431" t="s">
        <v>61</v>
      </c>
      <c r="M1431" t="s">
        <v>61</v>
      </c>
      <c r="N1431" t="s">
        <v>61</v>
      </c>
    </row>
    <row r="1432" spans="1:14" x14ac:dyDescent="0.2">
      <c r="A1432" s="1" t="s">
        <v>26984</v>
      </c>
      <c r="B1432" s="1" t="s">
        <v>11882</v>
      </c>
      <c r="C1432" s="1" t="s">
        <v>11883</v>
      </c>
      <c r="D1432" s="1" t="s">
        <v>16217</v>
      </c>
      <c r="G1432" t="s">
        <v>61</v>
      </c>
      <c r="I1432" t="s">
        <v>61</v>
      </c>
      <c r="M1432" t="s">
        <v>61</v>
      </c>
      <c r="N1432" t="s">
        <v>61</v>
      </c>
    </row>
    <row r="1433" spans="1:14" x14ac:dyDescent="0.2">
      <c r="A1433" s="1" t="s">
        <v>26985</v>
      </c>
      <c r="B1433" s="1" t="s">
        <v>11884</v>
      </c>
      <c r="C1433" s="1" t="s">
        <v>11885</v>
      </c>
      <c r="D1433" s="1" t="s">
        <v>16217</v>
      </c>
      <c r="G1433" t="s">
        <v>61</v>
      </c>
      <c r="I1433" t="s">
        <v>61</v>
      </c>
      <c r="M1433" t="s">
        <v>61</v>
      </c>
      <c r="N1433" t="s">
        <v>61</v>
      </c>
    </row>
    <row r="1434" spans="1:14" x14ac:dyDescent="0.2">
      <c r="A1434" s="1" t="s">
        <v>26986</v>
      </c>
      <c r="B1434" s="1" t="s">
        <v>11886</v>
      </c>
      <c r="C1434" s="1" t="s">
        <v>11887</v>
      </c>
      <c r="D1434" s="1" t="s">
        <v>16217</v>
      </c>
      <c r="G1434" t="s">
        <v>61</v>
      </c>
      <c r="I1434" t="s">
        <v>61</v>
      </c>
      <c r="M1434" t="s">
        <v>61</v>
      </c>
      <c r="N1434" t="s">
        <v>61</v>
      </c>
    </row>
    <row r="1435" spans="1:14" x14ac:dyDescent="0.2">
      <c r="A1435" s="1" t="s">
        <v>26987</v>
      </c>
      <c r="B1435" s="1" t="s">
        <v>11888</v>
      </c>
      <c r="C1435" s="1" t="s">
        <v>11889</v>
      </c>
      <c r="D1435" s="1" t="s">
        <v>16217</v>
      </c>
      <c r="G1435" t="s">
        <v>61</v>
      </c>
      <c r="I1435" t="s">
        <v>61</v>
      </c>
      <c r="M1435" t="s">
        <v>61</v>
      </c>
      <c r="N1435" t="s">
        <v>61</v>
      </c>
    </row>
    <row r="1436" spans="1:14" x14ac:dyDescent="0.2">
      <c r="A1436" s="1" t="s">
        <v>26988</v>
      </c>
      <c r="B1436" s="1" t="s">
        <v>11890</v>
      </c>
      <c r="C1436" s="1" t="s">
        <v>11891</v>
      </c>
      <c r="D1436" s="1" t="s">
        <v>16217</v>
      </c>
      <c r="G1436" t="s">
        <v>61</v>
      </c>
      <c r="I1436" t="s">
        <v>61</v>
      </c>
      <c r="M1436" t="s">
        <v>61</v>
      </c>
      <c r="N1436" t="s">
        <v>61</v>
      </c>
    </row>
    <row r="1437" spans="1:14" x14ac:dyDescent="0.2">
      <c r="A1437" s="1" t="s">
        <v>26989</v>
      </c>
      <c r="B1437" s="1" t="s">
        <v>11892</v>
      </c>
      <c r="C1437" s="1" t="s">
        <v>11893</v>
      </c>
      <c r="D1437" s="1" t="s">
        <v>16217</v>
      </c>
      <c r="G1437" t="s">
        <v>61</v>
      </c>
      <c r="I1437" t="s">
        <v>61</v>
      </c>
      <c r="M1437" t="s">
        <v>61</v>
      </c>
      <c r="N1437" t="s">
        <v>61</v>
      </c>
    </row>
    <row r="1438" spans="1:14" x14ac:dyDescent="0.2">
      <c r="A1438" s="1" t="s">
        <v>26990</v>
      </c>
      <c r="B1438" s="1" t="s">
        <v>11894</v>
      </c>
      <c r="C1438" s="1" t="s">
        <v>11895</v>
      </c>
      <c r="D1438" s="1" t="s">
        <v>16217</v>
      </c>
      <c r="G1438" t="s">
        <v>61</v>
      </c>
      <c r="I1438" t="s">
        <v>61</v>
      </c>
      <c r="M1438" t="s">
        <v>61</v>
      </c>
      <c r="N1438" t="s">
        <v>61</v>
      </c>
    </row>
    <row r="1439" spans="1:14" x14ac:dyDescent="0.2">
      <c r="A1439" s="1" t="s">
        <v>26991</v>
      </c>
      <c r="B1439" s="1" t="s">
        <v>11896</v>
      </c>
      <c r="C1439" s="1" t="s">
        <v>11897</v>
      </c>
      <c r="D1439" s="1" t="s">
        <v>16217</v>
      </c>
      <c r="E1439" t="s">
        <v>61</v>
      </c>
      <c r="F1439" t="s">
        <v>61</v>
      </c>
      <c r="G1439" t="s">
        <v>62</v>
      </c>
      <c r="I1439" t="s">
        <v>62</v>
      </c>
      <c r="M1439" t="s">
        <v>62</v>
      </c>
      <c r="N1439" t="s">
        <v>62</v>
      </c>
    </row>
    <row r="1440" spans="1:14" x14ac:dyDescent="0.2">
      <c r="A1440" s="1" t="s">
        <v>26992</v>
      </c>
      <c r="B1440" s="1" t="s">
        <v>11898</v>
      </c>
      <c r="C1440" s="1" t="s">
        <v>11899</v>
      </c>
      <c r="D1440" s="1" t="s">
        <v>16217</v>
      </c>
      <c r="G1440" t="s">
        <v>61</v>
      </c>
      <c r="I1440" t="s">
        <v>61</v>
      </c>
      <c r="M1440" t="s">
        <v>61</v>
      </c>
      <c r="N1440" t="s">
        <v>61</v>
      </c>
    </row>
    <row r="1441" spans="1:15" x14ac:dyDescent="0.2">
      <c r="A1441" s="1" t="s">
        <v>26993</v>
      </c>
      <c r="B1441" s="1" t="s">
        <v>11900</v>
      </c>
      <c r="C1441" s="1" t="s">
        <v>11901</v>
      </c>
      <c r="D1441" s="1" t="s">
        <v>16217</v>
      </c>
      <c r="G1441" t="s">
        <v>61</v>
      </c>
      <c r="I1441" t="s">
        <v>61</v>
      </c>
      <c r="M1441" t="s">
        <v>61</v>
      </c>
      <c r="N1441" t="s">
        <v>61</v>
      </c>
    </row>
    <row r="1442" spans="1:15" x14ac:dyDescent="0.2">
      <c r="A1442" s="1" t="s">
        <v>26994</v>
      </c>
      <c r="B1442" s="1" t="s">
        <v>11902</v>
      </c>
      <c r="C1442" s="1" t="s">
        <v>11903</v>
      </c>
      <c r="D1442" s="1" t="s">
        <v>16217</v>
      </c>
      <c r="G1442" t="s">
        <v>61</v>
      </c>
      <c r="I1442" t="s">
        <v>61</v>
      </c>
      <c r="M1442" t="s">
        <v>61</v>
      </c>
      <c r="N1442" t="s">
        <v>61</v>
      </c>
      <c r="O1442" t="s">
        <v>61</v>
      </c>
    </row>
    <row r="1443" spans="1:15" x14ac:dyDescent="0.2">
      <c r="A1443" s="1" t="s">
        <v>26995</v>
      </c>
      <c r="B1443" s="1" t="s">
        <v>11904</v>
      </c>
      <c r="C1443" s="1" t="s">
        <v>11905</v>
      </c>
      <c r="D1443" s="1" t="s">
        <v>16217</v>
      </c>
      <c r="G1443" t="s">
        <v>61</v>
      </c>
      <c r="I1443" t="s">
        <v>61</v>
      </c>
      <c r="M1443" t="s">
        <v>61</v>
      </c>
      <c r="N1443" t="s">
        <v>61</v>
      </c>
      <c r="O1443" t="s">
        <v>61</v>
      </c>
    </row>
    <row r="1444" spans="1:15" x14ac:dyDescent="0.2">
      <c r="A1444" s="1" t="s">
        <v>26996</v>
      </c>
      <c r="B1444" s="1" t="s">
        <v>11906</v>
      </c>
      <c r="C1444" s="1" t="s">
        <v>11907</v>
      </c>
      <c r="D1444" s="1" t="s">
        <v>16217</v>
      </c>
      <c r="G1444" t="s">
        <v>61</v>
      </c>
      <c r="I1444" t="s">
        <v>61</v>
      </c>
      <c r="M1444" t="s">
        <v>61</v>
      </c>
      <c r="N1444" t="s">
        <v>61</v>
      </c>
    </row>
    <row r="1445" spans="1:15" x14ac:dyDescent="0.2">
      <c r="A1445" s="1" t="s">
        <v>26997</v>
      </c>
      <c r="B1445" s="1" t="s">
        <v>11908</v>
      </c>
      <c r="C1445" s="1" t="s">
        <v>11909</v>
      </c>
      <c r="D1445" s="1" t="s">
        <v>16217</v>
      </c>
      <c r="G1445" t="s">
        <v>62</v>
      </c>
      <c r="I1445" t="s">
        <v>61</v>
      </c>
      <c r="M1445" t="s">
        <v>61</v>
      </c>
      <c r="N1445" t="s">
        <v>61</v>
      </c>
    </row>
    <row r="1446" spans="1:15" x14ac:dyDescent="0.2">
      <c r="A1446" s="1" t="s">
        <v>26998</v>
      </c>
      <c r="B1446" s="1" t="s">
        <v>11910</v>
      </c>
      <c r="C1446" s="1" t="s">
        <v>11911</v>
      </c>
      <c r="D1446" s="1" t="s">
        <v>16217</v>
      </c>
      <c r="G1446" t="s">
        <v>62</v>
      </c>
      <c r="I1446" t="s">
        <v>61</v>
      </c>
      <c r="M1446" t="s">
        <v>61</v>
      </c>
      <c r="N1446" t="s">
        <v>61</v>
      </c>
    </row>
    <row r="1447" spans="1:15" x14ac:dyDescent="0.2">
      <c r="A1447" s="1" t="s">
        <v>26999</v>
      </c>
      <c r="B1447" s="1" t="s">
        <v>11912</v>
      </c>
      <c r="C1447" s="1" t="s">
        <v>11913</v>
      </c>
      <c r="D1447" s="1" t="s">
        <v>16217</v>
      </c>
      <c r="G1447" t="s">
        <v>61</v>
      </c>
      <c r="I1447" t="s">
        <v>61</v>
      </c>
      <c r="M1447" t="s">
        <v>61</v>
      </c>
      <c r="N1447" t="s">
        <v>61</v>
      </c>
    </row>
    <row r="1448" spans="1:15" x14ac:dyDescent="0.2">
      <c r="A1448" s="1" t="s">
        <v>27000</v>
      </c>
      <c r="B1448" s="1" t="s">
        <v>11914</v>
      </c>
      <c r="C1448" s="1" t="s">
        <v>11915</v>
      </c>
      <c r="D1448" s="1" t="s">
        <v>16217</v>
      </c>
      <c r="G1448" t="s">
        <v>61</v>
      </c>
      <c r="I1448" t="s">
        <v>61</v>
      </c>
      <c r="M1448" t="s">
        <v>61</v>
      </c>
      <c r="N1448" t="s">
        <v>61</v>
      </c>
    </row>
    <row r="1449" spans="1:15" x14ac:dyDescent="0.2">
      <c r="A1449" s="1" t="s">
        <v>27001</v>
      </c>
      <c r="B1449" s="1" t="s">
        <v>11916</v>
      </c>
      <c r="C1449" s="1" t="s">
        <v>11917</v>
      </c>
      <c r="D1449" s="1" t="s">
        <v>16217</v>
      </c>
      <c r="G1449" t="s">
        <v>61</v>
      </c>
      <c r="I1449" t="s">
        <v>61</v>
      </c>
      <c r="M1449" t="s">
        <v>61</v>
      </c>
      <c r="N1449" t="s">
        <v>61</v>
      </c>
    </row>
    <row r="1450" spans="1:15" x14ac:dyDescent="0.2">
      <c r="A1450" s="1" t="s">
        <v>27002</v>
      </c>
      <c r="B1450" s="1" t="s">
        <v>11918</v>
      </c>
      <c r="C1450" s="1" t="s">
        <v>11919</v>
      </c>
      <c r="D1450" s="1" t="s">
        <v>16217</v>
      </c>
      <c r="E1450" t="s">
        <v>61</v>
      </c>
      <c r="F1450" t="s">
        <v>61</v>
      </c>
      <c r="G1450" t="s">
        <v>62</v>
      </c>
      <c r="I1450" t="s">
        <v>62</v>
      </c>
      <c r="M1450" t="s">
        <v>62</v>
      </c>
      <c r="N1450" t="s">
        <v>62</v>
      </c>
      <c r="O1450" t="s">
        <v>61</v>
      </c>
    </row>
    <row r="1451" spans="1:15" x14ac:dyDescent="0.2">
      <c r="A1451" s="1" t="s">
        <v>27003</v>
      </c>
      <c r="B1451" s="1" t="s">
        <v>11920</v>
      </c>
      <c r="C1451" s="1" t="s">
        <v>11921</v>
      </c>
      <c r="D1451" s="1" t="s">
        <v>16217</v>
      </c>
      <c r="G1451" t="s">
        <v>61</v>
      </c>
      <c r="I1451" t="s">
        <v>61</v>
      </c>
      <c r="M1451" t="s">
        <v>61</v>
      </c>
      <c r="N1451" t="s">
        <v>61</v>
      </c>
    </row>
    <row r="1452" spans="1:15" x14ac:dyDescent="0.2">
      <c r="A1452" s="1" t="s">
        <v>27004</v>
      </c>
      <c r="B1452" s="1" t="s">
        <v>11922</v>
      </c>
      <c r="C1452" s="1" t="s">
        <v>11923</v>
      </c>
      <c r="D1452" s="1" t="s">
        <v>16217</v>
      </c>
      <c r="G1452" t="s">
        <v>61</v>
      </c>
      <c r="I1452" t="s">
        <v>61</v>
      </c>
      <c r="M1452" t="s">
        <v>61</v>
      </c>
      <c r="N1452" t="s">
        <v>61</v>
      </c>
    </row>
    <row r="1453" spans="1:15" x14ac:dyDescent="0.2">
      <c r="A1453" s="1" t="s">
        <v>27005</v>
      </c>
      <c r="B1453" s="1" t="s">
        <v>11924</v>
      </c>
      <c r="C1453" s="1" t="s">
        <v>11925</v>
      </c>
      <c r="D1453" s="1" t="s">
        <v>16217</v>
      </c>
      <c r="G1453" t="s">
        <v>61</v>
      </c>
      <c r="I1453" t="s">
        <v>61</v>
      </c>
      <c r="M1453" t="s">
        <v>61</v>
      </c>
      <c r="N1453" t="s">
        <v>61</v>
      </c>
    </row>
    <row r="1454" spans="1:15" x14ac:dyDescent="0.2">
      <c r="A1454" s="1" t="s">
        <v>27006</v>
      </c>
      <c r="B1454" s="1" t="s">
        <v>11926</v>
      </c>
      <c r="C1454" s="1" t="s">
        <v>11927</v>
      </c>
      <c r="D1454" s="1" t="s">
        <v>16217</v>
      </c>
      <c r="G1454" t="s">
        <v>61</v>
      </c>
      <c r="I1454" t="s">
        <v>61</v>
      </c>
      <c r="M1454" t="s">
        <v>61</v>
      </c>
      <c r="N1454" t="s">
        <v>61</v>
      </c>
    </row>
    <row r="1455" spans="1:15" x14ac:dyDescent="0.2">
      <c r="A1455" s="1" t="s">
        <v>27007</v>
      </c>
      <c r="B1455" s="1" t="s">
        <v>11928</v>
      </c>
      <c r="C1455" s="1" t="s">
        <v>11929</v>
      </c>
      <c r="D1455" s="1" t="s">
        <v>16217</v>
      </c>
      <c r="G1455" t="s">
        <v>61</v>
      </c>
      <c r="I1455" t="s">
        <v>61</v>
      </c>
      <c r="M1455" t="s">
        <v>61</v>
      </c>
      <c r="N1455" t="s">
        <v>61</v>
      </c>
    </row>
    <row r="1456" spans="1:15" x14ac:dyDescent="0.2">
      <c r="A1456" s="1" t="s">
        <v>27008</v>
      </c>
      <c r="B1456" s="1" t="s">
        <v>11930</v>
      </c>
      <c r="C1456" s="1" t="s">
        <v>11931</v>
      </c>
      <c r="D1456" s="1" t="s">
        <v>16217</v>
      </c>
      <c r="G1456" t="s">
        <v>61</v>
      </c>
      <c r="I1456" t="s">
        <v>61</v>
      </c>
      <c r="M1456" t="s">
        <v>61</v>
      </c>
      <c r="N1456" t="s">
        <v>61</v>
      </c>
    </row>
    <row r="1457" spans="1:15" x14ac:dyDescent="0.2">
      <c r="A1457" s="1" t="s">
        <v>27009</v>
      </c>
      <c r="B1457" s="1" t="s">
        <v>11932</v>
      </c>
      <c r="C1457" s="1" t="s">
        <v>11933</v>
      </c>
      <c r="D1457" s="1" t="s">
        <v>16217</v>
      </c>
      <c r="G1457" t="s">
        <v>61</v>
      </c>
      <c r="I1457" t="s">
        <v>61</v>
      </c>
      <c r="M1457" t="s">
        <v>61</v>
      </c>
      <c r="N1457" t="s">
        <v>61</v>
      </c>
    </row>
    <row r="1458" spans="1:15" x14ac:dyDescent="0.2">
      <c r="A1458" s="1" t="s">
        <v>27010</v>
      </c>
      <c r="B1458" s="1" t="s">
        <v>11934</v>
      </c>
      <c r="C1458" s="1" t="s">
        <v>11935</v>
      </c>
      <c r="D1458" s="1" t="s">
        <v>16217</v>
      </c>
      <c r="G1458" t="s">
        <v>61</v>
      </c>
      <c r="I1458" t="s">
        <v>61</v>
      </c>
      <c r="M1458" t="s">
        <v>61</v>
      </c>
      <c r="N1458" t="s">
        <v>61</v>
      </c>
    </row>
    <row r="1459" spans="1:15" x14ac:dyDescent="0.2">
      <c r="A1459" s="1" t="s">
        <v>27011</v>
      </c>
      <c r="B1459" s="1" t="s">
        <v>11936</v>
      </c>
      <c r="C1459" s="1" t="s">
        <v>11937</v>
      </c>
      <c r="D1459" s="1" t="s">
        <v>16217</v>
      </c>
      <c r="G1459" t="s">
        <v>61</v>
      </c>
      <c r="I1459" t="s">
        <v>61</v>
      </c>
      <c r="M1459" t="s">
        <v>61</v>
      </c>
      <c r="N1459" t="s">
        <v>61</v>
      </c>
    </row>
    <row r="1460" spans="1:15" x14ac:dyDescent="0.2">
      <c r="A1460" s="1" t="s">
        <v>27012</v>
      </c>
      <c r="B1460" s="1" t="s">
        <v>11938</v>
      </c>
      <c r="C1460" s="1" t="s">
        <v>11939</v>
      </c>
      <c r="D1460" s="1" t="s">
        <v>16217</v>
      </c>
      <c r="G1460" t="s">
        <v>61</v>
      </c>
      <c r="I1460" t="s">
        <v>61</v>
      </c>
      <c r="M1460" t="s">
        <v>61</v>
      </c>
      <c r="N1460" t="s">
        <v>61</v>
      </c>
    </row>
    <row r="1461" spans="1:15" x14ac:dyDescent="0.2">
      <c r="A1461" s="1" t="s">
        <v>27013</v>
      </c>
      <c r="B1461" s="1" t="s">
        <v>11940</v>
      </c>
      <c r="C1461" s="1" t="s">
        <v>11941</v>
      </c>
      <c r="D1461" s="1" t="s">
        <v>16217</v>
      </c>
      <c r="G1461" t="s">
        <v>61</v>
      </c>
      <c r="I1461" t="s">
        <v>61</v>
      </c>
      <c r="M1461" t="s">
        <v>61</v>
      </c>
      <c r="N1461" t="s">
        <v>61</v>
      </c>
    </row>
    <row r="1462" spans="1:15" x14ac:dyDescent="0.2">
      <c r="A1462" s="1" t="s">
        <v>27014</v>
      </c>
      <c r="B1462" s="1" t="s">
        <v>11942</v>
      </c>
      <c r="C1462" s="1" t="s">
        <v>11943</v>
      </c>
      <c r="D1462" s="1" t="s">
        <v>16217</v>
      </c>
      <c r="G1462" t="s">
        <v>61</v>
      </c>
      <c r="I1462" t="s">
        <v>61</v>
      </c>
      <c r="M1462" t="s">
        <v>61</v>
      </c>
      <c r="N1462" t="s">
        <v>61</v>
      </c>
    </row>
    <row r="1463" spans="1:15" x14ac:dyDescent="0.2">
      <c r="A1463" s="1" t="s">
        <v>27015</v>
      </c>
      <c r="B1463" s="1" t="s">
        <v>11944</v>
      </c>
      <c r="C1463" s="1" t="s">
        <v>11945</v>
      </c>
      <c r="D1463" s="1" t="s">
        <v>16217</v>
      </c>
      <c r="G1463" t="s">
        <v>61</v>
      </c>
      <c r="I1463" t="s">
        <v>61</v>
      </c>
      <c r="M1463" t="s">
        <v>61</v>
      </c>
      <c r="N1463" t="s">
        <v>61</v>
      </c>
    </row>
    <row r="1464" spans="1:15" x14ac:dyDescent="0.2">
      <c r="A1464" s="1" t="s">
        <v>27016</v>
      </c>
      <c r="B1464" s="1" t="s">
        <v>11946</v>
      </c>
      <c r="C1464" s="1" t="s">
        <v>11947</v>
      </c>
      <c r="D1464" s="1" t="s">
        <v>16217</v>
      </c>
      <c r="G1464" t="s">
        <v>61</v>
      </c>
      <c r="I1464" t="s">
        <v>61</v>
      </c>
      <c r="M1464" t="s">
        <v>61</v>
      </c>
      <c r="N1464" t="s">
        <v>61</v>
      </c>
    </row>
    <row r="1465" spans="1:15" x14ac:dyDescent="0.2">
      <c r="A1465" s="1" t="s">
        <v>27017</v>
      </c>
      <c r="B1465" s="1" t="s">
        <v>11948</v>
      </c>
      <c r="C1465" s="1" t="s">
        <v>11949</v>
      </c>
      <c r="D1465" s="1" t="s">
        <v>16217</v>
      </c>
      <c r="G1465" t="s">
        <v>61</v>
      </c>
      <c r="I1465" t="s">
        <v>61</v>
      </c>
      <c r="M1465" t="s">
        <v>61</v>
      </c>
      <c r="N1465" t="s">
        <v>61</v>
      </c>
    </row>
    <row r="1466" spans="1:15" x14ac:dyDescent="0.2">
      <c r="A1466" s="1" t="s">
        <v>27018</v>
      </c>
      <c r="B1466" s="1" t="s">
        <v>11950</v>
      </c>
      <c r="C1466" s="1" t="s">
        <v>11951</v>
      </c>
      <c r="D1466" s="1" t="s">
        <v>16217</v>
      </c>
      <c r="G1466" t="s">
        <v>61</v>
      </c>
      <c r="I1466" t="s">
        <v>61</v>
      </c>
      <c r="M1466" t="s">
        <v>61</v>
      </c>
      <c r="N1466" t="s">
        <v>61</v>
      </c>
    </row>
    <row r="1467" spans="1:15" x14ac:dyDescent="0.2">
      <c r="A1467" s="1" t="s">
        <v>27019</v>
      </c>
      <c r="B1467" s="1" t="s">
        <v>11952</v>
      </c>
      <c r="C1467" s="1" t="s">
        <v>11953</v>
      </c>
      <c r="D1467" s="1" t="s">
        <v>16217</v>
      </c>
      <c r="G1467" t="s">
        <v>61</v>
      </c>
      <c r="I1467" t="s">
        <v>61</v>
      </c>
      <c r="M1467" t="s">
        <v>61</v>
      </c>
      <c r="N1467" t="s">
        <v>61</v>
      </c>
    </row>
    <row r="1468" spans="1:15" x14ac:dyDescent="0.2">
      <c r="A1468" s="1" t="s">
        <v>27020</v>
      </c>
      <c r="B1468" s="1" t="s">
        <v>11954</v>
      </c>
      <c r="C1468" s="1" t="s">
        <v>11955</v>
      </c>
      <c r="D1468" s="1" t="s">
        <v>16217</v>
      </c>
      <c r="G1468" t="s">
        <v>61</v>
      </c>
    </row>
    <row r="1469" spans="1:15" x14ac:dyDescent="0.2">
      <c r="A1469" s="1" t="s">
        <v>27021</v>
      </c>
      <c r="B1469" s="1" t="s">
        <v>11956</v>
      </c>
      <c r="C1469" s="1" t="s">
        <v>11957</v>
      </c>
      <c r="D1469" s="1" t="s">
        <v>16217</v>
      </c>
      <c r="G1469" t="s">
        <v>61</v>
      </c>
      <c r="I1469" t="s">
        <v>61</v>
      </c>
      <c r="M1469" t="s">
        <v>61</v>
      </c>
      <c r="N1469" t="s">
        <v>61</v>
      </c>
    </row>
    <row r="1470" spans="1:15" x14ac:dyDescent="0.2">
      <c r="A1470" s="1" t="s">
        <v>27022</v>
      </c>
      <c r="B1470" s="1" t="s">
        <v>11958</v>
      </c>
      <c r="C1470" s="1" t="s">
        <v>11959</v>
      </c>
      <c r="D1470" s="1" t="s">
        <v>16217</v>
      </c>
      <c r="G1470" t="s">
        <v>61</v>
      </c>
      <c r="I1470" t="s">
        <v>61</v>
      </c>
      <c r="M1470" t="s">
        <v>61</v>
      </c>
      <c r="N1470" t="s">
        <v>61</v>
      </c>
      <c r="O1470" t="s">
        <v>61</v>
      </c>
    </row>
    <row r="1471" spans="1:15" x14ac:dyDescent="0.2">
      <c r="A1471" s="1" t="s">
        <v>27023</v>
      </c>
      <c r="B1471" s="1" t="s">
        <v>11960</v>
      </c>
      <c r="C1471" s="1" t="s">
        <v>11961</v>
      </c>
      <c r="D1471" s="1" t="s">
        <v>16217</v>
      </c>
      <c r="G1471" t="s">
        <v>61</v>
      </c>
      <c r="I1471" t="s">
        <v>61</v>
      </c>
      <c r="M1471" t="s">
        <v>61</v>
      </c>
      <c r="N1471" t="s">
        <v>61</v>
      </c>
    </row>
    <row r="1472" spans="1:15" x14ac:dyDescent="0.2">
      <c r="A1472" s="1" t="s">
        <v>27024</v>
      </c>
      <c r="B1472" s="1" t="s">
        <v>11962</v>
      </c>
      <c r="C1472" s="1" t="s">
        <v>11963</v>
      </c>
      <c r="D1472" s="1" t="s">
        <v>16217</v>
      </c>
      <c r="G1472" t="s">
        <v>61</v>
      </c>
      <c r="I1472" t="s">
        <v>61</v>
      </c>
      <c r="M1472" t="s">
        <v>61</v>
      </c>
      <c r="N1472" t="s">
        <v>61</v>
      </c>
      <c r="O1472" t="s">
        <v>61</v>
      </c>
    </row>
    <row r="1473" spans="1:15" x14ac:dyDescent="0.2">
      <c r="A1473" s="1" t="s">
        <v>27025</v>
      </c>
      <c r="B1473" s="1" t="s">
        <v>11964</v>
      </c>
      <c r="C1473" s="1" t="s">
        <v>11965</v>
      </c>
      <c r="D1473" s="1" t="s">
        <v>16217</v>
      </c>
      <c r="G1473" t="s">
        <v>61</v>
      </c>
      <c r="I1473" t="s">
        <v>61</v>
      </c>
      <c r="M1473" t="s">
        <v>61</v>
      </c>
      <c r="N1473" t="s">
        <v>61</v>
      </c>
    </row>
    <row r="1474" spans="1:15" x14ac:dyDescent="0.2">
      <c r="A1474" s="1" t="s">
        <v>27026</v>
      </c>
      <c r="B1474" s="1" t="s">
        <v>11966</v>
      </c>
      <c r="C1474" s="1" t="s">
        <v>11967</v>
      </c>
      <c r="D1474" s="1" t="s">
        <v>16217</v>
      </c>
      <c r="E1474" t="s">
        <v>61</v>
      </c>
      <c r="F1474" t="s">
        <v>61</v>
      </c>
      <c r="G1474" t="s">
        <v>61</v>
      </c>
      <c r="I1474" t="s">
        <v>62</v>
      </c>
      <c r="M1474" t="s">
        <v>61</v>
      </c>
      <c r="N1474" t="s">
        <v>62</v>
      </c>
      <c r="O1474" t="s">
        <v>62</v>
      </c>
    </row>
    <row r="1475" spans="1:15" x14ac:dyDescent="0.2">
      <c r="A1475" s="1" t="s">
        <v>27027</v>
      </c>
      <c r="B1475" s="1" t="s">
        <v>11968</v>
      </c>
      <c r="C1475" s="1" t="s">
        <v>11969</v>
      </c>
      <c r="D1475" s="1" t="s">
        <v>16217</v>
      </c>
      <c r="G1475" t="s">
        <v>61</v>
      </c>
      <c r="I1475" t="s">
        <v>61</v>
      </c>
      <c r="M1475" t="s">
        <v>61</v>
      </c>
      <c r="N1475" t="s">
        <v>61</v>
      </c>
    </row>
    <row r="1476" spans="1:15" x14ac:dyDescent="0.2">
      <c r="A1476" s="1" t="s">
        <v>27028</v>
      </c>
      <c r="B1476" s="1" t="s">
        <v>11970</v>
      </c>
      <c r="C1476" s="1" t="s">
        <v>11971</v>
      </c>
      <c r="D1476" s="1" t="s">
        <v>16217</v>
      </c>
      <c r="G1476" t="s">
        <v>61</v>
      </c>
      <c r="I1476" t="s">
        <v>61</v>
      </c>
      <c r="M1476" t="s">
        <v>61</v>
      </c>
      <c r="N1476" t="s">
        <v>61</v>
      </c>
    </row>
    <row r="1477" spans="1:15" x14ac:dyDescent="0.2">
      <c r="A1477" s="1" t="s">
        <v>27029</v>
      </c>
      <c r="B1477" s="1" t="s">
        <v>11972</v>
      </c>
      <c r="C1477" s="1" t="s">
        <v>11973</v>
      </c>
      <c r="D1477" s="1" t="s">
        <v>16217</v>
      </c>
      <c r="G1477" t="s">
        <v>61</v>
      </c>
      <c r="I1477" t="s">
        <v>61</v>
      </c>
      <c r="M1477" t="s">
        <v>61</v>
      </c>
      <c r="N1477" t="s">
        <v>61</v>
      </c>
    </row>
    <row r="1478" spans="1:15" x14ac:dyDescent="0.2">
      <c r="A1478" s="1" t="s">
        <v>27030</v>
      </c>
      <c r="B1478" s="1" t="s">
        <v>11974</v>
      </c>
      <c r="C1478" s="1" t="s">
        <v>11975</v>
      </c>
      <c r="D1478" s="1" t="s">
        <v>16217</v>
      </c>
      <c r="G1478" t="s">
        <v>61</v>
      </c>
      <c r="I1478" t="s">
        <v>61</v>
      </c>
      <c r="M1478" t="s">
        <v>61</v>
      </c>
      <c r="N1478" t="s">
        <v>61</v>
      </c>
    </row>
    <row r="1479" spans="1:15" x14ac:dyDescent="0.2">
      <c r="A1479" s="1" t="s">
        <v>27031</v>
      </c>
      <c r="B1479" s="1" t="s">
        <v>11976</v>
      </c>
      <c r="C1479" s="1" t="s">
        <v>11977</v>
      </c>
      <c r="D1479" s="1" t="s">
        <v>16217</v>
      </c>
      <c r="G1479" t="s">
        <v>61</v>
      </c>
      <c r="I1479" t="s">
        <v>61</v>
      </c>
      <c r="M1479" t="s">
        <v>61</v>
      </c>
      <c r="N1479" t="s">
        <v>61</v>
      </c>
    </row>
    <row r="1480" spans="1:15" x14ac:dyDescent="0.2">
      <c r="A1480" s="1" t="s">
        <v>27032</v>
      </c>
      <c r="B1480" s="1" t="s">
        <v>11978</v>
      </c>
      <c r="C1480" s="1" t="s">
        <v>11979</v>
      </c>
      <c r="D1480" s="1" t="s">
        <v>16217</v>
      </c>
      <c r="G1480" t="s">
        <v>61</v>
      </c>
      <c r="I1480" t="s">
        <v>61</v>
      </c>
      <c r="M1480" t="s">
        <v>61</v>
      </c>
      <c r="N1480" t="s">
        <v>61</v>
      </c>
    </row>
    <row r="1481" spans="1:15" x14ac:dyDescent="0.2">
      <c r="A1481" s="1" t="s">
        <v>27033</v>
      </c>
      <c r="B1481" s="1" t="s">
        <v>11980</v>
      </c>
      <c r="C1481" s="1" t="s">
        <v>11981</v>
      </c>
      <c r="D1481" s="1" t="s">
        <v>16217</v>
      </c>
      <c r="G1481" t="s">
        <v>61</v>
      </c>
      <c r="I1481" t="s">
        <v>61</v>
      </c>
      <c r="M1481" t="s">
        <v>61</v>
      </c>
      <c r="N1481" t="s">
        <v>61</v>
      </c>
    </row>
    <row r="1482" spans="1:15" x14ac:dyDescent="0.2">
      <c r="A1482" s="1" t="s">
        <v>27034</v>
      </c>
      <c r="B1482" s="1" t="s">
        <v>11982</v>
      </c>
      <c r="C1482" s="1" t="s">
        <v>11983</v>
      </c>
      <c r="D1482" s="1" t="s">
        <v>16217</v>
      </c>
      <c r="G1482" t="s">
        <v>61</v>
      </c>
      <c r="I1482" t="s">
        <v>61</v>
      </c>
      <c r="M1482" t="s">
        <v>61</v>
      </c>
      <c r="N1482" t="s">
        <v>61</v>
      </c>
    </row>
    <row r="1483" spans="1:15" x14ac:dyDescent="0.2">
      <c r="A1483" s="1" t="s">
        <v>27035</v>
      </c>
      <c r="B1483" s="1" t="s">
        <v>11984</v>
      </c>
      <c r="C1483" s="1" t="s">
        <v>11985</v>
      </c>
      <c r="D1483" s="1" t="s">
        <v>16217</v>
      </c>
      <c r="G1483" t="s">
        <v>61</v>
      </c>
      <c r="I1483" t="s">
        <v>61</v>
      </c>
      <c r="M1483" t="s">
        <v>61</v>
      </c>
      <c r="N1483" t="s">
        <v>61</v>
      </c>
    </row>
    <row r="1484" spans="1:15" x14ac:dyDescent="0.2">
      <c r="A1484" s="1" t="s">
        <v>27036</v>
      </c>
      <c r="B1484" s="1" t="s">
        <v>11986</v>
      </c>
      <c r="C1484" s="1" t="s">
        <v>11987</v>
      </c>
      <c r="D1484" s="1" t="s">
        <v>16217</v>
      </c>
      <c r="G1484" t="s">
        <v>61</v>
      </c>
      <c r="I1484" t="s">
        <v>61</v>
      </c>
      <c r="M1484" t="s">
        <v>61</v>
      </c>
      <c r="N1484" t="s">
        <v>61</v>
      </c>
    </row>
    <row r="1485" spans="1:15" x14ac:dyDescent="0.2">
      <c r="A1485" s="1" t="s">
        <v>27037</v>
      </c>
      <c r="B1485" s="1" t="s">
        <v>11988</v>
      </c>
      <c r="C1485" s="1" t="s">
        <v>11989</v>
      </c>
      <c r="D1485" s="1" t="s">
        <v>16217</v>
      </c>
      <c r="G1485" t="s">
        <v>61</v>
      </c>
      <c r="I1485" t="s">
        <v>61</v>
      </c>
      <c r="M1485" t="s">
        <v>61</v>
      </c>
      <c r="N1485" t="s">
        <v>61</v>
      </c>
    </row>
    <row r="1486" spans="1:15" x14ac:dyDescent="0.2">
      <c r="A1486" s="1" t="s">
        <v>27038</v>
      </c>
      <c r="B1486" s="1" t="s">
        <v>11990</v>
      </c>
      <c r="C1486" s="1" t="s">
        <v>11991</v>
      </c>
      <c r="D1486" s="1" t="s">
        <v>16217</v>
      </c>
      <c r="G1486" t="s">
        <v>61</v>
      </c>
      <c r="I1486" t="s">
        <v>61</v>
      </c>
      <c r="M1486" t="s">
        <v>61</v>
      </c>
      <c r="N1486" t="s">
        <v>61</v>
      </c>
    </row>
    <row r="1487" spans="1:15" x14ac:dyDescent="0.2">
      <c r="A1487" s="1" t="s">
        <v>27039</v>
      </c>
      <c r="B1487" s="1" t="s">
        <v>11992</v>
      </c>
      <c r="C1487" s="1" t="s">
        <v>11993</v>
      </c>
      <c r="D1487" s="1" t="s">
        <v>16217</v>
      </c>
      <c r="G1487" t="s">
        <v>61</v>
      </c>
      <c r="I1487" t="s">
        <v>61</v>
      </c>
      <c r="M1487" t="s">
        <v>61</v>
      </c>
      <c r="N1487" t="s">
        <v>61</v>
      </c>
    </row>
    <row r="1488" spans="1:15" x14ac:dyDescent="0.2">
      <c r="A1488" s="1" t="s">
        <v>27040</v>
      </c>
      <c r="B1488" s="1" t="s">
        <v>11994</v>
      </c>
      <c r="C1488" s="1" t="s">
        <v>11995</v>
      </c>
      <c r="D1488" s="1" t="s">
        <v>16217</v>
      </c>
      <c r="G1488" t="s">
        <v>61</v>
      </c>
      <c r="I1488" t="s">
        <v>61</v>
      </c>
      <c r="M1488" t="s">
        <v>61</v>
      </c>
      <c r="N1488" t="s">
        <v>61</v>
      </c>
    </row>
    <row r="1489" spans="1:15" x14ac:dyDescent="0.2">
      <c r="A1489" s="1" t="s">
        <v>27041</v>
      </c>
      <c r="B1489" s="1" t="s">
        <v>11996</v>
      </c>
      <c r="C1489" s="1" t="s">
        <v>11997</v>
      </c>
      <c r="D1489" s="1" t="s">
        <v>16217</v>
      </c>
      <c r="G1489" t="s">
        <v>61</v>
      </c>
      <c r="I1489" t="s">
        <v>61</v>
      </c>
      <c r="M1489" t="s">
        <v>61</v>
      </c>
      <c r="N1489" t="s">
        <v>61</v>
      </c>
    </row>
    <row r="1490" spans="1:15" x14ac:dyDescent="0.2">
      <c r="A1490" s="1" t="s">
        <v>27042</v>
      </c>
      <c r="B1490" s="1" t="s">
        <v>11998</v>
      </c>
      <c r="C1490" s="1" t="s">
        <v>11999</v>
      </c>
      <c r="D1490" s="1" t="s">
        <v>16217</v>
      </c>
      <c r="G1490" t="s">
        <v>61</v>
      </c>
      <c r="I1490" t="s">
        <v>61</v>
      </c>
      <c r="M1490" t="s">
        <v>61</v>
      </c>
      <c r="N1490" t="s">
        <v>61</v>
      </c>
    </row>
    <row r="1491" spans="1:15" x14ac:dyDescent="0.2">
      <c r="A1491" s="1" t="s">
        <v>27043</v>
      </c>
      <c r="B1491" s="1" t="s">
        <v>12000</v>
      </c>
      <c r="C1491" s="1" t="s">
        <v>12001</v>
      </c>
      <c r="D1491" s="1" t="s">
        <v>16217</v>
      </c>
      <c r="G1491" t="s">
        <v>61</v>
      </c>
      <c r="I1491" t="s">
        <v>61</v>
      </c>
      <c r="M1491" t="s">
        <v>61</v>
      </c>
      <c r="N1491" t="s">
        <v>61</v>
      </c>
    </row>
    <row r="1492" spans="1:15" x14ac:dyDescent="0.2">
      <c r="A1492" s="1" t="s">
        <v>27044</v>
      </c>
      <c r="B1492" s="1" t="s">
        <v>12002</v>
      </c>
      <c r="C1492" s="1" t="s">
        <v>12003</v>
      </c>
      <c r="D1492" s="1" t="s">
        <v>16217</v>
      </c>
      <c r="G1492" t="s">
        <v>61</v>
      </c>
      <c r="I1492" t="s">
        <v>61</v>
      </c>
      <c r="M1492" t="s">
        <v>61</v>
      </c>
      <c r="N1492" t="s">
        <v>61</v>
      </c>
    </row>
    <row r="1493" spans="1:15" x14ac:dyDescent="0.2">
      <c r="A1493" s="1" t="s">
        <v>27045</v>
      </c>
      <c r="B1493" s="1" t="s">
        <v>12004</v>
      </c>
      <c r="C1493" s="1" t="s">
        <v>12005</v>
      </c>
      <c r="D1493" s="1" t="s">
        <v>16217</v>
      </c>
      <c r="G1493" t="s">
        <v>61</v>
      </c>
      <c r="I1493" t="s">
        <v>61</v>
      </c>
      <c r="M1493" t="s">
        <v>61</v>
      </c>
      <c r="N1493" t="s">
        <v>61</v>
      </c>
    </row>
    <row r="1494" spans="1:15" x14ac:dyDescent="0.2">
      <c r="A1494" s="1" t="s">
        <v>27046</v>
      </c>
      <c r="B1494" s="1" t="s">
        <v>12006</v>
      </c>
      <c r="C1494" s="1" t="s">
        <v>12007</v>
      </c>
      <c r="D1494" s="1" t="s">
        <v>16217</v>
      </c>
      <c r="G1494" t="s">
        <v>61</v>
      </c>
      <c r="I1494" t="s">
        <v>61</v>
      </c>
      <c r="M1494" t="s">
        <v>61</v>
      </c>
      <c r="N1494" t="s">
        <v>61</v>
      </c>
    </row>
    <row r="1495" spans="1:15" x14ac:dyDescent="0.2">
      <c r="A1495" s="1" t="s">
        <v>27047</v>
      </c>
      <c r="B1495" s="1" t="s">
        <v>12008</v>
      </c>
      <c r="C1495" s="1" t="s">
        <v>12009</v>
      </c>
      <c r="D1495" s="1" t="s">
        <v>16217</v>
      </c>
      <c r="G1495" t="s">
        <v>61</v>
      </c>
      <c r="I1495" t="s">
        <v>61</v>
      </c>
      <c r="M1495" t="s">
        <v>61</v>
      </c>
      <c r="N1495" t="s">
        <v>61</v>
      </c>
    </row>
    <row r="1496" spans="1:15" x14ac:dyDescent="0.2">
      <c r="A1496" s="1" t="s">
        <v>27048</v>
      </c>
      <c r="B1496" s="1" t="s">
        <v>12010</v>
      </c>
      <c r="C1496" s="1" t="s">
        <v>12011</v>
      </c>
      <c r="D1496" s="1" t="s">
        <v>16217</v>
      </c>
      <c r="G1496" t="s">
        <v>61</v>
      </c>
      <c r="I1496" t="s">
        <v>61</v>
      </c>
      <c r="M1496" t="s">
        <v>61</v>
      </c>
      <c r="N1496" t="s">
        <v>61</v>
      </c>
    </row>
    <row r="1497" spans="1:15" x14ac:dyDescent="0.2">
      <c r="A1497" s="1" t="s">
        <v>27049</v>
      </c>
      <c r="B1497" s="1" t="s">
        <v>12012</v>
      </c>
      <c r="C1497" s="1" t="s">
        <v>12013</v>
      </c>
      <c r="D1497" s="1" t="s">
        <v>16217</v>
      </c>
      <c r="G1497" t="s">
        <v>61</v>
      </c>
      <c r="I1497" t="s">
        <v>61</v>
      </c>
      <c r="M1497" t="s">
        <v>61</v>
      </c>
      <c r="N1497" t="s">
        <v>61</v>
      </c>
    </row>
    <row r="1498" spans="1:15" x14ac:dyDescent="0.2">
      <c r="A1498" s="1" t="s">
        <v>27050</v>
      </c>
      <c r="B1498" s="1" t="s">
        <v>12014</v>
      </c>
      <c r="C1498" s="1" t="s">
        <v>12015</v>
      </c>
      <c r="D1498" s="1" t="s">
        <v>16217</v>
      </c>
      <c r="G1498" t="s">
        <v>61</v>
      </c>
      <c r="I1498" t="s">
        <v>61</v>
      </c>
      <c r="M1498" t="s">
        <v>61</v>
      </c>
      <c r="N1498" t="s">
        <v>61</v>
      </c>
    </row>
    <row r="1499" spans="1:15" x14ac:dyDescent="0.2">
      <c r="A1499" s="1" t="s">
        <v>27051</v>
      </c>
      <c r="B1499" s="1" t="s">
        <v>12016</v>
      </c>
      <c r="C1499" s="1" t="s">
        <v>12017</v>
      </c>
      <c r="D1499" s="1" t="s">
        <v>16217</v>
      </c>
      <c r="G1499" t="s">
        <v>61</v>
      </c>
      <c r="I1499" t="s">
        <v>61</v>
      </c>
      <c r="M1499" t="s">
        <v>61</v>
      </c>
      <c r="N1499" t="s">
        <v>61</v>
      </c>
    </row>
    <row r="1500" spans="1:15" x14ac:dyDescent="0.2">
      <c r="A1500" s="1" t="s">
        <v>27052</v>
      </c>
      <c r="B1500" s="1" t="s">
        <v>12018</v>
      </c>
      <c r="C1500" s="1" t="s">
        <v>12019</v>
      </c>
      <c r="D1500" s="1" t="s">
        <v>16217</v>
      </c>
      <c r="G1500" t="s">
        <v>61</v>
      </c>
      <c r="I1500" t="s">
        <v>61</v>
      </c>
      <c r="M1500" t="s">
        <v>61</v>
      </c>
      <c r="N1500" t="s">
        <v>61</v>
      </c>
    </row>
    <row r="1501" spans="1:15" x14ac:dyDescent="0.2">
      <c r="A1501" s="1" t="s">
        <v>27053</v>
      </c>
      <c r="B1501" s="1" t="s">
        <v>12020</v>
      </c>
      <c r="C1501" s="1" t="s">
        <v>12021</v>
      </c>
      <c r="D1501" s="1" t="s">
        <v>16217</v>
      </c>
      <c r="G1501" t="s">
        <v>61</v>
      </c>
      <c r="I1501" t="s">
        <v>61</v>
      </c>
      <c r="M1501" t="s">
        <v>61</v>
      </c>
      <c r="N1501" t="s">
        <v>61</v>
      </c>
      <c r="O1501" t="s">
        <v>61</v>
      </c>
    </row>
    <row r="1502" spans="1:15" x14ac:dyDescent="0.2">
      <c r="A1502" s="1" t="s">
        <v>27054</v>
      </c>
      <c r="B1502" s="1" t="s">
        <v>12022</v>
      </c>
      <c r="C1502" s="1" t="s">
        <v>12023</v>
      </c>
      <c r="D1502" s="1" t="s">
        <v>16217</v>
      </c>
      <c r="G1502" t="s">
        <v>61</v>
      </c>
      <c r="I1502" t="s">
        <v>61</v>
      </c>
      <c r="M1502" t="s">
        <v>61</v>
      </c>
      <c r="N1502" t="s">
        <v>61</v>
      </c>
    </row>
    <row r="1503" spans="1:15" x14ac:dyDescent="0.2">
      <c r="A1503" s="1" t="s">
        <v>27055</v>
      </c>
      <c r="B1503" s="1" t="s">
        <v>12024</v>
      </c>
      <c r="C1503" s="1" t="s">
        <v>12025</v>
      </c>
      <c r="D1503" s="1" t="s">
        <v>16217</v>
      </c>
      <c r="G1503" t="s">
        <v>61</v>
      </c>
      <c r="I1503" t="s">
        <v>62</v>
      </c>
      <c r="M1503" t="s">
        <v>62</v>
      </c>
      <c r="N1503" t="s">
        <v>61</v>
      </c>
    </row>
    <row r="1504" spans="1:15" x14ac:dyDescent="0.2">
      <c r="A1504" s="1" t="s">
        <v>27056</v>
      </c>
      <c r="B1504" s="1" t="s">
        <v>12026</v>
      </c>
      <c r="C1504" s="1" t="s">
        <v>12027</v>
      </c>
      <c r="D1504" s="1" t="s">
        <v>16217</v>
      </c>
      <c r="G1504" t="s">
        <v>61</v>
      </c>
      <c r="I1504" t="s">
        <v>61</v>
      </c>
      <c r="M1504" t="s">
        <v>61</v>
      </c>
      <c r="N1504" t="s">
        <v>61</v>
      </c>
    </row>
    <row r="1505" spans="1:15" x14ac:dyDescent="0.2">
      <c r="A1505" s="1" t="s">
        <v>27057</v>
      </c>
      <c r="B1505" s="1" t="s">
        <v>12028</v>
      </c>
      <c r="C1505" s="1" t="s">
        <v>12029</v>
      </c>
      <c r="D1505" s="1" t="s">
        <v>16217</v>
      </c>
      <c r="G1505" t="s">
        <v>61</v>
      </c>
      <c r="I1505" t="s">
        <v>61</v>
      </c>
      <c r="M1505" t="s">
        <v>61</v>
      </c>
      <c r="N1505" t="s">
        <v>61</v>
      </c>
      <c r="O1505" t="s">
        <v>61</v>
      </c>
    </row>
    <row r="1506" spans="1:15" x14ac:dyDescent="0.2">
      <c r="A1506" s="1" t="s">
        <v>27058</v>
      </c>
      <c r="B1506" s="1" t="s">
        <v>12030</v>
      </c>
      <c r="C1506" s="1" t="s">
        <v>12031</v>
      </c>
      <c r="D1506" s="1" t="s">
        <v>16217</v>
      </c>
      <c r="G1506" t="s">
        <v>61</v>
      </c>
      <c r="I1506" t="s">
        <v>61</v>
      </c>
      <c r="M1506" t="s">
        <v>61</v>
      </c>
      <c r="N1506" t="s">
        <v>61</v>
      </c>
    </row>
    <row r="1507" spans="1:15" x14ac:dyDescent="0.2">
      <c r="A1507" s="1" t="s">
        <v>27059</v>
      </c>
      <c r="B1507" s="1" t="s">
        <v>12032</v>
      </c>
      <c r="C1507" s="1" t="s">
        <v>12033</v>
      </c>
      <c r="D1507" s="1" t="s">
        <v>16217</v>
      </c>
      <c r="G1507" t="s">
        <v>61</v>
      </c>
      <c r="I1507" t="s">
        <v>62</v>
      </c>
      <c r="M1507" t="s">
        <v>61</v>
      </c>
      <c r="N1507" t="s">
        <v>61</v>
      </c>
    </row>
    <row r="1508" spans="1:15" x14ac:dyDescent="0.2">
      <c r="A1508" s="1" t="s">
        <v>27060</v>
      </c>
      <c r="B1508" s="1" t="s">
        <v>12034</v>
      </c>
      <c r="C1508" s="1" t="s">
        <v>12035</v>
      </c>
      <c r="D1508" s="1" t="s">
        <v>16217</v>
      </c>
      <c r="G1508" t="s">
        <v>61</v>
      </c>
      <c r="I1508" t="s">
        <v>61</v>
      </c>
      <c r="M1508" t="s">
        <v>61</v>
      </c>
      <c r="N1508" t="s">
        <v>61</v>
      </c>
    </row>
    <row r="1509" spans="1:15" x14ac:dyDescent="0.2">
      <c r="A1509" s="1" t="s">
        <v>27061</v>
      </c>
      <c r="B1509" s="1" t="s">
        <v>12036</v>
      </c>
      <c r="C1509" s="1" t="s">
        <v>12037</v>
      </c>
      <c r="D1509" s="1" t="s">
        <v>16217</v>
      </c>
      <c r="G1509" t="s">
        <v>61</v>
      </c>
      <c r="I1509" t="s">
        <v>61</v>
      </c>
      <c r="M1509" t="s">
        <v>61</v>
      </c>
      <c r="N1509" t="s">
        <v>61</v>
      </c>
    </row>
    <row r="1510" spans="1:15" x14ac:dyDescent="0.2">
      <c r="A1510" s="1" t="s">
        <v>27062</v>
      </c>
      <c r="B1510" s="1" t="s">
        <v>12038</v>
      </c>
      <c r="C1510" s="1" t="s">
        <v>12039</v>
      </c>
      <c r="D1510" s="1" t="s">
        <v>16217</v>
      </c>
      <c r="G1510" t="s">
        <v>61</v>
      </c>
      <c r="I1510" t="s">
        <v>61</v>
      </c>
      <c r="M1510" t="s">
        <v>61</v>
      </c>
      <c r="N1510" t="s">
        <v>61</v>
      </c>
    </row>
    <row r="1511" spans="1:15" x14ac:dyDescent="0.2">
      <c r="A1511" s="1" t="s">
        <v>27063</v>
      </c>
      <c r="B1511" s="1" t="s">
        <v>12040</v>
      </c>
      <c r="C1511" s="1" t="s">
        <v>12041</v>
      </c>
      <c r="D1511" s="1" t="s">
        <v>16217</v>
      </c>
      <c r="G1511" t="s">
        <v>61</v>
      </c>
      <c r="I1511" t="s">
        <v>62</v>
      </c>
      <c r="M1511" t="s">
        <v>61</v>
      </c>
      <c r="N1511" t="s">
        <v>62</v>
      </c>
      <c r="O1511" t="s">
        <v>61</v>
      </c>
    </row>
    <row r="1512" spans="1:15" x14ac:dyDescent="0.2">
      <c r="A1512" s="1" t="s">
        <v>27064</v>
      </c>
      <c r="B1512" s="1" t="s">
        <v>12042</v>
      </c>
      <c r="C1512" s="1" t="s">
        <v>12043</v>
      </c>
      <c r="D1512" s="1" t="s">
        <v>16217</v>
      </c>
      <c r="G1512" t="s">
        <v>61</v>
      </c>
      <c r="I1512" t="s">
        <v>61</v>
      </c>
      <c r="M1512" t="s">
        <v>61</v>
      </c>
      <c r="N1512" t="s">
        <v>61</v>
      </c>
    </row>
    <row r="1513" spans="1:15" x14ac:dyDescent="0.2">
      <c r="A1513" s="1" t="s">
        <v>27065</v>
      </c>
      <c r="B1513" s="1" t="s">
        <v>12044</v>
      </c>
      <c r="C1513" s="1" t="s">
        <v>12045</v>
      </c>
      <c r="D1513" s="1" t="s">
        <v>16217</v>
      </c>
      <c r="G1513" t="s">
        <v>61</v>
      </c>
      <c r="I1513" t="s">
        <v>61</v>
      </c>
      <c r="M1513" t="s">
        <v>61</v>
      </c>
      <c r="N1513" t="s">
        <v>61</v>
      </c>
    </row>
    <row r="1514" spans="1:15" x14ac:dyDescent="0.2">
      <c r="A1514" s="1" t="s">
        <v>27066</v>
      </c>
      <c r="B1514" s="1" t="s">
        <v>12046</v>
      </c>
      <c r="C1514" s="1" t="s">
        <v>12047</v>
      </c>
      <c r="D1514" s="1" t="s">
        <v>16217</v>
      </c>
      <c r="G1514" t="s">
        <v>61</v>
      </c>
      <c r="I1514" t="s">
        <v>61</v>
      </c>
      <c r="M1514" t="s">
        <v>61</v>
      </c>
      <c r="N1514" t="s">
        <v>61</v>
      </c>
    </row>
    <row r="1515" spans="1:15" x14ac:dyDescent="0.2">
      <c r="A1515" s="1" t="s">
        <v>27067</v>
      </c>
      <c r="B1515" s="1" t="s">
        <v>12048</v>
      </c>
      <c r="C1515" s="1" t="s">
        <v>12049</v>
      </c>
      <c r="D1515" s="1" t="s">
        <v>16217</v>
      </c>
      <c r="G1515" t="s">
        <v>61</v>
      </c>
      <c r="I1515" t="s">
        <v>61</v>
      </c>
      <c r="M1515" t="s">
        <v>61</v>
      </c>
      <c r="N1515" t="s">
        <v>61</v>
      </c>
    </row>
    <row r="1516" spans="1:15" x14ac:dyDescent="0.2">
      <c r="A1516" s="1" t="s">
        <v>27068</v>
      </c>
      <c r="B1516" s="1" t="s">
        <v>12050</v>
      </c>
      <c r="C1516" s="1" t="s">
        <v>12051</v>
      </c>
      <c r="D1516" s="1" t="s">
        <v>16217</v>
      </c>
      <c r="G1516" t="s">
        <v>61</v>
      </c>
      <c r="I1516" t="s">
        <v>61</v>
      </c>
      <c r="M1516" t="s">
        <v>61</v>
      </c>
      <c r="N1516" t="s">
        <v>61</v>
      </c>
    </row>
    <row r="1517" spans="1:15" x14ac:dyDescent="0.2">
      <c r="A1517" s="1" t="s">
        <v>27069</v>
      </c>
      <c r="B1517" s="1" t="s">
        <v>12052</v>
      </c>
      <c r="C1517" s="1" t="s">
        <v>12053</v>
      </c>
      <c r="D1517" s="1" t="s">
        <v>16217</v>
      </c>
      <c r="G1517" t="s">
        <v>61</v>
      </c>
      <c r="I1517" t="s">
        <v>61</v>
      </c>
      <c r="M1517" t="s">
        <v>61</v>
      </c>
      <c r="N1517" t="s">
        <v>61</v>
      </c>
    </row>
    <row r="1518" spans="1:15" x14ac:dyDescent="0.2">
      <c r="A1518" s="1" t="s">
        <v>27070</v>
      </c>
      <c r="B1518" s="1" t="s">
        <v>12054</v>
      </c>
      <c r="C1518" s="1" t="s">
        <v>12055</v>
      </c>
      <c r="D1518" s="1" t="s">
        <v>16217</v>
      </c>
      <c r="G1518" t="s">
        <v>61</v>
      </c>
      <c r="I1518" t="s">
        <v>61</v>
      </c>
      <c r="M1518" t="s">
        <v>61</v>
      </c>
      <c r="N1518" t="s">
        <v>61</v>
      </c>
    </row>
    <row r="1519" spans="1:15" x14ac:dyDescent="0.2">
      <c r="A1519" s="1" t="s">
        <v>27071</v>
      </c>
      <c r="B1519" s="1" t="s">
        <v>12056</v>
      </c>
      <c r="C1519" s="1" t="s">
        <v>12057</v>
      </c>
      <c r="D1519" s="1" t="s">
        <v>16217</v>
      </c>
      <c r="G1519" t="s">
        <v>61</v>
      </c>
      <c r="I1519" t="s">
        <v>61</v>
      </c>
      <c r="M1519" t="s">
        <v>61</v>
      </c>
      <c r="N1519" t="s">
        <v>61</v>
      </c>
    </row>
    <row r="1520" spans="1:15" x14ac:dyDescent="0.2">
      <c r="A1520" s="1" t="s">
        <v>27072</v>
      </c>
      <c r="B1520" s="1" t="s">
        <v>12058</v>
      </c>
      <c r="C1520" s="1" t="s">
        <v>12059</v>
      </c>
      <c r="D1520" s="1" t="s">
        <v>16217</v>
      </c>
      <c r="G1520" t="s">
        <v>61</v>
      </c>
      <c r="I1520" t="s">
        <v>61</v>
      </c>
      <c r="M1520" t="s">
        <v>61</v>
      </c>
      <c r="N1520" t="s">
        <v>61</v>
      </c>
    </row>
    <row r="1521" spans="1:14" x14ac:dyDescent="0.2">
      <c r="A1521" s="1" t="s">
        <v>27073</v>
      </c>
      <c r="B1521" s="1" t="s">
        <v>12060</v>
      </c>
      <c r="C1521" s="1" t="s">
        <v>12061</v>
      </c>
      <c r="D1521" s="1" t="s">
        <v>16217</v>
      </c>
      <c r="G1521" t="s">
        <v>61</v>
      </c>
      <c r="I1521" t="s">
        <v>61</v>
      </c>
      <c r="M1521" t="s">
        <v>61</v>
      </c>
      <c r="N1521" t="s">
        <v>61</v>
      </c>
    </row>
    <row r="1522" spans="1:14" x14ac:dyDescent="0.2">
      <c r="A1522" s="1" t="s">
        <v>27074</v>
      </c>
      <c r="B1522" s="1" t="s">
        <v>12062</v>
      </c>
      <c r="C1522" s="1" t="s">
        <v>12063</v>
      </c>
      <c r="D1522" s="1" t="s">
        <v>16217</v>
      </c>
      <c r="G1522" t="s">
        <v>61</v>
      </c>
      <c r="I1522" t="s">
        <v>61</v>
      </c>
      <c r="M1522" t="s">
        <v>61</v>
      </c>
      <c r="N1522" t="s">
        <v>61</v>
      </c>
    </row>
    <row r="1523" spans="1:14" x14ac:dyDescent="0.2">
      <c r="A1523" s="1" t="s">
        <v>27075</v>
      </c>
      <c r="B1523" s="1" t="s">
        <v>12064</v>
      </c>
      <c r="C1523" s="1" t="s">
        <v>12065</v>
      </c>
      <c r="D1523" s="1" t="s">
        <v>16217</v>
      </c>
      <c r="G1523" t="s">
        <v>61</v>
      </c>
      <c r="I1523" t="s">
        <v>61</v>
      </c>
      <c r="M1523" t="s">
        <v>61</v>
      </c>
      <c r="N1523" t="s">
        <v>61</v>
      </c>
    </row>
    <row r="1524" spans="1:14" x14ac:dyDescent="0.2">
      <c r="A1524" s="1" t="s">
        <v>27076</v>
      </c>
      <c r="B1524" s="1" t="s">
        <v>12066</v>
      </c>
      <c r="C1524" s="1" t="s">
        <v>12067</v>
      </c>
      <c r="D1524" s="1" t="s">
        <v>16217</v>
      </c>
      <c r="G1524" t="s">
        <v>61</v>
      </c>
      <c r="I1524" t="s">
        <v>61</v>
      </c>
      <c r="M1524" t="s">
        <v>61</v>
      </c>
      <c r="N1524" t="s">
        <v>61</v>
      </c>
    </row>
    <row r="1525" spans="1:14" x14ac:dyDescent="0.2">
      <c r="A1525" s="1" t="s">
        <v>27077</v>
      </c>
      <c r="B1525" s="1" t="s">
        <v>12068</v>
      </c>
      <c r="C1525" s="1" t="s">
        <v>12069</v>
      </c>
      <c r="D1525" s="1" t="s">
        <v>16217</v>
      </c>
      <c r="G1525" t="s">
        <v>61</v>
      </c>
      <c r="I1525" t="s">
        <v>62</v>
      </c>
      <c r="M1525" t="s">
        <v>61</v>
      </c>
      <c r="N1525" t="s">
        <v>61</v>
      </c>
    </row>
    <row r="1526" spans="1:14" x14ac:dyDescent="0.2">
      <c r="A1526" s="1" t="s">
        <v>27078</v>
      </c>
      <c r="B1526" s="1" t="s">
        <v>12070</v>
      </c>
      <c r="C1526" s="1" t="s">
        <v>12071</v>
      </c>
      <c r="D1526" s="1" t="s">
        <v>16217</v>
      </c>
      <c r="G1526" t="s">
        <v>61</v>
      </c>
      <c r="I1526" t="s">
        <v>61</v>
      </c>
      <c r="M1526" t="s">
        <v>61</v>
      </c>
      <c r="N1526" t="s">
        <v>61</v>
      </c>
    </row>
    <row r="1527" spans="1:14" x14ac:dyDescent="0.2">
      <c r="A1527" s="1" t="s">
        <v>27079</v>
      </c>
      <c r="B1527" s="1" t="s">
        <v>12072</v>
      </c>
      <c r="C1527" s="1" t="s">
        <v>12073</v>
      </c>
      <c r="D1527" s="1" t="s">
        <v>16217</v>
      </c>
      <c r="G1527" t="s">
        <v>61</v>
      </c>
      <c r="I1527" t="s">
        <v>61</v>
      </c>
      <c r="M1527" t="s">
        <v>61</v>
      </c>
      <c r="N1527" t="s">
        <v>61</v>
      </c>
    </row>
    <row r="1528" spans="1:14" x14ac:dyDescent="0.2">
      <c r="A1528" s="1" t="s">
        <v>27080</v>
      </c>
      <c r="B1528" s="1" t="s">
        <v>12074</v>
      </c>
      <c r="C1528" s="1" t="s">
        <v>12075</v>
      </c>
      <c r="D1528" s="1" t="s">
        <v>16217</v>
      </c>
      <c r="G1528" t="s">
        <v>61</v>
      </c>
      <c r="I1528" t="s">
        <v>61</v>
      </c>
      <c r="M1528" t="s">
        <v>61</v>
      </c>
      <c r="N1528" t="s">
        <v>61</v>
      </c>
    </row>
    <row r="1529" spans="1:14" x14ac:dyDescent="0.2">
      <c r="A1529" s="1" t="s">
        <v>27081</v>
      </c>
      <c r="B1529" s="1" t="s">
        <v>12076</v>
      </c>
      <c r="C1529" s="1" t="s">
        <v>12077</v>
      </c>
      <c r="D1529" s="1" t="s">
        <v>16217</v>
      </c>
      <c r="G1529" t="s">
        <v>61</v>
      </c>
      <c r="I1529" t="s">
        <v>61</v>
      </c>
      <c r="M1529" t="s">
        <v>61</v>
      </c>
      <c r="N1529" t="s">
        <v>61</v>
      </c>
    </row>
    <row r="1530" spans="1:14" x14ac:dyDescent="0.2">
      <c r="A1530" s="1" t="s">
        <v>27082</v>
      </c>
      <c r="B1530" s="1" t="s">
        <v>12078</v>
      </c>
      <c r="C1530" s="1" t="s">
        <v>12079</v>
      </c>
      <c r="D1530" s="1" t="s">
        <v>16217</v>
      </c>
      <c r="G1530" t="s">
        <v>61</v>
      </c>
      <c r="I1530" t="s">
        <v>61</v>
      </c>
      <c r="M1530" t="s">
        <v>61</v>
      </c>
      <c r="N1530" t="s">
        <v>61</v>
      </c>
    </row>
    <row r="1531" spans="1:14" x14ac:dyDescent="0.2">
      <c r="A1531" s="1" t="s">
        <v>27083</v>
      </c>
      <c r="B1531" s="1" t="s">
        <v>12080</v>
      </c>
      <c r="C1531" s="1" t="s">
        <v>12081</v>
      </c>
      <c r="D1531" s="1" t="s">
        <v>16217</v>
      </c>
      <c r="G1531" t="s">
        <v>61</v>
      </c>
      <c r="I1531" t="s">
        <v>61</v>
      </c>
      <c r="M1531" t="s">
        <v>61</v>
      </c>
      <c r="N1531" t="s">
        <v>61</v>
      </c>
    </row>
    <row r="1532" spans="1:14" x14ac:dyDescent="0.2">
      <c r="A1532" s="1" t="s">
        <v>27084</v>
      </c>
      <c r="B1532" s="1" t="s">
        <v>12082</v>
      </c>
      <c r="C1532" s="1" t="s">
        <v>12083</v>
      </c>
      <c r="D1532" s="1" t="s">
        <v>16217</v>
      </c>
      <c r="G1532" t="s">
        <v>61</v>
      </c>
      <c r="I1532" t="s">
        <v>61</v>
      </c>
      <c r="M1532" t="s">
        <v>61</v>
      </c>
      <c r="N1532" t="s">
        <v>61</v>
      </c>
    </row>
    <row r="1533" spans="1:14" x14ac:dyDescent="0.2">
      <c r="A1533" s="1" t="s">
        <v>27085</v>
      </c>
      <c r="B1533" s="1" t="s">
        <v>12084</v>
      </c>
      <c r="C1533" s="1" t="s">
        <v>12085</v>
      </c>
      <c r="D1533" s="1" t="s">
        <v>16217</v>
      </c>
      <c r="G1533" t="s">
        <v>61</v>
      </c>
      <c r="I1533" t="s">
        <v>61</v>
      </c>
      <c r="M1533" t="s">
        <v>61</v>
      </c>
      <c r="N1533" t="s">
        <v>61</v>
      </c>
    </row>
    <row r="1534" spans="1:14" x14ac:dyDescent="0.2">
      <c r="A1534" s="1" t="s">
        <v>27086</v>
      </c>
      <c r="B1534" s="1" t="s">
        <v>12086</v>
      </c>
      <c r="C1534" s="1" t="s">
        <v>12087</v>
      </c>
      <c r="D1534" s="1" t="s">
        <v>16217</v>
      </c>
      <c r="G1534" t="s">
        <v>61</v>
      </c>
      <c r="I1534" t="s">
        <v>61</v>
      </c>
      <c r="M1534" t="s">
        <v>61</v>
      </c>
      <c r="N1534" t="s">
        <v>61</v>
      </c>
    </row>
    <row r="1535" spans="1:14" x14ac:dyDescent="0.2">
      <c r="A1535" s="1" t="s">
        <v>27087</v>
      </c>
      <c r="B1535" s="1" t="s">
        <v>12088</v>
      </c>
      <c r="C1535" s="1" t="s">
        <v>12089</v>
      </c>
      <c r="D1535" s="1" t="s">
        <v>16217</v>
      </c>
      <c r="G1535" t="s">
        <v>61</v>
      </c>
      <c r="I1535" t="s">
        <v>61</v>
      </c>
      <c r="M1535" t="s">
        <v>61</v>
      </c>
      <c r="N1535" t="s">
        <v>61</v>
      </c>
    </row>
    <row r="1536" spans="1:14" x14ac:dyDescent="0.2">
      <c r="A1536" s="1" t="s">
        <v>27088</v>
      </c>
      <c r="B1536" s="1" t="s">
        <v>12090</v>
      </c>
      <c r="C1536" s="1" t="s">
        <v>12091</v>
      </c>
      <c r="D1536" s="1" t="s">
        <v>16217</v>
      </c>
      <c r="G1536" t="s">
        <v>61</v>
      </c>
      <c r="I1536" t="s">
        <v>61</v>
      </c>
      <c r="M1536" t="s">
        <v>61</v>
      </c>
      <c r="N1536" t="s">
        <v>61</v>
      </c>
    </row>
    <row r="1537" spans="1:15" x14ac:dyDescent="0.2">
      <c r="A1537" s="1" t="s">
        <v>27089</v>
      </c>
      <c r="B1537" s="1" t="s">
        <v>12092</v>
      </c>
      <c r="C1537" s="1" t="s">
        <v>12093</v>
      </c>
      <c r="D1537" s="1" t="s">
        <v>16217</v>
      </c>
      <c r="G1537" t="s">
        <v>61</v>
      </c>
      <c r="I1537" t="s">
        <v>61</v>
      </c>
      <c r="M1537" t="s">
        <v>61</v>
      </c>
      <c r="N1537" t="s">
        <v>61</v>
      </c>
    </row>
    <row r="1538" spans="1:15" x14ac:dyDescent="0.2">
      <c r="A1538" s="1" t="s">
        <v>27090</v>
      </c>
      <c r="B1538" s="1" t="s">
        <v>12094</v>
      </c>
      <c r="C1538" s="1" t="s">
        <v>12095</v>
      </c>
      <c r="D1538" s="1" t="s">
        <v>16217</v>
      </c>
      <c r="G1538" t="s">
        <v>61</v>
      </c>
      <c r="I1538" t="s">
        <v>61</v>
      </c>
      <c r="M1538" t="s">
        <v>61</v>
      </c>
      <c r="N1538" t="s">
        <v>61</v>
      </c>
      <c r="O1538" t="s">
        <v>61</v>
      </c>
    </row>
    <row r="1539" spans="1:15" x14ac:dyDescent="0.2">
      <c r="A1539" s="1" t="s">
        <v>27091</v>
      </c>
      <c r="B1539" s="1" t="s">
        <v>12096</v>
      </c>
      <c r="C1539" s="1" t="s">
        <v>12097</v>
      </c>
      <c r="D1539" s="1" t="s">
        <v>16217</v>
      </c>
      <c r="G1539" t="s">
        <v>61</v>
      </c>
      <c r="I1539" t="s">
        <v>61</v>
      </c>
      <c r="M1539" t="s">
        <v>61</v>
      </c>
      <c r="N1539" t="s">
        <v>61</v>
      </c>
    </row>
    <row r="1540" spans="1:15" x14ac:dyDescent="0.2">
      <c r="A1540" s="1" t="s">
        <v>27092</v>
      </c>
      <c r="B1540" s="1" t="s">
        <v>12098</v>
      </c>
      <c r="C1540" s="1" t="s">
        <v>12099</v>
      </c>
      <c r="D1540" s="1" t="s">
        <v>16217</v>
      </c>
      <c r="G1540" t="s">
        <v>61</v>
      </c>
      <c r="I1540" t="s">
        <v>61</v>
      </c>
      <c r="M1540" t="s">
        <v>61</v>
      </c>
      <c r="N1540" t="s">
        <v>61</v>
      </c>
    </row>
    <row r="1541" spans="1:15" x14ac:dyDescent="0.2">
      <c r="A1541" s="1" t="s">
        <v>27093</v>
      </c>
      <c r="B1541" s="1" t="s">
        <v>12100</v>
      </c>
      <c r="C1541" s="1" t="s">
        <v>12101</v>
      </c>
      <c r="D1541" s="1" t="s">
        <v>16217</v>
      </c>
      <c r="G1541" t="s">
        <v>61</v>
      </c>
      <c r="I1541" t="s">
        <v>61</v>
      </c>
      <c r="M1541" t="s">
        <v>61</v>
      </c>
      <c r="N1541" t="s">
        <v>61</v>
      </c>
    </row>
    <row r="1542" spans="1:15" x14ac:dyDescent="0.2">
      <c r="A1542" s="1" t="s">
        <v>27094</v>
      </c>
      <c r="B1542" s="1" t="s">
        <v>12102</v>
      </c>
      <c r="C1542" s="1" t="s">
        <v>12103</v>
      </c>
      <c r="D1542" s="1" t="s">
        <v>16217</v>
      </c>
      <c r="G1542" t="s">
        <v>61</v>
      </c>
      <c r="I1542" t="s">
        <v>61</v>
      </c>
      <c r="M1542" t="s">
        <v>61</v>
      </c>
      <c r="N1542" t="s">
        <v>61</v>
      </c>
    </row>
    <row r="1543" spans="1:15" x14ac:dyDescent="0.2">
      <c r="A1543" s="1" t="s">
        <v>27095</v>
      </c>
      <c r="B1543" s="1" t="s">
        <v>12104</v>
      </c>
      <c r="C1543" s="1" t="s">
        <v>12105</v>
      </c>
      <c r="D1543" s="1" t="s">
        <v>16217</v>
      </c>
      <c r="G1543" t="s">
        <v>61</v>
      </c>
      <c r="I1543" t="s">
        <v>61</v>
      </c>
      <c r="M1543" t="s">
        <v>61</v>
      </c>
      <c r="N1543" t="s">
        <v>61</v>
      </c>
    </row>
    <row r="1544" spans="1:15" x14ac:dyDescent="0.2">
      <c r="A1544" s="1" t="s">
        <v>27096</v>
      </c>
      <c r="B1544" s="1" t="s">
        <v>12106</v>
      </c>
      <c r="C1544" s="1" t="s">
        <v>12107</v>
      </c>
      <c r="D1544" s="1" t="s">
        <v>16217</v>
      </c>
      <c r="G1544" t="s">
        <v>61</v>
      </c>
      <c r="I1544" t="s">
        <v>61</v>
      </c>
      <c r="M1544" t="s">
        <v>61</v>
      </c>
      <c r="N1544" t="s">
        <v>61</v>
      </c>
    </row>
    <row r="1545" spans="1:15" x14ac:dyDescent="0.2">
      <c r="A1545" s="1" t="s">
        <v>27097</v>
      </c>
      <c r="B1545" s="1" t="s">
        <v>12108</v>
      </c>
      <c r="C1545" s="1" t="s">
        <v>12109</v>
      </c>
      <c r="D1545" s="1" t="s">
        <v>16217</v>
      </c>
      <c r="G1545" t="s">
        <v>61</v>
      </c>
      <c r="I1545" t="s">
        <v>61</v>
      </c>
      <c r="M1545" t="s">
        <v>61</v>
      </c>
      <c r="N1545" t="s">
        <v>61</v>
      </c>
    </row>
    <row r="1546" spans="1:15" x14ac:dyDescent="0.2">
      <c r="A1546" s="1" t="s">
        <v>27098</v>
      </c>
      <c r="B1546" s="1" t="s">
        <v>12110</v>
      </c>
      <c r="C1546" s="1" t="s">
        <v>12111</v>
      </c>
      <c r="D1546" s="1" t="s">
        <v>16217</v>
      </c>
      <c r="G1546" t="s">
        <v>61</v>
      </c>
      <c r="I1546" t="s">
        <v>61</v>
      </c>
      <c r="M1546" t="s">
        <v>61</v>
      </c>
      <c r="N1546" t="s">
        <v>61</v>
      </c>
    </row>
    <row r="1547" spans="1:15" x14ac:dyDescent="0.2">
      <c r="A1547" s="1" t="s">
        <v>27099</v>
      </c>
      <c r="B1547" s="1" t="s">
        <v>12112</v>
      </c>
      <c r="C1547" s="1" t="s">
        <v>12113</v>
      </c>
      <c r="D1547" s="1" t="s">
        <v>16217</v>
      </c>
      <c r="G1547" t="s">
        <v>61</v>
      </c>
      <c r="I1547" t="s">
        <v>61</v>
      </c>
      <c r="M1547" t="s">
        <v>61</v>
      </c>
      <c r="N1547" t="s">
        <v>61</v>
      </c>
    </row>
    <row r="1548" spans="1:15" x14ac:dyDescent="0.2">
      <c r="A1548" s="1" t="s">
        <v>27100</v>
      </c>
      <c r="B1548" s="1" t="s">
        <v>12114</v>
      </c>
      <c r="C1548" s="1" t="s">
        <v>12115</v>
      </c>
      <c r="D1548" s="1" t="s">
        <v>16217</v>
      </c>
      <c r="G1548" t="s">
        <v>61</v>
      </c>
      <c r="I1548" t="s">
        <v>61</v>
      </c>
      <c r="M1548" t="s">
        <v>61</v>
      </c>
      <c r="N1548" t="s">
        <v>61</v>
      </c>
    </row>
    <row r="1549" spans="1:15" x14ac:dyDescent="0.2">
      <c r="A1549" s="1" t="s">
        <v>27101</v>
      </c>
      <c r="B1549" s="1" t="s">
        <v>12116</v>
      </c>
      <c r="C1549" s="1" t="s">
        <v>12117</v>
      </c>
      <c r="D1549" s="1" t="s">
        <v>16217</v>
      </c>
      <c r="G1549" t="s">
        <v>61</v>
      </c>
      <c r="I1549" t="s">
        <v>61</v>
      </c>
      <c r="M1549" t="s">
        <v>61</v>
      </c>
      <c r="N1549" t="s">
        <v>61</v>
      </c>
    </row>
    <row r="1550" spans="1:15" x14ac:dyDescent="0.2">
      <c r="A1550" s="1" t="s">
        <v>27102</v>
      </c>
      <c r="B1550" s="1" t="s">
        <v>12118</v>
      </c>
      <c r="C1550" s="1" t="s">
        <v>12119</v>
      </c>
      <c r="D1550" s="1" t="s">
        <v>16217</v>
      </c>
      <c r="G1550" t="s">
        <v>61</v>
      </c>
      <c r="I1550" t="s">
        <v>61</v>
      </c>
      <c r="M1550" t="s">
        <v>61</v>
      </c>
      <c r="N1550" t="s">
        <v>61</v>
      </c>
    </row>
    <row r="1551" spans="1:15" x14ac:dyDescent="0.2">
      <c r="A1551" s="1" t="s">
        <v>27103</v>
      </c>
      <c r="B1551" s="1" t="s">
        <v>12120</v>
      </c>
      <c r="C1551" s="1" t="s">
        <v>12121</v>
      </c>
      <c r="D1551" s="1" t="s">
        <v>16217</v>
      </c>
      <c r="G1551" t="s">
        <v>61</v>
      </c>
      <c r="I1551" t="s">
        <v>61</v>
      </c>
      <c r="M1551" t="s">
        <v>61</v>
      </c>
      <c r="N1551" t="s">
        <v>61</v>
      </c>
    </row>
    <row r="1552" spans="1:15" x14ac:dyDescent="0.2">
      <c r="A1552" s="1" t="s">
        <v>27104</v>
      </c>
      <c r="B1552" s="1" t="s">
        <v>12122</v>
      </c>
      <c r="C1552" s="1" t="s">
        <v>12123</v>
      </c>
      <c r="D1552" s="1" t="s">
        <v>16217</v>
      </c>
      <c r="G1552" t="s">
        <v>61</v>
      </c>
      <c r="I1552" t="s">
        <v>61</v>
      </c>
      <c r="M1552" t="s">
        <v>61</v>
      </c>
      <c r="N1552" t="s">
        <v>61</v>
      </c>
    </row>
    <row r="1553" spans="1:14" x14ac:dyDescent="0.2">
      <c r="A1553" s="1" t="s">
        <v>27105</v>
      </c>
      <c r="B1553" s="1" t="s">
        <v>12124</v>
      </c>
      <c r="C1553" s="1" t="s">
        <v>12125</v>
      </c>
      <c r="D1553" s="1" t="s">
        <v>16217</v>
      </c>
      <c r="G1553" t="s">
        <v>61</v>
      </c>
      <c r="I1553" t="s">
        <v>61</v>
      </c>
      <c r="M1553" t="s">
        <v>61</v>
      </c>
      <c r="N1553" t="s">
        <v>61</v>
      </c>
    </row>
    <row r="1554" spans="1:14" x14ac:dyDescent="0.2">
      <c r="A1554" s="1" t="s">
        <v>27106</v>
      </c>
      <c r="B1554" s="1" t="s">
        <v>12126</v>
      </c>
      <c r="C1554" s="1" t="s">
        <v>12127</v>
      </c>
      <c r="D1554" s="1" t="s">
        <v>16217</v>
      </c>
      <c r="G1554" t="s">
        <v>61</v>
      </c>
      <c r="I1554" t="s">
        <v>61</v>
      </c>
      <c r="M1554" t="s">
        <v>61</v>
      </c>
      <c r="N1554" t="s">
        <v>61</v>
      </c>
    </row>
    <row r="1555" spans="1:14" x14ac:dyDescent="0.2">
      <c r="A1555" s="1" t="s">
        <v>27107</v>
      </c>
      <c r="B1555" s="1" t="s">
        <v>12128</v>
      </c>
      <c r="C1555" s="1" t="s">
        <v>12129</v>
      </c>
      <c r="D1555" s="1" t="s">
        <v>16217</v>
      </c>
      <c r="G1555" t="s">
        <v>61</v>
      </c>
      <c r="I1555" t="s">
        <v>61</v>
      </c>
      <c r="M1555" t="s">
        <v>61</v>
      </c>
      <c r="N1555" t="s">
        <v>61</v>
      </c>
    </row>
    <row r="1556" spans="1:14" x14ac:dyDescent="0.2">
      <c r="A1556" s="1" t="s">
        <v>27108</v>
      </c>
      <c r="B1556" s="1" t="s">
        <v>12130</v>
      </c>
      <c r="C1556" s="1" t="s">
        <v>12131</v>
      </c>
      <c r="D1556" s="1" t="s">
        <v>16217</v>
      </c>
      <c r="G1556" t="s">
        <v>61</v>
      </c>
      <c r="I1556" t="s">
        <v>61</v>
      </c>
      <c r="M1556" t="s">
        <v>61</v>
      </c>
      <c r="N1556" t="s">
        <v>61</v>
      </c>
    </row>
    <row r="1557" spans="1:14" x14ac:dyDescent="0.2">
      <c r="A1557" s="1" t="s">
        <v>27109</v>
      </c>
      <c r="B1557" s="1" t="s">
        <v>12132</v>
      </c>
      <c r="C1557" s="1" t="s">
        <v>12133</v>
      </c>
      <c r="D1557" s="1" t="s">
        <v>16217</v>
      </c>
      <c r="G1557" t="s">
        <v>61</v>
      </c>
      <c r="I1557" t="s">
        <v>61</v>
      </c>
      <c r="M1557" t="s">
        <v>61</v>
      </c>
      <c r="N1557" t="s">
        <v>61</v>
      </c>
    </row>
    <row r="1558" spans="1:14" x14ac:dyDescent="0.2">
      <c r="A1558" s="1" t="s">
        <v>27110</v>
      </c>
      <c r="B1558" s="1" t="s">
        <v>12134</v>
      </c>
      <c r="C1558" s="1" t="s">
        <v>12135</v>
      </c>
      <c r="D1558" s="1" t="s">
        <v>16217</v>
      </c>
      <c r="G1558" t="s">
        <v>61</v>
      </c>
      <c r="I1558" t="s">
        <v>61</v>
      </c>
      <c r="M1558" t="s">
        <v>61</v>
      </c>
      <c r="N1558" t="s">
        <v>61</v>
      </c>
    </row>
    <row r="1559" spans="1:14" x14ac:dyDescent="0.2">
      <c r="A1559" s="1" t="s">
        <v>27111</v>
      </c>
      <c r="B1559" s="1" t="s">
        <v>12136</v>
      </c>
      <c r="C1559" s="1" t="s">
        <v>12137</v>
      </c>
      <c r="D1559" s="1" t="s">
        <v>16217</v>
      </c>
      <c r="G1559" t="s">
        <v>61</v>
      </c>
      <c r="I1559" t="s">
        <v>61</v>
      </c>
      <c r="N1559" t="s">
        <v>61</v>
      </c>
    </row>
    <row r="1560" spans="1:14" x14ac:dyDescent="0.2">
      <c r="A1560" s="1" t="s">
        <v>27112</v>
      </c>
      <c r="B1560" s="1" t="s">
        <v>12138</v>
      </c>
      <c r="C1560" s="1" t="s">
        <v>12139</v>
      </c>
      <c r="D1560" s="1" t="s">
        <v>16217</v>
      </c>
      <c r="G1560" t="s">
        <v>61</v>
      </c>
      <c r="I1560" t="s">
        <v>61</v>
      </c>
      <c r="M1560" t="s">
        <v>61</v>
      </c>
      <c r="N1560" t="s">
        <v>61</v>
      </c>
    </row>
    <row r="1561" spans="1:14" x14ac:dyDescent="0.2">
      <c r="A1561" s="1" t="s">
        <v>27113</v>
      </c>
      <c r="B1561" s="1" t="s">
        <v>12140</v>
      </c>
      <c r="C1561" s="1" t="s">
        <v>12141</v>
      </c>
      <c r="D1561" s="1" t="s">
        <v>16217</v>
      </c>
      <c r="G1561" t="s">
        <v>61</v>
      </c>
      <c r="I1561" t="s">
        <v>61</v>
      </c>
      <c r="M1561" t="s">
        <v>61</v>
      </c>
      <c r="N1561" t="s">
        <v>61</v>
      </c>
    </row>
    <row r="1562" spans="1:14" x14ac:dyDescent="0.2">
      <c r="A1562" s="1" t="s">
        <v>27114</v>
      </c>
      <c r="B1562" s="1" t="s">
        <v>12142</v>
      </c>
      <c r="C1562" s="1" t="s">
        <v>12143</v>
      </c>
      <c r="D1562" s="1" t="s">
        <v>16217</v>
      </c>
      <c r="G1562" t="s">
        <v>61</v>
      </c>
      <c r="I1562" t="s">
        <v>61</v>
      </c>
      <c r="M1562" t="s">
        <v>61</v>
      </c>
      <c r="N1562" t="s">
        <v>61</v>
      </c>
    </row>
    <row r="1563" spans="1:14" x14ac:dyDescent="0.2">
      <c r="A1563" s="1" t="s">
        <v>27115</v>
      </c>
      <c r="B1563" s="1" t="s">
        <v>12144</v>
      </c>
      <c r="C1563" s="1" t="s">
        <v>12145</v>
      </c>
      <c r="D1563" s="1" t="s">
        <v>16217</v>
      </c>
      <c r="G1563" t="s">
        <v>61</v>
      </c>
      <c r="I1563" t="s">
        <v>61</v>
      </c>
      <c r="M1563" t="s">
        <v>61</v>
      </c>
      <c r="N1563" t="s">
        <v>61</v>
      </c>
    </row>
    <row r="1564" spans="1:14" x14ac:dyDescent="0.2">
      <c r="A1564" s="1" t="s">
        <v>27116</v>
      </c>
      <c r="B1564" s="1" t="s">
        <v>12146</v>
      </c>
      <c r="C1564" s="1" t="s">
        <v>12147</v>
      </c>
      <c r="D1564" s="1" t="s">
        <v>16217</v>
      </c>
      <c r="G1564" t="s">
        <v>61</v>
      </c>
      <c r="I1564" t="s">
        <v>61</v>
      </c>
      <c r="M1564" t="s">
        <v>61</v>
      </c>
      <c r="N1564" t="s">
        <v>61</v>
      </c>
    </row>
    <row r="1565" spans="1:14" x14ac:dyDescent="0.2">
      <c r="A1565" s="1" t="s">
        <v>27117</v>
      </c>
      <c r="B1565" s="1" t="s">
        <v>12148</v>
      </c>
      <c r="C1565" s="1" t="s">
        <v>12149</v>
      </c>
      <c r="D1565" s="1" t="s">
        <v>16217</v>
      </c>
      <c r="G1565" t="s">
        <v>61</v>
      </c>
      <c r="I1565" t="s">
        <v>61</v>
      </c>
      <c r="M1565" t="s">
        <v>61</v>
      </c>
      <c r="N1565" t="s">
        <v>61</v>
      </c>
    </row>
    <row r="1566" spans="1:14" x14ac:dyDescent="0.2">
      <c r="A1566" s="1" t="s">
        <v>27118</v>
      </c>
      <c r="B1566" s="1" t="s">
        <v>12150</v>
      </c>
      <c r="C1566" s="1" t="s">
        <v>12151</v>
      </c>
      <c r="D1566" s="1" t="s">
        <v>16217</v>
      </c>
      <c r="G1566" t="s">
        <v>61</v>
      </c>
      <c r="I1566" t="s">
        <v>61</v>
      </c>
      <c r="M1566" t="s">
        <v>61</v>
      </c>
      <c r="N1566" t="s">
        <v>61</v>
      </c>
    </row>
    <row r="1567" spans="1:14" x14ac:dyDescent="0.2">
      <c r="A1567" s="1" t="s">
        <v>27119</v>
      </c>
      <c r="B1567" s="1" t="s">
        <v>12152</v>
      </c>
      <c r="C1567" s="1" t="s">
        <v>12153</v>
      </c>
      <c r="D1567" s="1" t="s">
        <v>16217</v>
      </c>
      <c r="G1567" t="s">
        <v>61</v>
      </c>
      <c r="I1567" t="s">
        <v>61</v>
      </c>
      <c r="M1567" t="s">
        <v>61</v>
      </c>
      <c r="N1567" t="s">
        <v>61</v>
      </c>
    </row>
    <row r="1568" spans="1:14" x14ac:dyDescent="0.2">
      <c r="A1568" s="1" t="s">
        <v>27120</v>
      </c>
      <c r="B1568" s="1" t="s">
        <v>12154</v>
      </c>
      <c r="C1568" s="1" t="s">
        <v>12155</v>
      </c>
      <c r="D1568" s="1" t="s">
        <v>16217</v>
      </c>
      <c r="G1568" t="s">
        <v>61</v>
      </c>
      <c r="I1568" t="s">
        <v>61</v>
      </c>
      <c r="M1568" t="s">
        <v>61</v>
      </c>
      <c r="N1568" t="s">
        <v>61</v>
      </c>
    </row>
    <row r="1569" spans="1:14" x14ac:dyDescent="0.2">
      <c r="A1569" s="1" t="s">
        <v>27121</v>
      </c>
      <c r="B1569" s="1" t="s">
        <v>12156</v>
      </c>
      <c r="C1569" s="1" t="s">
        <v>12157</v>
      </c>
      <c r="D1569" s="1" t="s">
        <v>16217</v>
      </c>
      <c r="G1569" t="s">
        <v>61</v>
      </c>
      <c r="I1569" t="s">
        <v>61</v>
      </c>
      <c r="M1569" t="s">
        <v>61</v>
      </c>
      <c r="N1569" t="s">
        <v>61</v>
      </c>
    </row>
    <row r="1570" spans="1:14" x14ac:dyDescent="0.2">
      <c r="A1570" s="1" t="s">
        <v>27122</v>
      </c>
      <c r="B1570" s="1" t="s">
        <v>12158</v>
      </c>
      <c r="C1570" s="1" t="s">
        <v>12159</v>
      </c>
      <c r="D1570" s="1" t="s">
        <v>16217</v>
      </c>
      <c r="G1570" t="s">
        <v>61</v>
      </c>
      <c r="I1570" t="s">
        <v>61</v>
      </c>
      <c r="M1570" t="s">
        <v>61</v>
      </c>
      <c r="N1570" t="s">
        <v>61</v>
      </c>
    </row>
    <row r="1571" spans="1:14" x14ac:dyDescent="0.2">
      <c r="A1571" s="1" t="s">
        <v>27123</v>
      </c>
      <c r="B1571" s="1" t="s">
        <v>12160</v>
      </c>
      <c r="C1571" s="1" t="s">
        <v>12161</v>
      </c>
      <c r="D1571" s="1" t="s">
        <v>16217</v>
      </c>
      <c r="G1571" t="s">
        <v>61</v>
      </c>
      <c r="I1571" t="s">
        <v>61</v>
      </c>
      <c r="M1571" t="s">
        <v>61</v>
      </c>
      <c r="N1571" t="s">
        <v>61</v>
      </c>
    </row>
    <row r="1572" spans="1:14" x14ac:dyDescent="0.2">
      <c r="A1572" s="1" t="s">
        <v>27124</v>
      </c>
      <c r="B1572" s="1" t="s">
        <v>12162</v>
      </c>
      <c r="C1572" s="1" t="s">
        <v>12163</v>
      </c>
      <c r="D1572" s="1" t="s">
        <v>16217</v>
      </c>
      <c r="G1572" t="s">
        <v>61</v>
      </c>
      <c r="I1572" t="s">
        <v>61</v>
      </c>
      <c r="M1572" t="s">
        <v>61</v>
      </c>
      <c r="N1572" t="s">
        <v>61</v>
      </c>
    </row>
    <row r="1573" spans="1:14" x14ac:dyDescent="0.2">
      <c r="A1573" s="1" t="s">
        <v>27125</v>
      </c>
      <c r="B1573" s="1" t="s">
        <v>12164</v>
      </c>
      <c r="C1573" s="1" t="s">
        <v>12165</v>
      </c>
      <c r="D1573" s="1" t="s">
        <v>16217</v>
      </c>
      <c r="G1573" t="s">
        <v>61</v>
      </c>
      <c r="I1573" t="s">
        <v>61</v>
      </c>
      <c r="M1573" t="s">
        <v>61</v>
      </c>
      <c r="N1573" t="s">
        <v>61</v>
      </c>
    </row>
    <row r="1574" spans="1:14" x14ac:dyDescent="0.2">
      <c r="A1574" s="1" t="s">
        <v>27126</v>
      </c>
      <c r="B1574" s="1" t="s">
        <v>12166</v>
      </c>
      <c r="C1574" s="1" t="s">
        <v>12167</v>
      </c>
      <c r="D1574" s="1" t="s">
        <v>16217</v>
      </c>
      <c r="G1574" t="s">
        <v>61</v>
      </c>
      <c r="I1574" t="s">
        <v>62</v>
      </c>
      <c r="M1574" t="s">
        <v>61</v>
      </c>
      <c r="N1574" t="s">
        <v>61</v>
      </c>
    </row>
    <row r="1575" spans="1:14" x14ac:dyDescent="0.2">
      <c r="A1575" s="1" t="s">
        <v>27127</v>
      </c>
      <c r="B1575" s="1" t="s">
        <v>12168</v>
      </c>
      <c r="C1575" s="1" t="s">
        <v>12169</v>
      </c>
      <c r="D1575" s="1" t="s">
        <v>16217</v>
      </c>
      <c r="G1575" t="s">
        <v>61</v>
      </c>
      <c r="I1575" t="s">
        <v>61</v>
      </c>
      <c r="M1575" t="s">
        <v>61</v>
      </c>
      <c r="N1575" t="s">
        <v>61</v>
      </c>
    </row>
    <row r="1576" spans="1:14" x14ac:dyDescent="0.2">
      <c r="A1576" s="1" t="s">
        <v>27128</v>
      </c>
      <c r="B1576" s="1" t="s">
        <v>12170</v>
      </c>
      <c r="C1576" s="1" t="s">
        <v>12171</v>
      </c>
      <c r="D1576" s="1" t="s">
        <v>16217</v>
      </c>
      <c r="G1576" t="s">
        <v>61</v>
      </c>
      <c r="I1576" t="s">
        <v>61</v>
      </c>
      <c r="M1576" t="s">
        <v>61</v>
      </c>
      <c r="N1576" t="s">
        <v>61</v>
      </c>
    </row>
    <row r="1577" spans="1:14" x14ac:dyDescent="0.2">
      <c r="A1577" s="1" t="s">
        <v>27129</v>
      </c>
      <c r="B1577" s="1" t="s">
        <v>12172</v>
      </c>
      <c r="C1577" s="1" t="s">
        <v>12173</v>
      </c>
      <c r="D1577" s="1" t="s">
        <v>16217</v>
      </c>
      <c r="G1577" t="s">
        <v>61</v>
      </c>
      <c r="I1577" t="s">
        <v>61</v>
      </c>
      <c r="M1577" t="s">
        <v>61</v>
      </c>
      <c r="N1577" t="s">
        <v>61</v>
      </c>
    </row>
    <row r="1578" spans="1:14" x14ac:dyDescent="0.2">
      <c r="A1578" s="1" t="s">
        <v>27130</v>
      </c>
      <c r="B1578" s="1" t="s">
        <v>12174</v>
      </c>
      <c r="C1578" s="1" t="s">
        <v>12175</v>
      </c>
      <c r="D1578" s="1" t="s">
        <v>16217</v>
      </c>
      <c r="G1578" t="s">
        <v>61</v>
      </c>
      <c r="I1578" t="s">
        <v>61</v>
      </c>
      <c r="M1578" t="s">
        <v>61</v>
      </c>
      <c r="N1578" t="s">
        <v>61</v>
      </c>
    </row>
    <row r="1579" spans="1:14" x14ac:dyDescent="0.2">
      <c r="A1579" s="1" t="s">
        <v>27131</v>
      </c>
      <c r="B1579" s="1" t="s">
        <v>12176</v>
      </c>
      <c r="C1579" s="1" t="s">
        <v>12177</v>
      </c>
      <c r="D1579" s="1" t="s">
        <v>16217</v>
      </c>
      <c r="G1579" t="s">
        <v>61</v>
      </c>
      <c r="I1579" t="s">
        <v>61</v>
      </c>
      <c r="M1579" t="s">
        <v>61</v>
      </c>
      <c r="N1579" t="s">
        <v>61</v>
      </c>
    </row>
    <row r="1580" spans="1:14" x14ac:dyDescent="0.2">
      <c r="A1580" s="1" t="s">
        <v>27132</v>
      </c>
      <c r="B1580" s="1" t="s">
        <v>12178</v>
      </c>
      <c r="C1580" s="1" t="s">
        <v>12179</v>
      </c>
      <c r="D1580" s="1" t="s">
        <v>16217</v>
      </c>
      <c r="G1580" t="s">
        <v>61</v>
      </c>
      <c r="I1580" t="s">
        <v>61</v>
      </c>
      <c r="M1580" t="s">
        <v>61</v>
      </c>
      <c r="N1580" t="s">
        <v>61</v>
      </c>
    </row>
    <row r="1581" spans="1:14" x14ac:dyDescent="0.2">
      <c r="A1581" s="1" t="s">
        <v>27133</v>
      </c>
      <c r="B1581" s="1" t="s">
        <v>12180</v>
      </c>
      <c r="C1581" s="1" t="s">
        <v>12181</v>
      </c>
      <c r="D1581" s="1" t="s">
        <v>16217</v>
      </c>
      <c r="G1581" t="s">
        <v>61</v>
      </c>
      <c r="I1581" t="s">
        <v>61</v>
      </c>
      <c r="M1581" t="s">
        <v>61</v>
      </c>
      <c r="N1581" t="s">
        <v>61</v>
      </c>
    </row>
    <row r="1582" spans="1:14" x14ac:dyDescent="0.2">
      <c r="A1582" s="1" t="s">
        <v>27134</v>
      </c>
      <c r="B1582" s="1" t="s">
        <v>12182</v>
      </c>
      <c r="C1582" s="1" t="s">
        <v>12183</v>
      </c>
      <c r="D1582" s="1" t="s">
        <v>16217</v>
      </c>
      <c r="G1582" t="s">
        <v>61</v>
      </c>
      <c r="I1582" t="s">
        <v>61</v>
      </c>
      <c r="M1582" t="s">
        <v>61</v>
      </c>
      <c r="N1582" t="s">
        <v>61</v>
      </c>
    </row>
    <row r="1583" spans="1:14" x14ac:dyDescent="0.2">
      <c r="A1583" s="1" t="s">
        <v>27135</v>
      </c>
      <c r="B1583" s="1" t="s">
        <v>12184</v>
      </c>
      <c r="C1583" s="1" t="s">
        <v>12185</v>
      </c>
      <c r="D1583" s="1" t="s">
        <v>16217</v>
      </c>
      <c r="G1583" t="s">
        <v>61</v>
      </c>
      <c r="I1583" t="s">
        <v>61</v>
      </c>
      <c r="M1583" t="s">
        <v>61</v>
      </c>
      <c r="N1583" t="s">
        <v>61</v>
      </c>
    </row>
    <row r="1584" spans="1:14" x14ac:dyDescent="0.2">
      <c r="A1584" s="1" t="s">
        <v>27136</v>
      </c>
      <c r="B1584" s="1" t="s">
        <v>12186</v>
      </c>
      <c r="C1584" s="1" t="s">
        <v>12187</v>
      </c>
      <c r="D1584" s="1" t="s">
        <v>16217</v>
      </c>
      <c r="G1584" t="s">
        <v>61</v>
      </c>
      <c r="I1584" t="s">
        <v>61</v>
      </c>
      <c r="M1584" t="s">
        <v>61</v>
      </c>
      <c r="N1584" t="s">
        <v>61</v>
      </c>
    </row>
    <row r="1585" spans="1:14" x14ac:dyDescent="0.2">
      <c r="A1585" s="1" t="s">
        <v>27137</v>
      </c>
      <c r="B1585" s="1" t="s">
        <v>12188</v>
      </c>
      <c r="C1585" s="1" t="s">
        <v>12189</v>
      </c>
      <c r="D1585" s="1" t="s">
        <v>16217</v>
      </c>
      <c r="G1585" t="s">
        <v>61</v>
      </c>
      <c r="I1585" t="s">
        <v>61</v>
      </c>
      <c r="M1585" t="s">
        <v>61</v>
      </c>
      <c r="N1585" t="s">
        <v>61</v>
      </c>
    </row>
    <row r="1586" spans="1:14" x14ac:dyDescent="0.2">
      <c r="A1586" s="1" t="s">
        <v>27138</v>
      </c>
      <c r="B1586" s="1" t="s">
        <v>12190</v>
      </c>
      <c r="C1586" s="1" t="s">
        <v>12191</v>
      </c>
      <c r="D1586" s="1" t="s">
        <v>16217</v>
      </c>
      <c r="G1586" t="s">
        <v>61</v>
      </c>
      <c r="I1586" t="s">
        <v>61</v>
      </c>
      <c r="M1586" t="s">
        <v>61</v>
      </c>
      <c r="N1586" t="s">
        <v>61</v>
      </c>
    </row>
    <row r="1587" spans="1:14" x14ac:dyDescent="0.2">
      <c r="A1587" s="1" t="s">
        <v>27139</v>
      </c>
      <c r="B1587" s="1" t="s">
        <v>12192</v>
      </c>
      <c r="C1587" s="1" t="s">
        <v>12193</v>
      </c>
      <c r="D1587" s="1" t="s">
        <v>16217</v>
      </c>
      <c r="G1587" t="s">
        <v>61</v>
      </c>
      <c r="I1587" t="s">
        <v>61</v>
      </c>
      <c r="M1587" t="s">
        <v>61</v>
      </c>
      <c r="N1587" t="s">
        <v>61</v>
      </c>
    </row>
    <row r="1588" spans="1:14" x14ac:dyDescent="0.2">
      <c r="A1588" s="1" t="s">
        <v>27140</v>
      </c>
      <c r="B1588" s="1" t="s">
        <v>12194</v>
      </c>
      <c r="C1588" s="1" t="s">
        <v>12195</v>
      </c>
      <c r="D1588" s="1" t="s">
        <v>16217</v>
      </c>
      <c r="G1588" t="s">
        <v>61</v>
      </c>
      <c r="I1588" t="s">
        <v>61</v>
      </c>
      <c r="M1588" t="s">
        <v>61</v>
      </c>
      <c r="N1588" t="s">
        <v>61</v>
      </c>
    </row>
    <row r="1589" spans="1:14" x14ac:dyDescent="0.2">
      <c r="A1589" s="1" t="s">
        <v>27141</v>
      </c>
      <c r="B1589" s="1" t="s">
        <v>12196</v>
      </c>
      <c r="C1589" s="1" t="s">
        <v>12197</v>
      </c>
      <c r="D1589" s="1" t="s">
        <v>16217</v>
      </c>
      <c r="G1589" t="s">
        <v>61</v>
      </c>
      <c r="I1589" t="s">
        <v>61</v>
      </c>
      <c r="M1589" t="s">
        <v>61</v>
      </c>
      <c r="N1589" t="s">
        <v>61</v>
      </c>
    </row>
    <row r="1590" spans="1:14" x14ac:dyDescent="0.2">
      <c r="A1590" s="1" t="s">
        <v>27142</v>
      </c>
      <c r="B1590" s="1" t="s">
        <v>12198</v>
      </c>
      <c r="C1590" s="1" t="s">
        <v>12199</v>
      </c>
      <c r="D1590" s="1" t="s">
        <v>16217</v>
      </c>
      <c r="G1590" t="s">
        <v>61</v>
      </c>
      <c r="I1590" t="s">
        <v>61</v>
      </c>
      <c r="M1590" t="s">
        <v>61</v>
      </c>
      <c r="N1590" t="s">
        <v>61</v>
      </c>
    </row>
    <row r="1591" spans="1:14" x14ac:dyDescent="0.2">
      <c r="A1591" s="1" t="s">
        <v>27143</v>
      </c>
      <c r="B1591" s="1" t="s">
        <v>12200</v>
      </c>
      <c r="C1591" s="1" t="s">
        <v>12201</v>
      </c>
      <c r="D1591" s="1" t="s">
        <v>16217</v>
      </c>
      <c r="G1591" t="s">
        <v>61</v>
      </c>
      <c r="I1591" t="s">
        <v>61</v>
      </c>
      <c r="M1591" t="s">
        <v>61</v>
      </c>
      <c r="N1591" t="s">
        <v>61</v>
      </c>
    </row>
    <row r="1592" spans="1:14" x14ac:dyDescent="0.2">
      <c r="A1592" s="1" t="s">
        <v>27144</v>
      </c>
      <c r="B1592" s="1" t="s">
        <v>12202</v>
      </c>
      <c r="C1592" s="1" t="s">
        <v>12203</v>
      </c>
      <c r="D1592" s="1" t="s">
        <v>16217</v>
      </c>
      <c r="G1592" t="s">
        <v>61</v>
      </c>
      <c r="I1592" t="s">
        <v>61</v>
      </c>
      <c r="M1592" t="s">
        <v>61</v>
      </c>
      <c r="N1592" t="s">
        <v>61</v>
      </c>
    </row>
    <row r="1593" spans="1:14" x14ac:dyDescent="0.2">
      <c r="A1593" s="1" t="s">
        <v>27145</v>
      </c>
      <c r="B1593" s="1" t="s">
        <v>12204</v>
      </c>
      <c r="C1593" s="1" t="s">
        <v>12205</v>
      </c>
      <c r="D1593" s="1" t="s">
        <v>16217</v>
      </c>
      <c r="G1593" t="s">
        <v>61</v>
      </c>
      <c r="I1593" t="s">
        <v>61</v>
      </c>
      <c r="M1593" t="s">
        <v>61</v>
      </c>
      <c r="N1593" t="s">
        <v>61</v>
      </c>
    </row>
    <row r="1594" spans="1:14" x14ac:dyDescent="0.2">
      <c r="A1594" s="1" t="s">
        <v>27146</v>
      </c>
      <c r="B1594" s="1" t="s">
        <v>12206</v>
      </c>
      <c r="C1594" s="1" t="s">
        <v>12207</v>
      </c>
      <c r="D1594" s="1" t="s">
        <v>16217</v>
      </c>
      <c r="G1594" t="s">
        <v>61</v>
      </c>
      <c r="I1594" t="s">
        <v>61</v>
      </c>
      <c r="M1594" t="s">
        <v>61</v>
      </c>
      <c r="N1594" t="s">
        <v>61</v>
      </c>
    </row>
    <row r="1595" spans="1:14" x14ac:dyDescent="0.2">
      <c r="A1595" s="1" t="s">
        <v>27147</v>
      </c>
      <c r="B1595" s="1" t="s">
        <v>12208</v>
      </c>
      <c r="C1595" s="1" t="s">
        <v>12209</v>
      </c>
      <c r="D1595" s="1" t="s">
        <v>16217</v>
      </c>
      <c r="G1595" t="s">
        <v>61</v>
      </c>
      <c r="I1595" t="s">
        <v>61</v>
      </c>
      <c r="M1595" t="s">
        <v>61</v>
      </c>
      <c r="N1595" t="s">
        <v>61</v>
      </c>
    </row>
    <row r="1596" spans="1:14" x14ac:dyDescent="0.2">
      <c r="A1596" s="1" t="s">
        <v>27148</v>
      </c>
      <c r="B1596" s="1" t="s">
        <v>12210</v>
      </c>
      <c r="C1596" s="1" t="s">
        <v>12211</v>
      </c>
      <c r="D1596" s="1" t="s">
        <v>16217</v>
      </c>
      <c r="G1596" t="s">
        <v>61</v>
      </c>
      <c r="I1596" t="s">
        <v>61</v>
      </c>
      <c r="M1596" t="s">
        <v>61</v>
      </c>
      <c r="N1596" t="s">
        <v>61</v>
      </c>
    </row>
    <row r="1597" spans="1:14" x14ac:dyDescent="0.2">
      <c r="A1597" s="1" t="s">
        <v>27149</v>
      </c>
      <c r="B1597" s="1" t="s">
        <v>12212</v>
      </c>
      <c r="C1597" s="1" t="s">
        <v>12213</v>
      </c>
      <c r="D1597" s="1" t="s">
        <v>16217</v>
      </c>
      <c r="G1597" t="s">
        <v>61</v>
      </c>
      <c r="I1597" t="s">
        <v>62</v>
      </c>
      <c r="M1597" t="s">
        <v>62</v>
      </c>
      <c r="N1597" t="s">
        <v>61</v>
      </c>
    </row>
    <row r="1598" spans="1:14" x14ac:dyDescent="0.2">
      <c r="A1598" s="1" t="s">
        <v>27150</v>
      </c>
      <c r="B1598" s="1" t="s">
        <v>12214</v>
      </c>
      <c r="C1598" s="1" t="s">
        <v>12215</v>
      </c>
      <c r="D1598" s="1" t="s">
        <v>16217</v>
      </c>
      <c r="G1598" t="s">
        <v>62</v>
      </c>
      <c r="I1598" t="s">
        <v>62</v>
      </c>
      <c r="M1598" t="s">
        <v>62</v>
      </c>
      <c r="N1598" t="s">
        <v>62</v>
      </c>
    </row>
    <row r="1599" spans="1:14" x14ac:dyDescent="0.2">
      <c r="A1599" s="1" t="s">
        <v>27151</v>
      </c>
      <c r="B1599" s="1" t="s">
        <v>12216</v>
      </c>
      <c r="C1599" s="1" t="s">
        <v>12217</v>
      </c>
      <c r="D1599" s="1" t="s">
        <v>16217</v>
      </c>
      <c r="G1599" t="s">
        <v>61</v>
      </c>
      <c r="I1599" t="s">
        <v>61</v>
      </c>
      <c r="M1599" t="s">
        <v>61</v>
      </c>
      <c r="N1599" t="s">
        <v>61</v>
      </c>
    </row>
    <row r="1600" spans="1:14" x14ac:dyDescent="0.2">
      <c r="A1600" s="1" t="s">
        <v>27152</v>
      </c>
      <c r="B1600" s="1" t="s">
        <v>12218</v>
      </c>
      <c r="C1600" s="1" t="s">
        <v>12219</v>
      </c>
      <c r="D1600" s="1" t="s">
        <v>16217</v>
      </c>
      <c r="G1600" t="s">
        <v>61</v>
      </c>
      <c r="I1600" t="s">
        <v>61</v>
      </c>
      <c r="M1600" t="s">
        <v>61</v>
      </c>
      <c r="N1600" t="s">
        <v>61</v>
      </c>
    </row>
    <row r="1601" spans="1:15" x14ac:dyDescent="0.2">
      <c r="A1601" s="1" t="s">
        <v>27153</v>
      </c>
      <c r="B1601" s="1" t="s">
        <v>12220</v>
      </c>
      <c r="C1601" s="1" t="s">
        <v>12221</v>
      </c>
      <c r="D1601" s="1" t="s">
        <v>16217</v>
      </c>
      <c r="G1601" t="s">
        <v>61</v>
      </c>
      <c r="I1601" t="s">
        <v>61</v>
      </c>
      <c r="M1601" t="s">
        <v>61</v>
      </c>
      <c r="N1601" t="s">
        <v>61</v>
      </c>
    </row>
    <row r="1602" spans="1:15" x14ac:dyDescent="0.2">
      <c r="A1602" s="1" t="s">
        <v>27154</v>
      </c>
      <c r="B1602" s="1" t="s">
        <v>12222</v>
      </c>
      <c r="C1602" s="1" t="s">
        <v>12223</v>
      </c>
      <c r="D1602" s="1" t="s">
        <v>16217</v>
      </c>
      <c r="G1602" t="s">
        <v>61</v>
      </c>
      <c r="I1602" t="s">
        <v>61</v>
      </c>
      <c r="M1602" t="s">
        <v>61</v>
      </c>
      <c r="N1602" t="s">
        <v>61</v>
      </c>
    </row>
    <row r="1603" spans="1:15" x14ac:dyDescent="0.2">
      <c r="A1603" s="1" t="s">
        <v>27155</v>
      </c>
      <c r="B1603" s="1" t="s">
        <v>12224</v>
      </c>
      <c r="C1603" s="1" t="s">
        <v>12225</v>
      </c>
      <c r="D1603" s="1" t="s">
        <v>16217</v>
      </c>
      <c r="G1603" t="s">
        <v>61</v>
      </c>
      <c r="I1603" t="s">
        <v>61</v>
      </c>
      <c r="M1603" t="s">
        <v>61</v>
      </c>
      <c r="N1603" t="s">
        <v>61</v>
      </c>
    </row>
    <row r="1604" spans="1:15" x14ac:dyDescent="0.2">
      <c r="A1604" s="1" t="s">
        <v>27156</v>
      </c>
      <c r="B1604" s="1" t="s">
        <v>12226</v>
      </c>
      <c r="C1604" s="1" t="s">
        <v>12227</v>
      </c>
      <c r="D1604" s="1" t="s">
        <v>16217</v>
      </c>
      <c r="G1604" t="s">
        <v>61</v>
      </c>
      <c r="I1604" t="s">
        <v>61</v>
      </c>
      <c r="M1604" t="s">
        <v>61</v>
      </c>
      <c r="N1604" t="s">
        <v>61</v>
      </c>
      <c r="O1604" t="s">
        <v>61</v>
      </c>
    </row>
    <row r="1605" spans="1:15" x14ac:dyDescent="0.2">
      <c r="A1605" s="1" t="s">
        <v>27157</v>
      </c>
      <c r="B1605" s="1" t="s">
        <v>12228</v>
      </c>
      <c r="C1605" s="1" t="s">
        <v>12229</v>
      </c>
      <c r="D1605" s="1" t="s">
        <v>16217</v>
      </c>
      <c r="G1605" t="s">
        <v>61</v>
      </c>
      <c r="I1605" t="s">
        <v>61</v>
      </c>
      <c r="M1605" t="s">
        <v>61</v>
      </c>
      <c r="N1605" t="s">
        <v>61</v>
      </c>
    </row>
    <row r="1606" spans="1:15" x14ac:dyDescent="0.2">
      <c r="A1606" s="1" t="s">
        <v>27158</v>
      </c>
      <c r="B1606" s="1" t="s">
        <v>12230</v>
      </c>
      <c r="C1606" s="1" t="s">
        <v>12231</v>
      </c>
      <c r="D1606" s="1" t="s">
        <v>16217</v>
      </c>
      <c r="G1606" t="s">
        <v>61</v>
      </c>
      <c r="I1606" t="s">
        <v>61</v>
      </c>
      <c r="M1606" t="s">
        <v>61</v>
      </c>
      <c r="N1606" t="s">
        <v>61</v>
      </c>
    </row>
    <row r="1607" spans="1:15" x14ac:dyDescent="0.2">
      <c r="A1607" s="1" t="s">
        <v>27159</v>
      </c>
      <c r="B1607" s="1" t="s">
        <v>12232</v>
      </c>
      <c r="C1607" s="1" t="s">
        <v>12233</v>
      </c>
      <c r="D1607" s="1" t="s">
        <v>16217</v>
      </c>
      <c r="G1607" t="s">
        <v>61</v>
      </c>
      <c r="I1607" t="s">
        <v>61</v>
      </c>
      <c r="M1607" t="s">
        <v>61</v>
      </c>
      <c r="N1607" t="s">
        <v>61</v>
      </c>
    </row>
    <row r="1608" spans="1:15" x14ac:dyDescent="0.2">
      <c r="A1608" s="1" t="s">
        <v>27160</v>
      </c>
      <c r="B1608" s="1" t="s">
        <v>12234</v>
      </c>
      <c r="C1608" s="1" t="s">
        <v>12235</v>
      </c>
      <c r="D1608" s="1" t="s">
        <v>16217</v>
      </c>
      <c r="G1608" t="s">
        <v>61</v>
      </c>
      <c r="I1608" t="s">
        <v>61</v>
      </c>
      <c r="M1608" t="s">
        <v>61</v>
      </c>
      <c r="N1608" t="s">
        <v>61</v>
      </c>
    </row>
    <row r="1609" spans="1:15" x14ac:dyDescent="0.2">
      <c r="A1609" s="1" t="s">
        <v>27161</v>
      </c>
      <c r="B1609" s="1" t="s">
        <v>12236</v>
      </c>
      <c r="C1609" s="1" t="s">
        <v>12237</v>
      </c>
      <c r="D1609" s="1" t="s">
        <v>16217</v>
      </c>
      <c r="G1609" t="s">
        <v>61</v>
      </c>
      <c r="I1609" t="s">
        <v>61</v>
      </c>
      <c r="M1609" t="s">
        <v>61</v>
      </c>
      <c r="N1609" t="s">
        <v>61</v>
      </c>
    </row>
    <row r="1610" spans="1:15" x14ac:dyDescent="0.2">
      <c r="A1610" s="1" t="s">
        <v>27162</v>
      </c>
      <c r="B1610" s="1" t="s">
        <v>12238</v>
      </c>
      <c r="C1610" s="1" t="s">
        <v>12239</v>
      </c>
      <c r="D1610" s="1" t="s">
        <v>16217</v>
      </c>
      <c r="G1610" t="s">
        <v>61</v>
      </c>
      <c r="I1610" t="s">
        <v>61</v>
      </c>
      <c r="M1610" t="s">
        <v>61</v>
      </c>
      <c r="N1610" t="s">
        <v>61</v>
      </c>
    </row>
    <row r="1611" spans="1:15" x14ac:dyDescent="0.2">
      <c r="A1611" s="1" t="s">
        <v>27163</v>
      </c>
      <c r="B1611" s="1" t="s">
        <v>12240</v>
      </c>
      <c r="C1611" s="1" t="s">
        <v>12241</v>
      </c>
      <c r="D1611" s="1" t="s">
        <v>16217</v>
      </c>
      <c r="G1611" t="s">
        <v>61</v>
      </c>
      <c r="I1611" t="s">
        <v>61</v>
      </c>
      <c r="M1611" t="s">
        <v>61</v>
      </c>
      <c r="N1611" t="s">
        <v>61</v>
      </c>
    </row>
    <row r="1612" spans="1:15" x14ac:dyDescent="0.2">
      <c r="A1612" s="1" t="s">
        <v>27164</v>
      </c>
      <c r="B1612" s="1" t="s">
        <v>12242</v>
      </c>
      <c r="C1612" s="1" t="s">
        <v>12243</v>
      </c>
      <c r="D1612" s="1" t="s">
        <v>16217</v>
      </c>
      <c r="G1612" t="s">
        <v>61</v>
      </c>
      <c r="I1612" t="s">
        <v>61</v>
      </c>
      <c r="M1612" t="s">
        <v>61</v>
      </c>
      <c r="N1612" t="s">
        <v>61</v>
      </c>
      <c r="O1612" t="s">
        <v>61</v>
      </c>
    </row>
    <row r="1613" spans="1:15" x14ac:dyDescent="0.2">
      <c r="A1613" s="1" t="s">
        <v>27165</v>
      </c>
      <c r="B1613" s="1" t="s">
        <v>12244</v>
      </c>
      <c r="C1613" s="1" t="s">
        <v>12245</v>
      </c>
      <c r="D1613" s="1" t="s">
        <v>16217</v>
      </c>
      <c r="G1613" t="s">
        <v>61</v>
      </c>
      <c r="I1613" t="s">
        <v>61</v>
      </c>
      <c r="M1613" t="s">
        <v>61</v>
      </c>
      <c r="N1613" t="s">
        <v>61</v>
      </c>
    </row>
    <row r="1614" spans="1:15" x14ac:dyDescent="0.2">
      <c r="A1614" s="1" t="s">
        <v>27166</v>
      </c>
      <c r="B1614" s="1" t="s">
        <v>12246</v>
      </c>
      <c r="C1614" s="1" t="s">
        <v>12247</v>
      </c>
      <c r="D1614" s="1" t="s">
        <v>16217</v>
      </c>
      <c r="G1614" t="s">
        <v>61</v>
      </c>
      <c r="I1614" t="s">
        <v>61</v>
      </c>
      <c r="M1614" t="s">
        <v>61</v>
      </c>
      <c r="N1614" t="s">
        <v>61</v>
      </c>
    </row>
    <row r="1615" spans="1:15" x14ac:dyDescent="0.2">
      <c r="A1615" s="1" t="s">
        <v>27167</v>
      </c>
      <c r="B1615" s="1" t="s">
        <v>12248</v>
      </c>
      <c r="C1615" s="1" t="s">
        <v>12249</v>
      </c>
      <c r="D1615" s="1" t="s">
        <v>16217</v>
      </c>
      <c r="G1615" t="s">
        <v>61</v>
      </c>
      <c r="I1615" t="s">
        <v>62</v>
      </c>
      <c r="M1615" t="s">
        <v>61</v>
      </c>
      <c r="N1615" t="s">
        <v>61</v>
      </c>
    </row>
    <row r="1616" spans="1:15" x14ac:dyDescent="0.2">
      <c r="A1616" s="1" t="s">
        <v>27168</v>
      </c>
      <c r="B1616" s="1" t="s">
        <v>12250</v>
      </c>
      <c r="C1616" s="1" t="s">
        <v>12251</v>
      </c>
      <c r="D1616" s="1" t="s">
        <v>16217</v>
      </c>
      <c r="G1616" t="s">
        <v>61</v>
      </c>
      <c r="I1616" t="s">
        <v>62</v>
      </c>
      <c r="N1616" t="s">
        <v>61</v>
      </c>
    </row>
    <row r="1617" spans="1:14" x14ac:dyDescent="0.2">
      <c r="A1617" s="1" t="s">
        <v>27169</v>
      </c>
      <c r="B1617" s="1" t="s">
        <v>12252</v>
      </c>
      <c r="C1617" s="1" t="s">
        <v>12253</v>
      </c>
      <c r="D1617" s="1" t="s">
        <v>16217</v>
      </c>
      <c r="G1617" t="s">
        <v>61</v>
      </c>
      <c r="I1617" t="s">
        <v>61</v>
      </c>
      <c r="M1617" t="s">
        <v>61</v>
      </c>
      <c r="N1617" t="s">
        <v>61</v>
      </c>
    </row>
    <row r="1618" spans="1:14" x14ac:dyDescent="0.2">
      <c r="A1618" s="1" t="s">
        <v>27170</v>
      </c>
      <c r="B1618" s="1" t="s">
        <v>12254</v>
      </c>
      <c r="C1618" s="1" t="s">
        <v>12255</v>
      </c>
      <c r="D1618" s="1" t="s">
        <v>16217</v>
      </c>
      <c r="G1618" t="s">
        <v>61</v>
      </c>
      <c r="I1618" t="s">
        <v>61</v>
      </c>
      <c r="M1618" t="s">
        <v>61</v>
      </c>
      <c r="N1618" t="s">
        <v>61</v>
      </c>
    </row>
    <row r="1619" spans="1:14" x14ac:dyDescent="0.2">
      <c r="A1619" s="1" t="s">
        <v>27171</v>
      </c>
      <c r="B1619" s="1" t="s">
        <v>12256</v>
      </c>
      <c r="C1619" s="1" t="s">
        <v>12257</v>
      </c>
      <c r="D1619" s="1" t="s">
        <v>16217</v>
      </c>
      <c r="G1619" t="s">
        <v>61</v>
      </c>
      <c r="I1619" t="s">
        <v>61</v>
      </c>
      <c r="M1619" t="s">
        <v>61</v>
      </c>
      <c r="N1619" t="s">
        <v>61</v>
      </c>
    </row>
    <row r="1620" spans="1:14" x14ac:dyDescent="0.2">
      <c r="A1620" s="1" t="s">
        <v>27172</v>
      </c>
      <c r="B1620" s="1" t="s">
        <v>12258</v>
      </c>
      <c r="C1620" s="1" t="s">
        <v>12259</v>
      </c>
      <c r="D1620" s="1" t="s">
        <v>16217</v>
      </c>
      <c r="G1620" t="s">
        <v>61</v>
      </c>
      <c r="I1620" t="s">
        <v>61</v>
      </c>
      <c r="M1620" t="s">
        <v>61</v>
      </c>
      <c r="N1620" t="s">
        <v>61</v>
      </c>
    </row>
    <row r="1621" spans="1:14" x14ac:dyDescent="0.2">
      <c r="A1621" s="1" t="s">
        <v>27173</v>
      </c>
      <c r="B1621" s="1" t="s">
        <v>12260</v>
      </c>
      <c r="C1621" s="1" t="s">
        <v>12261</v>
      </c>
      <c r="D1621" s="1" t="s">
        <v>16217</v>
      </c>
      <c r="G1621" t="s">
        <v>61</v>
      </c>
      <c r="I1621" t="s">
        <v>61</v>
      </c>
      <c r="M1621" t="s">
        <v>61</v>
      </c>
      <c r="N1621" t="s">
        <v>61</v>
      </c>
    </row>
    <row r="1622" spans="1:14" x14ac:dyDescent="0.2">
      <c r="A1622" s="1" t="s">
        <v>27174</v>
      </c>
      <c r="B1622" s="1" t="s">
        <v>12262</v>
      </c>
      <c r="C1622" s="1" t="s">
        <v>12263</v>
      </c>
      <c r="D1622" s="1" t="s">
        <v>16217</v>
      </c>
      <c r="G1622" t="s">
        <v>61</v>
      </c>
      <c r="I1622" t="s">
        <v>61</v>
      </c>
      <c r="M1622" t="s">
        <v>61</v>
      </c>
      <c r="N1622" t="s">
        <v>61</v>
      </c>
    </row>
    <row r="1623" spans="1:14" x14ac:dyDescent="0.2">
      <c r="A1623" s="1" t="s">
        <v>27175</v>
      </c>
      <c r="B1623" s="1" t="s">
        <v>12264</v>
      </c>
      <c r="C1623" s="1" t="s">
        <v>12265</v>
      </c>
      <c r="D1623" s="1" t="s">
        <v>16217</v>
      </c>
      <c r="G1623" t="s">
        <v>61</v>
      </c>
      <c r="I1623" t="s">
        <v>62</v>
      </c>
      <c r="M1623" t="s">
        <v>61</v>
      </c>
      <c r="N1623" t="s">
        <v>61</v>
      </c>
    </row>
    <row r="1624" spans="1:14" x14ac:dyDescent="0.2">
      <c r="A1624" s="1" t="s">
        <v>27176</v>
      </c>
      <c r="B1624" s="1" t="s">
        <v>12266</v>
      </c>
      <c r="C1624" s="1" t="s">
        <v>12267</v>
      </c>
      <c r="D1624" s="1" t="s">
        <v>16217</v>
      </c>
      <c r="G1624" t="s">
        <v>61</v>
      </c>
      <c r="I1624" t="s">
        <v>62</v>
      </c>
      <c r="M1624" t="s">
        <v>61</v>
      </c>
      <c r="N1624" t="s">
        <v>61</v>
      </c>
    </row>
    <row r="1625" spans="1:14" x14ac:dyDescent="0.2">
      <c r="A1625" s="1" t="s">
        <v>27177</v>
      </c>
      <c r="B1625" s="1" t="s">
        <v>12268</v>
      </c>
      <c r="C1625" s="1" t="s">
        <v>12269</v>
      </c>
      <c r="D1625" s="1" t="s">
        <v>16217</v>
      </c>
      <c r="G1625" t="s">
        <v>61</v>
      </c>
      <c r="I1625" t="s">
        <v>62</v>
      </c>
      <c r="M1625" t="s">
        <v>61</v>
      </c>
      <c r="N1625" t="s">
        <v>61</v>
      </c>
    </row>
    <row r="1626" spans="1:14" x14ac:dyDescent="0.2">
      <c r="A1626" s="1" t="s">
        <v>27178</v>
      </c>
      <c r="B1626" s="1" t="s">
        <v>12270</v>
      </c>
      <c r="C1626" s="1" t="s">
        <v>12271</v>
      </c>
      <c r="D1626" s="1" t="s">
        <v>16217</v>
      </c>
      <c r="G1626" t="s">
        <v>61</v>
      </c>
      <c r="I1626" t="s">
        <v>62</v>
      </c>
      <c r="M1626" t="s">
        <v>61</v>
      </c>
      <c r="N1626" t="s">
        <v>61</v>
      </c>
    </row>
    <row r="1627" spans="1:14" x14ac:dyDescent="0.2">
      <c r="A1627" s="1" t="s">
        <v>27179</v>
      </c>
      <c r="B1627" s="1" t="s">
        <v>12272</v>
      </c>
      <c r="C1627" s="1" t="s">
        <v>12273</v>
      </c>
      <c r="D1627" s="1" t="s">
        <v>16217</v>
      </c>
      <c r="G1627" t="s">
        <v>61</v>
      </c>
      <c r="I1627" t="s">
        <v>61</v>
      </c>
      <c r="M1627" t="s">
        <v>61</v>
      </c>
      <c r="N1627" t="s">
        <v>61</v>
      </c>
    </row>
    <row r="1628" spans="1:14" x14ac:dyDescent="0.2">
      <c r="A1628" s="1" t="s">
        <v>27180</v>
      </c>
      <c r="B1628" s="1" t="s">
        <v>12274</v>
      </c>
      <c r="C1628" s="1" t="s">
        <v>12275</v>
      </c>
      <c r="D1628" s="1" t="s">
        <v>16217</v>
      </c>
      <c r="G1628" t="s">
        <v>61</v>
      </c>
      <c r="I1628" t="s">
        <v>61</v>
      </c>
      <c r="M1628" t="s">
        <v>61</v>
      </c>
      <c r="N1628" t="s">
        <v>61</v>
      </c>
    </row>
    <row r="1629" spans="1:14" x14ac:dyDescent="0.2">
      <c r="A1629" s="1" t="s">
        <v>27181</v>
      </c>
      <c r="B1629" s="1" t="s">
        <v>12276</v>
      </c>
      <c r="C1629" s="1" t="s">
        <v>12277</v>
      </c>
      <c r="D1629" s="1" t="s">
        <v>16217</v>
      </c>
      <c r="G1629" t="s">
        <v>61</v>
      </c>
      <c r="I1629" t="s">
        <v>61</v>
      </c>
      <c r="M1629" t="s">
        <v>61</v>
      </c>
      <c r="N1629" t="s">
        <v>61</v>
      </c>
    </row>
    <row r="1630" spans="1:14" x14ac:dyDescent="0.2">
      <c r="A1630" s="1" t="s">
        <v>27182</v>
      </c>
      <c r="B1630" s="1" t="s">
        <v>12278</v>
      </c>
      <c r="C1630" s="1" t="s">
        <v>12279</v>
      </c>
      <c r="D1630" s="1" t="s">
        <v>16217</v>
      </c>
      <c r="G1630" t="s">
        <v>61</v>
      </c>
      <c r="I1630" t="s">
        <v>61</v>
      </c>
      <c r="M1630" t="s">
        <v>61</v>
      </c>
      <c r="N1630" t="s">
        <v>61</v>
      </c>
    </row>
    <row r="1631" spans="1:14" x14ac:dyDescent="0.2">
      <c r="A1631" s="1" t="s">
        <v>27183</v>
      </c>
      <c r="B1631" s="1" t="s">
        <v>12280</v>
      </c>
      <c r="C1631" s="1" t="s">
        <v>12281</v>
      </c>
      <c r="D1631" s="1" t="s">
        <v>16217</v>
      </c>
      <c r="G1631" t="s">
        <v>61</v>
      </c>
      <c r="I1631" t="s">
        <v>61</v>
      </c>
      <c r="M1631" t="s">
        <v>61</v>
      </c>
      <c r="N1631" t="s">
        <v>61</v>
      </c>
    </row>
    <row r="1632" spans="1:14" x14ac:dyDescent="0.2">
      <c r="A1632" s="1" t="s">
        <v>27184</v>
      </c>
      <c r="B1632" s="1" t="s">
        <v>12282</v>
      </c>
      <c r="C1632" s="1" t="s">
        <v>12283</v>
      </c>
      <c r="D1632" s="1" t="s">
        <v>16217</v>
      </c>
      <c r="G1632" t="s">
        <v>61</v>
      </c>
      <c r="I1632" t="s">
        <v>61</v>
      </c>
      <c r="M1632" t="s">
        <v>61</v>
      </c>
      <c r="N1632" t="s">
        <v>61</v>
      </c>
    </row>
    <row r="1633" spans="1:15" x14ac:dyDescent="0.2">
      <c r="A1633" s="1" t="s">
        <v>27185</v>
      </c>
      <c r="B1633" s="1" t="s">
        <v>12284</v>
      </c>
      <c r="C1633" s="1" t="s">
        <v>12285</v>
      </c>
      <c r="D1633" s="1" t="s">
        <v>16217</v>
      </c>
      <c r="G1633" t="s">
        <v>61</v>
      </c>
      <c r="I1633" t="s">
        <v>62</v>
      </c>
      <c r="M1633" t="s">
        <v>61</v>
      </c>
      <c r="N1633" t="s">
        <v>61</v>
      </c>
    </row>
    <row r="1634" spans="1:15" x14ac:dyDescent="0.2">
      <c r="A1634" s="1" t="s">
        <v>27186</v>
      </c>
      <c r="B1634" s="1" t="s">
        <v>12286</v>
      </c>
      <c r="C1634" s="1" t="s">
        <v>12287</v>
      </c>
      <c r="D1634" s="1" t="s">
        <v>16217</v>
      </c>
      <c r="G1634" t="s">
        <v>61</v>
      </c>
      <c r="I1634" t="s">
        <v>62</v>
      </c>
      <c r="M1634" t="s">
        <v>61</v>
      </c>
      <c r="N1634" t="s">
        <v>61</v>
      </c>
    </row>
    <row r="1635" spans="1:15" x14ac:dyDescent="0.2">
      <c r="A1635" s="1" t="s">
        <v>27187</v>
      </c>
      <c r="B1635" s="1" t="s">
        <v>12288</v>
      </c>
      <c r="C1635" s="1" t="s">
        <v>12289</v>
      </c>
      <c r="D1635" s="1" t="s">
        <v>16217</v>
      </c>
      <c r="G1635" t="s">
        <v>61</v>
      </c>
      <c r="I1635" t="s">
        <v>62</v>
      </c>
      <c r="M1635" t="s">
        <v>61</v>
      </c>
      <c r="N1635" t="s">
        <v>61</v>
      </c>
    </row>
    <row r="1636" spans="1:15" x14ac:dyDescent="0.2">
      <c r="A1636" s="1" t="s">
        <v>27188</v>
      </c>
      <c r="B1636" s="1" t="s">
        <v>12290</v>
      </c>
      <c r="C1636" s="1" t="s">
        <v>12291</v>
      </c>
      <c r="D1636" s="1" t="s">
        <v>16217</v>
      </c>
      <c r="G1636" t="s">
        <v>61</v>
      </c>
      <c r="I1636" t="s">
        <v>61</v>
      </c>
      <c r="M1636" t="s">
        <v>61</v>
      </c>
      <c r="N1636" t="s">
        <v>61</v>
      </c>
    </row>
    <row r="1637" spans="1:15" x14ac:dyDescent="0.2">
      <c r="A1637" s="1" t="s">
        <v>27189</v>
      </c>
      <c r="B1637" s="1" t="s">
        <v>12292</v>
      </c>
      <c r="C1637" s="1" t="s">
        <v>12293</v>
      </c>
      <c r="D1637" s="1" t="s">
        <v>16217</v>
      </c>
      <c r="G1637" t="s">
        <v>61</v>
      </c>
      <c r="I1637" t="s">
        <v>61</v>
      </c>
      <c r="M1637" t="s">
        <v>61</v>
      </c>
      <c r="N1637" t="s">
        <v>61</v>
      </c>
    </row>
    <row r="1638" spans="1:15" x14ac:dyDescent="0.2">
      <c r="A1638" s="1" t="s">
        <v>27190</v>
      </c>
      <c r="B1638" s="1" t="s">
        <v>12294</v>
      </c>
      <c r="C1638" s="1" t="s">
        <v>12295</v>
      </c>
      <c r="D1638" s="1" t="s">
        <v>16217</v>
      </c>
      <c r="G1638" t="s">
        <v>61</v>
      </c>
      <c r="I1638" t="s">
        <v>61</v>
      </c>
      <c r="M1638" t="s">
        <v>61</v>
      </c>
      <c r="N1638" t="s">
        <v>61</v>
      </c>
    </row>
    <row r="1639" spans="1:15" x14ac:dyDescent="0.2">
      <c r="A1639" s="1" t="s">
        <v>27191</v>
      </c>
      <c r="B1639" s="1" t="s">
        <v>12296</v>
      </c>
      <c r="C1639" s="1" t="s">
        <v>12297</v>
      </c>
      <c r="D1639" s="1" t="s">
        <v>16217</v>
      </c>
      <c r="G1639" t="s">
        <v>61</v>
      </c>
      <c r="I1639" t="s">
        <v>61</v>
      </c>
      <c r="M1639" t="s">
        <v>61</v>
      </c>
      <c r="N1639" t="s">
        <v>61</v>
      </c>
    </row>
    <row r="1640" spans="1:15" x14ac:dyDescent="0.2">
      <c r="A1640" s="1" t="s">
        <v>27192</v>
      </c>
      <c r="B1640" s="1" t="s">
        <v>12298</v>
      </c>
      <c r="C1640" s="1" t="s">
        <v>12299</v>
      </c>
      <c r="D1640" s="1" t="s">
        <v>16217</v>
      </c>
      <c r="G1640" t="s">
        <v>61</v>
      </c>
      <c r="I1640" t="s">
        <v>61</v>
      </c>
      <c r="M1640" t="s">
        <v>61</v>
      </c>
      <c r="N1640" t="s">
        <v>61</v>
      </c>
    </row>
    <row r="1641" spans="1:15" x14ac:dyDescent="0.2">
      <c r="A1641" s="1" t="s">
        <v>27193</v>
      </c>
      <c r="B1641" s="1" t="s">
        <v>12300</v>
      </c>
      <c r="C1641" s="1" t="s">
        <v>12301</v>
      </c>
      <c r="D1641" s="1" t="s">
        <v>16217</v>
      </c>
      <c r="G1641" t="s">
        <v>61</v>
      </c>
      <c r="I1641" t="s">
        <v>61</v>
      </c>
      <c r="M1641" t="s">
        <v>61</v>
      </c>
      <c r="N1641" t="s">
        <v>61</v>
      </c>
    </row>
    <row r="1642" spans="1:15" x14ac:dyDescent="0.2">
      <c r="A1642" s="1" t="s">
        <v>27194</v>
      </c>
      <c r="B1642" s="1" t="s">
        <v>12302</v>
      </c>
      <c r="C1642" s="1" t="s">
        <v>12303</v>
      </c>
      <c r="D1642" s="1" t="s">
        <v>16217</v>
      </c>
      <c r="G1642" t="s">
        <v>61</v>
      </c>
      <c r="I1642" t="s">
        <v>62</v>
      </c>
      <c r="M1642" t="s">
        <v>61</v>
      </c>
      <c r="N1642" t="s">
        <v>61</v>
      </c>
    </row>
    <row r="1643" spans="1:15" x14ac:dyDescent="0.2">
      <c r="A1643" s="1" t="s">
        <v>27195</v>
      </c>
      <c r="B1643" s="1" t="s">
        <v>12304</v>
      </c>
      <c r="C1643" s="1" t="s">
        <v>12305</v>
      </c>
      <c r="D1643" s="1" t="s">
        <v>16217</v>
      </c>
      <c r="E1643" t="s">
        <v>61</v>
      </c>
      <c r="F1643" t="s">
        <v>61</v>
      </c>
      <c r="G1643" t="s">
        <v>61</v>
      </c>
      <c r="I1643" t="s">
        <v>62</v>
      </c>
      <c r="J1643" t="s">
        <v>61</v>
      </c>
      <c r="K1643" t="s">
        <v>61</v>
      </c>
      <c r="M1643" t="s">
        <v>61</v>
      </c>
      <c r="N1643" t="s">
        <v>61</v>
      </c>
      <c r="O1643" t="s">
        <v>62</v>
      </c>
    </row>
    <row r="1644" spans="1:15" x14ac:dyDescent="0.2">
      <c r="A1644" s="1" t="s">
        <v>27196</v>
      </c>
      <c r="B1644" s="1" t="s">
        <v>12306</v>
      </c>
      <c r="C1644" s="1" t="s">
        <v>12307</v>
      </c>
      <c r="D1644" s="1" t="s">
        <v>16217</v>
      </c>
      <c r="G1644" t="s">
        <v>61</v>
      </c>
      <c r="I1644" t="s">
        <v>62</v>
      </c>
      <c r="M1644" t="s">
        <v>61</v>
      </c>
      <c r="N1644" t="s">
        <v>61</v>
      </c>
    </row>
    <row r="1645" spans="1:15" x14ac:dyDescent="0.2">
      <c r="A1645" s="1" t="s">
        <v>27197</v>
      </c>
      <c r="B1645" s="1" t="s">
        <v>12308</v>
      </c>
      <c r="C1645" s="1" t="s">
        <v>12309</v>
      </c>
      <c r="D1645" s="1" t="s">
        <v>16217</v>
      </c>
      <c r="E1645" t="s">
        <v>61</v>
      </c>
      <c r="F1645" t="s">
        <v>61</v>
      </c>
      <c r="G1645" t="s">
        <v>61</v>
      </c>
      <c r="I1645" t="s">
        <v>62</v>
      </c>
      <c r="J1645" t="s">
        <v>61</v>
      </c>
      <c r="K1645" t="s">
        <v>61</v>
      </c>
      <c r="M1645" t="s">
        <v>61</v>
      </c>
      <c r="N1645" t="s">
        <v>61</v>
      </c>
    </row>
    <row r="1646" spans="1:15" x14ac:dyDescent="0.2">
      <c r="A1646" s="1" t="s">
        <v>27198</v>
      </c>
      <c r="B1646" s="1" t="s">
        <v>12310</v>
      </c>
      <c r="C1646" s="1" t="s">
        <v>12311</v>
      </c>
      <c r="D1646" s="1" t="s">
        <v>16217</v>
      </c>
      <c r="G1646" t="s">
        <v>61</v>
      </c>
      <c r="I1646" t="s">
        <v>62</v>
      </c>
      <c r="M1646" t="s">
        <v>61</v>
      </c>
      <c r="N1646" t="s">
        <v>61</v>
      </c>
    </row>
    <row r="1647" spans="1:15" x14ac:dyDescent="0.2">
      <c r="A1647" s="1" t="s">
        <v>27199</v>
      </c>
      <c r="B1647" s="1" t="s">
        <v>12312</v>
      </c>
      <c r="C1647" s="1" t="s">
        <v>12313</v>
      </c>
      <c r="D1647" s="1" t="s">
        <v>16217</v>
      </c>
      <c r="G1647" t="s">
        <v>61</v>
      </c>
      <c r="I1647" t="s">
        <v>61</v>
      </c>
      <c r="M1647" t="s">
        <v>61</v>
      </c>
      <c r="N1647" t="s">
        <v>61</v>
      </c>
    </row>
    <row r="1648" spans="1:15" x14ac:dyDescent="0.2">
      <c r="A1648" s="1" t="s">
        <v>27200</v>
      </c>
      <c r="B1648" s="1" t="s">
        <v>12314</v>
      </c>
      <c r="C1648" s="1" t="s">
        <v>12315</v>
      </c>
      <c r="D1648" s="1" t="s">
        <v>16217</v>
      </c>
      <c r="G1648" t="s">
        <v>61</v>
      </c>
      <c r="I1648" t="s">
        <v>61</v>
      </c>
      <c r="M1648" t="s">
        <v>61</v>
      </c>
      <c r="N1648" t="s">
        <v>61</v>
      </c>
    </row>
    <row r="1649" spans="1:14" x14ac:dyDescent="0.2">
      <c r="A1649" s="1" t="s">
        <v>27201</v>
      </c>
      <c r="B1649" s="1" t="s">
        <v>12316</v>
      </c>
      <c r="C1649" s="1" t="s">
        <v>12317</v>
      </c>
      <c r="D1649" s="1" t="s">
        <v>16217</v>
      </c>
      <c r="G1649" t="s">
        <v>61</v>
      </c>
      <c r="I1649" t="s">
        <v>61</v>
      </c>
      <c r="M1649" t="s">
        <v>61</v>
      </c>
      <c r="N1649" t="s">
        <v>61</v>
      </c>
    </row>
    <row r="1650" spans="1:14" x14ac:dyDescent="0.2">
      <c r="A1650" s="1" t="s">
        <v>27202</v>
      </c>
      <c r="B1650" s="1" t="s">
        <v>12318</v>
      </c>
      <c r="C1650" s="1" t="s">
        <v>12319</v>
      </c>
      <c r="D1650" s="1" t="s">
        <v>16217</v>
      </c>
      <c r="G1650" t="s">
        <v>61</v>
      </c>
      <c r="I1650" t="s">
        <v>61</v>
      </c>
      <c r="M1650" t="s">
        <v>61</v>
      </c>
      <c r="N1650" t="s">
        <v>61</v>
      </c>
    </row>
    <row r="1651" spans="1:14" x14ac:dyDescent="0.2">
      <c r="A1651" s="1" t="s">
        <v>27203</v>
      </c>
      <c r="B1651" s="1" t="s">
        <v>12320</v>
      </c>
      <c r="C1651" s="1" t="s">
        <v>12321</v>
      </c>
      <c r="D1651" s="1" t="s">
        <v>16217</v>
      </c>
      <c r="G1651" t="s">
        <v>61</v>
      </c>
      <c r="I1651" t="s">
        <v>61</v>
      </c>
      <c r="M1651" t="s">
        <v>61</v>
      </c>
      <c r="N1651" t="s">
        <v>61</v>
      </c>
    </row>
    <row r="1652" spans="1:14" x14ac:dyDescent="0.2">
      <c r="A1652" s="1" t="s">
        <v>27204</v>
      </c>
      <c r="B1652" s="1" t="s">
        <v>12322</v>
      </c>
      <c r="C1652" s="1" t="s">
        <v>12323</v>
      </c>
      <c r="D1652" s="1" t="s">
        <v>16217</v>
      </c>
      <c r="G1652" t="s">
        <v>61</v>
      </c>
      <c r="I1652" t="s">
        <v>62</v>
      </c>
      <c r="M1652" t="s">
        <v>61</v>
      </c>
      <c r="N1652" t="s">
        <v>61</v>
      </c>
    </row>
    <row r="1653" spans="1:14" x14ac:dyDescent="0.2">
      <c r="A1653" s="1" t="s">
        <v>27205</v>
      </c>
      <c r="B1653" s="1" t="s">
        <v>12324</v>
      </c>
      <c r="C1653" s="1" t="s">
        <v>12325</v>
      </c>
      <c r="D1653" s="1" t="s">
        <v>16217</v>
      </c>
      <c r="G1653" t="s">
        <v>61</v>
      </c>
      <c r="I1653" t="s">
        <v>62</v>
      </c>
      <c r="M1653" t="s">
        <v>61</v>
      </c>
      <c r="N1653" t="s">
        <v>61</v>
      </c>
    </row>
    <row r="1654" spans="1:14" x14ac:dyDescent="0.2">
      <c r="A1654" s="1" t="s">
        <v>27206</v>
      </c>
      <c r="B1654" s="1" t="s">
        <v>12326</v>
      </c>
      <c r="C1654" s="1" t="s">
        <v>12327</v>
      </c>
      <c r="D1654" s="1" t="s">
        <v>16217</v>
      </c>
      <c r="G1654" t="s">
        <v>61</v>
      </c>
      <c r="I1654" t="s">
        <v>62</v>
      </c>
      <c r="M1654" t="s">
        <v>61</v>
      </c>
      <c r="N1654" t="s">
        <v>61</v>
      </c>
    </row>
    <row r="1655" spans="1:14" x14ac:dyDescent="0.2">
      <c r="A1655" s="1" t="s">
        <v>27207</v>
      </c>
      <c r="B1655" s="1" t="s">
        <v>12328</v>
      </c>
      <c r="C1655" s="1" t="s">
        <v>12329</v>
      </c>
      <c r="D1655" s="1" t="s">
        <v>16217</v>
      </c>
      <c r="G1655" t="s">
        <v>61</v>
      </c>
      <c r="I1655" t="s">
        <v>62</v>
      </c>
      <c r="M1655" t="s">
        <v>61</v>
      </c>
      <c r="N1655" t="s">
        <v>61</v>
      </c>
    </row>
    <row r="1656" spans="1:14" x14ac:dyDescent="0.2">
      <c r="A1656" s="1" t="s">
        <v>27208</v>
      </c>
      <c r="B1656" s="1" t="s">
        <v>12330</v>
      </c>
      <c r="C1656" s="1" t="s">
        <v>12331</v>
      </c>
      <c r="D1656" s="1" t="s">
        <v>16217</v>
      </c>
      <c r="E1656" t="s">
        <v>62</v>
      </c>
      <c r="F1656" t="s">
        <v>61</v>
      </c>
      <c r="G1656" t="s">
        <v>61</v>
      </c>
      <c r="I1656" t="s">
        <v>61</v>
      </c>
      <c r="M1656" t="s">
        <v>61</v>
      </c>
      <c r="N1656" t="s">
        <v>61</v>
      </c>
    </row>
    <row r="1657" spans="1:14" x14ac:dyDescent="0.2">
      <c r="A1657" s="1" t="s">
        <v>27209</v>
      </c>
      <c r="B1657" s="1" t="s">
        <v>12332</v>
      </c>
      <c r="C1657" s="1" t="s">
        <v>12333</v>
      </c>
      <c r="D1657" s="1" t="s">
        <v>16217</v>
      </c>
      <c r="G1657" t="s">
        <v>61</v>
      </c>
      <c r="I1657" t="s">
        <v>61</v>
      </c>
      <c r="M1657" t="s">
        <v>61</v>
      </c>
      <c r="N1657" t="s">
        <v>61</v>
      </c>
    </row>
    <row r="1658" spans="1:14" x14ac:dyDescent="0.2">
      <c r="A1658" s="1" t="s">
        <v>27210</v>
      </c>
      <c r="B1658" s="1" t="s">
        <v>12334</v>
      </c>
      <c r="C1658" s="1" t="s">
        <v>12335</v>
      </c>
      <c r="D1658" s="1" t="s">
        <v>16217</v>
      </c>
      <c r="G1658" t="s">
        <v>61</v>
      </c>
      <c r="I1658" t="s">
        <v>61</v>
      </c>
      <c r="M1658" t="s">
        <v>61</v>
      </c>
      <c r="N1658" t="s">
        <v>61</v>
      </c>
    </row>
    <row r="1659" spans="1:14" x14ac:dyDescent="0.2">
      <c r="A1659" s="1" t="s">
        <v>27211</v>
      </c>
      <c r="B1659" s="1" t="s">
        <v>12336</v>
      </c>
      <c r="C1659" s="1" t="s">
        <v>12337</v>
      </c>
      <c r="D1659" s="1" t="s">
        <v>16217</v>
      </c>
      <c r="G1659" t="s">
        <v>61</v>
      </c>
      <c r="I1659" t="s">
        <v>61</v>
      </c>
      <c r="M1659" t="s">
        <v>61</v>
      </c>
      <c r="N1659" t="s">
        <v>61</v>
      </c>
    </row>
    <row r="1660" spans="1:14" x14ac:dyDescent="0.2">
      <c r="A1660" s="1" t="s">
        <v>27212</v>
      </c>
      <c r="B1660" s="1" t="s">
        <v>12338</v>
      </c>
      <c r="C1660" s="1" t="s">
        <v>12339</v>
      </c>
      <c r="D1660" s="1" t="s">
        <v>16217</v>
      </c>
      <c r="G1660" t="s">
        <v>61</v>
      </c>
      <c r="I1660" t="s">
        <v>61</v>
      </c>
      <c r="M1660" t="s">
        <v>61</v>
      </c>
      <c r="N1660" t="s">
        <v>61</v>
      </c>
    </row>
    <row r="1661" spans="1:14" x14ac:dyDescent="0.2">
      <c r="A1661" s="1" t="s">
        <v>27213</v>
      </c>
      <c r="B1661" s="1" t="s">
        <v>12340</v>
      </c>
      <c r="C1661" s="1" t="s">
        <v>12341</v>
      </c>
      <c r="D1661" s="1" t="s">
        <v>16217</v>
      </c>
      <c r="G1661" t="s">
        <v>61</v>
      </c>
      <c r="I1661" t="s">
        <v>62</v>
      </c>
      <c r="M1661" t="s">
        <v>61</v>
      </c>
      <c r="N1661" t="s">
        <v>61</v>
      </c>
    </row>
    <row r="1662" spans="1:14" x14ac:dyDescent="0.2">
      <c r="A1662" s="1" t="s">
        <v>27214</v>
      </c>
      <c r="B1662" s="1" t="s">
        <v>12342</v>
      </c>
      <c r="C1662" s="1" t="s">
        <v>12343</v>
      </c>
      <c r="D1662" s="1" t="s">
        <v>16217</v>
      </c>
      <c r="G1662" t="s">
        <v>61</v>
      </c>
      <c r="I1662" t="s">
        <v>61</v>
      </c>
      <c r="M1662" t="s">
        <v>61</v>
      </c>
      <c r="N1662" t="s">
        <v>61</v>
      </c>
    </row>
    <row r="1663" spans="1:14" x14ac:dyDescent="0.2">
      <c r="A1663" s="1" t="s">
        <v>27215</v>
      </c>
      <c r="B1663" s="1" t="s">
        <v>12344</v>
      </c>
      <c r="C1663" s="1" t="s">
        <v>12345</v>
      </c>
      <c r="D1663" s="1" t="s">
        <v>16217</v>
      </c>
      <c r="G1663" t="s">
        <v>61</v>
      </c>
      <c r="I1663" t="s">
        <v>62</v>
      </c>
      <c r="M1663" t="s">
        <v>61</v>
      </c>
      <c r="N1663" t="s">
        <v>61</v>
      </c>
    </row>
    <row r="1664" spans="1:14" x14ac:dyDescent="0.2">
      <c r="A1664" s="1" t="s">
        <v>27216</v>
      </c>
      <c r="B1664" s="1" t="s">
        <v>12346</v>
      </c>
      <c r="C1664" s="1" t="s">
        <v>12347</v>
      </c>
      <c r="D1664" s="1" t="s">
        <v>16217</v>
      </c>
      <c r="G1664" t="s">
        <v>61</v>
      </c>
      <c r="I1664" t="s">
        <v>62</v>
      </c>
      <c r="M1664" t="s">
        <v>61</v>
      </c>
      <c r="N1664" t="s">
        <v>61</v>
      </c>
    </row>
    <row r="1665" spans="1:14" x14ac:dyDescent="0.2">
      <c r="A1665" s="1" t="s">
        <v>27217</v>
      </c>
      <c r="B1665" s="1" t="s">
        <v>12348</v>
      </c>
      <c r="C1665" s="1" t="s">
        <v>12349</v>
      </c>
      <c r="D1665" s="1" t="s">
        <v>16217</v>
      </c>
      <c r="G1665" t="s">
        <v>61</v>
      </c>
      <c r="I1665" t="s">
        <v>62</v>
      </c>
      <c r="M1665" t="s">
        <v>61</v>
      </c>
      <c r="N1665" t="s">
        <v>61</v>
      </c>
    </row>
    <row r="1666" spans="1:14" x14ac:dyDescent="0.2">
      <c r="A1666" s="1" t="s">
        <v>27218</v>
      </c>
      <c r="B1666" s="1" t="s">
        <v>12350</v>
      </c>
      <c r="C1666" s="1" t="s">
        <v>12351</v>
      </c>
      <c r="D1666" s="1" t="s">
        <v>16217</v>
      </c>
      <c r="G1666" t="s">
        <v>61</v>
      </c>
      <c r="I1666" t="s">
        <v>61</v>
      </c>
      <c r="M1666" t="s">
        <v>61</v>
      </c>
      <c r="N1666" t="s">
        <v>61</v>
      </c>
    </row>
    <row r="1667" spans="1:14" x14ac:dyDescent="0.2">
      <c r="A1667" s="1" t="s">
        <v>27219</v>
      </c>
      <c r="B1667" s="1" t="s">
        <v>12352</v>
      </c>
      <c r="C1667" s="1" t="s">
        <v>12353</v>
      </c>
      <c r="D1667" s="1" t="s">
        <v>16217</v>
      </c>
      <c r="G1667" t="s">
        <v>61</v>
      </c>
      <c r="I1667" t="s">
        <v>61</v>
      </c>
      <c r="M1667" t="s">
        <v>61</v>
      </c>
      <c r="N1667" t="s">
        <v>61</v>
      </c>
    </row>
    <row r="1668" spans="1:14" x14ac:dyDescent="0.2">
      <c r="A1668" s="1" t="s">
        <v>27220</v>
      </c>
      <c r="B1668" s="1" t="s">
        <v>12354</v>
      </c>
      <c r="C1668" s="1" t="s">
        <v>12355</v>
      </c>
      <c r="D1668" s="1" t="s">
        <v>16217</v>
      </c>
      <c r="G1668" t="s">
        <v>61</v>
      </c>
      <c r="I1668" t="s">
        <v>61</v>
      </c>
      <c r="M1668" t="s">
        <v>61</v>
      </c>
      <c r="N1668" t="s">
        <v>61</v>
      </c>
    </row>
    <row r="1669" spans="1:14" x14ac:dyDescent="0.2">
      <c r="A1669" s="1" t="s">
        <v>27221</v>
      </c>
      <c r="B1669" s="1" t="s">
        <v>12356</v>
      </c>
      <c r="C1669" s="1" t="s">
        <v>12357</v>
      </c>
      <c r="D1669" s="1" t="s">
        <v>16217</v>
      </c>
      <c r="G1669" t="s">
        <v>61</v>
      </c>
      <c r="I1669" t="s">
        <v>61</v>
      </c>
      <c r="M1669" t="s">
        <v>61</v>
      </c>
      <c r="N1669" t="s">
        <v>61</v>
      </c>
    </row>
    <row r="1670" spans="1:14" x14ac:dyDescent="0.2">
      <c r="A1670" s="1" t="s">
        <v>27222</v>
      </c>
      <c r="B1670" s="1" t="s">
        <v>12358</v>
      </c>
      <c r="C1670" s="1" t="s">
        <v>12359</v>
      </c>
      <c r="D1670" s="1" t="s">
        <v>16217</v>
      </c>
      <c r="G1670" t="s">
        <v>61</v>
      </c>
      <c r="I1670" t="s">
        <v>61</v>
      </c>
      <c r="M1670" t="s">
        <v>61</v>
      </c>
      <c r="N1670" t="s">
        <v>61</v>
      </c>
    </row>
    <row r="1671" spans="1:14" x14ac:dyDescent="0.2">
      <c r="A1671" s="1" t="s">
        <v>27223</v>
      </c>
      <c r="B1671" s="1" t="s">
        <v>12360</v>
      </c>
      <c r="C1671" s="1" t="s">
        <v>12361</v>
      </c>
      <c r="D1671" s="1" t="s">
        <v>16217</v>
      </c>
      <c r="G1671" t="s">
        <v>61</v>
      </c>
      <c r="I1671" t="s">
        <v>61</v>
      </c>
      <c r="M1671" t="s">
        <v>61</v>
      </c>
      <c r="N1671" t="s">
        <v>61</v>
      </c>
    </row>
    <row r="1672" spans="1:14" x14ac:dyDescent="0.2">
      <c r="A1672" s="1" t="s">
        <v>27224</v>
      </c>
      <c r="B1672" s="1" t="s">
        <v>12362</v>
      </c>
      <c r="C1672" s="1" t="s">
        <v>12363</v>
      </c>
      <c r="D1672" s="1" t="s">
        <v>16217</v>
      </c>
      <c r="G1672" t="s">
        <v>61</v>
      </c>
      <c r="I1672" t="s">
        <v>62</v>
      </c>
      <c r="M1672" t="s">
        <v>61</v>
      </c>
      <c r="N1672" t="s">
        <v>62</v>
      </c>
    </row>
    <row r="1673" spans="1:14" x14ac:dyDescent="0.2">
      <c r="A1673" s="1" t="s">
        <v>27225</v>
      </c>
      <c r="B1673" s="1" t="s">
        <v>12364</v>
      </c>
      <c r="C1673" s="1" t="s">
        <v>12365</v>
      </c>
      <c r="D1673" s="1" t="s">
        <v>16217</v>
      </c>
      <c r="G1673" t="s">
        <v>61</v>
      </c>
      <c r="I1673" t="s">
        <v>61</v>
      </c>
      <c r="M1673" t="s">
        <v>61</v>
      </c>
      <c r="N1673" t="s">
        <v>61</v>
      </c>
    </row>
    <row r="1674" spans="1:14" x14ac:dyDescent="0.2">
      <c r="A1674" s="1" t="s">
        <v>27226</v>
      </c>
      <c r="B1674" s="1" t="s">
        <v>12366</v>
      </c>
      <c r="C1674" s="1" t="s">
        <v>12367</v>
      </c>
      <c r="D1674" s="1" t="s">
        <v>16217</v>
      </c>
      <c r="E1674" t="s">
        <v>61</v>
      </c>
      <c r="F1674" t="s">
        <v>61</v>
      </c>
      <c r="G1674" t="s">
        <v>61</v>
      </c>
      <c r="I1674" t="s">
        <v>61</v>
      </c>
      <c r="J1674" t="s">
        <v>61</v>
      </c>
      <c r="K1674" t="s">
        <v>61</v>
      </c>
      <c r="M1674" t="s">
        <v>61</v>
      </c>
      <c r="N1674" t="s">
        <v>62</v>
      </c>
    </row>
    <row r="1675" spans="1:14" x14ac:dyDescent="0.2">
      <c r="A1675" s="1" t="s">
        <v>27227</v>
      </c>
      <c r="B1675" s="1" t="s">
        <v>12368</v>
      </c>
      <c r="C1675" s="1" t="s">
        <v>12369</v>
      </c>
      <c r="D1675" s="1" t="s">
        <v>16217</v>
      </c>
      <c r="G1675" t="s">
        <v>61</v>
      </c>
      <c r="I1675" t="s">
        <v>62</v>
      </c>
      <c r="M1675" t="s">
        <v>61</v>
      </c>
      <c r="N1675" t="s">
        <v>61</v>
      </c>
    </row>
    <row r="1676" spans="1:14" x14ac:dyDescent="0.2">
      <c r="A1676" s="1" t="s">
        <v>27228</v>
      </c>
      <c r="B1676" s="1" t="s">
        <v>12370</v>
      </c>
      <c r="C1676" s="1" t="s">
        <v>12371</v>
      </c>
      <c r="D1676" s="1" t="s">
        <v>16217</v>
      </c>
      <c r="G1676" t="s">
        <v>61</v>
      </c>
      <c r="I1676" t="s">
        <v>62</v>
      </c>
      <c r="M1676" t="s">
        <v>61</v>
      </c>
      <c r="N1676" t="s">
        <v>61</v>
      </c>
    </row>
    <row r="1677" spans="1:14" x14ac:dyDescent="0.2">
      <c r="A1677" s="1" t="s">
        <v>27229</v>
      </c>
      <c r="B1677" s="1" t="s">
        <v>12372</v>
      </c>
      <c r="C1677" s="1" t="s">
        <v>12373</v>
      </c>
      <c r="D1677" s="1" t="s">
        <v>16217</v>
      </c>
      <c r="G1677" t="s">
        <v>61</v>
      </c>
      <c r="I1677" t="s">
        <v>62</v>
      </c>
      <c r="M1677" t="s">
        <v>61</v>
      </c>
      <c r="N1677" t="s">
        <v>61</v>
      </c>
    </row>
    <row r="1678" spans="1:14" x14ac:dyDescent="0.2">
      <c r="A1678" s="1" t="s">
        <v>27230</v>
      </c>
      <c r="B1678" s="1" t="s">
        <v>12374</v>
      </c>
      <c r="C1678" s="1" t="s">
        <v>12375</v>
      </c>
      <c r="D1678" s="1" t="s">
        <v>16217</v>
      </c>
      <c r="G1678" t="s">
        <v>61</v>
      </c>
      <c r="I1678" t="s">
        <v>61</v>
      </c>
      <c r="M1678" t="s">
        <v>61</v>
      </c>
      <c r="N1678" t="s">
        <v>61</v>
      </c>
    </row>
    <row r="1679" spans="1:14" x14ac:dyDescent="0.2">
      <c r="A1679" s="1" t="s">
        <v>27231</v>
      </c>
      <c r="B1679" s="1" t="s">
        <v>12376</v>
      </c>
      <c r="C1679" s="1" t="s">
        <v>12377</v>
      </c>
      <c r="D1679" s="1" t="s">
        <v>16217</v>
      </c>
      <c r="G1679" t="s">
        <v>61</v>
      </c>
      <c r="I1679" t="s">
        <v>61</v>
      </c>
      <c r="M1679" t="s">
        <v>61</v>
      </c>
      <c r="N1679" t="s">
        <v>61</v>
      </c>
    </row>
    <row r="1680" spans="1:14" x14ac:dyDescent="0.2">
      <c r="A1680" s="1" t="s">
        <v>27232</v>
      </c>
      <c r="B1680" s="1" t="s">
        <v>12378</v>
      </c>
      <c r="C1680" s="1" t="s">
        <v>12379</v>
      </c>
      <c r="D1680" s="1" t="s">
        <v>16217</v>
      </c>
      <c r="G1680" t="s">
        <v>61</v>
      </c>
      <c r="I1680" t="s">
        <v>61</v>
      </c>
      <c r="M1680" t="s">
        <v>61</v>
      </c>
      <c r="N1680" t="s">
        <v>61</v>
      </c>
    </row>
    <row r="1681" spans="1:15" x14ac:dyDescent="0.2">
      <c r="A1681" s="1" t="s">
        <v>27233</v>
      </c>
      <c r="B1681" s="1" t="s">
        <v>12380</v>
      </c>
      <c r="C1681" s="1" t="s">
        <v>12381</v>
      </c>
      <c r="D1681" s="1" t="s">
        <v>16217</v>
      </c>
      <c r="G1681" t="s">
        <v>61</v>
      </c>
      <c r="I1681" t="s">
        <v>61</v>
      </c>
      <c r="M1681" t="s">
        <v>61</v>
      </c>
      <c r="N1681" t="s">
        <v>61</v>
      </c>
    </row>
    <row r="1682" spans="1:15" x14ac:dyDescent="0.2">
      <c r="A1682" s="1" t="s">
        <v>27234</v>
      </c>
      <c r="B1682" s="1" t="s">
        <v>12382</v>
      </c>
      <c r="C1682" s="1" t="s">
        <v>12383</v>
      </c>
      <c r="D1682" s="1" t="s">
        <v>16217</v>
      </c>
      <c r="G1682" t="s">
        <v>61</v>
      </c>
      <c r="I1682" t="s">
        <v>62</v>
      </c>
      <c r="N1682" t="s">
        <v>61</v>
      </c>
    </row>
    <row r="1683" spans="1:15" x14ac:dyDescent="0.2">
      <c r="A1683" s="1" t="s">
        <v>27235</v>
      </c>
      <c r="B1683" s="1" t="s">
        <v>12384</v>
      </c>
      <c r="C1683" s="1" t="s">
        <v>12385</v>
      </c>
      <c r="D1683" s="1" t="s">
        <v>16217</v>
      </c>
      <c r="G1683" t="s">
        <v>61</v>
      </c>
      <c r="I1683" t="s">
        <v>61</v>
      </c>
      <c r="M1683" t="s">
        <v>61</v>
      </c>
      <c r="N1683" t="s">
        <v>61</v>
      </c>
    </row>
    <row r="1684" spans="1:15" x14ac:dyDescent="0.2">
      <c r="A1684" s="1" t="s">
        <v>27236</v>
      </c>
      <c r="B1684" s="1" t="s">
        <v>12386</v>
      </c>
      <c r="C1684" s="1" t="s">
        <v>12387</v>
      </c>
      <c r="D1684" s="1" t="s">
        <v>16217</v>
      </c>
      <c r="G1684" t="s">
        <v>61</v>
      </c>
      <c r="I1684" t="s">
        <v>62</v>
      </c>
      <c r="M1684" t="s">
        <v>61</v>
      </c>
      <c r="N1684" t="s">
        <v>61</v>
      </c>
    </row>
    <row r="1685" spans="1:15" x14ac:dyDescent="0.2">
      <c r="A1685" s="1" t="s">
        <v>27237</v>
      </c>
      <c r="B1685" s="1" t="s">
        <v>12388</v>
      </c>
      <c r="C1685" s="1" t="s">
        <v>12389</v>
      </c>
      <c r="D1685" s="1" t="s">
        <v>16217</v>
      </c>
      <c r="G1685" t="s">
        <v>61</v>
      </c>
      <c r="I1685" t="s">
        <v>62</v>
      </c>
      <c r="M1685" t="s">
        <v>61</v>
      </c>
      <c r="N1685" t="s">
        <v>61</v>
      </c>
    </row>
    <row r="1686" spans="1:15" x14ac:dyDescent="0.2">
      <c r="A1686" s="1" t="s">
        <v>27238</v>
      </c>
      <c r="B1686" s="1" t="s">
        <v>12390</v>
      </c>
      <c r="C1686" s="1" t="s">
        <v>12391</v>
      </c>
      <c r="D1686" s="1" t="s">
        <v>16217</v>
      </c>
      <c r="E1686" t="s">
        <v>61</v>
      </c>
      <c r="F1686" t="s">
        <v>61</v>
      </c>
      <c r="G1686" t="s">
        <v>61</v>
      </c>
      <c r="I1686" t="s">
        <v>62</v>
      </c>
      <c r="J1686" t="s">
        <v>61</v>
      </c>
      <c r="K1686" t="s">
        <v>61</v>
      </c>
      <c r="M1686" t="s">
        <v>61</v>
      </c>
      <c r="N1686" t="s">
        <v>62</v>
      </c>
      <c r="O1686" t="s">
        <v>61</v>
      </c>
    </row>
    <row r="1687" spans="1:15" x14ac:dyDescent="0.2">
      <c r="A1687" s="1" t="s">
        <v>27239</v>
      </c>
      <c r="B1687" s="1" t="s">
        <v>12392</v>
      </c>
      <c r="C1687" s="1" t="s">
        <v>12393</v>
      </c>
      <c r="D1687" s="1" t="s">
        <v>16217</v>
      </c>
      <c r="G1687" t="s">
        <v>61</v>
      </c>
      <c r="I1687" t="s">
        <v>62</v>
      </c>
      <c r="M1687" t="s">
        <v>61</v>
      </c>
      <c r="N1687" t="s">
        <v>61</v>
      </c>
    </row>
    <row r="1688" spans="1:15" x14ac:dyDescent="0.2">
      <c r="A1688" s="1" t="s">
        <v>27240</v>
      </c>
      <c r="B1688" s="1" t="s">
        <v>12394</v>
      </c>
      <c r="C1688" s="1" t="s">
        <v>12395</v>
      </c>
      <c r="D1688" s="1" t="s">
        <v>16217</v>
      </c>
      <c r="G1688" t="s">
        <v>61</v>
      </c>
      <c r="I1688" t="s">
        <v>62</v>
      </c>
      <c r="M1688" t="s">
        <v>61</v>
      </c>
      <c r="N1688" t="s">
        <v>61</v>
      </c>
    </row>
    <row r="1689" spans="1:15" x14ac:dyDescent="0.2">
      <c r="A1689" s="1" t="s">
        <v>27241</v>
      </c>
      <c r="B1689" s="1" t="s">
        <v>12396</v>
      </c>
      <c r="C1689" s="1" t="s">
        <v>12397</v>
      </c>
      <c r="D1689" s="1" t="s">
        <v>16217</v>
      </c>
      <c r="G1689" t="s">
        <v>61</v>
      </c>
      <c r="I1689" t="s">
        <v>62</v>
      </c>
      <c r="M1689" t="s">
        <v>61</v>
      </c>
      <c r="N1689" t="s">
        <v>61</v>
      </c>
    </row>
    <row r="1690" spans="1:15" x14ac:dyDescent="0.2">
      <c r="A1690" s="1" t="s">
        <v>27242</v>
      </c>
      <c r="B1690" s="1" t="s">
        <v>12398</v>
      </c>
      <c r="C1690" s="1" t="s">
        <v>12399</v>
      </c>
      <c r="D1690" s="1" t="s">
        <v>16217</v>
      </c>
      <c r="G1690" t="s">
        <v>61</v>
      </c>
      <c r="I1690" t="s">
        <v>61</v>
      </c>
      <c r="M1690" t="s">
        <v>61</v>
      </c>
      <c r="N1690" t="s">
        <v>61</v>
      </c>
    </row>
    <row r="1691" spans="1:15" x14ac:dyDescent="0.2">
      <c r="A1691" s="1" t="s">
        <v>27243</v>
      </c>
      <c r="B1691" s="1" t="s">
        <v>12400</v>
      </c>
      <c r="C1691" s="1" t="s">
        <v>12401</v>
      </c>
      <c r="D1691" s="1" t="s">
        <v>16217</v>
      </c>
      <c r="G1691" t="s">
        <v>61</v>
      </c>
      <c r="I1691" t="s">
        <v>61</v>
      </c>
      <c r="M1691" t="s">
        <v>61</v>
      </c>
      <c r="N1691" t="s">
        <v>61</v>
      </c>
    </row>
    <row r="1692" spans="1:15" x14ac:dyDescent="0.2">
      <c r="A1692" s="1" t="s">
        <v>27244</v>
      </c>
      <c r="B1692" s="1" t="s">
        <v>12402</v>
      </c>
      <c r="C1692" s="1" t="s">
        <v>12403</v>
      </c>
      <c r="D1692" s="1" t="s">
        <v>16217</v>
      </c>
      <c r="G1692" t="s">
        <v>61</v>
      </c>
      <c r="I1692" t="s">
        <v>61</v>
      </c>
      <c r="M1692" t="s">
        <v>61</v>
      </c>
      <c r="N1692" t="s">
        <v>61</v>
      </c>
    </row>
    <row r="1693" spans="1:15" x14ac:dyDescent="0.2">
      <c r="A1693" s="1" t="s">
        <v>27245</v>
      </c>
      <c r="B1693" s="1" t="s">
        <v>12404</v>
      </c>
      <c r="C1693" s="1" t="s">
        <v>12405</v>
      </c>
      <c r="D1693" s="1" t="s">
        <v>16217</v>
      </c>
      <c r="G1693" t="s">
        <v>61</v>
      </c>
      <c r="I1693" t="s">
        <v>61</v>
      </c>
      <c r="M1693" t="s">
        <v>61</v>
      </c>
      <c r="N1693" t="s">
        <v>61</v>
      </c>
    </row>
    <row r="1694" spans="1:15" x14ac:dyDescent="0.2">
      <c r="A1694" s="1" t="s">
        <v>27246</v>
      </c>
      <c r="B1694" s="1" t="s">
        <v>12406</v>
      </c>
      <c r="C1694" s="1" t="s">
        <v>12407</v>
      </c>
      <c r="D1694" s="1" t="s">
        <v>16217</v>
      </c>
      <c r="G1694" t="s">
        <v>61</v>
      </c>
      <c r="I1694" t="s">
        <v>62</v>
      </c>
      <c r="M1694" t="s">
        <v>61</v>
      </c>
      <c r="N1694" t="s">
        <v>61</v>
      </c>
    </row>
    <row r="1695" spans="1:15" x14ac:dyDescent="0.2">
      <c r="A1695" s="1" t="s">
        <v>27247</v>
      </c>
      <c r="B1695" s="1" t="s">
        <v>12408</v>
      </c>
      <c r="C1695" s="1" t="s">
        <v>12409</v>
      </c>
      <c r="D1695" s="1" t="s">
        <v>16217</v>
      </c>
      <c r="E1695" t="s">
        <v>61</v>
      </c>
      <c r="F1695" t="s">
        <v>61</v>
      </c>
      <c r="G1695" t="s">
        <v>61</v>
      </c>
      <c r="I1695" t="s">
        <v>61</v>
      </c>
      <c r="J1695" t="s">
        <v>61</v>
      </c>
      <c r="K1695" t="s">
        <v>61</v>
      </c>
      <c r="M1695" t="s">
        <v>61</v>
      </c>
      <c r="N1695" t="s">
        <v>62</v>
      </c>
      <c r="O1695" t="s">
        <v>61</v>
      </c>
    </row>
    <row r="1696" spans="1:15" x14ac:dyDescent="0.2">
      <c r="A1696" s="1" t="s">
        <v>27248</v>
      </c>
      <c r="B1696" s="1" t="s">
        <v>12410</v>
      </c>
      <c r="C1696" s="1" t="s">
        <v>12411</v>
      </c>
      <c r="D1696" s="1" t="s">
        <v>16217</v>
      </c>
      <c r="E1696" t="s">
        <v>61</v>
      </c>
      <c r="F1696" t="s">
        <v>61</v>
      </c>
      <c r="G1696" t="s">
        <v>62</v>
      </c>
      <c r="I1696" t="s">
        <v>62</v>
      </c>
      <c r="J1696" t="s">
        <v>62</v>
      </c>
      <c r="K1696" t="s">
        <v>62</v>
      </c>
      <c r="M1696" t="s">
        <v>61</v>
      </c>
      <c r="N1696" t="s">
        <v>62</v>
      </c>
    </row>
    <row r="1697" spans="1:15" x14ac:dyDescent="0.2">
      <c r="A1697" s="1" t="s">
        <v>27249</v>
      </c>
      <c r="B1697" s="1" t="s">
        <v>12412</v>
      </c>
      <c r="C1697" s="1" t="s">
        <v>12413</v>
      </c>
      <c r="D1697" s="1" t="s">
        <v>16217</v>
      </c>
      <c r="E1697" t="s">
        <v>61</v>
      </c>
      <c r="F1697" t="s">
        <v>61</v>
      </c>
      <c r="G1697" t="s">
        <v>62</v>
      </c>
      <c r="I1697" t="s">
        <v>62</v>
      </c>
      <c r="J1697" t="s">
        <v>61</v>
      </c>
      <c r="K1697" t="s">
        <v>61</v>
      </c>
      <c r="M1697" t="s">
        <v>61</v>
      </c>
      <c r="N1697" t="s">
        <v>61</v>
      </c>
      <c r="O1697" t="s">
        <v>61</v>
      </c>
    </row>
    <row r="1698" spans="1:15" x14ac:dyDescent="0.2">
      <c r="A1698" s="1" t="s">
        <v>27250</v>
      </c>
      <c r="B1698" s="1" t="s">
        <v>12414</v>
      </c>
      <c r="C1698" s="1" t="s">
        <v>12415</v>
      </c>
      <c r="D1698" s="1" t="s">
        <v>16217</v>
      </c>
      <c r="G1698" t="s">
        <v>61</v>
      </c>
      <c r="I1698" t="s">
        <v>62</v>
      </c>
      <c r="M1698" t="s">
        <v>61</v>
      </c>
      <c r="N1698" t="s">
        <v>61</v>
      </c>
    </row>
    <row r="1699" spans="1:15" x14ac:dyDescent="0.2">
      <c r="A1699" s="1" t="s">
        <v>27251</v>
      </c>
      <c r="B1699" s="1" t="s">
        <v>12416</v>
      </c>
      <c r="C1699" s="1" t="s">
        <v>12417</v>
      </c>
      <c r="D1699" s="1" t="s">
        <v>16217</v>
      </c>
      <c r="G1699" t="s">
        <v>61</v>
      </c>
      <c r="I1699" t="s">
        <v>61</v>
      </c>
      <c r="M1699" t="s">
        <v>61</v>
      </c>
      <c r="N1699" t="s">
        <v>61</v>
      </c>
    </row>
    <row r="1700" spans="1:15" x14ac:dyDescent="0.2">
      <c r="A1700" s="1" t="s">
        <v>27252</v>
      </c>
      <c r="B1700" s="1" t="s">
        <v>12418</v>
      </c>
      <c r="C1700" s="1" t="s">
        <v>12419</v>
      </c>
      <c r="D1700" s="1" t="s">
        <v>16217</v>
      </c>
      <c r="E1700" t="s">
        <v>61</v>
      </c>
      <c r="F1700" t="s">
        <v>61</v>
      </c>
      <c r="G1700" t="s">
        <v>62</v>
      </c>
      <c r="I1700" t="s">
        <v>62</v>
      </c>
      <c r="J1700" t="s">
        <v>61</v>
      </c>
      <c r="K1700" t="s">
        <v>61</v>
      </c>
      <c r="M1700" t="s">
        <v>61</v>
      </c>
      <c r="N1700" t="s">
        <v>62</v>
      </c>
      <c r="O1700" t="s">
        <v>62</v>
      </c>
    </row>
    <row r="1701" spans="1:15" x14ac:dyDescent="0.2">
      <c r="A1701" s="1" t="s">
        <v>27253</v>
      </c>
      <c r="B1701" s="1" t="s">
        <v>12420</v>
      </c>
      <c r="C1701" s="1" t="s">
        <v>12421</v>
      </c>
      <c r="D1701" s="1" t="s">
        <v>16217</v>
      </c>
      <c r="G1701" t="s">
        <v>61</v>
      </c>
      <c r="I1701" t="s">
        <v>61</v>
      </c>
      <c r="M1701" t="s">
        <v>61</v>
      </c>
      <c r="N1701" t="s">
        <v>61</v>
      </c>
    </row>
    <row r="1702" spans="1:15" x14ac:dyDescent="0.2">
      <c r="A1702" s="1" t="s">
        <v>27254</v>
      </c>
      <c r="B1702" s="1" t="s">
        <v>12422</v>
      </c>
      <c r="C1702" s="1" t="s">
        <v>12423</v>
      </c>
      <c r="D1702" s="1" t="s">
        <v>16217</v>
      </c>
      <c r="G1702" t="s">
        <v>61</v>
      </c>
      <c r="I1702" t="s">
        <v>61</v>
      </c>
      <c r="M1702" t="s">
        <v>61</v>
      </c>
      <c r="N1702" t="s">
        <v>61</v>
      </c>
    </row>
    <row r="1703" spans="1:15" x14ac:dyDescent="0.2">
      <c r="A1703" s="1" t="s">
        <v>27255</v>
      </c>
      <c r="B1703" s="1" t="s">
        <v>12424</v>
      </c>
      <c r="C1703" s="1" t="s">
        <v>12425</v>
      </c>
      <c r="D1703" s="1" t="s">
        <v>16217</v>
      </c>
      <c r="G1703" t="s">
        <v>62</v>
      </c>
      <c r="I1703" t="s">
        <v>62</v>
      </c>
      <c r="M1703" t="s">
        <v>61</v>
      </c>
      <c r="N1703" t="s">
        <v>62</v>
      </c>
    </row>
    <row r="1704" spans="1:15" x14ac:dyDescent="0.2">
      <c r="A1704" s="1" t="s">
        <v>27256</v>
      </c>
      <c r="B1704" s="1" t="s">
        <v>12426</v>
      </c>
      <c r="C1704" s="1" t="s">
        <v>12427</v>
      </c>
      <c r="D1704" s="1" t="s">
        <v>16217</v>
      </c>
      <c r="G1704" t="s">
        <v>61</v>
      </c>
      <c r="I1704" t="s">
        <v>61</v>
      </c>
      <c r="M1704" t="s">
        <v>61</v>
      </c>
      <c r="N1704" t="s">
        <v>61</v>
      </c>
    </row>
    <row r="1705" spans="1:15" x14ac:dyDescent="0.2">
      <c r="A1705" s="1" t="s">
        <v>27257</v>
      </c>
      <c r="B1705" s="1" t="s">
        <v>12428</v>
      </c>
      <c r="C1705" s="1" t="s">
        <v>12429</v>
      </c>
      <c r="D1705" s="1" t="s">
        <v>16217</v>
      </c>
      <c r="G1705" t="s">
        <v>61</v>
      </c>
      <c r="I1705" t="s">
        <v>61</v>
      </c>
      <c r="M1705" t="s">
        <v>61</v>
      </c>
      <c r="N1705" t="s">
        <v>61</v>
      </c>
    </row>
    <row r="1706" spans="1:15" x14ac:dyDescent="0.2">
      <c r="A1706" s="1" t="s">
        <v>27258</v>
      </c>
      <c r="B1706" s="1" t="s">
        <v>12430</v>
      </c>
      <c r="C1706" s="1" t="s">
        <v>12431</v>
      </c>
      <c r="D1706" s="1" t="s">
        <v>16217</v>
      </c>
      <c r="G1706" t="s">
        <v>61</v>
      </c>
      <c r="I1706" t="s">
        <v>61</v>
      </c>
      <c r="M1706" t="s">
        <v>61</v>
      </c>
      <c r="N1706" t="s">
        <v>61</v>
      </c>
    </row>
    <row r="1707" spans="1:15" x14ac:dyDescent="0.2">
      <c r="A1707" s="1" t="s">
        <v>27259</v>
      </c>
      <c r="B1707" s="1" t="s">
        <v>12432</v>
      </c>
      <c r="C1707" s="1" t="s">
        <v>12433</v>
      </c>
      <c r="D1707" s="1" t="s">
        <v>16217</v>
      </c>
      <c r="E1707" t="s">
        <v>61</v>
      </c>
      <c r="G1707" t="s">
        <v>61</v>
      </c>
      <c r="I1707" t="s">
        <v>62</v>
      </c>
      <c r="J1707" t="s">
        <v>61</v>
      </c>
      <c r="K1707" t="s">
        <v>61</v>
      </c>
      <c r="M1707" t="s">
        <v>62</v>
      </c>
      <c r="N1707" t="s">
        <v>62</v>
      </c>
    </row>
    <row r="1708" spans="1:15" x14ac:dyDescent="0.2">
      <c r="A1708" s="1" t="s">
        <v>27260</v>
      </c>
      <c r="B1708" s="1" t="s">
        <v>12434</v>
      </c>
      <c r="C1708" s="1" t="s">
        <v>12435</v>
      </c>
      <c r="D1708" s="1" t="s">
        <v>16217</v>
      </c>
      <c r="G1708" t="s">
        <v>61</v>
      </c>
      <c r="I1708" t="s">
        <v>62</v>
      </c>
      <c r="M1708" t="s">
        <v>61</v>
      </c>
      <c r="N1708" t="s">
        <v>61</v>
      </c>
    </row>
    <row r="1709" spans="1:15" x14ac:dyDescent="0.2">
      <c r="A1709" s="1" t="s">
        <v>27261</v>
      </c>
      <c r="B1709" s="1" t="s">
        <v>12436</v>
      </c>
      <c r="C1709" s="1" t="s">
        <v>12437</v>
      </c>
      <c r="D1709" s="1" t="s">
        <v>16217</v>
      </c>
      <c r="M1709" t="s">
        <v>61</v>
      </c>
    </row>
    <row r="1710" spans="1:15" x14ac:dyDescent="0.2">
      <c r="A1710" s="1" t="s">
        <v>27262</v>
      </c>
      <c r="B1710" s="1" t="s">
        <v>12438</v>
      </c>
      <c r="C1710" s="1" t="s">
        <v>12439</v>
      </c>
      <c r="D1710" s="1" t="s">
        <v>16217</v>
      </c>
      <c r="G1710" t="s">
        <v>61</v>
      </c>
      <c r="I1710" t="s">
        <v>61</v>
      </c>
      <c r="M1710" t="s">
        <v>61</v>
      </c>
      <c r="N1710" t="s">
        <v>61</v>
      </c>
    </row>
    <row r="1711" spans="1:15" x14ac:dyDescent="0.2">
      <c r="A1711" s="1" t="s">
        <v>27263</v>
      </c>
      <c r="B1711" s="1" t="s">
        <v>12440</v>
      </c>
      <c r="C1711" s="1" t="s">
        <v>12441</v>
      </c>
      <c r="D1711" s="1" t="s">
        <v>16217</v>
      </c>
      <c r="G1711" t="s">
        <v>61</v>
      </c>
      <c r="I1711" t="s">
        <v>61</v>
      </c>
      <c r="M1711" t="s">
        <v>61</v>
      </c>
      <c r="N1711" t="s">
        <v>61</v>
      </c>
    </row>
    <row r="1712" spans="1:15" x14ac:dyDescent="0.2">
      <c r="A1712" s="1" t="s">
        <v>27264</v>
      </c>
      <c r="B1712" s="1" t="s">
        <v>12442</v>
      </c>
      <c r="C1712" s="1" t="s">
        <v>12443</v>
      </c>
      <c r="D1712" s="1" t="s">
        <v>16217</v>
      </c>
      <c r="G1712" t="s">
        <v>61</v>
      </c>
      <c r="I1712" t="s">
        <v>61</v>
      </c>
      <c r="M1712" t="s">
        <v>61</v>
      </c>
      <c r="N1712" t="s">
        <v>61</v>
      </c>
    </row>
    <row r="1713" spans="1:15" x14ac:dyDescent="0.2">
      <c r="A1713" s="1" t="s">
        <v>27265</v>
      </c>
      <c r="B1713" s="1" t="s">
        <v>12444</v>
      </c>
      <c r="C1713" s="1" t="s">
        <v>12445</v>
      </c>
      <c r="D1713" s="1" t="s">
        <v>16217</v>
      </c>
      <c r="G1713" t="s">
        <v>61</v>
      </c>
      <c r="I1713" t="s">
        <v>62</v>
      </c>
      <c r="M1713" t="s">
        <v>61</v>
      </c>
      <c r="N1713" t="s">
        <v>61</v>
      </c>
    </row>
    <row r="1714" spans="1:15" x14ac:dyDescent="0.2">
      <c r="A1714" s="1" t="s">
        <v>27266</v>
      </c>
      <c r="B1714" s="1" t="s">
        <v>12446</v>
      </c>
      <c r="C1714" s="1" t="s">
        <v>12447</v>
      </c>
      <c r="D1714" s="1" t="s">
        <v>16217</v>
      </c>
      <c r="E1714" t="s">
        <v>61</v>
      </c>
      <c r="F1714" t="s">
        <v>61</v>
      </c>
      <c r="G1714" t="s">
        <v>61</v>
      </c>
      <c r="I1714" t="s">
        <v>62</v>
      </c>
      <c r="J1714" t="s">
        <v>61</v>
      </c>
      <c r="K1714" t="s">
        <v>61</v>
      </c>
      <c r="M1714" t="s">
        <v>61</v>
      </c>
      <c r="N1714" t="s">
        <v>62</v>
      </c>
      <c r="O1714" t="s">
        <v>61</v>
      </c>
    </row>
    <row r="1715" spans="1:15" x14ac:dyDescent="0.2">
      <c r="A1715" s="1" t="s">
        <v>27267</v>
      </c>
      <c r="B1715" s="1" t="s">
        <v>12448</v>
      </c>
      <c r="C1715" s="1" t="s">
        <v>12449</v>
      </c>
      <c r="D1715" s="1" t="s">
        <v>16217</v>
      </c>
      <c r="G1715" t="s">
        <v>61</v>
      </c>
      <c r="I1715" t="s">
        <v>61</v>
      </c>
      <c r="M1715" t="s">
        <v>61</v>
      </c>
      <c r="N1715" t="s">
        <v>61</v>
      </c>
    </row>
    <row r="1716" spans="1:15" x14ac:dyDescent="0.2">
      <c r="A1716" s="1" t="s">
        <v>27268</v>
      </c>
      <c r="B1716" s="1" t="s">
        <v>12450</v>
      </c>
      <c r="C1716" s="1" t="s">
        <v>12451</v>
      </c>
      <c r="D1716" s="1" t="s">
        <v>16217</v>
      </c>
      <c r="G1716" t="s">
        <v>61</v>
      </c>
      <c r="I1716" t="s">
        <v>62</v>
      </c>
      <c r="M1716" t="s">
        <v>61</v>
      </c>
      <c r="N1716" t="s">
        <v>61</v>
      </c>
    </row>
    <row r="1717" spans="1:15" x14ac:dyDescent="0.2">
      <c r="A1717" s="1" t="s">
        <v>27269</v>
      </c>
      <c r="B1717" s="1" t="s">
        <v>12452</v>
      </c>
      <c r="C1717" s="1" t="s">
        <v>12453</v>
      </c>
      <c r="D1717" s="1" t="s">
        <v>16217</v>
      </c>
      <c r="G1717" t="s">
        <v>61</v>
      </c>
      <c r="I1717" t="s">
        <v>62</v>
      </c>
      <c r="M1717" t="s">
        <v>61</v>
      </c>
      <c r="N1717" t="s">
        <v>61</v>
      </c>
    </row>
    <row r="1718" spans="1:15" x14ac:dyDescent="0.2">
      <c r="A1718" s="1" t="s">
        <v>27270</v>
      </c>
      <c r="B1718" s="1" t="s">
        <v>12454</v>
      </c>
      <c r="C1718" s="1" t="s">
        <v>12455</v>
      </c>
      <c r="D1718" s="1" t="s">
        <v>16217</v>
      </c>
      <c r="E1718" t="s">
        <v>62</v>
      </c>
      <c r="F1718" t="s">
        <v>62</v>
      </c>
      <c r="G1718" t="s">
        <v>61</v>
      </c>
      <c r="I1718" t="s">
        <v>62</v>
      </c>
      <c r="J1718" t="s">
        <v>62</v>
      </c>
      <c r="K1718" t="s">
        <v>62</v>
      </c>
      <c r="M1718" t="s">
        <v>61</v>
      </c>
      <c r="N1718" t="s">
        <v>62</v>
      </c>
      <c r="O1718" t="s">
        <v>62</v>
      </c>
    </row>
    <row r="1719" spans="1:15" x14ac:dyDescent="0.2">
      <c r="A1719" s="1" t="s">
        <v>27271</v>
      </c>
      <c r="B1719" s="1" t="s">
        <v>12456</v>
      </c>
      <c r="C1719" s="1" t="s">
        <v>12457</v>
      </c>
      <c r="D1719" s="1" t="s">
        <v>16217</v>
      </c>
      <c r="G1719" t="s">
        <v>61</v>
      </c>
      <c r="I1719" t="s">
        <v>62</v>
      </c>
      <c r="M1719" t="s">
        <v>61</v>
      </c>
      <c r="N1719" t="s">
        <v>61</v>
      </c>
    </row>
    <row r="1720" spans="1:15" x14ac:dyDescent="0.2">
      <c r="A1720" s="1" t="s">
        <v>27272</v>
      </c>
      <c r="B1720" s="1" t="s">
        <v>12458</v>
      </c>
      <c r="C1720" s="1" t="s">
        <v>12459</v>
      </c>
      <c r="D1720" s="1" t="s">
        <v>16217</v>
      </c>
      <c r="G1720" t="s">
        <v>61</v>
      </c>
      <c r="I1720" t="s">
        <v>61</v>
      </c>
      <c r="M1720" t="s">
        <v>61</v>
      </c>
      <c r="N1720" t="s">
        <v>61</v>
      </c>
    </row>
    <row r="1721" spans="1:15" x14ac:dyDescent="0.2">
      <c r="A1721" s="1" t="s">
        <v>27273</v>
      </c>
      <c r="B1721" s="1" t="s">
        <v>12460</v>
      </c>
      <c r="C1721" s="1" t="s">
        <v>12461</v>
      </c>
      <c r="D1721" s="1" t="s">
        <v>16217</v>
      </c>
      <c r="G1721" t="s">
        <v>61</v>
      </c>
      <c r="I1721" t="s">
        <v>61</v>
      </c>
      <c r="M1721" t="s">
        <v>61</v>
      </c>
      <c r="N1721" t="s">
        <v>61</v>
      </c>
    </row>
    <row r="1722" spans="1:15" x14ac:dyDescent="0.2">
      <c r="A1722" s="1" t="s">
        <v>27274</v>
      </c>
      <c r="B1722" s="1" t="s">
        <v>12462</v>
      </c>
      <c r="C1722" s="1" t="s">
        <v>12463</v>
      </c>
      <c r="D1722" s="1" t="s">
        <v>16217</v>
      </c>
      <c r="G1722" t="s">
        <v>61</v>
      </c>
      <c r="I1722" t="s">
        <v>61</v>
      </c>
      <c r="M1722" t="s">
        <v>61</v>
      </c>
      <c r="N1722" t="s">
        <v>61</v>
      </c>
    </row>
    <row r="1723" spans="1:15" x14ac:dyDescent="0.2">
      <c r="A1723" s="1" t="s">
        <v>27275</v>
      </c>
      <c r="B1723" s="1" t="s">
        <v>12464</v>
      </c>
      <c r="C1723" s="1" t="s">
        <v>12465</v>
      </c>
      <c r="D1723" s="1" t="s">
        <v>16217</v>
      </c>
      <c r="G1723" t="s">
        <v>61</v>
      </c>
      <c r="I1723" t="s">
        <v>61</v>
      </c>
      <c r="M1723" t="s">
        <v>61</v>
      </c>
      <c r="N1723" t="s">
        <v>61</v>
      </c>
    </row>
    <row r="1724" spans="1:15" x14ac:dyDescent="0.2">
      <c r="A1724" s="1" t="s">
        <v>27276</v>
      </c>
      <c r="B1724" s="1" t="s">
        <v>12466</v>
      </c>
      <c r="C1724" s="1" t="s">
        <v>12467</v>
      </c>
      <c r="D1724" s="1" t="s">
        <v>16217</v>
      </c>
      <c r="G1724" t="s">
        <v>61</v>
      </c>
      <c r="I1724" t="s">
        <v>61</v>
      </c>
      <c r="M1724" t="s">
        <v>61</v>
      </c>
      <c r="N1724" t="s">
        <v>61</v>
      </c>
    </row>
    <row r="1725" spans="1:15" x14ac:dyDescent="0.2">
      <c r="A1725" s="1" t="s">
        <v>27277</v>
      </c>
      <c r="B1725" s="1" t="s">
        <v>12468</v>
      </c>
      <c r="C1725" s="1" t="s">
        <v>12469</v>
      </c>
      <c r="D1725" s="1" t="s">
        <v>16217</v>
      </c>
      <c r="E1725" t="s">
        <v>62</v>
      </c>
      <c r="F1725" t="s">
        <v>62</v>
      </c>
      <c r="G1725" t="s">
        <v>62</v>
      </c>
      <c r="I1725" t="s">
        <v>62</v>
      </c>
      <c r="J1725" t="s">
        <v>62</v>
      </c>
      <c r="K1725" t="s">
        <v>61</v>
      </c>
      <c r="M1725" t="s">
        <v>61</v>
      </c>
      <c r="N1725" t="s">
        <v>62</v>
      </c>
    </row>
    <row r="1726" spans="1:15" x14ac:dyDescent="0.2">
      <c r="A1726" s="1" t="s">
        <v>27278</v>
      </c>
      <c r="B1726" s="1" t="s">
        <v>12470</v>
      </c>
      <c r="C1726" s="1" t="s">
        <v>12471</v>
      </c>
      <c r="D1726" s="1" t="s">
        <v>16217</v>
      </c>
      <c r="G1726" t="s">
        <v>61</v>
      </c>
      <c r="I1726" t="s">
        <v>62</v>
      </c>
      <c r="M1726" t="s">
        <v>61</v>
      </c>
      <c r="N1726" t="s">
        <v>61</v>
      </c>
    </row>
    <row r="1727" spans="1:15" x14ac:dyDescent="0.2">
      <c r="A1727" s="1" t="s">
        <v>27279</v>
      </c>
      <c r="B1727" s="1" t="s">
        <v>12472</v>
      </c>
      <c r="C1727" s="1" t="s">
        <v>12473</v>
      </c>
      <c r="D1727" s="1" t="s">
        <v>16217</v>
      </c>
      <c r="G1727" t="s">
        <v>61</v>
      </c>
      <c r="I1727" t="s">
        <v>62</v>
      </c>
      <c r="M1727" t="s">
        <v>61</v>
      </c>
      <c r="N1727" t="s">
        <v>61</v>
      </c>
    </row>
    <row r="1728" spans="1:15" x14ac:dyDescent="0.2">
      <c r="A1728" s="1" t="s">
        <v>27280</v>
      </c>
      <c r="B1728" s="1" t="s">
        <v>12474</v>
      </c>
      <c r="C1728" s="1" t="s">
        <v>12475</v>
      </c>
      <c r="D1728" s="1" t="s">
        <v>16217</v>
      </c>
      <c r="G1728" t="s">
        <v>61</v>
      </c>
      <c r="I1728" t="s">
        <v>62</v>
      </c>
      <c r="M1728" t="s">
        <v>61</v>
      </c>
      <c r="N1728" t="s">
        <v>61</v>
      </c>
    </row>
    <row r="1729" spans="1:14" x14ac:dyDescent="0.2">
      <c r="A1729" s="1" t="s">
        <v>27281</v>
      </c>
      <c r="B1729" s="1" t="s">
        <v>12476</v>
      </c>
      <c r="C1729" s="1" t="s">
        <v>12477</v>
      </c>
      <c r="D1729" s="1" t="s">
        <v>16217</v>
      </c>
      <c r="G1729" t="s">
        <v>61</v>
      </c>
      <c r="I1729" t="s">
        <v>62</v>
      </c>
      <c r="M1729" t="s">
        <v>61</v>
      </c>
      <c r="N1729" t="s">
        <v>61</v>
      </c>
    </row>
    <row r="1730" spans="1:14" x14ac:dyDescent="0.2">
      <c r="A1730" s="1" t="s">
        <v>27282</v>
      </c>
      <c r="B1730" s="1" t="s">
        <v>12478</v>
      </c>
      <c r="C1730" s="1" t="s">
        <v>12479</v>
      </c>
      <c r="D1730" s="1" t="s">
        <v>16217</v>
      </c>
      <c r="G1730" t="s">
        <v>61</v>
      </c>
      <c r="I1730" t="s">
        <v>61</v>
      </c>
      <c r="M1730" t="s">
        <v>61</v>
      </c>
      <c r="N1730" t="s">
        <v>61</v>
      </c>
    </row>
    <row r="1731" spans="1:14" x14ac:dyDescent="0.2">
      <c r="A1731" s="1" t="s">
        <v>27283</v>
      </c>
      <c r="B1731" s="1" t="s">
        <v>12480</v>
      </c>
      <c r="C1731" s="1" t="s">
        <v>12481</v>
      </c>
      <c r="D1731" s="1" t="s">
        <v>16217</v>
      </c>
      <c r="G1731" t="s">
        <v>61</v>
      </c>
      <c r="I1731" t="s">
        <v>61</v>
      </c>
      <c r="M1731" t="s">
        <v>61</v>
      </c>
      <c r="N1731" t="s">
        <v>61</v>
      </c>
    </row>
    <row r="1732" spans="1:14" x14ac:dyDescent="0.2">
      <c r="A1732" s="1" t="s">
        <v>27284</v>
      </c>
      <c r="B1732" s="1" t="s">
        <v>12482</v>
      </c>
      <c r="C1732" s="1" t="s">
        <v>12483</v>
      </c>
      <c r="D1732" s="1" t="s">
        <v>16217</v>
      </c>
      <c r="G1732" t="s">
        <v>61</v>
      </c>
      <c r="I1732" t="s">
        <v>61</v>
      </c>
      <c r="M1732" t="s">
        <v>61</v>
      </c>
      <c r="N1732" t="s">
        <v>61</v>
      </c>
    </row>
    <row r="1733" spans="1:14" x14ac:dyDescent="0.2">
      <c r="A1733" s="1" t="s">
        <v>27285</v>
      </c>
      <c r="B1733" s="1" t="s">
        <v>12484</v>
      </c>
      <c r="C1733" s="1" t="s">
        <v>12485</v>
      </c>
      <c r="D1733" s="1" t="s">
        <v>16217</v>
      </c>
      <c r="G1733" t="s">
        <v>61</v>
      </c>
      <c r="I1733" t="s">
        <v>61</v>
      </c>
      <c r="M1733" t="s">
        <v>61</v>
      </c>
      <c r="N1733" t="s">
        <v>61</v>
      </c>
    </row>
    <row r="1734" spans="1:14" x14ac:dyDescent="0.2">
      <c r="A1734" s="1" t="s">
        <v>27286</v>
      </c>
      <c r="B1734" s="1" t="s">
        <v>12486</v>
      </c>
      <c r="C1734" s="1" t="s">
        <v>12487</v>
      </c>
      <c r="D1734" s="1" t="s">
        <v>16217</v>
      </c>
      <c r="G1734" t="s">
        <v>61</v>
      </c>
      <c r="I1734" t="s">
        <v>61</v>
      </c>
      <c r="M1734" t="s">
        <v>61</v>
      </c>
      <c r="N1734" t="s">
        <v>61</v>
      </c>
    </row>
    <row r="1735" spans="1:14" x14ac:dyDescent="0.2">
      <c r="A1735" s="1" t="s">
        <v>27287</v>
      </c>
      <c r="B1735" s="1" t="s">
        <v>12488</v>
      </c>
      <c r="C1735" s="1" t="s">
        <v>12489</v>
      </c>
      <c r="D1735" s="1" t="s">
        <v>16217</v>
      </c>
      <c r="E1735" t="s">
        <v>61</v>
      </c>
      <c r="F1735" t="s">
        <v>61</v>
      </c>
      <c r="G1735" t="s">
        <v>62</v>
      </c>
      <c r="I1735" t="s">
        <v>62</v>
      </c>
      <c r="J1735" t="s">
        <v>61</v>
      </c>
      <c r="K1735" t="s">
        <v>61</v>
      </c>
      <c r="M1735" t="s">
        <v>61</v>
      </c>
      <c r="N1735" t="s">
        <v>62</v>
      </c>
    </row>
    <row r="1736" spans="1:14" x14ac:dyDescent="0.2">
      <c r="A1736" s="1" t="s">
        <v>27288</v>
      </c>
      <c r="B1736" s="1" t="s">
        <v>12490</v>
      </c>
      <c r="C1736" s="1" t="s">
        <v>12491</v>
      </c>
      <c r="D1736" s="1" t="s">
        <v>16217</v>
      </c>
      <c r="G1736" t="s">
        <v>61</v>
      </c>
      <c r="I1736" t="s">
        <v>61</v>
      </c>
      <c r="M1736" t="s">
        <v>61</v>
      </c>
      <c r="N1736" t="s">
        <v>61</v>
      </c>
    </row>
    <row r="1737" spans="1:14" x14ac:dyDescent="0.2">
      <c r="A1737" s="1" t="s">
        <v>27289</v>
      </c>
      <c r="B1737" s="1" t="s">
        <v>12492</v>
      </c>
      <c r="C1737" s="1" t="s">
        <v>12493</v>
      </c>
      <c r="D1737" s="1" t="s">
        <v>16217</v>
      </c>
      <c r="G1737" t="s">
        <v>61</v>
      </c>
      <c r="I1737" t="s">
        <v>61</v>
      </c>
      <c r="M1737" t="s">
        <v>61</v>
      </c>
      <c r="N1737" t="s">
        <v>61</v>
      </c>
    </row>
    <row r="1738" spans="1:14" x14ac:dyDescent="0.2">
      <c r="A1738" s="1" t="s">
        <v>27290</v>
      </c>
      <c r="B1738" s="1" t="s">
        <v>12494</v>
      </c>
      <c r="C1738" s="1" t="s">
        <v>12495</v>
      </c>
      <c r="D1738" s="1" t="s">
        <v>16217</v>
      </c>
      <c r="G1738" t="s">
        <v>61</v>
      </c>
      <c r="I1738" t="s">
        <v>62</v>
      </c>
      <c r="M1738" t="s">
        <v>61</v>
      </c>
      <c r="N1738" t="s">
        <v>61</v>
      </c>
    </row>
    <row r="1739" spans="1:14" x14ac:dyDescent="0.2">
      <c r="A1739" s="1" t="s">
        <v>27291</v>
      </c>
      <c r="B1739" s="1" t="s">
        <v>12496</v>
      </c>
      <c r="C1739" s="1" t="s">
        <v>12497</v>
      </c>
      <c r="D1739" s="1" t="s">
        <v>16217</v>
      </c>
      <c r="G1739" t="s">
        <v>61</v>
      </c>
      <c r="I1739" t="s">
        <v>62</v>
      </c>
      <c r="M1739" t="s">
        <v>61</v>
      </c>
      <c r="N1739" t="s">
        <v>61</v>
      </c>
    </row>
    <row r="1740" spans="1:14" x14ac:dyDescent="0.2">
      <c r="A1740" s="1" t="s">
        <v>27292</v>
      </c>
      <c r="B1740" s="1" t="s">
        <v>12498</v>
      </c>
      <c r="C1740" s="1" t="s">
        <v>12499</v>
      </c>
      <c r="D1740" s="1" t="s">
        <v>16217</v>
      </c>
      <c r="G1740" t="s">
        <v>61</v>
      </c>
      <c r="I1740" t="s">
        <v>61</v>
      </c>
      <c r="M1740" t="s">
        <v>61</v>
      </c>
      <c r="N1740" t="s">
        <v>61</v>
      </c>
    </row>
    <row r="1741" spans="1:14" x14ac:dyDescent="0.2">
      <c r="A1741" s="1" t="s">
        <v>27293</v>
      </c>
      <c r="B1741" s="1" t="s">
        <v>12500</v>
      </c>
      <c r="C1741" s="1" t="s">
        <v>12501</v>
      </c>
      <c r="D1741" s="1" t="s">
        <v>16217</v>
      </c>
      <c r="G1741" t="s">
        <v>61</v>
      </c>
      <c r="I1741" t="s">
        <v>61</v>
      </c>
      <c r="M1741" t="s">
        <v>61</v>
      </c>
      <c r="N1741" t="s">
        <v>61</v>
      </c>
    </row>
    <row r="1742" spans="1:14" x14ac:dyDescent="0.2">
      <c r="A1742" s="1" t="s">
        <v>27294</v>
      </c>
      <c r="B1742" s="1" t="s">
        <v>12502</v>
      </c>
      <c r="C1742" s="1" t="s">
        <v>12503</v>
      </c>
      <c r="D1742" s="1" t="s">
        <v>16217</v>
      </c>
      <c r="G1742" t="s">
        <v>61</v>
      </c>
      <c r="I1742" t="s">
        <v>61</v>
      </c>
      <c r="M1742" t="s">
        <v>61</v>
      </c>
      <c r="N1742" t="s">
        <v>61</v>
      </c>
    </row>
    <row r="1743" spans="1:14" x14ac:dyDescent="0.2">
      <c r="A1743" s="1" t="s">
        <v>27295</v>
      </c>
      <c r="B1743" s="1" t="s">
        <v>12504</v>
      </c>
      <c r="C1743" s="1" t="s">
        <v>12505</v>
      </c>
      <c r="D1743" s="1" t="s">
        <v>16217</v>
      </c>
      <c r="G1743" t="s">
        <v>61</v>
      </c>
      <c r="I1743" t="s">
        <v>61</v>
      </c>
      <c r="M1743" t="s">
        <v>61</v>
      </c>
      <c r="N1743" t="s">
        <v>61</v>
      </c>
    </row>
    <row r="1744" spans="1:14" x14ac:dyDescent="0.2">
      <c r="A1744" s="1" t="s">
        <v>27296</v>
      </c>
      <c r="B1744" s="1" t="s">
        <v>12506</v>
      </c>
      <c r="C1744" s="1" t="s">
        <v>12507</v>
      </c>
      <c r="D1744" s="1" t="s">
        <v>16217</v>
      </c>
      <c r="G1744" t="s">
        <v>61</v>
      </c>
      <c r="I1744" t="s">
        <v>61</v>
      </c>
      <c r="M1744" t="s">
        <v>61</v>
      </c>
      <c r="N1744" t="s">
        <v>61</v>
      </c>
    </row>
    <row r="1745" spans="1:15" x14ac:dyDescent="0.2">
      <c r="A1745" s="1" t="s">
        <v>27297</v>
      </c>
      <c r="B1745" s="1" t="s">
        <v>12508</v>
      </c>
      <c r="C1745" s="1" t="s">
        <v>12509</v>
      </c>
      <c r="D1745" s="1" t="s">
        <v>16217</v>
      </c>
      <c r="G1745" t="s">
        <v>61</v>
      </c>
      <c r="I1745" t="s">
        <v>62</v>
      </c>
      <c r="M1745" t="s">
        <v>61</v>
      </c>
      <c r="N1745" t="s">
        <v>61</v>
      </c>
    </row>
    <row r="1746" spans="1:15" x14ac:dyDescent="0.2">
      <c r="A1746" s="1" t="s">
        <v>27298</v>
      </c>
      <c r="B1746" s="1" t="s">
        <v>12510</v>
      </c>
      <c r="C1746" s="1" t="s">
        <v>12511</v>
      </c>
      <c r="D1746" s="1" t="s">
        <v>16217</v>
      </c>
      <c r="G1746" t="s">
        <v>61</v>
      </c>
      <c r="I1746" t="s">
        <v>61</v>
      </c>
      <c r="M1746" t="s">
        <v>61</v>
      </c>
      <c r="N1746" t="s">
        <v>61</v>
      </c>
    </row>
    <row r="1747" spans="1:15" x14ac:dyDescent="0.2">
      <c r="A1747" s="1" t="s">
        <v>27299</v>
      </c>
      <c r="B1747" s="1" t="s">
        <v>12512</v>
      </c>
      <c r="C1747" s="1" t="s">
        <v>12513</v>
      </c>
      <c r="D1747" s="1" t="s">
        <v>16217</v>
      </c>
      <c r="G1747" t="s">
        <v>61</v>
      </c>
      <c r="I1747" t="s">
        <v>61</v>
      </c>
      <c r="M1747" t="s">
        <v>61</v>
      </c>
      <c r="N1747" t="s">
        <v>61</v>
      </c>
    </row>
    <row r="1748" spans="1:15" x14ac:dyDescent="0.2">
      <c r="A1748" s="1" t="s">
        <v>27300</v>
      </c>
      <c r="B1748" s="1" t="s">
        <v>12514</v>
      </c>
      <c r="C1748" s="1" t="s">
        <v>12515</v>
      </c>
      <c r="D1748" s="1" t="s">
        <v>16217</v>
      </c>
      <c r="G1748" t="s">
        <v>61</v>
      </c>
      <c r="I1748" t="s">
        <v>61</v>
      </c>
      <c r="M1748" t="s">
        <v>61</v>
      </c>
      <c r="N1748" t="s">
        <v>61</v>
      </c>
    </row>
    <row r="1749" spans="1:15" x14ac:dyDescent="0.2">
      <c r="A1749" s="1" t="s">
        <v>27301</v>
      </c>
      <c r="B1749" s="1" t="s">
        <v>12516</v>
      </c>
      <c r="C1749" s="1" t="s">
        <v>12517</v>
      </c>
      <c r="D1749" s="1" t="s">
        <v>16217</v>
      </c>
      <c r="E1749" t="s">
        <v>61</v>
      </c>
      <c r="F1749" t="s">
        <v>61</v>
      </c>
      <c r="G1749" t="s">
        <v>61</v>
      </c>
      <c r="I1749" t="s">
        <v>62</v>
      </c>
      <c r="J1749" t="s">
        <v>61</v>
      </c>
      <c r="K1749" t="s">
        <v>61</v>
      </c>
      <c r="M1749" t="s">
        <v>61</v>
      </c>
      <c r="N1749" t="s">
        <v>62</v>
      </c>
    </row>
    <row r="1750" spans="1:15" x14ac:dyDescent="0.2">
      <c r="A1750" s="1" t="s">
        <v>27302</v>
      </c>
      <c r="B1750" s="1" t="s">
        <v>12518</v>
      </c>
      <c r="C1750" s="1" t="s">
        <v>12519</v>
      </c>
      <c r="D1750" s="1" t="s">
        <v>16217</v>
      </c>
      <c r="G1750" t="s">
        <v>61</v>
      </c>
      <c r="I1750" t="s">
        <v>62</v>
      </c>
      <c r="M1750" t="s">
        <v>61</v>
      </c>
      <c r="N1750" t="s">
        <v>61</v>
      </c>
    </row>
    <row r="1751" spans="1:15" x14ac:dyDescent="0.2">
      <c r="A1751" s="1" t="s">
        <v>27303</v>
      </c>
      <c r="B1751" s="1" t="s">
        <v>12520</v>
      </c>
      <c r="C1751" s="1" t="s">
        <v>12521</v>
      </c>
      <c r="D1751" s="1" t="s">
        <v>16217</v>
      </c>
      <c r="G1751" t="s">
        <v>61</v>
      </c>
      <c r="I1751" t="s">
        <v>61</v>
      </c>
      <c r="M1751" t="s">
        <v>61</v>
      </c>
      <c r="N1751" t="s">
        <v>61</v>
      </c>
    </row>
    <row r="1752" spans="1:15" x14ac:dyDescent="0.2">
      <c r="A1752" s="1" t="s">
        <v>27304</v>
      </c>
      <c r="B1752" s="1" t="s">
        <v>12522</v>
      </c>
      <c r="C1752" s="1" t="s">
        <v>12523</v>
      </c>
      <c r="D1752" s="1" t="s">
        <v>16217</v>
      </c>
      <c r="G1752" t="s">
        <v>61</v>
      </c>
      <c r="I1752" t="s">
        <v>61</v>
      </c>
      <c r="M1752" t="s">
        <v>61</v>
      </c>
      <c r="N1752" t="s">
        <v>61</v>
      </c>
    </row>
    <row r="1753" spans="1:15" x14ac:dyDescent="0.2">
      <c r="A1753" s="1" t="s">
        <v>27305</v>
      </c>
      <c r="B1753" s="1" t="s">
        <v>12524</v>
      </c>
      <c r="C1753" s="1" t="s">
        <v>12525</v>
      </c>
      <c r="D1753" s="1" t="s">
        <v>16217</v>
      </c>
      <c r="G1753" t="s">
        <v>61</v>
      </c>
      <c r="I1753" t="s">
        <v>61</v>
      </c>
      <c r="M1753" t="s">
        <v>61</v>
      </c>
      <c r="N1753" t="s">
        <v>61</v>
      </c>
    </row>
    <row r="1754" spans="1:15" x14ac:dyDescent="0.2">
      <c r="A1754" s="1" t="s">
        <v>27306</v>
      </c>
      <c r="B1754" s="1" t="s">
        <v>12526</v>
      </c>
      <c r="C1754" s="1" t="s">
        <v>12527</v>
      </c>
      <c r="D1754" s="1" t="s">
        <v>16217</v>
      </c>
      <c r="G1754" t="s">
        <v>61</v>
      </c>
      <c r="I1754" t="s">
        <v>61</v>
      </c>
      <c r="M1754" t="s">
        <v>61</v>
      </c>
      <c r="N1754" t="s">
        <v>61</v>
      </c>
    </row>
    <row r="1755" spans="1:15" x14ac:dyDescent="0.2">
      <c r="A1755" s="1" t="s">
        <v>27307</v>
      </c>
      <c r="B1755" s="1" t="s">
        <v>12528</v>
      </c>
      <c r="C1755" s="1" t="s">
        <v>12529</v>
      </c>
      <c r="D1755" s="1" t="s">
        <v>16217</v>
      </c>
      <c r="E1755" t="s">
        <v>61</v>
      </c>
      <c r="F1755" t="s">
        <v>61</v>
      </c>
      <c r="G1755" t="s">
        <v>61</v>
      </c>
      <c r="I1755" t="s">
        <v>62</v>
      </c>
      <c r="J1755" t="s">
        <v>61</v>
      </c>
      <c r="K1755" t="s">
        <v>61</v>
      </c>
      <c r="M1755" t="s">
        <v>62</v>
      </c>
      <c r="N1755" t="s">
        <v>61</v>
      </c>
      <c r="O1755" t="s">
        <v>61</v>
      </c>
    </row>
    <row r="1756" spans="1:15" x14ac:dyDescent="0.2">
      <c r="A1756" s="1" t="s">
        <v>27308</v>
      </c>
      <c r="B1756" s="1" t="s">
        <v>12530</v>
      </c>
      <c r="C1756" s="1" t="s">
        <v>12531</v>
      </c>
      <c r="D1756" s="1" t="s">
        <v>16217</v>
      </c>
      <c r="G1756" t="s">
        <v>61</v>
      </c>
      <c r="I1756" t="s">
        <v>62</v>
      </c>
      <c r="M1756" t="s">
        <v>61</v>
      </c>
      <c r="N1756" t="s">
        <v>61</v>
      </c>
    </row>
    <row r="1757" spans="1:15" x14ac:dyDescent="0.2">
      <c r="A1757" s="1" t="s">
        <v>27309</v>
      </c>
      <c r="B1757" s="1" t="s">
        <v>12532</v>
      </c>
      <c r="C1757" s="1" t="s">
        <v>12533</v>
      </c>
      <c r="D1757" s="1" t="s">
        <v>16217</v>
      </c>
      <c r="G1757" t="s">
        <v>61</v>
      </c>
      <c r="I1757" t="s">
        <v>62</v>
      </c>
      <c r="M1757" t="s">
        <v>61</v>
      </c>
      <c r="N1757" t="s">
        <v>61</v>
      </c>
    </row>
    <row r="1758" spans="1:15" x14ac:dyDescent="0.2">
      <c r="A1758" s="1" t="s">
        <v>27310</v>
      </c>
      <c r="B1758" s="1" t="s">
        <v>12534</v>
      </c>
      <c r="C1758" s="1" t="s">
        <v>12535</v>
      </c>
      <c r="D1758" s="1" t="s">
        <v>16217</v>
      </c>
      <c r="G1758" t="s">
        <v>61</v>
      </c>
      <c r="I1758" t="s">
        <v>61</v>
      </c>
      <c r="M1758" t="s">
        <v>61</v>
      </c>
      <c r="N1758" t="s">
        <v>61</v>
      </c>
    </row>
    <row r="1759" spans="1:15" x14ac:dyDescent="0.2">
      <c r="A1759" s="1" t="s">
        <v>27311</v>
      </c>
      <c r="B1759" s="1" t="s">
        <v>12536</v>
      </c>
      <c r="C1759" s="1" t="s">
        <v>12537</v>
      </c>
      <c r="D1759" s="1" t="s">
        <v>16217</v>
      </c>
      <c r="G1759" t="s">
        <v>61</v>
      </c>
      <c r="I1759" t="s">
        <v>61</v>
      </c>
      <c r="M1759" t="s">
        <v>61</v>
      </c>
      <c r="N1759" t="s">
        <v>61</v>
      </c>
    </row>
    <row r="1760" spans="1:15" x14ac:dyDescent="0.2">
      <c r="A1760" s="1" t="s">
        <v>27312</v>
      </c>
      <c r="B1760" s="1" t="s">
        <v>12538</v>
      </c>
      <c r="C1760" s="1" t="s">
        <v>12539</v>
      </c>
      <c r="D1760" s="1" t="s">
        <v>16217</v>
      </c>
      <c r="G1760" t="s">
        <v>61</v>
      </c>
      <c r="I1760" t="s">
        <v>61</v>
      </c>
      <c r="M1760" t="s">
        <v>61</v>
      </c>
      <c r="N1760" t="s">
        <v>61</v>
      </c>
    </row>
    <row r="1761" spans="1:15" x14ac:dyDescent="0.2">
      <c r="A1761" s="1" t="s">
        <v>27313</v>
      </c>
      <c r="B1761" s="1" t="s">
        <v>12540</v>
      </c>
      <c r="C1761" s="1" t="s">
        <v>12541</v>
      </c>
      <c r="D1761" s="1" t="s">
        <v>16217</v>
      </c>
      <c r="E1761" t="s">
        <v>61</v>
      </c>
      <c r="F1761" t="s">
        <v>61</v>
      </c>
      <c r="G1761" t="s">
        <v>61</v>
      </c>
      <c r="I1761" t="s">
        <v>62</v>
      </c>
      <c r="J1761" t="s">
        <v>61</v>
      </c>
      <c r="K1761" t="s">
        <v>61</v>
      </c>
      <c r="M1761" t="s">
        <v>62</v>
      </c>
      <c r="N1761" t="s">
        <v>62</v>
      </c>
    </row>
    <row r="1762" spans="1:15" x14ac:dyDescent="0.2">
      <c r="A1762" s="1" t="s">
        <v>27314</v>
      </c>
      <c r="B1762" s="1" t="s">
        <v>12542</v>
      </c>
      <c r="C1762" s="1" t="s">
        <v>12543</v>
      </c>
      <c r="D1762" s="1" t="s">
        <v>16217</v>
      </c>
      <c r="G1762" t="s">
        <v>61</v>
      </c>
      <c r="I1762" t="s">
        <v>62</v>
      </c>
      <c r="M1762" t="s">
        <v>61</v>
      </c>
      <c r="N1762" t="s">
        <v>61</v>
      </c>
    </row>
    <row r="1763" spans="1:15" x14ac:dyDescent="0.2">
      <c r="A1763" s="1" t="s">
        <v>27315</v>
      </c>
      <c r="B1763" s="1" t="s">
        <v>12544</v>
      </c>
      <c r="C1763" s="1" t="s">
        <v>12545</v>
      </c>
      <c r="D1763" s="1" t="s">
        <v>16217</v>
      </c>
      <c r="G1763" t="s">
        <v>61</v>
      </c>
      <c r="I1763" t="s">
        <v>61</v>
      </c>
      <c r="M1763" t="s">
        <v>61</v>
      </c>
      <c r="N1763" t="s">
        <v>61</v>
      </c>
    </row>
    <row r="1764" spans="1:15" x14ac:dyDescent="0.2">
      <c r="A1764" s="1" t="s">
        <v>27316</v>
      </c>
      <c r="B1764" s="1" t="s">
        <v>12546</v>
      </c>
      <c r="C1764" s="1" t="s">
        <v>12547</v>
      </c>
      <c r="D1764" s="1" t="s">
        <v>16217</v>
      </c>
      <c r="G1764" t="s">
        <v>61</v>
      </c>
      <c r="I1764" t="s">
        <v>61</v>
      </c>
      <c r="M1764" t="s">
        <v>61</v>
      </c>
      <c r="N1764" t="s">
        <v>61</v>
      </c>
    </row>
    <row r="1765" spans="1:15" x14ac:dyDescent="0.2">
      <c r="A1765" s="1" t="s">
        <v>27317</v>
      </c>
      <c r="B1765" s="1" t="s">
        <v>12548</v>
      </c>
      <c r="C1765" s="1" t="s">
        <v>12549</v>
      </c>
      <c r="D1765" s="1" t="s">
        <v>16217</v>
      </c>
      <c r="G1765" t="s">
        <v>61</v>
      </c>
      <c r="I1765" t="s">
        <v>61</v>
      </c>
      <c r="M1765" t="s">
        <v>61</v>
      </c>
      <c r="N1765" t="s">
        <v>61</v>
      </c>
    </row>
    <row r="1766" spans="1:15" x14ac:dyDescent="0.2">
      <c r="A1766" s="1" t="s">
        <v>27318</v>
      </c>
      <c r="B1766" s="1" t="s">
        <v>12550</v>
      </c>
      <c r="C1766" s="1" t="s">
        <v>12551</v>
      </c>
      <c r="D1766" s="1" t="s">
        <v>16217</v>
      </c>
      <c r="G1766" t="s">
        <v>61</v>
      </c>
      <c r="I1766" t="s">
        <v>61</v>
      </c>
      <c r="M1766" t="s">
        <v>61</v>
      </c>
      <c r="N1766" t="s">
        <v>61</v>
      </c>
    </row>
    <row r="1767" spans="1:15" x14ac:dyDescent="0.2">
      <c r="A1767" s="1" t="s">
        <v>27319</v>
      </c>
      <c r="B1767" s="1" t="s">
        <v>12552</v>
      </c>
      <c r="C1767" s="1" t="s">
        <v>12553</v>
      </c>
      <c r="D1767" s="1" t="s">
        <v>16217</v>
      </c>
      <c r="G1767" t="s">
        <v>61</v>
      </c>
      <c r="I1767" t="s">
        <v>62</v>
      </c>
      <c r="M1767" t="s">
        <v>61</v>
      </c>
      <c r="N1767" t="s">
        <v>61</v>
      </c>
    </row>
    <row r="1768" spans="1:15" x14ac:dyDescent="0.2">
      <c r="A1768" s="1" t="s">
        <v>27320</v>
      </c>
      <c r="B1768" s="1" t="s">
        <v>12554</v>
      </c>
      <c r="C1768" s="1" t="s">
        <v>12555</v>
      </c>
      <c r="D1768" s="1" t="s">
        <v>16217</v>
      </c>
      <c r="E1768" t="s">
        <v>61</v>
      </c>
      <c r="F1768" t="s">
        <v>61</v>
      </c>
      <c r="G1768" t="s">
        <v>61</v>
      </c>
      <c r="I1768" t="s">
        <v>62</v>
      </c>
      <c r="J1768" t="s">
        <v>61</v>
      </c>
      <c r="K1768" t="s">
        <v>61</v>
      </c>
      <c r="M1768" t="s">
        <v>61</v>
      </c>
      <c r="N1768" t="s">
        <v>62</v>
      </c>
    </row>
    <row r="1769" spans="1:15" x14ac:dyDescent="0.2">
      <c r="A1769" s="1" t="s">
        <v>27321</v>
      </c>
      <c r="B1769" s="1" t="s">
        <v>12556</v>
      </c>
      <c r="C1769" s="1" t="s">
        <v>12557</v>
      </c>
      <c r="D1769" s="1" t="s">
        <v>16217</v>
      </c>
      <c r="G1769" t="s">
        <v>61</v>
      </c>
      <c r="I1769" t="s">
        <v>61</v>
      </c>
      <c r="M1769" t="s">
        <v>61</v>
      </c>
      <c r="N1769" t="s">
        <v>61</v>
      </c>
    </row>
    <row r="1770" spans="1:15" x14ac:dyDescent="0.2">
      <c r="A1770" s="1" t="s">
        <v>27322</v>
      </c>
      <c r="B1770" s="1" t="s">
        <v>12558</v>
      </c>
      <c r="C1770" s="1" t="s">
        <v>12559</v>
      </c>
      <c r="D1770" s="1" t="s">
        <v>16217</v>
      </c>
      <c r="G1770" t="s">
        <v>61</v>
      </c>
      <c r="I1770" t="s">
        <v>61</v>
      </c>
      <c r="M1770" t="s">
        <v>61</v>
      </c>
      <c r="N1770" t="s">
        <v>61</v>
      </c>
    </row>
    <row r="1771" spans="1:15" x14ac:dyDescent="0.2">
      <c r="A1771" s="1" t="s">
        <v>27323</v>
      </c>
      <c r="B1771" s="1" t="s">
        <v>12560</v>
      </c>
      <c r="C1771" s="1" t="s">
        <v>12561</v>
      </c>
      <c r="D1771" s="1" t="s">
        <v>16217</v>
      </c>
      <c r="G1771" t="s">
        <v>61</v>
      </c>
      <c r="I1771" t="s">
        <v>61</v>
      </c>
      <c r="M1771" t="s">
        <v>61</v>
      </c>
      <c r="N1771" t="s">
        <v>61</v>
      </c>
    </row>
    <row r="1772" spans="1:15" x14ac:dyDescent="0.2">
      <c r="A1772" s="1" t="s">
        <v>27324</v>
      </c>
      <c r="B1772" s="1" t="s">
        <v>12562</v>
      </c>
      <c r="C1772" s="1" t="s">
        <v>12563</v>
      </c>
      <c r="D1772" s="1" t="s">
        <v>16217</v>
      </c>
      <c r="G1772" t="s">
        <v>61</v>
      </c>
      <c r="I1772" t="s">
        <v>61</v>
      </c>
      <c r="M1772" t="s">
        <v>61</v>
      </c>
      <c r="N1772" t="s">
        <v>61</v>
      </c>
    </row>
    <row r="1773" spans="1:15" x14ac:dyDescent="0.2">
      <c r="A1773" s="1" t="s">
        <v>27325</v>
      </c>
      <c r="B1773" s="1" t="s">
        <v>12564</v>
      </c>
      <c r="C1773" s="1" t="s">
        <v>12565</v>
      </c>
      <c r="D1773" s="1" t="s">
        <v>16217</v>
      </c>
      <c r="E1773" t="s">
        <v>61</v>
      </c>
      <c r="F1773" t="s">
        <v>61</v>
      </c>
      <c r="G1773" t="s">
        <v>62</v>
      </c>
      <c r="I1773" t="s">
        <v>62</v>
      </c>
      <c r="J1773" t="s">
        <v>61</v>
      </c>
      <c r="K1773" t="s">
        <v>61</v>
      </c>
      <c r="M1773" t="s">
        <v>62</v>
      </c>
      <c r="N1773" t="s">
        <v>62</v>
      </c>
      <c r="O1773" t="s">
        <v>62</v>
      </c>
    </row>
    <row r="1774" spans="1:15" x14ac:dyDescent="0.2">
      <c r="A1774" s="1" t="s">
        <v>27326</v>
      </c>
      <c r="B1774" s="1" t="s">
        <v>12566</v>
      </c>
      <c r="C1774" s="1" t="s">
        <v>12567</v>
      </c>
      <c r="D1774" s="1" t="s">
        <v>16217</v>
      </c>
      <c r="G1774" t="s">
        <v>61</v>
      </c>
      <c r="I1774" t="s">
        <v>61</v>
      </c>
      <c r="M1774" t="s">
        <v>61</v>
      </c>
      <c r="N1774" t="s">
        <v>61</v>
      </c>
    </row>
    <row r="1775" spans="1:15" x14ac:dyDescent="0.2">
      <c r="A1775" s="1" t="s">
        <v>27327</v>
      </c>
      <c r="B1775" s="1" t="s">
        <v>12568</v>
      </c>
      <c r="C1775" s="1" t="s">
        <v>12569</v>
      </c>
      <c r="D1775" s="1" t="s">
        <v>16217</v>
      </c>
      <c r="G1775" t="s">
        <v>61</v>
      </c>
      <c r="I1775" t="s">
        <v>61</v>
      </c>
      <c r="M1775" t="s">
        <v>61</v>
      </c>
      <c r="N1775" t="s">
        <v>61</v>
      </c>
    </row>
    <row r="1776" spans="1:15" x14ac:dyDescent="0.2">
      <c r="A1776" s="1" t="s">
        <v>27328</v>
      </c>
      <c r="B1776" s="1" t="s">
        <v>12570</v>
      </c>
      <c r="C1776" s="1" t="s">
        <v>12571</v>
      </c>
      <c r="D1776" s="1" t="s">
        <v>16217</v>
      </c>
      <c r="G1776" t="s">
        <v>61</v>
      </c>
      <c r="I1776" t="s">
        <v>61</v>
      </c>
      <c r="M1776" t="s">
        <v>61</v>
      </c>
      <c r="N1776" t="s">
        <v>61</v>
      </c>
    </row>
    <row r="1777" spans="1:14" x14ac:dyDescent="0.2">
      <c r="A1777" s="1" t="s">
        <v>27329</v>
      </c>
      <c r="B1777" s="1" t="s">
        <v>12572</v>
      </c>
      <c r="C1777" s="1" t="s">
        <v>12573</v>
      </c>
      <c r="D1777" s="1" t="s">
        <v>16217</v>
      </c>
      <c r="G1777" t="s">
        <v>61</v>
      </c>
      <c r="I1777" t="s">
        <v>61</v>
      </c>
      <c r="M1777" t="s">
        <v>61</v>
      </c>
      <c r="N1777" t="s">
        <v>61</v>
      </c>
    </row>
    <row r="1778" spans="1:14" x14ac:dyDescent="0.2">
      <c r="A1778" s="1" t="s">
        <v>27330</v>
      </c>
      <c r="B1778" s="1" t="s">
        <v>12574</v>
      </c>
      <c r="C1778" s="1" t="s">
        <v>12575</v>
      </c>
      <c r="D1778" s="1" t="s">
        <v>16217</v>
      </c>
      <c r="G1778" t="s">
        <v>61</v>
      </c>
      <c r="I1778" t="s">
        <v>61</v>
      </c>
      <c r="M1778" t="s">
        <v>61</v>
      </c>
      <c r="N1778" t="s">
        <v>61</v>
      </c>
    </row>
    <row r="1779" spans="1:14" x14ac:dyDescent="0.2">
      <c r="A1779" s="1" t="s">
        <v>27331</v>
      </c>
      <c r="B1779" s="1" t="s">
        <v>12576</v>
      </c>
      <c r="C1779" s="1" t="s">
        <v>12577</v>
      </c>
      <c r="D1779" s="1" t="s">
        <v>16217</v>
      </c>
      <c r="G1779" t="s">
        <v>61</v>
      </c>
      <c r="I1779" t="s">
        <v>61</v>
      </c>
      <c r="M1779" t="s">
        <v>61</v>
      </c>
      <c r="N1779" t="s">
        <v>61</v>
      </c>
    </row>
    <row r="1780" spans="1:14" x14ac:dyDescent="0.2">
      <c r="A1780" s="1" t="s">
        <v>27332</v>
      </c>
      <c r="B1780" s="1" t="s">
        <v>12578</v>
      </c>
      <c r="C1780" s="1" t="s">
        <v>12579</v>
      </c>
      <c r="D1780" s="1" t="s">
        <v>16217</v>
      </c>
      <c r="G1780" t="s">
        <v>61</v>
      </c>
      <c r="I1780" t="s">
        <v>61</v>
      </c>
      <c r="M1780" t="s">
        <v>61</v>
      </c>
      <c r="N1780" t="s">
        <v>61</v>
      </c>
    </row>
    <row r="1781" spans="1:14" x14ac:dyDescent="0.2">
      <c r="A1781" s="1" t="s">
        <v>27333</v>
      </c>
      <c r="B1781" s="1" t="s">
        <v>12580</v>
      </c>
      <c r="C1781" s="1" t="s">
        <v>12581</v>
      </c>
      <c r="D1781" s="1" t="s">
        <v>16217</v>
      </c>
      <c r="G1781" t="s">
        <v>61</v>
      </c>
      <c r="I1781" t="s">
        <v>61</v>
      </c>
      <c r="M1781" t="s">
        <v>61</v>
      </c>
      <c r="N1781" t="s">
        <v>61</v>
      </c>
    </row>
    <row r="1782" spans="1:14" x14ac:dyDescent="0.2">
      <c r="A1782" s="1" t="s">
        <v>27334</v>
      </c>
      <c r="B1782" s="1" t="s">
        <v>12582</v>
      </c>
      <c r="C1782" s="1" t="s">
        <v>12583</v>
      </c>
      <c r="D1782" s="1" t="s">
        <v>16217</v>
      </c>
      <c r="G1782" t="s">
        <v>61</v>
      </c>
      <c r="I1782" t="s">
        <v>61</v>
      </c>
      <c r="M1782" t="s">
        <v>61</v>
      </c>
      <c r="N1782" t="s">
        <v>61</v>
      </c>
    </row>
    <row r="1783" spans="1:14" x14ac:dyDescent="0.2">
      <c r="A1783" s="1" t="s">
        <v>27335</v>
      </c>
      <c r="B1783" s="1" t="s">
        <v>12584</v>
      </c>
      <c r="C1783" s="1" t="s">
        <v>12585</v>
      </c>
      <c r="D1783" s="1" t="s">
        <v>16217</v>
      </c>
      <c r="G1783" t="s">
        <v>61</v>
      </c>
      <c r="I1783" t="s">
        <v>61</v>
      </c>
      <c r="M1783" t="s">
        <v>61</v>
      </c>
      <c r="N1783" t="s">
        <v>61</v>
      </c>
    </row>
    <row r="1784" spans="1:14" x14ac:dyDescent="0.2">
      <c r="A1784" s="1" t="s">
        <v>27336</v>
      </c>
      <c r="B1784" s="1" t="s">
        <v>12586</v>
      </c>
      <c r="C1784" s="1" t="s">
        <v>12587</v>
      </c>
      <c r="D1784" s="1" t="s">
        <v>16217</v>
      </c>
      <c r="G1784" t="s">
        <v>61</v>
      </c>
      <c r="I1784" t="s">
        <v>61</v>
      </c>
      <c r="M1784" t="s">
        <v>61</v>
      </c>
      <c r="N1784" t="s">
        <v>61</v>
      </c>
    </row>
    <row r="1785" spans="1:14" x14ac:dyDescent="0.2">
      <c r="A1785" s="1" t="s">
        <v>27337</v>
      </c>
      <c r="B1785" s="1" t="s">
        <v>12588</v>
      </c>
      <c r="C1785" s="1" t="s">
        <v>12589</v>
      </c>
      <c r="D1785" s="1" t="s">
        <v>16217</v>
      </c>
      <c r="G1785" t="s">
        <v>61</v>
      </c>
      <c r="I1785" t="s">
        <v>61</v>
      </c>
      <c r="M1785" t="s">
        <v>61</v>
      </c>
      <c r="N1785" t="s">
        <v>61</v>
      </c>
    </row>
    <row r="1786" spans="1:14" x14ac:dyDescent="0.2">
      <c r="A1786" s="1" t="s">
        <v>27338</v>
      </c>
      <c r="B1786" s="1" t="s">
        <v>12590</v>
      </c>
      <c r="C1786" s="1" t="s">
        <v>12591</v>
      </c>
      <c r="D1786" s="1" t="s">
        <v>16217</v>
      </c>
      <c r="G1786" t="s">
        <v>61</v>
      </c>
      <c r="I1786" t="s">
        <v>62</v>
      </c>
      <c r="M1786" t="s">
        <v>61</v>
      </c>
      <c r="N1786" t="s">
        <v>61</v>
      </c>
    </row>
    <row r="1787" spans="1:14" x14ac:dyDescent="0.2">
      <c r="A1787" s="1" t="s">
        <v>27339</v>
      </c>
      <c r="B1787" s="1" t="s">
        <v>12592</v>
      </c>
      <c r="C1787" s="1" t="s">
        <v>12593</v>
      </c>
      <c r="D1787" s="1" t="s">
        <v>16217</v>
      </c>
      <c r="G1787" t="s">
        <v>61</v>
      </c>
      <c r="I1787" t="s">
        <v>62</v>
      </c>
      <c r="M1787" t="s">
        <v>61</v>
      </c>
      <c r="N1787" t="s">
        <v>61</v>
      </c>
    </row>
    <row r="1788" spans="1:14" x14ac:dyDescent="0.2">
      <c r="A1788" s="1" t="s">
        <v>27340</v>
      </c>
      <c r="B1788" s="1" t="s">
        <v>12594</v>
      </c>
      <c r="C1788" s="1" t="s">
        <v>12595</v>
      </c>
      <c r="D1788" s="1" t="s">
        <v>16217</v>
      </c>
      <c r="G1788" t="s">
        <v>61</v>
      </c>
      <c r="I1788" t="s">
        <v>61</v>
      </c>
      <c r="M1788" t="s">
        <v>61</v>
      </c>
      <c r="N1788" t="s">
        <v>61</v>
      </c>
    </row>
    <row r="1789" spans="1:14" x14ac:dyDescent="0.2">
      <c r="A1789" s="1" t="s">
        <v>27341</v>
      </c>
      <c r="B1789" s="1" t="s">
        <v>12596</v>
      </c>
      <c r="C1789" s="1" t="s">
        <v>12597</v>
      </c>
      <c r="D1789" s="1" t="s">
        <v>16217</v>
      </c>
      <c r="G1789" t="s">
        <v>61</v>
      </c>
      <c r="I1789" t="s">
        <v>62</v>
      </c>
      <c r="M1789" t="s">
        <v>61</v>
      </c>
      <c r="N1789" t="s">
        <v>61</v>
      </c>
    </row>
    <row r="1790" spans="1:14" x14ac:dyDescent="0.2">
      <c r="A1790" s="1" t="s">
        <v>27342</v>
      </c>
      <c r="B1790" s="1" t="s">
        <v>12598</v>
      </c>
      <c r="C1790" s="1" t="s">
        <v>12599</v>
      </c>
      <c r="D1790" s="1" t="s">
        <v>16217</v>
      </c>
      <c r="E1790" t="s">
        <v>61</v>
      </c>
      <c r="F1790" t="s">
        <v>61</v>
      </c>
      <c r="G1790" t="s">
        <v>61</v>
      </c>
      <c r="I1790" t="s">
        <v>62</v>
      </c>
      <c r="J1790" t="s">
        <v>61</v>
      </c>
      <c r="K1790" t="s">
        <v>61</v>
      </c>
      <c r="M1790" t="s">
        <v>61</v>
      </c>
      <c r="N1790" t="s">
        <v>62</v>
      </c>
    </row>
    <row r="1791" spans="1:14" x14ac:dyDescent="0.2">
      <c r="A1791" s="1" t="s">
        <v>27343</v>
      </c>
      <c r="B1791" s="1" t="s">
        <v>12600</v>
      </c>
      <c r="C1791" s="1" t="s">
        <v>12601</v>
      </c>
      <c r="D1791" s="1" t="s">
        <v>16217</v>
      </c>
      <c r="G1791" t="s">
        <v>61</v>
      </c>
      <c r="I1791" t="s">
        <v>62</v>
      </c>
      <c r="M1791" t="s">
        <v>61</v>
      </c>
      <c r="N1791" t="s">
        <v>61</v>
      </c>
    </row>
    <row r="1792" spans="1:14" x14ac:dyDescent="0.2">
      <c r="A1792" s="1" t="s">
        <v>27344</v>
      </c>
      <c r="B1792" s="1" t="s">
        <v>12602</v>
      </c>
      <c r="C1792" s="1" t="s">
        <v>12603</v>
      </c>
      <c r="D1792" s="1" t="s">
        <v>16217</v>
      </c>
      <c r="G1792" t="s">
        <v>61</v>
      </c>
      <c r="I1792" t="s">
        <v>61</v>
      </c>
      <c r="M1792" t="s">
        <v>61</v>
      </c>
      <c r="N1792" t="s">
        <v>61</v>
      </c>
    </row>
    <row r="1793" spans="1:14" x14ac:dyDescent="0.2">
      <c r="A1793" s="1" t="s">
        <v>27345</v>
      </c>
      <c r="B1793" s="1" t="s">
        <v>12604</v>
      </c>
      <c r="C1793" s="1" t="s">
        <v>12605</v>
      </c>
      <c r="D1793" s="1" t="s">
        <v>16217</v>
      </c>
      <c r="G1793" t="s">
        <v>61</v>
      </c>
      <c r="I1793" t="s">
        <v>61</v>
      </c>
      <c r="M1793" t="s">
        <v>61</v>
      </c>
      <c r="N1793" t="s">
        <v>61</v>
      </c>
    </row>
    <row r="1794" spans="1:14" x14ac:dyDescent="0.2">
      <c r="A1794" s="1" t="s">
        <v>27346</v>
      </c>
      <c r="B1794" s="1" t="s">
        <v>12606</v>
      </c>
      <c r="C1794" s="1" t="s">
        <v>12607</v>
      </c>
      <c r="D1794" s="1" t="s">
        <v>16217</v>
      </c>
      <c r="G1794" t="s">
        <v>61</v>
      </c>
      <c r="I1794" t="s">
        <v>61</v>
      </c>
      <c r="M1794" t="s">
        <v>61</v>
      </c>
      <c r="N1794" t="s">
        <v>61</v>
      </c>
    </row>
    <row r="1795" spans="1:14" x14ac:dyDescent="0.2">
      <c r="A1795" s="1" t="s">
        <v>27347</v>
      </c>
      <c r="B1795" s="1" t="s">
        <v>12608</v>
      </c>
      <c r="C1795" s="1" t="s">
        <v>12609</v>
      </c>
      <c r="D1795" s="1" t="s">
        <v>16217</v>
      </c>
      <c r="G1795" t="s">
        <v>61</v>
      </c>
      <c r="I1795" t="s">
        <v>61</v>
      </c>
      <c r="M1795" t="s">
        <v>61</v>
      </c>
      <c r="N1795" t="s">
        <v>61</v>
      </c>
    </row>
    <row r="1796" spans="1:14" x14ac:dyDescent="0.2">
      <c r="A1796" s="1" t="s">
        <v>27348</v>
      </c>
      <c r="B1796" s="1" t="s">
        <v>12610</v>
      </c>
      <c r="C1796" s="1" t="s">
        <v>12611</v>
      </c>
      <c r="D1796" s="1" t="s">
        <v>16217</v>
      </c>
      <c r="G1796" t="s">
        <v>61</v>
      </c>
      <c r="I1796" t="s">
        <v>61</v>
      </c>
      <c r="M1796" t="s">
        <v>61</v>
      </c>
      <c r="N1796" t="s">
        <v>61</v>
      </c>
    </row>
    <row r="1797" spans="1:14" x14ac:dyDescent="0.2">
      <c r="A1797" s="1" t="s">
        <v>27349</v>
      </c>
      <c r="B1797" s="1" t="s">
        <v>12612</v>
      </c>
      <c r="C1797" s="1" t="s">
        <v>12613</v>
      </c>
      <c r="D1797" s="1" t="s">
        <v>16217</v>
      </c>
      <c r="E1797" t="s">
        <v>61</v>
      </c>
      <c r="F1797" t="s">
        <v>61</v>
      </c>
      <c r="G1797" t="s">
        <v>61</v>
      </c>
      <c r="I1797" t="s">
        <v>62</v>
      </c>
      <c r="J1797" t="s">
        <v>61</v>
      </c>
      <c r="K1797" t="s">
        <v>61</v>
      </c>
      <c r="M1797" t="s">
        <v>62</v>
      </c>
      <c r="N1797" t="s">
        <v>62</v>
      </c>
    </row>
    <row r="1798" spans="1:14" x14ac:dyDescent="0.2">
      <c r="A1798" s="1" t="s">
        <v>27350</v>
      </c>
      <c r="B1798" s="1" t="s">
        <v>12614</v>
      </c>
      <c r="C1798" s="1" t="s">
        <v>12615</v>
      </c>
      <c r="D1798" s="1" t="s">
        <v>16217</v>
      </c>
      <c r="G1798" t="s">
        <v>61</v>
      </c>
      <c r="I1798" t="s">
        <v>62</v>
      </c>
      <c r="M1798" t="s">
        <v>61</v>
      </c>
      <c r="N1798" t="s">
        <v>61</v>
      </c>
    </row>
    <row r="1799" spans="1:14" x14ac:dyDescent="0.2">
      <c r="A1799" s="1" t="s">
        <v>27351</v>
      </c>
      <c r="B1799" s="1" t="s">
        <v>12616</v>
      </c>
      <c r="C1799" s="1" t="s">
        <v>12617</v>
      </c>
      <c r="D1799" s="1" t="s">
        <v>16217</v>
      </c>
      <c r="G1799" t="s">
        <v>61</v>
      </c>
      <c r="I1799" t="s">
        <v>61</v>
      </c>
      <c r="M1799" t="s">
        <v>61</v>
      </c>
      <c r="N1799" t="s">
        <v>61</v>
      </c>
    </row>
    <row r="1800" spans="1:14" x14ac:dyDescent="0.2">
      <c r="A1800" s="1" t="s">
        <v>27352</v>
      </c>
      <c r="B1800" s="1" t="s">
        <v>12618</v>
      </c>
      <c r="C1800" s="1" t="s">
        <v>12619</v>
      </c>
      <c r="D1800" s="1" t="s">
        <v>16217</v>
      </c>
      <c r="G1800" t="s">
        <v>61</v>
      </c>
      <c r="I1800" t="s">
        <v>61</v>
      </c>
      <c r="M1800" t="s">
        <v>61</v>
      </c>
      <c r="N1800" t="s">
        <v>61</v>
      </c>
    </row>
    <row r="1801" spans="1:14" x14ac:dyDescent="0.2">
      <c r="A1801" s="1" t="s">
        <v>27353</v>
      </c>
      <c r="B1801" s="1" t="s">
        <v>12620</v>
      </c>
      <c r="C1801" s="1" t="s">
        <v>12621</v>
      </c>
      <c r="D1801" s="1" t="s">
        <v>16217</v>
      </c>
      <c r="G1801" t="s">
        <v>61</v>
      </c>
      <c r="I1801" t="s">
        <v>61</v>
      </c>
      <c r="M1801" t="s">
        <v>61</v>
      </c>
      <c r="N1801" t="s">
        <v>61</v>
      </c>
    </row>
    <row r="1802" spans="1:14" x14ac:dyDescent="0.2">
      <c r="A1802" s="1" t="s">
        <v>27354</v>
      </c>
      <c r="B1802" s="1" t="s">
        <v>12622</v>
      </c>
      <c r="C1802" s="1" t="s">
        <v>12623</v>
      </c>
      <c r="D1802" s="1" t="s">
        <v>16217</v>
      </c>
      <c r="G1802" t="s">
        <v>61</v>
      </c>
      <c r="I1802" t="s">
        <v>61</v>
      </c>
      <c r="M1802" t="s">
        <v>61</v>
      </c>
      <c r="N1802" t="s">
        <v>61</v>
      </c>
    </row>
    <row r="1803" spans="1:14" x14ac:dyDescent="0.2">
      <c r="A1803" s="1" t="s">
        <v>27355</v>
      </c>
      <c r="B1803" s="1" t="s">
        <v>12624</v>
      </c>
      <c r="C1803" s="1" t="s">
        <v>12625</v>
      </c>
      <c r="D1803" s="1" t="s">
        <v>16217</v>
      </c>
      <c r="G1803" t="s">
        <v>61</v>
      </c>
      <c r="I1803" t="s">
        <v>61</v>
      </c>
      <c r="M1803" t="s">
        <v>61</v>
      </c>
      <c r="N1803" t="s">
        <v>61</v>
      </c>
    </row>
    <row r="1804" spans="1:14" x14ac:dyDescent="0.2">
      <c r="A1804" s="1" t="s">
        <v>27356</v>
      </c>
      <c r="B1804" s="1" t="s">
        <v>12626</v>
      </c>
      <c r="C1804" s="1" t="s">
        <v>12627</v>
      </c>
      <c r="D1804" s="1" t="s">
        <v>16217</v>
      </c>
      <c r="G1804" t="s">
        <v>61</v>
      </c>
      <c r="I1804" t="s">
        <v>61</v>
      </c>
      <c r="M1804" t="s">
        <v>61</v>
      </c>
      <c r="N1804" t="s">
        <v>61</v>
      </c>
    </row>
    <row r="1805" spans="1:14" x14ac:dyDescent="0.2">
      <c r="A1805" s="1" t="s">
        <v>27357</v>
      </c>
      <c r="B1805" s="1" t="s">
        <v>12628</v>
      </c>
      <c r="C1805" s="1" t="s">
        <v>12629</v>
      </c>
      <c r="D1805" s="1" t="s">
        <v>16217</v>
      </c>
      <c r="G1805" t="s">
        <v>61</v>
      </c>
      <c r="I1805" t="s">
        <v>62</v>
      </c>
      <c r="M1805" t="s">
        <v>61</v>
      </c>
      <c r="N1805" t="s">
        <v>61</v>
      </c>
    </row>
    <row r="1806" spans="1:14" x14ac:dyDescent="0.2">
      <c r="A1806" s="1" t="s">
        <v>27358</v>
      </c>
      <c r="B1806" s="1" t="s">
        <v>12630</v>
      </c>
      <c r="C1806" s="1" t="s">
        <v>12631</v>
      </c>
      <c r="D1806" s="1" t="s">
        <v>16217</v>
      </c>
      <c r="G1806" t="s">
        <v>61</v>
      </c>
      <c r="I1806" t="s">
        <v>62</v>
      </c>
      <c r="M1806" t="s">
        <v>61</v>
      </c>
      <c r="N1806" t="s">
        <v>61</v>
      </c>
    </row>
    <row r="1807" spans="1:14" x14ac:dyDescent="0.2">
      <c r="A1807" s="1" t="s">
        <v>27359</v>
      </c>
      <c r="B1807" s="1" t="s">
        <v>12632</v>
      </c>
      <c r="C1807" s="1" t="s">
        <v>12633</v>
      </c>
      <c r="D1807" s="1" t="s">
        <v>16217</v>
      </c>
      <c r="G1807" t="s">
        <v>61</v>
      </c>
      <c r="I1807" t="s">
        <v>62</v>
      </c>
      <c r="M1807" t="s">
        <v>61</v>
      </c>
      <c r="N1807" t="s">
        <v>61</v>
      </c>
    </row>
    <row r="1808" spans="1:14" x14ac:dyDescent="0.2">
      <c r="A1808" s="1" t="s">
        <v>27360</v>
      </c>
      <c r="B1808" s="1" t="s">
        <v>12634</v>
      </c>
      <c r="C1808" s="1" t="s">
        <v>12635</v>
      </c>
      <c r="D1808" s="1" t="s">
        <v>16217</v>
      </c>
      <c r="G1808" t="s">
        <v>61</v>
      </c>
      <c r="I1808" t="s">
        <v>62</v>
      </c>
      <c r="M1808" t="s">
        <v>61</v>
      </c>
      <c r="N1808" t="s">
        <v>61</v>
      </c>
    </row>
    <row r="1809" spans="1:15" x14ac:dyDescent="0.2">
      <c r="A1809" s="1" t="s">
        <v>27361</v>
      </c>
      <c r="B1809" s="1" t="s">
        <v>12636</v>
      </c>
      <c r="C1809" s="1" t="s">
        <v>12637</v>
      </c>
      <c r="D1809" s="1" t="s">
        <v>16217</v>
      </c>
      <c r="G1809" t="s">
        <v>61</v>
      </c>
      <c r="I1809" t="s">
        <v>62</v>
      </c>
      <c r="M1809" t="s">
        <v>61</v>
      </c>
      <c r="N1809" t="s">
        <v>61</v>
      </c>
    </row>
    <row r="1810" spans="1:15" x14ac:dyDescent="0.2">
      <c r="A1810" s="1" t="s">
        <v>27362</v>
      </c>
      <c r="B1810" s="1" t="s">
        <v>12638</v>
      </c>
      <c r="C1810" s="1" t="s">
        <v>12639</v>
      </c>
      <c r="D1810" s="1" t="s">
        <v>16217</v>
      </c>
      <c r="G1810" t="s">
        <v>61</v>
      </c>
      <c r="I1810" t="s">
        <v>61</v>
      </c>
      <c r="M1810" t="s">
        <v>61</v>
      </c>
      <c r="N1810" t="s">
        <v>61</v>
      </c>
    </row>
    <row r="1811" spans="1:15" x14ac:dyDescent="0.2">
      <c r="A1811" s="1" t="s">
        <v>27363</v>
      </c>
      <c r="B1811" s="1" t="s">
        <v>12640</v>
      </c>
      <c r="C1811" s="1" t="s">
        <v>12641</v>
      </c>
      <c r="D1811" s="1" t="s">
        <v>16217</v>
      </c>
      <c r="G1811" t="s">
        <v>61</v>
      </c>
      <c r="I1811" t="s">
        <v>61</v>
      </c>
      <c r="M1811" t="s">
        <v>61</v>
      </c>
      <c r="N1811" t="s">
        <v>61</v>
      </c>
    </row>
    <row r="1812" spans="1:15" x14ac:dyDescent="0.2">
      <c r="A1812" s="1" t="s">
        <v>27364</v>
      </c>
      <c r="B1812" s="1" t="s">
        <v>12642</v>
      </c>
      <c r="C1812" s="1" t="s">
        <v>12643</v>
      </c>
      <c r="D1812" s="1" t="s">
        <v>16217</v>
      </c>
      <c r="G1812" t="s">
        <v>61</v>
      </c>
      <c r="I1812" t="s">
        <v>61</v>
      </c>
      <c r="M1812" t="s">
        <v>61</v>
      </c>
      <c r="N1812" t="s">
        <v>61</v>
      </c>
    </row>
    <row r="1813" spans="1:15" x14ac:dyDescent="0.2">
      <c r="A1813" s="1" t="s">
        <v>27365</v>
      </c>
      <c r="B1813" s="1" t="s">
        <v>12644</v>
      </c>
      <c r="C1813" s="1" t="s">
        <v>12645</v>
      </c>
      <c r="D1813" s="1" t="s">
        <v>16217</v>
      </c>
      <c r="G1813" t="s">
        <v>61</v>
      </c>
      <c r="I1813" t="s">
        <v>61</v>
      </c>
      <c r="M1813" t="s">
        <v>61</v>
      </c>
      <c r="N1813" t="s">
        <v>61</v>
      </c>
    </row>
    <row r="1814" spans="1:15" x14ac:dyDescent="0.2">
      <c r="A1814" s="1" t="s">
        <v>27366</v>
      </c>
      <c r="B1814" s="1" t="s">
        <v>12646</v>
      </c>
      <c r="C1814" s="1" t="s">
        <v>12647</v>
      </c>
      <c r="D1814" s="1" t="s">
        <v>16217</v>
      </c>
      <c r="E1814" t="s">
        <v>61</v>
      </c>
      <c r="F1814" t="s">
        <v>61</v>
      </c>
      <c r="G1814" t="s">
        <v>61</v>
      </c>
      <c r="I1814" t="s">
        <v>62</v>
      </c>
      <c r="J1814" t="s">
        <v>61</v>
      </c>
      <c r="K1814" t="s">
        <v>61</v>
      </c>
      <c r="M1814" t="s">
        <v>61</v>
      </c>
      <c r="N1814" t="s">
        <v>62</v>
      </c>
      <c r="O1814" t="s">
        <v>61</v>
      </c>
    </row>
    <row r="1815" spans="1:15" x14ac:dyDescent="0.2">
      <c r="A1815" s="1" t="s">
        <v>27367</v>
      </c>
      <c r="B1815" s="1" t="s">
        <v>12648</v>
      </c>
      <c r="C1815" s="1" t="s">
        <v>12649</v>
      </c>
      <c r="D1815" s="1" t="s">
        <v>16217</v>
      </c>
      <c r="G1815" t="s">
        <v>61</v>
      </c>
      <c r="I1815" t="s">
        <v>62</v>
      </c>
      <c r="M1815" t="s">
        <v>61</v>
      </c>
      <c r="N1815" t="s">
        <v>61</v>
      </c>
    </row>
    <row r="1816" spans="1:15" x14ac:dyDescent="0.2">
      <c r="A1816" s="1" t="s">
        <v>27368</v>
      </c>
      <c r="B1816" s="1" t="s">
        <v>12650</v>
      </c>
      <c r="C1816" s="1" t="s">
        <v>12651</v>
      </c>
      <c r="D1816" s="1" t="s">
        <v>16217</v>
      </c>
      <c r="G1816" t="s">
        <v>61</v>
      </c>
      <c r="I1816" t="s">
        <v>62</v>
      </c>
      <c r="M1816" t="s">
        <v>61</v>
      </c>
      <c r="N1816" t="s">
        <v>61</v>
      </c>
    </row>
    <row r="1817" spans="1:15" x14ac:dyDescent="0.2">
      <c r="A1817" s="1" t="s">
        <v>27369</v>
      </c>
      <c r="B1817" s="1" t="s">
        <v>12652</v>
      </c>
      <c r="C1817" s="1" t="s">
        <v>12653</v>
      </c>
      <c r="D1817" s="1" t="s">
        <v>16217</v>
      </c>
      <c r="E1817" t="s">
        <v>61</v>
      </c>
      <c r="F1817" t="s">
        <v>61</v>
      </c>
      <c r="G1817" t="s">
        <v>62</v>
      </c>
      <c r="I1817" t="s">
        <v>62</v>
      </c>
      <c r="J1817" t="s">
        <v>61</v>
      </c>
      <c r="K1817" t="s">
        <v>61</v>
      </c>
      <c r="M1817" t="s">
        <v>62</v>
      </c>
      <c r="N1817" t="s">
        <v>62</v>
      </c>
      <c r="O1817" t="s">
        <v>62</v>
      </c>
    </row>
    <row r="1818" spans="1:15" x14ac:dyDescent="0.2">
      <c r="A1818" s="1" t="s">
        <v>27370</v>
      </c>
      <c r="B1818" s="1" t="s">
        <v>12654</v>
      </c>
      <c r="C1818" s="1" t="s">
        <v>12655</v>
      </c>
      <c r="D1818" s="1" t="s">
        <v>16217</v>
      </c>
      <c r="G1818" t="s">
        <v>61</v>
      </c>
      <c r="I1818" t="s">
        <v>62</v>
      </c>
      <c r="M1818" t="s">
        <v>61</v>
      </c>
      <c r="N1818" t="s">
        <v>61</v>
      </c>
    </row>
    <row r="1819" spans="1:15" x14ac:dyDescent="0.2">
      <c r="A1819" s="1" t="s">
        <v>27371</v>
      </c>
      <c r="B1819" s="1" t="s">
        <v>12656</v>
      </c>
      <c r="C1819" s="1" t="s">
        <v>12657</v>
      </c>
      <c r="D1819" s="1" t="s">
        <v>16217</v>
      </c>
      <c r="G1819" t="s">
        <v>61</v>
      </c>
      <c r="I1819" t="s">
        <v>61</v>
      </c>
      <c r="N1819" t="s">
        <v>61</v>
      </c>
    </row>
    <row r="1820" spans="1:15" x14ac:dyDescent="0.2">
      <c r="A1820" s="1" t="s">
        <v>27372</v>
      </c>
      <c r="B1820" s="1" t="s">
        <v>12658</v>
      </c>
      <c r="C1820" s="1" t="s">
        <v>12659</v>
      </c>
      <c r="D1820" s="1" t="s">
        <v>16217</v>
      </c>
      <c r="G1820" t="s">
        <v>61</v>
      </c>
      <c r="I1820" t="s">
        <v>61</v>
      </c>
      <c r="M1820" t="s">
        <v>61</v>
      </c>
      <c r="N1820" t="s">
        <v>61</v>
      </c>
    </row>
    <row r="1821" spans="1:15" x14ac:dyDescent="0.2">
      <c r="A1821" s="1" t="s">
        <v>27373</v>
      </c>
      <c r="B1821" s="1" t="s">
        <v>12660</v>
      </c>
      <c r="C1821" s="1" t="s">
        <v>12661</v>
      </c>
      <c r="D1821" s="1" t="s">
        <v>16217</v>
      </c>
      <c r="G1821" t="s">
        <v>61</v>
      </c>
      <c r="I1821" t="s">
        <v>61</v>
      </c>
      <c r="M1821" t="s">
        <v>61</v>
      </c>
      <c r="N1821" t="s">
        <v>61</v>
      </c>
    </row>
    <row r="1822" spans="1:15" x14ac:dyDescent="0.2">
      <c r="A1822" s="1" t="s">
        <v>27374</v>
      </c>
      <c r="B1822" s="1" t="s">
        <v>12662</v>
      </c>
      <c r="C1822" s="1" t="s">
        <v>12663</v>
      </c>
      <c r="D1822" s="1" t="s">
        <v>16217</v>
      </c>
      <c r="G1822" t="s">
        <v>61</v>
      </c>
      <c r="I1822" t="s">
        <v>61</v>
      </c>
      <c r="M1822" t="s">
        <v>61</v>
      </c>
      <c r="N1822" t="s">
        <v>61</v>
      </c>
    </row>
    <row r="1823" spans="1:15" x14ac:dyDescent="0.2">
      <c r="A1823" s="1" t="s">
        <v>27375</v>
      </c>
      <c r="B1823" s="1" t="s">
        <v>12664</v>
      </c>
      <c r="C1823" s="1" t="s">
        <v>12665</v>
      </c>
      <c r="D1823" s="1" t="s">
        <v>16217</v>
      </c>
      <c r="G1823" t="s">
        <v>61</v>
      </c>
      <c r="I1823" t="s">
        <v>61</v>
      </c>
      <c r="M1823" t="s">
        <v>61</v>
      </c>
      <c r="N1823" t="s">
        <v>61</v>
      </c>
    </row>
    <row r="1824" spans="1:15" x14ac:dyDescent="0.2">
      <c r="A1824" s="1" t="s">
        <v>27376</v>
      </c>
      <c r="B1824" s="1" t="s">
        <v>12666</v>
      </c>
      <c r="C1824" s="1" t="s">
        <v>12667</v>
      </c>
      <c r="D1824" s="1" t="s">
        <v>16217</v>
      </c>
      <c r="G1824" t="s">
        <v>61</v>
      </c>
      <c r="I1824" t="s">
        <v>61</v>
      </c>
      <c r="M1824" t="s">
        <v>61</v>
      </c>
      <c r="N1824" t="s">
        <v>61</v>
      </c>
    </row>
    <row r="1825" spans="1:15" x14ac:dyDescent="0.2">
      <c r="A1825" s="1" t="s">
        <v>27377</v>
      </c>
      <c r="B1825" s="1" t="s">
        <v>12668</v>
      </c>
      <c r="C1825" s="1" t="s">
        <v>12669</v>
      </c>
      <c r="D1825" s="1" t="s">
        <v>16217</v>
      </c>
      <c r="G1825" t="s">
        <v>61</v>
      </c>
      <c r="I1825" t="s">
        <v>61</v>
      </c>
      <c r="M1825" t="s">
        <v>61</v>
      </c>
      <c r="N1825" t="s">
        <v>61</v>
      </c>
    </row>
    <row r="1826" spans="1:15" x14ac:dyDescent="0.2">
      <c r="A1826" s="1" t="s">
        <v>27378</v>
      </c>
      <c r="B1826" s="1" t="s">
        <v>12670</v>
      </c>
      <c r="C1826" s="1" t="s">
        <v>12671</v>
      </c>
      <c r="D1826" s="1" t="s">
        <v>16217</v>
      </c>
      <c r="G1826" t="s">
        <v>61</v>
      </c>
      <c r="I1826" t="s">
        <v>61</v>
      </c>
      <c r="M1826" t="s">
        <v>61</v>
      </c>
      <c r="N1826" t="s">
        <v>61</v>
      </c>
    </row>
    <row r="1827" spans="1:15" x14ac:dyDescent="0.2">
      <c r="A1827" s="1" t="s">
        <v>27379</v>
      </c>
      <c r="B1827" s="1" t="s">
        <v>12672</v>
      </c>
      <c r="C1827" s="1" t="s">
        <v>12673</v>
      </c>
      <c r="D1827" s="1" t="s">
        <v>16217</v>
      </c>
      <c r="G1827" t="s">
        <v>61</v>
      </c>
      <c r="I1827" t="s">
        <v>61</v>
      </c>
      <c r="M1827" t="s">
        <v>61</v>
      </c>
      <c r="N1827" t="s">
        <v>61</v>
      </c>
    </row>
    <row r="1828" spans="1:15" x14ac:dyDescent="0.2">
      <c r="A1828" s="1" t="s">
        <v>27380</v>
      </c>
      <c r="B1828" s="1" t="s">
        <v>12674</v>
      </c>
      <c r="C1828" s="1" t="s">
        <v>12675</v>
      </c>
      <c r="D1828" s="1" t="s">
        <v>16217</v>
      </c>
      <c r="G1828" t="s">
        <v>61</v>
      </c>
      <c r="I1828" t="s">
        <v>61</v>
      </c>
      <c r="M1828" t="s">
        <v>61</v>
      </c>
      <c r="N1828" t="s">
        <v>61</v>
      </c>
    </row>
    <row r="1829" spans="1:15" x14ac:dyDescent="0.2">
      <c r="A1829" s="1" t="s">
        <v>27381</v>
      </c>
      <c r="B1829" s="1" t="s">
        <v>12676</v>
      </c>
      <c r="C1829" s="1" t="s">
        <v>12677</v>
      </c>
      <c r="D1829" s="1" t="s">
        <v>16217</v>
      </c>
      <c r="G1829" t="s">
        <v>61</v>
      </c>
      <c r="I1829" t="s">
        <v>61</v>
      </c>
      <c r="M1829" t="s">
        <v>61</v>
      </c>
      <c r="N1829" t="s">
        <v>61</v>
      </c>
    </row>
    <row r="1830" spans="1:15" x14ac:dyDescent="0.2">
      <c r="A1830" s="1" t="s">
        <v>27382</v>
      </c>
      <c r="B1830" s="1" t="s">
        <v>12678</v>
      </c>
      <c r="C1830" s="1" t="s">
        <v>12679</v>
      </c>
      <c r="D1830" s="1" t="s">
        <v>16217</v>
      </c>
      <c r="G1830" t="s">
        <v>61</v>
      </c>
      <c r="I1830" t="s">
        <v>61</v>
      </c>
      <c r="M1830" t="s">
        <v>61</v>
      </c>
      <c r="N1830" t="s">
        <v>61</v>
      </c>
    </row>
    <row r="1831" spans="1:15" x14ac:dyDescent="0.2">
      <c r="A1831" s="1" t="s">
        <v>27383</v>
      </c>
      <c r="B1831" s="1" t="s">
        <v>12680</v>
      </c>
      <c r="C1831" s="1" t="s">
        <v>12681</v>
      </c>
      <c r="D1831" s="1" t="s">
        <v>16217</v>
      </c>
      <c r="G1831" t="s">
        <v>61</v>
      </c>
      <c r="I1831" t="s">
        <v>61</v>
      </c>
      <c r="M1831" t="s">
        <v>61</v>
      </c>
      <c r="N1831" t="s">
        <v>61</v>
      </c>
    </row>
    <row r="1832" spans="1:15" x14ac:dyDescent="0.2">
      <c r="A1832" s="1" t="s">
        <v>27384</v>
      </c>
      <c r="B1832" s="1" t="s">
        <v>12682</v>
      </c>
      <c r="C1832" s="1" t="s">
        <v>12683</v>
      </c>
      <c r="D1832" s="1" t="s">
        <v>16217</v>
      </c>
      <c r="E1832" t="s">
        <v>61</v>
      </c>
      <c r="F1832" t="s">
        <v>61</v>
      </c>
      <c r="G1832" t="s">
        <v>61</v>
      </c>
      <c r="I1832" t="s">
        <v>62</v>
      </c>
      <c r="J1832" t="s">
        <v>61</v>
      </c>
      <c r="K1832" t="s">
        <v>61</v>
      </c>
      <c r="M1832" t="s">
        <v>61</v>
      </c>
      <c r="N1832" t="s">
        <v>62</v>
      </c>
      <c r="O1832" t="s">
        <v>62</v>
      </c>
    </row>
    <row r="1833" spans="1:15" x14ac:dyDescent="0.2">
      <c r="A1833" s="1" t="s">
        <v>27385</v>
      </c>
      <c r="B1833" s="1" t="s">
        <v>12684</v>
      </c>
      <c r="C1833" s="1" t="s">
        <v>12685</v>
      </c>
      <c r="D1833" s="1" t="s">
        <v>16217</v>
      </c>
      <c r="E1833" t="s">
        <v>61</v>
      </c>
      <c r="F1833" t="s">
        <v>61</v>
      </c>
      <c r="G1833" t="s">
        <v>61</v>
      </c>
      <c r="I1833" t="s">
        <v>62</v>
      </c>
      <c r="J1833" t="s">
        <v>61</v>
      </c>
      <c r="K1833" t="s">
        <v>61</v>
      </c>
      <c r="M1833" t="s">
        <v>61</v>
      </c>
      <c r="N1833" t="s">
        <v>62</v>
      </c>
    </row>
    <row r="1834" spans="1:15" x14ac:dyDescent="0.2">
      <c r="A1834" s="1" t="s">
        <v>27386</v>
      </c>
      <c r="B1834" s="1" t="s">
        <v>12686</v>
      </c>
      <c r="C1834" s="1" t="s">
        <v>12687</v>
      </c>
      <c r="D1834" s="1" t="s">
        <v>16217</v>
      </c>
      <c r="G1834" t="s">
        <v>61</v>
      </c>
      <c r="I1834" t="s">
        <v>62</v>
      </c>
      <c r="M1834" t="s">
        <v>61</v>
      </c>
      <c r="N1834" t="s">
        <v>61</v>
      </c>
    </row>
    <row r="1835" spans="1:15" x14ac:dyDescent="0.2">
      <c r="A1835" s="1" t="s">
        <v>27387</v>
      </c>
      <c r="B1835" s="1" t="s">
        <v>12688</v>
      </c>
      <c r="C1835" s="1" t="s">
        <v>12689</v>
      </c>
      <c r="D1835" s="1" t="s">
        <v>16217</v>
      </c>
      <c r="E1835" t="s">
        <v>61</v>
      </c>
      <c r="F1835" t="s">
        <v>61</v>
      </c>
      <c r="G1835" t="s">
        <v>61</v>
      </c>
      <c r="I1835" t="s">
        <v>62</v>
      </c>
      <c r="J1835" t="s">
        <v>61</v>
      </c>
      <c r="K1835" t="s">
        <v>61</v>
      </c>
      <c r="M1835" t="s">
        <v>61</v>
      </c>
      <c r="N1835" t="s">
        <v>61</v>
      </c>
      <c r="O1835" t="s">
        <v>61</v>
      </c>
    </row>
    <row r="1836" spans="1:15" x14ac:dyDescent="0.2">
      <c r="A1836" s="1" t="s">
        <v>27388</v>
      </c>
      <c r="B1836" s="1" t="s">
        <v>12690</v>
      </c>
      <c r="C1836" s="1" t="s">
        <v>12691</v>
      </c>
      <c r="D1836" s="1" t="s">
        <v>16217</v>
      </c>
      <c r="G1836" t="s">
        <v>61</v>
      </c>
      <c r="I1836" t="s">
        <v>61</v>
      </c>
      <c r="M1836" t="s">
        <v>61</v>
      </c>
      <c r="N1836" t="s">
        <v>61</v>
      </c>
    </row>
    <row r="1837" spans="1:15" x14ac:dyDescent="0.2">
      <c r="A1837" s="1" t="s">
        <v>27389</v>
      </c>
      <c r="B1837" s="1" t="s">
        <v>12692</v>
      </c>
      <c r="C1837" s="1" t="s">
        <v>12693</v>
      </c>
      <c r="D1837" s="1" t="s">
        <v>16217</v>
      </c>
      <c r="G1837" t="s">
        <v>61</v>
      </c>
      <c r="I1837" t="s">
        <v>61</v>
      </c>
      <c r="M1837" t="s">
        <v>61</v>
      </c>
      <c r="N1837" t="s">
        <v>61</v>
      </c>
    </row>
    <row r="1838" spans="1:15" x14ac:dyDescent="0.2">
      <c r="A1838" s="1" t="s">
        <v>27390</v>
      </c>
      <c r="B1838" s="1" t="s">
        <v>12694</v>
      </c>
      <c r="C1838" s="1" t="s">
        <v>12695</v>
      </c>
      <c r="D1838" s="1" t="s">
        <v>16217</v>
      </c>
      <c r="G1838" t="s">
        <v>61</v>
      </c>
      <c r="I1838" t="s">
        <v>61</v>
      </c>
      <c r="M1838" t="s">
        <v>61</v>
      </c>
      <c r="N1838" t="s">
        <v>61</v>
      </c>
    </row>
    <row r="1839" spans="1:15" x14ac:dyDescent="0.2">
      <c r="A1839" s="1" t="s">
        <v>27391</v>
      </c>
      <c r="B1839" s="1" t="s">
        <v>12696</v>
      </c>
      <c r="C1839" s="1" t="s">
        <v>12697</v>
      </c>
      <c r="D1839" s="1" t="s">
        <v>16217</v>
      </c>
      <c r="G1839" t="s">
        <v>61</v>
      </c>
      <c r="I1839" t="s">
        <v>62</v>
      </c>
      <c r="M1839" t="s">
        <v>61</v>
      </c>
      <c r="N1839" t="s">
        <v>61</v>
      </c>
    </row>
    <row r="1840" spans="1:15" x14ac:dyDescent="0.2">
      <c r="A1840" s="1" t="s">
        <v>27392</v>
      </c>
      <c r="B1840" s="1" t="s">
        <v>12698</v>
      </c>
      <c r="C1840" s="1" t="s">
        <v>12699</v>
      </c>
      <c r="D1840" s="1" t="s">
        <v>16217</v>
      </c>
      <c r="G1840" t="s">
        <v>61</v>
      </c>
      <c r="I1840" t="s">
        <v>61</v>
      </c>
      <c r="M1840" t="s">
        <v>61</v>
      </c>
      <c r="N1840" t="s">
        <v>61</v>
      </c>
    </row>
    <row r="1841" spans="1:15" x14ac:dyDescent="0.2">
      <c r="A1841" s="1" t="s">
        <v>27393</v>
      </c>
      <c r="B1841" s="1" t="s">
        <v>12700</v>
      </c>
      <c r="C1841" s="1" t="s">
        <v>12701</v>
      </c>
      <c r="D1841" s="1" t="s">
        <v>16217</v>
      </c>
      <c r="E1841" t="s">
        <v>61</v>
      </c>
      <c r="F1841" t="s">
        <v>61</v>
      </c>
      <c r="G1841" t="s">
        <v>61</v>
      </c>
      <c r="I1841" t="s">
        <v>62</v>
      </c>
      <c r="J1841" t="s">
        <v>61</v>
      </c>
      <c r="K1841" t="s">
        <v>62</v>
      </c>
      <c r="M1841" t="s">
        <v>62</v>
      </c>
      <c r="N1841" t="s">
        <v>62</v>
      </c>
      <c r="O1841" t="s">
        <v>61</v>
      </c>
    </row>
    <row r="1842" spans="1:15" x14ac:dyDescent="0.2">
      <c r="A1842" s="1" t="s">
        <v>27394</v>
      </c>
      <c r="B1842" s="1" t="s">
        <v>12702</v>
      </c>
      <c r="C1842" s="1" t="s">
        <v>12703</v>
      </c>
      <c r="D1842" s="1" t="s">
        <v>16217</v>
      </c>
      <c r="G1842" t="s">
        <v>61</v>
      </c>
      <c r="I1842" t="s">
        <v>62</v>
      </c>
      <c r="M1842" t="s">
        <v>61</v>
      </c>
      <c r="N1842" t="s">
        <v>61</v>
      </c>
    </row>
    <row r="1843" spans="1:15" x14ac:dyDescent="0.2">
      <c r="A1843" s="1" t="s">
        <v>27395</v>
      </c>
      <c r="B1843" s="1" t="s">
        <v>12704</v>
      </c>
      <c r="C1843" s="1" t="s">
        <v>12705</v>
      </c>
      <c r="D1843" s="1" t="s">
        <v>16217</v>
      </c>
      <c r="G1843" t="s">
        <v>61</v>
      </c>
      <c r="I1843" t="s">
        <v>61</v>
      </c>
      <c r="M1843" t="s">
        <v>61</v>
      </c>
      <c r="N1843" t="s">
        <v>61</v>
      </c>
    </row>
    <row r="1844" spans="1:15" x14ac:dyDescent="0.2">
      <c r="A1844" s="1" t="s">
        <v>27396</v>
      </c>
      <c r="B1844" s="1" t="s">
        <v>12706</v>
      </c>
      <c r="C1844" s="1" t="s">
        <v>12707</v>
      </c>
      <c r="D1844" s="1" t="s">
        <v>16217</v>
      </c>
      <c r="G1844" t="s">
        <v>61</v>
      </c>
      <c r="I1844" t="s">
        <v>61</v>
      </c>
      <c r="M1844" t="s">
        <v>61</v>
      </c>
      <c r="N1844" t="s">
        <v>61</v>
      </c>
    </row>
    <row r="1845" spans="1:15" x14ac:dyDescent="0.2">
      <c r="A1845" s="1" t="s">
        <v>27397</v>
      </c>
      <c r="B1845" s="1" t="s">
        <v>12708</v>
      </c>
      <c r="C1845" s="1" t="s">
        <v>12709</v>
      </c>
      <c r="D1845" s="1" t="s">
        <v>16217</v>
      </c>
      <c r="G1845" t="s">
        <v>61</v>
      </c>
      <c r="I1845" t="s">
        <v>61</v>
      </c>
      <c r="M1845" t="s">
        <v>61</v>
      </c>
      <c r="N1845" t="s">
        <v>61</v>
      </c>
    </row>
    <row r="1846" spans="1:15" x14ac:dyDescent="0.2">
      <c r="A1846" s="1" t="s">
        <v>27398</v>
      </c>
      <c r="B1846" s="1" t="s">
        <v>12710</v>
      </c>
      <c r="C1846" s="1" t="s">
        <v>12711</v>
      </c>
      <c r="D1846" s="1" t="s">
        <v>16217</v>
      </c>
      <c r="G1846" t="s">
        <v>61</v>
      </c>
      <c r="I1846" t="s">
        <v>61</v>
      </c>
      <c r="M1846" t="s">
        <v>61</v>
      </c>
      <c r="N1846" t="s">
        <v>61</v>
      </c>
    </row>
    <row r="1847" spans="1:15" x14ac:dyDescent="0.2">
      <c r="A1847" s="1" t="s">
        <v>27399</v>
      </c>
      <c r="B1847" s="1" t="s">
        <v>12712</v>
      </c>
      <c r="C1847" s="1" t="s">
        <v>12713</v>
      </c>
      <c r="D1847" s="1" t="s">
        <v>16217</v>
      </c>
      <c r="G1847" t="s">
        <v>61</v>
      </c>
      <c r="I1847" t="s">
        <v>61</v>
      </c>
      <c r="M1847" t="s">
        <v>61</v>
      </c>
      <c r="N1847" t="s">
        <v>61</v>
      </c>
    </row>
    <row r="1848" spans="1:15" x14ac:dyDescent="0.2">
      <c r="A1848" s="1" t="s">
        <v>27400</v>
      </c>
      <c r="B1848" s="1" t="s">
        <v>12714</v>
      </c>
      <c r="C1848" s="1" t="s">
        <v>12715</v>
      </c>
      <c r="D1848" s="1" t="s">
        <v>16217</v>
      </c>
      <c r="G1848" t="s">
        <v>61</v>
      </c>
      <c r="I1848" t="s">
        <v>62</v>
      </c>
      <c r="M1848" t="s">
        <v>61</v>
      </c>
      <c r="N1848" t="s">
        <v>61</v>
      </c>
    </row>
    <row r="1849" spans="1:15" x14ac:dyDescent="0.2">
      <c r="A1849" s="1" t="s">
        <v>27401</v>
      </c>
      <c r="B1849" s="1" t="s">
        <v>12716</v>
      </c>
      <c r="C1849" s="1" t="s">
        <v>12717</v>
      </c>
      <c r="D1849" s="1" t="s">
        <v>16217</v>
      </c>
      <c r="G1849" t="s">
        <v>61</v>
      </c>
      <c r="I1849" t="s">
        <v>61</v>
      </c>
      <c r="M1849" t="s">
        <v>61</v>
      </c>
      <c r="N1849" t="s">
        <v>61</v>
      </c>
    </row>
    <row r="1850" spans="1:15" x14ac:dyDescent="0.2">
      <c r="A1850" s="1" t="s">
        <v>27402</v>
      </c>
      <c r="B1850" s="1" t="s">
        <v>12718</v>
      </c>
      <c r="C1850" s="1" t="s">
        <v>12719</v>
      </c>
      <c r="D1850" s="1" t="s">
        <v>16217</v>
      </c>
      <c r="E1850" t="s">
        <v>61</v>
      </c>
      <c r="F1850" t="s">
        <v>61</v>
      </c>
      <c r="G1850" t="s">
        <v>62</v>
      </c>
      <c r="I1850" t="s">
        <v>62</v>
      </c>
      <c r="J1850" t="s">
        <v>61</v>
      </c>
      <c r="K1850" t="s">
        <v>61</v>
      </c>
      <c r="M1850" t="s">
        <v>62</v>
      </c>
      <c r="N1850" t="s">
        <v>62</v>
      </c>
    </row>
    <row r="1851" spans="1:15" x14ac:dyDescent="0.2">
      <c r="A1851" s="1" t="s">
        <v>27403</v>
      </c>
      <c r="B1851" s="1" t="s">
        <v>12720</v>
      </c>
      <c r="C1851" s="1" t="s">
        <v>12721</v>
      </c>
      <c r="D1851" s="1" t="s">
        <v>16217</v>
      </c>
      <c r="G1851" t="s">
        <v>61</v>
      </c>
      <c r="I1851" t="s">
        <v>62</v>
      </c>
      <c r="M1851" t="s">
        <v>61</v>
      </c>
      <c r="N1851" t="s">
        <v>61</v>
      </c>
    </row>
    <row r="1852" spans="1:15" x14ac:dyDescent="0.2">
      <c r="A1852" s="1" t="s">
        <v>27404</v>
      </c>
      <c r="B1852" s="1" t="s">
        <v>12722</v>
      </c>
      <c r="C1852" s="1" t="s">
        <v>12723</v>
      </c>
      <c r="D1852" s="1" t="s">
        <v>16217</v>
      </c>
      <c r="E1852" t="s">
        <v>61</v>
      </c>
      <c r="F1852" t="s">
        <v>61</v>
      </c>
      <c r="I1852" t="s">
        <v>62</v>
      </c>
      <c r="J1852" t="s">
        <v>61</v>
      </c>
      <c r="K1852" t="s">
        <v>61</v>
      </c>
      <c r="M1852" t="s">
        <v>62</v>
      </c>
      <c r="N1852" t="s">
        <v>62</v>
      </c>
      <c r="O1852" t="s">
        <v>62</v>
      </c>
    </row>
    <row r="1853" spans="1:15" x14ac:dyDescent="0.2">
      <c r="A1853" s="1" t="s">
        <v>27405</v>
      </c>
      <c r="B1853" s="1" t="s">
        <v>12724</v>
      </c>
      <c r="C1853" s="1" t="s">
        <v>12725</v>
      </c>
      <c r="D1853" s="1" t="s">
        <v>16217</v>
      </c>
      <c r="E1853" t="s">
        <v>61</v>
      </c>
      <c r="F1853" t="s">
        <v>61</v>
      </c>
      <c r="G1853" t="s">
        <v>62</v>
      </c>
      <c r="I1853" t="s">
        <v>61</v>
      </c>
      <c r="J1853" t="s">
        <v>61</v>
      </c>
      <c r="K1853" t="s">
        <v>62</v>
      </c>
      <c r="N1853" t="s">
        <v>62</v>
      </c>
    </row>
    <row r="1854" spans="1:15" x14ac:dyDescent="0.2">
      <c r="A1854" s="1" t="s">
        <v>27406</v>
      </c>
      <c r="B1854" s="1" t="s">
        <v>12726</v>
      </c>
      <c r="C1854" s="1" t="s">
        <v>12727</v>
      </c>
      <c r="D1854" s="1" t="s">
        <v>16217</v>
      </c>
      <c r="I1854" t="s">
        <v>62</v>
      </c>
      <c r="M1854" t="s">
        <v>61</v>
      </c>
      <c r="N1854" t="s">
        <v>62</v>
      </c>
    </row>
    <row r="1855" spans="1:15" x14ac:dyDescent="0.2">
      <c r="A1855" s="1" t="s">
        <v>27407</v>
      </c>
      <c r="B1855" s="1" t="s">
        <v>12728</v>
      </c>
      <c r="C1855" s="1" t="s">
        <v>12729</v>
      </c>
      <c r="D1855" s="1" t="s">
        <v>16217</v>
      </c>
      <c r="G1855" t="s">
        <v>61</v>
      </c>
      <c r="I1855" t="s">
        <v>62</v>
      </c>
      <c r="M1855" t="s">
        <v>61</v>
      </c>
      <c r="N1855" t="s">
        <v>61</v>
      </c>
    </row>
    <row r="1856" spans="1:15" x14ac:dyDescent="0.2">
      <c r="A1856" s="1" t="s">
        <v>27408</v>
      </c>
      <c r="B1856" s="1" t="s">
        <v>12730</v>
      </c>
      <c r="C1856" s="1" t="s">
        <v>12731</v>
      </c>
      <c r="D1856" s="1" t="s">
        <v>16217</v>
      </c>
      <c r="E1856" t="s">
        <v>61</v>
      </c>
      <c r="F1856" t="s">
        <v>61</v>
      </c>
      <c r="G1856" t="s">
        <v>61</v>
      </c>
      <c r="I1856" t="s">
        <v>62</v>
      </c>
      <c r="J1856" t="s">
        <v>61</v>
      </c>
      <c r="K1856" t="s">
        <v>61</v>
      </c>
      <c r="M1856" t="s">
        <v>62</v>
      </c>
      <c r="N1856" t="s">
        <v>62</v>
      </c>
      <c r="O1856" t="s">
        <v>62</v>
      </c>
    </row>
    <row r="1857" spans="1:15" x14ac:dyDescent="0.2">
      <c r="A1857" s="1" t="s">
        <v>27409</v>
      </c>
      <c r="B1857" s="1" t="s">
        <v>12732</v>
      </c>
      <c r="C1857" s="1" t="s">
        <v>12733</v>
      </c>
      <c r="D1857" s="1" t="s">
        <v>16217</v>
      </c>
      <c r="G1857" t="s">
        <v>61</v>
      </c>
      <c r="I1857" t="s">
        <v>62</v>
      </c>
      <c r="M1857" t="s">
        <v>61</v>
      </c>
      <c r="N1857" t="s">
        <v>61</v>
      </c>
    </row>
    <row r="1858" spans="1:15" x14ac:dyDescent="0.2">
      <c r="A1858" s="1" t="s">
        <v>27410</v>
      </c>
      <c r="B1858" s="1" t="s">
        <v>12734</v>
      </c>
      <c r="C1858" s="1" t="s">
        <v>12735</v>
      </c>
      <c r="D1858" s="1" t="s">
        <v>16217</v>
      </c>
      <c r="E1858" t="s">
        <v>61</v>
      </c>
      <c r="F1858" t="s">
        <v>61</v>
      </c>
      <c r="G1858" t="s">
        <v>62</v>
      </c>
      <c r="I1858" t="s">
        <v>62</v>
      </c>
      <c r="J1858" t="s">
        <v>61</v>
      </c>
      <c r="K1858" t="s">
        <v>61</v>
      </c>
      <c r="M1858" t="s">
        <v>61</v>
      </c>
      <c r="N1858" t="s">
        <v>62</v>
      </c>
      <c r="O1858" t="s">
        <v>62</v>
      </c>
    </row>
    <row r="1859" spans="1:15" x14ac:dyDescent="0.2">
      <c r="A1859" s="1" t="s">
        <v>27411</v>
      </c>
      <c r="B1859" s="1" t="s">
        <v>12736</v>
      </c>
      <c r="C1859" s="1" t="s">
        <v>12737</v>
      </c>
      <c r="D1859" s="1" t="s">
        <v>16217</v>
      </c>
      <c r="G1859" t="s">
        <v>61</v>
      </c>
      <c r="I1859" t="s">
        <v>62</v>
      </c>
      <c r="M1859" t="s">
        <v>61</v>
      </c>
      <c r="N1859" t="s">
        <v>61</v>
      </c>
    </row>
    <row r="1860" spans="1:15" x14ac:dyDescent="0.2">
      <c r="A1860" s="1" t="s">
        <v>27412</v>
      </c>
      <c r="B1860" s="1" t="s">
        <v>12738</v>
      </c>
      <c r="C1860" s="1" t="s">
        <v>12739</v>
      </c>
      <c r="D1860" s="1" t="s">
        <v>16217</v>
      </c>
      <c r="G1860" t="s">
        <v>61</v>
      </c>
      <c r="I1860" t="s">
        <v>62</v>
      </c>
      <c r="M1860" t="s">
        <v>61</v>
      </c>
      <c r="N1860" t="s">
        <v>61</v>
      </c>
    </row>
    <row r="1861" spans="1:15" x14ac:dyDescent="0.2">
      <c r="A1861" s="1" t="s">
        <v>27413</v>
      </c>
      <c r="B1861" s="1" t="s">
        <v>12740</v>
      </c>
      <c r="C1861" s="1" t="s">
        <v>12741</v>
      </c>
      <c r="D1861" s="1" t="s">
        <v>16217</v>
      </c>
      <c r="G1861" t="s">
        <v>61</v>
      </c>
      <c r="I1861" t="s">
        <v>62</v>
      </c>
      <c r="M1861" t="s">
        <v>61</v>
      </c>
      <c r="N1861" t="s">
        <v>61</v>
      </c>
    </row>
    <row r="1862" spans="1:15" x14ac:dyDescent="0.2">
      <c r="A1862" s="1" t="s">
        <v>27414</v>
      </c>
      <c r="B1862" s="1" t="s">
        <v>12742</v>
      </c>
      <c r="C1862" s="1" t="s">
        <v>12743</v>
      </c>
      <c r="D1862" s="1" t="s">
        <v>16217</v>
      </c>
      <c r="G1862" t="s">
        <v>61</v>
      </c>
      <c r="M1862" t="s">
        <v>61</v>
      </c>
      <c r="N1862" t="s">
        <v>61</v>
      </c>
    </row>
    <row r="1863" spans="1:15" x14ac:dyDescent="0.2">
      <c r="A1863" s="1" t="s">
        <v>27415</v>
      </c>
      <c r="B1863" s="1" t="s">
        <v>12744</v>
      </c>
      <c r="C1863" s="1" t="s">
        <v>12745</v>
      </c>
      <c r="D1863" s="1" t="s">
        <v>16217</v>
      </c>
      <c r="G1863" t="s">
        <v>61</v>
      </c>
      <c r="I1863" t="s">
        <v>62</v>
      </c>
      <c r="M1863" t="s">
        <v>61</v>
      </c>
      <c r="N1863" t="s">
        <v>61</v>
      </c>
    </row>
    <row r="1864" spans="1:15" x14ac:dyDescent="0.2">
      <c r="A1864" s="1" t="s">
        <v>27416</v>
      </c>
      <c r="B1864" s="1" t="s">
        <v>12746</v>
      </c>
      <c r="C1864" s="1" t="s">
        <v>12747</v>
      </c>
      <c r="D1864" s="1" t="s">
        <v>16217</v>
      </c>
      <c r="G1864" t="s">
        <v>61</v>
      </c>
      <c r="I1864" t="s">
        <v>62</v>
      </c>
      <c r="M1864" t="s">
        <v>61</v>
      </c>
      <c r="N1864" t="s">
        <v>61</v>
      </c>
    </row>
    <row r="1865" spans="1:15" x14ac:dyDescent="0.2">
      <c r="A1865" s="1" t="s">
        <v>27417</v>
      </c>
      <c r="B1865" s="1" t="s">
        <v>12748</v>
      </c>
      <c r="C1865" s="1" t="s">
        <v>12749</v>
      </c>
      <c r="D1865" s="1" t="s">
        <v>16217</v>
      </c>
      <c r="G1865" t="s">
        <v>61</v>
      </c>
      <c r="I1865" t="s">
        <v>62</v>
      </c>
      <c r="M1865" t="s">
        <v>61</v>
      </c>
      <c r="N1865" t="s">
        <v>61</v>
      </c>
    </row>
    <row r="1866" spans="1:15" x14ac:dyDescent="0.2">
      <c r="A1866" s="1" t="s">
        <v>27418</v>
      </c>
      <c r="B1866" s="1" t="s">
        <v>12750</v>
      </c>
      <c r="C1866" s="1" t="s">
        <v>12751</v>
      </c>
      <c r="D1866" s="1" t="s">
        <v>16217</v>
      </c>
      <c r="G1866" t="s">
        <v>61</v>
      </c>
      <c r="I1866" t="s">
        <v>61</v>
      </c>
      <c r="M1866" t="s">
        <v>61</v>
      </c>
      <c r="N1866" t="s">
        <v>62</v>
      </c>
    </row>
    <row r="1867" spans="1:15" x14ac:dyDescent="0.2">
      <c r="A1867" s="1" t="s">
        <v>27419</v>
      </c>
      <c r="B1867" s="1" t="s">
        <v>12752</v>
      </c>
      <c r="C1867" s="1" t="s">
        <v>12753</v>
      </c>
      <c r="D1867" s="1" t="s">
        <v>16217</v>
      </c>
      <c r="G1867" t="s">
        <v>61</v>
      </c>
      <c r="I1867" t="s">
        <v>62</v>
      </c>
      <c r="M1867" t="s">
        <v>61</v>
      </c>
      <c r="N1867" t="s">
        <v>61</v>
      </c>
    </row>
    <row r="1868" spans="1:15" x14ac:dyDescent="0.2">
      <c r="A1868" s="1" t="s">
        <v>27420</v>
      </c>
      <c r="B1868" s="1" t="s">
        <v>12754</v>
      </c>
      <c r="C1868" s="1" t="s">
        <v>12755</v>
      </c>
      <c r="D1868" s="1" t="s">
        <v>16217</v>
      </c>
      <c r="E1868" t="s">
        <v>61</v>
      </c>
      <c r="F1868" t="s">
        <v>61</v>
      </c>
      <c r="G1868" t="s">
        <v>62</v>
      </c>
      <c r="I1868" t="s">
        <v>62</v>
      </c>
      <c r="J1868" t="s">
        <v>61</v>
      </c>
      <c r="K1868" t="s">
        <v>61</v>
      </c>
      <c r="M1868" t="s">
        <v>62</v>
      </c>
      <c r="N1868" t="s">
        <v>62</v>
      </c>
      <c r="O1868" t="s">
        <v>61</v>
      </c>
    </row>
    <row r="1869" spans="1:15" x14ac:dyDescent="0.2">
      <c r="A1869" s="1" t="s">
        <v>27421</v>
      </c>
      <c r="B1869" s="1" t="s">
        <v>12756</v>
      </c>
      <c r="C1869" s="1" t="s">
        <v>12757</v>
      </c>
      <c r="D1869" s="1" t="s">
        <v>16217</v>
      </c>
      <c r="G1869" t="s">
        <v>61</v>
      </c>
      <c r="I1869" t="s">
        <v>61</v>
      </c>
      <c r="M1869" t="s">
        <v>61</v>
      </c>
      <c r="N1869" t="s">
        <v>61</v>
      </c>
      <c r="O1869" t="s">
        <v>61</v>
      </c>
    </row>
    <row r="1870" spans="1:15" x14ac:dyDescent="0.2">
      <c r="A1870" s="1" t="s">
        <v>27422</v>
      </c>
      <c r="B1870" s="1" t="s">
        <v>12758</v>
      </c>
      <c r="C1870" s="1" t="s">
        <v>12759</v>
      </c>
      <c r="D1870" s="1" t="s">
        <v>16217</v>
      </c>
      <c r="E1870" t="s">
        <v>61</v>
      </c>
      <c r="F1870" t="s">
        <v>61</v>
      </c>
      <c r="G1870" t="s">
        <v>61</v>
      </c>
      <c r="I1870" t="s">
        <v>62</v>
      </c>
      <c r="J1870" t="s">
        <v>61</v>
      </c>
      <c r="K1870" t="s">
        <v>61</v>
      </c>
      <c r="M1870" t="s">
        <v>61</v>
      </c>
      <c r="N1870" t="s">
        <v>62</v>
      </c>
      <c r="O1870" t="s">
        <v>62</v>
      </c>
    </row>
    <row r="1871" spans="1:15" x14ac:dyDescent="0.2">
      <c r="A1871" s="1" t="s">
        <v>27423</v>
      </c>
      <c r="B1871" s="1" t="s">
        <v>12760</v>
      </c>
      <c r="C1871" s="1" t="s">
        <v>12761</v>
      </c>
      <c r="D1871" s="1" t="s">
        <v>16217</v>
      </c>
      <c r="G1871" t="s">
        <v>61</v>
      </c>
      <c r="I1871" t="s">
        <v>61</v>
      </c>
      <c r="M1871" t="s">
        <v>61</v>
      </c>
      <c r="N1871" t="s">
        <v>61</v>
      </c>
      <c r="O1871" t="s">
        <v>61</v>
      </c>
    </row>
    <row r="1872" spans="1:15" x14ac:dyDescent="0.2">
      <c r="A1872" s="1" t="s">
        <v>27424</v>
      </c>
      <c r="B1872" s="1" t="s">
        <v>12762</v>
      </c>
      <c r="C1872" s="1" t="s">
        <v>12763</v>
      </c>
      <c r="D1872" s="1" t="s">
        <v>16217</v>
      </c>
      <c r="G1872" t="s">
        <v>61</v>
      </c>
      <c r="I1872" t="s">
        <v>61</v>
      </c>
      <c r="M1872" t="s">
        <v>61</v>
      </c>
      <c r="N1872" t="s">
        <v>61</v>
      </c>
      <c r="O1872" t="s">
        <v>61</v>
      </c>
    </row>
    <row r="1873" spans="1:15" x14ac:dyDescent="0.2">
      <c r="A1873" s="1" t="s">
        <v>27425</v>
      </c>
      <c r="B1873" s="1" t="s">
        <v>12764</v>
      </c>
      <c r="C1873" s="1" t="s">
        <v>12765</v>
      </c>
      <c r="D1873" s="1" t="s">
        <v>16217</v>
      </c>
      <c r="G1873" t="s">
        <v>61</v>
      </c>
      <c r="I1873" t="s">
        <v>61</v>
      </c>
      <c r="M1873" t="s">
        <v>61</v>
      </c>
      <c r="N1873" t="s">
        <v>61</v>
      </c>
      <c r="O1873" t="s">
        <v>62</v>
      </c>
    </row>
    <row r="1874" spans="1:15" x14ac:dyDescent="0.2">
      <c r="A1874" s="1" t="s">
        <v>27426</v>
      </c>
      <c r="B1874" s="1" t="s">
        <v>12766</v>
      </c>
      <c r="C1874" s="1" t="s">
        <v>12767</v>
      </c>
      <c r="D1874" s="1" t="s">
        <v>16217</v>
      </c>
      <c r="G1874" t="s">
        <v>61</v>
      </c>
      <c r="I1874" t="s">
        <v>61</v>
      </c>
      <c r="M1874" t="s">
        <v>61</v>
      </c>
      <c r="N1874" t="s">
        <v>61</v>
      </c>
      <c r="O1874" t="s">
        <v>61</v>
      </c>
    </row>
    <row r="1875" spans="1:15" x14ac:dyDescent="0.2">
      <c r="A1875" s="1" t="s">
        <v>27427</v>
      </c>
      <c r="B1875" s="1" t="s">
        <v>12768</v>
      </c>
      <c r="C1875" s="1" t="s">
        <v>12769</v>
      </c>
      <c r="D1875" s="1" t="s">
        <v>16217</v>
      </c>
      <c r="G1875" t="s">
        <v>61</v>
      </c>
      <c r="I1875" t="s">
        <v>61</v>
      </c>
      <c r="M1875" t="s">
        <v>61</v>
      </c>
      <c r="N1875" t="s">
        <v>61</v>
      </c>
      <c r="O1875" t="s">
        <v>61</v>
      </c>
    </row>
    <row r="1876" spans="1:15" x14ac:dyDescent="0.2">
      <c r="A1876" s="1" t="s">
        <v>27428</v>
      </c>
      <c r="B1876" s="1" t="s">
        <v>12770</v>
      </c>
      <c r="C1876" s="1" t="s">
        <v>12771</v>
      </c>
      <c r="D1876" s="1" t="s">
        <v>16217</v>
      </c>
      <c r="G1876" t="s">
        <v>61</v>
      </c>
      <c r="I1876" t="s">
        <v>61</v>
      </c>
      <c r="M1876" t="s">
        <v>61</v>
      </c>
      <c r="N1876" t="s">
        <v>61</v>
      </c>
      <c r="O1876" t="s">
        <v>61</v>
      </c>
    </row>
    <row r="1877" spans="1:15" x14ac:dyDescent="0.2">
      <c r="A1877" s="1" t="s">
        <v>27429</v>
      </c>
      <c r="B1877" s="1" t="s">
        <v>12772</v>
      </c>
      <c r="C1877" s="1" t="s">
        <v>12773</v>
      </c>
      <c r="D1877" s="1" t="s">
        <v>16217</v>
      </c>
      <c r="G1877" t="s">
        <v>61</v>
      </c>
      <c r="I1877" t="s">
        <v>61</v>
      </c>
      <c r="M1877" t="s">
        <v>61</v>
      </c>
      <c r="N1877" t="s">
        <v>61</v>
      </c>
      <c r="O1877" t="s">
        <v>61</v>
      </c>
    </row>
    <row r="1878" spans="1:15" x14ac:dyDescent="0.2">
      <c r="A1878" s="1" t="s">
        <v>27430</v>
      </c>
      <c r="B1878" s="1" t="s">
        <v>12774</v>
      </c>
      <c r="C1878" s="1" t="s">
        <v>12775</v>
      </c>
      <c r="D1878" s="1" t="s">
        <v>16217</v>
      </c>
      <c r="G1878" t="s">
        <v>61</v>
      </c>
      <c r="I1878" t="s">
        <v>61</v>
      </c>
      <c r="M1878" t="s">
        <v>61</v>
      </c>
      <c r="N1878" t="s">
        <v>61</v>
      </c>
      <c r="O1878" t="s">
        <v>61</v>
      </c>
    </row>
    <row r="1879" spans="1:15" x14ac:dyDescent="0.2">
      <c r="A1879" s="1" t="s">
        <v>27431</v>
      </c>
      <c r="B1879" s="1" t="s">
        <v>12776</v>
      </c>
      <c r="C1879" s="1" t="s">
        <v>12777</v>
      </c>
      <c r="D1879" s="1" t="s">
        <v>16217</v>
      </c>
      <c r="G1879" t="s">
        <v>61</v>
      </c>
      <c r="I1879" t="s">
        <v>61</v>
      </c>
      <c r="M1879" t="s">
        <v>61</v>
      </c>
      <c r="N1879" t="s">
        <v>61</v>
      </c>
      <c r="O1879" t="s">
        <v>61</v>
      </c>
    </row>
    <row r="1880" spans="1:15" x14ac:dyDescent="0.2">
      <c r="A1880" s="1" t="s">
        <v>27432</v>
      </c>
      <c r="B1880" s="1" t="s">
        <v>12778</v>
      </c>
      <c r="C1880" s="1" t="s">
        <v>12779</v>
      </c>
      <c r="D1880" s="1" t="s">
        <v>16217</v>
      </c>
      <c r="G1880" t="s">
        <v>61</v>
      </c>
      <c r="I1880" t="s">
        <v>61</v>
      </c>
      <c r="M1880" t="s">
        <v>61</v>
      </c>
      <c r="N1880" t="s">
        <v>61</v>
      </c>
      <c r="O1880" t="s">
        <v>61</v>
      </c>
    </row>
    <row r="1881" spans="1:15" x14ac:dyDescent="0.2">
      <c r="A1881" s="1" t="s">
        <v>27433</v>
      </c>
      <c r="B1881" s="1" t="s">
        <v>12780</v>
      </c>
      <c r="C1881" s="1" t="s">
        <v>12781</v>
      </c>
      <c r="D1881" s="1" t="s">
        <v>16217</v>
      </c>
      <c r="G1881" t="s">
        <v>61</v>
      </c>
      <c r="I1881" t="s">
        <v>61</v>
      </c>
      <c r="M1881" t="s">
        <v>61</v>
      </c>
      <c r="N1881" t="s">
        <v>61</v>
      </c>
      <c r="O1881" t="s">
        <v>61</v>
      </c>
    </row>
    <row r="1882" spans="1:15" x14ac:dyDescent="0.2">
      <c r="A1882" s="1" t="s">
        <v>27434</v>
      </c>
      <c r="B1882" s="1" t="s">
        <v>12782</v>
      </c>
      <c r="C1882" s="1" t="s">
        <v>12783</v>
      </c>
      <c r="D1882" s="1" t="s">
        <v>16217</v>
      </c>
      <c r="G1882" t="s">
        <v>61</v>
      </c>
      <c r="I1882" t="s">
        <v>61</v>
      </c>
      <c r="M1882" t="s">
        <v>61</v>
      </c>
      <c r="N1882" t="s">
        <v>61</v>
      </c>
      <c r="O1882" t="s">
        <v>61</v>
      </c>
    </row>
    <row r="1883" spans="1:15" x14ac:dyDescent="0.2">
      <c r="A1883" s="1" t="s">
        <v>27435</v>
      </c>
      <c r="B1883" s="1" t="s">
        <v>12784</v>
      </c>
      <c r="C1883" s="1" t="s">
        <v>12785</v>
      </c>
      <c r="D1883" s="1" t="s">
        <v>16217</v>
      </c>
      <c r="G1883" t="s">
        <v>61</v>
      </c>
      <c r="I1883" t="s">
        <v>61</v>
      </c>
      <c r="M1883" t="s">
        <v>61</v>
      </c>
      <c r="N1883" t="s">
        <v>61</v>
      </c>
      <c r="O1883" t="s">
        <v>61</v>
      </c>
    </row>
    <row r="1884" spans="1:15" x14ac:dyDescent="0.2">
      <c r="A1884" s="1" t="s">
        <v>27436</v>
      </c>
      <c r="B1884" s="1" t="s">
        <v>12786</v>
      </c>
      <c r="C1884" s="1" t="s">
        <v>12787</v>
      </c>
      <c r="D1884" s="1" t="s">
        <v>16217</v>
      </c>
      <c r="G1884" t="s">
        <v>61</v>
      </c>
      <c r="I1884" t="s">
        <v>61</v>
      </c>
      <c r="M1884" t="s">
        <v>61</v>
      </c>
      <c r="N1884" t="s">
        <v>61</v>
      </c>
      <c r="O1884" t="s">
        <v>61</v>
      </c>
    </row>
    <row r="1885" spans="1:15" x14ac:dyDescent="0.2">
      <c r="A1885" s="1" t="s">
        <v>27437</v>
      </c>
      <c r="B1885" s="1" t="s">
        <v>12788</v>
      </c>
      <c r="C1885" s="1" t="s">
        <v>12789</v>
      </c>
      <c r="D1885" s="1" t="s">
        <v>16217</v>
      </c>
      <c r="G1885" t="s">
        <v>61</v>
      </c>
      <c r="I1885" t="s">
        <v>62</v>
      </c>
      <c r="M1885" t="s">
        <v>61</v>
      </c>
      <c r="N1885" t="s">
        <v>61</v>
      </c>
      <c r="O1885" t="s">
        <v>61</v>
      </c>
    </row>
    <row r="1886" spans="1:15" x14ac:dyDescent="0.2">
      <c r="A1886" s="1" t="s">
        <v>27438</v>
      </c>
      <c r="B1886" s="1" t="s">
        <v>12790</v>
      </c>
      <c r="C1886" s="1" t="s">
        <v>12791</v>
      </c>
      <c r="D1886" s="1" t="s">
        <v>16217</v>
      </c>
      <c r="G1886" t="s">
        <v>61</v>
      </c>
      <c r="I1886" t="s">
        <v>61</v>
      </c>
      <c r="M1886" t="s">
        <v>61</v>
      </c>
      <c r="N1886" t="s">
        <v>61</v>
      </c>
      <c r="O1886" t="s">
        <v>61</v>
      </c>
    </row>
    <row r="1887" spans="1:15" x14ac:dyDescent="0.2">
      <c r="A1887" s="1" t="s">
        <v>27439</v>
      </c>
      <c r="B1887" s="1" t="s">
        <v>12792</v>
      </c>
      <c r="C1887" s="1" t="s">
        <v>12793</v>
      </c>
      <c r="D1887" s="1" t="s">
        <v>16217</v>
      </c>
      <c r="E1887" t="s">
        <v>61</v>
      </c>
      <c r="F1887" t="s">
        <v>61</v>
      </c>
      <c r="G1887" t="s">
        <v>62</v>
      </c>
      <c r="I1887" t="s">
        <v>62</v>
      </c>
      <c r="J1887" t="s">
        <v>62</v>
      </c>
      <c r="K1887" t="s">
        <v>62</v>
      </c>
      <c r="M1887" t="s">
        <v>62</v>
      </c>
      <c r="N1887" t="s">
        <v>62</v>
      </c>
      <c r="O1887" t="s">
        <v>62</v>
      </c>
    </row>
    <row r="1888" spans="1:15" x14ac:dyDescent="0.2">
      <c r="A1888" s="1" t="s">
        <v>27440</v>
      </c>
      <c r="B1888" s="1" t="s">
        <v>12794</v>
      </c>
      <c r="C1888" s="1" t="s">
        <v>12795</v>
      </c>
      <c r="D1888" s="1" t="s">
        <v>16217</v>
      </c>
      <c r="G1888" t="s">
        <v>61</v>
      </c>
      <c r="I1888" t="s">
        <v>61</v>
      </c>
      <c r="M1888" t="s">
        <v>61</v>
      </c>
      <c r="N1888" t="s">
        <v>61</v>
      </c>
      <c r="O1888" t="s">
        <v>61</v>
      </c>
    </row>
    <row r="1889" spans="1:15" x14ac:dyDescent="0.2">
      <c r="A1889" s="1" t="s">
        <v>27441</v>
      </c>
      <c r="B1889" s="1" t="s">
        <v>12796</v>
      </c>
      <c r="C1889" s="1" t="s">
        <v>12797</v>
      </c>
      <c r="D1889" s="1" t="s">
        <v>16217</v>
      </c>
      <c r="G1889" t="s">
        <v>61</v>
      </c>
      <c r="I1889" t="s">
        <v>61</v>
      </c>
      <c r="M1889" t="s">
        <v>61</v>
      </c>
      <c r="N1889" t="s">
        <v>61</v>
      </c>
      <c r="O1889" t="s">
        <v>61</v>
      </c>
    </row>
    <row r="1890" spans="1:15" x14ac:dyDescent="0.2">
      <c r="A1890" s="1" t="s">
        <v>27442</v>
      </c>
      <c r="B1890" s="1" t="s">
        <v>12798</v>
      </c>
      <c r="C1890" s="1" t="s">
        <v>12799</v>
      </c>
      <c r="D1890" s="1" t="s">
        <v>16217</v>
      </c>
      <c r="G1890" t="s">
        <v>61</v>
      </c>
      <c r="I1890" t="s">
        <v>61</v>
      </c>
      <c r="M1890" t="s">
        <v>61</v>
      </c>
      <c r="N1890" t="s">
        <v>61</v>
      </c>
      <c r="O1890" t="s">
        <v>61</v>
      </c>
    </row>
    <row r="1891" spans="1:15" x14ac:dyDescent="0.2">
      <c r="A1891" s="1" t="s">
        <v>27443</v>
      </c>
      <c r="B1891" s="1" t="s">
        <v>12800</v>
      </c>
      <c r="C1891" s="1" t="s">
        <v>12801</v>
      </c>
      <c r="D1891" s="1" t="s">
        <v>16217</v>
      </c>
      <c r="G1891" t="s">
        <v>61</v>
      </c>
      <c r="I1891" t="s">
        <v>61</v>
      </c>
      <c r="M1891" t="s">
        <v>61</v>
      </c>
      <c r="N1891" t="s">
        <v>61</v>
      </c>
      <c r="O1891" t="s">
        <v>61</v>
      </c>
    </row>
    <row r="1892" spans="1:15" x14ac:dyDescent="0.2">
      <c r="A1892" s="1" t="s">
        <v>27444</v>
      </c>
      <c r="B1892" s="1" t="s">
        <v>12802</v>
      </c>
      <c r="C1892" s="1" t="s">
        <v>12803</v>
      </c>
      <c r="D1892" s="1" t="s">
        <v>16217</v>
      </c>
      <c r="G1892" t="s">
        <v>61</v>
      </c>
      <c r="I1892" t="s">
        <v>61</v>
      </c>
      <c r="M1892" t="s">
        <v>61</v>
      </c>
      <c r="N1892" t="s">
        <v>61</v>
      </c>
      <c r="O1892" t="s">
        <v>61</v>
      </c>
    </row>
    <row r="1893" spans="1:15" x14ac:dyDescent="0.2">
      <c r="A1893" s="1" t="s">
        <v>27445</v>
      </c>
      <c r="B1893" s="1" t="s">
        <v>12804</v>
      </c>
      <c r="C1893" s="1" t="s">
        <v>12805</v>
      </c>
      <c r="D1893" s="1" t="s">
        <v>16217</v>
      </c>
      <c r="G1893" t="s">
        <v>61</v>
      </c>
      <c r="I1893" t="s">
        <v>61</v>
      </c>
      <c r="M1893" t="s">
        <v>61</v>
      </c>
      <c r="N1893" t="s">
        <v>61</v>
      </c>
      <c r="O1893" t="s">
        <v>61</v>
      </c>
    </row>
    <row r="1894" spans="1:15" x14ac:dyDescent="0.2">
      <c r="A1894" s="1" t="s">
        <v>27446</v>
      </c>
      <c r="B1894" s="1" t="s">
        <v>12806</v>
      </c>
      <c r="C1894" s="1" t="s">
        <v>12807</v>
      </c>
      <c r="D1894" s="1" t="s">
        <v>16217</v>
      </c>
      <c r="G1894" t="s">
        <v>61</v>
      </c>
      <c r="I1894" t="s">
        <v>61</v>
      </c>
      <c r="M1894" t="s">
        <v>61</v>
      </c>
      <c r="N1894" t="s">
        <v>61</v>
      </c>
      <c r="O1894" t="s">
        <v>61</v>
      </c>
    </row>
    <row r="1895" spans="1:15" x14ac:dyDescent="0.2">
      <c r="A1895" s="1" t="s">
        <v>27447</v>
      </c>
      <c r="B1895" s="1" t="s">
        <v>12808</v>
      </c>
      <c r="C1895" s="1" t="s">
        <v>12809</v>
      </c>
      <c r="D1895" s="1" t="s">
        <v>16217</v>
      </c>
      <c r="G1895" t="s">
        <v>61</v>
      </c>
      <c r="I1895" t="s">
        <v>61</v>
      </c>
      <c r="M1895" t="s">
        <v>61</v>
      </c>
      <c r="N1895" t="s">
        <v>61</v>
      </c>
      <c r="O1895" t="s">
        <v>61</v>
      </c>
    </row>
    <row r="1896" spans="1:15" x14ac:dyDescent="0.2">
      <c r="A1896" s="1" t="s">
        <v>27448</v>
      </c>
      <c r="B1896" s="1" t="s">
        <v>12810</v>
      </c>
      <c r="C1896" s="1" t="s">
        <v>12811</v>
      </c>
      <c r="D1896" s="1" t="s">
        <v>16217</v>
      </c>
      <c r="G1896" t="s">
        <v>61</v>
      </c>
      <c r="I1896" t="s">
        <v>61</v>
      </c>
      <c r="M1896" t="s">
        <v>61</v>
      </c>
      <c r="N1896" t="s">
        <v>61</v>
      </c>
      <c r="O1896" t="s">
        <v>61</v>
      </c>
    </row>
    <row r="1897" spans="1:15" x14ac:dyDescent="0.2">
      <c r="A1897" s="1" t="s">
        <v>27449</v>
      </c>
      <c r="B1897" s="1" t="s">
        <v>12812</v>
      </c>
      <c r="C1897" s="1" t="s">
        <v>12813</v>
      </c>
      <c r="D1897" s="1" t="s">
        <v>16217</v>
      </c>
      <c r="E1897" t="s">
        <v>61</v>
      </c>
      <c r="F1897" t="s">
        <v>61</v>
      </c>
      <c r="G1897" t="s">
        <v>62</v>
      </c>
      <c r="I1897" t="s">
        <v>62</v>
      </c>
      <c r="J1897" t="s">
        <v>61</v>
      </c>
      <c r="K1897" t="s">
        <v>61</v>
      </c>
      <c r="M1897" t="s">
        <v>61</v>
      </c>
      <c r="N1897" t="s">
        <v>62</v>
      </c>
      <c r="O1897" t="s">
        <v>62</v>
      </c>
    </row>
    <row r="1898" spans="1:15" x14ac:dyDescent="0.2">
      <c r="A1898" s="1" t="s">
        <v>27450</v>
      </c>
      <c r="B1898" s="1" t="s">
        <v>12814</v>
      </c>
      <c r="C1898" s="1" t="s">
        <v>12815</v>
      </c>
      <c r="D1898" s="1" t="s">
        <v>16217</v>
      </c>
      <c r="G1898" t="s">
        <v>61</v>
      </c>
      <c r="I1898" t="s">
        <v>61</v>
      </c>
      <c r="M1898" t="s">
        <v>61</v>
      </c>
      <c r="N1898" t="s">
        <v>61</v>
      </c>
      <c r="O1898" t="s">
        <v>61</v>
      </c>
    </row>
    <row r="1899" spans="1:15" x14ac:dyDescent="0.2">
      <c r="A1899" s="1" t="s">
        <v>27451</v>
      </c>
      <c r="B1899" s="1" t="s">
        <v>12816</v>
      </c>
      <c r="C1899" s="1" t="s">
        <v>12817</v>
      </c>
      <c r="D1899" s="1" t="s">
        <v>16217</v>
      </c>
      <c r="G1899" t="s">
        <v>61</v>
      </c>
      <c r="I1899" t="s">
        <v>61</v>
      </c>
      <c r="M1899" t="s">
        <v>61</v>
      </c>
      <c r="N1899" t="s">
        <v>61</v>
      </c>
      <c r="O1899" t="s">
        <v>61</v>
      </c>
    </row>
    <row r="1900" spans="1:15" x14ac:dyDescent="0.2">
      <c r="A1900" s="1" t="s">
        <v>27452</v>
      </c>
      <c r="B1900" s="1" t="s">
        <v>12818</v>
      </c>
      <c r="C1900" s="1" t="s">
        <v>12819</v>
      </c>
      <c r="D1900" s="1" t="s">
        <v>16217</v>
      </c>
      <c r="G1900" t="s">
        <v>61</v>
      </c>
      <c r="I1900" t="s">
        <v>62</v>
      </c>
      <c r="M1900" t="s">
        <v>62</v>
      </c>
      <c r="N1900" t="s">
        <v>62</v>
      </c>
      <c r="O1900" t="s">
        <v>61</v>
      </c>
    </row>
    <row r="1901" spans="1:15" x14ac:dyDescent="0.2">
      <c r="A1901" s="1" t="s">
        <v>27453</v>
      </c>
      <c r="B1901" s="1" t="s">
        <v>12820</v>
      </c>
      <c r="C1901" s="1" t="s">
        <v>12821</v>
      </c>
      <c r="D1901" s="1" t="s">
        <v>16217</v>
      </c>
      <c r="G1901" t="s">
        <v>61</v>
      </c>
      <c r="I1901" t="s">
        <v>61</v>
      </c>
      <c r="M1901" t="s">
        <v>61</v>
      </c>
      <c r="N1901" t="s">
        <v>61</v>
      </c>
      <c r="O1901" t="s">
        <v>61</v>
      </c>
    </row>
    <row r="1902" spans="1:15" x14ac:dyDescent="0.2">
      <c r="A1902" s="1" t="s">
        <v>27454</v>
      </c>
      <c r="B1902" s="1" t="s">
        <v>12822</v>
      </c>
      <c r="C1902" s="1" t="s">
        <v>12823</v>
      </c>
      <c r="D1902" s="1" t="s">
        <v>16217</v>
      </c>
      <c r="G1902" t="s">
        <v>61</v>
      </c>
      <c r="I1902" t="s">
        <v>61</v>
      </c>
      <c r="M1902" t="s">
        <v>61</v>
      </c>
      <c r="N1902" t="s">
        <v>61</v>
      </c>
      <c r="O1902" t="s">
        <v>62</v>
      </c>
    </row>
    <row r="1903" spans="1:15" x14ac:dyDescent="0.2">
      <c r="A1903" s="1" t="s">
        <v>27455</v>
      </c>
      <c r="B1903" s="1" t="s">
        <v>12824</v>
      </c>
      <c r="C1903" s="1" t="s">
        <v>12825</v>
      </c>
      <c r="D1903" s="1" t="s">
        <v>16217</v>
      </c>
      <c r="G1903" t="s">
        <v>61</v>
      </c>
      <c r="I1903" t="s">
        <v>61</v>
      </c>
      <c r="M1903" t="s">
        <v>61</v>
      </c>
      <c r="N1903" t="s">
        <v>61</v>
      </c>
      <c r="O1903" t="s">
        <v>61</v>
      </c>
    </row>
    <row r="1904" spans="1:15" x14ac:dyDescent="0.2">
      <c r="A1904" s="1" t="s">
        <v>27456</v>
      </c>
      <c r="B1904" s="1" t="s">
        <v>12826</v>
      </c>
      <c r="C1904" s="1" t="s">
        <v>12827</v>
      </c>
      <c r="D1904" s="1" t="s">
        <v>16217</v>
      </c>
      <c r="G1904" t="s">
        <v>61</v>
      </c>
      <c r="I1904" t="s">
        <v>61</v>
      </c>
      <c r="M1904" t="s">
        <v>61</v>
      </c>
      <c r="N1904" t="s">
        <v>61</v>
      </c>
      <c r="O1904" t="s">
        <v>61</v>
      </c>
    </row>
    <row r="1905" spans="1:15" x14ac:dyDescent="0.2">
      <c r="A1905" s="1" t="s">
        <v>27457</v>
      </c>
      <c r="B1905" s="1" t="s">
        <v>12828</v>
      </c>
      <c r="C1905" s="1" t="s">
        <v>12829</v>
      </c>
      <c r="D1905" s="1" t="s">
        <v>16217</v>
      </c>
      <c r="G1905" t="s">
        <v>61</v>
      </c>
      <c r="I1905" t="s">
        <v>61</v>
      </c>
      <c r="M1905" t="s">
        <v>61</v>
      </c>
      <c r="N1905" t="s">
        <v>61</v>
      </c>
      <c r="O1905" t="s">
        <v>61</v>
      </c>
    </row>
    <row r="1906" spans="1:15" x14ac:dyDescent="0.2">
      <c r="A1906" s="1" t="s">
        <v>27458</v>
      </c>
      <c r="B1906" s="1" t="s">
        <v>12830</v>
      </c>
      <c r="C1906" s="1" t="s">
        <v>12831</v>
      </c>
      <c r="D1906" s="1" t="s">
        <v>16217</v>
      </c>
      <c r="G1906" t="s">
        <v>61</v>
      </c>
      <c r="I1906" t="s">
        <v>61</v>
      </c>
      <c r="M1906" t="s">
        <v>61</v>
      </c>
      <c r="N1906" t="s">
        <v>61</v>
      </c>
      <c r="O1906" t="s">
        <v>61</v>
      </c>
    </row>
    <row r="1907" spans="1:15" x14ac:dyDescent="0.2">
      <c r="A1907" s="1" t="s">
        <v>27459</v>
      </c>
      <c r="B1907" s="1" t="s">
        <v>12832</v>
      </c>
      <c r="C1907" s="1" t="s">
        <v>12833</v>
      </c>
      <c r="D1907" s="1" t="s">
        <v>16217</v>
      </c>
      <c r="G1907" t="s">
        <v>61</v>
      </c>
      <c r="I1907" t="s">
        <v>61</v>
      </c>
      <c r="M1907" t="s">
        <v>61</v>
      </c>
      <c r="N1907" t="s">
        <v>61</v>
      </c>
      <c r="O1907" t="s">
        <v>61</v>
      </c>
    </row>
    <row r="1908" spans="1:15" x14ac:dyDescent="0.2">
      <c r="A1908" s="1" t="s">
        <v>27460</v>
      </c>
      <c r="B1908" s="1" t="s">
        <v>12834</v>
      </c>
      <c r="C1908" s="1" t="s">
        <v>12835</v>
      </c>
      <c r="D1908" s="1" t="s">
        <v>16217</v>
      </c>
      <c r="G1908" t="s">
        <v>61</v>
      </c>
      <c r="I1908" t="s">
        <v>61</v>
      </c>
      <c r="M1908" t="s">
        <v>61</v>
      </c>
      <c r="N1908" t="s">
        <v>61</v>
      </c>
      <c r="O1908" t="s">
        <v>61</v>
      </c>
    </row>
    <row r="1909" spans="1:15" x14ac:dyDescent="0.2">
      <c r="A1909" s="1" t="s">
        <v>27461</v>
      </c>
      <c r="B1909" s="1" t="s">
        <v>12836</v>
      </c>
      <c r="C1909" s="1" t="s">
        <v>12837</v>
      </c>
      <c r="D1909" s="1" t="s">
        <v>16217</v>
      </c>
      <c r="G1909" t="s">
        <v>61</v>
      </c>
      <c r="I1909" t="s">
        <v>61</v>
      </c>
      <c r="M1909" t="s">
        <v>61</v>
      </c>
      <c r="N1909" t="s">
        <v>61</v>
      </c>
    </row>
    <row r="1910" spans="1:15" x14ac:dyDescent="0.2">
      <c r="A1910" s="1" t="s">
        <v>27462</v>
      </c>
      <c r="B1910" s="1" t="s">
        <v>12838</v>
      </c>
      <c r="C1910" s="1" t="s">
        <v>12839</v>
      </c>
      <c r="D1910" s="1" t="s">
        <v>16217</v>
      </c>
      <c r="G1910" t="s">
        <v>61</v>
      </c>
      <c r="I1910" t="s">
        <v>61</v>
      </c>
      <c r="M1910" t="s">
        <v>61</v>
      </c>
      <c r="N1910" t="s">
        <v>61</v>
      </c>
      <c r="O1910" t="s">
        <v>61</v>
      </c>
    </row>
    <row r="1911" spans="1:15" x14ac:dyDescent="0.2">
      <c r="A1911" s="1" t="s">
        <v>27463</v>
      </c>
      <c r="B1911" s="1" t="s">
        <v>12840</v>
      </c>
      <c r="C1911" s="1" t="s">
        <v>12841</v>
      </c>
      <c r="D1911" s="1" t="s">
        <v>16217</v>
      </c>
      <c r="G1911" t="s">
        <v>61</v>
      </c>
      <c r="I1911" t="s">
        <v>61</v>
      </c>
      <c r="M1911" t="s">
        <v>61</v>
      </c>
      <c r="N1911" t="s">
        <v>61</v>
      </c>
      <c r="O1911" t="s">
        <v>61</v>
      </c>
    </row>
    <row r="1912" spans="1:15" x14ac:dyDescent="0.2">
      <c r="A1912" s="1" t="s">
        <v>27464</v>
      </c>
      <c r="B1912" s="1" t="s">
        <v>12842</v>
      </c>
      <c r="C1912" s="1" t="s">
        <v>12843</v>
      </c>
      <c r="D1912" s="1" t="s">
        <v>16217</v>
      </c>
      <c r="G1912" t="s">
        <v>61</v>
      </c>
      <c r="I1912" t="s">
        <v>61</v>
      </c>
      <c r="M1912" t="s">
        <v>61</v>
      </c>
      <c r="N1912" t="s">
        <v>61</v>
      </c>
      <c r="O1912" t="s">
        <v>61</v>
      </c>
    </row>
    <row r="1913" spans="1:15" x14ac:dyDescent="0.2">
      <c r="A1913" s="1" t="s">
        <v>27465</v>
      </c>
      <c r="B1913" s="1" t="s">
        <v>12844</v>
      </c>
      <c r="C1913" s="1" t="s">
        <v>12845</v>
      </c>
      <c r="D1913" s="1" t="s">
        <v>16217</v>
      </c>
      <c r="G1913" t="s">
        <v>61</v>
      </c>
      <c r="I1913" t="s">
        <v>61</v>
      </c>
      <c r="M1913" t="s">
        <v>61</v>
      </c>
      <c r="N1913" t="s">
        <v>61</v>
      </c>
      <c r="O1913" t="s">
        <v>61</v>
      </c>
    </row>
    <row r="1914" spans="1:15" x14ac:dyDescent="0.2">
      <c r="A1914" s="1" t="s">
        <v>27466</v>
      </c>
      <c r="B1914" s="1" t="s">
        <v>12846</v>
      </c>
      <c r="C1914" s="1" t="s">
        <v>12847</v>
      </c>
      <c r="D1914" s="1" t="s">
        <v>16217</v>
      </c>
      <c r="G1914" t="s">
        <v>61</v>
      </c>
      <c r="I1914" t="s">
        <v>62</v>
      </c>
      <c r="M1914" t="s">
        <v>61</v>
      </c>
      <c r="N1914" t="s">
        <v>61</v>
      </c>
      <c r="O1914" t="s">
        <v>61</v>
      </c>
    </row>
    <row r="1915" spans="1:15" x14ac:dyDescent="0.2">
      <c r="A1915" s="1" t="s">
        <v>27467</v>
      </c>
      <c r="B1915" s="1" t="s">
        <v>12848</v>
      </c>
      <c r="C1915" s="1" t="s">
        <v>12849</v>
      </c>
      <c r="D1915" s="1" t="s">
        <v>16217</v>
      </c>
      <c r="G1915" t="s">
        <v>61</v>
      </c>
      <c r="I1915" t="s">
        <v>61</v>
      </c>
      <c r="M1915" t="s">
        <v>61</v>
      </c>
      <c r="N1915" t="s">
        <v>61</v>
      </c>
      <c r="O1915" t="s">
        <v>61</v>
      </c>
    </row>
    <row r="1916" spans="1:15" x14ac:dyDescent="0.2">
      <c r="A1916" s="1" t="s">
        <v>27468</v>
      </c>
      <c r="B1916" s="1" t="s">
        <v>12850</v>
      </c>
      <c r="C1916" s="1" t="s">
        <v>12851</v>
      </c>
      <c r="D1916" s="1" t="s">
        <v>16217</v>
      </c>
      <c r="G1916" t="s">
        <v>61</v>
      </c>
      <c r="I1916" t="s">
        <v>61</v>
      </c>
      <c r="M1916" t="s">
        <v>61</v>
      </c>
      <c r="N1916" t="s">
        <v>61</v>
      </c>
      <c r="O1916" t="s">
        <v>61</v>
      </c>
    </row>
    <row r="1917" spans="1:15" x14ac:dyDescent="0.2">
      <c r="A1917" s="1" t="s">
        <v>27469</v>
      </c>
      <c r="B1917" s="1" t="s">
        <v>12852</v>
      </c>
      <c r="C1917" s="1" t="s">
        <v>12853</v>
      </c>
      <c r="D1917" s="1" t="s">
        <v>16217</v>
      </c>
      <c r="G1917" t="s">
        <v>61</v>
      </c>
      <c r="I1917" t="s">
        <v>61</v>
      </c>
      <c r="M1917" t="s">
        <v>61</v>
      </c>
      <c r="N1917" t="s">
        <v>61</v>
      </c>
      <c r="O1917" t="s">
        <v>61</v>
      </c>
    </row>
    <row r="1918" spans="1:15" x14ac:dyDescent="0.2">
      <c r="A1918" s="1" t="s">
        <v>27470</v>
      </c>
      <c r="B1918" s="1" t="s">
        <v>12854</v>
      </c>
      <c r="C1918" s="1" t="s">
        <v>12855</v>
      </c>
      <c r="D1918" s="1" t="s">
        <v>16217</v>
      </c>
      <c r="G1918" t="s">
        <v>61</v>
      </c>
      <c r="I1918" t="s">
        <v>61</v>
      </c>
      <c r="M1918" t="s">
        <v>61</v>
      </c>
      <c r="N1918" t="s">
        <v>61</v>
      </c>
      <c r="O1918" t="s">
        <v>61</v>
      </c>
    </row>
    <row r="1919" spans="1:15" x14ac:dyDescent="0.2">
      <c r="A1919" s="1" t="s">
        <v>27471</v>
      </c>
      <c r="B1919" s="1" t="s">
        <v>12856</v>
      </c>
      <c r="C1919" s="1" t="s">
        <v>12857</v>
      </c>
      <c r="D1919" s="1" t="s">
        <v>16217</v>
      </c>
      <c r="G1919" t="s">
        <v>61</v>
      </c>
      <c r="I1919" t="s">
        <v>61</v>
      </c>
      <c r="M1919" t="s">
        <v>61</v>
      </c>
      <c r="N1919" t="s">
        <v>61</v>
      </c>
      <c r="O1919" t="s">
        <v>61</v>
      </c>
    </row>
    <row r="1920" spans="1:15" x14ac:dyDescent="0.2">
      <c r="A1920" s="1" t="s">
        <v>27472</v>
      </c>
      <c r="B1920" s="1" t="s">
        <v>12858</v>
      </c>
      <c r="C1920" s="1" t="s">
        <v>12859</v>
      </c>
      <c r="D1920" s="1" t="s">
        <v>16217</v>
      </c>
      <c r="G1920" t="s">
        <v>61</v>
      </c>
      <c r="I1920" t="s">
        <v>61</v>
      </c>
      <c r="M1920" t="s">
        <v>61</v>
      </c>
      <c r="N1920" t="s">
        <v>61</v>
      </c>
      <c r="O1920" t="s">
        <v>61</v>
      </c>
    </row>
    <row r="1921" spans="1:15" x14ac:dyDescent="0.2">
      <c r="A1921" s="1" t="s">
        <v>27473</v>
      </c>
      <c r="B1921" s="1" t="s">
        <v>12860</v>
      </c>
      <c r="C1921" s="1" t="s">
        <v>12861</v>
      </c>
      <c r="D1921" s="1" t="s">
        <v>16217</v>
      </c>
      <c r="G1921" t="s">
        <v>61</v>
      </c>
      <c r="I1921" t="s">
        <v>62</v>
      </c>
      <c r="M1921" t="s">
        <v>61</v>
      </c>
      <c r="N1921" t="s">
        <v>61</v>
      </c>
      <c r="O1921" t="s">
        <v>61</v>
      </c>
    </row>
    <row r="1922" spans="1:15" x14ac:dyDescent="0.2">
      <c r="A1922" s="1" t="s">
        <v>27474</v>
      </c>
      <c r="B1922" s="1" t="s">
        <v>12862</v>
      </c>
      <c r="C1922" s="1" t="s">
        <v>12863</v>
      </c>
      <c r="D1922" s="1" t="s">
        <v>16217</v>
      </c>
      <c r="G1922" t="s">
        <v>61</v>
      </c>
      <c r="I1922" t="s">
        <v>61</v>
      </c>
      <c r="M1922" t="s">
        <v>61</v>
      </c>
      <c r="N1922" t="s">
        <v>61</v>
      </c>
      <c r="O1922" t="s">
        <v>61</v>
      </c>
    </row>
    <row r="1923" spans="1:15" x14ac:dyDescent="0.2">
      <c r="A1923" s="1" t="s">
        <v>27475</v>
      </c>
      <c r="B1923" s="1" t="s">
        <v>12864</v>
      </c>
      <c r="C1923" s="1" t="s">
        <v>12865</v>
      </c>
      <c r="D1923" s="1" t="s">
        <v>16217</v>
      </c>
      <c r="G1923" t="s">
        <v>61</v>
      </c>
      <c r="I1923" t="s">
        <v>61</v>
      </c>
      <c r="M1923" t="s">
        <v>61</v>
      </c>
      <c r="N1923" t="s">
        <v>61</v>
      </c>
      <c r="O1923" t="s">
        <v>61</v>
      </c>
    </row>
    <row r="1924" spans="1:15" x14ac:dyDescent="0.2">
      <c r="A1924" s="1" t="s">
        <v>27476</v>
      </c>
      <c r="B1924" s="1" t="s">
        <v>12866</v>
      </c>
      <c r="C1924" s="1" t="s">
        <v>12867</v>
      </c>
      <c r="D1924" s="1" t="s">
        <v>16217</v>
      </c>
      <c r="G1924" t="s">
        <v>61</v>
      </c>
      <c r="I1924" t="s">
        <v>61</v>
      </c>
      <c r="M1924" t="s">
        <v>61</v>
      </c>
      <c r="N1924" t="s">
        <v>61</v>
      </c>
      <c r="O1924" t="s">
        <v>61</v>
      </c>
    </row>
    <row r="1925" spans="1:15" x14ac:dyDescent="0.2">
      <c r="A1925" s="1" t="s">
        <v>27477</v>
      </c>
      <c r="B1925" s="1" t="s">
        <v>12868</v>
      </c>
      <c r="C1925" s="1" t="s">
        <v>12869</v>
      </c>
      <c r="D1925" s="1" t="s">
        <v>16217</v>
      </c>
      <c r="G1925" t="s">
        <v>61</v>
      </c>
      <c r="I1925" t="s">
        <v>61</v>
      </c>
      <c r="M1925" t="s">
        <v>61</v>
      </c>
      <c r="N1925" t="s">
        <v>61</v>
      </c>
      <c r="O1925" t="s">
        <v>61</v>
      </c>
    </row>
    <row r="1926" spans="1:15" x14ac:dyDescent="0.2">
      <c r="A1926" s="1" t="s">
        <v>27478</v>
      </c>
      <c r="B1926" s="1" t="s">
        <v>12870</v>
      </c>
      <c r="C1926" s="1" t="s">
        <v>12871</v>
      </c>
      <c r="D1926" s="1" t="s">
        <v>16217</v>
      </c>
      <c r="G1926" t="s">
        <v>61</v>
      </c>
      <c r="I1926" t="s">
        <v>61</v>
      </c>
      <c r="M1926" t="s">
        <v>61</v>
      </c>
      <c r="N1926" t="s">
        <v>61</v>
      </c>
      <c r="O1926" t="s">
        <v>61</v>
      </c>
    </row>
    <row r="1927" spans="1:15" x14ac:dyDescent="0.2">
      <c r="A1927" s="1" t="s">
        <v>27479</v>
      </c>
      <c r="B1927" s="1" t="s">
        <v>12872</v>
      </c>
      <c r="C1927" s="1" t="s">
        <v>12873</v>
      </c>
      <c r="D1927" s="1" t="s">
        <v>16217</v>
      </c>
      <c r="E1927" t="s">
        <v>61</v>
      </c>
      <c r="F1927" t="s">
        <v>62</v>
      </c>
      <c r="G1927" t="s">
        <v>62</v>
      </c>
      <c r="I1927" t="s">
        <v>62</v>
      </c>
      <c r="K1927" t="s">
        <v>61</v>
      </c>
      <c r="M1927" t="s">
        <v>61</v>
      </c>
      <c r="N1927" t="s">
        <v>62</v>
      </c>
      <c r="O1927" t="s">
        <v>62</v>
      </c>
    </row>
    <row r="1928" spans="1:15" x14ac:dyDescent="0.2">
      <c r="A1928" s="1" t="s">
        <v>27480</v>
      </c>
      <c r="B1928" s="1" t="s">
        <v>12874</v>
      </c>
      <c r="C1928" s="1" t="s">
        <v>12875</v>
      </c>
      <c r="D1928" s="1" t="s">
        <v>16217</v>
      </c>
      <c r="G1928" t="s">
        <v>61</v>
      </c>
      <c r="I1928" t="s">
        <v>61</v>
      </c>
      <c r="M1928" t="s">
        <v>61</v>
      </c>
      <c r="N1928" t="s">
        <v>61</v>
      </c>
      <c r="O1928" t="s">
        <v>61</v>
      </c>
    </row>
    <row r="1929" spans="1:15" x14ac:dyDescent="0.2">
      <c r="A1929" s="1" t="s">
        <v>27481</v>
      </c>
      <c r="B1929" s="1" t="s">
        <v>12876</v>
      </c>
      <c r="C1929" s="1" t="s">
        <v>12877</v>
      </c>
      <c r="D1929" s="1" t="s">
        <v>16217</v>
      </c>
      <c r="G1929" t="s">
        <v>61</v>
      </c>
      <c r="I1929" t="s">
        <v>61</v>
      </c>
      <c r="M1929" t="s">
        <v>61</v>
      </c>
      <c r="N1929" t="s">
        <v>61</v>
      </c>
      <c r="O1929" t="s">
        <v>61</v>
      </c>
    </row>
    <row r="1930" spans="1:15" x14ac:dyDescent="0.2">
      <c r="A1930" s="1" t="s">
        <v>27482</v>
      </c>
      <c r="B1930" s="1" t="s">
        <v>12878</v>
      </c>
      <c r="C1930" s="1" t="s">
        <v>12879</v>
      </c>
      <c r="D1930" s="1" t="s">
        <v>16217</v>
      </c>
      <c r="G1930" t="s">
        <v>61</v>
      </c>
      <c r="I1930" t="s">
        <v>61</v>
      </c>
      <c r="M1930" t="s">
        <v>61</v>
      </c>
      <c r="N1930" t="s">
        <v>61</v>
      </c>
      <c r="O1930" t="s">
        <v>61</v>
      </c>
    </row>
    <row r="1931" spans="1:15" x14ac:dyDescent="0.2">
      <c r="A1931" s="1" t="s">
        <v>27483</v>
      </c>
      <c r="B1931" s="1" t="s">
        <v>12880</v>
      </c>
      <c r="C1931" s="1" t="s">
        <v>12881</v>
      </c>
      <c r="D1931" s="1" t="s">
        <v>16217</v>
      </c>
      <c r="G1931" t="s">
        <v>61</v>
      </c>
      <c r="I1931" t="s">
        <v>61</v>
      </c>
      <c r="M1931" t="s">
        <v>61</v>
      </c>
      <c r="N1931" t="s">
        <v>61</v>
      </c>
      <c r="O1931" t="s">
        <v>61</v>
      </c>
    </row>
    <row r="1932" spans="1:15" x14ac:dyDescent="0.2">
      <c r="A1932" s="1" t="s">
        <v>27484</v>
      </c>
      <c r="B1932" s="1" t="s">
        <v>12882</v>
      </c>
      <c r="C1932" s="1" t="s">
        <v>12883</v>
      </c>
      <c r="D1932" s="1" t="s">
        <v>16217</v>
      </c>
      <c r="G1932" t="s">
        <v>61</v>
      </c>
      <c r="I1932" t="s">
        <v>61</v>
      </c>
      <c r="M1932" t="s">
        <v>61</v>
      </c>
      <c r="N1932" t="s">
        <v>61</v>
      </c>
      <c r="O1932" t="s">
        <v>61</v>
      </c>
    </row>
    <row r="1933" spans="1:15" x14ac:dyDescent="0.2">
      <c r="A1933" s="1" t="s">
        <v>27485</v>
      </c>
      <c r="B1933" s="1" t="s">
        <v>12884</v>
      </c>
      <c r="C1933" s="1" t="s">
        <v>12885</v>
      </c>
      <c r="D1933" s="1" t="s">
        <v>16217</v>
      </c>
      <c r="I1933" t="s">
        <v>61</v>
      </c>
    </row>
    <row r="1934" spans="1:15" x14ac:dyDescent="0.2">
      <c r="A1934" s="1" t="s">
        <v>27486</v>
      </c>
      <c r="B1934" s="1" t="s">
        <v>12886</v>
      </c>
      <c r="C1934" s="1" t="s">
        <v>12887</v>
      </c>
      <c r="D1934" s="1" t="s">
        <v>16217</v>
      </c>
      <c r="G1934" t="s">
        <v>61</v>
      </c>
      <c r="I1934" t="s">
        <v>61</v>
      </c>
      <c r="M1934" t="s">
        <v>61</v>
      </c>
      <c r="N1934" t="s">
        <v>61</v>
      </c>
      <c r="O1934" t="s">
        <v>61</v>
      </c>
    </row>
    <row r="1935" spans="1:15" x14ac:dyDescent="0.2">
      <c r="A1935" s="1" t="s">
        <v>27487</v>
      </c>
      <c r="B1935" s="1" t="s">
        <v>12888</v>
      </c>
      <c r="C1935" s="1" t="s">
        <v>12889</v>
      </c>
      <c r="D1935" s="1" t="s">
        <v>16217</v>
      </c>
      <c r="G1935" t="s">
        <v>61</v>
      </c>
      <c r="I1935" t="s">
        <v>61</v>
      </c>
      <c r="M1935" t="s">
        <v>61</v>
      </c>
      <c r="N1935" t="s">
        <v>61</v>
      </c>
    </row>
    <row r="1936" spans="1:15" x14ac:dyDescent="0.2">
      <c r="A1936" s="1" t="s">
        <v>27488</v>
      </c>
      <c r="B1936" s="1" t="s">
        <v>12890</v>
      </c>
      <c r="C1936" s="1" t="s">
        <v>12891</v>
      </c>
      <c r="D1936" s="1" t="s">
        <v>16217</v>
      </c>
      <c r="G1936" t="s">
        <v>61</v>
      </c>
      <c r="I1936" t="s">
        <v>61</v>
      </c>
      <c r="M1936" t="s">
        <v>61</v>
      </c>
      <c r="N1936" t="s">
        <v>61</v>
      </c>
    </row>
    <row r="1937" spans="1:14" x14ac:dyDescent="0.2">
      <c r="A1937" s="1" t="s">
        <v>27489</v>
      </c>
      <c r="B1937" s="1" t="s">
        <v>12892</v>
      </c>
      <c r="C1937" s="1" t="s">
        <v>12893</v>
      </c>
      <c r="D1937" s="1" t="s">
        <v>16217</v>
      </c>
      <c r="G1937" t="s">
        <v>61</v>
      </c>
      <c r="I1937" t="s">
        <v>61</v>
      </c>
      <c r="M1937" t="s">
        <v>61</v>
      </c>
      <c r="N1937" t="s">
        <v>61</v>
      </c>
    </row>
    <row r="1938" spans="1:14" x14ac:dyDescent="0.2">
      <c r="A1938" s="1" t="s">
        <v>27490</v>
      </c>
      <c r="B1938" s="1" t="s">
        <v>12894</v>
      </c>
      <c r="C1938" s="1" t="s">
        <v>12895</v>
      </c>
      <c r="D1938" s="1" t="s">
        <v>16217</v>
      </c>
      <c r="G1938" t="s">
        <v>61</v>
      </c>
      <c r="I1938" t="s">
        <v>61</v>
      </c>
      <c r="M1938" t="s">
        <v>61</v>
      </c>
      <c r="N1938" t="s">
        <v>61</v>
      </c>
    </row>
    <row r="1939" spans="1:14" x14ac:dyDescent="0.2">
      <c r="A1939" s="1" t="s">
        <v>27491</v>
      </c>
      <c r="B1939" s="1" t="s">
        <v>12896</v>
      </c>
      <c r="C1939" s="1" t="s">
        <v>12897</v>
      </c>
      <c r="D1939" s="1" t="s">
        <v>16217</v>
      </c>
      <c r="G1939" t="s">
        <v>61</v>
      </c>
      <c r="I1939" t="s">
        <v>61</v>
      </c>
      <c r="M1939" t="s">
        <v>61</v>
      </c>
      <c r="N1939" t="s">
        <v>61</v>
      </c>
    </row>
    <row r="1940" spans="1:14" x14ac:dyDescent="0.2">
      <c r="A1940" s="1" t="s">
        <v>27492</v>
      </c>
      <c r="B1940" s="1" t="s">
        <v>12898</v>
      </c>
      <c r="C1940" s="1" t="s">
        <v>12899</v>
      </c>
      <c r="D1940" s="1" t="s">
        <v>16217</v>
      </c>
      <c r="G1940" t="s">
        <v>61</v>
      </c>
      <c r="I1940" t="s">
        <v>61</v>
      </c>
      <c r="M1940" t="s">
        <v>61</v>
      </c>
      <c r="N1940" t="s">
        <v>61</v>
      </c>
    </row>
    <row r="1941" spans="1:14" x14ac:dyDescent="0.2">
      <c r="A1941" s="1" t="s">
        <v>27493</v>
      </c>
      <c r="B1941" s="1" t="s">
        <v>12900</v>
      </c>
      <c r="C1941" s="1" t="s">
        <v>12901</v>
      </c>
      <c r="D1941" s="1" t="s">
        <v>16217</v>
      </c>
      <c r="G1941" t="s">
        <v>61</v>
      </c>
      <c r="I1941" t="s">
        <v>61</v>
      </c>
      <c r="M1941" t="s">
        <v>61</v>
      </c>
      <c r="N1941" t="s">
        <v>61</v>
      </c>
    </row>
    <row r="1942" spans="1:14" x14ac:dyDescent="0.2">
      <c r="A1942" s="1" t="s">
        <v>27494</v>
      </c>
      <c r="B1942" s="1" t="s">
        <v>12902</v>
      </c>
      <c r="C1942" s="1" t="s">
        <v>12903</v>
      </c>
      <c r="D1942" s="1" t="s">
        <v>16217</v>
      </c>
      <c r="G1942" t="s">
        <v>61</v>
      </c>
      <c r="I1942" t="s">
        <v>61</v>
      </c>
      <c r="M1942" t="s">
        <v>61</v>
      </c>
      <c r="N1942" t="s">
        <v>61</v>
      </c>
    </row>
    <row r="1943" spans="1:14" x14ac:dyDescent="0.2">
      <c r="A1943" s="1" t="s">
        <v>27495</v>
      </c>
      <c r="B1943" s="1" t="s">
        <v>12904</v>
      </c>
      <c r="C1943" s="1" t="s">
        <v>12905</v>
      </c>
      <c r="D1943" s="1" t="s">
        <v>16217</v>
      </c>
      <c r="G1943" t="s">
        <v>61</v>
      </c>
      <c r="I1943" t="s">
        <v>61</v>
      </c>
      <c r="M1943" t="s">
        <v>61</v>
      </c>
      <c r="N1943" t="s">
        <v>61</v>
      </c>
    </row>
    <row r="1944" spans="1:14" x14ac:dyDescent="0.2">
      <c r="A1944" s="1" t="s">
        <v>27496</v>
      </c>
      <c r="B1944" s="1" t="s">
        <v>12906</v>
      </c>
      <c r="C1944" s="1" t="s">
        <v>12907</v>
      </c>
      <c r="D1944" s="1" t="s">
        <v>16217</v>
      </c>
      <c r="G1944" t="s">
        <v>61</v>
      </c>
      <c r="I1944" t="s">
        <v>61</v>
      </c>
      <c r="M1944" t="s">
        <v>61</v>
      </c>
      <c r="N1944" t="s">
        <v>61</v>
      </c>
    </row>
    <row r="1945" spans="1:14" x14ac:dyDescent="0.2">
      <c r="A1945" s="1" t="s">
        <v>27497</v>
      </c>
      <c r="B1945" s="1" t="s">
        <v>12908</v>
      </c>
      <c r="C1945" s="1" t="s">
        <v>12909</v>
      </c>
      <c r="D1945" s="1" t="s">
        <v>16217</v>
      </c>
      <c r="G1945" t="s">
        <v>61</v>
      </c>
      <c r="I1945" t="s">
        <v>61</v>
      </c>
      <c r="M1945" t="s">
        <v>61</v>
      </c>
      <c r="N1945" t="s">
        <v>61</v>
      </c>
    </row>
    <row r="1946" spans="1:14" x14ac:dyDescent="0.2">
      <c r="A1946" s="1" t="s">
        <v>27498</v>
      </c>
      <c r="B1946" s="1" t="s">
        <v>12910</v>
      </c>
      <c r="C1946" s="1" t="s">
        <v>12911</v>
      </c>
      <c r="D1946" s="1" t="s">
        <v>16217</v>
      </c>
      <c r="G1946" t="s">
        <v>61</v>
      </c>
      <c r="I1946" t="s">
        <v>61</v>
      </c>
      <c r="M1946" t="s">
        <v>61</v>
      </c>
      <c r="N1946" t="s">
        <v>61</v>
      </c>
    </row>
    <row r="1947" spans="1:14" x14ac:dyDescent="0.2">
      <c r="A1947" s="1" t="s">
        <v>27499</v>
      </c>
      <c r="B1947" s="1" t="s">
        <v>12912</v>
      </c>
      <c r="C1947" s="1" t="s">
        <v>12913</v>
      </c>
      <c r="D1947" s="1" t="s">
        <v>16217</v>
      </c>
      <c r="G1947" t="s">
        <v>61</v>
      </c>
      <c r="I1947" t="s">
        <v>61</v>
      </c>
      <c r="M1947" t="s">
        <v>61</v>
      </c>
      <c r="N1947" t="s">
        <v>61</v>
      </c>
    </row>
    <row r="1948" spans="1:14" x14ac:dyDescent="0.2">
      <c r="A1948" s="1" t="s">
        <v>27500</v>
      </c>
      <c r="B1948" s="1" t="s">
        <v>12914</v>
      </c>
      <c r="C1948" s="1" t="s">
        <v>12915</v>
      </c>
      <c r="D1948" s="1" t="s">
        <v>16217</v>
      </c>
      <c r="G1948" t="s">
        <v>61</v>
      </c>
      <c r="I1948" t="s">
        <v>61</v>
      </c>
      <c r="M1948" t="s">
        <v>61</v>
      </c>
      <c r="N1948" t="s">
        <v>61</v>
      </c>
    </row>
    <row r="1949" spans="1:14" x14ac:dyDescent="0.2">
      <c r="A1949" s="1" t="s">
        <v>27501</v>
      </c>
      <c r="B1949" s="1" t="s">
        <v>12916</v>
      </c>
      <c r="C1949" s="1" t="s">
        <v>12917</v>
      </c>
      <c r="D1949" s="1" t="s">
        <v>16217</v>
      </c>
      <c r="G1949" t="s">
        <v>61</v>
      </c>
      <c r="I1949" t="s">
        <v>61</v>
      </c>
      <c r="M1949" t="s">
        <v>61</v>
      </c>
      <c r="N1949" t="s">
        <v>61</v>
      </c>
    </row>
    <row r="1950" spans="1:14" x14ac:dyDescent="0.2">
      <c r="A1950" s="1" t="s">
        <v>27502</v>
      </c>
      <c r="B1950" s="1" t="s">
        <v>12918</v>
      </c>
      <c r="C1950" s="1" t="s">
        <v>12919</v>
      </c>
      <c r="D1950" s="1" t="s">
        <v>16217</v>
      </c>
      <c r="G1950" t="s">
        <v>61</v>
      </c>
      <c r="I1950" t="s">
        <v>61</v>
      </c>
      <c r="M1950" t="s">
        <v>61</v>
      </c>
      <c r="N1950" t="s">
        <v>61</v>
      </c>
    </row>
    <row r="1951" spans="1:14" x14ac:dyDescent="0.2">
      <c r="A1951" s="1" t="s">
        <v>27503</v>
      </c>
      <c r="B1951" s="1" t="s">
        <v>12920</v>
      </c>
      <c r="C1951" s="1" t="s">
        <v>12921</v>
      </c>
      <c r="D1951" s="1" t="s">
        <v>16217</v>
      </c>
      <c r="G1951" t="s">
        <v>61</v>
      </c>
      <c r="I1951" t="s">
        <v>61</v>
      </c>
      <c r="M1951" t="s">
        <v>61</v>
      </c>
      <c r="N1951" t="s">
        <v>61</v>
      </c>
    </row>
    <row r="1952" spans="1:14" x14ac:dyDescent="0.2">
      <c r="A1952" s="1" t="s">
        <v>27504</v>
      </c>
      <c r="B1952" s="1" t="s">
        <v>12922</v>
      </c>
      <c r="C1952" s="1" t="s">
        <v>12923</v>
      </c>
      <c r="D1952" s="1" t="s">
        <v>16217</v>
      </c>
      <c r="G1952" t="s">
        <v>61</v>
      </c>
      <c r="I1952" t="s">
        <v>61</v>
      </c>
      <c r="M1952" t="s">
        <v>61</v>
      </c>
      <c r="N1952" t="s">
        <v>61</v>
      </c>
    </row>
    <row r="1953" spans="1:14" x14ac:dyDescent="0.2">
      <c r="A1953" s="1" t="s">
        <v>27505</v>
      </c>
      <c r="B1953" s="1" t="s">
        <v>12924</v>
      </c>
      <c r="C1953" s="1" t="s">
        <v>12925</v>
      </c>
      <c r="D1953" s="1" t="s">
        <v>16217</v>
      </c>
      <c r="G1953" t="s">
        <v>61</v>
      </c>
      <c r="I1953" t="s">
        <v>61</v>
      </c>
      <c r="M1953" t="s">
        <v>61</v>
      </c>
      <c r="N1953" t="s">
        <v>61</v>
      </c>
    </row>
    <row r="1954" spans="1:14" x14ac:dyDescent="0.2">
      <c r="A1954" s="1" t="s">
        <v>27506</v>
      </c>
      <c r="B1954" s="1" t="s">
        <v>12926</v>
      </c>
      <c r="C1954" s="1" t="s">
        <v>12927</v>
      </c>
      <c r="D1954" s="1" t="s">
        <v>16217</v>
      </c>
      <c r="G1954" t="s">
        <v>61</v>
      </c>
      <c r="I1954" t="s">
        <v>61</v>
      </c>
      <c r="M1954" t="s">
        <v>61</v>
      </c>
      <c r="N1954" t="s">
        <v>61</v>
      </c>
    </row>
    <row r="1955" spans="1:14" x14ac:dyDescent="0.2">
      <c r="A1955" s="1" t="s">
        <v>27507</v>
      </c>
      <c r="B1955" s="1" t="s">
        <v>12928</v>
      </c>
      <c r="C1955" s="1" t="s">
        <v>12929</v>
      </c>
      <c r="D1955" s="1" t="s">
        <v>16217</v>
      </c>
      <c r="G1955" t="s">
        <v>61</v>
      </c>
      <c r="I1955" t="s">
        <v>61</v>
      </c>
      <c r="M1955" t="s">
        <v>61</v>
      </c>
      <c r="N1955" t="s">
        <v>61</v>
      </c>
    </row>
    <row r="1956" spans="1:14" x14ac:dyDescent="0.2">
      <c r="A1956" s="1" t="s">
        <v>27508</v>
      </c>
      <c r="B1956" s="1" t="s">
        <v>12930</v>
      </c>
      <c r="C1956" s="1" t="s">
        <v>12931</v>
      </c>
      <c r="D1956" s="1" t="s">
        <v>16217</v>
      </c>
      <c r="G1956" t="s">
        <v>61</v>
      </c>
      <c r="I1956" t="s">
        <v>61</v>
      </c>
      <c r="M1956" t="s">
        <v>61</v>
      </c>
      <c r="N1956" t="s">
        <v>61</v>
      </c>
    </row>
    <row r="1957" spans="1:14" x14ac:dyDescent="0.2">
      <c r="A1957" s="1" t="s">
        <v>27509</v>
      </c>
      <c r="B1957" s="1" t="s">
        <v>12932</v>
      </c>
      <c r="C1957" s="1" t="s">
        <v>12933</v>
      </c>
      <c r="D1957" s="1" t="s">
        <v>16217</v>
      </c>
      <c r="G1957" t="s">
        <v>61</v>
      </c>
      <c r="I1957" t="s">
        <v>61</v>
      </c>
      <c r="M1957" t="s">
        <v>61</v>
      </c>
      <c r="N1957" t="s">
        <v>61</v>
      </c>
    </row>
    <row r="1958" spans="1:14" x14ac:dyDescent="0.2">
      <c r="A1958" s="1" t="s">
        <v>27510</v>
      </c>
      <c r="B1958" s="1" t="s">
        <v>12934</v>
      </c>
      <c r="C1958" s="1" t="s">
        <v>12935</v>
      </c>
      <c r="D1958" s="1" t="s">
        <v>16217</v>
      </c>
      <c r="G1958" t="s">
        <v>61</v>
      </c>
      <c r="I1958" t="s">
        <v>61</v>
      </c>
      <c r="M1958" t="s">
        <v>61</v>
      </c>
      <c r="N1958" t="s">
        <v>61</v>
      </c>
    </row>
    <row r="1959" spans="1:14" x14ac:dyDescent="0.2">
      <c r="A1959" s="1" t="s">
        <v>27511</v>
      </c>
      <c r="B1959" s="1" t="s">
        <v>12936</v>
      </c>
      <c r="C1959" s="1" t="s">
        <v>12937</v>
      </c>
      <c r="D1959" s="1" t="s">
        <v>16217</v>
      </c>
      <c r="G1959" t="s">
        <v>61</v>
      </c>
      <c r="I1959" t="s">
        <v>61</v>
      </c>
      <c r="M1959" t="s">
        <v>61</v>
      </c>
      <c r="N1959" t="s">
        <v>61</v>
      </c>
    </row>
    <row r="1960" spans="1:14" x14ac:dyDescent="0.2">
      <c r="A1960" s="1" t="s">
        <v>27512</v>
      </c>
      <c r="B1960" s="1" t="s">
        <v>12938</v>
      </c>
      <c r="C1960" s="1" t="s">
        <v>12939</v>
      </c>
      <c r="D1960" s="1" t="s">
        <v>16217</v>
      </c>
      <c r="G1960" t="s">
        <v>61</v>
      </c>
      <c r="I1960" t="s">
        <v>61</v>
      </c>
      <c r="M1960" t="s">
        <v>61</v>
      </c>
      <c r="N1960" t="s">
        <v>61</v>
      </c>
    </row>
    <row r="1961" spans="1:14" x14ac:dyDescent="0.2">
      <c r="A1961" s="1" t="s">
        <v>27513</v>
      </c>
      <c r="B1961" s="1" t="s">
        <v>12940</v>
      </c>
      <c r="C1961" s="1" t="s">
        <v>12941</v>
      </c>
      <c r="D1961" s="1" t="s">
        <v>16217</v>
      </c>
      <c r="G1961" t="s">
        <v>61</v>
      </c>
      <c r="I1961" t="s">
        <v>61</v>
      </c>
      <c r="M1961" t="s">
        <v>61</v>
      </c>
      <c r="N1961" t="s">
        <v>61</v>
      </c>
    </row>
    <row r="1962" spans="1:14" x14ac:dyDescent="0.2">
      <c r="A1962" s="1" t="s">
        <v>27514</v>
      </c>
      <c r="B1962" s="1" t="s">
        <v>12942</v>
      </c>
      <c r="C1962" s="1" t="s">
        <v>12943</v>
      </c>
      <c r="D1962" s="1" t="s">
        <v>16217</v>
      </c>
      <c r="G1962" t="s">
        <v>61</v>
      </c>
      <c r="I1962" t="s">
        <v>61</v>
      </c>
      <c r="M1962" t="s">
        <v>61</v>
      </c>
      <c r="N1962" t="s">
        <v>61</v>
      </c>
    </row>
    <row r="1963" spans="1:14" x14ac:dyDescent="0.2">
      <c r="A1963" s="1" t="s">
        <v>27515</v>
      </c>
      <c r="B1963" s="1" t="s">
        <v>12944</v>
      </c>
      <c r="C1963" s="1" t="s">
        <v>12945</v>
      </c>
      <c r="D1963" s="1" t="s">
        <v>16217</v>
      </c>
      <c r="G1963" t="s">
        <v>61</v>
      </c>
      <c r="I1963" t="s">
        <v>61</v>
      </c>
      <c r="M1963" t="s">
        <v>61</v>
      </c>
      <c r="N1963" t="s">
        <v>61</v>
      </c>
    </row>
    <row r="1964" spans="1:14" x14ac:dyDescent="0.2">
      <c r="A1964" s="1" t="s">
        <v>27516</v>
      </c>
      <c r="B1964" s="1" t="s">
        <v>12946</v>
      </c>
      <c r="C1964" s="1" t="s">
        <v>12947</v>
      </c>
      <c r="D1964" s="1" t="s">
        <v>16217</v>
      </c>
      <c r="G1964" t="s">
        <v>61</v>
      </c>
      <c r="I1964" t="s">
        <v>61</v>
      </c>
      <c r="M1964" t="s">
        <v>61</v>
      </c>
      <c r="N1964" t="s">
        <v>61</v>
      </c>
    </row>
    <row r="1965" spans="1:14" x14ac:dyDescent="0.2">
      <c r="A1965" s="1" t="s">
        <v>27517</v>
      </c>
      <c r="B1965" s="1" t="s">
        <v>12948</v>
      </c>
      <c r="C1965" s="1" t="s">
        <v>12949</v>
      </c>
      <c r="D1965" s="1" t="s">
        <v>16217</v>
      </c>
      <c r="M1965" t="s">
        <v>61</v>
      </c>
    </row>
    <row r="1966" spans="1:14" x14ac:dyDescent="0.2">
      <c r="A1966" s="1" t="s">
        <v>27518</v>
      </c>
      <c r="B1966" s="1" t="s">
        <v>12950</v>
      </c>
      <c r="C1966" s="1" t="s">
        <v>12951</v>
      </c>
      <c r="D1966" s="1" t="s">
        <v>16217</v>
      </c>
      <c r="G1966" t="s">
        <v>61</v>
      </c>
      <c r="I1966" t="s">
        <v>61</v>
      </c>
      <c r="M1966" t="s">
        <v>61</v>
      </c>
      <c r="N1966" t="s">
        <v>61</v>
      </c>
    </row>
    <row r="1967" spans="1:14" x14ac:dyDescent="0.2">
      <c r="A1967" s="1" t="s">
        <v>27519</v>
      </c>
      <c r="B1967" s="1" t="s">
        <v>12952</v>
      </c>
      <c r="C1967" s="1" t="s">
        <v>12953</v>
      </c>
      <c r="D1967" s="1" t="s">
        <v>16217</v>
      </c>
      <c r="G1967" t="s">
        <v>61</v>
      </c>
      <c r="I1967" t="s">
        <v>62</v>
      </c>
      <c r="M1967" t="s">
        <v>61</v>
      </c>
      <c r="N1967" t="s">
        <v>61</v>
      </c>
    </row>
    <row r="1968" spans="1:14" x14ac:dyDescent="0.2">
      <c r="A1968" s="1" t="s">
        <v>27520</v>
      </c>
      <c r="B1968" s="1" t="s">
        <v>12954</v>
      </c>
      <c r="C1968" s="1" t="s">
        <v>12955</v>
      </c>
      <c r="D1968" s="1" t="s">
        <v>16217</v>
      </c>
      <c r="G1968" t="s">
        <v>61</v>
      </c>
      <c r="I1968" t="s">
        <v>61</v>
      </c>
      <c r="M1968" t="s">
        <v>61</v>
      </c>
      <c r="N1968" t="s">
        <v>61</v>
      </c>
    </row>
    <row r="1969" spans="1:15" x14ac:dyDescent="0.2">
      <c r="A1969" s="1" t="s">
        <v>27521</v>
      </c>
      <c r="B1969" s="1" t="s">
        <v>12956</v>
      </c>
      <c r="C1969" s="1" t="s">
        <v>12957</v>
      </c>
      <c r="D1969" s="1" t="s">
        <v>16217</v>
      </c>
      <c r="G1969" t="s">
        <v>61</v>
      </c>
      <c r="I1969" t="s">
        <v>62</v>
      </c>
      <c r="M1969" t="s">
        <v>61</v>
      </c>
      <c r="N1969" t="s">
        <v>61</v>
      </c>
      <c r="O1969" t="s">
        <v>61</v>
      </c>
    </row>
    <row r="1970" spans="1:15" x14ac:dyDescent="0.2">
      <c r="A1970" s="1" t="s">
        <v>27522</v>
      </c>
      <c r="B1970" s="1" t="s">
        <v>12958</v>
      </c>
      <c r="C1970" s="1" t="s">
        <v>12959</v>
      </c>
      <c r="D1970" s="1" t="s">
        <v>16217</v>
      </c>
      <c r="G1970" t="s">
        <v>61</v>
      </c>
      <c r="I1970" t="s">
        <v>61</v>
      </c>
      <c r="M1970" t="s">
        <v>61</v>
      </c>
      <c r="N1970" t="s">
        <v>61</v>
      </c>
    </row>
    <row r="1971" spans="1:15" x14ac:dyDescent="0.2">
      <c r="A1971" s="1" t="s">
        <v>27523</v>
      </c>
      <c r="B1971" s="1" t="s">
        <v>12960</v>
      </c>
      <c r="C1971" s="1" t="s">
        <v>12961</v>
      </c>
      <c r="D1971" s="1" t="s">
        <v>16217</v>
      </c>
      <c r="G1971" t="s">
        <v>61</v>
      </c>
      <c r="I1971" t="s">
        <v>61</v>
      </c>
      <c r="M1971" t="s">
        <v>61</v>
      </c>
      <c r="N1971" t="s">
        <v>61</v>
      </c>
    </row>
    <row r="1972" spans="1:15" x14ac:dyDescent="0.2">
      <c r="A1972" s="1" t="s">
        <v>27524</v>
      </c>
      <c r="B1972" s="1" t="s">
        <v>12962</v>
      </c>
      <c r="C1972" s="1" t="s">
        <v>12963</v>
      </c>
      <c r="D1972" s="1" t="s">
        <v>16217</v>
      </c>
      <c r="G1972" t="s">
        <v>61</v>
      </c>
      <c r="I1972" t="s">
        <v>61</v>
      </c>
      <c r="M1972" t="s">
        <v>61</v>
      </c>
      <c r="N1972" t="s">
        <v>61</v>
      </c>
    </row>
    <row r="1973" spans="1:15" x14ac:dyDescent="0.2">
      <c r="A1973" s="1" t="s">
        <v>27525</v>
      </c>
      <c r="B1973" s="1" t="s">
        <v>12964</v>
      </c>
      <c r="C1973" s="1" t="s">
        <v>12965</v>
      </c>
      <c r="D1973" s="1" t="s">
        <v>16217</v>
      </c>
      <c r="G1973" t="s">
        <v>61</v>
      </c>
      <c r="I1973" t="s">
        <v>61</v>
      </c>
      <c r="M1973" t="s">
        <v>61</v>
      </c>
      <c r="N1973" t="s">
        <v>61</v>
      </c>
    </row>
    <row r="1974" spans="1:15" x14ac:dyDescent="0.2">
      <c r="A1974" s="1" t="s">
        <v>27526</v>
      </c>
      <c r="B1974" s="1" t="s">
        <v>12966</v>
      </c>
      <c r="C1974" s="1" t="s">
        <v>12967</v>
      </c>
      <c r="D1974" s="1" t="s">
        <v>16217</v>
      </c>
      <c r="G1974" t="s">
        <v>61</v>
      </c>
      <c r="I1974" t="s">
        <v>61</v>
      </c>
      <c r="M1974" t="s">
        <v>61</v>
      </c>
      <c r="N1974" t="s">
        <v>61</v>
      </c>
    </row>
    <row r="1975" spans="1:15" x14ac:dyDescent="0.2">
      <c r="A1975" s="1" t="s">
        <v>27527</v>
      </c>
      <c r="B1975" s="1" t="s">
        <v>12968</v>
      </c>
      <c r="C1975" s="1" t="s">
        <v>12969</v>
      </c>
      <c r="D1975" s="1" t="s">
        <v>16217</v>
      </c>
      <c r="G1975" t="s">
        <v>61</v>
      </c>
      <c r="I1975" t="s">
        <v>61</v>
      </c>
      <c r="M1975" t="s">
        <v>61</v>
      </c>
      <c r="N1975" t="s">
        <v>61</v>
      </c>
    </row>
    <row r="1976" spans="1:15" x14ac:dyDescent="0.2">
      <c r="A1976" s="1" t="s">
        <v>27528</v>
      </c>
      <c r="B1976" s="1" t="s">
        <v>12970</v>
      </c>
      <c r="C1976" s="1" t="s">
        <v>12971</v>
      </c>
      <c r="D1976" s="1" t="s">
        <v>16217</v>
      </c>
      <c r="G1976" t="s">
        <v>61</v>
      </c>
      <c r="I1976" t="s">
        <v>61</v>
      </c>
      <c r="M1976" t="s">
        <v>61</v>
      </c>
      <c r="N1976" t="s">
        <v>61</v>
      </c>
    </row>
    <row r="1977" spans="1:15" x14ac:dyDescent="0.2">
      <c r="A1977" s="1" t="s">
        <v>27529</v>
      </c>
      <c r="B1977" s="1" t="s">
        <v>12972</v>
      </c>
      <c r="C1977" s="1" t="s">
        <v>12973</v>
      </c>
      <c r="D1977" s="1" t="s">
        <v>16217</v>
      </c>
      <c r="G1977" t="s">
        <v>61</v>
      </c>
      <c r="I1977" t="s">
        <v>61</v>
      </c>
      <c r="M1977" t="s">
        <v>61</v>
      </c>
      <c r="N1977" t="s">
        <v>61</v>
      </c>
    </row>
    <row r="1978" spans="1:15" x14ac:dyDescent="0.2">
      <c r="A1978" s="1" t="s">
        <v>27530</v>
      </c>
      <c r="B1978" s="1" t="s">
        <v>12974</v>
      </c>
      <c r="C1978" s="1" t="s">
        <v>12975</v>
      </c>
      <c r="D1978" s="1" t="s">
        <v>16217</v>
      </c>
      <c r="G1978" t="s">
        <v>61</v>
      </c>
      <c r="I1978" t="s">
        <v>61</v>
      </c>
      <c r="M1978" t="s">
        <v>61</v>
      </c>
      <c r="N1978" t="s">
        <v>61</v>
      </c>
    </row>
    <row r="1979" spans="1:15" x14ac:dyDescent="0.2">
      <c r="A1979" s="1" t="s">
        <v>27531</v>
      </c>
      <c r="B1979" s="1" t="s">
        <v>12976</v>
      </c>
      <c r="C1979" s="1" t="s">
        <v>12977</v>
      </c>
      <c r="D1979" s="1" t="s">
        <v>16217</v>
      </c>
      <c r="G1979" t="s">
        <v>61</v>
      </c>
      <c r="I1979" t="s">
        <v>61</v>
      </c>
      <c r="M1979" t="s">
        <v>61</v>
      </c>
      <c r="N1979" t="s">
        <v>61</v>
      </c>
    </row>
    <row r="1980" spans="1:15" x14ac:dyDescent="0.2">
      <c r="A1980" s="1" t="s">
        <v>27532</v>
      </c>
      <c r="B1980" s="1" t="s">
        <v>12978</v>
      </c>
      <c r="C1980" s="1" t="s">
        <v>12979</v>
      </c>
      <c r="D1980" s="1" t="s">
        <v>16217</v>
      </c>
      <c r="G1980" t="s">
        <v>61</v>
      </c>
      <c r="I1980" t="s">
        <v>61</v>
      </c>
      <c r="M1980" t="s">
        <v>61</v>
      </c>
      <c r="N1980" t="s">
        <v>61</v>
      </c>
    </row>
    <row r="1981" spans="1:15" x14ac:dyDescent="0.2">
      <c r="A1981" s="1" t="s">
        <v>27533</v>
      </c>
      <c r="B1981" s="1" t="s">
        <v>12980</v>
      </c>
      <c r="C1981" s="1" t="s">
        <v>12981</v>
      </c>
      <c r="D1981" s="1" t="s">
        <v>16217</v>
      </c>
      <c r="G1981" t="s">
        <v>61</v>
      </c>
      <c r="I1981" t="s">
        <v>61</v>
      </c>
      <c r="M1981" t="s">
        <v>61</v>
      </c>
      <c r="N1981" t="s">
        <v>61</v>
      </c>
    </row>
    <row r="1982" spans="1:15" x14ac:dyDescent="0.2">
      <c r="A1982" s="1" t="s">
        <v>27534</v>
      </c>
      <c r="B1982" s="1" t="s">
        <v>12982</v>
      </c>
      <c r="C1982" s="1" t="s">
        <v>12983</v>
      </c>
      <c r="D1982" s="1" t="s">
        <v>16217</v>
      </c>
      <c r="G1982" t="s">
        <v>61</v>
      </c>
      <c r="I1982" t="s">
        <v>61</v>
      </c>
      <c r="M1982" t="s">
        <v>61</v>
      </c>
      <c r="N1982" t="s">
        <v>61</v>
      </c>
    </row>
    <row r="1983" spans="1:15" x14ac:dyDescent="0.2">
      <c r="A1983" s="1" t="s">
        <v>27535</v>
      </c>
      <c r="B1983" s="1" t="s">
        <v>12984</v>
      </c>
      <c r="C1983" s="1" t="s">
        <v>12985</v>
      </c>
      <c r="D1983" s="1" t="s">
        <v>16217</v>
      </c>
      <c r="G1983" t="s">
        <v>61</v>
      </c>
      <c r="I1983" t="s">
        <v>61</v>
      </c>
      <c r="M1983" t="s">
        <v>61</v>
      </c>
      <c r="N1983" t="s">
        <v>61</v>
      </c>
    </row>
    <row r="1984" spans="1:15" x14ac:dyDescent="0.2">
      <c r="A1984" s="1" t="s">
        <v>27536</v>
      </c>
      <c r="B1984" s="1" t="s">
        <v>12986</v>
      </c>
      <c r="C1984" s="1" t="s">
        <v>12987</v>
      </c>
      <c r="D1984" s="1" t="s">
        <v>16217</v>
      </c>
      <c r="G1984" t="s">
        <v>61</v>
      </c>
      <c r="I1984" t="s">
        <v>61</v>
      </c>
      <c r="M1984" t="s">
        <v>61</v>
      </c>
      <c r="N1984" t="s">
        <v>61</v>
      </c>
    </row>
    <row r="1985" spans="1:15" x14ac:dyDescent="0.2">
      <c r="A1985" s="1" t="s">
        <v>27537</v>
      </c>
      <c r="B1985" s="1" t="s">
        <v>12988</v>
      </c>
      <c r="C1985" s="1" t="s">
        <v>12989</v>
      </c>
      <c r="D1985" s="1" t="s">
        <v>16217</v>
      </c>
      <c r="G1985" t="s">
        <v>61</v>
      </c>
      <c r="I1985" t="s">
        <v>61</v>
      </c>
      <c r="M1985" t="s">
        <v>61</v>
      </c>
      <c r="N1985" t="s">
        <v>61</v>
      </c>
    </row>
    <row r="1986" spans="1:15" x14ac:dyDescent="0.2">
      <c r="A1986" s="1" t="s">
        <v>27538</v>
      </c>
      <c r="B1986" s="1" t="s">
        <v>12990</v>
      </c>
      <c r="C1986" s="1" t="s">
        <v>12991</v>
      </c>
      <c r="D1986" s="1" t="s">
        <v>16217</v>
      </c>
      <c r="G1986" t="s">
        <v>61</v>
      </c>
      <c r="I1986" t="s">
        <v>61</v>
      </c>
      <c r="M1986" t="s">
        <v>61</v>
      </c>
      <c r="N1986" t="s">
        <v>61</v>
      </c>
    </row>
    <row r="1987" spans="1:15" x14ac:dyDescent="0.2">
      <c r="A1987" s="1" t="s">
        <v>27539</v>
      </c>
      <c r="B1987" s="1" t="s">
        <v>12992</v>
      </c>
      <c r="C1987" s="1" t="s">
        <v>12993</v>
      </c>
      <c r="D1987" s="1" t="s">
        <v>16217</v>
      </c>
      <c r="G1987" t="s">
        <v>61</v>
      </c>
      <c r="I1987" t="s">
        <v>61</v>
      </c>
      <c r="M1987" t="s">
        <v>61</v>
      </c>
      <c r="N1987" t="s">
        <v>61</v>
      </c>
    </row>
    <row r="1988" spans="1:15" x14ac:dyDescent="0.2">
      <c r="A1988" s="1" t="s">
        <v>27540</v>
      </c>
      <c r="B1988" s="1" t="s">
        <v>12994</v>
      </c>
      <c r="C1988" s="1" t="s">
        <v>12995</v>
      </c>
      <c r="D1988" s="1" t="s">
        <v>16217</v>
      </c>
      <c r="G1988" t="s">
        <v>61</v>
      </c>
      <c r="I1988" t="s">
        <v>61</v>
      </c>
      <c r="M1988" t="s">
        <v>61</v>
      </c>
      <c r="N1988" t="s">
        <v>61</v>
      </c>
    </row>
    <row r="1989" spans="1:15" x14ac:dyDescent="0.2">
      <c r="A1989" s="1" t="s">
        <v>27541</v>
      </c>
      <c r="B1989" s="1" t="s">
        <v>12996</v>
      </c>
      <c r="C1989" s="1" t="s">
        <v>12997</v>
      </c>
      <c r="D1989" s="1" t="s">
        <v>16217</v>
      </c>
      <c r="G1989" t="s">
        <v>61</v>
      </c>
      <c r="I1989" t="s">
        <v>61</v>
      </c>
      <c r="M1989" t="s">
        <v>61</v>
      </c>
      <c r="N1989" t="s">
        <v>61</v>
      </c>
    </row>
    <row r="1990" spans="1:15" x14ac:dyDescent="0.2">
      <c r="A1990" s="1" t="s">
        <v>27542</v>
      </c>
      <c r="B1990" s="1" t="s">
        <v>12998</v>
      </c>
      <c r="C1990" s="1" t="s">
        <v>12999</v>
      </c>
      <c r="D1990" s="1" t="s">
        <v>16217</v>
      </c>
      <c r="G1990" t="s">
        <v>61</v>
      </c>
      <c r="I1990" t="s">
        <v>61</v>
      </c>
      <c r="M1990" t="s">
        <v>61</v>
      </c>
      <c r="N1990" t="s">
        <v>61</v>
      </c>
      <c r="O1990" t="s">
        <v>61</v>
      </c>
    </row>
    <row r="1991" spans="1:15" x14ac:dyDescent="0.2">
      <c r="A1991" s="1" t="s">
        <v>27543</v>
      </c>
      <c r="B1991" s="1" t="s">
        <v>13000</v>
      </c>
      <c r="C1991" s="1" t="s">
        <v>13001</v>
      </c>
      <c r="D1991" s="1" t="s">
        <v>16217</v>
      </c>
      <c r="G1991" t="s">
        <v>61</v>
      </c>
      <c r="I1991" t="s">
        <v>61</v>
      </c>
      <c r="M1991" t="s">
        <v>61</v>
      </c>
      <c r="N1991" t="s">
        <v>61</v>
      </c>
    </row>
    <row r="1992" spans="1:15" x14ac:dyDescent="0.2">
      <c r="A1992" s="1" t="s">
        <v>27544</v>
      </c>
      <c r="B1992" s="1" t="s">
        <v>13002</v>
      </c>
      <c r="C1992" s="1" t="s">
        <v>13003</v>
      </c>
      <c r="D1992" s="1" t="s">
        <v>16217</v>
      </c>
      <c r="G1992" t="s">
        <v>61</v>
      </c>
      <c r="I1992" t="s">
        <v>61</v>
      </c>
      <c r="M1992" t="s">
        <v>61</v>
      </c>
      <c r="N1992" t="s">
        <v>61</v>
      </c>
    </row>
    <row r="1993" spans="1:15" x14ac:dyDescent="0.2">
      <c r="A1993" s="1" t="s">
        <v>27545</v>
      </c>
      <c r="B1993" s="1" t="s">
        <v>13004</v>
      </c>
      <c r="C1993" s="1" t="s">
        <v>13005</v>
      </c>
      <c r="D1993" s="1" t="s">
        <v>16217</v>
      </c>
      <c r="G1993" t="s">
        <v>61</v>
      </c>
      <c r="I1993" t="s">
        <v>61</v>
      </c>
      <c r="M1993" t="s">
        <v>61</v>
      </c>
      <c r="N1993" t="s">
        <v>61</v>
      </c>
    </row>
    <row r="1994" spans="1:15" x14ac:dyDescent="0.2">
      <c r="A1994" s="1" t="s">
        <v>27546</v>
      </c>
      <c r="B1994" s="1" t="s">
        <v>13006</v>
      </c>
      <c r="C1994" s="1" t="s">
        <v>13007</v>
      </c>
      <c r="D1994" s="1" t="s">
        <v>16217</v>
      </c>
      <c r="G1994" t="s">
        <v>61</v>
      </c>
      <c r="I1994" t="s">
        <v>61</v>
      </c>
      <c r="M1994" t="s">
        <v>61</v>
      </c>
      <c r="N1994" t="s">
        <v>61</v>
      </c>
    </row>
    <row r="1995" spans="1:15" x14ac:dyDescent="0.2">
      <c r="A1995" s="1" t="s">
        <v>27547</v>
      </c>
      <c r="B1995" s="1" t="s">
        <v>13008</v>
      </c>
      <c r="C1995" s="1" t="s">
        <v>13009</v>
      </c>
      <c r="D1995" s="1" t="s">
        <v>16217</v>
      </c>
      <c r="G1995" t="s">
        <v>61</v>
      </c>
      <c r="I1995" t="s">
        <v>61</v>
      </c>
      <c r="M1995" t="s">
        <v>61</v>
      </c>
      <c r="N1995" t="s">
        <v>61</v>
      </c>
    </row>
    <row r="1996" spans="1:15" x14ac:dyDescent="0.2">
      <c r="A1996" s="1" t="s">
        <v>27548</v>
      </c>
      <c r="B1996" s="1" t="s">
        <v>13010</v>
      </c>
      <c r="C1996" s="1" t="s">
        <v>13011</v>
      </c>
      <c r="D1996" s="1" t="s">
        <v>16217</v>
      </c>
      <c r="G1996" t="s">
        <v>61</v>
      </c>
      <c r="I1996" t="s">
        <v>61</v>
      </c>
      <c r="M1996" t="s">
        <v>61</v>
      </c>
      <c r="N1996" t="s">
        <v>61</v>
      </c>
    </row>
    <row r="1997" spans="1:15" x14ac:dyDescent="0.2">
      <c r="A1997" s="1" t="s">
        <v>27549</v>
      </c>
      <c r="B1997" s="1" t="s">
        <v>13012</v>
      </c>
      <c r="C1997" s="1" t="s">
        <v>13013</v>
      </c>
      <c r="D1997" s="1" t="s">
        <v>16217</v>
      </c>
      <c r="G1997" t="s">
        <v>61</v>
      </c>
      <c r="I1997" t="s">
        <v>61</v>
      </c>
      <c r="M1997" t="s">
        <v>61</v>
      </c>
      <c r="N1997" t="s">
        <v>61</v>
      </c>
    </row>
    <row r="1998" spans="1:15" x14ac:dyDescent="0.2">
      <c r="A1998" s="1" t="s">
        <v>27550</v>
      </c>
      <c r="B1998" s="1" t="s">
        <v>13014</v>
      </c>
      <c r="C1998" s="1" t="s">
        <v>13015</v>
      </c>
      <c r="D1998" s="1" t="s">
        <v>16217</v>
      </c>
      <c r="G1998" t="s">
        <v>61</v>
      </c>
      <c r="I1998" t="s">
        <v>61</v>
      </c>
      <c r="M1998" t="s">
        <v>61</v>
      </c>
      <c r="N1998" t="s">
        <v>61</v>
      </c>
    </row>
    <row r="1999" spans="1:15" x14ac:dyDescent="0.2">
      <c r="A1999" s="1" t="s">
        <v>27551</v>
      </c>
      <c r="B1999" s="1" t="s">
        <v>13016</v>
      </c>
      <c r="C1999" s="1" t="s">
        <v>13017</v>
      </c>
      <c r="D1999" s="1" t="s">
        <v>16217</v>
      </c>
      <c r="G1999" t="s">
        <v>61</v>
      </c>
      <c r="I1999" t="s">
        <v>61</v>
      </c>
      <c r="M1999" t="s">
        <v>61</v>
      </c>
      <c r="N1999" t="s">
        <v>61</v>
      </c>
    </row>
    <row r="2000" spans="1:15" x14ac:dyDescent="0.2">
      <c r="A2000" s="1" t="s">
        <v>27552</v>
      </c>
      <c r="B2000" s="1" t="s">
        <v>13018</v>
      </c>
      <c r="C2000" s="1" t="s">
        <v>13019</v>
      </c>
      <c r="D2000" s="1" t="s">
        <v>16217</v>
      </c>
      <c r="G2000" t="s">
        <v>61</v>
      </c>
      <c r="I2000" t="s">
        <v>61</v>
      </c>
      <c r="M2000" t="s">
        <v>61</v>
      </c>
      <c r="N2000" t="s">
        <v>61</v>
      </c>
    </row>
    <row r="2001" spans="1:14" x14ac:dyDescent="0.2">
      <c r="A2001" s="1" t="s">
        <v>27553</v>
      </c>
      <c r="B2001" s="1" t="s">
        <v>13020</v>
      </c>
      <c r="C2001" s="1" t="s">
        <v>13021</v>
      </c>
      <c r="D2001" s="1" t="s">
        <v>16217</v>
      </c>
      <c r="G2001" t="s">
        <v>61</v>
      </c>
      <c r="I2001" t="s">
        <v>61</v>
      </c>
      <c r="M2001" t="s">
        <v>61</v>
      </c>
      <c r="N2001" t="s">
        <v>61</v>
      </c>
    </row>
    <row r="2002" spans="1:14" x14ac:dyDescent="0.2">
      <c r="A2002" s="1" t="s">
        <v>27554</v>
      </c>
      <c r="B2002" s="1" t="s">
        <v>13022</v>
      </c>
      <c r="C2002" s="1" t="s">
        <v>13023</v>
      </c>
      <c r="D2002" s="1" t="s">
        <v>16217</v>
      </c>
      <c r="G2002" t="s">
        <v>61</v>
      </c>
      <c r="I2002" t="s">
        <v>61</v>
      </c>
      <c r="M2002" t="s">
        <v>61</v>
      </c>
      <c r="N2002" t="s">
        <v>61</v>
      </c>
    </row>
    <row r="2003" spans="1:14" x14ac:dyDescent="0.2">
      <c r="A2003" s="1" t="s">
        <v>27555</v>
      </c>
      <c r="B2003" s="1" t="s">
        <v>13024</v>
      </c>
      <c r="C2003" s="1" t="s">
        <v>13025</v>
      </c>
      <c r="D2003" s="1" t="s">
        <v>16217</v>
      </c>
      <c r="G2003" t="s">
        <v>61</v>
      </c>
      <c r="I2003" t="s">
        <v>61</v>
      </c>
      <c r="M2003" t="s">
        <v>61</v>
      </c>
      <c r="N2003" t="s">
        <v>61</v>
      </c>
    </row>
    <row r="2004" spans="1:14" x14ac:dyDescent="0.2">
      <c r="A2004" s="1" t="s">
        <v>27556</v>
      </c>
      <c r="B2004" s="1" t="s">
        <v>13026</v>
      </c>
      <c r="C2004" s="1" t="s">
        <v>13027</v>
      </c>
      <c r="D2004" s="1" t="s">
        <v>16217</v>
      </c>
      <c r="G2004" t="s">
        <v>61</v>
      </c>
      <c r="I2004" t="s">
        <v>61</v>
      </c>
      <c r="M2004" t="s">
        <v>61</v>
      </c>
      <c r="N2004" t="s">
        <v>61</v>
      </c>
    </row>
    <row r="2005" spans="1:14" x14ac:dyDescent="0.2">
      <c r="A2005" s="1" t="s">
        <v>27557</v>
      </c>
      <c r="B2005" s="1" t="s">
        <v>13028</v>
      </c>
      <c r="C2005" s="1" t="s">
        <v>13029</v>
      </c>
      <c r="D2005" s="1" t="s">
        <v>16217</v>
      </c>
      <c r="G2005" t="s">
        <v>61</v>
      </c>
      <c r="I2005" t="s">
        <v>61</v>
      </c>
      <c r="M2005" t="s">
        <v>61</v>
      </c>
      <c r="N2005" t="s">
        <v>61</v>
      </c>
    </row>
    <row r="2006" spans="1:14" x14ac:dyDescent="0.2">
      <c r="A2006" s="1" t="s">
        <v>27558</v>
      </c>
      <c r="B2006" s="1" t="s">
        <v>13030</v>
      </c>
      <c r="C2006" s="1" t="s">
        <v>13031</v>
      </c>
      <c r="D2006" s="1" t="s">
        <v>16217</v>
      </c>
      <c r="G2006" t="s">
        <v>61</v>
      </c>
      <c r="I2006" t="s">
        <v>61</v>
      </c>
      <c r="M2006" t="s">
        <v>61</v>
      </c>
      <c r="N2006" t="s">
        <v>61</v>
      </c>
    </row>
    <row r="2007" spans="1:14" x14ac:dyDescent="0.2">
      <c r="A2007" s="1" t="s">
        <v>27559</v>
      </c>
      <c r="B2007" s="1" t="s">
        <v>13032</v>
      </c>
      <c r="C2007" s="1" t="s">
        <v>13033</v>
      </c>
      <c r="D2007" s="1" t="s">
        <v>16217</v>
      </c>
      <c r="G2007" t="s">
        <v>61</v>
      </c>
      <c r="I2007" t="s">
        <v>61</v>
      </c>
      <c r="M2007" t="s">
        <v>61</v>
      </c>
      <c r="N2007" t="s">
        <v>61</v>
      </c>
    </row>
    <row r="2008" spans="1:14" x14ac:dyDescent="0.2">
      <c r="A2008" s="1" t="s">
        <v>27560</v>
      </c>
      <c r="B2008" s="1" t="s">
        <v>13034</v>
      </c>
      <c r="C2008" s="1" t="s">
        <v>13035</v>
      </c>
      <c r="D2008" s="1" t="s">
        <v>16217</v>
      </c>
      <c r="G2008" t="s">
        <v>61</v>
      </c>
      <c r="I2008" t="s">
        <v>61</v>
      </c>
      <c r="M2008" t="s">
        <v>61</v>
      </c>
      <c r="N2008" t="s">
        <v>61</v>
      </c>
    </row>
    <row r="2009" spans="1:14" x14ac:dyDescent="0.2">
      <c r="A2009" s="1" t="s">
        <v>27561</v>
      </c>
      <c r="B2009" s="1" t="s">
        <v>13036</v>
      </c>
      <c r="C2009" s="1" t="s">
        <v>13037</v>
      </c>
      <c r="D2009" s="1" t="s">
        <v>16217</v>
      </c>
      <c r="G2009" t="s">
        <v>61</v>
      </c>
      <c r="I2009" t="s">
        <v>61</v>
      </c>
      <c r="M2009" t="s">
        <v>61</v>
      </c>
      <c r="N2009" t="s">
        <v>61</v>
      </c>
    </row>
    <row r="2010" spans="1:14" x14ac:dyDescent="0.2">
      <c r="A2010" s="1" t="s">
        <v>27562</v>
      </c>
      <c r="B2010" s="1" t="s">
        <v>13038</v>
      </c>
      <c r="C2010" s="1" t="s">
        <v>13039</v>
      </c>
      <c r="D2010" s="1" t="s">
        <v>16217</v>
      </c>
      <c r="G2010" t="s">
        <v>61</v>
      </c>
      <c r="I2010" t="s">
        <v>61</v>
      </c>
      <c r="M2010" t="s">
        <v>61</v>
      </c>
      <c r="N2010" t="s">
        <v>61</v>
      </c>
    </row>
    <row r="2011" spans="1:14" x14ac:dyDescent="0.2">
      <c r="A2011" s="1" t="s">
        <v>27563</v>
      </c>
      <c r="B2011" s="1" t="s">
        <v>13040</v>
      </c>
      <c r="C2011" s="1" t="s">
        <v>13041</v>
      </c>
      <c r="D2011" s="1" t="s">
        <v>16217</v>
      </c>
      <c r="G2011" t="s">
        <v>61</v>
      </c>
      <c r="I2011" t="s">
        <v>61</v>
      </c>
      <c r="M2011" t="s">
        <v>61</v>
      </c>
      <c r="N2011" t="s">
        <v>61</v>
      </c>
    </row>
    <row r="2012" spans="1:14" x14ac:dyDescent="0.2">
      <c r="A2012" s="1" t="s">
        <v>27564</v>
      </c>
      <c r="B2012" s="1" t="s">
        <v>13042</v>
      </c>
      <c r="C2012" s="1" t="s">
        <v>13043</v>
      </c>
      <c r="D2012" s="1" t="s">
        <v>16217</v>
      </c>
      <c r="G2012" t="s">
        <v>61</v>
      </c>
      <c r="I2012" t="s">
        <v>61</v>
      </c>
      <c r="M2012" t="s">
        <v>61</v>
      </c>
      <c r="N2012" t="s">
        <v>61</v>
      </c>
    </row>
    <row r="2013" spans="1:14" x14ac:dyDescent="0.2">
      <c r="A2013" s="1" t="s">
        <v>27565</v>
      </c>
      <c r="B2013" s="1" t="s">
        <v>13044</v>
      </c>
      <c r="C2013" s="1" t="s">
        <v>13045</v>
      </c>
      <c r="D2013" s="1" t="s">
        <v>16217</v>
      </c>
      <c r="G2013" t="s">
        <v>61</v>
      </c>
      <c r="I2013" t="s">
        <v>61</v>
      </c>
      <c r="M2013" t="s">
        <v>61</v>
      </c>
      <c r="N2013" t="s">
        <v>61</v>
      </c>
    </row>
    <row r="2014" spans="1:14" x14ac:dyDescent="0.2">
      <c r="A2014" s="1" t="s">
        <v>27566</v>
      </c>
      <c r="B2014" s="1" t="s">
        <v>13046</v>
      </c>
      <c r="C2014" s="1" t="s">
        <v>13047</v>
      </c>
      <c r="D2014" s="1" t="s">
        <v>16217</v>
      </c>
      <c r="G2014" t="s">
        <v>61</v>
      </c>
      <c r="I2014" t="s">
        <v>61</v>
      </c>
      <c r="M2014" t="s">
        <v>61</v>
      </c>
      <c r="N2014" t="s">
        <v>61</v>
      </c>
    </row>
    <row r="2015" spans="1:14" x14ac:dyDescent="0.2">
      <c r="A2015" s="1" t="s">
        <v>27567</v>
      </c>
      <c r="B2015" s="1" t="s">
        <v>13048</v>
      </c>
      <c r="C2015" s="1" t="s">
        <v>13049</v>
      </c>
      <c r="D2015" s="1" t="s">
        <v>16217</v>
      </c>
      <c r="G2015" t="s">
        <v>61</v>
      </c>
      <c r="I2015" t="s">
        <v>61</v>
      </c>
      <c r="M2015" t="s">
        <v>61</v>
      </c>
      <c r="N2015" t="s">
        <v>61</v>
      </c>
    </row>
    <row r="2016" spans="1:14" x14ac:dyDescent="0.2">
      <c r="A2016" s="1" t="s">
        <v>27568</v>
      </c>
      <c r="B2016" s="1" t="s">
        <v>13050</v>
      </c>
      <c r="C2016" s="1" t="s">
        <v>13051</v>
      </c>
      <c r="D2016" s="1" t="s">
        <v>16217</v>
      </c>
      <c r="M2016" t="s">
        <v>61</v>
      </c>
    </row>
    <row r="2017" spans="1:14" x14ac:dyDescent="0.2">
      <c r="A2017" s="1" t="s">
        <v>27569</v>
      </c>
      <c r="B2017" s="1" t="s">
        <v>13052</v>
      </c>
      <c r="C2017" s="1" t="s">
        <v>13053</v>
      </c>
      <c r="D2017" s="1" t="s">
        <v>16217</v>
      </c>
      <c r="G2017" t="s">
        <v>61</v>
      </c>
      <c r="I2017" t="s">
        <v>61</v>
      </c>
      <c r="M2017" t="s">
        <v>61</v>
      </c>
      <c r="N2017" t="s">
        <v>61</v>
      </c>
    </row>
    <row r="2018" spans="1:14" x14ac:dyDescent="0.2">
      <c r="A2018" s="1" t="s">
        <v>27570</v>
      </c>
      <c r="B2018" s="1" t="s">
        <v>13054</v>
      </c>
      <c r="C2018" s="1" t="s">
        <v>13055</v>
      </c>
      <c r="D2018" s="1" t="s">
        <v>16217</v>
      </c>
      <c r="G2018" t="s">
        <v>61</v>
      </c>
      <c r="I2018" t="s">
        <v>61</v>
      </c>
      <c r="M2018" t="s">
        <v>61</v>
      </c>
      <c r="N2018" t="s">
        <v>61</v>
      </c>
    </row>
    <row r="2019" spans="1:14" x14ac:dyDescent="0.2">
      <c r="A2019" s="1" t="s">
        <v>27571</v>
      </c>
      <c r="B2019" s="1" t="s">
        <v>13056</v>
      </c>
      <c r="C2019" s="1" t="s">
        <v>13057</v>
      </c>
      <c r="D2019" s="1" t="s">
        <v>16217</v>
      </c>
      <c r="G2019" t="s">
        <v>61</v>
      </c>
      <c r="I2019" t="s">
        <v>61</v>
      </c>
      <c r="M2019" t="s">
        <v>61</v>
      </c>
      <c r="N2019" t="s">
        <v>61</v>
      </c>
    </row>
    <row r="2020" spans="1:14" x14ac:dyDescent="0.2">
      <c r="A2020" s="1" t="s">
        <v>27572</v>
      </c>
      <c r="B2020" s="1" t="s">
        <v>13058</v>
      </c>
      <c r="C2020" s="1" t="s">
        <v>13059</v>
      </c>
      <c r="D2020" s="1" t="s">
        <v>16217</v>
      </c>
      <c r="G2020" t="s">
        <v>61</v>
      </c>
      <c r="I2020" t="s">
        <v>61</v>
      </c>
      <c r="M2020" t="s">
        <v>61</v>
      </c>
      <c r="N2020" t="s">
        <v>61</v>
      </c>
    </row>
    <row r="2021" spans="1:14" x14ac:dyDescent="0.2">
      <c r="A2021" s="1" t="s">
        <v>27573</v>
      </c>
      <c r="B2021" s="1" t="s">
        <v>13060</v>
      </c>
      <c r="C2021" s="1" t="s">
        <v>13061</v>
      </c>
      <c r="D2021" s="1" t="s">
        <v>16217</v>
      </c>
      <c r="G2021" t="s">
        <v>61</v>
      </c>
      <c r="I2021" t="s">
        <v>61</v>
      </c>
      <c r="M2021" t="s">
        <v>61</v>
      </c>
      <c r="N2021" t="s">
        <v>61</v>
      </c>
    </row>
    <row r="2022" spans="1:14" x14ac:dyDescent="0.2">
      <c r="A2022" s="1" t="s">
        <v>27574</v>
      </c>
      <c r="B2022" s="1" t="s">
        <v>13062</v>
      </c>
      <c r="C2022" s="1" t="s">
        <v>13063</v>
      </c>
      <c r="D2022" s="1" t="s">
        <v>16217</v>
      </c>
      <c r="G2022" t="s">
        <v>61</v>
      </c>
      <c r="I2022" t="s">
        <v>61</v>
      </c>
      <c r="M2022" t="s">
        <v>61</v>
      </c>
      <c r="N2022" t="s">
        <v>61</v>
      </c>
    </row>
    <row r="2023" spans="1:14" x14ac:dyDescent="0.2">
      <c r="A2023" s="1" t="s">
        <v>27575</v>
      </c>
      <c r="B2023" s="1" t="s">
        <v>13064</v>
      </c>
      <c r="C2023" s="1" t="s">
        <v>13065</v>
      </c>
      <c r="D2023" s="1" t="s">
        <v>16217</v>
      </c>
      <c r="G2023" t="s">
        <v>61</v>
      </c>
      <c r="I2023" t="s">
        <v>61</v>
      </c>
      <c r="M2023" t="s">
        <v>61</v>
      </c>
      <c r="N2023" t="s">
        <v>61</v>
      </c>
    </row>
    <row r="2024" spans="1:14" x14ac:dyDescent="0.2">
      <c r="A2024" s="1" t="s">
        <v>27576</v>
      </c>
      <c r="B2024" s="1" t="s">
        <v>13066</v>
      </c>
      <c r="C2024" s="1" t="s">
        <v>13067</v>
      </c>
      <c r="D2024" s="1" t="s">
        <v>16217</v>
      </c>
      <c r="G2024" t="s">
        <v>61</v>
      </c>
      <c r="I2024" t="s">
        <v>61</v>
      </c>
      <c r="M2024" t="s">
        <v>61</v>
      </c>
      <c r="N2024" t="s">
        <v>61</v>
      </c>
    </row>
    <row r="2025" spans="1:14" x14ac:dyDescent="0.2">
      <c r="A2025" s="1" t="s">
        <v>27577</v>
      </c>
      <c r="B2025" s="1" t="s">
        <v>13068</v>
      </c>
      <c r="C2025" s="1" t="s">
        <v>13069</v>
      </c>
      <c r="D2025" s="1" t="s">
        <v>16217</v>
      </c>
      <c r="G2025" t="s">
        <v>61</v>
      </c>
      <c r="I2025" t="s">
        <v>61</v>
      </c>
      <c r="M2025" t="s">
        <v>61</v>
      </c>
      <c r="N2025" t="s">
        <v>61</v>
      </c>
    </row>
    <row r="2026" spans="1:14" x14ac:dyDescent="0.2">
      <c r="A2026" s="1" t="s">
        <v>27578</v>
      </c>
      <c r="B2026" s="1" t="s">
        <v>13070</v>
      </c>
      <c r="C2026" s="1" t="s">
        <v>13071</v>
      </c>
      <c r="D2026" s="1" t="s">
        <v>16217</v>
      </c>
      <c r="G2026" t="s">
        <v>61</v>
      </c>
      <c r="I2026" t="s">
        <v>61</v>
      </c>
      <c r="M2026" t="s">
        <v>61</v>
      </c>
      <c r="N2026" t="s">
        <v>61</v>
      </c>
    </row>
    <row r="2027" spans="1:14" x14ac:dyDescent="0.2">
      <c r="A2027" s="1" t="s">
        <v>27579</v>
      </c>
      <c r="B2027" s="1" t="s">
        <v>13072</v>
      </c>
      <c r="C2027" s="1" t="s">
        <v>13073</v>
      </c>
      <c r="D2027" s="1" t="s">
        <v>16217</v>
      </c>
      <c r="G2027" t="s">
        <v>61</v>
      </c>
      <c r="I2027" t="s">
        <v>61</v>
      </c>
      <c r="M2027" t="s">
        <v>61</v>
      </c>
      <c r="N2027" t="s">
        <v>61</v>
      </c>
    </row>
    <row r="2028" spans="1:14" x14ac:dyDescent="0.2">
      <c r="A2028" s="1" t="s">
        <v>27580</v>
      </c>
      <c r="B2028" s="1" t="s">
        <v>13074</v>
      </c>
      <c r="C2028" s="1" t="s">
        <v>13075</v>
      </c>
      <c r="D2028" s="1" t="s">
        <v>16217</v>
      </c>
      <c r="G2028" t="s">
        <v>61</v>
      </c>
      <c r="I2028" t="s">
        <v>61</v>
      </c>
      <c r="M2028" t="s">
        <v>61</v>
      </c>
      <c r="N2028" t="s">
        <v>61</v>
      </c>
    </row>
    <row r="2029" spans="1:14" x14ac:dyDescent="0.2">
      <c r="A2029" s="1" t="s">
        <v>27581</v>
      </c>
      <c r="B2029" s="1" t="s">
        <v>13076</v>
      </c>
      <c r="C2029" s="1" t="s">
        <v>13077</v>
      </c>
      <c r="D2029" s="1" t="s">
        <v>16217</v>
      </c>
      <c r="G2029" t="s">
        <v>61</v>
      </c>
      <c r="I2029" t="s">
        <v>61</v>
      </c>
      <c r="M2029" t="s">
        <v>61</v>
      </c>
      <c r="N2029" t="s">
        <v>61</v>
      </c>
    </row>
    <row r="2030" spans="1:14" x14ac:dyDescent="0.2">
      <c r="A2030" s="1" t="s">
        <v>27582</v>
      </c>
      <c r="B2030" s="1" t="s">
        <v>13078</v>
      </c>
      <c r="C2030" s="1" t="s">
        <v>13079</v>
      </c>
      <c r="D2030" s="1" t="s">
        <v>16217</v>
      </c>
      <c r="G2030" t="s">
        <v>61</v>
      </c>
      <c r="I2030" t="s">
        <v>61</v>
      </c>
      <c r="M2030" t="s">
        <v>61</v>
      </c>
      <c r="N2030" t="s">
        <v>61</v>
      </c>
    </row>
    <row r="2031" spans="1:14" x14ac:dyDescent="0.2">
      <c r="A2031" s="1" t="s">
        <v>27583</v>
      </c>
      <c r="B2031" s="1" t="s">
        <v>13080</v>
      </c>
      <c r="C2031" s="1" t="s">
        <v>13081</v>
      </c>
      <c r="D2031" s="1" t="s">
        <v>16217</v>
      </c>
      <c r="G2031" t="s">
        <v>61</v>
      </c>
      <c r="I2031" t="s">
        <v>61</v>
      </c>
      <c r="M2031" t="s">
        <v>61</v>
      </c>
      <c r="N2031" t="s">
        <v>61</v>
      </c>
    </row>
    <row r="2032" spans="1:14" x14ac:dyDescent="0.2">
      <c r="A2032" s="1" t="s">
        <v>27584</v>
      </c>
      <c r="B2032" s="1" t="s">
        <v>13082</v>
      </c>
      <c r="C2032" s="1" t="s">
        <v>13083</v>
      </c>
      <c r="D2032" s="1" t="s">
        <v>16217</v>
      </c>
      <c r="G2032" t="s">
        <v>61</v>
      </c>
      <c r="I2032" t="s">
        <v>61</v>
      </c>
      <c r="M2032" t="s">
        <v>61</v>
      </c>
      <c r="N2032" t="s">
        <v>61</v>
      </c>
    </row>
    <row r="2033" spans="1:14" x14ac:dyDescent="0.2">
      <c r="A2033" s="1" t="s">
        <v>27585</v>
      </c>
      <c r="B2033" s="1" t="s">
        <v>13084</v>
      </c>
      <c r="C2033" s="1" t="s">
        <v>13085</v>
      </c>
      <c r="D2033" s="1" t="s">
        <v>16217</v>
      </c>
      <c r="G2033" t="s">
        <v>61</v>
      </c>
      <c r="I2033" t="s">
        <v>61</v>
      </c>
      <c r="M2033" t="s">
        <v>61</v>
      </c>
      <c r="N2033" t="s">
        <v>61</v>
      </c>
    </row>
    <row r="2034" spans="1:14" x14ac:dyDescent="0.2">
      <c r="A2034" s="1" t="s">
        <v>27586</v>
      </c>
      <c r="B2034" s="1" t="s">
        <v>13086</v>
      </c>
      <c r="C2034" s="1" t="s">
        <v>13087</v>
      </c>
      <c r="D2034" s="1" t="s">
        <v>16217</v>
      </c>
      <c r="G2034" t="s">
        <v>61</v>
      </c>
      <c r="I2034" t="s">
        <v>61</v>
      </c>
      <c r="M2034" t="s">
        <v>61</v>
      </c>
      <c r="N2034" t="s">
        <v>61</v>
      </c>
    </row>
    <row r="2035" spans="1:14" x14ac:dyDescent="0.2">
      <c r="A2035" s="1" t="s">
        <v>27587</v>
      </c>
      <c r="B2035" s="1" t="s">
        <v>13088</v>
      </c>
      <c r="C2035" s="1" t="s">
        <v>13089</v>
      </c>
      <c r="D2035" s="1" t="s">
        <v>16217</v>
      </c>
      <c r="G2035" t="s">
        <v>61</v>
      </c>
      <c r="I2035" t="s">
        <v>61</v>
      </c>
      <c r="M2035" t="s">
        <v>61</v>
      </c>
      <c r="N2035" t="s">
        <v>61</v>
      </c>
    </row>
    <row r="2036" spans="1:14" x14ac:dyDescent="0.2">
      <c r="A2036" s="1" t="s">
        <v>27588</v>
      </c>
      <c r="B2036" s="1" t="s">
        <v>13090</v>
      </c>
      <c r="C2036" s="1" t="s">
        <v>13091</v>
      </c>
      <c r="D2036" s="1" t="s">
        <v>16217</v>
      </c>
      <c r="G2036" t="s">
        <v>61</v>
      </c>
      <c r="I2036" t="s">
        <v>61</v>
      </c>
      <c r="M2036" t="s">
        <v>61</v>
      </c>
      <c r="N2036" t="s">
        <v>61</v>
      </c>
    </row>
    <row r="2037" spans="1:14" x14ac:dyDescent="0.2">
      <c r="A2037" s="1" t="s">
        <v>27589</v>
      </c>
      <c r="B2037" s="1" t="s">
        <v>13092</v>
      </c>
      <c r="C2037" s="1" t="s">
        <v>13093</v>
      </c>
      <c r="D2037" s="1" t="s">
        <v>16217</v>
      </c>
      <c r="G2037" t="s">
        <v>61</v>
      </c>
      <c r="I2037" t="s">
        <v>61</v>
      </c>
      <c r="M2037" t="s">
        <v>61</v>
      </c>
      <c r="N2037" t="s">
        <v>61</v>
      </c>
    </row>
    <row r="2038" spans="1:14" x14ac:dyDescent="0.2">
      <c r="A2038" s="1" t="s">
        <v>27590</v>
      </c>
      <c r="B2038" s="1" t="s">
        <v>13094</v>
      </c>
      <c r="C2038" s="1" t="s">
        <v>13095</v>
      </c>
      <c r="D2038" s="1" t="s">
        <v>16217</v>
      </c>
      <c r="G2038" t="s">
        <v>61</v>
      </c>
      <c r="I2038" t="s">
        <v>61</v>
      </c>
      <c r="M2038" t="s">
        <v>61</v>
      </c>
      <c r="N2038" t="s">
        <v>61</v>
      </c>
    </row>
    <row r="2039" spans="1:14" x14ac:dyDescent="0.2">
      <c r="A2039" s="1" t="s">
        <v>27591</v>
      </c>
      <c r="B2039" s="1" t="s">
        <v>13096</v>
      </c>
      <c r="C2039" s="1" t="s">
        <v>13097</v>
      </c>
      <c r="D2039" s="1" t="s">
        <v>16217</v>
      </c>
      <c r="G2039" t="s">
        <v>61</v>
      </c>
      <c r="I2039" t="s">
        <v>61</v>
      </c>
      <c r="M2039" t="s">
        <v>61</v>
      </c>
      <c r="N2039" t="s">
        <v>61</v>
      </c>
    </row>
    <row r="2040" spans="1:14" x14ac:dyDescent="0.2">
      <c r="A2040" s="1" t="s">
        <v>27592</v>
      </c>
      <c r="B2040" s="1" t="s">
        <v>13098</v>
      </c>
      <c r="C2040" s="1" t="s">
        <v>13099</v>
      </c>
      <c r="D2040" s="1" t="s">
        <v>16217</v>
      </c>
      <c r="G2040" t="s">
        <v>61</v>
      </c>
      <c r="I2040" t="s">
        <v>61</v>
      </c>
      <c r="M2040" t="s">
        <v>61</v>
      </c>
      <c r="N2040" t="s">
        <v>61</v>
      </c>
    </row>
    <row r="2041" spans="1:14" x14ac:dyDescent="0.2">
      <c r="A2041" s="1" t="s">
        <v>27593</v>
      </c>
      <c r="B2041" s="1" t="s">
        <v>13100</v>
      </c>
      <c r="C2041" s="1" t="s">
        <v>13101</v>
      </c>
      <c r="D2041" s="1" t="s">
        <v>16217</v>
      </c>
      <c r="G2041" t="s">
        <v>61</v>
      </c>
      <c r="I2041" t="s">
        <v>61</v>
      </c>
      <c r="M2041" t="s">
        <v>61</v>
      </c>
      <c r="N2041" t="s">
        <v>61</v>
      </c>
    </row>
    <row r="2042" spans="1:14" x14ac:dyDescent="0.2">
      <c r="A2042" s="1" t="s">
        <v>27594</v>
      </c>
      <c r="B2042" s="1" t="s">
        <v>13102</v>
      </c>
      <c r="C2042" s="1" t="s">
        <v>13103</v>
      </c>
      <c r="D2042" s="1" t="s">
        <v>16217</v>
      </c>
      <c r="G2042" t="s">
        <v>61</v>
      </c>
      <c r="I2042" t="s">
        <v>61</v>
      </c>
      <c r="M2042" t="s">
        <v>61</v>
      </c>
      <c r="N2042" t="s">
        <v>61</v>
      </c>
    </row>
    <row r="2043" spans="1:14" x14ac:dyDescent="0.2">
      <c r="A2043" s="1" t="s">
        <v>27595</v>
      </c>
      <c r="B2043" s="1" t="s">
        <v>13104</v>
      </c>
      <c r="C2043" s="1" t="s">
        <v>13105</v>
      </c>
      <c r="D2043" s="1" t="s">
        <v>16217</v>
      </c>
      <c r="G2043" t="s">
        <v>61</v>
      </c>
      <c r="I2043" t="s">
        <v>61</v>
      </c>
      <c r="M2043" t="s">
        <v>61</v>
      </c>
      <c r="N2043" t="s">
        <v>61</v>
      </c>
    </row>
    <row r="2044" spans="1:14" x14ac:dyDescent="0.2">
      <c r="A2044" s="1" t="s">
        <v>27596</v>
      </c>
      <c r="B2044" s="1" t="s">
        <v>13106</v>
      </c>
      <c r="C2044" s="1" t="s">
        <v>13107</v>
      </c>
      <c r="D2044" s="1" t="s">
        <v>16217</v>
      </c>
      <c r="G2044" t="s">
        <v>61</v>
      </c>
      <c r="I2044" t="s">
        <v>61</v>
      </c>
      <c r="M2044" t="s">
        <v>61</v>
      </c>
      <c r="N2044" t="s">
        <v>61</v>
      </c>
    </row>
    <row r="2045" spans="1:14" x14ac:dyDescent="0.2">
      <c r="A2045" s="1" t="s">
        <v>27597</v>
      </c>
      <c r="B2045" s="1" t="s">
        <v>13108</v>
      </c>
      <c r="C2045" s="1" t="s">
        <v>13109</v>
      </c>
      <c r="D2045" s="1" t="s">
        <v>16217</v>
      </c>
      <c r="G2045" t="s">
        <v>61</v>
      </c>
      <c r="I2045" t="s">
        <v>61</v>
      </c>
      <c r="M2045" t="s">
        <v>61</v>
      </c>
      <c r="N2045" t="s">
        <v>61</v>
      </c>
    </row>
    <row r="2046" spans="1:14" x14ac:dyDescent="0.2">
      <c r="A2046" s="1" t="s">
        <v>27598</v>
      </c>
      <c r="B2046" s="1" t="s">
        <v>13110</v>
      </c>
      <c r="C2046" s="1" t="s">
        <v>13111</v>
      </c>
      <c r="D2046" s="1" t="s">
        <v>16217</v>
      </c>
      <c r="G2046" t="s">
        <v>61</v>
      </c>
      <c r="I2046" t="s">
        <v>61</v>
      </c>
      <c r="M2046" t="s">
        <v>61</v>
      </c>
      <c r="N2046" t="s">
        <v>61</v>
      </c>
    </row>
    <row r="2047" spans="1:14" x14ac:dyDescent="0.2">
      <c r="A2047" s="1" t="s">
        <v>27599</v>
      </c>
      <c r="B2047" s="1" t="s">
        <v>13112</v>
      </c>
      <c r="C2047" s="1" t="s">
        <v>13113</v>
      </c>
      <c r="D2047" s="1" t="s">
        <v>16217</v>
      </c>
      <c r="G2047" t="s">
        <v>61</v>
      </c>
      <c r="I2047" t="s">
        <v>61</v>
      </c>
      <c r="M2047" t="s">
        <v>61</v>
      </c>
      <c r="N2047" t="s">
        <v>61</v>
      </c>
    </row>
    <row r="2048" spans="1:14" x14ac:dyDescent="0.2">
      <c r="A2048" s="1" t="s">
        <v>27600</v>
      </c>
      <c r="B2048" s="1" t="s">
        <v>13114</v>
      </c>
      <c r="C2048" s="1" t="s">
        <v>13115</v>
      </c>
      <c r="D2048" s="1" t="s">
        <v>16217</v>
      </c>
      <c r="G2048" t="s">
        <v>61</v>
      </c>
      <c r="I2048" t="s">
        <v>61</v>
      </c>
      <c r="M2048" t="s">
        <v>61</v>
      </c>
      <c r="N2048" t="s">
        <v>61</v>
      </c>
    </row>
    <row r="2049" spans="1:14" x14ac:dyDescent="0.2">
      <c r="A2049" s="1" t="s">
        <v>27601</v>
      </c>
      <c r="B2049" s="1" t="s">
        <v>13116</v>
      </c>
      <c r="C2049" s="1" t="s">
        <v>13117</v>
      </c>
      <c r="D2049" s="1" t="s">
        <v>16217</v>
      </c>
      <c r="G2049" t="s">
        <v>61</v>
      </c>
      <c r="I2049" t="s">
        <v>61</v>
      </c>
      <c r="M2049" t="s">
        <v>61</v>
      </c>
      <c r="N2049" t="s">
        <v>61</v>
      </c>
    </row>
    <row r="2050" spans="1:14" x14ac:dyDescent="0.2">
      <c r="A2050" s="1" t="s">
        <v>27602</v>
      </c>
      <c r="B2050" s="1" t="s">
        <v>13118</v>
      </c>
      <c r="C2050" s="1" t="s">
        <v>13119</v>
      </c>
      <c r="D2050" s="1" t="s">
        <v>16217</v>
      </c>
      <c r="G2050" t="s">
        <v>61</v>
      </c>
      <c r="I2050" t="s">
        <v>61</v>
      </c>
      <c r="M2050" t="s">
        <v>61</v>
      </c>
      <c r="N2050" t="s">
        <v>61</v>
      </c>
    </row>
    <row r="2051" spans="1:14" x14ac:dyDescent="0.2">
      <c r="A2051" s="1" t="s">
        <v>27603</v>
      </c>
      <c r="B2051" s="1" t="s">
        <v>13120</v>
      </c>
      <c r="C2051" s="1" t="s">
        <v>13121</v>
      </c>
      <c r="D2051" s="1" t="s">
        <v>16217</v>
      </c>
      <c r="G2051" t="s">
        <v>61</v>
      </c>
      <c r="I2051" t="s">
        <v>61</v>
      </c>
      <c r="M2051" t="s">
        <v>61</v>
      </c>
      <c r="N2051" t="s">
        <v>61</v>
      </c>
    </row>
    <row r="2052" spans="1:14" x14ac:dyDescent="0.2">
      <c r="A2052" s="1" t="s">
        <v>27604</v>
      </c>
      <c r="B2052" s="1" t="s">
        <v>13122</v>
      </c>
      <c r="C2052" s="1" t="s">
        <v>13123</v>
      </c>
      <c r="D2052" s="1" t="s">
        <v>16217</v>
      </c>
      <c r="G2052" t="s">
        <v>61</v>
      </c>
      <c r="I2052" t="s">
        <v>61</v>
      </c>
      <c r="M2052" t="s">
        <v>61</v>
      </c>
      <c r="N2052" t="s">
        <v>61</v>
      </c>
    </row>
    <row r="2053" spans="1:14" x14ac:dyDescent="0.2">
      <c r="A2053" s="1" t="s">
        <v>27605</v>
      </c>
      <c r="B2053" s="1" t="s">
        <v>13124</v>
      </c>
      <c r="C2053" s="1" t="s">
        <v>13125</v>
      </c>
      <c r="D2053" s="1" t="s">
        <v>16217</v>
      </c>
      <c r="G2053" t="s">
        <v>61</v>
      </c>
      <c r="I2053" t="s">
        <v>61</v>
      </c>
      <c r="M2053" t="s">
        <v>61</v>
      </c>
      <c r="N2053" t="s">
        <v>61</v>
      </c>
    </row>
    <row r="2054" spans="1:14" x14ac:dyDescent="0.2">
      <c r="A2054" s="1" t="s">
        <v>27606</v>
      </c>
      <c r="B2054" s="1" t="s">
        <v>13126</v>
      </c>
      <c r="C2054" s="1" t="s">
        <v>13127</v>
      </c>
      <c r="D2054" s="1" t="s">
        <v>16217</v>
      </c>
      <c r="G2054" t="s">
        <v>61</v>
      </c>
      <c r="I2054" t="s">
        <v>61</v>
      </c>
      <c r="M2054" t="s">
        <v>61</v>
      </c>
      <c r="N2054" t="s">
        <v>61</v>
      </c>
    </row>
    <row r="2055" spans="1:14" x14ac:dyDescent="0.2">
      <c r="A2055" s="1" t="s">
        <v>27607</v>
      </c>
      <c r="B2055" s="1" t="s">
        <v>13128</v>
      </c>
      <c r="C2055" s="1" t="s">
        <v>13129</v>
      </c>
      <c r="D2055" s="1" t="s">
        <v>16217</v>
      </c>
      <c r="G2055" t="s">
        <v>61</v>
      </c>
      <c r="I2055" t="s">
        <v>61</v>
      </c>
      <c r="M2055" t="s">
        <v>61</v>
      </c>
      <c r="N2055" t="s">
        <v>61</v>
      </c>
    </row>
    <row r="2056" spans="1:14" x14ac:dyDescent="0.2">
      <c r="A2056" s="1" t="s">
        <v>27608</v>
      </c>
      <c r="B2056" s="1" t="s">
        <v>13130</v>
      </c>
      <c r="C2056" s="1" t="s">
        <v>13131</v>
      </c>
      <c r="D2056" s="1" t="s">
        <v>16217</v>
      </c>
      <c r="G2056" t="s">
        <v>61</v>
      </c>
      <c r="I2056" t="s">
        <v>61</v>
      </c>
      <c r="M2056" t="s">
        <v>61</v>
      </c>
      <c r="N2056" t="s">
        <v>61</v>
      </c>
    </row>
    <row r="2057" spans="1:14" x14ac:dyDescent="0.2">
      <c r="A2057" s="1" t="s">
        <v>27609</v>
      </c>
      <c r="B2057" s="1" t="s">
        <v>13132</v>
      </c>
      <c r="C2057" s="1" t="s">
        <v>13133</v>
      </c>
      <c r="D2057" s="1" t="s">
        <v>16217</v>
      </c>
      <c r="G2057" t="s">
        <v>61</v>
      </c>
      <c r="I2057" t="s">
        <v>61</v>
      </c>
      <c r="M2057" t="s">
        <v>61</v>
      </c>
      <c r="N2057" t="s">
        <v>61</v>
      </c>
    </row>
    <row r="2058" spans="1:14" x14ac:dyDescent="0.2">
      <c r="A2058" s="1" t="s">
        <v>27610</v>
      </c>
      <c r="B2058" s="1" t="s">
        <v>13134</v>
      </c>
      <c r="C2058" s="1" t="s">
        <v>13135</v>
      </c>
      <c r="D2058" s="1" t="s">
        <v>16217</v>
      </c>
      <c r="G2058" t="s">
        <v>61</v>
      </c>
      <c r="I2058" t="s">
        <v>61</v>
      </c>
      <c r="M2058" t="s">
        <v>61</v>
      </c>
      <c r="N2058" t="s">
        <v>61</v>
      </c>
    </row>
    <row r="2059" spans="1:14" x14ac:dyDescent="0.2">
      <c r="A2059" s="1" t="s">
        <v>27611</v>
      </c>
      <c r="B2059" s="1" t="s">
        <v>13136</v>
      </c>
      <c r="C2059" s="1" t="s">
        <v>13137</v>
      </c>
      <c r="D2059" s="1" t="s">
        <v>16217</v>
      </c>
      <c r="G2059" t="s">
        <v>61</v>
      </c>
      <c r="I2059" t="s">
        <v>61</v>
      </c>
      <c r="M2059" t="s">
        <v>61</v>
      </c>
      <c r="N2059" t="s">
        <v>61</v>
      </c>
    </row>
    <row r="2060" spans="1:14" x14ac:dyDescent="0.2">
      <c r="A2060" s="1" t="s">
        <v>27612</v>
      </c>
      <c r="B2060" s="1" t="s">
        <v>13138</v>
      </c>
      <c r="C2060" s="1" t="s">
        <v>13139</v>
      </c>
      <c r="D2060" s="1" t="s">
        <v>16217</v>
      </c>
      <c r="G2060" t="s">
        <v>61</v>
      </c>
      <c r="I2060" t="s">
        <v>61</v>
      </c>
      <c r="M2060" t="s">
        <v>61</v>
      </c>
      <c r="N2060" t="s">
        <v>61</v>
      </c>
    </row>
    <row r="2061" spans="1:14" x14ac:dyDescent="0.2">
      <c r="A2061" s="1" t="s">
        <v>27613</v>
      </c>
      <c r="B2061" s="1" t="s">
        <v>13140</v>
      </c>
      <c r="C2061" s="1" t="s">
        <v>13141</v>
      </c>
      <c r="D2061" s="1" t="s">
        <v>16217</v>
      </c>
      <c r="G2061" t="s">
        <v>61</v>
      </c>
      <c r="I2061" t="s">
        <v>61</v>
      </c>
      <c r="M2061" t="s">
        <v>61</v>
      </c>
      <c r="N2061" t="s">
        <v>61</v>
      </c>
    </row>
    <row r="2062" spans="1:14" x14ac:dyDescent="0.2">
      <c r="A2062" s="1" t="s">
        <v>27614</v>
      </c>
      <c r="B2062" s="1" t="s">
        <v>13142</v>
      </c>
      <c r="C2062" s="1" t="s">
        <v>13143</v>
      </c>
      <c r="D2062" s="1" t="s">
        <v>16217</v>
      </c>
      <c r="G2062" t="s">
        <v>61</v>
      </c>
      <c r="I2062" t="s">
        <v>61</v>
      </c>
      <c r="M2062" t="s">
        <v>61</v>
      </c>
      <c r="N2062" t="s">
        <v>61</v>
      </c>
    </row>
    <row r="2063" spans="1:14" x14ac:dyDescent="0.2">
      <c r="A2063" s="1" t="s">
        <v>27615</v>
      </c>
      <c r="B2063" s="1" t="s">
        <v>13144</v>
      </c>
      <c r="C2063" s="1" t="s">
        <v>13145</v>
      </c>
      <c r="D2063" s="1" t="s">
        <v>16217</v>
      </c>
      <c r="G2063" t="s">
        <v>61</v>
      </c>
      <c r="I2063" t="s">
        <v>61</v>
      </c>
      <c r="M2063" t="s">
        <v>61</v>
      </c>
      <c r="N2063" t="s">
        <v>61</v>
      </c>
    </row>
    <row r="2064" spans="1:14" x14ac:dyDescent="0.2">
      <c r="A2064" s="1" t="s">
        <v>27616</v>
      </c>
      <c r="B2064" s="1" t="s">
        <v>13146</v>
      </c>
      <c r="C2064" s="1" t="s">
        <v>13147</v>
      </c>
      <c r="D2064" s="1" t="s">
        <v>16217</v>
      </c>
      <c r="G2064" t="s">
        <v>61</v>
      </c>
      <c r="I2064" t="s">
        <v>61</v>
      </c>
      <c r="M2064" t="s">
        <v>61</v>
      </c>
      <c r="N2064" t="s">
        <v>61</v>
      </c>
    </row>
    <row r="2065" spans="1:15" x14ac:dyDescent="0.2">
      <c r="A2065" s="1" t="s">
        <v>27617</v>
      </c>
      <c r="B2065" s="1" t="s">
        <v>13148</v>
      </c>
      <c r="C2065" s="1" t="s">
        <v>13149</v>
      </c>
      <c r="D2065" s="1" t="s">
        <v>16217</v>
      </c>
      <c r="G2065" t="s">
        <v>61</v>
      </c>
      <c r="I2065" t="s">
        <v>61</v>
      </c>
      <c r="M2065" t="s">
        <v>61</v>
      </c>
      <c r="N2065" t="s">
        <v>61</v>
      </c>
    </row>
    <row r="2066" spans="1:15" x14ac:dyDescent="0.2">
      <c r="A2066" s="1" t="s">
        <v>27618</v>
      </c>
      <c r="B2066" s="1" t="s">
        <v>13150</v>
      </c>
      <c r="C2066" s="1" t="s">
        <v>13151</v>
      </c>
      <c r="D2066" s="1" t="s">
        <v>16217</v>
      </c>
      <c r="G2066" t="s">
        <v>61</v>
      </c>
      <c r="I2066" t="s">
        <v>61</v>
      </c>
      <c r="M2066" t="s">
        <v>61</v>
      </c>
      <c r="N2066" t="s">
        <v>61</v>
      </c>
    </row>
    <row r="2067" spans="1:15" x14ac:dyDescent="0.2">
      <c r="A2067" s="1" t="s">
        <v>27619</v>
      </c>
      <c r="B2067" s="1" t="s">
        <v>13152</v>
      </c>
      <c r="C2067" s="1" t="s">
        <v>13153</v>
      </c>
      <c r="D2067" s="1" t="s">
        <v>16217</v>
      </c>
      <c r="E2067" t="s">
        <v>61</v>
      </c>
      <c r="F2067" t="s">
        <v>61</v>
      </c>
      <c r="G2067" t="s">
        <v>61</v>
      </c>
      <c r="I2067" t="s">
        <v>61</v>
      </c>
      <c r="J2067" t="s">
        <v>61</v>
      </c>
      <c r="K2067" t="s">
        <v>61</v>
      </c>
      <c r="M2067" t="s">
        <v>61</v>
      </c>
      <c r="N2067" t="s">
        <v>62</v>
      </c>
      <c r="O2067" t="s">
        <v>61</v>
      </c>
    </row>
    <row r="2068" spans="1:15" x14ac:dyDescent="0.2">
      <c r="A2068" s="1" t="s">
        <v>27620</v>
      </c>
      <c r="B2068" s="1" t="s">
        <v>13154</v>
      </c>
      <c r="C2068" s="1" t="s">
        <v>13155</v>
      </c>
      <c r="D2068" s="1" t="s">
        <v>16217</v>
      </c>
      <c r="G2068" t="s">
        <v>61</v>
      </c>
      <c r="I2068" t="s">
        <v>61</v>
      </c>
      <c r="M2068" t="s">
        <v>61</v>
      </c>
      <c r="N2068" t="s">
        <v>61</v>
      </c>
    </row>
    <row r="2069" spans="1:15" x14ac:dyDescent="0.2">
      <c r="A2069" s="1" t="s">
        <v>27621</v>
      </c>
      <c r="B2069" s="1" t="s">
        <v>13156</v>
      </c>
      <c r="C2069" s="1" t="s">
        <v>13157</v>
      </c>
      <c r="D2069" s="1" t="s">
        <v>16217</v>
      </c>
      <c r="G2069" t="s">
        <v>61</v>
      </c>
      <c r="I2069" t="s">
        <v>61</v>
      </c>
      <c r="M2069" t="s">
        <v>61</v>
      </c>
      <c r="N2069" t="s">
        <v>61</v>
      </c>
    </row>
    <row r="2070" spans="1:15" x14ac:dyDescent="0.2">
      <c r="A2070" s="1" t="s">
        <v>27622</v>
      </c>
      <c r="B2070" s="1" t="s">
        <v>13158</v>
      </c>
      <c r="C2070" s="1" t="s">
        <v>13159</v>
      </c>
      <c r="D2070" s="1" t="s">
        <v>16217</v>
      </c>
      <c r="G2070" t="s">
        <v>61</v>
      </c>
      <c r="I2070" t="s">
        <v>61</v>
      </c>
      <c r="M2070" t="s">
        <v>61</v>
      </c>
      <c r="N2070" t="s">
        <v>61</v>
      </c>
    </row>
    <row r="2071" spans="1:15" x14ac:dyDescent="0.2">
      <c r="A2071" s="1" t="s">
        <v>27623</v>
      </c>
      <c r="B2071" s="1" t="s">
        <v>13160</v>
      </c>
      <c r="C2071" s="1" t="s">
        <v>13161</v>
      </c>
      <c r="D2071" s="1" t="s">
        <v>16217</v>
      </c>
      <c r="G2071" t="s">
        <v>61</v>
      </c>
      <c r="I2071" t="s">
        <v>61</v>
      </c>
      <c r="M2071" t="s">
        <v>61</v>
      </c>
      <c r="N2071" t="s">
        <v>61</v>
      </c>
    </row>
    <row r="2072" spans="1:15" x14ac:dyDescent="0.2">
      <c r="A2072" s="1" t="s">
        <v>27624</v>
      </c>
      <c r="B2072" s="1" t="s">
        <v>13162</v>
      </c>
      <c r="C2072" s="1" t="s">
        <v>13163</v>
      </c>
      <c r="D2072" s="1" t="s">
        <v>16217</v>
      </c>
      <c r="G2072" t="s">
        <v>61</v>
      </c>
      <c r="I2072" t="s">
        <v>61</v>
      </c>
      <c r="M2072" t="s">
        <v>61</v>
      </c>
      <c r="N2072" t="s">
        <v>61</v>
      </c>
    </row>
    <row r="2073" spans="1:15" x14ac:dyDescent="0.2">
      <c r="A2073" s="1" t="s">
        <v>27625</v>
      </c>
      <c r="B2073" s="1" t="s">
        <v>13164</v>
      </c>
      <c r="C2073" s="1" t="s">
        <v>13165</v>
      </c>
      <c r="D2073" s="1" t="s">
        <v>16217</v>
      </c>
      <c r="G2073" t="s">
        <v>61</v>
      </c>
      <c r="I2073" t="s">
        <v>61</v>
      </c>
      <c r="M2073" t="s">
        <v>61</v>
      </c>
      <c r="N2073" t="s">
        <v>61</v>
      </c>
    </row>
    <row r="2074" spans="1:15" x14ac:dyDescent="0.2">
      <c r="A2074" s="1" t="s">
        <v>27626</v>
      </c>
      <c r="B2074" s="1" t="s">
        <v>13166</v>
      </c>
      <c r="C2074" s="1" t="s">
        <v>13167</v>
      </c>
      <c r="D2074" s="1" t="s">
        <v>16217</v>
      </c>
      <c r="G2074" t="s">
        <v>61</v>
      </c>
      <c r="I2074" t="s">
        <v>61</v>
      </c>
      <c r="M2074" t="s">
        <v>61</v>
      </c>
      <c r="N2074" t="s">
        <v>61</v>
      </c>
    </row>
    <row r="2075" spans="1:15" x14ac:dyDescent="0.2">
      <c r="A2075" s="1" t="s">
        <v>27627</v>
      </c>
      <c r="B2075" s="1" t="s">
        <v>13168</v>
      </c>
      <c r="C2075" s="1" t="s">
        <v>13169</v>
      </c>
      <c r="D2075" s="1" t="s">
        <v>16217</v>
      </c>
      <c r="G2075" t="s">
        <v>61</v>
      </c>
      <c r="I2075" t="s">
        <v>61</v>
      </c>
      <c r="M2075" t="s">
        <v>61</v>
      </c>
      <c r="N2075" t="s">
        <v>61</v>
      </c>
    </row>
    <row r="2076" spans="1:15" x14ac:dyDescent="0.2">
      <c r="A2076" s="1" t="s">
        <v>27628</v>
      </c>
      <c r="B2076" s="1" t="s">
        <v>13170</v>
      </c>
      <c r="C2076" s="1" t="s">
        <v>13171</v>
      </c>
      <c r="D2076" s="1" t="s">
        <v>16217</v>
      </c>
      <c r="G2076" t="s">
        <v>61</v>
      </c>
      <c r="I2076" t="s">
        <v>61</v>
      </c>
      <c r="M2076" t="s">
        <v>61</v>
      </c>
      <c r="N2076" t="s">
        <v>61</v>
      </c>
      <c r="O2076" t="s">
        <v>61</v>
      </c>
    </row>
    <row r="2077" spans="1:15" x14ac:dyDescent="0.2">
      <c r="A2077" s="1" t="s">
        <v>27629</v>
      </c>
      <c r="B2077" s="1" t="s">
        <v>13172</v>
      </c>
      <c r="C2077" s="1" t="s">
        <v>13173</v>
      </c>
      <c r="D2077" s="1" t="s">
        <v>16217</v>
      </c>
      <c r="G2077" t="s">
        <v>61</v>
      </c>
      <c r="I2077" t="s">
        <v>61</v>
      </c>
      <c r="M2077" t="s">
        <v>61</v>
      </c>
      <c r="N2077" t="s">
        <v>61</v>
      </c>
    </row>
    <row r="2078" spans="1:15" x14ac:dyDescent="0.2">
      <c r="A2078" s="1" t="s">
        <v>27630</v>
      </c>
      <c r="B2078" s="1" t="s">
        <v>13174</v>
      </c>
      <c r="C2078" s="1" t="s">
        <v>13175</v>
      </c>
      <c r="D2078" s="1" t="s">
        <v>16217</v>
      </c>
      <c r="G2078" t="s">
        <v>61</v>
      </c>
      <c r="I2078" t="s">
        <v>61</v>
      </c>
      <c r="M2078" t="s">
        <v>61</v>
      </c>
      <c r="N2078" t="s">
        <v>61</v>
      </c>
    </row>
    <row r="2079" spans="1:15" x14ac:dyDescent="0.2">
      <c r="A2079" s="1" t="s">
        <v>27631</v>
      </c>
      <c r="B2079" s="1" t="s">
        <v>13176</v>
      </c>
      <c r="C2079" s="1" t="s">
        <v>13177</v>
      </c>
      <c r="D2079" s="1" t="s">
        <v>16217</v>
      </c>
      <c r="G2079" t="s">
        <v>61</v>
      </c>
      <c r="I2079" t="s">
        <v>61</v>
      </c>
      <c r="M2079" t="s">
        <v>61</v>
      </c>
      <c r="N2079" t="s">
        <v>61</v>
      </c>
    </row>
    <row r="2080" spans="1:15" x14ac:dyDescent="0.2">
      <c r="A2080" s="1" t="s">
        <v>27632</v>
      </c>
      <c r="B2080" s="1" t="s">
        <v>13178</v>
      </c>
      <c r="C2080" s="1" t="s">
        <v>13179</v>
      </c>
      <c r="D2080" s="1" t="s">
        <v>16217</v>
      </c>
      <c r="G2080" t="s">
        <v>61</v>
      </c>
      <c r="I2080" t="s">
        <v>61</v>
      </c>
      <c r="M2080" t="s">
        <v>61</v>
      </c>
      <c r="N2080" t="s">
        <v>61</v>
      </c>
    </row>
    <row r="2081" spans="1:14" x14ac:dyDescent="0.2">
      <c r="A2081" s="1" t="s">
        <v>27633</v>
      </c>
      <c r="B2081" s="1" t="s">
        <v>13180</v>
      </c>
      <c r="C2081" s="1" t="s">
        <v>13181</v>
      </c>
      <c r="D2081" s="1" t="s">
        <v>16217</v>
      </c>
      <c r="G2081" t="s">
        <v>61</v>
      </c>
      <c r="I2081" t="s">
        <v>61</v>
      </c>
      <c r="M2081" t="s">
        <v>61</v>
      </c>
      <c r="N2081" t="s">
        <v>61</v>
      </c>
    </row>
    <row r="2082" spans="1:14" x14ac:dyDescent="0.2">
      <c r="A2082" s="1" t="s">
        <v>27634</v>
      </c>
      <c r="B2082" s="1" t="s">
        <v>13182</v>
      </c>
      <c r="C2082" s="1" t="s">
        <v>13183</v>
      </c>
      <c r="D2082" s="1" t="s">
        <v>16217</v>
      </c>
      <c r="G2082" t="s">
        <v>61</v>
      </c>
      <c r="I2082" t="s">
        <v>61</v>
      </c>
      <c r="M2082" t="s">
        <v>61</v>
      </c>
      <c r="N2082" t="s">
        <v>61</v>
      </c>
    </row>
    <row r="2083" spans="1:14" x14ac:dyDescent="0.2">
      <c r="A2083" s="1" t="s">
        <v>27635</v>
      </c>
      <c r="B2083" s="1" t="s">
        <v>13184</v>
      </c>
      <c r="C2083" s="1" t="s">
        <v>13185</v>
      </c>
      <c r="D2083" s="1" t="s">
        <v>16217</v>
      </c>
      <c r="G2083" t="s">
        <v>61</v>
      </c>
      <c r="I2083" t="s">
        <v>61</v>
      </c>
      <c r="M2083" t="s">
        <v>61</v>
      </c>
      <c r="N2083" t="s">
        <v>61</v>
      </c>
    </row>
    <row r="2084" spans="1:14" x14ac:dyDescent="0.2">
      <c r="A2084" s="1" t="s">
        <v>27636</v>
      </c>
      <c r="B2084" s="1" t="s">
        <v>13186</v>
      </c>
      <c r="C2084" s="1" t="s">
        <v>13187</v>
      </c>
      <c r="D2084" s="1" t="s">
        <v>16217</v>
      </c>
      <c r="G2084" t="s">
        <v>61</v>
      </c>
      <c r="I2084" t="s">
        <v>61</v>
      </c>
      <c r="M2084" t="s">
        <v>61</v>
      </c>
      <c r="N2084" t="s">
        <v>61</v>
      </c>
    </row>
    <row r="2085" spans="1:14" x14ac:dyDescent="0.2">
      <c r="A2085" s="1" t="s">
        <v>27637</v>
      </c>
      <c r="B2085" s="1" t="s">
        <v>13188</v>
      </c>
      <c r="C2085" s="1" t="s">
        <v>13189</v>
      </c>
      <c r="D2085" s="1" t="s">
        <v>16217</v>
      </c>
      <c r="G2085" t="s">
        <v>61</v>
      </c>
      <c r="I2085" t="s">
        <v>61</v>
      </c>
      <c r="M2085" t="s">
        <v>61</v>
      </c>
      <c r="N2085" t="s">
        <v>61</v>
      </c>
    </row>
    <row r="2086" spans="1:14" x14ac:dyDescent="0.2">
      <c r="A2086" s="1" t="s">
        <v>27638</v>
      </c>
      <c r="B2086" s="1" t="s">
        <v>13190</v>
      </c>
      <c r="C2086" s="1" t="s">
        <v>13191</v>
      </c>
      <c r="D2086" s="1" t="s">
        <v>16217</v>
      </c>
      <c r="G2086" t="s">
        <v>61</v>
      </c>
      <c r="I2086" t="s">
        <v>61</v>
      </c>
      <c r="M2086" t="s">
        <v>61</v>
      </c>
      <c r="N2086" t="s">
        <v>61</v>
      </c>
    </row>
    <row r="2087" spans="1:14" x14ac:dyDescent="0.2">
      <c r="A2087" s="1" t="s">
        <v>27639</v>
      </c>
      <c r="B2087" s="1" t="s">
        <v>13192</v>
      </c>
      <c r="C2087" s="1" t="s">
        <v>13193</v>
      </c>
      <c r="D2087" s="1" t="s">
        <v>16217</v>
      </c>
      <c r="G2087" t="s">
        <v>61</v>
      </c>
      <c r="I2087" t="s">
        <v>61</v>
      </c>
      <c r="M2087" t="s">
        <v>61</v>
      </c>
      <c r="N2087" t="s">
        <v>61</v>
      </c>
    </row>
    <row r="2088" spans="1:14" x14ac:dyDescent="0.2">
      <c r="A2088" s="1" t="s">
        <v>27640</v>
      </c>
      <c r="B2088" s="1" t="s">
        <v>13194</v>
      </c>
      <c r="C2088" s="1" t="s">
        <v>13195</v>
      </c>
      <c r="D2088" s="1" t="s">
        <v>16217</v>
      </c>
      <c r="G2088" t="s">
        <v>61</v>
      </c>
      <c r="I2088" t="s">
        <v>61</v>
      </c>
      <c r="M2088" t="s">
        <v>61</v>
      </c>
      <c r="N2088" t="s">
        <v>61</v>
      </c>
    </row>
    <row r="2089" spans="1:14" x14ac:dyDescent="0.2">
      <c r="A2089" s="1" t="s">
        <v>27641</v>
      </c>
      <c r="B2089" s="1" t="s">
        <v>13196</v>
      </c>
      <c r="C2089" s="1" t="s">
        <v>13197</v>
      </c>
      <c r="D2089" s="1" t="s">
        <v>16217</v>
      </c>
      <c r="G2089" t="s">
        <v>61</v>
      </c>
      <c r="I2089" t="s">
        <v>61</v>
      </c>
      <c r="M2089" t="s">
        <v>61</v>
      </c>
      <c r="N2089" t="s">
        <v>61</v>
      </c>
    </row>
    <row r="2090" spans="1:14" x14ac:dyDescent="0.2">
      <c r="A2090" s="1" t="s">
        <v>27642</v>
      </c>
      <c r="B2090" s="1" t="s">
        <v>13198</v>
      </c>
      <c r="C2090" s="1" t="s">
        <v>13199</v>
      </c>
      <c r="D2090" s="1" t="s">
        <v>16217</v>
      </c>
      <c r="G2090" t="s">
        <v>61</v>
      </c>
      <c r="I2090" t="s">
        <v>61</v>
      </c>
      <c r="M2090" t="s">
        <v>61</v>
      </c>
      <c r="N2090" t="s">
        <v>61</v>
      </c>
    </row>
    <row r="2091" spans="1:14" x14ac:dyDescent="0.2">
      <c r="A2091" s="1" t="s">
        <v>27643</v>
      </c>
      <c r="B2091" s="1" t="s">
        <v>13200</v>
      </c>
      <c r="C2091" s="1" t="s">
        <v>13201</v>
      </c>
      <c r="D2091" s="1" t="s">
        <v>16217</v>
      </c>
      <c r="G2091" t="s">
        <v>61</v>
      </c>
      <c r="I2091" t="s">
        <v>61</v>
      </c>
      <c r="M2091" t="s">
        <v>61</v>
      </c>
      <c r="N2091" t="s">
        <v>61</v>
      </c>
    </row>
    <row r="2092" spans="1:14" x14ac:dyDescent="0.2">
      <c r="A2092" s="1" t="s">
        <v>27644</v>
      </c>
      <c r="B2092" s="1" t="s">
        <v>13202</v>
      </c>
      <c r="C2092" s="1" t="s">
        <v>13203</v>
      </c>
      <c r="D2092" s="1" t="s">
        <v>16217</v>
      </c>
      <c r="G2092" t="s">
        <v>61</v>
      </c>
      <c r="I2092" t="s">
        <v>61</v>
      </c>
      <c r="M2092" t="s">
        <v>61</v>
      </c>
      <c r="N2092" t="s">
        <v>61</v>
      </c>
    </row>
    <row r="2093" spans="1:14" x14ac:dyDescent="0.2">
      <c r="A2093" s="1" t="s">
        <v>27645</v>
      </c>
      <c r="B2093" s="1" t="s">
        <v>13204</v>
      </c>
      <c r="C2093" s="1" t="s">
        <v>13205</v>
      </c>
      <c r="D2093" s="1" t="s">
        <v>16217</v>
      </c>
      <c r="G2093" t="s">
        <v>61</v>
      </c>
      <c r="I2093" t="s">
        <v>61</v>
      </c>
      <c r="M2093" t="s">
        <v>61</v>
      </c>
      <c r="N2093" t="s">
        <v>61</v>
      </c>
    </row>
    <row r="2094" spans="1:14" x14ac:dyDescent="0.2">
      <c r="A2094" s="1" t="s">
        <v>27646</v>
      </c>
      <c r="B2094" s="1" t="s">
        <v>13206</v>
      </c>
      <c r="C2094" s="1" t="s">
        <v>13207</v>
      </c>
      <c r="D2094" s="1" t="s">
        <v>16217</v>
      </c>
      <c r="G2094" t="s">
        <v>61</v>
      </c>
      <c r="I2094" t="s">
        <v>61</v>
      </c>
      <c r="M2094" t="s">
        <v>61</v>
      </c>
      <c r="N2094" t="s">
        <v>61</v>
      </c>
    </row>
    <row r="2095" spans="1:14" x14ac:dyDescent="0.2">
      <c r="A2095" s="1" t="s">
        <v>27647</v>
      </c>
      <c r="B2095" s="1" t="s">
        <v>13208</v>
      </c>
      <c r="C2095" s="1" t="s">
        <v>13209</v>
      </c>
      <c r="D2095" s="1" t="s">
        <v>16217</v>
      </c>
      <c r="G2095" t="s">
        <v>61</v>
      </c>
      <c r="I2095" t="s">
        <v>61</v>
      </c>
      <c r="M2095" t="s">
        <v>61</v>
      </c>
      <c r="N2095" t="s">
        <v>61</v>
      </c>
    </row>
    <row r="2096" spans="1:14" x14ac:dyDescent="0.2">
      <c r="A2096" s="1" t="s">
        <v>27648</v>
      </c>
      <c r="B2096" s="1" t="s">
        <v>13210</v>
      </c>
      <c r="C2096" s="1" t="s">
        <v>13211</v>
      </c>
      <c r="D2096" s="1" t="s">
        <v>16217</v>
      </c>
      <c r="G2096" t="s">
        <v>61</v>
      </c>
      <c r="I2096" t="s">
        <v>61</v>
      </c>
      <c r="M2096" t="s">
        <v>61</v>
      </c>
      <c r="N2096" t="s">
        <v>61</v>
      </c>
    </row>
    <row r="2097" spans="1:14" x14ac:dyDescent="0.2">
      <c r="A2097" s="1" t="s">
        <v>27649</v>
      </c>
      <c r="B2097" s="1" t="s">
        <v>13212</v>
      </c>
      <c r="C2097" s="1" t="s">
        <v>13213</v>
      </c>
      <c r="D2097" s="1" t="s">
        <v>16217</v>
      </c>
      <c r="G2097" t="s">
        <v>61</v>
      </c>
      <c r="I2097" t="s">
        <v>61</v>
      </c>
      <c r="M2097" t="s">
        <v>61</v>
      </c>
      <c r="N2097" t="s">
        <v>61</v>
      </c>
    </row>
    <row r="2098" spans="1:14" x14ac:dyDescent="0.2">
      <c r="A2098" s="1" t="s">
        <v>27650</v>
      </c>
      <c r="B2098" s="1" t="s">
        <v>13214</v>
      </c>
      <c r="C2098" s="1" t="s">
        <v>13215</v>
      </c>
      <c r="D2098" s="1" t="s">
        <v>16217</v>
      </c>
      <c r="G2098" t="s">
        <v>61</v>
      </c>
      <c r="I2098" t="s">
        <v>61</v>
      </c>
      <c r="M2098" t="s">
        <v>61</v>
      </c>
      <c r="N2098" t="s">
        <v>61</v>
      </c>
    </row>
    <row r="2099" spans="1:14" x14ac:dyDescent="0.2">
      <c r="A2099" s="1" t="s">
        <v>27651</v>
      </c>
      <c r="B2099" s="1" t="s">
        <v>13216</v>
      </c>
      <c r="C2099" s="1" t="s">
        <v>13217</v>
      </c>
      <c r="D2099" s="1" t="s">
        <v>16217</v>
      </c>
      <c r="G2099" t="s">
        <v>61</v>
      </c>
      <c r="I2099" t="s">
        <v>61</v>
      </c>
      <c r="M2099" t="s">
        <v>61</v>
      </c>
      <c r="N2099" t="s">
        <v>61</v>
      </c>
    </row>
    <row r="2100" spans="1:14" x14ac:dyDescent="0.2">
      <c r="A2100" s="1" t="s">
        <v>27652</v>
      </c>
      <c r="B2100" s="1" t="s">
        <v>13218</v>
      </c>
      <c r="C2100" s="1" t="s">
        <v>13219</v>
      </c>
      <c r="D2100" s="1" t="s">
        <v>16217</v>
      </c>
      <c r="G2100" t="s">
        <v>61</v>
      </c>
      <c r="I2100" t="s">
        <v>61</v>
      </c>
      <c r="M2100" t="s">
        <v>61</v>
      </c>
      <c r="N2100" t="s">
        <v>61</v>
      </c>
    </row>
    <row r="2101" spans="1:14" x14ac:dyDescent="0.2">
      <c r="A2101" s="1" t="s">
        <v>27653</v>
      </c>
      <c r="B2101" s="1" t="s">
        <v>13220</v>
      </c>
      <c r="C2101" s="1" t="s">
        <v>13221</v>
      </c>
      <c r="D2101" s="1" t="s">
        <v>16217</v>
      </c>
      <c r="G2101" t="s">
        <v>61</v>
      </c>
      <c r="I2101" t="s">
        <v>61</v>
      </c>
      <c r="M2101" t="s">
        <v>61</v>
      </c>
      <c r="N2101" t="s">
        <v>61</v>
      </c>
    </row>
    <row r="2102" spans="1:14" x14ac:dyDescent="0.2">
      <c r="A2102" s="1" t="s">
        <v>27654</v>
      </c>
      <c r="B2102" s="1" t="s">
        <v>13222</v>
      </c>
      <c r="C2102" s="1" t="s">
        <v>13223</v>
      </c>
      <c r="D2102" s="1" t="s">
        <v>16217</v>
      </c>
      <c r="G2102" t="s">
        <v>61</v>
      </c>
      <c r="I2102" t="s">
        <v>61</v>
      </c>
      <c r="M2102" t="s">
        <v>61</v>
      </c>
      <c r="N2102" t="s">
        <v>61</v>
      </c>
    </row>
    <row r="2103" spans="1:14" x14ac:dyDescent="0.2">
      <c r="A2103" s="1" t="s">
        <v>27655</v>
      </c>
      <c r="B2103" s="1" t="s">
        <v>13224</v>
      </c>
      <c r="C2103" s="1" t="s">
        <v>13225</v>
      </c>
      <c r="D2103" s="1" t="s">
        <v>16217</v>
      </c>
      <c r="G2103" t="s">
        <v>61</v>
      </c>
      <c r="I2103" t="s">
        <v>61</v>
      </c>
      <c r="M2103" t="s">
        <v>61</v>
      </c>
      <c r="N2103" t="s">
        <v>61</v>
      </c>
    </row>
    <row r="2104" spans="1:14" x14ac:dyDescent="0.2">
      <c r="A2104" s="1" t="s">
        <v>27656</v>
      </c>
      <c r="B2104" s="1" t="s">
        <v>13226</v>
      </c>
      <c r="C2104" s="1" t="s">
        <v>13227</v>
      </c>
      <c r="D2104" s="1" t="s">
        <v>16217</v>
      </c>
      <c r="G2104" t="s">
        <v>61</v>
      </c>
      <c r="I2104" t="s">
        <v>61</v>
      </c>
      <c r="M2104" t="s">
        <v>61</v>
      </c>
      <c r="N2104" t="s">
        <v>61</v>
      </c>
    </row>
    <row r="2105" spans="1:14" x14ac:dyDescent="0.2">
      <c r="A2105" s="1" t="s">
        <v>27657</v>
      </c>
      <c r="B2105" s="1" t="s">
        <v>13228</v>
      </c>
      <c r="C2105" s="1" t="s">
        <v>13229</v>
      </c>
      <c r="D2105" s="1" t="s">
        <v>16217</v>
      </c>
      <c r="G2105" t="s">
        <v>61</v>
      </c>
      <c r="I2105" t="s">
        <v>61</v>
      </c>
      <c r="M2105" t="s">
        <v>61</v>
      </c>
      <c r="N2105" t="s">
        <v>61</v>
      </c>
    </row>
    <row r="2106" spans="1:14" x14ac:dyDescent="0.2">
      <c r="A2106" s="1" t="s">
        <v>27658</v>
      </c>
      <c r="B2106" s="1" t="s">
        <v>13230</v>
      </c>
      <c r="C2106" s="1" t="s">
        <v>13231</v>
      </c>
      <c r="D2106" s="1" t="s">
        <v>16217</v>
      </c>
      <c r="G2106" t="s">
        <v>61</v>
      </c>
      <c r="I2106" t="s">
        <v>61</v>
      </c>
      <c r="M2106" t="s">
        <v>61</v>
      </c>
      <c r="N2106" t="s">
        <v>61</v>
      </c>
    </row>
    <row r="2107" spans="1:14" x14ac:dyDescent="0.2">
      <c r="A2107" s="1" t="s">
        <v>27659</v>
      </c>
      <c r="B2107" s="1" t="s">
        <v>13232</v>
      </c>
      <c r="C2107" s="1" t="s">
        <v>13233</v>
      </c>
      <c r="D2107" s="1" t="s">
        <v>16217</v>
      </c>
      <c r="G2107" t="s">
        <v>61</v>
      </c>
      <c r="I2107" t="s">
        <v>61</v>
      </c>
      <c r="M2107" t="s">
        <v>61</v>
      </c>
      <c r="N2107" t="s">
        <v>61</v>
      </c>
    </row>
    <row r="2108" spans="1:14" x14ac:dyDescent="0.2">
      <c r="A2108" s="1" t="s">
        <v>27660</v>
      </c>
      <c r="B2108" s="1" t="s">
        <v>13234</v>
      </c>
      <c r="C2108" s="1" t="s">
        <v>13235</v>
      </c>
      <c r="D2108" s="1" t="s">
        <v>16217</v>
      </c>
      <c r="G2108" t="s">
        <v>61</v>
      </c>
      <c r="I2108" t="s">
        <v>61</v>
      </c>
      <c r="M2108" t="s">
        <v>61</v>
      </c>
      <c r="N2108" t="s">
        <v>61</v>
      </c>
    </row>
    <row r="2109" spans="1:14" x14ac:dyDescent="0.2">
      <c r="A2109" s="1" t="s">
        <v>27661</v>
      </c>
      <c r="B2109" s="1" t="s">
        <v>13236</v>
      </c>
      <c r="C2109" s="1" t="s">
        <v>13237</v>
      </c>
      <c r="D2109" s="1" t="s">
        <v>16217</v>
      </c>
      <c r="G2109" t="s">
        <v>61</v>
      </c>
      <c r="I2109" t="s">
        <v>61</v>
      </c>
      <c r="M2109" t="s">
        <v>61</v>
      </c>
      <c r="N2109" t="s">
        <v>61</v>
      </c>
    </row>
    <row r="2110" spans="1:14" x14ac:dyDescent="0.2">
      <c r="A2110" s="1" t="s">
        <v>27662</v>
      </c>
      <c r="B2110" s="1" t="s">
        <v>13238</v>
      </c>
      <c r="C2110" s="1" t="s">
        <v>13239</v>
      </c>
      <c r="D2110" s="1" t="s">
        <v>16217</v>
      </c>
      <c r="G2110" t="s">
        <v>61</v>
      </c>
      <c r="I2110" t="s">
        <v>61</v>
      </c>
      <c r="M2110" t="s">
        <v>61</v>
      </c>
      <c r="N2110" t="s">
        <v>61</v>
      </c>
    </row>
    <row r="2111" spans="1:14" x14ac:dyDescent="0.2">
      <c r="A2111" s="1" t="s">
        <v>27663</v>
      </c>
      <c r="B2111" s="1" t="s">
        <v>13240</v>
      </c>
      <c r="C2111" s="1" t="s">
        <v>13241</v>
      </c>
      <c r="D2111" s="1" t="s">
        <v>16217</v>
      </c>
      <c r="G2111" t="s">
        <v>61</v>
      </c>
      <c r="I2111" t="s">
        <v>61</v>
      </c>
      <c r="M2111" t="s">
        <v>61</v>
      </c>
      <c r="N2111" t="s">
        <v>61</v>
      </c>
    </row>
    <row r="2112" spans="1:14" x14ac:dyDescent="0.2">
      <c r="A2112" s="1" t="s">
        <v>27664</v>
      </c>
      <c r="B2112" s="1" t="s">
        <v>13242</v>
      </c>
      <c r="C2112" s="1" t="s">
        <v>13243</v>
      </c>
      <c r="D2112" s="1" t="s">
        <v>16217</v>
      </c>
      <c r="G2112" t="s">
        <v>61</v>
      </c>
      <c r="I2112" t="s">
        <v>61</v>
      </c>
      <c r="M2112" t="s">
        <v>61</v>
      </c>
      <c r="N2112" t="s">
        <v>61</v>
      </c>
    </row>
    <row r="2113" spans="1:14" x14ac:dyDescent="0.2">
      <c r="A2113" s="1" t="s">
        <v>27665</v>
      </c>
      <c r="B2113" s="1" t="s">
        <v>13244</v>
      </c>
      <c r="C2113" s="1" t="s">
        <v>13245</v>
      </c>
      <c r="D2113" s="1" t="s">
        <v>16217</v>
      </c>
      <c r="G2113" t="s">
        <v>61</v>
      </c>
      <c r="I2113" t="s">
        <v>61</v>
      </c>
      <c r="M2113" t="s">
        <v>61</v>
      </c>
      <c r="N2113" t="s">
        <v>61</v>
      </c>
    </row>
    <row r="2114" spans="1:14" x14ac:dyDescent="0.2">
      <c r="A2114" s="1" t="s">
        <v>27666</v>
      </c>
      <c r="B2114" s="1" t="s">
        <v>13246</v>
      </c>
      <c r="C2114" s="1" t="s">
        <v>13247</v>
      </c>
      <c r="D2114" s="1" t="s">
        <v>16217</v>
      </c>
      <c r="G2114" t="s">
        <v>61</v>
      </c>
      <c r="I2114" t="s">
        <v>61</v>
      </c>
      <c r="M2114" t="s">
        <v>61</v>
      </c>
      <c r="N2114" t="s">
        <v>61</v>
      </c>
    </row>
    <row r="2115" spans="1:14" x14ac:dyDescent="0.2">
      <c r="A2115" s="1" t="s">
        <v>27667</v>
      </c>
      <c r="B2115" s="1" t="s">
        <v>13248</v>
      </c>
      <c r="C2115" s="1" t="s">
        <v>13249</v>
      </c>
      <c r="D2115" s="1" t="s">
        <v>16217</v>
      </c>
      <c r="G2115" t="s">
        <v>61</v>
      </c>
      <c r="I2115" t="s">
        <v>61</v>
      </c>
      <c r="M2115" t="s">
        <v>61</v>
      </c>
      <c r="N2115" t="s">
        <v>61</v>
      </c>
    </row>
    <row r="2116" spans="1:14" x14ac:dyDescent="0.2">
      <c r="A2116" s="1" t="s">
        <v>27668</v>
      </c>
      <c r="B2116" s="1" t="s">
        <v>13250</v>
      </c>
      <c r="C2116" s="1" t="s">
        <v>13251</v>
      </c>
      <c r="D2116" s="1" t="s">
        <v>16217</v>
      </c>
      <c r="G2116" t="s">
        <v>61</v>
      </c>
      <c r="I2116" t="s">
        <v>61</v>
      </c>
      <c r="M2116" t="s">
        <v>61</v>
      </c>
      <c r="N2116" t="s">
        <v>61</v>
      </c>
    </row>
    <row r="2117" spans="1:14" x14ac:dyDescent="0.2">
      <c r="A2117" s="1" t="s">
        <v>27669</v>
      </c>
      <c r="B2117" s="1" t="s">
        <v>13252</v>
      </c>
      <c r="C2117" s="1" t="s">
        <v>13253</v>
      </c>
      <c r="D2117" s="1" t="s">
        <v>16217</v>
      </c>
      <c r="G2117" t="s">
        <v>61</v>
      </c>
      <c r="I2117" t="s">
        <v>61</v>
      </c>
      <c r="M2117" t="s">
        <v>61</v>
      </c>
      <c r="N2117" t="s">
        <v>61</v>
      </c>
    </row>
    <row r="2118" spans="1:14" x14ac:dyDescent="0.2">
      <c r="A2118" s="1" t="s">
        <v>27670</v>
      </c>
      <c r="B2118" s="1" t="s">
        <v>13254</v>
      </c>
      <c r="C2118" s="1" t="s">
        <v>13255</v>
      </c>
      <c r="D2118" s="1" t="s">
        <v>16217</v>
      </c>
      <c r="G2118" t="s">
        <v>61</v>
      </c>
      <c r="I2118" t="s">
        <v>61</v>
      </c>
      <c r="M2118" t="s">
        <v>61</v>
      </c>
      <c r="N2118" t="s">
        <v>61</v>
      </c>
    </row>
    <row r="2119" spans="1:14" x14ac:dyDescent="0.2">
      <c r="A2119" s="1" t="s">
        <v>27671</v>
      </c>
      <c r="B2119" s="1" t="s">
        <v>13256</v>
      </c>
      <c r="C2119" s="1" t="s">
        <v>13257</v>
      </c>
      <c r="D2119" s="1" t="s">
        <v>16217</v>
      </c>
      <c r="G2119" t="s">
        <v>61</v>
      </c>
      <c r="I2119" t="s">
        <v>61</v>
      </c>
      <c r="M2119" t="s">
        <v>61</v>
      </c>
      <c r="N2119" t="s">
        <v>61</v>
      </c>
    </row>
    <row r="2120" spans="1:14" x14ac:dyDescent="0.2">
      <c r="A2120" s="1" t="s">
        <v>27672</v>
      </c>
      <c r="B2120" s="1" t="s">
        <v>13258</v>
      </c>
      <c r="C2120" s="1" t="s">
        <v>13259</v>
      </c>
      <c r="D2120" s="1" t="s">
        <v>16217</v>
      </c>
      <c r="G2120" t="s">
        <v>61</v>
      </c>
      <c r="I2120" t="s">
        <v>61</v>
      </c>
      <c r="M2120" t="s">
        <v>61</v>
      </c>
      <c r="N2120" t="s">
        <v>61</v>
      </c>
    </row>
    <row r="2121" spans="1:14" x14ac:dyDescent="0.2">
      <c r="A2121" s="1" t="s">
        <v>27673</v>
      </c>
      <c r="B2121" s="1" t="s">
        <v>13260</v>
      </c>
      <c r="C2121" s="1" t="s">
        <v>13261</v>
      </c>
      <c r="D2121" s="1" t="s">
        <v>16217</v>
      </c>
      <c r="G2121" t="s">
        <v>61</v>
      </c>
      <c r="I2121" t="s">
        <v>61</v>
      </c>
      <c r="M2121" t="s">
        <v>61</v>
      </c>
      <c r="N2121" t="s">
        <v>61</v>
      </c>
    </row>
    <row r="2122" spans="1:14" x14ac:dyDescent="0.2">
      <c r="A2122" s="1" t="s">
        <v>27674</v>
      </c>
      <c r="B2122" s="1" t="s">
        <v>13262</v>
      </c>
      <c r="C2122" s="1" t="s">
        <v>13263</v>
      </c>
      <c r="D2122" s="1" t="s">
        <v>16217</v>
      </c>
      <c r="G2122" t="s">
        <v>61</v>
      </c>
      <c r="I2122" t="s">
        <v>61</v>
      </c>
      <c r="M2122" t="s">
        <v>61</v>
      </c>
      <c r="N2122" t="s">
        <v>61</v>
      </c>
    </row>
    <row r="2123" spans="1:14" x14ac:dyDescent="0.2">
      <c r="A2123" s="1" t="s">
        <v>27675</v>
      </c>
      <c r="B2123" s="1" t="s">
        <v>13264</v>
      </c>
      <c r="C2123" s="1" t="s">
        <v>13265</v>
      </c>
      <c r="D2123" s="1" t="s">
        <v>16217</v>
      </c>
      <c r="G2123" t="s">
        <v>61</v>
      </c>
      <c r="I2123" t="s">
        <v>61</v>
      </c>
      <c r="M2123" t="s">
        <v>61</v>
      </c>
      <c r="N2123" t="s">
        <v>61</v>
      </c>
    </row>
    <row r="2124" spans="1:14" x14ac:dyDescent="0.2">
      <c r="A2124" s="1" t="s">
        <v>27676</v>
      </c>
      <c r="B2124" s="1" t="s">
        <v>13266</v>
      </c>
      <c r="C2124" s="1" t="s">
        <v>13267</v>
      </c>
      <c r="D2124" s="1" t="s">
        <v>16217</v>
      </c>
      <c r="G2124" t="s">
        <v>61</v>
      </c>
      <c r="I2124" t="s">
        <v>61</v>
      </c>
      <c r="M2124" t="s">
        <v>61</v>
      </c>
      <c r="N2124" t="s">
        <v>61</v>
      </c>
    </row>
    <row r="2125" spans="1:14" x14ac:dyDescent="0.2">
      <c r="A2125" s="1" t="s">
        <v>27677</v>
      </c>
      <c r="B2125" s="1" t="s">
        <v>13268</v>
      </c>
      <c r="C2125" s="1" t="s">
        <v>13269</v>
      </c>
      <c r="D2125" s="1" t="s">
        <v>16217</v>
      </c>
      <c r="G2125" t="s">
        <v>61</v>
      </c>
      <c r="I2125" t="s">
        <v>61</v>
      </c>
      <c r="M2125" t="s">
        <v>61</v>
      </c>
      <c r="N2125" t="s">
        <v>61</v>
      </c>
    </row>
    <row r="2126" spans="1:14" x14ac:dyDescent="0.2">
      <c r="A2126" s="1" t="s">
        <v>27678</v>
      </c>
      <c r="B2126" s="1" t="s">
        <v>13270</v>
      </c>
      <c r="C2126" s="1" t="s">
        <v>13271</v>
      </c>
      <c r="D2126" s="1" t="s">
        <v>16217</v>
      </c>
      <c r="G2126" t="s">
        <v>61</v>
      </c>
      <c r="I2126" t="s">
        <v>61</v>
      </c>
      <c r="M2126" t="s">
        <v>61</v>
      </c>
      <c r="N2126" t="s">
        <v>61</v>
      </c>
    </row>
    <row r="2127" spans="1:14" x14ac:dyDescent="0.2">
      <c r="A2127" s="1" t="s">
        <v>27679</v>
      </c>
      <c r="B2127" s="1" t="s">
        <v>13272</v>
      </c>
      <c r="C2127" s="1" t="s">
        <v>13273</v>
      </c>
      <c r="D2127" s="1" t="s">
        <v>16217</v>
      </c>
      <c r="G2127" t="s">
        <v>61</v>
      </c>
      <c r="I2127" t="s">
        <v>61</v>
      </c>
      <c r="M2127" t="s">
        <v>61</v>
      </c>
      <c r="N2127" t="s">
        <v>61</v>
      </c>
    </row>
    <row r="2128" spans="1:14" x14ac:dyDescent="0.2">
      <c r="A2128" s="1" t="s">
        <v>27680</v>
      </c>
      <c r="B2128" s="1" t="s">
        <v>13274</v>
      </c>
      <c r="C2128" s="1" t="s">
        <v>13275</v>
      </c>
      <c r="D2128" s="1" t="s">
        <v>16217</v>
      </c>
      <c r="G2128" t="s">
        <v>61</v>
      </c>
      <c r="I2128" t="s">
        <v>61</v>
      </c>
      <c r="M2128" t="s">
        <v>61</v>
      </c>
      <c r="N2128" t="s">
        <v>61</v>
      </c>
    </row>
    <row r="2129" spans="1:14" x14ac:dyDescent="0.2">
      <c r="A2129" s="1" t="s">
        <v>27681</v>
      </c>
      <c r="B2129" s="1" t="s">
        <v>13276</v>
      </c>
      <c r="C2129" s="1" t="s">
        <v>13277</v>
      </c>
      <c r="D2129" s="1" t="s">
        <v>16217</v>
      </c>
      <c r="G2129" t="s">
        <v>61</v>
      </c>
      <c r="I2129" t="s">
        <v>61</v>
      </c>
      <c r="M2129" t="s">
        <v>61</v>
      </c>
      <c r="N2129" t="s">
        <v>61</v>
      </c>
    </row>
    <row r="2130" spans="1:14" x14ac:dyDescent="0.2">
      <c r="A2130" s="1" t="s">
        <v>27682</v>
      </c>
      <c r="B2130" s="1" t="s">
        <v>13278</v>
      </c>
      <c r="C2130" s="1" t="s">
        <v>13279</v>
      </c>
      <c r="D2130" s="1" t="s">
        <v>16217</v>
      </c>
      <c r="G2130" t="s">
        <v>61</v>
      </c>
      <c r="I2130" t="s">
        <v>61</v>
      </c>
      <c r="M2130" t="s">
        <v>61</v>
      </c>
      <c r="N2130" t="s">
        <v>61</v>
      </c>
    </row>
    <row r="2131" spans="1:14" x14ac:dyDescent="0.2">
      <c r="A2131" s="1" t="s">
        <v>27683</v>
      </c>
      <c r="B2131" s="1" t="s">
        <v>13280</v>
      </c>
      <c r="C2131" s="1" t="s">
        <v>13281</v>
      </c>
      <c r="D2131" s="1" t="s">
        <v>16217</v>
      </c>
      <c r="G2131" t="s">
        <v>61</v>
      </c>
      <c r="I2131" t="s">
        <v>61</v>
      </c>
      <c r="M2131" t="s">
        <v>61</v>
      </c>
      <c r="N2131" t="s">
        <v>61</v>
      </c>
    </row>
    <row r="2132" spans="1:14" x14ac:dyDescent="0.2">
      <c r="A2132" s="1" t="s">
        <v>27684</v>
      </c>
      <c r="B2132" s="1" t="s">
        <v>13282</v>
      </c>
      <c r="C2132" s="1" t="s">
        <v>13283</v>
      </c>
      <c r="D2132" s="1" t="s">
        <v>16217</v>
      </c>
      <c r="G2132" t="s">
        <v>61</v>
      </c>
      <c r="I2132" t="s">
        <v>61</v>
      </c>
      <c r="M2132" t="s">
        <v>61</v>
      </c>
      <c r="N2132" t="s">
        <v>61</v>
      </c>
    </row>
    <row r="2133" spans="1:14" x14ac:dyDescent="0.2">
      <c r="A2133" s="1" t="s">
        <v>27685</v>
      </c>
      <c r="B2133" s="1" t="s">
        <v>13284</v>
      </c>
      <c r="C2133" s="1" t="s">
        <v>13285</v>
      </c>
      <c r="D2133" s="1" t="s">
        <v>16217</v>
      </c>
      <c r="G2133" t="s">
        <v>61</v>
      </c>
      <c r="I2133" t="s">
        <v>61</v>
      </c>
      <c r="M2133" t="s">
        <v>61</v>
      </c>
      <c r="N2133" t="s">
        <v>61</v>
      </c>
    </row>
    <row r="2134" spans="1:14" x14ac:dyDescent="0.2">
      <c r="A2134" s="1" t="s">
        <v>27686</v>
      </c>
      <c r="B2134" s="1" t="s">
        <v>13286</v>
      </c>
      <c r="C2134" s="1" t="s">
        <v>13287</v>
      </c>
      <c r="D2134" s="1" t="s">
        <v>16217</v>
      </c>
      <c r="G2134" t="s">
        <v>61</v>
      </c>
      <c r="I2134" t="s">
        <v>61</v>
      </c>
      <c r="M2134" t="s">
        <v>61</v>
      </c>
      <c r="N2134" t="s">
        <v>61</v>
      </c>
    </row>
    <row r="2135" spans="1:14" x14ac:dyDescent="0.2">
      <c r="A2135" s="1" t="s">
        <v>27687</v>
      </c>
      <c r="B2135" s="1" t="s">
        <v>13288</v>
      </c>
      <c r="C2135" s="1" t="s">
        <v>13289</v>
      </c>
      <c r="D2135" s="1" t="s">
        <v>16217</v>
      </c>
      <c r="G2135" t="s">
        <v>61</v>
      </c>
      <c r="I2135" t="s">
        <v>61</v>
      </c>
      <c r="M2135" t="s">
        <v>61</v>
      </c>
      <c r="N2135" t="s">
        <v>61</v>
      </c>
    </row>
    <row r="2136" spans="1:14" x14ac:dyDescent="0.2">
      <c r="A2136" s="1" t="s">
        <v>27688</v>
      </c>
      <c r="B2136" s="1" t="s">
        <v>13290</v>
      </c>
      <c r="C2136" s="1" t="s">
        <v>13291</v>
      </c>
      <c r="D2136" s="1" t="s">
        <v>16217</v>
      </c>
      <c r="G2136" t="s">
        <v>61</v>
      </c>
      <c r="I2136" t="s">
        <v>61</v>
      </c>
      <c r="M2136" t="s">
        <v>61</v>
      </c>
      <c r="N2136" t="s">
        <v>61</v>
      </c>
    </row>
    <row r="2137" spans="1:14" x14ac:dyDescent="0.2">
      <c r="A2137" s="1" t="s">
        <v>27689</v>
      </c>
      <c r="B2137" s="1" t="s">
        <v>13292</v>
      </c>
      <c r="C2137" s="1" t="s">
        <v>13293</v>
      </c>
      <c r="D2137" s="1" t="s">
        <v>16217</v>
      </c>
      <c r="G2137" t="s">
        <v>61</v>
      </c>
      <c r="I2137" t="s">
        <v>61</v>
      </c>
      <c r="M2137" t="s">
        <v>61</v>
      </c>
      <c r="N2137" t="s">
        <v>61</v>
      </c>
    </row>
    <row r="2138" spans="1:14" x14ac:dyDescent="0.2">
      <c r="A2138" s="1" t="s">
        <v>27690</v>
      </c>
      <c r="B2138" s="1" t="s">
        <v>13294</v>
      </c>
      <c r="C2138" s="1" t="s">
        <v>13295</v>
      </c>
      <c r="D2138" s="1" t="s">
        <v>16217</v>
      </c>
      <c r="G2138" t="s">
        <v>61</v>
      </c>
      <c r="I2138" t="s">
        <v>61</v>
      </c>
      <c r="M2138" t="s">
        <v>61</v>
      </c>
      <c r="N2138" t="s">
        <v>61</v>
      </c>
    </row>
    <row r="2139" spans="1:14" x14ac:dyDescent="0.2">
      <c r="A2139" s="1" t="s">
        <v>27691</v>
      </c>
      <c r="B2139" s="1" t="s">
        <v>13296</v>
      </c>
      <c r="C2139" s="1" t="s">
        <v>13297</v>
      </c>
      <c r="D2139" s="1" t="s">
        <v>16217</v>
      </c>
      <c r="G2139" t="s">
        <v>61</v>
      </c>
      <c r="I2139" t="s">
        <v>61</v>
      </c>
      <c r="M2139" t="s">
        <v>61</v>
      </c>
      <c r="N2139" t="s">
        <v>61</v>
      </c>
    </row>
    <row r="2140" spans="1:14" x14ac:dyDescent="0.2">
      <c r="A2140" s="1" t="s">
        <v>27692</v>
      </c>
      <c r="B2140" s="1" t="s">
        <v>13298</v>
      </c>
      <c r="C2140" s="1" t="s">
        <v>13299</v>
      </c>
      <c r="D2140" s="1" t="s">
        <v>16217</v>
      </c>
      <c r="G2140" t="s">
        <v>61</v>
      </c>
      <c r="I2140" t="s">
        <v>61</v>
      </c>
      <c r="M2140" t="s">
        <v>61</v>
      </c>
      <c r="N2140" t="s">
        <v>61</v>
      </c>
    </row>
    <row r="2141" spans="1:14" x14ac:dyDescent="0.2">
      <c r="A2141" s="1" t="s">
        <v>27693</v>
      </c>
      <c r="B2141" s="1" t="s">
        <v>13300</v>
      </c>
      <c r="C2141" s="1" t="s">
        <v>13301</v>
      </c>
      <c r="D2141" s="1" t="s">
        <v>16217</v>
      </c>
      <c r="G2141" t="s">
        <v>61</v>
      </c>
      <c r="I2141" t="s">
        <v>61</v>
      </c>
      <c r="M2141" t="s">
        <v>61</v>
      </c>
      <c r="N2141" t="s">
        <v>61</v>
      </c>
    </row>
    <row r="2142" spans="1:14" x14ac:dyDescent="0.2">
      <c r="A2142" s="1" t="s">
        <v>27694</v>
      </c>
      <c r="B2142" s="1" t="s">
        <v>13302</v>
      </c>
      <c r="C2142" s="1" t="s">
        <v>13303</v>
      </c>
      <c r="D2142" s="1" t="s">
        <v>16217</v>
      </c>
      <c r="G2142" t="s">
        <v>61</v>
      </c>
      <c r="I2142" t="s">
        <v>61</v>
      </c>
      <c r="M2142" t="s">
        <v>61</v>
      </c>
      <c r="N2142" t="s">
        <v>61</v>
      </c>
    </row>
    <row r="2143" spans="1:14" x14ac:dyDescent="0.2">
      <c r="A2143" s="1" t="s">
        <v>27695</v>
      </c>
      <c r="B2143" s="1" t="s">
        <v>13304</v>
      </c>
      <c r="C2143" s="1" t="s">
        <v>13305</v>
      </c>
      <c r="D2143" s="1" t="s">
        <v>16217</v>
      </c>
      <c r="G2143" t="s">
        <v>61</v>
      </c>
      <c r="I2143" t="s">
        <v>61</v>
      </c>
      <c r="M2143" t="s">
        <v>61</v>
      </c>
      <c r="N2143" t="s">
        <v>61</v>
      </c>
    </row>
    <row r="2144" spans="1:14" x14ac:dyDescent="0.2">
      <c r="A2144" s="1" t="s">
        <v>27696</v>
      </c>
      <c r="B2144" s="1" t="s">
        <v>13306</v>
      </c>
      <c r="C2144" s="1" t="s">
        <v>13307</v>
      </c>
      <c r="D2144" s="1" t="s">
        <v>16217</v>
      </c>
      <c r="G2144" t="s">
        <v>61</v>
      </c>
      <c r="I2144" t="s">
        <v>61</v>
      </c>
      <c r="M2144" t="s">
        <v>61</v>
      </c>
      <c r="N2144" t="s">
        <v>61</v>
      </c>
    </row>
    <row r="2145" spans="1:14" x14ac:dyDescent="0.2">
      <c r="A2145" s="1" t="s">
        <v>27697</v>
      </c>
      <c r="B2145" s="1" t="s">
        <v>13308</v>
      </c>
      <c r="C2145" s="1" t="s">
        <v>13309</v>
      </c>
      <c r="D2145" s="1" t="s">
        <v>16217</v>
      </c>
      <c r="G2145" t="s">
        <v>61</v>
      </c>
      <c r="I2145" t="s">
        <v>61</v>
      </c>
      <c r="M2145" t="s">
        <v>61</v>
      </c>
      <c r="N2145" t="s">
        <v>61</v>
      </c>
    </row>
    <row r="2146" spans="1:14" x14ac:dyDescent="0.2">
      <c r="A2146" s="1" t="s">
        <v>27698</v>
      </c>
      <c r="B2146" s="1" t="s">
        <v>13310</v>
      </c>
      <c r="C2146" s="1" t="s">
        <v>13311</v>
      </c>
      <c r="D2146" s="1" t="s">
        <v>16217</v>
      </c>
      <c r="G2146" t="s">
        <v>61</v>
      </c>
      <c r="I2146" t="s">
        <v>61</v>
      </c>
      <c r="M2146" t="s">
        <v>61</v>
      </c>
      <c r="N2146" t="s">
        <v>61</v>
      </c>
    </row>
    <row r="2147" spans="1:14" x14ac:dyDescent="0.2">
      <c r="A2147" s="1" t="s">
        <v>27699</v>
      </c>
      <c r="B2147" s="1" t="s">
        <v>13312</v>
      </c>
      <c r="C2147" s="1" t="s">
        <v>13313</v>
      </c>
      <c r="D2147" s="1" t="s">
        <v>16217</v>
      </c>
      <c r="G2147" t="s">
        <v>61</v>
      </c>
      <c r="I2147" t="s">
        <v>61</v>
      </c>
      <c r="M2147" t="s">
        <v>61</v>
      </c>
      <c r="N2147" t="s">
        <v>61</v>
      </c>
    </row>
    <row r="2148" spans="1:14" x14ac:dyDescent="0.2">
      <c r="A2148" s="1" t="s">
        <v>27700</v>
      </c>
      <c r="B2148" s="1" t="s">
        <v>13314</v>
      </c>
      <c r="C2148" s="1" t="s">
        <v>13315</v>
      </c>
      <c r="D2148" s="1" t="s">
        <v>16217</v>
      </c>
      <c r="G2148" t="s">
        <v>61</v>
      </c>
      <c r="I2148" t="s">
        <v>61</v>
      </c>
      <c r="M2148" t="s">
        <v>61</v>
      </c>
      <c r="N2148" t="s">
        <v>61</v>
      </c>
    </row>
    <row r="2149" spans="1:14" x14ac:dyDescent="0.2">
      <c r="A2149" s="1" t="s">
        <v>27701</v>
      </c>
      <c r="B2149" s="1" t="s">
        <v>13316</v>
      </c>
      <c r="C2149" s="1" t="s">
        <v>13317</v>
      </c>
      <c r="D2149" s="1" t="s">
        <v>16217</v>
      </c>
      <c r="G2149" t="s">
        <v>61</v>
      </c>
      <c r="I2149" t="s">
        <v>61</v>
      </c>
      <c r="M2149" t="s">
        <v>61</v>
      </c>
      <c r="N2149" t="s">
        <v>61</v>
      </c>
    </row>
    <row r="2150" spans="1:14" x14ac:dyDescent="0.2">
      <c r="A2150" s="1" t="s">
        <v>27702</v>
      </c>
      <c r="B2150" s="1" t="s">
        <v>13318</v>
      </c>
      <c r="C2150" s="1" t="s">
        <v>13319</v>
      </c>
      <c r="D2150" s="1" t="s">
        <v>16217</v>
      </c>
      <c r="G2150" t="s">
        <v>61</v>
      </c>
      <c r="I2150" t="s">
        <v>61</v>
      </c>
      <c r="M2150" t="s">
        <v>61</v>
      </c>
      <c r="N2150" t="s">
        <v>61</v>
      </c>
    </row>
    <row r="2151" spans="1:14" x14ac:dyDescent="0.2">
      <c r="A2151" s="1" t="s">
        <v>27703</v>
      </c>
      <c r="B2151" s="1" t="s">
        <v>13320</v>
      </c>
      <c r="C2151" s="1" t="s">
        <v>13321</v>
      </c>
      <c r="D2151" s="1" t="s">
        <v>16217</v>
      </c>
      <c r="G2151" t="s">
        <v>61</v>
      </c>
      <c r="I2151" t="s">
        <v>61</v>
      </c>
      <c r="M2151" t="s">
        <v>61</v>
      </c>
      <c r="N2151" t="s">
        <v>61</v>
      </c>
    </row>
    <row r="2152" spans="1:14" x14ac:dyDescent="0.2">
      <c r="A2152" s="1" t="s">
        <v>27704</v>
      </c>
      <c r="B2152" s="1" t="s">
        <v>13322</v>
      </c>
      <c r="C2152" s="1" t="s">
        <v>13323</v>
      </c>
      <c r="D2152" s="1" t="s">
        <v>16217</v>
      </c>
      <c r="G2152" t="s">
        <v>61</v>
      </c>
      <c r="I2152" t="s">
        <v>61</v>
      </c>
      <c r="M2152" t="s">
        <v>61</v>
      </c>
      <c r="N2152" t="s">
        <v>61</v>
      </c>
    </row>
    <row r="2153" spans="1:14" x14ac:dyDescent="0.2">
      <c r="A2153" s="1" t="s">
        <v>27705</v>
      </c>
      <c r="B2153" s="1" t="s">
        <v>13324</v>
      </c>
      <c r="C2153" s="1" t="s">
        <v>13325</v>
      </c>
      <c r="D2153" s="1" t="s">
        <v>16217</v>
      </c>
      <c r="G2153" t="s">
        <v>61</v>
      </c>
      <c r="I2153" t="s">
        <v>61</v>
      </c>
      <c r="M2153" t="s">
        <v>61</v>
      </c>
      <c r="N2153" t="s">
        <v>61</v>
      </c>
    </row>
    <row r="2154" spans="1:14" x14ac:dyDescent="0.2">
      <c r="A2154" s="1" t="s">
        <v>27706</v>
      </c>
      <c r="B2154" s="1" t="s">
        <v>13326</v>
      </c>
      <c r="C2154" s="1" t="s">
        <v>13327</v>
      </c>
      <c r="D2154" s="1" t="s">
        <v>16217</v>
      </c>
      <c r="G2154" t="s">
        <v>61</v>
      </c>
      <c r="I2154" t="s">
        <v>61</v>
      </c>
      <c r="M2154" t="s">
        <v>61</v>
      </c>
      <c r="N2154" t="s">
        <v>61</v>
      </c>
    </row>
    <row r="2155" spans="1:14" x14ac:dyDescent="0.2">
      <c r="A2155" s="1" t="s">
        <v>27707</v>
      </c>
      <c r="B2155" s="1" t="s">
        <v>13328</v>
      </c>
      <c r="C2155" s="1" t="s">
        <v>13329</v>
      </c>
      <c r="D2155" s="1" t="s">
        <v>16217</v>
      </c>
      <c r="G2155" t="s">
        <v>61</v>
      </c>
      <c r="M2155" t="s">
        <v>61</v>
      </c>
      <c r="N2155" t="s">
        <v>61</v>
      </c>
    </row>
    <row r="2156" spans="1:14" x14ac:dyDescent="0.2">
      <c r="A2156" s="1" t="s">
        <v>27708</v>
      </c>
      <c r="B2156" s="1" t="s">
        <v>13330</v>
      </c>
      <c r="C2156" s="1" t="s">
        <v>13331</v>
      </c>
      <c r="D2156" s="1" t="s">
        <v>16217</v>
      </c>
      <c r="G2156" t="s">
        <v>61</v>
      </c>
      <c r="I2156" t="s">
        <v>61</v>
      </c>
      <c r="M2156" t="s">
        <v>61</v>
      </c>
      <c r="N2156" t="s">
        <v>61</v>
      </c>
    </row>
    <row r="2157" spans="1:14" x14ac:dyDescent="0.2">
      <c r="A2157" s="1" t="s">
        <v>27709</v>
      </c>
      <c r="B2157" s="1" t="s">
        <v>13332</v>
      </c>
      <c r="C2157" s="1" t="s">
        <v>13333</v>
      </c>
      <c r="D2157" s="1" t="s">
        <v>16217</v>
      </c>
      <c r="G2157" t="s">
        <v>61</v>
      </c>
      <c r="I2157" t="s">
        <v>61</v>
      </c>
      <c r="M2157" t="s">
        <v>61</v>
      </c>
      <c r="N2157" t="s">
        <v>61</v>
      </c>
    </row>
    <row r="2158" spans="1:14" x14ac:dyDescent="0.2">
      <c r="A2158" s="1" t="s">
        <v>27710</v>
      </c>
      <c r="B2158" s="1" t="s">
        <v>13334</v>
      </c>
      <c r="C2158" s="1" t="s">
        <v>13335</v>
      </c>
      <c r="D2158" s="1" t="s">
        <v>16217</v>
      </c>
      <c r="G2158" t="s">
        <v>61</v>
      </c>
      <c r="I2158" t="s">
        <v>61</v>
      </c>
      <c r="M2158" t="s">
        <v>61</v>
      </c>
      <c r="N2158" t="s">
        <v>61</v>
      </c>
    </row>
    <row r="2159" spans="1:14" x14ac:dyDescent="0.2">
      <c r="A2159" s="1" t="s">
        <v>27711</v>
      </c>
      <c r="B2159" s="1" t="s">
        <v>13336</v>
      </c>
      <c r="C2159" s="1" t="s">
        <v>13337</v>
      </c>
      <c r="D2159" s="1" t="s">
        <v>16217</v>
      </c>
      <c r="G2159" t="s">
        <v>61</v>
      </c>
      <c r="I2159" t="s">
        <v>61</v>
      </c>
      <c r="M2159" t="s">
        <v>61</v>
      </c>
      <c r="N2159" t="s">
        <v>61</v>
      </c>
    </row>
    <row r="2160" spans="1:14" x14ac:dyDescent="0.2">
      <c r="A2160" s="1" t="s">
        <v>27712</v>
      </c>
      <c r="B2160" s="1" t="s">
        <v>13338</v>
      </c>
      <c r="C2160" s="1" t="s">
        <v>13339</v>
      </c>
      <c r="D2160" s="1" t="s">
        <v>16217</v>
      </c>
      <c r="G2160" t="s">
        <v>61</v>
      </c>
      <c r="I2160" t="s">
        <v>61</v>
      </c>
      <c r="M2160" t="s">
        <v>61</v>
      </c>
      <c r="N2160" t="s">
        <v>61</v>
      </c>
    </row>
    <row r="2161" spans="1:14" x14ac:dyDescent="0.2">
      <c r="A2161" s="1" t="s">
        <v>27713</v>
      </c>
      <c r="B2161" s="1" t="s">
        <v>13340</v>
      </c>
      <c r="C2161" s="1" t="s">
        <v>13341</v>
      </c>
      <c r="D2161" s="1" t="s">
        <v>16217</v>
      </c>
      <c r="G2161" t="s">
        <v>61</v>
      </c>
      <c r="I2161" t="s">
        <v>61</v>
      </c>
      <c r="M2161" t="s">
        <v>61</v>
      </c>
      <c r="N2161" t="s">
        <v>61</v>
      </c>
    </row>
    <row r="2162" spans="1:14" x14ac:dyDescent="0.2">
      <c r="A2162" s="1" t="s">
        <v>27714</v>
      </c>
      <c r="B2162" s="1" t="s">
        <v>13342</v>
      </c>
      <c r="C2162" s="1" t="s">
        <v>13343</v>
      </c>
      <c r="D2162" s="1" t="s">
        <v>16217</v>
      </c>
      <c r="G2162" t="s">
        <v>61</v>
      </c>
      <c r="I2162" t="s">
        <v>61</v>
      </c>
      <c r="M2162" t="s">
        <v>61</v>
      </c>
      <c r="N2162" t="s">
        <v>61</v>
      </c>
    </row>
    <row r="2163" spans="1:14" x14ac:dyDescent="0.2">
      <c r="A2163" s="1" t="s">
        <v>27715</v>
      </c>
      <c r="B2163" s="1" t="s">
        <v>13344</v>
      </c>
      <c r="C2163" s="1" t="s">
        <v>13345</v>
      </c>
      <c r="D2163" s="1" t="s">
        <v>16217</v>
      </c>
      <c r="G2163" t="s">
        <v>61</v>
      </c>
      <c r="I2163" t="s">
        <v>61</v>
      </c>
      <c r="M2163" t="s">
        <v>61</v>
      </c>
      <c r="N2163" t="s">
        <v>61</v>
      </c>
    </row>
    <row r="2164" spans="1:14" x14ac:dyDescent="0.2">
      <c r="A2164" s="1" t="s">
        <v>27716</v>
      </c>
      <c r="B2164" s="1" t="s">
        <v>13346</v>
      </c>
      <c r="C2164" s="1" t="s">
        <v>13347</v>
      </c>
      <c r="D2164" s="1" t="s">
        <v>16217</v>
      </c>
      <c r="G2164" t="s">
        <v>61</v>
      </c>
      <c r="I2164" t="s">
        <v>61</v>
      </c>
      <c r="M2164" t="s">
        <v>61</v>
      </c>
      <c r="N2164" t="s">
        <v>61</v>
      </c>
    </row>
    <row r="2165" spans="1:14" x14ac:dyDescent="0.2">
      <c r="A2165" s="1" t="s">
        <v>27717</v>
      </c>
      <c r="B2165" s="1" t="s">
        <v>13348</v>
      </c>
      <c r="C2165" s="1" t="s">
        <v>13349</v>
      </c>
      <c r="D2165" s="1" t="s">
        <v>16217</v>
      </c>
      <c r="G2165" t="s">
        <v>61</v>
      </c>
      <c r="I2165" t="s">
        <v>61</v>
      </c>
      <c r="M2165" t="s">
        <v>61</v>
      </c>
      <c r="N2165" t="s">
        <v>61</v>
      </c>
    </row>
    <row r="2166" spans="1:14" x14ac:dyDescent="0.2">
      <c r="A2166" s="1" t="s">
        <v>27718</v>
      </c>
      <c r="B2166" s="1" t="s">
        <v>13350</v>
      </c>
      <c r="C2166" s="1" t="s">
        <v>13351</v>
      </c>
      <c r="D2166" s="1" t="s">
        <v>16217</v>
      </c>
      <c r="G2166" t="s">
        <v>61</v>
      </c>
      <c r="I2166" t="s">
        <v>61</v>
      </c>
      <c r="M2166" t="s">
        <v>61</v>
      </c>
      <c r="N2166" t="s">
        <v>61</v>
      </c>
    </row>
    <row r="2167" spans="1:14" x14ac:dyDescent="0.2">
      <c r="A2167" s="1" t="s">
        <v>27719</v>
      </c>
      <c r="B2167" s="1" t="s">
        <v>13352</v>
      </c>
      <c r="C2167" s="1" t="s">
        <v>13353</v>
      </c>
      <c r="D2167" s="1" t="s">
        <v>16217</v>
      </c>
      <c r="G2167" t="s">
        <v>61</v>
      </c>
      <c r="I2167" t="s">
        <v>61</v>
      </c>
      <c r="M2167" t="s">
        <v>61</v>
      </c>
      <c r="N2167" t="s">
        <v>61</v>
      </c>
    </row>
    <row r="2168" spans="1:14" x14ac:dyDescent="0.2">
      <c r="A2168" s="1" t="s">
        <v>27720</v>
      </c>
      <c r="B2168" s="1" t="s">
        <v>13354</v>
      </c>
      <c r="C2168" s="1" t="s">
        <v>13355</v>
      </c>
      <c r="D2168" s="1" t="s">
        <v>16217</v>
      </c>
      <c r="G2168" t="s">
        <v>61</v>
      </c>
      <c r="I2168" t="s">
        <v>61</v>
      </c>
      <c r="M2168" t="s">
        <v>61</v>
      </c>
      <c r="N2168" t="s">
        <v>61</v>
      </c>
    </row>
    <row r="2169" spans="1:14" x14ac:dyDescent="0.2">
      <c r="A2169" s="1" t="s">
        <v>27721</v>
      </c>
      <c r="B2169" s="1" t="s">
        <v>13356</v>
      </c>
      <c r="C2169" s="1" t="s">
        <v>13357</v>
      </c>
      <c r="D2169" s="1" t="s">
        <v>16217</v>
      </c>
      <c r="G2169" t="s">
        <v>61</v>
      </c>
      <c r="I2169" t="s">
        <v>61</v>
      </c>
      <c r="M2169" t="s">
        <v>61</v>
      </c>
      <c r="N2169" t="s">
        <v>61</v>
      </c>
    </row>
    <row r="2170" spans="1:14" x14ac:dyDescent="0.2">
      <c r="A2170" s="1" t="s">
        <v>27722</v>
      </c>
      <c r="B2170" s="1" t="s">
        <v>13358</v>
      </c>
      <c r="C2170" s="1" t="s">
        <v>13359</v>
      </c>
      <c r="D2170" s="1" t="s">
        <v>16217</v>
      </c>
      <c r="G2170" t="s">
        <v>61</v>
      </c>
      <c r="I2170" t="s">
        <v>61</v>
      </c>
      <c r="M2170" t="s">
        <v>61</v>
      </c>
      <c r="N2170" t="s">
        <v>61</v>
      </c>
    </row>
    <row r="2171" spans="1:14" x14ac:dyDescent="0.2">
      <c r="A2171" s="1" t="s">
        <v>27723</v>
      </c>
      <c r="B2171" s="1" t="s">
        <v>13360</v>
      </c>
      <c r="C2171" s="1" t="s">
        <v>13361</v>
      </c>
      <c r="D2171" s="1" t="s">
        <v>16217</v>
      </c>
      <c r="G2171" t="s">
        <v>61</v>
      </c>
      <c r="I2171" t="s">
        <v>62</v>
      </c>
      <c r="M2171" t="s">
        <v>61</v>
      </c>
      <c r="N2171" t="s">
        <v>61</v>
      </c>
    </row>
    <row r="2172" spans="1:14" x14ac:dyDescent="0.2">
      <c r="A2172" s="1" t="s">
        <v>27724</v>
      </c>
      <c r="B2172" s="1" t="s">
        <v>13362</v>
      </c>
      <c r="C2172" s="1" t="s">
        <v>13363</v>
      </c>
      <c r="D2172" s="1" t="s">
        <v>16217</v>
      </c>
      <c r="G2172" t="s">
        <v>61</v>
      </c>
      <c r="I2172" t="s">
        <v>61</v>
      </c>
      <c r="M2172" t="s">
        <v>61</v>
      </c>
      <c r="N2172" t="s">
        <v>61</v>
      </c>
    </row>
    <row r="2173" spans="1:14" x14ac:dyDescent="0.2">
      <c r="A2173" s="1" t="s">
        <v>27725</v>
      </c>
      <c r="B2173" s="1" t="s">
        <v>13364</v>
      </c>
      <c r="C2173" s="1" t="s">
        <v>13365</v>
      </c>
      <c r="D2173" s="1" t="s">
        <v>16217</v>
      </c>
      <c r="G2173" t="s">
        <v>61</v>
      </c>
      <c r="I2173" t="s">
        <v>61</v>
      </c>
      <c r="M2173" t="s">
        <v>61</v>
      </c>
      <c r="N2173" t="s">
        <v>61</v>
      </c>
    </row>
    <row r="2174" spans="1:14" x14ac:dyDescent="0.2">
      <c r="A2174" s="1" t="s">
        <v>27726</v>
      </c>
      <c r="B2174" s="1" t="s">
        <v>13366</v>
      </c>
      <c r="C2174" s="1" t="s">
        <v>13367</v>
      </c>
      <c r="D2174" s="1" t="s">
        <v>16217</v>
      </c>
      <c r="G2174" t="s">
        <v>61</v>
      </c>
      <c r="I2174" t="s">
        <v>61</v>
      </c>
      <c r="M2174" t="s">
        <v>61</v>
      </c>
      <c r="N2174" t="s">
        <v>61</v>
      </c>
    </row>
    <row r="2175" spans="1:14" x14ac:dyDescent="0.2">
      <c r="A2175" s="1" t="s">
        <v>27727</v>
      </c>
      <c r="B2175" s="1" t="s">
        <v>13368</v>
      </c>
      <c r="C2175" s="1" t="s">
        <v>13369</v>
      </c>
      <c r="D2175" s="1" t="s">
        <v>16217</v>
      </c>
      <c r="G2175" t="s">
        <v>61</v>
      </c>
      <c r="I2175" t="s">
        <v>61</v>
      </c>
      <c r="M2175" t="s">
        <v>61</v>
      </c>
      <c r="N2175" t="s">
        <v>61</v>
      </c>
    </row>
    <row r="2176" spans="1:14" x14ac:dyDescent="0.2">
      <c r="A2176" s="1" t="s">
        <v>27728</v>
      </c>
      <c r="B2176" s="1" t="s">
        <v>13370</v>
      </c>
      <c r="C2176" s="1" t="s">
        <v>13371</v>
      </c>
      <c r="D2176" s="1" t="s">
        <v>16217</v>
      </c>
      <c r="G2176" t="s">
        <v>61</v>
      </c>
      <c r="I2176" t="s">
        <v>61</v>
      </c>
      <c r="M2176" t="s">
        <v>61</v>
      </c>
      <c r="N2176" t="s">
        <v>61</v>
      </c>
    </row>
    <row r="2177" spans="1:14" x14ac:dyDescent="0.2">
      <c r="A2177" s="1" t="s">
        <v>27729</v>
      </c>
      <c r="B2177" s="1" t="s">
        <v>13372</v>
      </c>
      <c r="C2177" s="1" t="s">
        <v>13373</v>
      </c>
      <c r="D2177" s="1" t="s">
        <v>16217</v>
      </c>
      <c r="G2177" t="s">
        <v>61</v>
      </c>
      <c r="I2177" t="s">
        <v>61</v>
      </c>
      <c r="M2177" t="s">
        <v>61</v>
      </c>
      <c r="N2177" t="s">
        <v>61</v>
      </c>
    </row>
    <row r="2178" spans="1:14" x14ac:dyDescent="0.2">
      <c r="A2178" s="1" t="s">
        <v>27730</v>
      </c>
      <c r="B2178" s="1" t="s">
        <v>13374</v>
      </c>
      <c r="C2178" s="1" t="s">
        <v>13375</v>
      </c>
      <c r="D2178" s="1" t="s">
        <v>16217</v>
      </c>
      <c r="G2178" t="s">
        <v>61</v>
      </c>
      <c r="I2178" t="s">
        <v>61</v>
      </c>
      <c r="M2178" t="s">
        <v>61</v>
      </c>
      <c r="N2178" t="s">
        <v>61</v>
      </c>
    </row>
    <row r="2179" spans="1:14" x14ac:dyDescent="0.2">
      <c r="A2179" s="1" t="s">
        <v>27731</v>
      </c>
      <c r="B2179" s="1" t="s">
        <v>13376</v>
      </c>
      <c r="C2179" s="1" t="s">
        <v>13377</v>
      </c>
      <c r="D2179" s="1" t="s">
        <v>16217</v>
      </c>
      <c r="G2179" t="s">
        <v>61</v>
      </c>
      <c r="I2179" t="s">
        <v>61</v>
      </c>
      <c r="M2179" t="s">
        <v>61</v>
      </c>
      <c r="N2179" t="s">
        <v>61</v>
      </c>
    </row>
    <row r="2180" spans="1:14" x14ac:dyDescent="0.2">
      <c r="A2180" s="1" t="s">
        <v>27732</v>
      </c>
      <c r="B2180" s="1" t="s">
        <v>13378</v>
      </c>
      <c r="C2180" s="1" t="s">
        <v>13379</v>
      </c>
      <c r="D2180" s="1" t="s">
        <v>16217</v>
      </c>
      <c r="G2180" t="s">
        <v>61</v>
      </c>
      <c r="I2180" t="s">
        <v>61</v>
      </c>
      <c r="M2180" t="s">
        <v>61</v>
      </c>
      <c r="N2180" t="s">
        <v>61</v>
      </c>
    </row>
    <row r="2181" spans="1:14" x14ac:dyDescent="0.2">
      <c r="A2181" s="1" t="s">
        <v>27733</v>
      </c>
      <c r="B2181" s="1" t="s">
        <v>13380</v>
      </c>
      <c r="C2181" s="1" t="s">
        <v>13381</v>
      </c>
      <c r="D2181" s="1" t="s">
        <v>16217</v>
      </c>
      <c r="G2181" t="s">
        <v>61</v>
      </c>
      <c r="I2181" t="s">
        <v>61</v>
      </c>
      <c r="M2181" t="s">
        <v>61</v>
      </c>
      <c r="N2181" t="s">
        <v>61</v>
      </c>
    </row>
    <row r="2182" spans="1:14" x14ac:dyDescent="0.2">
      <c r="A2182" s="1" t="s">
        <v>27734</v>
      </c>
      <c r="B2182" s="1" t="s">
        <v>13382</v>
      </c>
      <c r="C2182" s="1" t="s">
        <v>13383</v>
      </c>
      <c r="D2182" s="1" t="s">
        <v>16217</v>
      </c>
      <c r="G2182" t="s">
        <v>61</v>
      </c>
      <c r="I2182" t="s">
        <v>61</v>
      </c>
      <c r="M2182" t="s">
        <v>61</v>
      </c>
      <c r="N2182" t="s">
        <v>61</v>
      </c>
    </row>
    <row r="2183" spans="1:14" x14ac:dyDescent="0.2">
      <c r="A2183" s="1" t="s">
        <v>27735</v>
      </c>
      <c r="B2183" s="1" t="s">
        <v>13384</v>
      </c>
      <c r="C2183" s="1" t="s">
        <v>13385</v>
      </c>
      <c r="D2183" s="1" t="s">
        <v>16217</v>
      </c>
      <c r="G2183" t="s">
        <v>61</v>
      </c>
      <c r="I2183" t="s">
        <v>61</v>
      </c>
      <c r="M2183" t="s">
        <v>61</v>
      </c>
      <c r="N2183" t="s">
        <v>61</v>
      </c>
    </row>
    <row r="2184" spans="1:14" x14ac:dyDescent="0.2">
      <c r="A2184" s="1" t="s">
        <v>27736</v>
      </c>
      <c r="B2184" s="1" t="s">
        <v>13386</v>
      </c>
      <c r="C2184" s="1" t="s">
        <v>13387</v>
      </c>
      <c r="D2184" s="1" t="s">
        <v>16217</v>
      </c>
      <c r="G2184" t="s">
        <v>61</v>
      </c>
      <c r="I2184" t="s">
        <v>61</v>
      </c>
      <c r="M2184" t="s">
        <v>61</v>
      </c>
      <c r="N2184" t="s">
        <v>61</v>
      </c>
    </row>
    <row r="2185" spans="1:14" x14ac:dyDescent="0.2">
      <c r="A2185" s="1" t="s">
        <v>27737</v>
      </c>
      <c r="B2185" s="1" t="s">
        <v>13388</v>
      </c>
      <c r="C2185" s="1" t="s">
        <v>13389</v>
      </c>
      <c r="D2185" s="1" t="s">
        <v>16217</v>
      </c>
      <c r="G2185" t="s">
        <v>61</v>
      </c>
      <c r="I2185" t="s">
        <v>61</v>
      </c>
      <c r="M2185" t="s">
        <v>61</v>
      </c>
      <c r="N2185" t="s">
        <v>61</v>
      </c>
    </row>
    <row r="2186" spans="1:14" x14ac:dyDescent="0.2">
      <c r="A2186" s="1" t="s">
        <v>27738</v>
      </c>
      <c r="B2186" s="1" t="s">
        <v>13390</v>
      </c>
      <c r="C2186" s="1" t="s">
        <v>13391</v>
      </c>
      <c r="D2186" s="1" t="s">
        <v>16217</v>
      </c>
      <c r="M2186" t="s">
        <v>62</v>
      </c>
    </row>
    <row r="2187" spans="1:14" x14ac:dyDescent="0.2">
      <c r="A2187" s="1" t="s">
        <v>27739</v>
      </c>
      <c r="B2187" s="1" t="s">
        <v>13392</v>
      </c>
      <c r="C2187" s="1" t="s">
        <v>13393</v>
      </c>
      <c r="D2187" s="1" t="s">
        <v>16217</v>
      </c>
      <c r="G2187" t="s">
        <v>61</v>
      </c>
      <c r="I2187" t="s">
        <v>61</v>
      </c>
      <c r="M2187" t="s">
        <v>61</v>
      </c>
      <c r="N2187" t="s">
        <v>61</v>
      </c>
    </row>
    <row r="2188" spans="1:14" x14ac:dyDescent="0.2">
      <c r="A2188" s="1" t="s">
        <v>27740</v>
      </c>
      <c r="B2188" s="1" t="s">
        <v>13394</v>
      </c>
      <c r="C2188" s="1" t="s">
        <v>13395</v>
      </c>
      <c r="D2188" s="1" t="s">
        <v>16217</v>
      </c>
      <c r="G2188" t="s">
        <v>61</v>
      </c>
      <c r="I2188" t="s">
        <v>61</v>
      </c>
      <c r="M2188" t="s">
        <v>61</v>
      </c>
      <c r="N2188" t="s">
        <v>61</v>
      </c>
    </row>
    <row r="2189" spans="1:14" x14ac:dyDescent="0.2">
      <c r="A2189" s="1" t="s">
        <v>27741</v>
      </c>
      <c r="B2189" s="1" t="s">
        <v>13396</v>
      </c>
      <c r="C2189" s="1" t="s">
        <v>13397</v>
      </c>
      <c r="D2189" s="1" t="s">
        <v>16217</v>
      </c>
      <c r="G2189" t="s">
        <v>61</v>
      </c>
      <c r="I2189" t="s">
        <v>61</v>
      </c>
      <c r="M2189" t="s">
        <v>61</v>
      </c>
      <c r="N2189" t="s">
        <v>61</v>
      </c>
    </row>
    <row r="2190" spans="1:14" x14ac:dyDescent="0.2">
      <c r="A2190" s="1" t="s">
        <v>27742</v>
      </c>
      <c r="B2190" s="1" t="s">
        <v>13398</v>
      </c>
      <c r="C2190" s="1" t="s">
        <v>13399</v>
      </c>
      <c r="D2190" s="1" t="s">
        <v>16217</v>
      </c>
      <c r="G2190" t="s">
        <v>61</v>
      </c>
      <c r="I2190" t="s">
        <v>61</v>
      </c>
      <c r="M2190" t="s">
        <v>61</v>
      </c>
      <c r="N2190" t="s">
        <v>61</v>
      </c>
    </row>
    <row r="2191" spans="1:14" x14ac:dyDescent="0.2">
      <c r="A2191" s="1" t="s">
        <v>27743</v>
      </c>
      <c r="B2191" s="1" t="s">
        <v>13400</v>
      </c>
      <c r="C2191" s="1" t="s">
        <v>13401</v>
      </c>
      <c r="D2191" s="1" t="s">
        <v>16217</v>
      </c>
      <c r="G2191" t="s">
        <v>61</v>
      </c>
      <c r="I2191" t="s">
        <v>61</v>
      </c>
      <c r="M2191" t="s">
        <v>61</v>
      </c>
      <c r="N2191" t="s">
        <v>61</v>
      </c>
    </row>
    <row r="2192" spans="1:14" x14ac:dyDescent="0.2">
      <c r="A2192" s="1" t="s">
        <v>27744</v>
      </c>
      <c r="B2192" s="1" t="s">
        <v>13402</v>
      </c>
      <c r="C2192" s="1" t="s">
        <v>13403</v>
      </c>
      <c r="D2192" s="1" t="s">
        <v>16217</v>
      </c>
      <c r="G2192" t="s">
        <v>61</v>
      </c>
      <c r="I2192" t="s">
        <v>61</v>
      </c>
      <c r="M2192" t="s">
        <v>61</v>
      </c>
      <c r="N2192" t="s">
        <v>61</v>
      </c>
    </row>
    <row r="2193" spans="1:15" x14ac:dyDescent="0.2">
      <c r="A2193" s="1" t="s">
        <v>27745</v>
      </c>
      <c r="B2193" s="1" t="s">
        <v>13404</v>
      </c>
      <c r="C2193" s="1" t="s">
        <v>13405</v>
      </c>
      <c r="D2193" s="1" t="s">
        <v>16217</v>
      </c>
      <c r="G2193" t="s">
        <v>61</v>
      </c>
      <c r="I2193" t="s">
        <v>61</v>
      </c>
      <c r="M2193" t="s">
        <v>61</v>
      </c>
      <c r="N2193" t="s">
        <v>61</v>
      </c>
    </row>
    <row r="2194" spans="1:15" x14ac:dyDescent="0.2">
      <c r="A2194" s="1" t="s">
        <v>27746</v>
      </c>
      <c r="B2194" s="1" t="s">
        <v>13406</v>
      </c>
      <c r="C2194" s="1" t="s">
        <v>13407</v>
      </c>
      <c r="D2194" s="1" t="s">
        <v>16217</v>
      </c>
      <c r="G2194" t="s">
        <v>61</v>
      </c>
      <c r="I2194" t="s">
        <v>61</v>
      </c>
      <c r="M2194" t="s">
        <v>61</v>
      </c>
      <c r="N2194" t="s">
        <v>61</v>
      </c>
    </row>
    <row r="2195" spans="1:15" x14ac:dyDescent="0.2">
      <c r="A2195" s="1" t="s">
        <v>27747</v>
      </c>
      <c r="B2195" s="1" t="s">
        <v>13408</v>
      </c>
      <c r="C2195" s="1" t="s">
        <v>13409</v>
      </c>
      <c r="D2195" s="1" t="s">
        <v>16217</v>
      </c>
      <c r="G2195" t="s">
        <v>61</v>
      </c>
      <c r="I2195" t="s">
        <v>61</v>
      </c>
      <c r="M2195" t="s">
        <v>61</v>
      </c>
      <c r="N2195" t="s">
        <v>61</v>
      </c>
    </row>
    <row r="2196" spans="1:15" x14ac:dyDescent="0.2">
      <c r="A2196" s="1" t="s">
        <v>27748</v>
      </c>
      <c r="B2196" s="1" t="s">
        <v>13410</v>
      </c>
      <c r="C2196" s="1" t="s">
        <v>13411</v>
      </c>
      <c r="D2196" s="1" t="s">
        <v>16217</v>
      </c>
      <c r="G2196" t="s">
        <v>61</v>
      </c>
      <c r="I2196" t="s">
        <v>61</v>
      </c>
      <c r="M2196" t="s">
        <v>61</v>
      </c>
      <c r="N2196" t="s">
        <v>61</v>
      </c>
    </row>
    <row r="2197" spans="1:15" x14ac:dyDescent="0.2">
      <c r="A2197" s="1" t="s">
        <v>27749</v>
      </c>
      <c r="B2197" s="1" t="s">
        <v>13412</v>
      </c>
      <c r="C2197" s="1" t="s">
        <v>13413</v>
      </c>
      <c r="D2197" s="1" t="s">
        <v>16217</v>
      </c>
      <c r="G2197" t="s">
        <v>61</v>
      </c>
      <c r="I2197" t="s">
        <v>61</v>
      </c>
      <c r="M2197" t="s">
        <v>61</v>
      </c>
      <c r="N2197" t="s">
        <v>61</v>
      </c>
    </row>
    <row r="2198" spans="1:15" x14ac:dyDescent="0.2">
      <c r="A2198" s="1" t="s">
        <v>27750</v>
      </c>
      <c r="B2198" s="1" t="s">
        <v>13414</v>
      </c>
      <c r="C2198" s="1" t="s">
        <v>13415</v>
      </c>
      <c r="D2198" s="1" t="s">
        <v>16217</v>
      </c>
      <c r="G2198" t="s">
        <v>61</v>
      </c>
      <c r="I2198" t="s">
        <v>61</v>
      </c>
      <c r="M2198" t="s">
        <v>61</v>
      </c>
      <c r="N2198" t="s">
        <v>61</v>
      </c>
    </row>
    <row r="2199" spans="1:15" x14ac:dyDescent="0.2">
      <c r="A2199" s="1" t="s">
        <v>27751</v>
      </c>
      <c r="B2199" s="1" t="s">
        <v>13416</v>
      </c>
      <c r="C2199" s="1" t="s">
        <v>13417</v>
      </c>
      <c r="D2199" s="1" t="s">
        <v>16217</v>
      </c>
      <c r="G2199" t="s">
        <v>61</v>
      </c>
      <c r="I2199" t="s">
        <v>61</v>
      </c>
      <c r="M2199" t="s">
        <v>61</v>
      </c>
      <c r="N2199" t="s">
        <v>61</v>
      </c>
    </row>
    <row r="2200" spans="1:15" x14ac:dyDescent="0.2">
      <c r="A2200" s="1" t="s">
        <v>27752</v>
      </c>
      <c r="B2200" s="1" t="s">
        <v>13418</v>
      </c>
      <c r="C2200" s="1" t="s">
        <v>13419</v>
      </c>
      <c r="D2200" s="1" t="s">
        <v>16217</v>
      </c>
      <c r="G2200" t="s">
        <v>61</v>
      </c>
      <c r="I2200" t="s">
        <v>61</v>
      </c>
      <c r="M2200" t="s">
        <v>61</v>
      </c>
      <c r="N2200" t="s">
        <v>61</v>
      </c>
    </row>
    <row r="2201" spans="1:15" x14ac:dyDescent="0.2">
      <c r="A2201" s="1" t="s">
        <v>27753</v>
      </c>
      <c r="B2201" s="1" t="s">
        <v>13420</v>
      </c>
      <c r="C2201" s="1" t="s">
        <v>13421</v>
      </c>
      <c r="D2201" s="1" t="s">
        <v>16217</v>
      </c>
      <c r="G2201" t="s">
        <v>61</v>
      </c>
      <c r="I2201" t="s">
        <v>61</v>
      </c>
      <c r="M2201" t="s">
        <v>61</v>
      </c>
      <c r="N2201" t="s">
        <v>61</v>
      </c>
    </row>
    <row r="2202" spans="1:15" x14ac:dyDescent="0.2">
      <c r="A2202" s="1" t="s">
        <v>27754</v>
      </c>
      <c r="B2202" s="1" t="s">
        <v>13422</v>
      </c>
      <c r="C2202" s="1" t="s">
        <v>13423</v>
      </c>
      <c r="D2202" s="1" t="s">
        <v>16217</v>
      </c>
      <c r="G2202" t="s">
        <v>61</v>
      </c>
      <c r="I2202" t="s">
        <v>61</v>
      </c>
      <c r="M2202" t="s">
        <v>61</v>
      </c>
      <c r="N2202" t="s">
        <v>61</v>
      </c>
    </row>
    <row r="2203" spans="1:15" x14ac:dyDescent="0.2">
      <c r="A2203" s="1" t="s">
        <v>27755</v>
      </c>
      <c r="B2203" s="1" t="s">
        <v>13424</v>
      </c>
      <c r="C2203" s="1" t="s">
        <v>13425</v>
      </c>
      <c r="D2203" s="1" t="s">
        <v>16217</v>
      </c>
      <c r="G2203" t="s">
        <v>61</v>
      </c>
      <c r="I2203" t="s">
        <v>61</v>
      </c>
      <c r="M2203" t="s">
        <v>61</v>
      </c>
      <c r="N2203" t="s">
        <v>61</v>
      </c>
    </row>
    <row r="2204" spans="1:15" x14ac:dyDescent="0.2">
      <c r="A2204" s="1" t="s">
        <v>27756</v>
      </c>
      <c r="B2204" s="1" t="s">
        <v>13426</v>
      </c>
      <c r="C2204" s="1" t="s">
        <v>13427</v>
      </c>
      <c r="D2204" s="1" t="s">
        <v>16217</v>
      </c>
      <c r="E2204" t="s">
        <v>61</v>
      </c>
      <c r="F2204" t="s">
        <v>61</v>
      </c>
      <c r="G2204" t="s">
        <v>62</v>
      </c>
      <c r="I2204" t="s">
        <v>62</v>
      </c>
      <c r="J2204" t="s">
        <v>61</v>
      </c>
      <c r="K2204" t="s">
        <v>62</v>
      </c>
      <c r="M2204" t="s">
        <v>61</v>
      </c>
      <c r="N2204" t="s">
        <v>62</v>
      </c>
      <c r="O2204" t="s">
        <v>62</v>
      </c>
    </row>
    <row r="2205" spans="1:15" x14ac:dyDescent="0.2">
      <c r="A2205" s="1" t="s">
        <v>27757</v>
      </c>
      <c r="B2205" s="1" t="s">
        <v>13428</v>
      </c>
      <c r="C2205" s="1" t="s">
        <v>13429</v>
      </c>
      <c r="D2205" s="1" t="s">
        <v>16217</v>
      </c>
      <c r="G2205" t="s">
        <v>61</v>
      </c>
      <c r="I2205" t="s">
        <v>61</v>
      </c>
      <c r="M2205" t="s">
        <v>61</v>
      </c>
      <c r="N2205" t="s">
        <v>61</v>
      </c>
    </row>
    <row r="2206" spans="1:15" x14ac:dyDescent="0.2">
      <c r="A2206" s="1" t="s">
        <v>27758</v>
      </c>
      <c r="B2206" s="1" t="s">
        <v>13430</v>
      </c>
      <c r="C2206" s="1" t="s">
        <v>13431</v>
      </c>
      <c r="D2206" s="1" t="s">
        <v>16217</v>
      </c>
      <c r="G2206" t="s">
        <v>61</v>
      </c>
      <c r="I2206" t="s">
        <v>61</v>
      </c>
      <c r="M2206" t="s">
        <v>61</v>
      </c>
      <c r="N2206" t="s">
        <v>61</v>
      </c>
    </row>
    <row r="2207" spans="1:15" x14ac:dyDescent="0.2">
      <c r="A2207" s="1" t="s">
        <v>27759</v>
      </c>
      <c r="B2207" s="1" t="s">
        <v>13432</v>
      </c>
      <c r="C2207" s="1" t="s">
        <v>13433</v>
      </c>
      <c r="D2207" s="1" t="s">
        <v>16217</v>
      </c>
      <c r="G2207" t="s">
        <v>61</v>
      </c>
      <c r="I2207" t="s">
        <v>61</v>
      </c>
      <c r="M2207" t="s">
        <v>61</v>
      </c>
      <c r="N2207" t="s">
        <v>61</v>
      </c>
    </row>
    <row r="2208" spans="1:15" x14ac:dyDescent="0.2">
      <c r="A2208" s="1" t="s">
        <v>27760</v>
      </c>
      <c r="B2208" s="1" t="s">
        <v>13434</v>
      </c>
      <c r="C2208" s="1" t="s">
        <v>13435</v>
      </c>
      <c r="D2208" s="1" t="s">
        <v>16217</v>
      </c>
      <c r="G2208" t="s">
        <v>61</v>
      </c>
      <c r="I2208" t="s">
        <v>61</v>
      </c>
      <c r="M2208" t="s">
        <v>61</v>
      </c>
      <c r="N2208" t="s">
        <v>61</v>
      </c>
    </row>
    <row r="2209" spans="1:14" x14ac:dyDescent="0.2">
      <c r="A2209" s="1" t="s">
        <v>27761</v>
      </c>
      <c r="B2209" s="1" t="s">
        <v>13436</v>
      </c>
      <c r="C2209" s="1" t="s">
        <v>13437</v>
      </c>
      <c r="D2209" s="1" t="s">
        <v>16217</v>
      </c>
      <c r="G2209" t="s">
        <v>61</v>
      </c>
      <c r="I2209" t="s">
        <v>61</v>
      </c>
      <c r="M2209" t="s">
        <v>61</v>
      </c>
      <c r="N2209" t="s">
        <v>61</v>
      </c>
    </row>
    <row r="2210" spans="1:14" x14ac:dyDescent="0.2">
      <c r="A2210" s="1" t="s">
        <v>27762</v>
      </c>
      <c r="B2210" s="1" t="s">
        <v>13438</v>
      </c>
      <c r="C2210" s="1" t="s">
        <v>13439</v>
      </c>
      <c r="D2210" s="1" t="s">
        <v>16217</v>
      </c>
      <c r="G2210" t="s">
        <v>61</v>
      </c>
      <c r="I2210" t="s">
        <v>61</v>
      </c>
      <c r="M2210" t="s">
        <v>61</v>
      </c>
      <c r="N2210" t="s">
        <v>61</v>
      </c>
    </row>
    <row r="2211" spans="1:14" x14ac:dyDescent="0.2">
      <c r="A2211" s="1" t="s">
        <v>27763</v>
      </c>
      <c r="B2211" s="1" t="s">
        <v>13440</v>
      </c>
      <c r="C2211" s="1" t="s">
        <v>13441</v>
      </c>
      <c r="D2211" s="1" t="s">
        <v>16217</v>
      </c>
      <c r="G2211" t="s">
        <v>61</v>
      </c>
      <c r="I2211" t="s">
        <v>61</v>
      </c>
      <c r="M2211" t="s">
        <v>61</v>
      </c>
      <c r="N2211" t="s">
        <v>61</v>
      </c>
    </row>
    <row r="2212" spans="1:14" x14ac:dyDescent="0.2">
      <c r="A2212" s="1" t="s">
        <v>27764</v>
      </c>
      <c r="B2212" s="1" t="s">
        <v>13442</v>
      </c>
      <c r="C2212" s="1" t="s">
        <v>13443</v>
      </c>
      <c r="D2212" s="1" t="s">
        <v>16217</v>
      </c>
      <c r="G2212" t="s">
        <v>61</v>
      </c>
      <c r="I2212" t="s">
        <v>61</v>
      </c>
      <c r="M2212" t="s">
        <v>61</v>
      </c>
      <c r="N2212" t="s">
        <v>61</v>
      </c>
    </row>
    <row r="2213" spans="1:14" x14ac:dyDescent="0.2">
      <c r="A2213" s="1" t="s">
        <v>27765</v>
      </c>
      <c r="B2213" s="1" t="s">
        <v>13444</v>
      </c>
      <c r="C2213" s="1" t="s">
        <v>13445</v>
      </c>
      <c r="D2213" s="1" t="s">
        <v>16217</v>
      </c>
      <c r="G2213" t="s">
        <v>61</v>
      </c>
      <c r="I2213" t="s">
        <v>61</v>
      </c>
      <c r="M2213" t="s">
        <v>61</v>
      </c>
      <c r="N2213" t="s">
        <v>61</v>
      </c>
    </row>
    <row r="2214" spans="1:14" x14ac:dyDescent="0.2">
      <c r="A2214" s="1" t="s">
        <v>27766</v>
      </c>
      <c r="B2214" s="1" t="s">
        <v>13446</v>
      </c>
      <c r="C2214" s="1" t="s">
        <v>13447</v>
      </c>
      <c r="D2214" s="1" t="s">
        <v>16217</v>
      </c>
      <c r="G2214" t="s">
        <v>61</v>
      </c>
      <c r="I2214" t="s">
        <v>61</v>
      </c>
      <c r="M2214" t="s">
        <v>61</v>
      </c>
      <c r="N2214" t="s">
        <v>61</v>
      </c>
    </row>
    <row r="2215" spans="1:14" x14ac:dyDescent="0.2">
      <c r="A2215" s="1" t="s">
        <v>27767</v>
      </c>
      <c r="B2215" s="1" t="s">
        <v>13448</v>
      </c>
      <c r="C2215" s="1" t="s">
        <v>13449</v>
      </c>
      <c r="D2215" s="1" t="s">
        <v>16217</v>
      </c>
      <c r="G2215" t="s">
        <v>61</v>
      </c>
      <c r="I2215" t="s">
        <v>61</v>
      </c>
      <c r="M2215" t="s">
        <v>61</v>
      </c>
      <c r="N2215" t="s">
        <v>61</v>
      </c>
    </row>
    <row r="2216" spans="1:14" x14ac:dyDescent="0.2">
      <c r="A2216" s="1" t="s">
        <v>27768</v>
      </c>
      <c r="B2216" s="1" t="s">
        <v>13450</v>
      </c>
      <c r="C2216" s="1" t="s">
        <v>13451</v>
      </c>
      <c r="D2216" s="1" t="s">
        <v>16217</v>
      </c>
      <c r="G2216" t="s">
        <v>61</v>
      </c>
      <c r="I2216" t="s">
        <v>61</v>
      </c>
      <c r="M2216" t="s">
        <v>61</v>
      </c>
      <c r="N2216" t="s">
        <v>61</v>
      </c>
    </row>
    <row r="2217" spans="1:14" x14ac:dyDescent="0.2">
      <c r="A2217" s="1" t="s">
        <v>27769</v>
      </c>
      <c r="B2217" s="1" t="s">
        <v>13452</v>
      </c>
      <c r="C2217" s="1" t="s">
        <v>13453</v>
      </c>
      <c r="D2217" s="1" t="s">
        <v>16217</v>
      </c>
      <c r="G2217" t="s">
        <v>61</v>
      </c>
      <c r="I2217" t="s">
        <v>61</v>
      </c>
      <c r="M2217" t="s">
        <v>61</v>
      </c>
      <c r="N2217" t="s">
        <v>61</v>
      </c>
    </row>
    <row r="2218" spans="1:14" x14ac:dyDescent="0.2">
      <c r="A2218" s="1" t="s">
        <v>27770</v>
      </c>
      <c r="B2218" s="1" t="s">
        <v>13454</v>
      </c>
      <c r="C2218" s="1" t="s">
        <v>13455</v>
      </c>
      <c r="D2218" s="1" t="s">
        <v>16217</v>
      </c>
      <c r="G2218" t="s">
        <v>61</v>
      </c>
      <c r="I2218" t="s">
        <v>61</v>
      </c>
      <c r="M2218" t="s">
        <v>61</v>
      </c>
      <c r="N2218" t="s">
        <v>61</v>
      </c>
    </row>
    <row r="2219" spans="1:14" x14ac:dyDescent="0.2">
      <c r="A2219" s="1" t="s">
        <v>27771</v>
      </c>
      <c r="B2219" s="1" t="s">
        <v>13456</v>
      </c>
      <c r="C2219" s="1" t="s">
        <v>13457</v>
      </c>
      <c r="D2219" s="1" t="s">
        <v>16217</v>
      </c>
      <c r="G2219" t="s">
        <v>61</v>
      </c>
      <c r="M2219" t="s">
        <v>61</v>
      </c>
    </row>
    <row r="2220" spans="1:14" x14ac:dyDescent="0.2">
      <c r="A2220" s="1" t="s">
        <v>27772</v>
      </c>
      <c r="B2220" s="1" t="s">
        <v>13458</v>
      </c>
      <c r="C2220" s="1" t="s">
        <v>13459</v>
      </c>
      <c r="D2220" s="1" t="s">
        <v>16217</v>
      </c>
      <c r="G2220" t="s">
        <v>61</v>
      </c>
      <c r="I2220" t="s">
        <v>61</v>
      </c>
      <c r="M2220" t="s">
        <v>61</v>
      </c>
      <c r="N2220" t="s">
        <v>61</v>
      </c>
    </row>
    <row r="2221" spans="1:14" x14ac:dyDescent="0.2">
      <c r="A2221" s="1" t="s">
        <v>27773</v>
      </c>
      <c r="B2221" s="1" t="s">
        <v>13460</v>
      </c>
      <c r="C2221" s="1" t="s">
        <v>13461</v>
      </c>
      <c r="D2221" s="1" t="s">
        <v>16217</v>
      </c>
      <c r="G2221" t="s">
        <v>61</v>
      </c>
      <c r="I2221" t="s">
        <v>61</v>
      </c>
      <c r="M2221" t="s">
        <v>61</v>
      </c>
      <c r="N2221" t="s">
        <v>61</v>
      </c>
    </row>
    <row r="2222" spans="1:14" x14ac:dyDescent="0.2">
      <c r="A2222" s="1" t="s">
        <v>27774</v>
      </c>
      <c r="B2222" s="1" t="s">
        <v>13462</v>
      </c>
      <c r="C2222" s="1" t="s">
        <v>13463</v>
      </c>
      <c r="D2222" s="1" t="s">
        <v>16217</v>
      </c>
      <c r="G2222" t="s">
        <v>61</v>
      </c>
      <c r="I2222" t="s">
        <v>61</v>
      </c>
      <c r="M2222" t="s">
        <v>61</v>
      </c>
      <c r="N2222" t="s">
        <v>61</v>
      </c>
    </row>
    <row r="2223" spans="1:14" x14ac:dyDescent="0.2">
      <c r="A2223" s="1" t="s">
        <v>27775</v>
      </c>
      <c r="B2223" s="1" t="s">
        <v>13464</v>
      </c>
      <c r="C2223" s="1" t="s">
        <v>13465</v>
      </c>
      <c r="D2223" s="1" t="s">
        <v>16217</v>
      </c>
      <c r="G2223" t="s">
        <v>61</v>
      </c>
      <c r="I2223" t="s">
        <v>61</v>
      </c>
      <c r="M2223" t="s">
        <v>61</v>
      </c>
      <c r="N2223" t="s">
        <v>61</v>
      </c>
    </row>
    <row r="2224" spans="1:14" x14ac:dyDescent="0.2">
      <c r="A2224" s="1" t="s">
        <v>27776</v>
      </c>
      <c r="B2224" s="1" t="s">
        <v>13466</v>
      </c>
      <c r="C2224" s="1" t="s">
        <v>13467</v>
      </c>
      <c r="D2224" s="1" t="s">
        <v>16217</v>
      </c>
      <c r="G2224" t="s">
        <v>61</v>
      </c>
      <c r="I2224" t="s">
        <v>61</v>
      </c>
      <c r="M2224" t="s">
        <v>61</v>
      </c>
      <c r="N2224" t="s">
        <v>61</v>
      </c>
    </row>
    <row r="2225" spans="1:14" x14ac:dyDescent="0.2">
      <c r="A2225" s="1" t="s">
        <v>27777</v>
      </c>
      <c r="B2225" s="1" t="s">
        <v>13468</v>
      </c>
      <c r="C2225" s="1" t="s">
        <v>13469</v>
      </c>
      <c r="D2225" s="1" t="s">
        <v>16217</v>
      </c>
      <c r="G2225" t="s">
        <v>61</v>
      </c>
      <c r="I2225" t="s">
        <v>61</v>
      </c>
      <c r="M2225" t="s">
        <v>61</v>
      </c>
      <c r="N2225" t="s">
        <v>61</v>
      </c>
    </row>
    <row r="2226" spans="1:14" x14ac:dyDescent="0.2">
      <c r="A2226" s="1" t="s">
        <v>27778</v>
      </c>
      <c r="B2226" s="1" t="s">
        <v>13470</v>
      </c>
      <c r="C2226" s="1" t="s">
        <v>13471</v>
      </c>
      <c r="D2226" s="1" t="s">
        <v>16217</v>
      </c>
      <c r="G2226" t="s">
        <v>61</v>
      </c>
      <c r="I2226" t="s">
        <v>61</v>
      </c>
      <c r="M2226" t="s">
        <v>61</v>
      </c>
      <c r="N2226" t="s">
        <v>61</v>
      </c>
    </row>
    <row r="2227" spans="1:14" x14ac:dyDescent="0.2">
      <c r="A2227" s="1" t="s">
        <v>27779</v>
      </c>
      <c r="B2227" s="1" t="s">
        <v>13472</v>
      </c>
      <c r="C2227" s="1" t="s">
        <v>13473</v>
      </c>
      <c r="D2227" s="1" t="s">
        <v>16217</v>
      </c>
      <c r="G2227" t="s">
        <v>61</v>
      </c>
      <c r="I2227" t="s">
        <v>61</v>
      </c>
      <c r="M2227" t="s">
        <v>61</v>
      </c>
      <c r="N2227" t="s">
        <v>61</v>
      </c>
    </row>
    <row r="2228" spans="1:14" x14ac:dyDescent="0.2">
      <c r="A2228" s="1" t="s">
        <v>27780</v>
      </c>
      <c r="B2228" s="1" t="s">
        <v>13474</v>
      </c>
      <c r="C2228" s="1" t="s">
        <v>13475</v>
      </c>
      <c r="D2228" s="1" t="s">
        <v>16217</v>
      </c>
      <c r="G2228" t="s">
        <v>61</v>
      </c>
      <c r="I2228" t="s">
        <v>61</v>
      </c>
      <c r="M2228" t="s">
        <v>61</v>
      </c>
      <c r="N2228" t="s">
        <v>61</v>
      </c>
    </row>
    <row r="2229" spans="1:14" x14ac:dyDescent="0.2">
      <c r="A2229" s="1" t="s">
        <v>27781</v>
      </c>
      <c r="B2229" s="1" t="s">
        <v>13476</v>
      </c>
      <c r="C2229" s="1" t="s">
        <v>13477</v>
      </c>
      <c r="D2229" s="1" t="s">
        <v>16217</v>
      </c>
      <c r="G2229" t="s">
        <v>61</v>
      </c>
      <c r="I2229" t="s">
        <v>61</v>
      </c>
      <c r="M2229" t="s">
        <v>61</v>
      </c>
      <c r="N2229" t="s">
        <v>61</v>
      </c>
    </row>
    <row r="2230" spans="1:14" x14ac:dyDescent="0.2">
      <c r="A2230" s="1" t="s">
        <v>27782</v>
      </c>
      <c r="B2230" s="1" t="s">
        <v>13478</v>
      </c>
      <c r="C2230" s="1" t="s">
        <v>13479</v>
      </c>
      <c r="D2230" s="1" t="s">
        <v>16217</v>
      </c>
      <c r="G2230" t="s">
        <v>61</v>
      </c>
      <c r="I2230" t="s">
        <v>61</v>
      </c>
      <c r="M2230" t="s">
        <v>61</v>
      </c>
      <c r="N2230" t="s">
        <v>61</v>
      </c>
    </row>
    <row r="2231" spans="1:14" x14ac:dyDescent="0.2">
      <c r="A2231" s="1" t="s">
        <v>27783</v>
      </c>
      <c r="B2231" s="1" t="s">
        <v>13480</v>
      </c>
      <c r="C2231" s="1" t="s">
        <v>13481</v>
      </c>
      <c r="D2231" s="1" t="s">
        <v>16217</v>
      </c>
      <c r="G2231" t="s">
        <v>61</v>
      </c>
      <c r="I2231" t="s">
        <v>61</v>
      </c>
      <c r="M2231" t="s">
        <v>61</v>
      </c>
      <c r="N2231" t="s">
        <v>61</v>
      </c>
    </row>
    <row r="2232" spans="1:14" x14ac:dyDescent="0.2">
      <c r="A2232" s="1" t="s">
        <v>27784</v>
      </c>
      <c r="B2232" s="1" t="s">
        <v>13482</v>
      </c>
      <c r="C2232" s="1" t="s">
        <v>13483</v>
      </c>
      <c r="D2232" s="1" t="s">
        <v>16217</v>
      </c>
      <c r="G2232" t="s">
        <v>61</v>
      </c>
      <c r="I2232" t="s">
        <v>61</v>
      </c>
      <c r="M2232" t="s">
        <v>61</v>
      </c>
      <c r="N2232" t="s">
        <v>61</v>
      </c>
    </row>
    <row r="2233" spans="1:14" x14ac:dyDescent="0.2">
      <c r="A2233" s="1" t="s">
        <v>27785</v>
      </c>
      <c r="B2233" s="1" t="s">
        <v>13484</v>
      </c>
      <c r="C2233" s="1" t="s">
        <v>13485</v>
      </c>
      <c r="D2233" s="1" t="s">
        <v>16217</v>
      </c>
      <c r="G2233" t="s">
        <v>61</v>
      </c>
      <c r="I2233" t="s">
        <v>61</v>
      </c>
      <c r="M2233" t="s">
        <v>61</v>
      </c>
      <c r="N2233" t="s">
        <v>61</v>
      </c>
    </row>
    <row r="2234" spans="1:14" x14ac:dyDescent="0.2">
      <c r="A2234" s="1" t="s">
        <v>27786</v>
      </c>
      <c r="B2234" s="1" t="s">
        <v>13486</v>
      </c>
      <c r="C2234" s="1" t="s">
        <v>13487</v>
      </c>
      <c r="D2234" s="1" t="s">
        <v>16217</v>
      </c>
      <c r="G2234" t="s">
        <v>61</v>
      </c>
      <c r="I2234" t="s">
        <v>61</v>
      </c>
      <c r="M2234" t="s">
        <v>61</v>
      </c>
      <c r="N2234" t="s">
        <v>61</v>
      </c>
    </row>
    <row r="2235" spans="1:14" x14ac:dyDescent="0.2">
      <c r="A2235" s="1" t="s">
        <v>27787</v>
      </c>
      <c r="B2235" s="1" t="s">
        <v>13488</v>
      </c>
      <c r="C2235" s="1" t="s">
        <v>13489</v>
      </c>
      <c r="D2235" s="1" t="s">
        <v>16217</v>
      </c>
      <c r="G2235" t="s">
        <v>61</v>
      </c>
      <c r="I2235" t="s">
        <v>61</v>
      </c>
      <c r="M2235" t="s">
        <v>61</v>
      </c>
      <c r="N2235" t="s">
        <v>61</v>
      </c>
    </row>
    <row r="2236" spans="1:14" x14ac:dyDescent="0.2">
      <c r="A2236" s="1" t="s">
        <v>27788</v>
      </c>
      <c r="B2236" s="1" t="s">
        <v>13490</v>
      </c>
      <c r="C2236" s="1" t="s">
        <v>13491</v>
      </c>
      <c r="D2236" s="1" t="s">
        <v>16217</v>
      </c>
      <c r="G2236" t="s">
        <v>61</v>
      </c>
      <c r="I2236" t="s">
        <v>61</v>
      </c>
      <c r="M2236" t="s">
        <v>61</v>
      </c>
      <c r="N2236" t="s">
        <v>61</v>
      </c>
    </row>
    <row r="2237" spans="1:14" x14ac:dyDescent="0.2">
      <c r="A2237" s="1" t="s">
        <v>27789</v>
      </c>
      <c r="B2237" s="1" t="s">
        <v>13492</v>
      </c>
      <c r="C2237" s="1" t="s">
        <v>13493</v>
      </c>
      <c r="D2237" s="1" t="s">
        <v>16217</v>
      </c>
      <c r="G2237" t="s">
        <v>61</v>
      </c>
      <c r="I2237" t="s">
        <v>61</v>
      </c>
      <c r="M2237" t="s">
        <v>61</v>
      </c>
      <c r="N2237" t="s">
        <v>61</v>
      </c>
    </row>
    <row r="2238" spans="1:14" x14ac:dyDescent="0.2">
      <c r="A2238" s="1" t="s">
        <v>27790</v>
      </c>
      <c r="B2238" s="1" t="s">
        <v>13494</v>
      </c>
      <c r="C2238" s="1" t="s">
        <v>13495</v>
      </c>
      <c r="D2238" s="1" t="s">
        <v>16217</v>
      </c>
      <c r="G2238" t="s">
        <v>61</v>
      </c>
      <c r="I2238" t="s">
        <v>61</v>
      </c>
      <c r="M2238" t="s">
        <v>61</v>
      </c>
      <c r="N2238" t="s">
        <v>61</v>
      </c>
    </row>
    <row r="2239" spans="1:14" x14ac:dyDescent="0.2">
      <c r="A2239" s="1" t="s">
        <v>27791</v>
      </c>
      <c r="B2239" s="1" t="s">
        <v>13496</v>
      </c>
      <c r="C2239" s="1" t="s">
        <v>13497</v>
      </c>
      <c r="D2239" s="1" t="s">
        <v>16217</v>
      </c>
      <c r="G2239" t="s">
        <v>61</v>
      </c>
      <c r="I2239" t="s">
        <v>61</v>
      </c>
      <c r="M2239" t="s">
        <v>61</v>
      </c>
      <c r="N2239" t="s">
        <v>61</v>
      </c>
    </row>
    <row r="2240" spans="1:14" x14ac:dyDescent="0.2">
      <c r="A2240" s="1" t="s">
        <v>27792</v>
      </c>
      <c r="B2240" s="1" t="s">
        <v>13498</v>
      </c>
      <c r="C2240" s="1" t="s">
        <v>13499</v>
      </c>
      <c r="D2240" s="1" t="s">
        <v>16217</v>
      </c>
      <c r="G2240" t="s">
        <v>61</v>
      </c>
      <c r="I2240" t="s">
        <v>61</v>
      </c>
      <c r="M2240" t="s">
        <v>61</v>
      </c>
      <c r="N2240" t="s">
        <v>61</v>
      </c>
    </row>
    <row r="2241" spans="1:14" x14ac:dyDescent="0.2">
      <c r="A2241" s="1" t="s">
        <v>27793</v>
      </c>
      <c r="B2241" s="1" t="s">
        <v>13500</v>
      </c>
      <c r="C2241" s="1" t="s">
        <v>13501</v>
      </c>
      <c r="D2241" s="1" t="s">
        <v>16217</v>
      </c>
      <c r="G2241" t="s">
        <v>61</v>
      </c>
      <c r="I2241" t="s">
        <v>61</v>
      </c>
      <c r="M2241" t="s">
        <v>61</v>
      </c>
      <c r="N2241" t="s">
        <v>61</v>
      </c>
    </row>
    <row r="2242" spans="1:14" x14ac:dyDescent="0.2">
      <c r="A2242" s="1" t="s">
        <v>27794</v>
      </c>
      <c r="B2242" s="1" t="s">
        <v>13502</v>
      </c>
      <c r="C2242" s="1" t="s">
        <v>13503</v>
      </c>
      <c r="D2242" s="1" t="s">
        <v>16217</v>
      </c>
      <c r="G2242" t="s">
        <v>61</v>
      </c>
      <c r="I2242" t="s">
        <v>61</v>
      </c>
      <c r="M2242" t="s">
        <v>61</v>
      </c>
      <c r="N2242" t="s">
        <v>61</v>
      </c>
    </row>
    <row r="2243" spans="1:14" x14ac:dyDescent="0.2">
      <c r="A2243" s="1" t="s">
        <v>27795</v>
      </c>
      <c r="B2243" s="1" t="s">
        <v>13504</v>
      </c>
      <c r="C2243" s="1" t="s">
        <v>13505</v>
      </c>
      <c r="D2243" s="1" t="s">
        <v>16217</v>
      </c>
      <c r="G2243" t="s">
        <v>61</v>
      </c>
      <c r="I2243" t="s">
        <v>61</v>
      </c>
      <c r="M2243" t="s">
        <v>61</v>
      </c>
      <c r="N2243" t="s">
        <v>61</v>
      </c>
    </row>
    <row r="2244" spans="1:14" x14ac:dyDescent="0.2">
      <c r="A2244" s="1" t="s">
        <v>27796</v>
      </c>
      <c r="B2244" s="1" t="s">
        <v>13506</v>
      </c>
      <c r="C2244" s="1" t="s">
        <v>13507</v>
      </c>
      <c r="D2244" s="1" t="s">
        <v>16217</v>
      </c>
      <c r="G2244" t="s">
        <v>61</v>
      </c>
      <c r="I2244" t="s">
        <v>61</v>
      </c>
      <c r="M2244" t="s">
        <v>61</v>
      </c>
      <c r="N2244" t="s">
        <v>61</v>
      </c>
    </row>
    <row r="2245" spans="1:14" x14ac:dyDescent="0.2">
      <c r="A2245" s="1" t="s">
        <v>27797</v>
      </c>
      <c r="B2245" s="1" t="s">
        <v>13508</v>
      </c>
      <c r="C2245" s="1" t="s">
        <v>13509</v>
      </c>
      <c r="D2245" s="1" t="s">
        <v>16217</v>
      </c>
      <c r="G2245" t="s">
        <v>61</v>
      </c>
      <c r="I2245" t="s">
        <v>61</v>
      </c>
      <c r="M2245" t="s">
        <v>61</v>
      </c>
      <c r="N2245" t="s">
        <v>61</v>
      </c>
    </row>
    <row r="2246" spans="1:14" x14ac:dyDescent="0.2">
      <c r="A2246" s="1" t="s">
        <v>27798</v>
      </c>
      <c r="B2246" s="1" t="s">
        <v>13510</v>
      </c>
      <c r="C2246" s="1" t="s">
        <v>13511</v>
      </c>
      <c r="D2246" s="1" t="s">
        <v>16217</v>
      </c>
      <c r="G2246" t="s">
        <v>61</v>
      </c>
      <c r="I2246" t="s">
        <v>61</v>
      </c>
      <c r="M2246" t="s">
        <v>61</v>
      </c>
      <c r="N2246" t="s">
        <v>61</v>
      </c>
    </row>
    <row r="2247" spans="1:14" x14ac:dyDescent="0.2">
      <c r="A2247" s="1" t="s">
        <v>27799</v>
      </c>
      <c r="B2247" s="1" t="s">
        <v>13512</v>
      </c>
      <c r="C2247" s="1" t="s">
        <v>13513</v>
      </c>
      <c r="D2247" s="1" t="s">
        <v>16217</v>
      </c>
      <c r="G2247" t="s">
        <v>61</v>
      </c>
      <c r="I2247" t="s">
        <v>61</v>
      </c>
      <c r="M2247" t="s">
        <v>61</v>
      </c>
      <c r="N2247" t="s">
        <v>61</v>
      </c>
    </row>
    <row r="2248" spans="1:14" x14ac:dyDescent="0.2">
      <c r="A2248" s="1" t="s">
        <v>27800</v>
      </c>
      <c r="B2248" s="1" t="s">
        <v>13514</v>
      </c>
      <c r="C2248" s="1" t="s">
        <v>13515</v>
      </c>
      <c r="D2248" s="1" t="s">
        <v>16217</v>
      </c>
      <c r="G2248" t="s">
        <v>61</v>
      </c>
      <c r="I2248" t="s">
        <v>61</v>
      </c>
      <c r="M2248" t="s">
        <v>61</v>
      </c>
      <c r="N2248" t="s">
        <v>61</v>
      </c>
    </row>
    <row r="2249" spans="1:14" x14ac:dyDescent="0.2">
      <c r="A2249" s="1" t="s">
        <v>27801</v>
      </c>
      <c r="B2249" s="1" t="s">
        <v>13516</v>
      </c>
      <c r="C2249" s="1" t="s">
        <v>13517</v>
      </c>
      <c r="D2249" s="1" t="s">
        <v>16217</v>
      </c>
      <c r="G2249" t="s">
        <v>61</v>
      </c>
      <c r="I2249" t="s">
        <v>61</v>
      </c>
      <c r="M2249" t="s">
        <v>61</v>
      </c>
      <c r="N2249" t="s">
        <v>61</v>
      </c>
    </row>
    <row r="2250" spans="1:14" x14ac:dyDescent="0.2">
      <c r="A2250" s="1" t="s">
        <v>27802</v>
      </c>
      <c r="B2250" s="1" t="s">
        <v>13518</v>
      </c>
      <c r="C2250" s="1" t="s">
        <v>13519</v>
      </c>
      <c r="D2250" s="1" t="s">
        <v>16217</v>
      </c>
      <c r="G2250" t="s">
        <v>61</v>
      </c>
      <c r="I2250" t="s">
        <v>61</v>
      </c>
      <c r="M2250" t="s">
        <v>61</v>
      </c>
      <c r="N2250" t="s">
        <v>61</v>
      </c>
    </row>
    <row r="2251" spans="1:14" x14ac:dyDescent="0.2">
      <c r="A2251" s="1" t="s">
        <v>27803</v>
      </c>
      <c r="B2251" s="1" t="s">
        <v>13520</v>
      </c>
      <c r="C2251" s="1" t="s">
        <v>13521</v>
      </c>
      <c r="D2251" s="1" t="s">
        <v>16217</v>
      </c>
      <c r="G2251" t="s">
        <v>61</v>
      </c>
      <c r="I2251" t="s">
        <v>61</v>
      </c>
      <c r="M2251" t="s">
        <v>61</v>
      </c>
      <c r="N2251" t="s">
        <v>61</v>
      </c>
    </row>
    <row r="2252" spans="1:14" x14ac:dyDescent="0.2">
      <c r="A2252" s="1" t="s">
        <v>27804</v>
      </c>
      <c r="B2252" s="1" t="s">
        <v>13522</v>
      </c>
      <c r="C2252" s="1" t="s">
        <v>13523</v>
      </c>
      <c r="D2252" s="1" t="s">
        <v>16217</v>
      </c>
      <c r="G2252" t="s">
        <v>61</v>
      </c>
      <c r="I2252" t="s">
        <v>61</v>
      </c>
      <c r="M2252" t="s">
        <v>61</v>
      </c>
      <c r="N2252" t="s">
        <v>61</v>
      </c>
    </row>
    <row r="2253" spans="1:14" x14ac:dyDescent="0.2">
      <c r="A2253" s="1" t="s">
        <v>27805</v>
      </c>
      <c r="B2253" s="1" t="s">
        <v>13524</v>
      </c>
      <c r="C2253" s="1" t="s">
        <v>13525</v>
      </c>
      <c r="D2253" s="1" t="s">
        <v>16217</v>
      </c>
      <c r="G2253" t="s">
        <v>61</v>
      </c>
      <c r="I2253" t="s">
        <v>61</v>
      </c>
      <c r="M2253" t="s">
        <v>61</v>
      </c>
      <c r="N2253" t="s">
        <v>61</v>
      </c>
    </row>
    <row r="2254" spans="1:14" x14ac:dyDescent="0.2">
      <c r="A2254" s="1" t="s">
        <v>27806</v>
      </c>
      <c r="B2254" s="1" t="s">
        <v>13526</v>
      </c>
      <c r="C2254" s="1" t="s">
        <v>13527</v>
      </c>
      <c r="D2254" s="1" t="s">
        <v>16217</v>
      </c>
      <c r="G2254" t="s">
        <v>61</v>
      </c>
      <c r="I2254" t="s">
        <v>61</v>
      </c>
      <c r="M2254" t="s">
        <v>61</v>
      </c>
      <c r="N2254" t="s">
        <v>61</v>
      </c>
    </row>
    <row r="2255" spans="1:14" x14ac:dyDescent="0.2">
      <c r="A2255" s="1" t="s">
        <v>27807</v>
      </c>
      <c r="B2255" s="1" t="s">
        <v>13528</v>
      </c>
      <c r="C2255" s="1" t="s">
        <v>13529</v>
      </c>
      <c r="D2255" s="1" t="s">
        <v>16217</v>
      </c>
      <c r="G2255" t="s">
        <v>61</v>
      </c>
      <c r="I2255" t="s">
        <v>61</v>
      </c>
      <c r="M2255" t="s">
        <v>61</v>
      </c>
      <c r="N2255" t="s">
        <v>61</v>
      </c>
    </row>
    <row r="2256" spans="1:14" x14ac:dyDescent="0.2">
      <c r="A2256" s="1" t="s">
        <v>27808</v>
      </c>
      <c r="B2256" s="1" t="s">
        <v>13530</v>
      </c>
      <c r="C2256" s="1" t="s">
        <v>13531</v>
      </c>
      <c r="D2256" s="1" t="s">
        <v>16217</v>
      </c>
      <c r="G2256" t="s">
        <v>61</v>
      </c>
      <c r="I2256" t="s">
        <v>61</v>
      </c>
      <c r="M2256" t="s">
        <v>61</v>
      </c>
      <c r="N2256" t="s">
        <v>61</v>
      </c>
    </row>
    <row r="2257" spans="1:15" x14ac:dyDescent="0.2">
      <c r="A2257" s="1" t="s">
        <v>27809</v>
      </c>
      <c r="B2257" s="1" t="s">
        <v>13532</v>
      </c>
      <c r="C2257" s="1" t="s">
        <v>13533</v>
      </c>
      <c r="D2257" s="1" t="s">
        <v>16217</v>
      </c>
      <c r="G2257" t="s">
        <v>61</v>
      </c>
      <c r="I2257" t="s">
        <v>61</v>
      </c>
      <c r="M2257" t="s">
        <v>61</v>
      </c>
      <c r="N2257" t="s">
        <v>61</v>
      </c>
    </row>
    <row r="2258" spans="1:15" x14ac:dyDescent="0.2">
      <c r="A2258" s="1" t="s">
        <v>27810</v>
      </c>
      <c r="B2258" s="1" t="s">
        <v>13534</v>
      </c>
      <c r="C2258" s="1" t="s">
        <v>13535</v>
      </c>
      <c r="D2258" s="1" t="s">
        <v>16217</v>
      </c>
      <c r="G2258" t="s">
        <v>61</v>
      </c>
      <c r="I2258" t="s">
        <v>61</v>
      </c>
      <c r="M2258" t="s">
        <v>61</v>
      </c>
      <c r="N2258" t="s">
        <v>61</v>
      </c>
    </row>
    <row r="2259" spans="1:15" x14ac:dyDescent="0.2">
      <c r="A2259" s="1" t="s">
        <v>27811</v>
      </c>
      <c r="B2259" s="1" t="s">
        <v>13536</v>
      </c>
      <c r="C2259" s="1" t="s">
        <v>13537</v>
      </c>
      <c r="D2259" s="1" t="s">
        <v>16217</v>
      </c>
      <c r="G2259" t="s">
        <v>61</v>
      </c>
      <c r="I2259" t="s">
        <v>61</v>
      </c>
      <c r="M2259" t="s">
        <v>61</v>
      </c>
      <c r="N2259" t="s">
        <v>61</v>
      </c>
    </row>
    <row r="2260" spans="1:15" x14ac:dyDescent="0.2">
      <c r="A2260" s="1" t="s">
        <v>27812</v>
      </c>
      <c r="B2260" s="1" t="s">
        <v>13538</v>
      </c>
      <c r="C2260" s="1" t="s">
        <v>13539</v>
      </c>
      <c r="D2260" s="1" t="s">
        <v>16217</v>
      </c>
      <c r="G2260" t="s">
        <v>61</v>
      </c>
      <c r="I2260" t="s">
        <v>61</v>
      </c>
      <c r="M2260" t="s">
        <v>61</v>
      </c>
      <c r="N2260" t="s">
        <v>61</v>
      </c>
    </row>
    <row r="2261" spans="1:15" x14ac:dyDescent="0.2">
      <c r="A2261" s="1" t="s">
        <v>27813</v>
      </c>
      <c r="B2261" s="1" t="s">
        <v>13540</v>
      </c>
      <c r="C2261" s="1" t="s">
        <v>13541</v>
      </c>
      <c r="D2261" s="1" t="s">
        <v>16217</v>
      </c>
      <c r="G2261" t="s">
        <v>61</v>
      </c>
      <c r="I2261" t="s">
        <v>61</v>
      </c>
      <c r="M2261" t="s">
        <v>61</v>
      </c>
      <c r="N2261" t="s">
        <v>61</v>
      </c>
    </row>
    <row r="2262" spans="1:15" x14ac:dyDescent="0.2">
      <c r="A2262" s="1" t="s">
        <v>27814</v>
      </c>
      <c r="B2262" s="1" t="s">
        <v>13542</v>
      </c>
      <c r="C2262" s="1" t="s">
        <v>13543</v>
      </c>
      <c r="D2262" s="1" t="s">
        <v>16217</v>
      </c>
      <c r="G2262" t="s">
        <v>61</v>
      </c>
      <c r="I2262" t="s">
        <v>61</v>
      </c>
      <c r="M2262" t="s">
        <v>61</v>
      </c>
      <c r="N2262" t="s">
        <v>61</v>
      </c>
    </row>
    <row r="2263" spans="1:15" x14ac:dyDescent="0.2">
      <c r="A2263" s="1" t="s">
        <v>27815</v>
      </c>
      <c r="B2263" s="1" t="s">
        <v>13544</v>
      </c>
      <c r="C2263" s="1" t="s">
        <v>13545</v>
      </c>
      <c r="D2263" s="1" t="s">
        <v>16217</v>
      </c>
      <c r="G2263" t="s">
        <v>61</v>
      </c>
      <c r="I2263" t="s">
        <v>61</v>
      </c>
      <c r="M2263" t="s">
        <v>61</v>
      </c>
      <c r="N2263" t="s">
        <v>61</v>
      </c>
    </row>
    <row r="2264" spans="1:15" x14ac:dyDescent="0.2">
      <c r="A2264" s="1" t="s">
        <v>27816</v>
      </c>
      <c r="B2264" s="1" t="s">
        <v>13546</v>
      </c>
      <c r="C2264" s="1" t="s">
        <v>13547</v>
      </c>
      <c r="D2264" s="1" t="s">
        <v>16217</v>
      </c>
      <c r="G2264" t="s">
        <v>61</v>
      </c>
      <c r="I2264" t="s">
        <v>61</v>
      </c>
      <c r="M2264" t="s">
        <v>61</v>
      </c>
      <c r="N2264" t="s">
        <v>61</v>
      </c>
    </row>
    <row r="2265" spans="1:15" x14ac:dyDescent="0.2">
      <c r="A2265" s="1" t="s">
        <v>27817</v>
      </c>
      <c r="B2265" s="1" t="s">
        <v>13548</v>
      </c>
      <c r="C2265" s="1" t="s">
        <v>13549</v>
      </c>
      <c r="D2265" s="1" t="s">
        <v>16217</v>
      </c>
      <c r="G2265" t="s">
        <v>61</v>
      </c>
      <c r="I2265" t="s">
        <v>61</v>
      </c>
      <c r="M2265" t="s">
        <v>61</v>
      </c>
      <c r="N2265" t="s">
        <v>61</v>
      </c>
    </row>
    <row r="2266" spans="1:15" x14ac:dyDescent="0.2">
      <c r="A2266" s="1" t="s">
        <v>27818</v>
      </c>
      <c r="B2266" s="1" t="s">
        <v>13550</v>
      </c>
      <c r="C2266" s="1" t="s">
        <v>13551</v>
      </c>
      <c r="D2266" s="1" t="s">
        <v>16217</v>
      </c>
      <c r="E2266" t="s">
        <v>61</v>
      </c>
      <c r="F2266" t="s">
        <v>61</v>
      </c>
      <c r="G2266" t="s">
        <v>61</v>
      </c>
      <c r="I2266" t="s">
        <v>61</v>
      </c>
      <c r="J2266" t="s">
        <v>61</v>
      </c>
      <c r="K2266" t="s">
        <v>61</v>
      </c>
      <c r="M2266" t="s">
        <v>61</v>
      </c>
      <c r="N2266" t="s">
        <v>61</v>
      </c>
    </row>
    <row r="2267" spans="1:15" x14ac:dyDescent="0.2">
      <c r="A2267" s="1" t="s">
        <v>27819</v>
      </c>
      <c r="B2267" s="1" t="s">
        <v>13552</v>
      </c>
      <c r="C2267" s="1" t="s">
        <v>13553</v>
      </c>
      <c r="D2267" s="1" t="s">
        <v>16217</v>
      </c>
      <c r="G2267" t="s">
        <v>61</v>
      </c>
      <c r="I2267" t="s">
        <v>61</v>
      </c>
      <c r="M2267" t="s">
        <v>61</v>
      </c>
      <c r="N2267" t="s">
        <v>61</v>
      </c>
    </row>
    <row r="2268" spans="1:15" x14ac:dyDescent="0.2">
      <c r="A2268" s="1" t="s">
        <v>27820</v>
      </c>
      <c r="B2268" s="1" t="s">
        <v>13554</v>
      </c>
      <c r="C2268" s="1" t="s">
        <v>13555</v>
      </c>
      <c r="D2268" s="1" t="s">
        <v>16217</v>
      </c>
      <c r="G2268" t="s">
        <v>61</v>
      </c>
      <c r="I2268" t="s">
        <v>61</v>
      </c>
      <c r="M2268" t="s">
        <v>61</v>
      </c>
      <c r="N2268" t="s">
        <v>61</v>
      </c>
    </row>
    <row r="2269" spans="1:15" x14ac:dyDescent="0.2">
      <c r="A2269" s="1" t="s">
        <v>27821</v>
      </c>
      <c r="B2269" s="1" t="s">
        <v>13556</v>
      </c>
      <c r="C2269" s="1" t="s">
        <v>13557</v>
      </c>
      <c r="D2269" s="1" t="s">
        <v>16217</v>
      </c>
      <c r="G2269" t="s">
        <v>61</v>
      </c>
      <c r="I2269" t="s">
        <v>61</v>
      </c>
      <c r="K2269" t="s">
        <v>61</v>
      </c>
      <c r="M2269" t="s">
        <v>61</v>
      </c>
      <c r="N2269" t="s">
        <v>61</v>
      </c>
      <c r="O2269" t="s">
        <v>61</v>
      </c>
    </row>
    <row r="2270" spans="1:15" x14ac:dyDescent="0.2">
      <c r="A2270" s="1" t="s">
        <v>27822</v>
      </c>
      <c r="B2270" s="1" t="s">
        <v>13558</v>
      </c>
      <c r="C2270" s="1" t="s">
        <v>13559</v>
      </c>
      <c r="D2270" s="1" t="s">
        <v>16217</v>
      </c>
      <c r="G2270" t="s">
        <v>61</v>
      </c>
      <c r="I2270" t="s">
        <v>61</v>
      </c>
      <c r="M2270" t="s">
        <v>61</v>
      </c>
      <c r="N2270" t="s">
        <v>61</v>
      </c>
    </row>
    <row r="2271" spans="1:15" x14ac:dyDescent="0.2">
      <c r="A2271" s="1" t="s">
        <v>27823</v>
      </c>
      <c r="B2271" s="1" t="s">
        <v>13560</v>
      </c>
      <c r="C2271" s="1" t="s">
        <v>13561</v>
      </c>
      <c r="D2271" s="1" t="s">
        <v>16217</v>
      </c>
      <c r="G2271" t="s">
        <v>61</v>
      </c>
      <c r="I2271" t="s">
        <v>61</v>
      </c>
      <c r="M2271" t="s">
        <v>61</v>
      </c>
      <c r="N2271" t="s">
        <v>61</v>
      </c>
    </row>
    <row r="2272" spans="1:15" x14ac:dyDescent="0.2">
      <c r="A2272" s="1" t="s">
        <v>27824</v>
      </c>
      <c r="B2272" s="1" t="s">
        <v>13562</v>
      </c>
      <c r="C2272" s="1" t="s">
        <v>13563</v>
      </c>
      <c r="D2272" s="1" t="s">
        <v>16217</v>
      </c>
      <c r="G2272" t="s">
        <v>61</v>
      </c>
      <c r="I2272" t="s">
        <v>61</v>
      </c>
      <c r="M2272" t="s">
        <v>61</v>
      </c>
      <c r="N2272" t="s">
        <v>61</v>
      </c>
    </row>
    <row r="2273" spans="1:15" x14ac:dyDescent="0.2">
      <c r="A2273" s="1" t="s">
        <v>27825</v>
      </c>
      <c r="B2273" s="1" t="s">
        <v>13564</v>
      </c>
      <c r="C2273" s="1" t="s">
        <v>13565</v>
      </c>
      <c r="D2273" s="1" t="s">
        <v>16217</v>
      </c>
      <c r="G2273" t="s">
        <v>61</v>
      </c>
      <c r="I2273" t="s">
        <v>61</v>
      </c>
      <c r="M2273" t="s">
        <v>61</v>
      </c>
      <c r="N2273" t="s">
        <v>61</v>
      </c>
    </row>
    <row r="2274" spans="1:15" x14ac:dyDescent="0.2">
      <c r="A2274" s="1" t="s">
        <v>27826</v>
      </c>
      <c r="B2274" s="1" t="s">
        <v>13566</v>
      </c>
      <c r="C2274" s="1" t="s">
        <v>13567</v>
      </c>
      <c r="D2274" s="1" t="s">
        <v>16217</v>
      </c>
      <c r="G2274" t="s">
        <v>61</v>
      </c>
      <c r="I2274" t="s">
        <v>61</v>
      </c>
      <c r="M2274" t="s">
        <v>61</v>
      </c>
      <c r="N2274" t="s">
        <v>61</v>
      </c>
    </row>
    <row r="2275" spans="1:15" x14ac:dyDescent="0.2">
      <c r="A2275" s="1" t="s">
        <v>27827</v>
      </c>
      <c r="B2275" s="1" t="s">
        <v>13568</v>
      </c>
      <c r="C2275" s="1" t="s">
        <v>13569</v>
      </c>
      <c r="D2275" s="1" t="s">
        <v>16217</v>
      </c>
      <c r="G2275" t="s">
        <v>61</v>
      </c>
      <c r="I2275" t="s">
        <v>61</v>
      </c>
      <c r="M2275" t="s">
        <v>61</v>
      </c>
      <c r="N2275" t="s">
        <v>61</v>
      </c>
    </row>
    <row r="2276" spans="1:15" x14ac:dyDescent="0.2">
      <c r="A2276" s="1" t="s">
        <v>27828</v>
      </c>
      <c r="B2276" s="1" t="s">
        <v>13570</v>
      </c>
      <c r="C2276" s="1" t="s">
        <v>13571</v>
      </c>
      <c r="D2276" s="1" t="s">
        <v>16217</v>
      </c>
      <c r="G2276" t="s">
        <v>61</v>
      </c>
      <c r="I2276" t="s">
        <v>61</v>
      </c>
      <c r="M2276" t="s">
        <v>61</v>
      </c>
      <c r="N2276" t="s">
        <v>61</v>
      </c>
    </row>
    <row r="2277" spans="1:15" x14ac:dyDescent="0.2">
      <c r="A2277" s="1" t="s">
        <v>27829</v>
      </c>
      <c r="B2277" s="1" t="s">
        <v>13572</v>
      </c>
      <c r="C2277" s="1" t="s">
        <v>13573</v>
      </c>
      <c r="D2277" s="1" t="s">
        <v>16217</v>
      </c>
      <c r="G2277" t="s">
        <v>61</v>
      </c>
      <c r="I2277" t="s">
        <v>61</v>
      </c>
      <c r="M2277" t="s">
        <v>61</v>
      </c>
      <c r="N2277" t="s">
        <v>61</v>
      </c>
    </row>
    <row r="2278" spans="1:15" x14ac:dyDescent="0.2">
      <c r="A2278" s="1" t="s">
        <v>27830</v>
      </c>
      <c r="B2278" s="1" t="s">
        <v>13574</v>
      </c>
      <c r="C2278" s="1" t="s">
        <v>13575</v>
      </c>
      <c r="D2278" s="1" t="s">
        <v>16217</v>
      </c>
      <c r="G2278" t="s">
        <v>61</v>
      </c>
      <c r="I2278" t="s">
        <v>61</v>
      </c>
      <c r="M2278" t="s">
        <v>62</v>
      </c>
      <c r="N2278" t="s">
        <v>61</v>
      </c>
    </row>
    <row r="2279" spans="1:15" x14ac:dyDescent="0.2">
      <c r="A2279" s="1" t="s">
        <v>27831</v>
      </c>
      <c r="B2279" s="1" t="s">
        <v>13576</v>
      </c>
      <c r="C2279" s="1" t="s">
        <v>13577</v>
      </c>
      <c r="D2279" s="1" t="s">
        <v>16217</v>
      </c>
      <c r="G2279" t="s">
        <v>61</v>
      </c>
      <c r="I2279" t="s">
        <v>61</v>
      </c>
      <c r="M2279" t="s">
        <v>62</v>
      </c>
      <c r="N2279" t="s">
        <v>61</v>
      </c>
    </row>
    <row r="2280" spans="1:15" x14ac:dyDescent="0.2">
      <c r="A2280" s="1" t="s">
        <v>27832</v>
      </c>
      <c r="B2280" s="1" t="s">
        <v>13578</v>
      </c>
      <c r="C2280" s="1" t="s">
        <v>13579</v>
      </c>
      <c r="D2280" s="1" t="s">
        <v>16217</v>
      </c>
      <c r="E2280" t="s">
        <v>61</v>
      </c>
      <c r="F2280" t="s">
        <v>61</v>
      </c>
      <c r="G2280" t="s">
        <v>61</v>
      </c>
      <c r="I2280" t="s">
        <v>62</v>
      </c>
      <c r="J2280" t="s">
        <v>61</v>
      </c>
      <c r="K2280" t="s">
        <v>61</v>
      </c>
      <c r="M2280" t="s">
        <v>61</v>
      </c>
      <c r="N2280" t="s">
        <v>61</v>
      </c>
      <c r="O2280" t="s">
        <v>61</v>
      </c>
    </row>
    <row r="2281" spans="1:15" x14ac:dyDescent="0.2">
      <c r="A2281" s="1" t="s">
        <v>27833</v>
      </c>
      <c r="B2281" s="1" t="s">
        <v>13580</v>
      </c>
      <c r="C2281" s="1" t="s">
        <v>13581</v>
      </c>
      <c r="D2281" s="1" t="s">
        <v>16217</v>
      </c>
      <c r="G2281" t="s">
        <v>61</v>
      </c>
      <c r="I2281" t="s">
        <v>62</v>
      </c>
      <c r="M2281" t="s">
        <v>61</v>
      </c>
      <c r="N2281" t="s">
        <v>61</v>
      </c>
    </row>
    <row r="2282" spans="1:15" x14ac:dyDescent="0.2">
      <c r="A2282" s="1" t="s">
        <v>27834</v>
      </c>
      <c r="B2282" s="1" t="s">
        <v>13582</v>
      </c>
      <c r="C2282" s="1" t="s">
        <v>13583</v>
      </c>
      <c r="D2282" s="1" t="s">
        <v>16217</v>
      </c>
      <c r="G2282" t="s">
        <v>61</v>
      </c>
      <c r="I2282" t="s">
        <v>61</v>
      </c>
      <c r="M2282" t="s">
        <v>61</v>
      </c>
      <c r="N2282" t="s">
        <v>61</v>
      </c>
    </row>
    <row r="2283" spans="1:15" x14ac:dyDescent="0.2">
      <c r="A2283" s="1" t="s">
        <v>27835</v>
      </c>
      <c r="B2283" s="1" t="s">
        <v>13584</v>
      </c>
      <c r="C2283" s="1" t="s">
        <v>13585</v>
      </c>
      <c r="D2283" s="1" t="s">
        <v>16217</v>
      </c>
      <c r="G2283" t="s">
        <v>61</v>
      </c>
      <c r="I2283" t="s">
        <v>61</v>
      </c>
      <c r="K2283" t="s">
        <v>61</v>
      </c>
      <c r="M2283" t="s">
        <v>62</v>
      </c>
      <c r="N2283" t="s">
        <v>61</v>
      </c>
    </row>
    <row r="2284" spans="1:15" x14ac:dyDescent="0.2">
      <c r="A2284" s="1" t="s">
        <v>27836</v>
      </c>
      <c r="B2284" s="1" t="s">
        <v>13586</v>
      </c>
      <c r="C2284" s="1" t="s">
        <v>13587</v>
      </c>
      <c r="D2284" s="1" t="s">
        <v>16217</v>
      </c>
      <c r="E2284" t="s">
        <v>61</v>
      </c>
      <c r="F2284" t="s">
        <v>61</v>
      </c>
      <c r="G2284" t="s">
        <v>62</v>
      </c>
      <c r="I2284" t="s">
        <v>61</v>
      </c>
      <c r="J2284" t="s">
        <v>61</v>
      </c>
      <c r="K2284" t="s">
        <v>62</v>
      </c>
      <c r="M2284" t="s">
        <v>61</v>
      </c>
      <c r="N2284" t="s">
        <v>61</v>
      </c>
      <c r="O2284" t="s">
        <v>61</v>
      </c>
    </row>
    <row r="2285" spans="1:15" x14ac:dyDescent="0.2">
      <c r="A2285" s="1" t="s">
        <v>27837</v>
      </c>
      <c r="B2285" s="1" t="s">
        <v>13588</v>
      </c>
      <c r="C2285" s="1" t="s">
        <v>13589</v>
      </c>
      <c r="D2285" s="1" t="s">
        <v>16217</v>
      </c>
      <c r="G2285" t="s">
        <v>61</v>
      </c>
      <c r="I2285" t="s">
        <v>62</v>
      </c>
      <c r="M2285" t="s">
        <v>61</v>
      </c>
      <c r="N2285" t="s">
        <v>61</v>
      </c>
    </row>
    <row r="2286" spans="1:15" x14ac:dyDescent="0.2">
      <c r="A2286" s="1" t="s">
        <v>27838</v>
      </c>
      <c r="B2286" s="1" t="s">
        <v>13590</v>
      </c>
      <c r="C2286" s="1" t="s">
        <v>13591</v>
      </c>
      <c r="D2286" s="1" t="s">
        <v>16217</v>
      </c>
      <c r="E2286" t="s">
        <v>61</v>
      </c>
      <c r="F2286" t="s">
        <v>61</v>
      </c>
      <c r="G2286" t="s">
        <v>61</v>
      </c>
      <c r="I2286" t="s">
        <v>62</v>
      </c>
      <c r="J2286" t="s">
        <v>61</v>
      </c>
      <c r="K2286" t="s">
        <v>61</v>
      </c>
      <c r="M2286" t="s">
        <v>61</v>
      </c>
      <c r="N2286" t="s">
        <v>62</v>
      </c>
    </row>
    <row r="2287" spans="1:15" x14ac:dyDescent="0.2">
      <c r="A2287" s="1" t="s">
        <v>27839</v>
      </c>
      <c r="B2287" s="1" t="s">
        <v>13592</v>
      </c>
      <c r="C2287" s="1" t="s">
        <v>13593</v>
      </c>
      <c r="D2287" s="1" t="s">
        <v>16217</v>
      </c>
      <c r="E2287" t="s">
        <v>61</v>
      </c>
      <c r="F2287" t="s">
        <v>61</v>
      </c>
      <c r="G2287" t="s">
        <v>62</v>
      </c>
      <c r="I2287" t="s">
        <v>62</v>
      </c>
      <c r="J2287" t="s">
        <v>62</v>
      </c>
      <c r="K2287" t="s">
        <v>62</v>
      </c>
      <c r="M2287" t="s">
        <v>62</v>
      </c>
      <c r="N2287" t="s">
        <v>62</v>
      </c>
      <c r="O2287" t="s">
        <v>62</v>
      </c>
    </row>
    <row r="2288" spans="1:15" x14ac:dyDescent="0.2">
      <c r="A2288" s="1" t="s">
        <v>27840</v>
      </c>
      <c r="B2288" s="1" t="s">
        <v>13594</v>
      </c>
      <c r="C2288" s="1" t="s">
        <v>13595</v>
      </c>
      <c r="D2288" s="1" t="s">
        <v>16217</v>
      </c>
      <c r="G2288" t="s">
        <v>61</v>
      </c>
      <c r="I2288" t="s">
        <v>62</v>
      </c>
      <c r="M2288" t="s">
        <v>61</v>
      </c>
      <c r="N2288" t="s">
        <v>61</v>
      </c>
    </row>
    <row r="2289" spans="1:15" x14ac:dyDescent="0.2">
      <c r="A2289" s="1" t="s">
        <v>27841</v>
      </c>
      <c r="B2289" s="1" t="s">
        <v>13596</v>
      </c>
      <c r="C2289" s="1" t="s">
        <v>13597</v>
      </c>
      <c r="D2289" s="1" t="s">
        <v>16217</v>
      </c>
      <c r="G2289" t="s">
        <v>61</v>
      </c>
      <c r="I2289" t="s">
        <v>62</v>
      </c>
      <c r="M2289" t="s">
        <v>61</v>
      </c>
      <c r="N2289" t="s">
        <v>61</v>
      </c>
    </row>
    <row r="2290" spans="1:15" x14ac:dyDescent="0.2">
      <c r="A2290" s="1" t="s">
        <v>27842</v>
      </c>
      <c r="B2290" s="1" t="s">
        <v>13598</v>
      </c>
      <c r="C2290" s="1" t="s">
        <v>13599</v>
      </c>
      <c r="D2290" s="1" t="s">
        <v>16217</v>
      </c>
      <c r="G2290" t="s">
        <v>61</v>
      </c>
      <c r="I2290" t="s">
        <v>62</v>
      </c>
      <c r="M2290" t="s">
        <v>61</v>
      </c>
      <c r="N2290" t="s">
        <v>61</v>
      </c>
    </row>
    <row r="2291" spans="1:15" x14ac:dyDescent="0.2">
      <c r="A2291" s="1" t="s">
        <v>27843</v>
      </c>
      <c r="B2291" s="1" t="s">
        <v>13600</v>
      </c>
      <c r="C2291" s="1" t="s">
        <v>13601</v>
      </c>
      <c r="D2291" s="1" t="s">
        <v>16217</v>
      </c>
      <c r="G2291" t="s">
        <v>61</v>
      </c>
      <c r="I2291" t="s">
        <v>61</v>
      </c>
      <c r="M2291" t="s">
        <v>61</v>
      </c>
      <c r="N2291" t="s">
        <v>61</v>
      </c>
    </row>
    <row r="2292" spans="1:15" x14ac:dyDescent="0.2">
      <c r="A2292" s="1" t="s">
        <v>27844</v>
      </c>
      <c r="B2292" s="1" t="s">
        <v>13602</v>
      </c>
      <c r="C2292" s="1" t="s">
        <v>13603</v>
      </c>
      <c r="D2292" s="1" t="s">
        <v>16217</v>
      </c>
      <c r="G2292" t="s">
        <v>61</v>
      </c>
      <c r="I2292" t="s">
        <v>61</v>
      </c>
      <c r="M2292" t="s">
        <v>61</v>
      </c>
      <c r="N2292" t="s">
        <v>61</v>
      </c>
    </row>
    <row r="2293" spans="1:15" x14ac:dyDescent="0.2">
      <c r="A2293" s="1" t="s">
        <v>27845</v>
      </c>
      <c r="B2293" s="1" t="s">
        <v>13604</v>
      </c>
      <c r="C2293" s="1" t="s">
        <v>13605</v>
      </c>
      <c r="D2293" s="1" t="s">
        <v>16217</v>
      </c>
      <c r="E2293" t="s">
        <v>61</v>
      </c>
      <c r="F2293" t="s">
        <v>61</v>
      </c>
      <c r="G2293" t="s">
        <v>61</v>
      </c>
      <c r="I2293" t="s">
        <v>62</v>
      </c>
      <c r="J2293" t="s">
        <v>61</v>
      </c>
      <c r="K2293" t="s">
        <v>61</v>
      </c>
      <c r="M2293" t="s">
        <v>61</v>
      </c>
      <c r="N2293" t="s">
        <v>62</v>
      </c>
      <c r="O2293" t="s">
        <v>61</v>
      </c>
    </row>
    <row r="2294" spans="1:15" x14ac:dyDescent="0.2">
      <c r="A2294" s="1" t="s">
        <v>27846</v>
      </c>
      <c r="B2294" s="1" t="s">
        <v>13606</v>
      </c>
      <c r="C2294" s="1" t="s">
        <v>13607</v>
      </c>
      <c r="D2294" s="1" t="s">
        <v>16217</v>
      </c>
      <c r="E2294" t="s">
        <v>61</v>
      </c>
      <c r="F2294" t="s">
        <v>61</v>
      </c>
      <c r="G2294" t="s">
        <v>61</v>
      </c>
      <c r="I2294" t="s">
        <v>62</v>
      </c>
      <c r="K2294" t="s">
        <v>61</v>
      </c>
      <c r="M2294" t="s">
        <v>61</v>
      </c>
      <c r="N2294" t="s">
        <v>61</v>
      </c>
    </row>
    <row r="2295" spans="1:15" x14ac:dyDescent="0.2">
      <c r="A2295" s="1" t="s">
        <v>27847</v>
      </c>
      <c r="B2295" s="1" t="s">
        <v>13608</v>
      </c>
      <c r="C2295" s="1" t="s">
        <v>13609</v>
      </c>
      <c r="D2295" s="1" t="s">
        <v>16217</v>
      </c>
      <c r="E2295" t="s">
        <v>61</v>
      </c>
      <c r="F2295" t="s">
        <v>61</v>
      </c>
      <c r="G2295" t="s">
        <v>61</v>
      </c>
      <c r="I2295" t="s">
        <v>62</v>
      </c>
      <c r="J2295" t="s">
        <v>61</v>
      </c>
      <c r="K2295" t="s">
        <v>61</v>
      </c>
      <c r="M2295" t="s">
        <v>61</v>
      </c>
      <c r="N2295" t="s">
        <v>62</v>
      </c>
    </row>
    <row r="2296" spans="1:15" x14ac:dyDescent="0.2">
      <c r="A2296" s="1" t="s">
        <v>27848</v>
      </c>
      <c r="B2296" s="1" t="s">
        <v>13610</v>
      </c>
      <c r="C2296" s="1" t="s">
        <v>13611</v>
      </c>
      <c r="D2296" s="1" t="s">
        <v>16217</v>
      </c>
      <c r="E2296" t="s">
        <v>61</v>
      </c>
      <c r="F2296" t="s">
        <v>61</v>
      </c>
      <c r="G2296" t="s">
        <v>61</v>
      </c>
      <c r="I2296" t="s">
        <v>61</v>
      </c>
      <c r="J2296" t="s">
        <v>61</v>
      </c>
      <c r="K2296" t="s">
        <v>61</v>
      </c>
      <c r="M2296" t="s">
        <v>61</v>
      </c>
      <c r="N2296" t="s">
        <v>62</v>
      </c>
    </row>
    <row r="2297" spans="1:15" x14ac:dyDescent="0.2">
      <c r="A2297" s="1" t="s">
        <v>27849</v>
      </c>
      <c r="B2297" s="1" t="s">
        <v>13612</v>
      </c>
      <c r="C2297" s="1" t="s">
        <v>13613</v>
      </c>
      <c r="D2297" s="1" t="s">
        <v>16217</v>
      </c>
      <c r="G2297" t="s">
        <v>61</v>
      </c>
      <c r="I2297" t="s">
        <v>62</v>
      </c>
      <c r="M2297" t="s">
        <v>61</v>
      </c>
      <c r="N2297" t="s">
        <v>61</v>
      </c>
    </row>
    <row r="2298" spans="1:15" x14ac:dyDescent="0.2">
      <c r="A2298" s="1" t="s">
        <v>27850</v>
      </c>
      <c r="B2298" s="1" t="s">
        <v>13614</v>
      </c>
      <c r="C2298" s="1" t="s">
        <v>13615</v>
      </c>
      <c r="D2298" s="1" t="s">
        <v>16217</v>
      </c>
      <c r="G2298" t="s">
        <v>61</v>
      </c>
      <c r="I2298" t="s">
        <v>62</v>
      </c>
      <c r="M2298" t="s">
        <v>61</v>
      </c>
      <c r="N2298" t="s">
        <v>61</v>
      </c>
    </row>
    <row r="2299" spans="1:15" x14ac:dyDescent="0.2">
      <c r="A2299" s="1" t="s">
        <v>27851</v>
      </c>
      <c r="B2299" s="1" t="s">
        <v>13616</v>
      </c>
      <c r="C2299" s="1" t="s">
        <v>13617</v>
      </c>
      <c r="D2299" s="1" t="s">
        <v>16217</v>
      </c>
      <c r="E2299" t="s">
        <v>61</v>
      </c>
      <c r="F2299" t="s">
        <v>61</v>
      </c>
      <c r="G2299" t="s">
        <v>61</v>
      </c>
      <c r="I2299" t="s">
        <v>62</v>
      </c>
      <c r="J2299" t="s">
        <v>61</v>
      </c>
      <c r="K2299" t="s">
        <v>61</v>
      </c>
      <c r="M2299" t="s">
        <v>61</v>
      </c>
      <c r="N2299" t="s">
        <v>62</v>
      </c>
    </row>
    <row r="2300" spans="1:15" x14ac:dyDescent="0.2">
      <c r="A2300" s="1" t="s">
        <v>27852</v>
      </c>
      <c r="B2300" s="1" t="s">
        <v>13618</v>
      </c>
      <c r="C2300" s="1" t="s">
        <v>13619</v>
      </c>
      <c r="D2300" s="1" t="s">
        <v>16217</v>
      </c>
      <c r="G2300" t="s">
        <v>61</v>
      </c>
      <c r="I2300" t="s">
        <v>62</v>
      </c>
      <c r="M2300" t="s">
        <v>61</v>
      </c>
      <c r="N2300" t="s">
        <v>61</v>
      </c>
    </row>
    <row r="2301" spans="1:15" x14ac:dyDescent="0.2">
      <c r="A2301" s="1" t="s">
        <v>27853</v>
      </c>
      <c r="B2301" s="1" t="s">
        <v>13620</v>
      </c>
      <c r="C2301" s="1" t="s">
        <v>13621</v>
      </c>
      <c r="D2301" s="1" t="s">
        <v>16217</v>
      </c>
      <c r="G2301" t="s">
        <v>61</v>
      </c>
      <c r="I2301" t="s">
        <v>61</v>
      </c>
      <c r="M2301" t="s">
        <v>62</v>
      </c>
      <c r="N2301" t="s">
        <v>61</v>
      </c>
    </row>
    <row r="2302" spans="1:15" x14ac:dyDescent="0.2">
      <c r="A2302" s="1" t="s">
        <v>27854</v>
      </c>
      <c r="B2302" s="1" t="s">
        <v>13622</v>
      </c>
      <c r="C2302" s="1" t="s">
        <v>13623</v>
      </c>
      <c r="D2302" s="1" t="s">
        <v>16217</v>
      </c>
      <c r="G2302" t="s">
        <v>61</v>
      </c>
      <c r="I2302" t="s">
        <v>62</v>
      </c>
      <c r="M2302" t="s">
        <v>61</v>
      </c>
      <c r="N2302" t="s">
        <v>61</v>
      </c>
    </row>
    <row r="2303" spans="1:15" x14ac:dyDescent="0.2">
      <c r="A2303" s="1" t="s">
        <v>27855</v>
      </c>
      <c r="B2303" s="1" t="s">
        <v>13624</v>
      </c>
      <c r="C2303" s="1" t="s">
        <v>13625</v>
      </c>
      <c r="D2303" s="1" t="s">
        <v>16217</v>
      </c>
      <c r="G2303" t="s">
        <v>61</v>
      </c>
      <c r="I2303" t="s">
        <v>62</v>
      </c>
      <c r="M2303" t="s">
        <v>61</v>
      </c>
      <c r="N2303" t="s">
        <v>61</v>
      </c>
    </row>
    <row r="2304" spans="1:15" x14ac:dyDescent="0.2">
      <c r="A2304" s="1" t="s">
        <v>27856</v>
      </c>
      <c r="B2304" s="1" t="s">
        <v>13626</v>
      </c>
      <c r="C2304" s="1" t="s">
        <v>13627</v>
      </c>
      <c r="D2304" s="1" t="s">
        <v>16217</v>
      </c>
      <c r="G2304" t="s">
        <v>61</v>
      </c>
      <c r="I2304" t="s">
        <v>61</v>
      </c>
      <c r="M2304" t="s">
        <v>62</v>
      </c>
      <c r="N2304" t="s">
        <v>61</v>
      </c>
    </row>
    <row r="2305" spans="1:14" x14ac:dyDescent="0.2">
      <c r="A2305" s="1" t="s">
        <v>27857</v>
      </c>
      <c r="B2305" s="1" t="s">
        <v>13628</v>
      </c>
      <c r="C2305" s="1" t="s">
        <v>13629</v>
      </c>
      <c r="D2305" s="1" t="s">
        <v>16217</v>
      </c>
      <c r="G2305" t="s">
        <v>61</v>
      </c>
      <c r="I2305" t="s">
        <v>62</v>
      </c>
      <c r="M2305" t="s">
        <v>61</v>
      </c>
      <c r="N2305" t="s">
        <v>62</v>
      </c>
    </row>
    <row r="2306" spans="1:14" x14ac:dyDescent="0.2">
      <c r="A2306" s="1" t="s">
        <v>27858</v>
      </c>
      <c r="B2306" s="1" t="s">
        <v>13630</v>
      </c>
      <c r="C2306" s="1" t="s">
        <v>13631</v>
      </c>
      <c r="D2306" s="1" t="s">
        <v>16217</v>
      </c>
      <c r="G2306" t="s">
        <v>61</v>
      </c>
      <c r="I2306" t="s">
        <v>62</v>
      </c>
      <c r="M2306" t="s">
        <v>61</v>
      </c>
      <c r="N2306" t="s">
        <v>61</v>
      </c>
    </row>
    <row r="2307" spans="1:14" x14ac:dyDescent="0.2">
      <c r="A2307" s="1" t="s">
        <v>27859</v>
      </c>
      <c r="B2307" s="1" t="s">
        <v>13632</v>
      </c>
      <c r="C2307" s="1" t="s">
        <v>13633</v>
      </c>
      <c r="D2307" s="1" t="s">
        <v>16217</v>
      </c>
      <c r="G2307" t="s">
        <v>61</v>
      </c>
      <c r="I2307" t="s">
        <v>62</v>
      </c>
      <c r="M2307" t="s">
        <v>61</v>
      </c>
      <c r="N2307" t="s">
        <v>61</v>
      </c>
    </row>
    <row r="2308" spans="1:14" x14ac:dyDescent="0.2">
      <c r="A2308" s="1" t="s">
        <v>27860</v>
      </c>
      <c r="B2308" s="1" t="s">
        <v>13634</v>
      </c>
      <c r="C2308" s="1" t="s">
        <v>13635</v>
      </c>
      <c r="D2308" s="1" t="s">
        <v>16217</v>
      </c>
      <c r="G2308" t="s">
        <v>61</v>
      </c>
      <c r="I2308" t="s">
        <v>62</v>
      </c>
      <c r="M2308" t="s">
        <v>61</v>
      </c>
      <c r="N2308" t="s">
        <v>61</v>
      </c>
    </row>
    <row r="2309" spans="1:14" x14ac:dyDescent="0.2">
      <c r="A2309" s="1" t="s">
        <v>27861</v>
      </c>
      <c r="B2309" s="1" t="s">
        <v>13636</v>
      </c>
      <c r="C2309" s="1" t="s">
        <v>13637</v>
      </c>
      <c r="D2309" s="1" t="s">
        <v>16217</v>
      </c>
      <c r="G2309" t="s">
        <v>61</v>
      </c>
      <c r="I2309" t="s">
        <v>62</v>
      </c>
      <c r="M2309" t="s">
        <v>61</v>
      </c>
      <c r="N2309" t="s">
        <v>61</v>
      </c>
    </row>
    <row r="2310" spans="1:14" x14ac:dyDescent="0.2">
      <c r="A2310" s="1" t="s">
        <v>27862</v>
      </c>
      <c r="B2310" s="1" t="s">
        <v>13638</v>
      </c>
      <c r="C2310" s="1" t="s">
        <v>13639</v>
      </c>
      <c r="D2310" s="1" t="s">
        <v>16217</v>
      </c>
      <c r="G2310" t="s">
        <v>61</v>
      </c>
      <c r="I2310" t="s">
        <v>62</v>
      </c>
      <c r="M2310" t="s">
        <v>61</v>
      </c>
      <c r="N2310" t="s">
        <v>61</v>
      </c>
    </row>
    <row r="2311" spans="1:14" x14ac:dyDescent="0.2">
      <c r="A2311" s="1" t="s">
        <v>27863</v>
      </c>
      <c r="B2311" s="1" t="s">
        <v>13640</v>
      </c>
      <c r="C2311" s="1" t="s">
        <v>13641</v>
      </c>
      <c r="D2311" s="1" t="s">
        <v>16217</v>
      </c>
      <c r="G2311" t="s">
        <v>61</v>
      </c>
      <c r="I2311" t="s">
        <v>62</v>
      </c>
      <c r="M2311" t="s">
        <v>61</v>
      </c>
      <c r="N2311" t="s">
        <v>62</v>
      </c>
    </row>
    <row r="2312" spans="1:14" x14ac:dyDescent="0.2">
      <c r="A2312" s="1" t="s">
        <v>27864</v>
      </c>
      <c r="B2312" s="1" t="s">
        <v>13642</v>
      </c>
      <c r="C2312" s="1" t="s">
        <v>13643</v>
      </c>
      <c r="D2312" s="1" t="s">
        <v>16217</v>
      </c>
      <c r="E2312" t="s">
        <v>61</v>
      </c>
      <c r="F2312" t="s">
        <v>61</v>
      </c>
      <c r="G2312" t="s">
        <v>61</v>
      </c>
      <c r="I2312" t="s">
        <v>62</v>
      </c>
      <c r="J2312" t="s">
        <v>61</v>
      </c>
      <c r="K2312" t="s">
        <v>61</v>
      </c>
      <c r="M2312" t="s">
        <v>61</v>
      </c>
      <c r="N2312" t="s">
        <v>62</v>
      </c>
    </row>
    <row r="2313" spans="1:14" x14ac:dyDescent="0.2">
      <c r="A2313" s="1" t="s">
        <v>27865</v>
      </c>
      <c r="B2313" s="1" t="s">
        <v>13644</v>
      </c>
      <c r="C2313" s="1" t="s">
        <v>13645</v>
      </c>
      <c r="D2313" s="1" t="s">
        <v>16217</v>
      </c>
      <c r="G2313" t="s">
        <v>61</v>
      </c>
      <c r="I2313" t="s">
        <v>61</v>
      </c>
      <c r="M2313" t="s">
        <v>61</v>
      </c>
      <c r="N2313" t="s">
        <v>61</v>
      </c>
    </row>
    <row r="2314" spans="1:14" x14ac:dyDescent="0.2">
      <c r="A2314" s="1" t="s">
        <v>27866</v>
      </c>
      <c r="B2314" s="1" t="s">
        <v>13646</v>
      </c>
      <c r="C2314" s="1" t="s">
        <v>13647</v>
      </c>
      <c r="D2314" s="1" t="s">
        <v>16217</v>
      </c>
      <c r="G2314" t="s">
        <v>61</v>
      </c>
      <c r="I2314" t="s">
        <v>61</v>
      </c>
      <c r="M2314" t="s">
        <v>61</v>
      </c>
      <c r="N2314" t="s">
        <v>61</v>
      </c>
    </row>
    <row r="2315" spans="1:14" x14ac:dyDescent="0.2">
      <c r="A2315" s="1" t="s">
        <v>27867</v>
      </c>
      <c r="B2315" s="1" t="s">
        <v>13648</v>
      </c>
      <c r="C2315" s="1" t="s">
        <v>13649</v>
      </c>
      <c r="D2315" s="1" t="s">
        <v>16217</v>
      </c>
      <c r="G2315" t="s">
        <v>61</v>
      </c>
      <c r="I2315" t="s">
        <v>61</v>
      </c>
      <c r="M2315" t="s">
        <v>61</v>
      </c>
      <c r="N2315" t="s">
        <v>61</v>
      </c>
    </row>
    <row r="2316" spans="1:14" x14ac:dyDescent="0.2">
      <c r="A2316" s="1" t="s">
        <v>27868</v>
      </c>
      <c r="B2316" s="1" t="s">
        <v>13650</v>
      </c>
      <c r="C2316" s="1" t="s">
        <v>13651</v>
      </c>
      <c r="D2316" s="1" t="s">
        <v>16217</v>
      </c>
      <c r="G2316" t="s">
        <v>61</v>
      </c>
      <c r="I2316" t="s">
        <v>62</v>
      </c>
      <c r="M2316" t="s">
        <v>61</v>
      </c>
      <c r="N2316" t="s">
        <v>61</v>
      </c>
    </row>
    <row r="2317" spans="1:14" x14ac:dyDescent="0.2">
      <c r="A2317" s="1" t="s">
        <v>27869</v>
      </c>
      <c r="B2317" s="1" t="s">
        <v>13652</v>
      </c>
      <c r="C2317" s="1" t="s">
        <v>13653</v>
      </c>
      <c r="D2317" s="1" t="s">
        <v>16217</v>
      </c>
      <c r="G2317" t="s">
        <v>61</v>
      </c>
      <c r="I2317" t="s">
        <v>61</v>
      </c>
      <c r="M2317" t="s">
        <v>61</v>
      </c>
      <c r="N2317" t="s">
        <v>61</v>
      </c>
    </row>
    <row r="2318" spans="1:14" x14ac:dyDescent="0.2">
      <c r="A2318" s="1" t="s">
        <v>27870</v>
      </c>
      <c r="B2318" s="1" t="s">
        <v>13654</v>
      </c>
      <c r="C2318" s="1" t="s">
        <v>13655</v>
      </c>
      <c r="D2318" s="1" t="s">
        <v>16217</v>
      </c>
      <c r="G2318" t="s">
        <v>61</v>
      </c>
      <c r="I2318" t="s">
        <v>61</v>
      </c>
      <c r="M2318" t="s">
        <v>61</v>
      </c>
      <c r="N2318" t="s">
        <v>61</v>
      </c>
    </row>
    <row r="2319" spans="1:14" x14ac:dyDescent="0.2">
      <c r="A2319" s="1" t="s">
        <v>27871</v>
      </c>
      <c r="B2319" s="1" t="s">
        <v>13656</v>
      </c>
      <c r="C2319" s="1" t="s">
        <v>13657</v>
      </c>
      <c r="D2319" s="1" t="s">
        <v>16217</v>
      </c>
      <c r="G2319" t="s">
        <v>61</v>
      </c>
      <c r="I2319" t="s">
        <v>61</v>
      </c>
      <c r="M2319" t="s">
        <v>61</v>
      </c>
      <c r="N2319" t="s">
        <v>61</v>
      </c>
    </row>
    <row r="2320" spans="1:14" x14ac:dyDescent="0.2">
      <c r="A2320" s="1" t="s">
        <v>27872</v>
      </c>
      <c r="B2320" s="1" t="s">
        <v>13658</v>
      </c>
      <c r="C2320" s="1" t="s">
        <v>13659</v>
      </c>
      <c r="D2320" s="1" t="s">
        <v>16217</v>
      </c>
      <c r="G2320" t="s">
        <v>61</v>
      </c>
      <c r="I2320" t="s">
        <v>61</v>
      </c>
      <c r="M2320" t="s">
        <v>61</v>
      </c>
      <c r="N2320" t="s">
        <v>61</v>
      </c>
    </row>
    <row r="2321" spans="1:15" x14ac:dyDescent="0.2">
      <c r="A2321" s="1" t="s">
        <v>27873</v>
      </c>
      <c r="B2321" s="1" t="s">
        <v>13660</v>
      </c>
      <c r="C2321" s="1" t="s">
        <v>13661</v>
      </c>
      <c r="D2321" s="1" t="s">
        <v>16217</v>
      </c>
      <c r="G2321" t="s">
        <v>61</v>
      </c>
      <c r="I2321" t="s">
        <v>61</v>
      </c>
      <c r="M2321" t="s">
        <v>61</v>
      </c>
      <c r="N2321" t="s">
        <v>61</v>
      </c>
    </row>
    <row r="2322" spans="1:15" x14ac:dyDescent="0.2">
      <c r="A2322" s="1" t="s">
        <v>27874</v>
      </c>
      <c r="B2322" s="1" t="s">
        <v>13662</v>
      </c>
      <c r="C2322" s="1" t="s">
        <v>13663</v>
      </c>
      <c r="D2322" s="1" t="s">
        <v>16217</v>
      </c>
      <c r="G2322" t="s">
        <v>61</v>
      </c>
      <c r="I2322" t="s">
        <v>61</v>
      </c>
      <c r="M2322" t="s">
        <v>61</v>
      </c>
      <c r="N2322" t="s">
        <v>61</v>
      </c>
    </row>
    <row r="2323" spans="1:15" x14ac:dyDescent="0.2">
      <c r="A2323" s="1" t="s">
        <v>27875</v>
      </c>
      <c r="B2323" s="1" t="s">
        <v>13664</v>
      </c>
      <c r="C2323" s="1" t="s">
        <v>13665</v>
      </c>
      <c r="D2323" s="1" t="s">
        <v>16217</v>
      </c>
      <c r="G2323" t="s">
        <v>61</v>
      </c>
      <c r="I2323" t="s">
        <v>62</v>
      </c>
      <c r="M2323" t="s">
        <v>61</v>
      </c>
      <c r="N2323" t="s">
        <v>61</v>
      </c>
    </row>
    <row r="2324" spans="1:15" x14ac:dyDescent="0.2">
      <c r="A2324" s="1" t="s">
        <v>27876</v>
      </c>
      <c r="B2324" s="1" t="s">
        <v>13666</v>
      </c>
      <c r="C2324" s="1" t="s">
        <v>13667</v>
      </c>
      <c r="D2324" s="1" t="s">
        <v>16217</v>
      </c>
      <c r="G2324" t="s">
        <v>61</v>
      </c>
      <c r="I2324" t="s">
        <v>61</v>
      </c>
      <c r="M2324" t="s">
        <v>61</v>
      </c>
      <c r="N2324" t="s">
        <v>61</v>
      </c>
    </row>
    <row r="2325" spans="1:15" x14ac:dyDescent="0.2">
      <c r="A2325" s="1" t="s">
        <v>27877</v>
      </c>
      <c r="B2325" s="1" t="s">
        <v>13668</v>
      </c>
      <c r="C2325" s="1" t="s">
        <v>13669</v>
      </c>
      <c r="D2325" s="1" t="s">
        <v>16217</v>
      </c>
      <c r="G2325" t="s">
        <v>61</v>
      </c>
      <c r="I2325" t="s">
        <v>62</v>
      </c>
      <c r="M2325" t="s">
        <v>61</v>
      </c>
      <c r="N2325" t="s">
        <v>61</v>
      </c>
    </row>
    <row r="2326" spans="1:15" x14ac:dyDescent="0.2">
      <c r="A2326" s="1" t="s">
        <v>27878</v>
      </c>
      <c r="B2326" s="1" t="s">
        <v>13670</v>
      </c>
      <c r="C2326" s="1" t="s">
        <v>13671</v>
      </c>
      <c r="D2326" s="1" t="s">
        <v>16217</v>
      </c>
      <c r="E2326" t="s">
        <v>61</v>
      </c>
      <c r="F2326" t="s">
        <v>61</v>
      </c>
      <c r="G2326" t="s">
        <v>62</v>
      </c>
      <c r="I2326" t="s">
        <v>62</v>
      </c>
      <c r="J2326" t="s">
        <v>61</v>
      </c>
      <c r="K2326" t="s">
        <v>61</v>
      </c>
      <c r="M2326" t="s">
        <v>61</v>
      </c>
      <c r="N2326" t="s">
        <v>62</v>
      </c>
    </row>
    <row r="2327" spans="1:15" x14ac:dyDescent="0.2">
      <c r="A2327" s="1" t="s">
        <v>27879</v>
      </c>
      <c r="B2327" s="1" t="s">
        <v>13672</v>
      </c>
      <c r="C2327" s="1" t="s">
        <v>13673</v>
      </c>
      <c r="D2327" s="1" t="s">
        <v>16217</v>
      </c>
      <c r="G2327" t="s">
        <v>62</v>
      </c>
      <c r="I2327" t="s">
        <v>62</v>
      </c>
      <c r="M2327" t="s">
        <v>61</v>
      </c>
      <c r="N2327" t="s">
        <v>62</v>
      </c>
    </row>
    <row r="2328" spans="1:15" x14ac:dyDescent="0.2">
      <c r="A2328" s="1" t="s">
        <v>27880</v>
      </c>
      <c r="B2328" s="1" t="s">
        <v>13674</v>
      </c>
      <c r="C2328" s="1" t="s">
        <v>13675</v>
      </c>
      <c r="D2328" s="1" t="s">
        <v>16217</v>
      </c>
      <c r="G2328" t="s">
        <v>61</v>
      </c>
      <c r="I2328" t="s">
        <v>62</v>
      </c>
      <c r="M2328" t="s">
        <v>61</v>
      </c>
      <c r="N2328" t="s">
        <v>61</v>
      </c>
    </row>
    <row r="2329" spans="1:15" x14ac:dyDescent="0.2">
      <c r="A2329" s="1" t="s">
        <v>27881</v>
      </c>
      <c r="B2329" s="1" t="s">
        <v>13676</v>
      </c>
      <c r="C2329" s="1" t="s">
        <v>13677</v>
      </c>
      <c r="D2329" s="1" t="s">
        <v>16217</v>
      </c>
      <c r="G2329" t="s">
        <v>61</v>
      </c>
      <c r="I2329" t="s">
        <v>62</v>
      </c>
      <c r="M2329" t="s">
        <v>61</v>
      </c>
      <c r="N2329" t="s">
        <v>61</v>
      </c>
    </row>
    <row r="2330" spans="1:15" x14ac:dyDescent="0.2">
      <c r="A2330" s="1" t="s">
        <v>27882</v>
      </c>
      <c r="B2330" s="1" t="s">
        <v>13678</v>
      </c>
      <c r="C2330" s="1" t="s">
        <v>13679</v>
      </c>
      <c r="D2330" s="1" t="s">
        <v>16217</v>
      </c>
      <c r="G2330" t="s">
        <v>62</v>
      </c>
      <c r="I2330" t="s">
        <v>62</v>
      </c>
      <c r="M2330" t="s">
        <v>61</v>
      </c>
      <c r="N2330" t="s">
        <v>62</v>
      </c>
    </row>
    <row r="2331" spans="1:15" x14ac:dyDescent="0.2">
      <c r="A2331" s="1" t="s">
        <v>27883</v>
      </c>
      <c r="B2331" s="1" t="s">
        <v>13680</v>
      </c>
      <c r="C2331" s="1" t="s">
        <v>13681</v>
      </c>
      <c r="D2331" s="1" t="s">
        <v>16217</v>
      </c>
      <c r="G2331" t="s">
        <v>61</v>
      </c>
      <c r="I2331" t="s">
        <v>62</v>
      </c>
      <c r="M2331" t="s">
        <v>61</v>
      </c>
      <c r="N2331" t="s">
        <v>61</v>
      </c>
    </row>
    <row r="2332" spans="1:15" x14ac:dyDescent="0.2">
      <c r="A2332" s="1" t="s">
        <v>27884</v>
      </c>
      <c r="B2332" s="1" t="s">
        <v>13682</v>
      </c>
      <c r="C2332" s="1" t="s">
        <v>13683</v>
      </c>
      <c r="D2332" s="1" t="s">
        <v>16217</v>
      </c>
      <c r="G2332" t="s">
        <v>61</v>
      </c>
      <c r="I2332" t="s">
        <v>62</v>
      </c>
      <c r="M2332" t="s">
        <v>61</v>
      </c>
      <c r="N2332" t="s">
        <v>61</v>
      </c>
    </row>
    <row r="2333" spans="1:15" x14ac:dyDescent="0.2">
      <c r="A2333" s="1" t="s">
        <v>27885</v>
      </c>
      <c r="B2333" s="1" t="s">
        <v>13684</v>
      </c>
      <c r="C2333" s="1" t="s">
        <v>13685</v>
      </c>
      <c r="D2333" s="1" t="s">
        <v>16217</v>
      </c>
      <c r="G2333" t="s">
        <v>61</v>
      </c>
      <c r="I2333" t="s">
        <v>62</v>
      </c>
      <c r="M2333" t="s">
        <v>61</v>
      </c>
      <c r="N2333" t="s">
        <v>61</v>
      </c>
    </row>
    <row r="2334" spans="1:15" x14ac:dyDescent="0.2">
      <c r="A2334" s="1" t="s">
        <v>27886</v>
      </c>
      <c r="B2334" s="1" t="s">
        <v>13686</v>
      </c>
      <c r="C2334" s="1" t="s">
        <v>13687</v>
      </c>
      <c r="D2334" s="1" t="s">
        <v>16217</v>
      </c>
      <c r="G2334" t="s">
        <v>61</v>
      </c>
      <c r="I2334" t="s">
        <v>62</v>
      </c>
      <c r="M2334" t="s">
        <v>61</v>
      </c>
      <c r="N2334" t="s">
        <v>61</v>
      </c>
    </row>
    <row r="2335" spans="1:15" x14ac:dyDescent="0.2">
      <c r="A2335" s="1" t="s">
        <v>27887</v>
      </c>
      <c r="B2335" s="1" t="s">
        <v>13688</v>
      </c>
      <c r="C2335" s="1" t="s">
        <v>13689</v>
      </c>
      <c r="D2335" s="1" t="s">
        <v>16217</v>
      </c>
      <c r="E2335" t="s">
        <v>61</v>
      </c>
      <c r="F2335" t="s">
        <v>61</v>
      </c>
      <c r="G2335" t="s">
        <v>61</v>
      </c>
      <c r="I2335" t="s">
        <v>62</v>
      </c>
      <c r="J2335" t="s">
        <v>61</v>
      </c>
      <c r="K2335" t="s">
        <v>61</v>
      </c>
      <c r="M2335" t="s">
        <v>61</v>
      </c>
      <c r="N2335" t="s">
        <v>62</v>
      </c>
      <c r="O2335" t="s">
        <v>61</v>
      </c>
    </row>
    <row r="2336" spans="1:15" x14ac:dyDescent="0.2">
      <c r="A2336" s="1" t="s">
        <v>27888</v>
      </c>
      <c r="B2336" s="1" t="s">
        <v>13690</v>
      </c>
      <c r="C2336" s="1" t="s">
        <v>13691</v>
      </c>
      <c r="D2336" s="1" t="s">
        <v>16217</v>
      </c>
      <c r="G2336" t="s">
        <v>61</v>
      </c>
      <c r="I2336" t="s">
        <v>62</v>
      </c>
      <c r="M2336" t="s">
        <v>61</v>
      </c>
      <c r="N2336" t="s">
        <v>61</v>
      </c>
    </row>
    <row r="2337" spans="1:15" x14ac:dyDescent="0.2">
      <c r="A2337" s="1" t="s">
        <v>27889</v>
      </c>
      <c r="B2337" s="1" t="s">
        <v>13692</v>
      </c>
      <c r="C2337" s="1" t="s">
        <v>13693</v>
      </c>
      <c r="D2337" s="1" t="s">
        <v>16217</v>
      </c>
      <c r="G2337" t="s">
        <v>61</v>
      </c>
      <c r="I2337" t="s">
        <v>62</v>
      </c>
      <c r="M2337" t="s">
        <v>61</v>
      </c>
      <c r="N2337" t="s">
        <v>61</v>
      </c>
    </row>
    <row r="2338" spans="1:15" x14ac:dyDescent="0.2">
      <c r="A2338" s="1" t="s">
        <v>27890</v>
      </c>
      <c r="B2338" s="1" t="s">
        <v>13694</v>
      </c>
      <c r="C2338" s="1" t="s">
        <v>13695</v>
      </c>
      <c r="D2338" s="1" t="s">
        <v>16217</v>
      </c>
      <c r="G2338" t="s">
        <v>61</v>
      </c>
      <c r="I2338" t="s">
        <v>62</v>
      </c>
      <c r="M2338" t="s">
        <v>61</v>
      </c>
      <c r="N2338" t="s">
        <v>61</v>
      </c>
    </row>
    <row r="2339" spans="1:15" x14ac:dyDescent="0.2">
      <c r="A2339" s="1" t="s">
        <v>27891</v>
      </c>
      <c r="B2339" s="1" t="s">
        <v>13696</v>
      </c>
      <c r="C2339" s="1" t="s">
        <v>13697</v>
      </c>
      <c r="D2339" s="1" t="s">
        <v>16217</v>
      </c>
      <c r="E2339" t="s">
        <v>61</v>
      </c>
      <c r="F2339" t="s">
        <v>61</v>
      </c>
      <c r="I2339" t="s">
        <v>62</v>
      </c>
      <c r="J2339" t="s">
        <v>61</v>
      </c>
      <c r="K2339" t="s">
        <v>61</v>
      </c>
      <c r="M2339" t="s">
        <v>62</v>
      </c>
      <c r="N2339" t="s">
        <v>62</v>
      </c>
    </row>
    <row r="2340" spans="1:15" x14ac:dyDescent="0.2">
      <c r="A2340" s="1" t="s">
        <v>27892</v>
      </c>
      <c r="B2340" s="1" t="s">
        <v>13698</v>
      </c>
      <c r="C2340" s="1" t="s">
        <v>13699</v>
      </c>
      <c r="D2340" s="1" t="s">
        <v>16217</v>
      </c>
      <c r="G2340" t="s">
        <v>61</v>
      </c>
      <c r="I2340" t="s">
        <v>62</v>
      </c>
      <c r="M2340" t="s">
        <v>61</v>
      </c>
      <c r="N2340" t="s">
        <v>61</v>
      </c>
    </row>
    <row r="2341" spans="1:15" x14ac:dyDescent="0.2">
      <c r="A2341" s="1" t="s">
        <v>27893</v>
      </c>
      <c r="B2341" s="1" t="s">
        <v>13700</v>
      </c>
      <c r="C2341" s="1" t="s">
        <v>13701</v>
      </c>
      <c r="D2341" s="1" t="s">
        <v>16217</v>
      </c>
      <c r="G2341" t="s">
        <v>61</v>
      </c>
      <c r="I2341" t="s">
        <v>62</v>
      </c>
      <c r="M2341" t="s">
        <v>61</v>
      </c>
      <c r="N2341" t="s">
        <v>61</v>
      </c>
    </row>
    <row r="2342" spans="1:15" x14ac:dyDescent="0.2">
      <c r="A2342" s="1" t="s">
        <v>27894</v>
      </c>
      <c r="B2342" s="1" t="s">
        <v>13702</v>
      </c>
      <c r="C2342" s="1" t="s">
        <v>13703</v>
      </c>
      <c r="D2342" s="1" t="s">
        <v>16217</v>
      </c>
      <c r="G2342" t="s">
        <v>61</v>
      </c>
      <c r="I2342" t="s">
        <v>62</v>
      </c>
      <c r="M2342" t="s">
        <v>61</v>
      </c>
      <c r="N2342" t="s">
        <v>61</v>
      </c>
      <c r="O2342" t="s">
        <v>61</v>
      </c>
    </row>
    <row r="2343" spans="1:15" x14ac:dyDescent="0.2">
      <c r="A2343" s="1" t="s">
        <v>27895</v>
      </c>
      <c r="B2343" s="1" t="s">
        <v>13704</v>
      </c>
      <c r="C2343" s="1" t="s">
        <v>13705</v>
      </c>
      <c r="D2343" s="1" t="s">
        <v>16217</v>
      </c>
      <c r="G2343" t="s">
        <v>61</v>
      </c>
      <c r="I2343" t="s">
        <v>62</v>
      </c>
      <c r="M2343" t="s">
        <v>61</v>
      </c>
      <c r="N2343" t="s">
        <v>61</v>
      </c>
    </row>
    <row r="2344" spans="1:15" x14ac:dyDescent="0.2">
      <c r="A2344" s="1" t="s">
        <v>27896</v>
      </c>
      <c r="B2344" s="1" t="s">
        <v>13706</v>
      </c>
      <c r="C2344" s="1" t="s">
        <v>13707</v>
      </c>
      <c r="D2344" s="1" t="s">
        <v>16217</v>
      </c>
      <c r="E2344" t="s">
        <v>62</v>
      </c>
      <c r="F2344" t="s">
        <v>62</v>
      </c>
      <c r="G2344" t="s">
        <v>62</v>
      </c>
      <c r="I2344" t="s">
        <v>62</v>
      </c>
      <c r="J2344" t="s">
        <v>62</v>
      </c>
      <c r="K2344" t="s">
        <v>61</v>
      </c>
      <c r="M2344" t="s">
        <v>61</v>
      </c>
      <c r="N2344" t="s">
        <v>62</v>
      </c>
    </row>
    <row r="2345" spans="1:15" x14ac:dyDescent="0.2">
      <c r="A2345" s="1" t="s">
        <v>27897</v>
      </c>
      <c r="B2345" s="1" t="s">
        <v>13708</v>
      </c>
      <c r="C2345" s="1" t="s">
        <v>13709</v>
      </c>
      <c r="D2345" s="1" t="s">
        <v>16217</v>
      </c>
      <c r="E2345" t="s">
        <v>61</v>
      </c>
      <c r="F2345" t="s">
        <v>61</v>
      </c>
      <c r="G2345" t="s">
        <v>61</v>
      </c>
      <c r="I2345" t="s">
        <v>62</v>
      </c>
      <c r="J2345" t="s">
        <v>61</v>
      </c>
      <c r="K2345" t="s">
        <v>61</v>
      </c>
      <c r="M2345" t="s">
        <v>62</v>
      </c>
      <c r="N2345" t="s">
        <v>62</v>
      </c>
    </row>
    <row r="2346" spans="1:15" x14ac:dyDescent="0.2">
      <c r="A2346" s="1" t="s">
        <v>27898</v>
      </c>
      <c r="B2346" s="1" t="s">
        <v>13710</v>
      </c>
      <c r="C2346" s="1" t="s">
        <v>13711</v>
      </c>
      <c r="D2346" s="1" t="s">
        <v>16217</v>
      </c>
      <c r="E2346" t="s">
        <v>61</v>
      </c>
      <c r="F2346" t="s">
        <v>61</v>
      </c>
      <c r="G2346" t="s">
        <v>61</v>
      </c>
      <c r="I2346" t="s">
        <v>62</v>
      </c>
      <c r="J2346" t="s">
        <v>61</v>
      </c>
      <c r="K2346" t="s">
        <v>61</v>
      </c>
      <c r="N2346" t="s">
        <v>62</v>
      </c>
    </row>
    <row r="2347" spans="1:15" x14ac:dyDescent="0.2">
      <c r="A2347" s="1" t="s">
        <v>27899</v>
      </c>
      <c r="B2347" s="1" t="s">
        <v>13712</v>
      </c>
      <c r="C2347" s="1" t="s">
        <v>13713</v>
      </c>
      <c r="D2347" s="1" t="s">
        <v>16217</v>
      </c>
      <c r="G2347" t="s">
        <v>61</v>
      </c>
      <c r="I2347" t="s">
        <v>62</v>
      </c>
      <c r="M2347" t="s">
        <v>61</v>
      </c>
      <c r="N2347" t="s">
        <v>61</v>
      </c>
    </row>
    <row r="2348" spans="1:15" x14ac:dyDescent="0.2">
      <c r="A2348" s="1" t="s">
        <v>27900</v>
      </c>
      <c r="B2348" s="1" t="s">
        <v>13714</v>
      </c>
      <c r="C2348" s="1" t="s">
        <v>13715</v>
      </c>
      <c r="D2348" s="1" t="s">
        <v>16217</v>
      </c>
      <c r="E2348" t="s">
        <v>61</v>
      </c>
      <c r="G2348" t="s">
        <v>61</v>
      </c>
      <c r="I2348" t="s">
        <v>61</v>
      </c>
      <c r="J2348" t="s">
        <v>61</v>
      </c>
      <c r="K2348" t="s">
        <v>62</v>
      </c>
      <c r="M2348" t="s">
        <v>61</v>
      </c>
      <c r="N2348" t="s">
        <v>61</v>
      </c>
    </row>
    <row r="2349" spans="1:15" x14ac:dyDescent="0.2">
      <c r="A2349" s="1" t="s">
        <v>27901</v>
      </c>
      <c r="B2349" s="1" t="s">
        <v>13716</v>
      </c>
      <c r="C2349" s="1" t="s">
        <v>13717</v>
      </c>
      <c r="D2349" s="1" t="s">
        <v>16217</v>
      </c>
      <c r="G2349" t="s">
        <v>61</v>
      </c>
      <c r="I2349" t="s">
        <v>62</v>
      </c>
      <c r="M2349" t="s">
        <v>61</v>
      </c>
      <c r="N2349" t="s">
        <v>61</v>
      </c>
    </row>
    <row r="2350" spans="1:15" x14ac:dyDescent="0.2">
      <c r="A2350" s="1" t="s">
        <v>27902</v>
      </c>
      <c r="B2350" s="1" t="s">
        <v>13718</v>
      </c>
      <c r="C2350" s="1" t="s">
        <v>13719</v>
      </c>
      <c r="D2350" s="1" t="s">
        <v>16217</v>
      </c>
      <c r="G2350" t="s">
        <v>61</v>
      </c>
      <c r="I2350" t="s">
        <v>61</v>
      </c>
      <c r="M2350" t="s">
        <v>61</v>
      </c>
      <c r="N2350" t="s">
        <v>62</v>
      </c>
    </row>
    <row r="2351" spans="1:15" x14ac:dyDescent="0.2">
      <c r="A2351" s="1" t="s">
        <v>27903</v>
      </c>
      <c r="B2351" s="1" t="s">
        <v>13720</v>
      </c>
      <c r="C2351" s="1" t="s">
        <v>13721</v>
      </c>
      <c r="D2351" s="1" t="s">
        <v>16217</v>
      </c>
      <c r="G2351" t="s">
        <v>61</v>
      </c>
      <c r="I2351" t="s">
        <v>61</v>
      </c>
      <c r="M2351" t="s">
        <v>62</v>
      </c>
      <c r="N2351" t="s">
        <v>61</v>
      </c>
    </row>
    <row r="2352" spans="1:15" x14ac:dyDescent="0.2">
      <c r="A2352" s="1" t="s">
        <v>27904</v>
      </c>
      <c r="B2352" s="1" t="s">
        <v>13722</v>
      </c>
      <c r="C2352" s="1" t="s">
        <v>13723</v>
      </c>
      <c r="D2352" s="1" t="s">
        <v>16217</v>
      </c>
      <c r="G2352" t="s">
        <v>61</v>
      </c>
      <c r="I2352" t="s">
        <v>62</v>
      </c>
      <c r="M2352" t="s">
        <v>61</v>
      </c>
      <c r="N2352" t="s">
        <v>61</v>
      </c>
    </row>
    <row r="2353" spans="1:15" x14ac:dyDescent="0.2">
      <c r="A2353" s="1" t="s">
        <v>27905</v>
      </c>
      <c r="B2353" s="1" t="s">
        <v>13724</v>
      </c>
      <c r="C2353" s="1" t="s">
        <v>13725</v>
      </c>
      <c r="D2353" s="1" t="s">
        <v>16217</v>
      </c>
      <c r="G2353" t="s">
        <v>61</v>
      </c>
      <c r="I2353" t="s">
        <v>62</v>
      </c>
      <c r="M2353" t="s">
        <v>61</v>
      </c>
      <c r="N2353" t="s">
        <v>61</v>
      </c>
    </row>
    <row r="2354" spans="1:15" x14ac:dyDescent="0.2">
      <c r="A2354" s="1" t="s">
        <v>27906</v>
      </c>
      <c r="B2354" s="1" t="s">
        <v>13726</v>
      </c>
      <c r="C2354" s="1" t="s">
        <v>13727</v>
      </c>
      <c r="D2354" s="1" t="s">
        <v>16217</v>
      </c>
      <c r="G2354" t="s">
        <v>61</v>
      </c>
      <c r="I2354" t="s">
        <v>61</v>
      </c>
      <c r="M2354" t="s">
        <v>61</v>
      </c>
      <c r="N2354" t="s">
        <v>61</v>
      </c>
    </row>
    <row r="2355" spans="1:15" x14ac:dyDescent="0.2">
      <c r="A2355" s="1" t="s">
        <v>27907</v>
      </c>
      <c r="B2355" s="1" t="s">
        <v>13728</v>
      </c>
      <c r="C2355" s="1" t="s">
        <v>13729</v>
      </c>
      <c r="D2355" s="1" t="s">
        <v>16217</v>
      </c>
      <c r="G2355" t="s">
        <v>61</v>
      </c>
      <c r="I2355" t="s">
        <v>62</v>
      </c>
      <c r="M2355" t="s">
        <v>61</v>
      </c>
      <c r="N2355" t="s">
        <v>61</v>
      </c>
    </row>
    <row r="2356" spans="1:15" x14ac:dyDescent="0.2">
      <c r="A2356" s="1" t="s">
        <v>27908</v>
      </c>
      <c r="B2356" s="1" t="s">
        <v>13730</v>
      </c>
      <c r="C2356" s="1" t="s">
        <v>13731</v>
      </c>
      <c r="D2356" s="1" t="s">
        <v>16217</v>
      </c>
      <c r="I2356" t="s">
        <v>61</v>
      </c>
      <c r="M2356" t="s">
        <v>61</v>
      </c>
      <c r="N2356" t="s">
        <v>61</v>
      </c>
    </row>
    <row r="2357" spans="1:15" x14ac:dyDescent="0.2">
      <c r="A2357" s="1" t="s">
        <v>27909</v>
      </c>
      <c r="B2357" s="1" t="s">
        <v>13732</v>
      </c>
      <c r="C2357" s="1" t="s">
        <v>13733</v>
      </c>
      <c r="D2357" s="1" t="s">
        <v>16217</v>
      </c>
      <c r="G2357" t="s">
        <v>61</v>
      </c>
      <c r="I2357" t="s">
        <v>62</v>
      </c>
      <c r="M2357" t="s">
        <v>61</v>
      </c>
      <c r="N2357" t="s">
        <v>61</v>
      </c>
    </row>
    <row r="2358" spans="1:15" x14ac:dyDescent="0.2">
      <c r="A2358" s="1" t="s">
        <v>27910</v>
      </c>
      <c r="B2358" s="1" t="s">
        <v>13734</v>
      </c>
      <c r="C2358" s="1" t="s">
        <v>13735</v>
      </c>
      <c r="D2358" s="1" t="s">
        <v>16217</v>
      </c>
      <c r="G2358" t="s">
        <v>61</v>
      </c>
      <c r="I2358" t="s">
        <v>62</v>
      </c>
      <c r="M2358" t="s">
        <v>61</v>
      </c>
      <c r="N2358" t="s">
        <v>61</v>
      </c>
    </row>
    <row r="2359" spans="1:15" x14ac:dyDescent="0.2">
      <c r="A2359" s="1" t="s">
        <v>27911</v>
      </c>
      <c r="B2359" s="1" t="s">
        <v>13736</v>
      </c>
      <c r="C2359" s="1" t="s">
        <v>13737</v>
      </c>
      <c r="D2359" s="1" t="s">
        <v>16217</v>
      </c>
      <c r="E2359" t="s">
        <v>61</v>
      </c>
      <c r="F2359" t="s">
        <v>61</v>
      </c>
      <c r="G2359" t="s">
        <v>61</v>
      </c>
      <c r="I2359" t="s">
        <v>62</v>
      </c>
      <c r="J2359" t="s">
        <v>61</v>
      </c>
      <c r="K2359" t="s">
        <v>61</v>
      </c>
      <c r="M2359" t="s">
        <v>61</v>
      </c>
      <c r="N2359" t="s">
        <v>62</v>
      </c>
    </row>
    <row r="2360" spans="1:15" x14ac:dyDescent="0.2">
      <c r="A2360" s="1" t="s">
        <v>27912</v>
      </c>
      <c r="B2360" s="1" t="s">
        <v>13738</v>
      </c>
      <c r="C2360" s="1" t="s">
        <v>13739</v>
      </c>
      <c r="D2360" s="1" t="s">
        <v>16217</v>
      </c>
      <c r="G2360" t="s">
        <v>61</v>
      </c>
      <c r="I2360" t="s">
        <v>62</v>
      </c>
      <c r="M2360" t="s">
        <v>61</v>
      </c>
      <c r="N2360" t="s">
        <v>61</v>
      </c>
    </row>
    <row r="2361" spans="1:15" x14ac:dyDescent="0.2">
      <c r="A2361" s="1" t="s">
        <v>27913</v>
      </c>
      <c r="B2361" s="1" t="s">
        <v>13740</v>
      </c>
      <c r="C2361" s="1" t="s">
        <v>13741</v>
      </c>
      <c r="D2361" s="1" t="s">
        <v>16217</v>
      </c>
      <c r="G2361" t="s">
        <v>61</v>
      </c>
      <c r="I2361" t="s">
        <v>62</v>
      </c>
      <c r="M2361" t="s">
        <v>61</v>
      </c>
      <c r="N2361" t="s">
        <v>62</v>
      </c>
    </row>
    <row r="2362" spans="1:15" x14ac:dyDescent="0.2">
      <c r="A2362" s="1" t="s">
        <v>27914</v>
      </c>
      <c r="B2362" s="1" t="s">
        <v>13742</v>
      </c>
      <c r="C2362" s="1" t="s">
        <v>13743</v>
      </c>
      <c r="D2362" s="1" t="s">
        <v>16217</v>
      </c>
      <c r="G2362" t="s">
        <v>61</v>
      </c>
      <c r="I2362" t="s">
        <v>62</v>
      </c>
      <c r="M2362" t="s">
        <v>61</v>
      </c>
      <c r="N2362" t="s">
        <v>61</v>
      </c>
    </row>
    <row r="2363" spans="1:15" x14ac:dyDescent="0.2">
      <c r="A2363" s="1" t="s">
        <v>27915</v>
      </c>
      <c r="B2363" s="1" t="s">
        <v>13744</v>
      </c>
      <c r="C2363" s="1" t="s">
        <v>13745</v>
      </c>
      <c r="D2363" s="1" t="s">
        <v>16217</v>
      </c>
      <c r="E2363" t="s">
        <v>61</v>
      </c>
      <c r="F2363" t="s">
        <v>61</v>
      </c>
      <c r="G2363" t="s">
        <v>62</v>
      </c>
      <c r="I2363" t="s">
        <v>62</v>
      </c>
      <c r="J2363" t="s">
        <v>61</v>
      </c>
      <c r="K2363" t="s">
        <v>61</v>
      </c>
      <c r="M2363" t="s">
        <v>62</v>
      </c>
      <c r="N2363" t="s">
        <v>62</v>
      </c>
      <c r="O2363" t="s">
        <v>62</v>
      </c>
    </row>
    <row r="2364" spans="1:15" x14ac:dyDescent="0.2">
      <c r="A2364" s="1" t="s">
        <v>27916</v>
      </c>
      <c r="B2364" s="1" t="s">
        <v>13746</v>
      </c>
      <c r="C2364" s="1" t="s">
        <v>13747</v>
      </c>
      <c r="D2364" s="1" t="s">
        <v>16217</v>
      </c>
      <c r="G2364" t="s">
        <v>61</v>
      </c>
      <c r="M2364" t="s">
        <v>61</v>
      </c>
      <c r="N2364" t="s">
        <v>61</v>
      </c>
    </row>
    <row r="2365" spans="1:15" x14ac:dyDescent="0.2">
      <c r="A2365" s="1" t="s">
        <v>27917</v>
      </c>
      <c r="B2365" s="1" t="s">
        <v>13748</v>
      </c>
      <c r="C2365" s="1" t="s">
        <v>13749</v>
      </c>
      <c r="D2365" s="1" t="s">
        <v>16217</v>
      </c>
      <c r="E2365" t="s">
        <v>62</v>
      </c>
      <c r="F2365" t="s">
        <v>62</v>
      </c>
      <c r="G2365" t="s">
        <v>62</v>
      </c>
      <c r="I2365" t="s">
        <v>62</v>
      </c>
      <c r="J2365" t="s">
        <v>62</v>
      </c>
      <c r="K2365" t="s">
        <v>61</v>
      </c>
      <c r="M2365" t="s">
        <v>61</v>
      </c>
      <c r="N2365" t="s">
        <v>62</v>
      </c>
      <c r="O2365" t="s">
        <v>62</v>
      </c>
    </row>
    <row r="2366" spans="1:15" x14ac:dyDescent="0.2">
      <c r="A2366" s="1" t="s">
        <v>27918</v>
      </c>
      <c r="B2366" s="1" t="s">
        <v>13750</v>
      </c>
      <c r="C2366" s="1" t="s">
        <v>13751</v>
      </c>
      <c r="D2366" s="1" t="s">
        <v>16217</v>
      </c>
      <c r="E2366" t="s">
        <v>61</v>
      </c>
      <c r="F2366" t="s">
        <v>61</v>
      </c>
      <c r="G2366" t="s">
        <v>61</v>
      </c>
      <c r="I2366" t="s">
        <v>62</v>
      </c>
      <c r="J2366" t="s">
        <v>61</v>
      </c>
      <c r="K2366" t="s">
        <v>61</v>
      </c>
      <c r="M2366" t="s">
        <v>61</v>
      </c>
      <c r="N2366" t="s">
        <v>62</v>
      </c>
    </row>
    <row r="2367" spans="1:15" x14ac:dyDescent="0.2">
      <c r="A2367" s="1" t="s">
        <v>27919</v>
      </c>
      <c r="B2367" s="1" t="s">
        <v>13752</v>
      </c>
      <c r="C2367" s="1" t="s">
        <v>13753</v>
      </c>
      <c r="D2367" s="1" t="s">
        <v>16217</v>
      </c>
      <c r="G2367" t="s">
        <v>61</v>
      </c>
      <c r="I2367" t="s">
        <v>61</v>
      </c>
      <c r="M2367" t="s">
        <v>61</v>
      </c>
      <c r="N2367" t="s">
        <v>61</v>
      </c>
    </row>
    <row r="2368" spans="1:15" x14ac:dyDescent="0.2">
      <c r="A2368" s="1" t="s">
        <v>27920</v>
      </c>
      <c r="B2368" s="1" t="s">
        <v>13754</v>
      </c>
      <c r="C2368" s="1" t="s">
        <v>13755</v>
      </c>
      <c r="D2368" s="1" t="s">
        <v>16217</v>
      </c>
      <c r="G2368" t="s">
        <v>61</v>
      </c>
      <c r="I2368" t="s">
        <v>62</v>
      </c>
      <c r="M2368" t="s">
        <v>61</v>
      </c>
      <c r="N2368" t="s">
        <v>62</v>
      </c>
    </row>
    <row r="2369" spans="1:15" x14ac:dyDescent="0.2">
      <c r="A2369" s="1" t="s">
        <v>27921</v>
      </c>
      <c r="B2369" s="1" t="s">
        <v>13756</v>
      </c>
      <c r="C2369" s="1" t="s">
        <v>13757</v>
      </c>
      <c r="D2369" s="1" t="s">
        <v>16217</v>
      </c>
      <c r="G2369" t="s">
        <v>61</v>
      </c>
      <c r="I2369" t="s">
        <v>62</v>
      </c>
      <c r="M2369" t="s">
        <v>61</v>
      </c>
      <c r="N2369" t="s">
        <v>61</v>
      </c>
    </row>
    <row r="2370" spans="1:15" x14ac:dyDescent="0.2">
      <c r="A2370" s="1" t="s">
        <v>27922</v>
      </c>
      <c r="B2370" s="1" t="s">
        <v>13758</v>
      </c>
      <c r="C2370" s="1" t="s">
        <v>13759</v>
      </c>
      <c r="D2370" s="1" t="s">
        <v>16217</v>
      </c>
      <c r="G2370" t="s">
        <v>61</v>
      </c>
      <c r="I2370" t="s">
        <v>62</v>
      </c>
      <c r="M2370" t="s">
        <v>61</v>
      </c>
      <c r="N2370" t="s">
        <v>61</v>
      </c>
    </row>
    <row r="2371" spans="1:15" x14ac:dyDescent="0.2">
      <c r="A2371" s="1" t="s">
        <v>27923</v>
      </c>
      <c r="B2371" s="1" t="s">
        <v>13760</v>
      </c>
      <c r="C2371" s="1" t="s">
        <v>13761</v>
      </c>
      <c r="D2371" s="1" t="s">
        <v>16217</v>
      </c>
      <c r="G2371" t="s">
        <v>61</v>
      </c>
      <c r="I2371" t="s">
        <v>62</v>
      </c>
      <c r="M2371" t="s">
        <v>61</v>
      </c>
      <c r="N2371" t="s">
        <v>61</v>
      </c>
    </row>
    <row r="2372" spans="1:15" x14ac:dyDescent="0.2">
      <c r="A2372" s="1" t="s">
        <v>27924</v>
      </c>
      <c r="B2372" s="1" t="s">
        <v>13762</v>
      </c>
      <c r="C2372" s="1" t="s">
        <v>13763</v>
      </c>
      <c r="D2372" s="1" t="s">
        <v>16217</v>
      </c>
      <c r="G2372" t="s">
        <v>61</v>
      </c>
      <c r="I2372" t="s">
        <v>62</v>
      </c>
      <c r="M2372" t="s">
        <v>61</v>
      </c>
      <c r="N2372" t="s">
        <v>61</v>
      </c>
    </row>
    <row r="2373" spans="1:15" x14ac:dyDescent="0.2">
      <c r="A2373" s="1" t="s">
        <v>27925</v>
      </c>
      <c r="B2373" s="1" t="s">
        <v>13764</v>
      </c>
      <c r="C2373" s="1" t="s">
        <v>13765</v>
      </c>
      <c r="D2373" s="1" t="s">
        <v>16217</v>
      </c>
      <c r="G2373" t="s">
        <v>61</v>
      </c>
      <c r="I2373" t="s">
        <v>62</v>
      </c>
      <c r="M2373" t="s">
        <v>61</v>
      </c>
      <c r="N2373" t="s">
        <v>61</v>
      </c>
    </row>
    <row r="2374" spans="1:15" x14ac:dyDescent="0.2">
      <c r="A2374" s="1" t="s">
        <v>27926</v>
      </c>
      <c r="B2374" s="1" t="s">
        <v>13766</v>
      </c>
      <c r="C2374" s="1" t="s">
        <v>13767</v>
      </c>
      <c r="D2374" s="1" t="s">
        <v>16217</v>
      </c>
      <c r="G2374" t="s">
        <v>62</v>
      </c>
      <c r="I2374" t="s">
        <v>62</v>
      </c>
      <c r="M2374" t="s">
        <v>61</v>
      </c>
      <c r="N2374" t="s">
        <v>62</v>
      </c>
    </row>
    <row r="2375" spans="1:15" x14ac:dyDescent="0.2">
      <c r="A2375" s="1" t="s">
        <v>27927</v>
      </c>
      <c r="B2375" s="1" t="s">
        <v>13768</v>
      </c>
      <c r="C2375" s="1" t="s">
        <v>13769</v>
      </c>
      <c r="D2375" s="1" t="s">
        <v>16217</v>
      </c>
      <c r="E2375" t="s">
        <v>61</v>
      </c>
      <c r="F2375" t="s">
        <v>61</v>
      </c>
      <c r="G2375" t="s">
        <v>61</v>
      </c>
      <c r="I2375" t="s">
        <v>62</v>
      </c>
      <c r="J2375" t="s">
        <v>61</v>
      </c>
      <c r="K2375" t="s">
        <v>61</v>
      </c>
      <c r="M2375" t="s">
        <v>62</v>
      </c>
      <c r="N2375" t="s">
        <v>62</v>
      </c>
      <c r="O2375" t="s">
        <v>62</v>
      </c>
    </row>
    <row r="2376" spans="1:15" x14ac:dyDescent="0.2">
      <c r="A2376" s="1" t="s">
        <v>27928</v>
      </c>
      <c r="B2376" s="1" t="s">
        <v>13770</v>
      </c>
      <c r="C2376" s="1" t="s">
        <v>13771</v>
      </c>
      <c r="D2376" s="1" t="s">
        <v>16217</v>
      </c>
      <c r="G2376" t="s">
        <v>61</v>
      </c>
      <c r="I2376" t="s">
        <v>61</v>
      </c>
      <c r="M2376" t="s">
        <v>61</v>
      </c>
      <c r="N2376" t="s">
        <v>61</v>
      </c>
    </row>
    <row r="2377" spans="1:15" x14ac:dyDescent="0.2">
      <c r="A2377" s="1" t="s">
        <v>27929</v>
      </c>
      <c r="B2377" s="1" t="s">
        <v>13772</v>
      </c>
      <c r="C2377" s="1" t="s">
        <v>13773</v>
      </c>
      <c r="D2377" s="1" t="s">
        <v>16217</v>
      </c>
      <c r="E2377" t="s">
        <v>61</v>
      </c>
      <c r="F2377" t="s">
        <v>61</v>
      </c>
      <c r="G2377" t="s">
        <v>61</v>
      </c>
      <c r="I2377" t="s">
        <v>62</v>
      </c>
      <c r="J2377" t="s">
        <v>61</v>
      </c>
      <c r="K2377" t="s">
        <v>61</v>
      </c>
      <c r="M2377" t="s">
        <v>61</v>
      </c>
      <c r="N2377" t="s">
        <v>62</v>
      </c>
      <c r="O2377" t="s">
        <v>62</v>
      </c>
    </row>
    <row r="2378" spans="1:15" x14ac:dyDescent="0.2">
      <c r="A2378" s="1" t="s">
        <v>27930</v>
      </c>
      <c r="B2378" s="1" t="s">
        <v>13774</v>
      </c>
      <c r="C2378" s="1" t="s">
        <v>13775</v>
      </c>
      <c r="D2378" s="1" t="s">
        <v>16217</v>
      </c>
      <c r="G2378" t="s">
        <v>61</v>
      </c>
      <c r="I2378" t="s">
        <v>61</v>
      </c>
      <c r="M2378" t="s">
        <v>61</v>
      </c>
      <c r="N2378" t="s">
        <v>61</v>
      </c>
    </row>
    <row r="2379" spans="1:15" x14ac:dyDescent="0.2">
      <c r="A2379" s="1" t="s">
        <v>27931</v>
      </c>
      <c r="B2379" s="1" t="s">
        <v>13776</v>
      </c>
      <c r="C2379" s="1" t="s">
        <v>13777</v>
      </c>
      <c r="D2379" s="1" t="s">
        <v>16217</v>
      </c>
      <c r="G2379" t="s">
        <v>61</v>
      </c>
      <c r="I2379" t="s">
        <v>61</v>
      </c>
      <c r="M2379" t="s">
        <v>61</v>
      </c>
      <c r="N2379" t="s">
        <v>61</v>
      </c>
    </row>
    <row r="2380" spans="1:15" x14ac:dyDescent="0.2">
      <c r="A2380" s="1" t="s">
        <v>27932</v>
      </c>
      <c r="B2380" s="1" t="s">
        <v>13778</v>
      </c>
      <c r="C2380" s="1" t="s">
        <v>13779</v>
      </c>
      <c r="D2380" s="1" t="s">
        <v>16217</v>
      </c>
      <c r="G2380" t="s">
        <v>61</v>
      </c>
      <c r="I2380" t="s">
        <v>61</v>
      </c>
      <c r="M2380" t="s">
        <v>61</v>
      </c>
      <c r="N2380" t="s">
        <v>61</v>
      </c>
    </row>
    <row r="2381" spans="1:15" x14ac:dyDescent="0.2">
      <c r="A2381" s="1" t="s">
        <v>27933</v>
      </c>
      <c r="B2381" s="1" t="s">
        <v>13780</v>
      </c>
      <c r="C2381" s="1" t="s">
        <v>13781</v>
      </c>
      <c r="D2381" s="1" t="s">
        <v>16217</v>
      </c>
      <c r="G2381" t="s">
        <v>61</v>
      </c>
      <c r="I2381" t="s">
        <v>61</v>
      </c>
      <c r="M2381" t="s">
        <v>61</v>
      </c>
      <c r="N2381" t="s">
        <v>61</v>
      </c>
    </row>
    <row r="2382" spans="1:15" x14ac:dyDescent="0.2">
      <c r="A2382" s="1" t="s">
        <v>27934</v>
      </c>
      <c r="B2382" s="1" t="s">
        <v>13782</v>
      </c>
      <c r="C2382" s="1" t="s">
        <v>13783</v>
      </c>
      <c r="D2382" s="1" t="s">
        <v>16217</v>
      </c>
      <c r="G2382" t="s">
        <v>61</v>
      </c>
      <c r="I2382" t="s">
        <v>61</v>
      </c>
      <c r="M2382" t="s">
        <v>61</v>
      </c>
      <c r="N2382" t="s">
        <v>61</v>
      </c>
    </row>
    <row r="2383" spans="1:15" x14ac:dyDescent="0.2">
      <c r="A2383" s="1" t="s">
        <v>27935</v>
      </c>
      <c r="B2383" s="1" t="s">
        <v>13784</v>
      </c>
      <c r="C2383" s="1" t="s">
        <v>13785</v>
      </c>
      <c r="D2383" s="1" t="s">
        <v>16217</v>
      </c>
      <c r="G2383" t="s">
        <v>61</v>
      </c>
      <c r="I2383" t="s">
        <v>61</v>
      </c>
      <c r="M2383" t="s">
        <v>61</v>
      </c>
      <c r="N2383" t="s">
        <v>61</v>
      </c>
    </row>
    <row r="2384" spans="1:15" x14ac:dyDescent="0.2">
      <c r="A2384" s="1" t="s">
        <v>27936</v>
      </c>
      <c r="B2384" s="1" t="s">
        <v>13786</v>
      </c>
      <c r="C2384" s="1" t="s">
        <v>13787</v>
      </c>
      <c r="D2384" s="1" t="s">
        <v>16217</v>
      </c>
      <c r="G2384" t="s">
        <v>61</v>
      </c>
      <c r="I2384" t="s">
        <v>61</v>
      </c>
      <c r="M2384" t="s">
        <v>61</v>
      </c>
      <c r="N2384" t="s">
        <v>61</v>
      </c>
    </row>
    <row r="2385" spans="1:14" x14ac:dyDescent="0.2">
      <c r="A2385" s="1" t="s">
        <v>27937</v>
      </c>
      <c r="B2385" s="1" t="s">
        <v>13788</v>
      </c>
      <c r="C2385" s="1" t="s">
        <v>13789</v>
      </c>
      <c r="D2385" s="1" t="s">
        <v>16217</v>
      </c>
      <c r="G2385" t="s">
        <v>61</v>
      </c>
      <c r="I2385" t="s">
        <v>61</v>
      </c>
      <c r="M2385" t="s">
        <v>61</v>
      </c>
      <c r="N2385" t="s">
        <v>61</v>
      </c>
    </row>
    <row r="2386" spans="1:14" x14ac:dyDescent="0.2">
      <c r="A2386" s="1" t="s">
        <v>27938</v>
      </c>
      <c r="B2386" s="1" t="s">
        <v>13790</v>
      </c>
      <c r="C2386" s="1" t="s">
        <v>13791</v>
      </c>
      <c r="D2386" s="1" t="s">
        <v>16217</v>
      </c>
      <c r="G2386" t="s">
        <v>61</v>
      </c>
      <c r="I2386" t="s">
        <v>61</v>
      </c>
      <c r="M2386" t="s">
        <v>61</v>
      </c>
      <c r="N2386" t="s">
        <v>61</v>
      </c>
    </row>
    <row r="2387" spans="1:14" x14ac:dyDescent="0.2">
      <c r="A2387" s="1" t="s">
        <v>27939</v>
      </c>
      <c r="B2387" s="1" t="s">
        <v>13792</v>
      </c>
      <c r="C2387" s="1" t="s">
        <v>13793</v>
      </c>
      <c r="D2387" s="1" t="s">
        <v>16217</v>
      </c>
      <c r="G2387" t="s">
        <v>61</v>
      </c>
      <c r="I2387" t="s">
        <v>61</v>
      </c>
      <c r="M2387" t="s">
        <v>61</v>
      </c>
      <c r="N2387" t="s">
        <v>61</v>
      </c>
    </row>
    <row r="2388" spans="1:14" x14ac:dyDescent="0.2">
      <c r="A2388" s="1" t="s">
        <v>27940</v>
      </c>
      <c r="B2388" s="1" t="s">
        <v>13794</v>
      </c>
      <c r="C2388" s="1" t="s">
        <v>13795</v>
      </c>
      <c r="D2388" s="1" t="s">
        <v>16217</v>
      </c>
      <c r="G2388" t="s">
        <v>61</v>
      </c>
      <c r="I2388" t="s">
        <v>61</v>
      </c>
      <c r="M2388" t="s">
        <v>61</v>
      </c>
      <c r="N2388" t="s">
        <v>61</v>
      </c>
    </row>
    <row r="2389" spans="1:14" x14ac:dyDescent="0.2">
      <c r="A2389" s="1" t="s">
        <v>27941</v>
      </c>
      <c r="B2389" s="1" t="s">
        <v>13796</v>
      </c>
      <c r="C2389" s="1" t="s">
        <v>13797</v>
      </c>
      <c r="D2389" s="1" t="s">
        <v>16217</v>
      </c>
      <c r="G2389" t="s">
        <v>61</v>
      </c>
      <c r="I2389" t="s">
        <v>61</v>
      </c>
      <c r="M2389" t="s">
        <v>61</v>
      </c>
      <c r="N2389" t="s">
        <v>61</v>
      </c>
    </row>
    <row r="2390" spans="1:14" x14ac:dyDescent="0.2">
      <c r="A2390" s="1" t="s">
        <v>27942</v>
      </c>
      <c r="B2390" s="1" t="s">
        <v>13798</v>
      </c>
      <c r="C2390" s="1" t="s">
        <v>13799</v>
      </c>
      <c r="D2390" s="1" t="s">
        <v>16217</v>
      </c>
      <c r="G2390" t="s">
        <v>61</v>
      </c>
      <c r="I2390" t="s">
        <v>61</v>
      </c>
      <c r="M2390" t="s">
        <v>61</v>
      </c>
      <c r="N2390" t="s">
        <v>61</v>
      </c>
    </row>
    <row r="2391" spans="1:14" x14ac:dyDescent="0.2">
      <c r="A2391" s="1" t="s">
        <v>27943</v>
      </c>
      <c r="B2391" s="1" t="s">
        <v>13800</v>
      </c>
      <c r="C2391" s="1" t="s">
        <v>13801</v>
      </c>
      <c r="D2391" s="1" t="s">
        <v>16217</v>
      </c>
      <c r="G2391" t="s">
        <v>61</v>
      </c>
      <c r="I2391" t="s">
        <v>61</v>
      </c>
      <c r="M2391" t="s">
        <v>61</v>
      </c>
      <c r="N2391" t="s">
        <v>61</v>
      </c>
    </row>
    <row r="2392" spans="1:14" x14ac:dyDescent="0.2">
      <c r="A2392" s="1" t="s">
        <v>27944</v>
      </c>
      <c r="B2392" s="1" t="s">
        <v>13802</v>
      </c>
      <c r="C2392" s="1" t="s">
        <v>13803</v>
      </c>
      <c r="D2392" s="1" t="s">
        <v>16217</v>
      </c>
      <c r="G2392" t="s">
        <v>61</v>
      </c>
      <c r="I2392" t="s">
        <v>61</v>
      </c>
      <c r="M2392" t="s">
        <v>61</v>
      </c>
      <c r="N2392" t="s">
        <v>61</v>
      </c>
    </row>
    <row r="2393" spans="1:14" x14ac:dyDescent="0.2">
      <c r="A2393" s="1" t="s">
        <v>27945</v>
      </c>
      <c r="B2393" s="1" t="s">
        <v>13804</v>
      </c>
      <c r="C2393" s="1" t="s">
        <v>13805</v>
      </c>
      <c r="D2393" s="1" t="s">
        <v>16217</v>
      </c>
      <c r="G2393" t="s">
        <v>61</v>
      </c>
      <c r="I2393" t="s">
        <v>61</v>
      </c>
      <c r="M2393" t="s">
        <v>61</v>
      </c>
      <c r="N2393" t="s">
        <v>61</v>
      </c>
    </row>
    <row r="2394" spans="1:14" x14ac:dyDescent="0.2">
      <c r="A2394" s="1" t="s">
        <v>27946</v>
      </c>
      <c r="B2394" s="1" t="s">
        <v>13806</v>
      </c>
      <c r="C2394" s="1" t="s">
        <v>13807</v>
      </c>
      <c r="D2394" s="1" t="s">
        <v>16217</v>
      </c>
      <c r="G2394" t="s">
        <v>61</v>
      </c>
      <c r="I2394" t="s">
        <v>61</v>
      </c>
      <c r="M2394" t="s">
        <v>61</v>
      </c>
      <c r="N2394" t="s">
        <v>61</v>
      </c>
    </row>
    <row r="2395" spans="1:14" x14ac:dyDescent="0.2">
      <c r="A2395" s="1" t="s">
        <v>27947</v>
      </c>
      <c r="B2395" s="1" t="s">
        <v>13808</v>
      </c>
      <c r="C2395" s="1" t="s">
        <v>13809</v>
      </c>
      <c r="D2395" s="1" t="s">
        <v>16217</v>
      </c>
      <c r="G2395" t="s">
        <v>61</v>
      </c>
      <c r="I2395" t="s">
        <v>61</v>
      </c>
      <c r="M2395" t="s">
        <v>61</v>
      </c>
      <c r="N2395" t="s">
        <v>61</v>
      </c>
    </row>
    <row r="2396" spans="1:14" x14ac:dyDescent="0.2">
      <c r="A2396" s="1" t="s">
        <v>27948</v>
      </c>
      <c r="B2396" s="1" t="s">
        <v>13810</v>
      </c>
      <c r="C2396" s="1" t="s">
        <v>13811</v>
      </c>
      <c r="D2396" s="1" t="s">
        <v>16217</v>
      </c>
      <c r="G2396" t="s">
        <v>61</v>
      </c>
      <c r="I2396" t="s">
        <v>61</v>
      </c>
      <c r="M2396" t="s">
        <v>61</v>
      </c>
      <c r="N2396" t="s">
        <v>61</v>
      </c>
    </row>
    <row r="2397" spans="1:14" x14ac:dyDescent="0.2">
      <c r="A2397" s="1" t="s">
        <v>27949</v>
      </c>
      <c r="B2397" s="1" t="s">
        <v>13812</v>
      </c>
      <c r="C2397" s="1" t="s">
        <v>13813</v>
      </c>
      <c r="D2397" s="1" t="s">
        <v>16217</v>
      </c>
      <c r="G2397" t="s">
        <v>61</v>
      </c>
      <c r="I2397" t="s">
        <v>61</v>
      </c>
      <c r="M2397" t="s">
        <v>61</v>
      </c>
      <c r="N2397" t="s">
        <v>61</v>
      </c>
    </row>
    <row r="2398" spans="1:14" x14ac:dyDescent="0.2">
      <c r="A2398" s="1" t="s">
        <v>27950</v>
      </c>
      <c r="B2398" s="1" t="s">
        <v>13814</v>
      </c>
      <c r="C2398" s="1" t="s">
        <v>13815</v>
      </c>
      <c r="D2398" s="1" t="s">
        <v>16217</v>
      </c>
      <c r="G2398" t="s">
        <v>61</v>
      </c>
      <c r="I2398" t="s">
        <v>61</v>
      </c>
      <c r="M2398" t="s">
        <v>61</v>
      </c>
      <c r="N2398" t="s">
        <v>61</v>
      </c>
    </row>
    <row r="2399" spans="1:14" x14ac:dyDescent="0.2">
      <c r="A2399" s="1" t="s">
        <v>27951</v>
      </c>
      <c r="B2399" s="1" t="s">
        <v>13816</v>
      </c>
      <c r="C2399" s="1" t="s">
        <v>13817</v>
      </c>
      <c r="D2399" s="1" t="s">
        <v>16217</v>
      </c>
      <c r="G2399" t="s">
        <v>61</v>
      </c>
      <c r="I2399" t="s">
        <v>61</v>
      </c>
      <c r="M2399" t="s">
        <v>61</v>
      </c>
      <c r="N2399" t="s">
        <v>61</v>
      </c>
    </row>
    <row r="2400" spans="1:14" x14ac:dyDescent="0.2">
      <c r="A2400" s="1" t="s">
        <v>27952</v>
      </c>
      <c r="B2400" s="1" t="s">
        <v>13818</v>
      </c>
      <c r="C2400" s="1" t="s">
        <v>13819</v>
      </c>
      <c r="D2400" s="1" t="s">
        <v>16217</v>
      </c>
      <c r="G2400" t="s">
        <v>61</v>
      </c>
      <c r="I2400" t="s">
        <v>61</v>
      </c>
      <c r="M2400" t="s">
        <v>61</v>
      </c>
      <c r="N2400" t="s">
        <v>61</v>
      </c>
    </row>
    <row r="2401" spans="1:14" x14ac:dyDescent="0.2">
      <c r="A2401" s="1" t="s">
        <v>27953</v>
      </c>
      <c r="B2401" s="1" t="s">
        <v>13820</v>
      </c>
      <c r="C2401" s="1" t="s">
        <v>13821</v>
      </c>
      <c r="D2401" s="1" t="s">
        <v>16217</v>
      </c>
      <c r="G2401" t="s">
        <v>61</v>
      </c>
      <c r="I2401" t="s">
        <v>61</v>
      </c>
      <c r="M2401" t="s">
        <v>61</v>
      </c>
      <c r="N2401" t="s">
        <v>61</v>
      </c>
    </row>
    <row r="2402" spans="1:14" x14ac:dyDescent="0.2">
      <c r="A2402" s="1" t="s">
        <v>27954</v>
      </c>
      <c r="B2402" s="1" t="s">
        <v>13822</v>
      </c>
      <c r="C2402" s="1" t="s">
        <v>13823</v>
      </c>
      <c r="D2402" s="1" t="s">
        <v>16217</v>
      </c>
      <c r="E2402" t="s">
        <v>61</v>
      </c>
      <c r="F2402" t="s">
        <v>61</v>
      </c>
      <c r="G2402" t="s">
        <v>62</v>
      </c>
      <c r="I2402" t="s">
        <v>62</v>
      </c>
      <c r="J2402" t="s">
        <v>61</v>
      </c>
      <c r="K2402" t="s">
        <v>61</v>
      </c>
      <c r="M2402" t="s">
        <v>62</v>
      </c>
      <c r="N2402" t="s">
        <v>62</v>
      </c>
    </row>
    <row r="2403" spans="1:14" x14ac:dyDescent="0.2">
      <c r="A2403" s="1" t="s">
        <v>27955</v>
      </c>
      <c r="B2403" s="1" t="s">
        <v>13824</v>
      </c>
      <c r="C2403" s="1" t="s">
        <v>13825</v>
      </c>
      <c r="D2403" s="1" t="s">
        <v>16217</v>
      </c>
      <c r="G2403" t="s">
        <v>61</v>
      </c>
      <c r="I2403" t="s">
        <v>61</v>
      </c>
      <c r="M2403" t="s">
        <v>61</v>
      </c>
      <c r="N2403" t="s">
        <v>61</v>
      </c>
    </row>
    <row r="2404" spans="1:14" x14ac:dyDescent="0.2">
      <c r="A2404" s="1" t="s">
        <v>27956</v>
      </c>
      <c r="B2404" s="1" t="s">
        <v>13826</v>
      </c>
      <c r="C2404" s="1" t="s">
        <v>13827</v>
      </c>
      <c r="D2404" s="1" t="s">
        <v>16217</v>
      </c>
      <c r="G2404" t="s">
        <v>61</v>
      </c>
      <c r="I2404" t="s">
        <v>61</v>
      </c>
      <c r="M2404" t="s">
        <v>61</v>
      </c>
      <c r="N2404" t="s">
        <v>61</v>
      </c>
    </row>
    <row r="2405" spans="1:14" x14ac:dyDescent="0.2">
      <c r="A2405" s="1" t="s">
        <v>27957</v>
      </c>
      <c r="B2405" s="1" t="s">
        <v>13828</v>
      </c>
      <c r="C2405" s="1" t="s">
        <v>13829</v>
      </c>
      <c r="D2405" s="1" t="s">
        <v>16217</v>
      </c>
      <c r="G2405" t="s">
        <v>61</v>
      </c>
      <c r="I2405" t="s">
        <v>61</v>
      </c>
      <c r="M2405" t="s">
        <v>61</v>
      </c>
      <c r="N2405" t="s">
        <v>61</v>
      </c>
    </row>
    <row r="2406" spans="1:14" x14ac:dyDescent="0.2">
      <c r="A2406" s="1" t="s">
        <v>27958</v>
      </c>
      <c r="B2406" s="1" t="s">
        <v>13830</v>
      </c>
      <c r="C2406" s="1" t="s">
        <v>13831</v>
      </c>
      <c r="D2406" s="1" t="s">
        <v>16217</v>
      </c>
      <c r="G2406" t="s">
        <v>61</v>
      </c>
      <c r="I2406" t="s">
        <v>61</v>
      </c>
      <c r="M2406" t="s">
        <v>61</v>
      </c>
      <c r="N2406" t="s">
        <v>61</v>
      </c>
    </row>
    <row r="2407" spans="1:14" x14ac:dyDescent="0.2">
      <c r="A2407" s="1" t="s">
        <v>27959</v>
      </c>
      <c r="B2407" s="1" t="s">
        <v>13832</v>
      </c>
      <c r="C2407" s="1" t="s">
        <v>13833</v>
      </c>
      <c r="D2407" s="1" t="s">
        <v>16217</v>
      </c>
      <c r="G2407" t="s">
        <v>61</v>
      </c>
      <c r="I2407" t="s">
        <v>61</v>
      </c>
      <c r="M2407" t="s">
        <v>61</v>
      </c>
      <c r="N2407" t="s">
        <v>61</v>
      </c>
    </row>
    <row r="2408" spans="1:14" x14ac:dyDescent="0.2">
      <c r="A2408" s="1" t="s">
        <v>27960</v>
      </c>
      <c r="B2408" s="1" t="s">
        <v>13834</v>
      </c>
      <c r="C2408" s="1" t="s">
        <v>13835</v>
      </c>
      <c r="D2408" s="1" t="s">
        <v>16217</v>
      </c>
      <c r="G2408" t="s">
        <v>61</v>
      </c>
      <c r="I2408" t="s">
        <v>61</v>
      </c>
      <c r="M2408" t="s">
        <v>61</v>
      </c>
      <c r="N2408" t="s">
        <v>61</v>
      </c>
    </row>
    <row r="2409" spans="1:14" x14ac:dyDescent="0.2">
      <c r="A2409" s="1" t="s">
        <v>27961</v>
      </c>
      <c r="B2409" s="1" t="s">
        <v>13836</v>
      </c>
      <c r="C2409" s="1" t="s">
        <v>13837</v>
      </c>
      <c r="D2409" s="1" t="s">
        <v>16217</v>
      </c>
      <c r="G2409" t="s">
        <v>61</v>
      </c>
      <c r="I2409" t="s">
        <v>61</v>
      </c>
      <c r="M2409" t="s">
        <v>61</v>
      </c>
      <c r="N2409" t="s">
        <v>61</v>
      </c>
    </row>
    <row r="2410" spans="1:14" x14ac:dyDescent="0.2">
      <c r="A2410" s="1" t="s">
        <v>27962</v>
      </c>
      <c r="B2410" s="1" t="s">
        <v>13838</v>
      </c>
      <c r="C2410" s="1" t="s">
        <v>13839</v>
      </c>
      <c r="D2410" s="1" t="s">
        <v>16217</v>
      </c>
      <c r="G2410" t="s">
        <v>61</v>
      </c>
      <c r="I2410" t="s">
        <v>61</v>
      </c>
      <c r="M2410" t="s">
        <v>61</v>
      </c>
      <c r="N2410" t="s">
        <v>61</v>
      </c>
    </row>
    <row r="2411" spans="1:14" x14ac:dyDescent="0.2">
      <c r="A2411" s="1" t="s">
        <v>27963</v>
      </c>
      <c r="B2411" s="1" t="s">
        <v>13840</v>
      </c>
      <c r="C2411" s="1" t="s">
        <v>13841</v>
      </c>
      <c r="D2411" s="1" t="s">
        <v>16217</v>
      </c>
      <c r="G2411" t="s">
        <v>61</v>
      </c>
      <c r="I2411" t="s">
        <v>61</v>
      </c>
      <c r="M2411" t="s">
        <v>61</v>
      </c>
      <c r="N2411" t="s">
        <v>61</v>
      </c>
    </row>
    <row r="2412" spans="1:14" x14ac:dyDescent="0.2">
      <c r="A2412" s="1" t="s">
        <v>27964</v>
      </c>
      <c r="B2412" s="1" t="s">
        <v>13842</v>
      </c>
      <c r="C2412" s="1" t="s">
        <v>13843</v>
      </c>
      <c r="D2412" s="1" t="s">
        <v>16217</v>
      </c>
      <c r="G2412" t="s">
        <v>61</v>
      </c>
      <c r="I2412" t="s">
        <v>61</v>
      </c>
      <c r="M2412" t="s">
        <v>61</v>
      </c>
      <c r="N2412" t="s">
        <v>61</v>
      </c>
    </row>
    <row r="2413" spans="1:14" x14ac:dyDescent="0.2">
      <c r="A2413" s="1" t="s">
        <v>27965</v>
      </c>
      <c r="B2413" s="1" t="s">
        <v>13844</v>
      </c>
      <c r="C2413" s="1" t="s">
        <v>13845</v>
      </c>
      <c r="D2413" s="1" t="s">
        <v>16217</v>
      </c>
      <c r="G2413" t="s">
        <v>61</v>
      </c>
      <c r="I2413" t="s">
        <v>61</v>
      </c>
      <c r="M2413" t="s">
        <v>61</v>
      </c>
      <c r="N2413" t="s">
        <v>61</v>
      </c>
    </row>
    <row r="2414" spans="1:14" x14ac:dyDescent="0.2">
      <c r="A2414" s="1" t="s">
        <v>27966</v>
      </c>
      <c r="B2414" s="1" t="s">
        <v>13846</v>
      </c>
      <c r="C2414" s="1" t="s">
        <v>13847</v>
      </c>
      <c r="D2414" s="1" t="s">
        <v>16217</v>
      </c>
      <c r="G2414" t="s">
        <v>61</v>
      </c>
      <c r="I2414" t="s">
        <v>61</v>
      </c>
      <c r="M2414" t="s">
        <v>61</v>
      </c>
      <c r="N2414" t="s">
        <v>61</v>
      </c>
    </row>
    <row r="2415" spans="1:14" x14ac:dyDescent="0.2">
      <c r="A2415" s="1" t="s">
        <v>27967</v>
      </c>
      <c r="B2415" s="1" t="s">
        <v>13848</v>
      </c>
      <c r="C2415" s="1" t="s">
        <v>13849</v>
      </c>
      <c r="D2415" s="1" t="s">
        <v>16217</v>
      </c>
      <c r="G2415" t="s">
        <v>61</v>
      </c>
      <c r="I2415" t="s">
        <v>61</v>
      </c>
      <c r="M2415" t="s">
        <v>61</v>
      </c>
      <c r="N2415" t="s">
        <v>61</v>
      </c>
    </row>
    <row r="2416" spans="1:14" x14ac:dyDescent="0.2">
      <c r="A2416" s="1" t="s">
        <v>27968</v>
      </c>
      <c r="B2416" s="1" t="s">
        <v>13850</v>
      </c>
      <c r="C2416" s="1" t="s">
        <v>13851</v>
      </c>
      <c r="D2416" s="1" t="s">
        <v>16217</v>
      </c>
      <c r="G2416" t="s">
        <v>61</v>
      </c>
      <c r="I2416" t="s">
        <v>61</v>
      </c>
      <c r="M2416" t="s">
        <v>61</v>
      </c>
      <c r="N2416" t="s">
        <v>61</v>
      </c>
    </row>
    <row r="2417" spans="1:14" x14ac:dyDescent="0.2">
      <c r="A2417" s="1" t="s">
        <v>27969</v>
      </c>
      <c r="B2417" s="1" t="s">
        <v>13852</v>
      </c>
      <c r="C2417" s="1" t="s">
        <v>13853</v>
      </c>
      <c r="D2417" s="1" t="s">
        <v>16217</v>
      </c>
      <c r="G2417" t="s">
        <v>61</v>
      </c>
      <c r="I2417" t="s">
        <v>61</v>
      </c>
      <c r="M2417" t="s">
        <v>61</v>
      </c>
      <c r="N2417" t="s">
        <v>61</v>
      </c>
    </row>
    <row r="2418" spans="1:14" x14ac:dyDescent="0.2">
      <c r="A2418" s="1" t="s">
        <v>27970</v>
      </c>
      <c r="B2418" s="1" t="s">
        <v>13854</v>
      </c>
      <c r="C2418" s="1" t="s">
        <v>13855</v>
      </c>
      <c r="D2418" s="1" t="s">
        <v>16217</v>
      </c>
      <c r="G2418" t="s">
        <v>61</v>
      </c>
      <c r="I2418" t="s">
        <v>61</v>
      </c>
      <c r="M2418" t="s">
        <v>61</v>
      </c>
      <c r="N2418" t="s">
        <v>61</v>
      </c>
    </row>
    <row r="2419" spans="1:14" x14ac:dyDescent="0.2">
      <c r="A2419" s="1" t="s">
        <v>27971</v>
      </c>
      <c r="B2419" s="1" t="s">
        <v>13856</v>
      </c>
      <c r="C2419" s="1" t="s">
        <v>13857</v>
      </c>
      <c r="D2419" s="1" t="s">
        <v>16217</v>
      </c>
      <c r="G2419" t="s">
        <v>61</v>
      </c>
      <c r="I2419" t="s">
        <v>61</v>
      </c>
      <c r="M2419" t="s">
        <v>61</v>
      </c>
      <c r="N2419" t="s">
        <v>61</v>
      </c>
    </row>
    <row r="2420" spans="1:14" x14ac:dyDescent="0.2">
      <c r="A2420" s="1" t="s">
        <v>27972</v>
      </c>
      <c r="B2420" s="1" t="s">
        <v>13858</v>
      </c>
      <c r="C2420" s="1" t="s">
        <v>13859</v>
      </c>
      <c r="D2420" s="1" t="s">
        <v>16217</v>
      </c>
      <c r="G2420" t="s">
        <v>61</v>
      </c>
      <c r="I2420" t="s">
        <v>61</v>
      </c>
      <c r="M2420" t="s">
        <v>61</v>
      </c>
      <c r="N2420" t="s">
        <v>61</v>
      </c>
    </row>
    <row r="2421" spans="1:14" x14ac:dyDescent="0.2">
      <c r="A2421" s="1" t="s">
        <v>27973</v>
      </c>
      <c r="B2421" s="1" t="s">
        <v>13860</v>
      </c>
      <c r="C2421" s="1" t="s">
        <v>13861</v>
      </c>
      <c r="D2421" s="1" t="s">
        <v>16217</v>
      </c>
      <c r="G2421" t="s">
        <v>61</v>
      </c>
      <c r="I2421" t="s">
        <v>61</v>
      </c>
      <c r="M2421" t="s">
        <v>61</v>
      </c>
      <c r="N2421" t="s">
        <v>61</v>
      </c>
    </row>
    <row r="2422" spans="1:14" x14ac:dyDescent="0.2">
      <c r="A2422" s="1" t="s">
        <v>27974</v>
      </c>
      <c r="B2422" s="1" t="s">
        <v>13862</v>
      </c>
      <c r="C2422" s="1" t="s">
        <v>13863</v>
      </c>
      <c r="D2422" s="1" t="s">
        <v>16217</v>
      </c>
      <c r="G2422" t="s">
        <v>61</v>
      </c>
      <c r="I2422" t="s">
        <v>61</v>
      </c>
      <c r="M2422" t="s">
        <v>61</v>
      </c>
      <c r="N2422" t="s">
        <v>61</v>
      </c>
    </row>
    <row r="2423" spans="1:14" x14ac:dyDescent="0.2">
      <c r="A2423" s="1" t="s">
        <v>27975</v>
      </c>
      <c r="B2423" s="1" t="s">
        <v>13864</v>
      </c>
      <c r="C2423" s="1" t="s">
        <v>13865</v>
      </c>
      <c r="D2423" s="1" t="s">
        <v>16217</v>
      </c>
      <c r="G2423" t="s">
        <v>61</v>
      </c>
      <c r="I2423" t="s">
        <v>61</v>
      </c>
      <c r="M2423" t="s">
        <v>61</v>
      </c>
      <c r="N2423" t="s">
        <v>61</v>
      </c>
    </row>
    <row r="2424" spans="1:14" x14ac:dyDescent="0.2">
      <c r="A2424" s="1" t="s">
        <v>27976</v>
      </c>
      <c r="B2424" s="1" t="s">
        <v>13866</v>
      </c>
      <c r="C2424" s="1" t="s">
        <v>13867</v>
      </c>
      <c r="D2424" s="1" t="s">
        <v>16217</v>
      </c>
      <c r="E2424" t="s">
        <v>61</v>
      </c>
      <c r="F2424" t="s">
        <v>61</v>
      </c>
      <c r="G2424" t="s">
        <v>61</v>
      </c>
      <c r="I2424" t="s">
        <v>61</v>
      </c>
      <c r="J2424" t="s">
        <v>61</v>
      </c>
      <c r="K2424" t="s">
        <v>61</v>
      </c>
      <c r="M2424" t="s">
        <v>61</v>
      </c>
      <c r="N2424" t="s">
        <v>61</v>
      </c>
    </row>
    <row r="2425" spans="1:14" x14ac:dyDescent="0.2">
      <c r="A2425" s="1" t="s">
        <v>27977</v>
      </c>
      <c r="B2425" s="1" t="s">
        <v>13868</v>
      </c>
      <c r="C2425" s="1" t="s">
        <v>13869</v>
      </c>
      <c r="D2425" s="1" t="s">
        <v>16217</v>
      </c>
      <c r="G2425" t="s">
        <v>61</v>
      </c>
      <c r="I2425" t="s">
        <v>61</v>
      </c>
      <c r="M2425" t="s">
        <v>61</v>
      </c>
      <c r="N2425" t="s">
        <v>61</v>
      </c>
    </row>
    <row r="2426" spans="1:14" x14ac:dyDescent="0.2">
      <c r="A2426" s="1" t="s">
        <v>27978</v>
      </c>
      <c r="B2426" s="1" t="s">
        <v>13870</v>
      </c>
      <c r="C2426" s="1" t="s">
        <v>13871</v>
      </c>
      <c r="D2426" s="1" t="s">
        <v>16217</v>
      </c>
      <c r="G2426" t="s">
        <v>61</v>
      </c>
      <c r="I2426" t="s">
        <v>61</v>
      </c>
      <c r="M2426" t="s">
        <v>61</v>
      </c>
      <c r="N2426" t="s">
        <v>61</v>
      </c>
    </row>
    <row r="2427" spans="1:14" x14ac:dyDescent="0.2">
      <c r="A2427" s="1" t="s">
        <v>27979</v>
      </c>
      <c r="B2427" s="1" t="s">
        <v>13872</v>
      </c>
      <c r="C2427" s="1" t="s">
        <v>13873</v>
      </c>
      <c r="D2427" s="1" t="s">
        <v>16217</v>
      </c>
      <c r="G2427" t="s">
        <v>61</v>
      </c>
      <c r="I2427" t="s">
        <v>61</v>
      </c>
      <c r="M2427" t="s">
        <v>61</v>
      </c>
      <c r="N2427" t="s">
        <v>61</v>
      </c>
    </row>
    <row r="2428" spans="1:14" x14ac:dyDescent="0.2">
      <c r="A2428" s="1" t="s">
        <v>27980</v>
      </c>
      <c r="B2428" s="1" t="s">
        <v>13874</v>
      </c>
      <c r="C2428" s="1" t="s">
        <v>13875</v>
      </c>
      <c r="D2428" s="1" t="s">
        <v>16217</v>
      </c>
      <c r="G2428" t="s">
        <v>61</v>
      </c>
      <c r="I2428" t="s">
        <v>61</v>
      </c>
      <c r="M2428" t="s">
        <v>61</v>
      </c>
      <c r="N2428" t="s">
        <v>61</v>
      </c>
    </row>
    <row r="2429" spans="1:14" x14ac:dyDescent="0.2">
      <c r="A2429" s="1" t="s">
        <v>27981</v>
      </c>
      <c r="B2429" s="1" t="s">
        <v>13876</v>
      </c>
      <c r="C2429" s="1" t="s">
        <v>13877</v>
      </c>
      <c r="D2429" s="1" t="s">
        <v>16217</v>
      </c>
      <c r="G2429" t="s">
        <v>61</v>
      </c>
      <c r="I2429" t="s">
        <v>61</v>
      </c>
      <c r="M2429" t="s">
        <v>61</v>
      </c>
      <c r="N2429" t="s">
        <v>61</v>
      </c>
    </row>
    <row r="2430" spans="1:14" x14ac:dyDescent="0.2">
      <c r="A2430" s="1" t="s">
        <v>27982</v>
      </c>
      <c r="B2430" s="1" t="s">
        <v>13878</v>
      </c>
      <c r="C2430" s="1" t="s">
        <v>13879</v>
      </c>
      <c r="D2430" s="1" t="s">
        <v>16217</v>
      </c>
      <c r="G2430" t="s">
        <v>61</v>
      </c>
      <c r="I2430" t="s">
        <v>61</v>
      </c>
      <c r="M2430" t="s">
        <v>61</v>
      </c>
      <c r="N2430" t="s">
        <v>61</v>
      </c>
    </row>
    <row r="2431" spans="1:14" x14ac:dyDescent="0.2">
      <c r="A2431" s="1" t="s">
        <v>27983</v>
      </c>
      <c r="B2431" s="1" t="s">
        <v>13880</v>
      </c>
      <c r="C2431" s="1" t="s">
        <v>13881</v>
      </c>
      <c r="D2431" s="1" t="s">
        <v>16217</v>
      </c>
      <c r="G2431" t="s">
        <v>61</v>
      </c>
      <c r="I2431" t="s">
        <v>61</v>
      </c>
      <c r="M2431" t="s">
        <v>61</v>
      </c>
      <c r="N2431" t="s">
        <v>61</v>
      </c>
    </row>
    <row r="2432" spans="1:14" x14ac:dyDescent="0.2">
      <c r="A2432" s="1" t="s">
        <v>27984</v>
      </c>
      <c r="B2432" s="1" t="s">
        <v>13882</v>
      </c>
      <c r="C2432" s="1" t="s">
        <v>13883</v>
      </c>
      <c r="D2432" s="1" t="s">
        <v>16217</v>
      </c>
      <c r="G2432" t="s">
        <v>61</v>
      </c>
      <c r="I2432" t="s">
        <v>61</v>
      </c>
      <c r="M2432" t="s">
        <v>61</v>
      </c>
      <c r="N2432" t="s">
        <v>61</v>
      </c>
    </row>
    <row r="2433" spans="1:14" x14ac:dyDescent="0.2">
      <c r="A2433" s="1" t="s">
        <v>27985</v>
      </c>
      <c r="B2433" s="1" t="s">
        <v>13884</v>
      </c>
      <c r="C2433" s="1" t="s">
        <v>13885</v>
      </c>
      <c r="D2433" s="1" t="s">
        <v>16217</v>
      </c>
      <c r="G2433" t="s">
        <v>61</v>
      </c>
      <c r="I2433" t="s">
        <v>61</v>
      </c>
      <c r="M2433" t="s">
        <v>61</v>
      </c>
      <c r="N2433" t="s">
        <v>61</v>
      </c>
    </row>
    <row r="2434" spans="1:14" x14ac:dyDescent="0.2">
      <c r="A2434" s="1" t="s">
        <v>27986</v>
      </c>
      <c r="B2434" s="1" t="s">
        <v>13886</v>
      </c>
      <c r="C2434" s="1" t="s">
        <v>13887</v>
      </c>
      <c r="D2434" s="1" t="s">
        <v>16217</v>
      </c>
      <c r="G2434" t="s">
        <v>61</v>
      </c>
      <c r="I2434" t="s">
        <v>61</v>
      </c>
      <c r="M2434" t="s">
        <v>61</v>
      </c>
      <c r="N2434" t="s">
        <v>61</v>
      </c>
    </row>
    <row r="2435" spans="1:14" x14ac:dyDescent="0.2">
      <c r="A2435" s="1" t="s">
        <v>27987</v>
      </c>
      <c r="B2435" s="1" t="s">
        <v>13888</v>
      </c>
      <c r="C2435" s="1" t="s">
        <v>13889</v>
      </c>
      <c r="D2435" s="1" t="s">
        <v>16217</v>
      </c>
      <c r="G2435" t="s">
        <v>61</v>
      </c>
      <c r="I2435" t="s">
        <v>61</v>
      </c>
      <c r="M2435" t="s">
        <v>61</v>
      </c>
      <c r="N2435" t="s">
        <v>61</v>
      </c>
    </row>
    <row r="2436" spans="1:14" x14ac:dyDescent="0.2">
      <c r="A2436" s="1" t="s">
        <v>27988</v>
      </c>
      <c r="B2436" s="1" t="s">
        <v>13890</v>
      </c>
      <c r="C2436" s="1" t="s">
        <v>13891</v>
      </c>
      <c r="D2436" s="1" t="s">
        <v>16217</v>
      </c>
      <c r="G2436" t="s">
        <v>61</v>
      </c>
      <c r="I2436" t="s">
        <v>61</v>
      </c>
      <c r="M2436" t="s">
        <v>61</v>
      </c>
      <c r="N2436" t="s">
        <v>61</v>
      </c>
    </row>
    <row r="2437" spans="1:14" x14ac:dyDescent="0.2">
      <c r="A2437" s="1" t="s">
        <v>27989</v>
      </c>
      <c r="B2437" s="1" t="s">
        <v>13892</v>
      </c>
      <c r="C2437" s="1" t="s">
        <v>13893</v>
      </c>
      <c r="D2437" s="1" t="s">
        <v>16217</v>
      </c>
      <c r="G2437" t="s">
        <v>61</v>
      </c>
      <c r="I2437" t="s">
        <v>61</v>
      </c>
      <c r="M2437" t="s">
        <v>61</v>
      </c>
      <c r="N2437" t="s">
        <v>61</v>
      </c>
    </row>
    <row r="2438" spans="1:14" x14ac:dyDescent="0.2">
      <c r="A2438" s="1" t="s">
        <v>27990</v>
      </c>
      <c r="B2438" s="1" t="s">
        <v>13894</v>
      </c>
      <c r="C2438" s="1" t="s">
        <v>13895</v>
      </c>
      <c r="D2438" s="1" t="s">
        <v>16217</v>
      </c>
      <c r="G2438" t="s">
        <v>61</v>
      </c>
      <c r="I2438" t="s">
        <v>61</v>
      </c>
      <c r="M2438" t="s">
        <v>61</v>
      </c>
      <c r="N2438" t="s">
        <v>61</v>
      </c>
    </row>
    <row r="2439" spans="1:14" x14ac:dyDescent="0.2">
      <c r="A2439" s="1" t="s">
        <v>27991</v>
      </c>
      <c r="B2439" s="1" t="s">
        <v>13896</v>
      </c>
      <c r="C2439" s="1" t="s">
        <v>13897</v>
      </c>
      <c r="D2439" s="1" t="s">
        <v>16217</v>
      </c>
      <c r="G2439" t="s">
        <v>61</v>
      </c>
      <c r="I2439" t="s">
        <v>61</v>
      </c>
      <c r="M2439" t="s">
        <v>61</v>
      </c>
      <c r="N2439" t="s">
        <v>61</v>
      </c>
    </row>
    <row r="2440" spans="1:14" x14ac:dyDescent="0.2">
      <c r="A2440" s="1" t="s">
        <v>27992</v>
      </c>
      <c r="B2440" s="1" t="s">
        <v>13898</v>
      </c>
      <c r="C2440" s="1" t="s">
        <v>13899</v>
      </c>
      <c r="D2440" s="1" t="s">
        <v>16217</v>
      </c>
      <c r="G2440" t="s">
        <v>61</v>
      </c>
      <c r="I2440" t="s">
        <v>61</v>
      </c>
      <c r="M2440" t="s">
        <v>61</v>
      </c>
      <c r="N2440" t="s">
        <v>61</v>
      </c>
    </row>
    <row r="2441" spans="1:14" x14ac:dyDescent="0.2">
      <c r="A2441" s="1" t="s">
        <v>27993</v>
      </c>
      <c r="B2441" s="1" t="s">
        <v>13900</v>
      </c>
      <c r="C2441" s="1" t="s">
        <v>13901</v>
      </c>
      <c r="D2441" s="1" t="s">
        <v>16217</v>
      </c>
      <c r="G2441" t="s">
        <v>61</v>
      </c>
      <c r="I2441" t="s">
        <v>61</v>
      </c>
      <c r="M2441" t="s">
        <v>61</v>
      </c>
      <c r="N2441" t="s">
        <v>61</v>
      </c>
    </row>
    <row r="2442" spans="1:14" x14ac:dyDescent="0.2">
      <c r="A2442" s="1" t="s">
        <v>27994</v>
      </c>
      <c r="B2442" s="1" t="s">
        <v>13902</v>
      </c>
      <c r="C2442" s="1" t="s">
        <v>13903</v>
      </c>
      <c r="D2442" s="1" t="s">
        <v>16217</v>
      </c>
      <c r="G2442" t="s">
        <v>61</v>
      </c>
      <c r="I2442" t="s">
        <v>61</v>
      </c>
      <c r="M2442" t="s">
        <v>61</v>
      </c>
      <c r="N2442" t="s">
        <v>61</v>
      </c>
    </row>
    <row r="2443" spans="1:14" x14ac:dyDescent="0.2">
      <c r="A2443" s="1" t="s">
        <v>27995</v>
      </c>
      <c r="B2443" s="1" t="s">
        <v>13904</v>
      </c>
      <c r="C2443" s="1" t="s">
        <v>13905</v>
      </c>
      <c r="D2443" s="1" t="s">
        <v>16217</v>
      </c>
      <c r="G2443" t="s">
        <v>61</v>
      </c>
      <c r="I2443" t="s">
        <v>61</v>
      </c>
      <c r="M2443" t="s">
        <v>61</v>
      </c>
      <c r="N2443" t="s">
        <v>61</v>
      </c>
    </row>
    <row r="2444" spans="1:14" x14ac:dyDescent="0.2">
      <c r="A2444" s="1" t="s">
        <v>27996</v>
      </c>
      <c r="B2444" s="1" t="s">
        <v>13906</v>
      </c>
      <c r="C2444" s="1" t="s">
        <v>13907</v>
      </c>
      <c r="D2444" s="1" t="s">
        <v>16217</v>
      </c>
      <c r="G2444" t="s">
        <v>61</v>
      </c>
      <c r="I2444" t="s">
        <v>61</v>
      </c>
      <c r="M2444" t="s">
        <v>61</v>
      </c>
      <c r="N2444" t="s">
        <v>61</v>
      </c>
    </row>
    <row r="2445" spans="1:14" x14ac:dyDescent="0.2">
      <c r="A2445" s="1" t="s">
        <v>27997</v>
      </c>
      <c r="B2445" s="1" t="s">
        <v>13908</v>
      </c>
      <c r="C2445" s="1" t="s">
        <v>13909</v>
      </c>
      <c r="D2445" s="1" t="s">
        <v>16217</v>
      </c>
      <c r="G2445" t="s">
        <v>61</v>
      </c>
      <c r="I2445" t="s">
        <v>61</v>
      </c>
      <c r="M2445" t="s">
        <v>61</v>
      </c>
      <c r="N2445" t="s">
        <v>61</v>
      </c>
    </row>
    <row r="2446" spans="1:14" x14ac:dyDescent="0.2">
      <c r="A2446" s="1" t="s">
        <v>27998</v>
      </c>
      <c r="B2446" s="1" t="s">
        <v>13910</v>
      </c>
      <c r="C2446" s="1" t="s">
        <v>13911</v>
      </c>
      <c r="D2446" s="1" t="s">
        <v>16217</v>
      </c>
      <c r="G2446" t="s">
        <v>61</v>
      </c>
      <c r="I2446" t="s">
        <v>61</v>
      </c>
      <c r="M2446" t="s">
        <v>61</v>
      </c>
      <c r="N2446" t="s">
        <v>61</v>
      </c>
    </row>
    <row r="2447" spans="1:14" x14ac:dyDescent="0.2">
      <c r="A2447" s="1" t="s">
        <v>27999</v>
      </c>
      <c r="B2447" s="1" t="s">
        <v>13912</v>
      </c>
      <c r="C2447" s="1" t="s">
        <v>13913</v>
      </c>
      <c r="D2447" s="1" t="s">
        <v>16217</v>
      </c>
      <c r="G2447" t="s">
        <v>61</v>
      </c>
      <c r="I2447" t="s">
        <v>61</v>
      </c>
      <c r="M2447" t="s">
        <v>61</v>
      </c>
      <c r="N2447" t="s">
        <v>61</v>
      </c>
    </row>
    <row r="2448" spans="1:14" x14ac:dyDescent="0.2">
      <c r="A2448" s="1" t="s">
        <v>28000</v>
      </c>
      <c r="B2448" s="1" t="s">
        <v>13914</v>
      </c>
      <c r="C2448" s="1" t="s">
        <v>13915</v>
      </c>
      <c r="D2448" s="1" t="s">
        <v>16217</v>
      </c>
      <c r="G2448" t="s">
        <v>61</v>
      </c>
      <c r="I2448" t="s">
        <v>61</v>
      </c>
      <c r="M2448" t="s">
        <v>61</v>
      </c>
      <c r="N2448" t="s">
        <v>61</v>
      </c>
    </row>
    <row r="2449" spans="1:14" x14ac:dyDescent="0.2">
      <c r="A2449" s="1" t="s">
        <v>28001</v>
      </c>
      <c r="B2449" s="1" t="s">
        <v>13916</v>
      </c>
      <c r="C2449" s="1" t="s">
        <v>13917</v>
      </c>
      <c r="D2449" s="1" t="s">
        <v>16217</v>
      </c>
      <c r="G2449" t="s">
        <v>61</v>
      </c>
      <c r="I2449" t="s">
        <v>61</v>
      </c>
      <c r="M2449" t="s">
        <v>61</v>
      </c>
      <c r="N2449" t="s">
        <v>61</v>
      </c>
    </row>
    <row r="2450" spans="1:14" x14ac:dyDescent="0.2">
      <c r="A2450" s="1" t="s">
        <v>28002</v>
      </c>
      <c r="B2450" s="1" t="s">
        <v>13918</v>
      </c>
      <c r="C2450" s="1" t="s">
        <v>13919</v>
      </c>
      <c r="D2450" s="1" t="s">
        <v>16217</v>
      </c>
      <c r="G2450" t="s">
        <v>61</v>
      </c>
      <c r="I2450" t="s">
        <v>61</v>
      </c>
      <c r="M2450" t="s">
        <v>61</v>
      </c>
      <c r="N2450" t="s">
        <v>61</v>
      </c>
    </row>
    <row r="2451" spans="1:14" x14ac:dyDescent="0.2">
      <c r="A2451" s="1" t="s">
        <v>28003</v>
      </c>
      <c r="B2451" s="1" t="s">
        <v>13920</v>
      </c>
      <c r="C2451" s="1" t="s">
        <v>13921</v>
      </c>
      <c r="D2451" s="1" t="s">
        <v>16217</v>
      </c>
      <c r="G2451" t="s">
        <v>61</v>
      </c>
      <c r="I2451" t="s">
        <v>61</v>
      </c>
      <c r="M2451" t="s">
        <v>61</v>
      </c>
      <c r="N2451" t="s">
        <v>61</v>
      </c>
    </row>
    <row r="2452" spans="1:14" x14ac:dyDescent="0.2">
      <c r="A2452" s="1" t="s">
        <v>28004</v>
      </c>
      <c r="B2452" s="1" t="s">
        <v>13922</v>
      </c>
      <c r="C2452" s="1" t="s">
        <v>13923</v>
      </c>
      <c r="D2452" s="1" t="s">
        <v>16217</v>
      </c>
      <c r="G2452" t="s">
        <v>61</v>
      </c>
      <c r="I2452" t="s">
        <v>61</v>
      </c>
      <c r="M2452" t="s">
        <v>61</v>
      </c>
      <c r="N2452" t="s">
        <v>61</v>
      </c>
    </row>
    <row r="2453" spans="1:14" x14ac:dyDescent="0.2">
      <c r="A2453" s="1" t="s">
        <v>28005</v>
      </c>
      <c r="B2453" s="1" t="s">
        <v>13924</v>
      </c>
      <c r="C2453" s="1" t="s">
        <v>13925</v>
      </c>
      <c r="D2453" s="1" t="s">
        <v>16217</v>
      </c>
      <c r="G2453" t="s">
        <v>61</v>
      </c>
      <c r="I2453" t="s">
        <v>61</v>
      </c>
      <c r="M2453" t="s">
        <v>61</v>
      </c>
      <c r="N2453" t="s">
        <v>61</v>
      </c>
    </row>
    <row r="2454" spans="1:14" x14ac:dyDescent="0.2">
      <c r="A2454" s="1" t="s">
        <v>28006</v>
      </c>
      <c r="B2454" s="1" t="s">
        <v>13926</v>
      </c>
      <c r="C2454" s="1" t="s">
        <v>13927</v>
      </c>
      <c r="D2454" s="1" t="s">
        <v>16217</v>
      </c>
      <c r="G2454" t="s">
        <v>61</v>
      </c>
      <c r="I2454" t="s">
        <v>61</v>
      </c>
      <c r="M2454" t="s">
        <v>61</v>
      </c>
      <c r="N2454" t="s">
        <v>61</v>
      </c>
    </row>
    <row r="2455" spans="1:14" x14ac:dyDescent="0.2">
      <c r="A2455" s="1" t="s">
        <v>28007</v>
      </c>
      <c r="B2455" s="1" t="s">
        <v>13928</v>
      </c>
      <c r="C2455" s="1" t="s">
        <v>13929</v>
      </c>
      <c r="D2455" s="1" t="s">
        <v>16217</v>
      </c>
      <c r="G2455" t="s">
        <v>61</v>
      </c>
      <c r="I2455" t="s">
        <v>61</v>
      </c>
      <c r="M2455" t="s">
        <v>61</v>
      </c>
      <c r="N2455" t="s">
        <v>61</v>
      </c>
    </row>
    <row r="2456" spans="1:14" x14ac:dyDescent="0.2">
      <c r="A2456" s="1" t="s">
        <v>28008</v>
      </c>
      <c r="B2456" s="1" t="s">
        <v>13930</v>
      </c>
      <c r="C2456" s="1" t="s">
        <v>13931</v>
      </c>
      <c r="D2456" s="1" t="s">
        <v>16217</v>
      </c>
      <c r="G2456" t="s">
        <v>61</v>
      </c>
      <c r="I2456" t="s">
        <v>61</v>
      </c>
      <c r="M2456" t="s">
        <v>61</v>
      </c>
      <c r="N2456" t="s">
        <v>61</v>
      </c>
    </row>
    <row r="2457" spans="1:14" x14ac:dyDescent="0.2">
      <c r="A2457" s="1" t="s">
        <v>28009</v>
      </c>
      <c r="B2457" s="1" t="s">
        <v>13932</v>
      </c>
      <c r="C2457" s="1" t="s">
        <v>13933</v>
      </c>
      <c r="D2457" s="1" t="s">
        <v>16217</v>
      </c>
      <c r="G2457" t="s">
        <v>61</v>
      </c>
      <c r="I2457" t="s">
        <v>61</v>
      </c>
      <c r="M2457" t="s">
        <v>61</v>
      </c>
      <c r="N2457" t="s">
        <v>61</v>
      </c>
    </row>
    <row r="2458" spans="1:14" x14ac:dyDescent="0.2">
      <c r="A2458" s="1" t="s">
        <v>28010</v>
      </c>
      <c r="B2458" s="1" t="s">
        <v>13934</v>
      </c>
      <c r="C2458" s="1" t="s">
        <v>13935</v>
      </c>
      <c r="D2458" s="1" t="s">
        <v>16217</v>
      </c>
      <c r="G2458" t="s">
        <v>61</v>
      </c>
      <c r="I2458" t="s">
        <v>61</v>
      </c>
      <c r="M2458" t="s">
        <v>61</v>
      </c>
      <c r="N2458" t="s">
        <v>61</v>
      </c>
    </row>
    <row r="2459" spans="1:14" x14ac:dyDescent="0.2">
      <c r="A2459" s="1" t="s">
        <v>28011</v>
      </c>
      <c r="B2459" s="1" t="s">
        <v>13936</v>
      </c>
      <c r="C2459" s="1" t="s">
        <v>13937</v>
      </c>
      <c r="D2459" s="1" t="s">
        <v>16217</v>
      </c>
      <c r="G2459" t="s">
        <v>61</v>
      </c>
      <c r="I2459" t="s">
        <v>61</v>
      </c>
      <c r="M2459" t="s">
        <v>61</v>
      </c>
      <c r="N2459" t="s">
        <v>61</v>
      </c>
    </row>
    <row r="2460" spans="1:14" x14ac:dyDescent="0.2">
      <c r="A2460" s="1" t="s">
        <v>28012</v>
      </c>
      <c r="B2460" s="1" t="s">
        <v>13938</v>
      </c>
      <c r="C2460" s="1" t="s">
        <v>13939</v>
      </c>
      <c r="D2460" s="1" t="s">
        <v>16217</v>
      </c>
      <c r="G2460" t="s">
        <v>61</v>
      </c>
      <c r="I2460" t="s">
        <v>61</v>
      </c>
      <c r="M2460" t="s">
        <v>61</v>
      </c>
      <c r="N2460" t="s">
        <v>61</v>
      </c>
    </row>
    <row r="2461" spans="1:14" x14ac:dyDescent="0.2">
      <c r="A2461" s="1" t="s">
        <v>28013</v>
      </c>
      <c r="B2461" s="1" t="s">
        <v>13940</v>
      </c>
      <c r="C2461" s="1" t="s">
        <v>13941</v>
      </c>
      <c r="D2461" s="1" t="s">
        <v>16217</v>
      </c>
      <c r="G2461" t="s">
        <v>61</v>
      </c>
      <c r="I2461" t="s">
        <v>61</v>
      </c>
      <c r="M2461" t="s">
        <v>61</v>
      </c>
      <c r="N2461" t="s">
        <v>61</v>
      </c>
    </row>
    <row r="2462" spans="1:14" x14ac:dyDescent="0.2">
      <c r="A2462" s="1" t="s">
        <v>28014</v>
      </c>
      <c r="B2462" s="1" t="s">
        <v>13942</v>
      </c>
      <c r="C2462" s="1" t="s">
        <v>13943</v>
      </c>
      <c r="D2462" s="1" t="s">
        <v>16217</v>
      </c>
      <c r="G2462" t="s">
        <v>61</v>
      </c>
      <c r="I2462" t="s">
        <v>61</v>
      </c>
      <c r="M2462" t="s">
        <v>61</v>
      </c>
      <c r="N2462" t="s">
        <v>61</v>
      </c>
    </row>
    <row r="2463" spans="1:14" x14ac:dyDescent="0.2">
      <c r="A2463" s="1" t="s">
        <v>28015</v>
      </c>
      <c r="B2463" s="1" t="s">
        <v>13944</v>
      </c>
      <c r="C2463" s="1" t="s">
        <v>13945</v>
      </c>
      <c r="D2463" s="1" t="s">
        <v>16217</v>
      </c>
      <c r="G2463" t="s">
        <v>61</v>
      </c>
      <c r="I2463" t="s">
        <v>61</v>
      </c>
      <c r="M2463" t="s">
        <v>61</v>
      </c>
      <c r="N2463" t="s">
        <v>61</v>
      </c>
    </row>
    <row r="2464" spans="1:14" x14ac:dyDescent="0.2">
      <c r="A2464" s="1" t="s">
        <v>28016</v>
      </c>
      <c r="B2464" s="1" t="s">
        <v>13946</v>
      </c>
      <c r="C2464" s="1" t="s">
        <v>13947</v>
      </c>
      <c r="D2464" s="1" t="s">
        <v>16217</v>
      </c>
      <c r="G2464" t="s">
        <v>61</v>
      </c>
      <c r="I2464" t="s">
        <v>61</v>
      </c>
      <c r="M2464" t="s">
        <v>61</v>
      </c>
      <c r="N2464" t="s">
        <v>61</v>
      </c>
    </row>
    <row r="2465" spans="1:14" x14ac:dyDescent="0.2">
      <c r="A2465" s="1" t="s">
        <v>28017</v>
      </c>
      <c r="B2465" s="1" t="s">
        <v>13948</v>
      </c>
      <c r="C2465" s="1" t="s">
        <v>13949</v>
      </c>
      <c r="D2465" s="1" t="s">
        <v>16217</v>
      </c>
      <c r="G2465" t="s">
        <v>61</v>
      </c>
      <c r="I2465" t="s">
        <v>61</v>
      </c>
      <c r="M2465" t="s">
        <v>61</v>
      </c>
      <c r="N2465" t="s">
        <v>61</v>
      </c>
    </row>
    <row r="2466" spans="1:14" x14ac:dyDescent="0.2">
      <c r="A2466" s="1" t="s">
        <v>28018</v>
      </c>
      <c r="B2466" s="1" t="s">
        <v>13950</v>
      </c>
      <c r="C2466" s="1" t="s">
        <v>13951</v>
      </c>
      <c r="D2466" s="1" t="s">
        <v>16217</v>
      </c>
      <c r="G2466" t="s">
        <v>61</v>
      </c>
      <c r="I2466" t="s">
        <v>61</v>
      </c>
      <c r="M2466" t="s">
        <v>61</v>
      </c>
      <c r="N2466" t="s">
        <v>61</v>
      </c>
    </row>
    <row r="2467" spans="1:14" x14ac:dyDescent="0.2">
      <c r="A2467" s="1" t="s">
        <v>28019</v>
      </c>
      <c r="B2467" s="1" t="s">
        <v>13952</v>
      </c>
      <c r="C2467" s="1" t="s">
        <v>13953</v>
      </c>
      <c r="D2467" s="1" t="s">
        <v>16217</v>
      </c>
      <c r="G2467" t="s">
        <v>61</v>
      </c>
      <c r="I2467" t="s">
        <v>61</v>
      </c>
      <c r="M2467" t="s">
        <v>61</v>
      </c>
      <c r="N2467" t="s">
        <v>61</v>
      </c>
    </row>
    <row r="2468" spans="1:14" x14ac:dyDescent="0.2">
      <c r="A2468" s="1" t="s">
        <v>28020</v>
      </c>
      <c r="B2468" s="1" t="s">
        <v>13954</v>
      </c>
      <c r="C2468" s="1" t="s">
        <v>13955</v>
      </c>
      <c r="D2468" s="1" t="s">
        <v>16217</v>
      </c>
      <c r="G2468" t="s">
        <v>61</v>
      </c>
      <c r="I2468" t="s">
        <v>61</v>
      </c>
      <c r="M2468" t="s">
        <v>61</v>
      </c>
      <c r="N2468" t="s">
        <v>61</v>
      </c>
    </row>
    <row r="2469" spans="1:14" x14ac:dyDescent="0.2">
      <c r="A2469" s="1" t="s">
        <v>28021</v>
      </c>
      <c r="B2469" s="1" t="s">
        <v>13956</v>
      </c>
      <c r="C2469" s="1" t="s">
        <v>13957</v>
      </c>
      <c r="D2469" s="1" t="s">
        <v>16217</v>
      </c>
      <c r="G2469" t="s">
        <v>61</v>
      </c>
      <c r="I2469" t="s">
        <v>61</v>
      </c>
      <c r="M2469" t="s">
        <v>61</v>
      </c>
      <c r="N2469" t="s">
        <v>61</v>
      </c>
    </row>
    <row r="2470" spans="1:14" x14ac:dyDescent="0.2">
      <c r="A2470" s="1" t="s">
        <v>28022</v>
      </c>
      <c r="B2470" s="1" t="s">
        <v>13958</v>
      </c>
      <c r="C2470" s="1" t="s">
        <v>13959</v>
      </c>
      <c r="D2470" s="1" t="s">
        <v>16217</v>
      </c>
      <c r="G2470" t="s">
        <v>61</v>
      </c>
      <c r="I2470" t="s">
        <v>62</v>
      </c>
      <c r="M2470" t="s">
        <v>61</v>
      </c>
      <c r="N2470" t="s">
        <v>62</v>
      </c>
    </row>
    <row r="2471" spans="1:14" x14ac:dyDescent="0.2">
      <c r="A2471" s="1" t="s">
        <v>28023</v>
      </c>
      <c r="B2471" s="1" t="s">
        <v>13960</v>
      </c>
      <c r="C2471" s="1" t="s">
        <v>13961</v>
      </c>
      <c r="D2471" s="1" t="s">
        <v>16217</v>
      </c>
      <c r="G2471" t="s">
        <v>61</v>
      </c>
      <c r="I2471" t="s">
        <v>61</v>
      </c>
      <c r="M2471" t="s">
        <v>61</v>
      </c>
      <c r="N2471" t="s">
        <v>61</v>
      </c>
    </row>
    <row r="2472" spans="1:14" x14ac:dyDescent="0.2">
      <c r="A2472" s="1" t="s">
        <v>28024</v>
      </c>
      <c r="B2472" s="1" t="s">
        <v>13962</v>
      </c>
      <c r="C2472" s="1" t="s">
        <v>13963</v>
      </c>
      <c r="D2472" s="1" t="s">
        <v>16217</v>
      </c>
      <c r="G2472" t="s">
        <v>61</v>
      </c>
      <c r="I2472" t="s">
        <v>61</v>
      </c>
      <c r="M2472" t="s">
        <v>61</v>
      </c>
      <c r="N2472" t="s">
        <v>61</v>
      </c>
    </row>
    <row r="2473" spans="1:14" x14ac:dyDescent="0.2">
      <c r="A2473" s="1" t="s">
        <v>28025</v>
      </c>
      <c r="B2473" s="1" t="s">
        <v>13964</v>
      </c>
      <c r="C2473" s="1" t="s">
        <v>13965</v>
      </c>
      <c r="D2473" s="1" t="s">
        <v>16217</v>
      </c>
      <c r="E2473" t="s">
        <v>61</v>
      </c>
      <c r="F2473" t="s">
        <v>61</v>
      </c>
      <c r="G2473" t="s">
        <v>61</v>
      </c>
      <c r="I2473" t="s">
        <v>62</v>
      </c>
      <c r="J2473" t="s">
        <v>61</v>
      </c>
      <c r="K2473" t="s">
        <v>62</v>
      </c>
      <c r="M2473" t="s">
        <v>62</v>
      </c>
      <c r="N2473" t="s">
        <v>62</v>
      </c>
    </row>
    <row r="2474" spans="1:14" x14ac:dyDescent="0.2">
      <c r="A2474" s="1" t="s">
        <v>28026</v>
      </c>
      <c r="B2474" s="1" t="s">
        <v>13966</v>
      </c>
      <c r="C2474" s="1" t="s">
        <v>13967</v>
      </c>
      <c r="D2474" s="1" t="s">
        <v>16217</v>
      </c>
      <c r="G2474" t="s">
        <v>61</v>
      </c>
      <c r="I2474" t="s">
        <v>62</v>
      </c>
      <c r="M2474" t="s">
        <v>61</v>
      </c>
      <c r="N2474" t="s">
        <v>61</v>
      </c>
    </row>
    <row r="2475" spans="1:14" x14ac:dyDescent="0.2">
      <c r="A2475" s="1" t="s">
        <v>28027</v>
      </c>
      <c r="B2475" s="1" t="s">
        <v>13968</v>
      </c>
      <c r="C2475" s="1" t="s">
        <v>13969</v>
      </c>
      <c r="D2475" s="1" t="s">
        <v>16217</v>
      </c>
      <c r="G2475" t="s">
        <v>61</v>
      </c>
      <c r="I2475" t="s">
        <v>61</v>
      </c>
      <c r="M2475" t="s">
        <v>61</v>
      </c>
      <c r="N2475" t="s">
        <v>61</v>
      </c>
    </row>
    <row r="2476" spans="1:14" x14ac:dyDescent="0.2">
      <c r="A2476" s="1" t="s">
        <v>28028</v>
      </c>
      <c r="B2476" s="1" t="s">
        <v>13970</v>
      </c>
      <c r="C2476" s="1" t="s">
        <v>13971</v>
      </c>
      <c r="D2476" s="1" t="s">
        <v>16217</v>
      </c>
      <c r="G2476" t="s">
        <v>61</v>
      </c>
      <c r="I2476" t="s">
        <v>61</v>
      </c>
      <c r="M2476" t="s">
        <v>61</v>
      </c>
      <c r="N2476" t="s">
        <v>61</v>
      </c>
    </row>
    <row r="2477" spans="1:14" x14ac:dyDescent="0.2">
      <c r="A2477" s="1" t="s">
        <v>28029</v>
      </c>
      <c r="B2477" s="1" t="s">
        <v>13972</v>
      </c>
      <c r="C2477" s="1" t="s">
        <v>13973</v>
      </c>
      <c r="D2477" s="1" t="s">
        <v>16217</v>
      </c>
      <c r="G2477" t="s">
        <v>61</v>
      </c>
      <c r="I2477" t="s">
        <v>61</v>
      </c>
      <c r="M2477" t="s">
        <v>61</v>
      </c>
      <c r="N2477" t="s">
        <v>61</v>
      </c>
    </row>
    <row r="2478" spans="1:14" x14ac:dyDescent="0.2">
      <c r="A2478" s="1" t="s">
        <v>28030</v>
      </c>
      <c r="B2478" s="1" t="s">
        <v>13974</v>
      </c>
      <c r="C2478" s="1" t="s">
        <v>13975</v>
      </c>
      <c r="D2478" s="1" t="s">
        <v>16217</v>
      </c>
      <c r="G2478" t="s">
        <v>61</v>
      </c>
      <c r="I2478" t="s">
        <v>61</v>
      </c>
      <c r="M2478" t="s">
        <v>61</v>
      </c>
      <c r="N2478" t="s">
        <v>61</v>
      </c>
    </row>
    <row r="2479" spans="1:14" x14ac:dyDescent="0.2">
      <c r="A2479" s="1" t="s">
        <v>28031</v>
      </c>
      <c r="B2479" s="1" t="s">
        <v>13976</v>
      </c>
      <c r="C2479" s="1" t="s">
        <v>13977</v>
      </c>
      <c r="D2479" s="1" t="s">
        <v>16217</v>
      </c>
      <c r="M2479" t="s">
        <v>61</v>
      </c>
    </row>
    <row r="2480" spans="1:14" x14ac:dyDescent="0.2">
      <c r="A2480" s="1" t="s">
        <v>28032</v>
      </c>
      <c r="B2480" s="1" t="s">
        <v>13978</v>
      </c>
      <c r="C2480" s="1" t="s">
        <v>13979</v>
      </c>
      <c r="D2480" s="1" t="s">
        <v>16217</v>
      </c>
      <c r="G2480" t="s">
        <v>61</v>
      </c>
      <c r="I2480" t="s">
        <v>61</v>
      </c>
      <c r="M2480" t="s">
        <v>61</v>
      </c>
      <c r="N2480" t="s">
        <v>61</v>
      </c>
    </row>
    <row r="2481" spans="1:14" x14ac:dyDescent="0.2">
      <c r="A2481" s="1" t="s">
        <v>28033</v>
      </c>
      <c r="B2481" s="1" t="s">
        <v>13980</v>
      </c>
      <c r="C2481" s="1" t="s">
        <v>13981</v>
      </c>
      <c r="D2481" s="1" t="s">
        <v>16217</v>
      </c>
      <c r="G2481" t="s">
        <v>61</v>
      </c>
      <c r="I2481" t="s">
        <v>61</v>
      </c>
      <c r="M2481" t="s">
        <v>61</v>
      </c>
      <c r="N2481" t="s">
        <v>61</v>
      </c>
    </row>
    <row r="2482" spans="1:14" x14ac:dyDescent="0.2">
      <c r="A2482" s="1" t="s">
        <v>28034</v>
      </c>
      <c r="B2482" s="1" t="s">
        <v>13982</v>
      </c>
      <c r="C2482" s="1" t="s">
        <v>13983</v>
      </c>
      <c r="D2482" s="1" t="s">
        <v>16217</v>
      </c>
      <c r="G2482" t="s">
        <v>61</v>
      </c>
      <c r="I2482" t="s">
        <v>61</v>
      </c>
      <c r="M2482" t="s">
        <v>61</v>
      </c>
      <c r="N2482" t="s">
        <v>61</v>
      </c>
    </row>
    <row r="2483" spans="1:14" x14ac:dyDescent="0.2">
      <c r="A2483" s="1" t="s">
        <v>28035</v>
      </c>
      <c r="B2483" s="1" t="s">
        <v>13984</v>
      </c>
      <c r="C2483" s="1" t="s">
        <v>13985</v>
      </c>
      <c r="D2483" s="1" t="s">
        <v>16217</v>
      </c>
      <c r="G2483" t="s">
        <v>61</v>
      </c>
      <c r="I2483" t="s">
        <v>61</v>
      </c>
      <c r="M2483" t="s">
        <v>61</v>
      </c>
      <c r="N2483" t="s">
        <v>61</v>
      </c>
    </row>
    <row r="2484" spans="1:14" x14ac:dyDescent="0.2">
      <c r="A2484" s="1" t="s">
        <v>28036</v>
      </c>
      <c r="B2484" s="1" t="s">
        <v>13986</v>
      </c>
      <c r="C2484" s="1" t="s">
        <v>13987</v>
      </c>
      <c r="D2484" s="1" t="s">
        <v>16217</v>
      </c>
      <c r="G2484" t="s">
        <v>61</v>
      </c>
      <c r="I2484" t="s">
        <v>61</v>
      </c>
      <c r="M2484" t="s">
        <v>61</v>
      </c>
      <c r="N2484" t="s">
        <v>61</v>
      </c>
    </row>
    <row r="2485" spans="1:14" x14ac:dyDescent="0.2">
      <c r="A2485" s="1" t="s">
        <v>28037</v>
      </c>
      <c r="B2485" s="1" t="s">
        <v>13988</v>
      </c>
      <c r="C2485" s="1" t="s">
        <v>13989</v>
      </c>
      <c r="D2485" s="1" t="s">
        <v>16217</v>
      </c>
      <c r="G2485" t="s">
        <v>61</v>
      </c>
      <c r="I2485" t="s">
        <v>61</v>
      </c>
      <c r="M2485" t="s">
        <v>61</v>
      </c>
      <c r="N2485" t="s">
        <v>61</v>
      </c>
    </row>
    <row r="2486" spans="1:14" x14ac:dyDescent="0.2">
      <c r="A2486" s="1" t="s">
        <v>28038</v>
      </c>
      <c r="B2486" s="1" t="s">
        <v>13990</v>
      </c>
      <c r="C2486" s="1" t="s">
        <v>13991</v>
      </c>
      <c r="D2486" s="1" t="s">
        <v>16217</v>
      </c>
      <c r="G2486" t="s">
        <v>62</v>
      </c>
      <c r="I2486" t="s">
        <v>61</v>
      </c>
      <c r="M2486" t="s">
        <v>61</v>
      </c>
      <c r="N2486" t="s">
        <v>61</v>
      </c>
    </row>
    <row r="2487" spans="1:14" x14ac:dyDescent="0.2">
      <c r="A2487" s="1" t="s">
        <v>28039</v>
      </c>
      <c r="B2487" s="1" t="s">
        <v>13992</v>
      </c>
      <c r="C2487" s="1" t="s">
        <v>13993</v>
      </c>
      <c r="D2487" s="1" t="s">
        <v>16217</v>
      </c>
      <c r="G2487" t="s">
        <v>61</v>
      </c>
      <c r="I2487" t="s">
        <v>61</v>
      </c>
      <c r="M2487" t="s">
        <v>61</v>
      </c>
      <c r="N2487" t="s">
        <v>61</v>
      </c>
    </row>
    <row r="2488" spans="1:14" x14ac:dyDescent="0.2">
      <c r="A2488" s="1" t="s">
        <v>28040</v>
      </c>
      <c r="B2488" s="1" t="s">
        <v>13994</v>
      </c>
      <c r="C2488" s="1" t="s">
        <v>13995</v>
      </c>
      <c r="D2488" s="1" t="s">
        <v>16217</v>
      </c>
      <c r="I2488" t="s">
        <v>61</v>
      </c>
      <c r="M2488" t="s">
        <v>62</v>
      </c>
      <c r="N2488" t="s">
        <v>61</v>
      </c>
    </row>
    <row r="2489" spans="1:14" x14ac:dyDescent="0.2">
      <c r="A2489" s="1" t="s">
        <v>28041</v>
      </c>
      <c r="B2489" s="1" t="s">
        <v>13996</v>
      </c>
      <c r="C2489" s="1" t="s">
        <v>13997</v>
      </c>
      <c r="D2489" s="1" t="s">
        <v>16217</v>
      </c>
      <c r="G2489" t="s">
        <v>61</v>
      </c>
      <c r="I2489" t="s">
        <v>61</v>
      </c>
      <c r="M2489" t="s">
        <v>61</v>
      </c>
      <c r="N2489" t="s">
        <v>61</v>
      </c>
    </row>
    <row r="2490" spans="1:14" x14ac:dyDescent="0.2">
      <c r="A2490" s="1" t="s">
        <v>28042</v>
      </c>
      <c r="B2490" s="1" t="s">
        <v>13998</v>
      </c>
      <c r="C2490" s="1" t="s">
        <v>13999</v>
      </c>
      <c r="D2490" s="1" t="s">
        <v>16217</v>
      </c>
      <c r="G2490" t="s">
        <v>61</v>
      </c>
      <c r="I2490" t="s">
        <v>61</v>
      </c>
      <c r="M2490" t="s">
        <v>61</v>
      </c>
      <c r="N2490" t="s">
        <v>61</v>
      </c>
    </row>
    <row r="2491" spans="1:14" x14ac:dyDescent="0.2">
      <c r="A2491" s="1" t="s">
        <v>28043</v>
      </c>
      <c r="B2491" s="1" t="s">
        <v>14000</v>
      </c>
      <c r="C2491" s="1" t="s">
        <v>14001</v>
      </c>
      <c r="D2491" s="1" t="s">
        <v>16217</v>
      </c>
      <c r="G2491" t="s">
        <v>61</v>
      </c>
      <c r="I2491" t="s">
        <v>61</v>
      </c>
      <c r="M2491" t="s">
        <v>61</v>
      </c>
      <c r="N2491" t="s">
        <v>61</v>
      </c>
    </row>
    <row r="2492" spans="1:14" x14ac:dyDescent="0.2">
      <c r="A2492" s="1" t="s">
        <v>28044</v>
      </c>
      <c r="B2492" s="1" t="s">
        <v>14002</v>
      </c>
      <c r="C2492" s="1" t="s">
        <v>14003</v>
      </c>
      <c r="D2492" s="1" t="s">
        <v>16217</v>
      </c>
      <c r="G2492" t="s">
        <v>61</v>
      </c>
      <c r="I2492" t="s">
        <v>61</v>
      </c>
      <c r="M2492" t="s">
        <v>61</v>
      </c>
      <c r="N2492" t="s">
        <v>61</v>
      </c>
    </row>
    <row r="2493" spans="1:14" x14ac:dyDescent="0.2">
      <c r="A2493" s="1" t="s">
        <v>28045</v>
      </c>
      <c r="B2493" s="1" t="s">
        <v>14004</v>
      </c>
      <c r="C2493" s="1" t="s">
        <v>14005</v>
      </c>
      <c r="D2493" s="1" t="s">
        <v>16217</v>
      </c>
      <c r="G2493" t="s">
        <v>61</v>
      </c>
      <c r="I2493" t="s">
        <v>61</v>
      </c>
      <c r="M2493" t="s">
        <v>61</v>
      </c>
      <c r="N2493" t="s">
        <v>61</v>
      </c>
    </row>
    <row r="2494" spans="1:14" x14ac:dyDescent="0.2">
      <c r="A2494" s="1" t="s">
        <v>28046</v>
      </c>
      <c r="B2494" s="1" t="s">
        <v>14006</v>
      </c>
      <c r="C2494" s="1" t="s">
        <v>14007</v>
      </c>
      <c r="D2494" s="1" t="s">
        <v>16217</v>
      </c>
      <c r="G2494" t="s">
        <v>61</v>
      </c>
      <c r="I2494" t="s">
        <v>61</v>
      </c>
      <c r="M2494" t="s">
        <v>61</v>
      </c>
      <c r="N2494" t="s">
        <v>61</v>
      </c>
    </row>
    <row r="2495" spans="1:14" x14ac:dyDescent="0.2">
      <c r="A2495" s="1" t="s">
        <v>28047</v>
      </c>
      <c r="B2495" s="1" t="s">
        <v>14008</v>
      </c>
      <c r="C2495" s="1" t="s">
        <v>14009</v>
      </c>
      <c r="D2495" s="1" t="s">
        <v>16217</v>
      </c>
      <c r="G2495" t="s">
        <v>61</v>
      </c>
      <c r="I2495" t="s">
        <v>61</v>
      </c>
      <c r="M2495" t="s">
        <v>61</v>
      </c>
      <c r="N2495" t="s">
        <v>61</v>
      </c>
    </row>
    <row r="2496" spans="1:14" x14ac:dyDescent="0.2">
      <c r="A2496" s="1" t="s">
        <v>28048</v>
      </c>
      <c r="B2496" s="1" t="s">
        <v>14010</v>
      </c>
      <c r="C2496" s="1" t="s">
        <v>14011</v>
      </c>
      <c r="D2496" s="1" t="s">
        <v>16217</v>
      </c>
      <c r="G2496" t="s">
        <v>61</v>
      </c>
      <c r="I2496" t="s">
        <v>61</v>
      </c>
      <c r="M2496" t="s">
        <v>61</v>
      </c>
      <c r="N2496" t="s">
        <v>61</v>
      </c>
    </row>
    <row r="2497" spans="1:14" x14ac:dyDescent="0.2">
      <c r="A2497" s="1" t="s">
        <v>28049</v>
      </c>
      <c r="B2497" s="1" t="s">
        <v>14012</v>
      </c>
      <c r="C2497" s="1" t="s">
        <v>14013</v>
      </c>
      <c r="D2497" s="1" t="s">
        <v>16217</v>
      </c>
      <c r="G2497" t="s">
        <v>61</v>
      </c>
      <c r="I2497" t="s">
        <v>61</v>
      </c>
      <c r="M2497" t="s">
        <v>61</v>
      </c>
      <c r="N2497" t="s">
        <v>61</v>
      </c>
    </row>
    <row r="2498" spans="1:14" x14ac:dyDescent="0.2">
      <c r="A2498" s="1" t="s">
        <v>28050</v>
      </c>
      <c r="B2498" s="1" t="s">
        <v>14014</v>
      </c>
      <c r="C2498" s="1" t="s">
        <v>14015</v>
      </c>
      <c r="D2498" s="1" t="s">
        <v>16217</v>
      </c>
      <c r="G2498" t="s">
        <v>61</v>
      </c>
      <c r="I2498" t="s">
        <v>61</v>
      </c>
      <c r="M2498" t="s">
        <v>61</v>
      </c>
      <c r="N2498" t="s">
        <v>61</v>
      </c>
    </row>
    <row r="2499" spans="1:14" x14ac:dyDescent="0.2">
      <c r="A2499" s="1" t="s">
        <v>28051</v>
      </c>
      <c r="B2499" s="1" t="s">
        <v>14016</v>
      </c>
      <c r="C2499" s="1" t="s">
        <v>14017</v>
      </c>
      <c r="D2499" s="1" t="s">
        <v>16217</v>
      </c>
      <c r="G2499" t="s">
        <v>61</v>
      </c>
      <c r="I2499" t="s">
        <v>61</v>
      </c>
      <c r="M2499" t="s">
        <v>61</v>
      </c>
      <c r="N2499" t="s">
        <v>61</v>
      </c>
    </row>
    <row r="2500" spans="1:14" x14ac:dyDescent="0.2">
      <c r="A2500" s="1" t="s">
        <v>28052</v>
      </c>
      <c r="B2500" s="1" t="s">
        <v>14018</v>
      </c>
      <c r="C2500" s="1" t="s">
        <v>14019</v>
      </c>
      <c r="D2500" s="1" t="s">
        <v>16217</v>
      </c>
      <c r="G2500" t="s">
        <v>61</v>
      </c>
      <c r="I2500" t="s">
        <v>61</v>
      </c>
      <c r="M2500" t="s">
        <v>61</v>
      </c>
      <c r="N2500" t="s">
        <v>61</v>
      </c>
    </row>
    <row r="2501" spans="1:14" x14ac:dyDescent="0.2">
      <c r="A2501" s="1" t="s">
        <v>28053</v>
      </c>
      <c r="B2501" s="1" t="s">
        <v>14020</v>
      </c>
      <c r="C2501" s="1" t="s">
        <v>14021</v>
      </c>
      <c r="D2501" s="1" t="s">
        <v>16217</v>
      </c>
      <c r="G2501" t="s">
        <v>61</v>
      </c>
      <c r="I2501" t="s">
        <v>61</v>
      </c>
      <c r="M2501" t="s">
        <v>61</v>
      </c>
      <c r="N2501" t="s">
        <v>61</v>
      </c>
    </row>
    <row r="2502" spans="1:14" x14ac:dyDescent="0.2">
      <c r="A2502" s="1" t="s">
        <v>28054</v>
      </c>
      <c r="B2502" s="1" t="s">
        <v>14022</v>
      </c>
      <c r="C2502" s="1" t="s">
        <v>14023</v>
      </c>
      <c r="D2502" s="1" t="s">
        <v>16217</v>
      </c>
      <c r="I2502" t="s">
        <v>62</v>
      </c>
      <c r="M2502" t="s">
        <v>62</v>
      </c>
      <c r="N2502" t="s">
        <v>62</v>
      </c>
    </row>
    <row r="2503" spans="1:14" x14ac:dyDescent="0.2">
      <c r="A2503" s="1" t="s">
        <v>28055</v>
      </c>
      <c r="B2503" s="1" t="s">
        <v>14024</v>
      </c>
      <c r="C2503" s="1" t="s">
        <v>14025</v>
      </c>
      <c r="D2503" s="1" t="s">
        <v>16217</v>
      </c>
      <c r="G2503" t="s">
        <v>61</v>
      </c>
      <c r="I2503" t="s">
        <v>61</v>
      </c>
      <c r="M2503" t="s">
        <v>61</v>
      </c>
      <c r="N2503" t="s">
        <v>61</v>
      </c>
    </row>
    <row r="2504" spans="1:14" x14ac:dyDescent="0.2">
      <c r="A2504" s="1" t="s">
        <v>28056</v>
      </c>
      <c r="B2504" s="1" t="s">
        <v>14026</v>
      </c>
      <c r="C2504" s="1" t="s">
        <v>14027</v>
      </c>
      <c r="D2504" s="1" t="s">
        <v>16217</v>
      </c>
      <c r="E2504" t="s">
        <v>61</v>
      </c>
      <c r="F2504" t="s">
        <v>61</v>
      </c>
      <c r="G2504" t="s">
        <v>62</v>
      </c>
      <c r="I2504" t="s">
        <v>62</v>
      </c>
      <c r="J2504" t="s">
        <v>62</v>
      </c>
      <c r="K2504" t="s">
        <v>61</v>
      </c>
      <c r="M2504" t="s">
        <v>62</v>
      </c>
      <c r="N2504" t="s">
        <v>62</v>
      </c>
    </row>
    <row r="2505" spans="1:14" x14ac:dyDescent="0.2">
      <c r="A2505" s="1" t="s">
        <v>28057</v>
      </c>
      <c r="B2505" s="1" t="s">
        <v>14028</v>
      </c>
      <c r="C2505" s="1" t="s">
        <v>14029</v>
      </c>
      <c r="D2505" s="1" t="s">
        <v>16217</v>
      </c>
      <c r="G2505" t="s">
        <v>61</v>
      </c>
      <c r="I2505" t="s">
        <v>61</v>
      </c>
      <c r="M2505" t="s">
        <v>61</v>
      </c>
      <c r="N2505" t="s">
        <v>61</v>
      </c>
    </row>
    <row r="2506" spans="1:14" x14ac:dyDescent="0.2">
      <c r="A2506" s="1" t="s">
        <v>28058</v>
      </c>
      <c r="B2506" s="1" t="s">
        <v>14030</v>
      </c>
      <c r="C2506" s="1" t="s">
        <v>14031</v>
      </c>
      <c r="D2506" s="1" t="s">
        <v>16217</v>
      </c>
      <c r="G2506" t="s">
        <v>61</v>
      </c>
      <c r="I2506" t="s">
        <v>61</v>
      </c>
      <c r="M2506" t="s">
        <v>61</v>
      </c>
      <c r="N2506" t="s">
        <v>61</v>
      </c>
    </row>
    <row r="2507" spans="1:14" x14ac:dyDescent="0.2">
      <c r="A2507" s="1" t="s">
        <v>28059</v>
      </c>
      <c r="B2507" s="1" t="s">
        <v>14032</v>
      </c>
      <c r="C2507" s="1" t="s">
        <v>14033</v>
      </c>
      <c r="D2507" s="1" t="s">
        <v>16217</v>
      </c>
      <c r="G2507" t="s">
        <v>61</v>
      </c>
      <c r="I2507" t="s">
        <v>61</v>
      </c>
      <c r="M2507" t="s">
        <v>61</v>
      </c>
      <c r="N2507" t="s">
        <v>61</v>
      </c>
    </row>
    <row r="2508" spans="1:14" x14ac:dyDescent="0.2">
      <c r="A2508" s="1" t="s">
        <v>28060</v>
      </c>
      <c r="B2508" s="1" t="s">
        <v>14034</v>
      </c>
      <c r="C2508" s="1" t="s">
        <v>14035</v>
      </c>
      <c r="D2508" s="1" t="s">
        <v>16217</v>
      </c>
      <c r="G2508" t="s">
        <v>61</v>
      </c>
      <c r="I2508" t="s">
        <v>61</v>
      </c>
      <c r="M2508" t="s">
        <v>61</v>
      </c>
      <c r="N2508" t="s">
        <v>61</v>
      </c>
    </row>
    <row r="2509" spans="1:14" x14ac:dyDescent="0.2">
      <c r="A2509" s="1" t="s">
        <v>28061</v>
      </c>
      <c r="B2509" s="1" t="s">
        <v>14036</v>
      </c>
      <c r="C2509" s="1" t="s">
        <v>14037</v>
      </c>
      <c r="D2509" s="1" t="s">
        <v>16217</v>
      </c>
      <c r="G2509" t="s">
        <v>61</v>
      </c>
      <c r="I2509" t="s">
        <v>61</v>
      </c>
      <c r="M2509" t="s">
        <v>61</v>
      </c>
      <c r="N2509" t="s">
        <v>61</v>
      </c>
    </row>
    <row r="2510" spans="1:14" x14ac:dyDescent="0.2">
      <c r="A2510" s="1" t="s">
        <v>28062</v>
      </c>
      <c r="B2510" s="1" t="s">
        <v>14038</v>
      </c>
      <c r="C2510" s="1" t="s">
        <v>14039</v>
      </c>
      <c r="D2510" s="1" t="s">
        <v>16217</v>
      </c>
      <c r="G2510" t="s">
        <v>61</v>
      </c>
      <c r="I2510" t="s">
        <v>61</v>
      </c>
      <c r="M2510" t="s">
        <v>61</v>
      </c>
      <c r="N2510" t="s">
        <v>61</v>
      </c>
    </row>
    <row r="2511" spans="1:14" x14ac:dyDescent="0.2">
      <c r="A2511" s="1" t="s">
        <v>28063</v>
      </c>
      <c r="B2511" s="1" t="s">
        <v>14040</v>
      </c>
      <c r="C2511" s="1" t="s">
        <v>14041</v>
      </c>
      <c r="D2511" s="1" t="s">
        <v>16217</v>
      </c>
      <c r="G2511" t="s">
        <v>61</v>
      </c>
      <c r="I2511" t="s">
        <v>61</v>
      </c>
      <c r="M2511" t="s">
        <v>61</v>
      </c>
      <c r="N2511" t="s">
        <v>61</v>
      </c>
    </row>
    <row r="2512" spans="1:14" x14ac:dyDescent="0.2">
      <c r="A2512" s="1" t="s">
        <v>28064</v>
      </c>
      <c r="B2512" s="1" t="s">
        <v>14042</v>
      </c>
      <c r="C2512" s="1" t="s">
        <v>14043</v>
      </c>
      <c r="D2512" s="1" t="s">
        <v>16217</v>
      </c>
      <c r="E2512" t="s">
        <v>61</v>
      </c>
      <c r="G2512" t="s">
        <v>61</v>
      </c>
      <c r="I2512" t="s">
        <v>62</v>
      </c>
      <c r="M2512" t="s">
        <v>61</v>
      </c>
    </row>
    <row r="2513" spans="1:15" x14ac:dyDescent="0.2">
      <c r="A2513" s="1" t="s">
        <v>28065</v>
      </c>
      <c r="B2513" s="1" t="s">
        <v>14044</v>
      </c>
      <c r="C2513" s="1" t="s">
        <v>14045</v>
      </c>
      <c r="D2513" s="1" t="s">
        <v>16217</v>
      </c>
      <c r="G2513" t="s">
        <v>61</v>
      </c>
      <c r="I2513" t="s">
        <v>61</v>
      </c>
      <c r="M2513" t="s">
        <v>61</v>
      </c>
      <c r="N2513" t="s">
        <v>61</v>
      </c>
      <c r="O2513" t="s">
        <v>61</v>
      </c>
    </row>
    <row r="2514" spans="1:15" x14ac:dyDescent="0.2">
      <c r="A2514" s="1" t="s">
        <v>28066</v>
      </c>
      <c r="B2514" s="1" t="s">
        <v>14046</v>
      </c>
      <c r="C2514" s="1" t="s">
        <v>14047</v>
      </c>
      <c r="D2514" s="1" t="s">
        <v>16217</v>
      </c>
      <c r="G2514" t="s">
        <v>61</v>
      </c>
      <c r="I2514" t="s">
        <v>62</v>
      </c>
      <c r="M2514" t="s">
        <v>61</v>
      </c>
      <c r="N2514" t="s">
        <v>61</v>
      </c>
      <c r="O2514" t="s">
        <v>61</v>
      </c>
    </row>
    <row r="2515" spans="1:15" x14ac:dyDescent="0.2">
      <c r="A2515" s="1" t="s">
        <v>28067</v>
      </c>
      <c r="B2515" s="1" t="s">
        <v>14048</v>
      </c>
      <c r="C2515" s="1" t="s">
        <v>14049</v>
      </c>
      <c r="D2515" s="1" t="s">
        <v>16217</v>
      </c>
      <c r="I2515" t="s">
        <v>61</v>
      </c>
    </row>
    <row r="2516" spans="1:15" x14ac:dyDescent="0.2">
      <c r="A2516" s="1" t="s">
        <v>28068</v>
      </c>
      <c r="B2516" s="1" t="s">
        <v>14050</v>
      </c>
      <c r="C2516" s="1" t="s">
        <v>14051</v>
      </c>
      <c r="D2516" s="1" t="s">
        <v>16217</v>
      </c>
      <c r="G2516" t="s">
        <v>61</v>
      </c>
      <c r="I2516" t="s">
        <v>61</v>
      </c>
      <c r="M2516" t="s">
        <v>61</v>
      </c>
      <c r="N2516" t="s">
        <v>61</v>
      </c>
      <c r="O2516" t="s">
        <v>61</v>
      </c>
    </row>
    <row r="2517" spans="1:15" x14ac:dyDescent="0.2">
      <c r="A2517" s="1" t="s">
        <v>28069</v>
      </c>
      <c r="B2517" s="1" t="s">
        <v>14052</v>
      </c>
      <c r="C2517" s="1" t="s">
        <v>14053</v>
      </c>
      <c r="D2517" s="1" t="s">
        <v>16217</v>
      </c>
      <c r="G2517" t="s">
        <v>61</v>
      </c>
      <c r="I2517" t="s">
        <v>61</v>
      </c>
      <c r="M2517" t="s">
        <v>61</v>
      </c>
      <c r="N2517" t="s">
        <v>61</v>
      </c>
      <c r="O2517" t="s">
        <v>61</v>
      </c>
    </row>
    <row r="2518" spans="1:15" x14ac:dyDescent="0.2">
      <c r="A2518" s="1" t="s">
        <v>28070</v>
      </c>
      <c r="B2518" s="1" t="s">
        <v>14054</v>
      </c>
      <c r="C2518" s="1" t="s">
        <v>14055</v>
      </c>
      <c r="D2518" s="1" t="s">
        <v>16217</v>
      </c>
      <c r="G2518" t="s">
        <v>61</v>
      </c>
      <c r="I2518" t="s">
        <v>61</v>
      </c>
      <c r="M2518" t="s">
        <v>61</v>
      </c>
      <c r="N2518" t="s">
        <v>61</v>
      </c>
      <c r="O2518" t="s">
        <v>61</v>
      </c>
    </row>
    <row r="2519" spans="1:15" x14ac:dyDescent="0.2">
      <c r="A2519" s="1" t="s">
        <v>28071</v>
      </c>
      <c r="B2519" s="1" t="s">
        <v>14056</v>
      </c>
      <c r="C2519" s="1" t="s">
        <v>14057</v>
      </c>
      <c r="D2519" s="1" t="s">
        <v>16217</v>
      </c>
      <c r="G2519" t="s">
        <v>61</v>
      </c>
      <c r="I2519" t="s">
        <v>61</v>
      </c>
      <c r="M2519" t="s">
        <v>61</v>
      </c>
      <c r="N2519" t="s">
        <v>61</v>
      </c>
      <c r="O2519" t="s">
        <v>61</v>
      </c>
    </row>
    <row r="2520" spans="1:15" x14ac:dyDescent="0.2">
      <c r="A2520" s="1" t="s">
        <v>28072</v>
      </c>
      <c r="B2520" s="1" t="s">
        <v>14058</v>
      </c>
      <c r="C2520" s="1" t="s">
        <v>14059</v>
      </c>
      <c r="D2520" s="1" t="s">
        <v>16217</v>
      </c>
      <c r="G2520" t="s">
        <v>61</v>
      </c>
      <c r="I2520" t="s">
        <v>61</v>
      </c>
      <c r="M2520" t="s">
        <v>61</v>
      </c>
      <c r="N2520" t="s">
        <v>61</v>
      </c>
      <c r="O2520" t="s">
        <v>61</v>
      </c>
    </row>
    <row r="2521" spans="1:15" x14ac:dyDescent="0.2">
      <c r="A2521" s="1" t="s">
        <v>28073</v>
      </c>
      <c r="B2521" s="1" t="s">
        <v>14060</v>
      </c>
      <c r="C2521" s="1" t="s">
        <v>14061</v>
      </c>
      <c r="D2521" s="1" t="s">
        <v>16217</v>
      </c>
      <c r="G2521" t="s">
        <v>61</v>
      </c>
      <c r="I2521" t="s">
        <v>61</v>
      </c>
      <c r="M2521" t="s">
        <v>61</v>
      </c>
      <c r="N2521" t="s">
        <v>61</v>
      </c>
      <c r="O2521" t="s">
        <v>61</v>
      </c>
    </row>
    <row r="2522" spans="1:15" x14ac:dyDescent="0.2">
      <c r="A2522" s="1" t="s">
        <v>28074</v>
      </c>
      <c r="B2522" s="1" t="s">
        <v>14062</v>
      </c>
      <c r="C2522" s="1" t="s">
        <v>14063</v>
      </c>
      <c r="D2522" s="1" t="s">
        <v>16217</v>
      </c>
      <c r="G2522" t="s">
        <v>61</v>
      </c>
      <c r="I2522" t="s">
        <v>61</v>
      </c>
      <c r="M2522" t="s">
        <v>61</v>
      </c>
      <c r="N2522" t="s">
        <v>61</v>
      </c>
      <c r="O2522" t="s">
        <v>61</v>
      </c>
    </row>
    <row r="2523" spans="1:15" x14ac:dyDescent="0.2">
      <c r="A2523" s="1" t="s">
        <v>28075</v>
      </c>
      <c r="B2523" s="1" t="s">
        <v>14064</v>
      </c>
      <c r="C2523" s="1" t="s">
        <v>14065</v>
      </c>
      <c r="D2523" s="1" t="s">
        <v>16217</v>
      </c>
      <c r="G2523" t="s">
        <v>61</v>
      </c>
      <c r="I2523" t="s">
        <v>61</v>
      </c>
      <c r="M2523" t="s">
        <v>61</v>
      </c>
      <c r="N2523" t="s">
        <v>61</v>
      </c>
      <c r="O2523" t="s">
        <v>61</v>
      </c>
    </row>
    <row r="2524" spans="1:15" x14ac:dyDescent="0.2">
      <c r="A2524" s="1" t="s">
        <v>28076</v>
      </c>
      <c r="B2524" s="1" t="s">
        <v>14066</v>
      </c>
      <c r="C2524" s="1" t="s">
        <v>14067</v>
      </c>
      <c r="D2524" s="1" t="s">
        <v>16217</v>
      </c>
      <c r="G2524" t="s">
        <v>61</v>
      </c>
      <c r="I2524" t="s">
        <v>61</v>
      </c>
      <c r="M2524" t="s">
        <v>61</v>
      </c>
      <c r="N2524" t="s">
        <v>61</v>
      </c>
      <c r="O2524" t="s">
        <v>61</v>
      </c>
    </row>
    <row r="2525" spans="1:15" x14ac:dyDescent="0.2">
      <c r="A2525" s="1" t="s">
        <v>28077</v>
      </c>
      <c r="B2525" s="1" t="s">
        <v>14068</v>
      </c>
      <c r="C2525" s="1" t="s">
        <v>14069</v>
      </c>
      <c r="D2525" s="1" t="s">
        <v>16217</v>
      </c>
      <c r="G2525" t="s">
        <v>61</v>
      </c>
      <c r="I2525" t="s">
        <v>61</v>
      </c>
      <c r="M2525" t="s">
        <v>61</v>
      </c>
      <c r="N2525" t="s">
        <v>61</v>
      </c>
      <c r="O2525" t="s">
        <v>61</v>
      </c>
    </row>
    <row r="2526" spans="1:15" x14ac:dyDescent="0.2">
      <c r="A2526" s="1" t="s">
        <v>28078</v>
      </c>
      <c r="B2526" s="1" t="s">
        <v>14070</v>
      </c>
      <c r="C2526" s="1" t="s">
        <v>14071</v>
      </c>
      <c r="D2526" s="1" t="s">
        <v>16217</v>
      </c>
      <c r="G2526" t="s">
        <v>61</v>
      </c>
      <c r="I2526" t="s">
        <v>62</v>
      </c>
      <c r="M2526" t="s">
        <v>61</v>
      </c>
      <c r="N2526" t="s">
        <v>61</v>
      </c>
      <c r="O2526" t="s">
        <v>62</v>
      </c>
    </row>
    <row r="2527" spans="1:15" x14ac:dyDescent="0.2">
      <c r="A2527" s="1" t="s">
        <v>28079</v>
      </c>
      <c r="B2527" s="1" t="s">
        <v>14072</v>
      </c>
      <c r="C2527" s="1" t="s">
        <v>14073</v>
      </c>
      <c r="D2527" s="1" t="s">
        <v>16217</v>
      </c>
      <c r="G2527" t="s">
        <v>61</v>
      </c>
      <c r="I2527" t="s">
        <v>61</v>
      </c>
      <c r="M2527" t="s">
        <v>61</v>
      </c>
      <c r="N2527" t="s">
        <v>61</v>
      </c>
      <c r="O2527" t="s">
        <v>61</v>
      </c>
    </row>
    <row r="2528" spans="1:15" x14ac:dyDescent="0.2">
      <c r="A2528" s="1" t="s">
        <v>28080</v>
      </c>
      <c r="B2528" s="1" t="s">
        <v>14074</v>
      </c>
      <c r="C2528" s="1" t="s">
        <v>14075</v>
      </c>
      <c r="D2528" s="1" t="s">
        <v>16217</v>
      </c>
      <c r="G2528" t="s">
        <v>61</v>
      </c>
      <c r="I2528" t="s">
        <v>61</v>
      </c>
      <c r="M2528" t="s">
        <v>61</v>
      </c>
      <c r="N2528" t="s">
        <v>61</v>
      </c>
      <c r="O2528" t="s">
        <v>61</v>
      </c>
    </row>
    <row r="2529" spans="1:15" x14ac:dyDescent="0.2">
      <c r="A2529" s="1" t="s">
        <v>28081</v>
      </c>
      <c r="B2529" s="1" t="s">
        <v>14076</v>
      </c>
      <c r="C2529" s="1" t="s">
        <v>14077</v>
      </c>
      <c r="D2529" s="1" t="s">
        <v>16217</v>
      </c>
      <c r="G2529" t="s">
        <v>61</v>
      </c>
      <c r="I2529" t="s">
        <v>61</v>
      </c>
      <c r="M2529" t="s">
        <v>61</v>
      </c>
      <c r="N2529" t="s">
        <v>61</v>
      </c>
      <c r="O2529" t="s">
        <v>61</v>
      </c>
    </row>
    <row r="2530" spans="1:15" x14ac:dyDescent="0.2">
      <c r="A2530" s="1" t="s">
        <v>28082</v>
      </c>
      <c r="B2530" s="1" t="s">
        <v>14078</v>
      </c>
      <c r="C2530" s="1" t="s">
        <v>14079</v>
      </c>
      <c r="D2530" s="1" t="s">
        <v>16217</v>
      </c>
      <c r="G2530" t="s">
        <v>61</v>
      </c>
      <c r="I2530" t="s">
        <v>61</v>
      </c>
      <c r="M2530" t="s">
        <v>61</v>
      </c>
      <c r="N2530" t="s">
        <v>61</v>
      </c>
      <c r="O2530" t="s">
        <v>61</v>
      </c>
    </row>
    <row r="2531" spans="1:15" x14ac:dyDescent="0.2">
      <c r="A2531" s="1" t="s">
        <v>28083</v>
      </c>
      <c r="B2531" s="1" t="s">
        <v>14080</v>
      </c>
      <c r="C2531" s="1" t="s">
        <v>14081</v>
      </c>
      <c r="D2531" s="1" t="s">
        <v>16217</v>
      </c>
      <c r="G2531" t="s">
        <v>61</v>
      </c>
      <c r="I2531" t="s">
        <v>61</v>
      </c>
      <c r="M2531" t="s">
        <v>61</v>
      </c>
      <c r="N2531" t="s">
        <v>61</v>
      </c>
      <c r="O2531" t="s">
        <v>61</v>
      </c>
    </row>
    <row r="2532" spans="1:15" x14ac:dyDescent="0.2">
      <c r="A2532" s="1" t="s">
        <v>28084</v>
      </c>
      <c r="B2532" s="1" t="s">
        <v>14082</v>
      </c>
      <c r="C2532" s="1" t="s">
        <v>14083</v>
      </c>
      <c r="D2532" s="1" t="s">
        <v>16217</v>
      </c>
      <c r="G2532" t="s">
        <v>61</v>
      </c>
      <c r="I2532" t="s">
        <v>61</v>
      </c>
      <c r="M2532" t="s">
        <v>61</v>
      </c>
      <c r="N2532" t="s">
        <v>61</v>
      </c>
      <c r="O2532" t="s">
        <v>62</v>
      </c>
    </row>
    <row r="2533" spans="1:15" x14ac:dyDescent="0.2">
      <c r="A2533" s="1" t="s">
        <v>28085</v>
      </c>
      <c r="B2533" s="1" t="s">
        <v>14084</v>
      </c>
      <c r="C2533" s="1" t="s">
        <v>14085</v>
      </c>
      <c r="D2533" s="1" t="s">
        <v>16217</v>
      </c>
      <c r="G2533" t="s">
        <v>61</v>
      </c>
      <c r="I2533" t="s">
        <v>61</v>
      </c>
      <c r="M2533" t="s">
        <v>61</v>
      </c>
      <c r="N2533" t="s">
        <v>61</v>
      </c>
      <c r="O2533" t="s">
        <v>61</v>
      </c>
    </row>
    <row r="2534" spans="1:15" x14ac:dyDescent="0.2">
      <c r="A2534" s="1" t="s">
        <v>28086</v>
      </c>
      <c r="B2534" s="1" t="s">
        <v>14086</v>
      </c>
      <c r="C2534" s="1" t="s">
        <v>14087</v>
      </c>
      <c r="D2534" s="1" t="s">
        <v>16217</v>
      </c>
      <c r="G2534" t="s">
        <v>61</v>
      </c>
      <c r="I2534" t="s">
        <v>61</v>
      </c>
      <c r="M2534" t="s">
        <v>61</v>
      </c>
      <c r="N2534" t="s">
        <v>61</v>
      </c>
      <c r="O2534" t="s">
        <v>61</v>
      </c>
    </row>
    <row r="2535" spans="1:15" x14ac:dyDescent="0.2">
      <c r="A2535" s="1" t="s">
        <v>28087</v>
      </c>
      <c r="B2535" s="1" t="s">
        <v>14088</v>
      </c>
      <c r="C2535" s="1" t="s">
        <v>14089</v>
      </c>
      <c r="D2535" s="1" t="s">
        <v>16217</v>
      </c>
      <c r="G2535" t="s">
        <v>61</v>
      </c>
      <c r="I2535" t="s">
        <v>61</v>
      </c>
      <c r="M2535" t="s">
        <v>61</v>
      </c>
      <c r="N2535" t="s">
        <v>61</v>
      </c>
      <c r="O2535" t="s">
        <v>61</v>
      </c>
    </row>
    <row r="2536" spans="1:15" x14ac:dyDescent="0.2">
      <c r="A2536" s="1" t="s">
        <v>28088</v>
      </c>
      <c r="B2536" s="1" t="s">
        <v>14090</v>
      </c>
      <c r="C2536" s="1" t="s">
        <v>14091</v>
      </c>
      <c r="D2536" s="1" t="s">
        <v>16217</v>
      </c>
      <c r="G2536" t="s">
        <v>61</v>
      </c>
      <c r="I2536" t="s">
        <v>61</v>
      </c>
      <c r="M2536" t="s">
        <v>61</v>
      </c>
      <c r="N2536" t="s">
        <v>61</v>
      </c>
    </row>
    <row r="2537" spans="1:15" x14ac:dyDescent="0.2">
      <c r="A2537" s="1" t="s">
        <v>28089</v>
      </c>
      <c r="B2537" s="1" t="s">
        <v>14092</v>
      </c>
      <c r="C2537" s="1" t="s">
        <v>14093</v>
      </c>
      <c r="D2537" s="1" t="s">
        <v>16217</v>
      </c>
      <c r="G2537" t="s">
        <v>61</v>
      </c>
      <c r="I2537" t="s">
        <v>61</v>
      </c>
      <c r="M2537" t="s">
        <v>61</v>
      </c>
      <c r="N2537" t="s">
        <v>61</v>
      </c>
    </row>
    <row r="2538" spans="1:15" x14ac:dyDescent="0.2">
      <c r="A2538" s="1" t="s">
        <v>28090</v>
      </c>
      <c r="B2538" s="1" t="s">
        <v>14094</v>
      </c>
      <c r="C2538" s="1" t="s">
        <v>14095</v>
      </c>
      <c r="D2538" s="1" t="s">
        <v>16217</v>
      </c>
      <c r="G2538" t="s">
        <v>61</v>
      </c>
      <c r="I2538" t="s">
        <v>61</v>
      </c>
      <c r="M2538" t="s">
        <v>61</v>
      </c>
      <c r="N2538" t="s">
        <v>61</v>
      </c>
    </row>
    <row r="2539" spans="1:15" x14ac:dyDescent="0.2">
      <c r="A2539" s="1" t="s">
        <v>28091</v>
      </c>
      <c r="B2539" s="1" t="s">
        <v>14096</v>
      </c>
      <c r="C2539" s="1" t="s">
        <v>14097</v>
      </c>
      <c r="D2539" s="1" t="s">
        <v>16217</v>
      </c>
      <c r="G2539" t="s">
        <v>61</v>
      </c>
      <c r="I2539" t="s">
        <v>61</v>
      </c>
      <c r="M2539" t="s">
        <v>61</v>
      </c>
      <c r="N2539" t="s">
        <v>61</v>
      </c>
    </row>
    <row r="2540" spans="1:15" x14ac:dyDescent="0.2">
      <c r="A2540" s="1" t="s">
        <v>28092</v>
      </c>
      <c r="B2540" s="1" t="s">
        <v>14098</v>
      </c>
      <c r="C2540" s="1" t="s">
        <v>14099</v>
      </c>
      <c r="D2540" s="1" t="s">
        <v>16217</v>
      </c>
      <c r="G2540" t="s">
        <v>61</v>
      </c>
      <c r="I2540" t="s">
        <v>61</v>
      </c>
      <c r="M2540" t="s">
        <v>61</v>
      </c>
      <c r="N2540" t="s">
        <v>61</v>
      </c>
    </row>
    <row r="2541" spans="1:15" x14ac:dyDescent="0.2">
      <c r="A2541" s="1" t="s">
        <v>28093</v>
      </c>
      <c r="B2541" s="1" t="s">
        <v>14100</v>
      </c>
      <c r="C2541" s="1" t="s">
        <v>14101</v>
      </c>
      <c r="D2541" s="1" t="s">
        <v>16217</v>
      </c>
      <c r="G2541" t="s">
        <v>61</v>
      </c>
      <c r="I2541" t="s">
        <v>61</v>
      </c>
      <c r="M2541" t="s">
        <v>61</v>
      </c>
      <c r="N2541" t="s">
        <v>61</v>
      </c>
    </row>
    <row r="2542" spans="1:15" x14ac:dyDescent="0.2">
      <c r="A2542" s="1" t="s">
        <v>28094</v>
      </c>
      <c r="B2542" s="1" t="s">
        <v>14102</v>
      </c>
      <c r="C2542" s="1" t="s">
        <v>14103</v>
      </c>
      <c r="D2542" s="1" t="s">
        <v>16217</v>
      </c>
      <c r="G2542" t="s">
        <v>61</v>
      </c>
      <c r="I2542" t="s">
        <v>61</v>
      </c>
      <c r="M2542" t="s">
        <v>61</v>
      </c>
      <c r="N2542" t="s">
        <v>61</v>
      </c>
    </row>
    <row r="2543" spans="1:15" x14ac:dyDescent="0.2">
      <c r="A2543" s="1" t="s">
        <v>28095</v>
      </c>
      <c r="B2543" s="1" t="s">
        <v>14104</v>
      </c>
      <c r="C2543" s="1" t="s">
        <v>14105</v>
      </c>
      <c r="D2543" s="1" t="s">
        <v>16217</v>
      </c>
      <c r="G2543" t="s">
        <v>61</v>
      </c>
      <c r="I2543" t="s">
        <v>61</v>
      </c>
      <c r="M2543" t="s">
        <v>61</v>
      </c>
      <c r="N2543" t="s">
        <v>61</v>
      </c>
    </row>
    <row r="2544" spans="1:15" x14ac:dyDescent="0.2">
      <c r="A2544" s="1" t="s">
        <v>28096</v>
      </c>
      <c r="B2544" s="1" t="s">
        <v>14106</v>
      </c>
      <c r="C2544" s="1" t="s">
        <v>14107</v>
      </c>
      <c r="D2544" s="1" t="s">
        <v>16217</v>
      </c>
      <c r="G2544" t="s">
        <v>61</v>
      </c>
      <c r="I2544" t="s">
        <v>61</v>
      </c>
      <c r="M2544" t="s">
        <v>61</v>
      </c>
      <c r="N2544" t="s">
        <v>61</v>
      </c>
    </row>
    <row r="2545" spans="1:14" x14ac:dyDescent="0.2">
      <c r="A2545" s="1" t="s">
        <v>28097</v>
      </c>
      <c r="B2545" s="1" t="s">
        <v>14108</v>
      </c>
      <c r="C2545" s="1" t="s">
        <v>14109</v>
      </c>
      <c r="D2545" s="1" t="s">
        <v>16217</v>
      </c>
      <c r="G2545" t="s">
        <v>61</v>
      </c>
      <c r="I2545" t="s">
        <v>61</v>
      </c>
      <c r="M2545" t="s">
        <v>61</v>
      </c>
      <c r="N2545" t="s">
        <v>61</v>
      </c>
    </row>
    <row r="2546" spans="1:14" x14ac:dyDescent="0.2">
      <c r="A2546" s="1" t="s">
        <v>28098</v>
      </c>
      <c r="B2546" s="1" t="s">
        <v>14110</v>
      </c>
      <c r="C2546" s="1" t="s">
        <v>14111</v>
      </c>
      <c r="D2546" s="1" t="s">
        <v>16217</v>
      </c>
      <c r="G2546" t="s">
        <v>61</v>
      </c>
      <c r="I2546" t="s">
        <v>61</v>
      </c>
      <c r="M2546" t="s">
        <v>61</v>
      </c>
      <c r="N2546" t="s">
        <v>61</v>
      </c>
    </row>
    <row r="2547" spans="1:14" x14ac:dyDescent="0.2">
      <c r="A2547" s="1" t="s">
        <v>28099</v>
      </c>
      <c r="B2547" s="1" t="s">
        <v>14112</v>
      </c>
      <c r="C2547" s="1" t="s">
        <v>14113</v>
      </c>
      <c r="D2547" s="1" t="s">
        <v>16217</v>
      </c>
      <c r="G2547" t="s">
        <v>61</v>
      </c>
      <c r="I2547" t="s">
        <v>61</v>
      </c>
      <c r="M2547" t="s">
        <v>61</v>
      </c>
      <c r="N2547" t="s">
        <v>61</v>
      </c>
    </row>
    <row r="2548" spans="1:14" x14ac:dyDescent="0.2">
      <c r="A2548" s="1" t="s">
        <v>28100</v>
      </c>
      <c r="B2548" s="1" t="s">
        <v>14114</v>
      </c>
      <c r="C2548" s="1" t="s">
        <v>14115</v>
      </c>
      <c r="D2548" s="1" t="s">
        <v>16217</v>
      </c>
      <c r="G2548" t="s">
        <v>61</v>
      </c>
      <c r="I2548" t="s">
        <v>61</v>
      </c>
      <c r="M2548" t="s">
        <v>61</v>
      </c>
      <c r="N2548" t="s">
        <v>61</v>
      </c>
    </row>
    <row r="2549" spans="1:14" x14ac:dyDescent="0.2">
      <c r="A2549" s="1" t="s">
        <v>28101</v>
      </c>
      <c r="B2549" s="1" t="s">
        <v>14116</v>
      </c>
      <c r="C2549" s="1" t="s">
        <v>14117</v>
      </c>
      <c r="D2549" s="1" t="s">
        <v>16217</v>
      </c>
      <c r="G2549" t="s">
        <v>61</v>
      </c>
      <c r="I2549" t="s">
        <v>61</v>
      </c>
      <c r="M2549" t="s">
        <v>61</v>
      </c>
      <c r="N2549" t="s">
        <v>61</v>
      </c>
    </row>
    <row r="2550" spans="1:14" x14ac:dyDescent="0.2">
      <c r="A2550" s="1" t="s">
        <v>28102</v>
      </c>
      <c r="B2550" s="1" t="s">
        <v>14118</v>
      </c>
      <c r="C2550" s="1" t="s">
        <v>14119</v>
      </c>
      <c r="D2550" s="1" t="s">
        <v>16217</v>
      </c>
      <c r="G2550" t="s">
        <v>61</v>
      </c>
      <c r="I2550" t="s">
        <v>61</v>
      </c>
      <c r="M2550" t="s">
        <v>61</v>
      </c>
      <c r="N2550" t="s">
        <v>61</v>
      </c>
    </row>
    <row r="2551" spans="1:14" x14ac:dyDescent="0.2">
      <c r="A2551" s="1" t="s">
        <v>28103</v>
      </c>
      <c r="B2551" s="1" t="s">
        <v>14120</v>
      </c>
      <c r="C2551" s="1" t="s">
        <v>14121</v>
      </c>
      <c r="D2551" s="1" t="s">
        <v>16217</v>
      </c>
      <c r="G2551" t="s">
        <v>61</v>
      </c>
      <c r="I2551" t="s">
        <v>61</v>
      </c>
      <c r="M2551" t="s">
        <v>61</v>
      </c>
      <c r="N2551" t="s">
        <v>61</v>
      </c>
    </row>
    <row r="2552" spans="1:14" x14ac:dyDescent="0.2">
      <c r="A2552" s="1" t="s">
        <v>28104</v>
      </c>
      <c r="B2552" s="1" t="s">
        <v>14122</v>
      </c>
      <c r="C2552" s="1" t="s">
        <v>14123</v>
      </c>
      <c r="D2552" s="1" t="s">
        <v>16217</v>
      </c>
      <c r="G2552" t="s">
        <v>61</v>
      </c>
      <c r="I2552" t="s">
        <v>61</v>
      </c>
      <c r="M2552" t="s">
        <v>61</v>
      </c>
      <c r="N2552" t="s">
        <v>61</v>
      </c>
    </row>
    <row r="2553" spans="1:14" x14ac:dyDescent="0.2">
      <c r="A2553" s="1" t="s">
        <v>28105</v>
      </c>
      <c r="B2553" s="1" t="s">
        <v>14124</v>
      </c>
      <c r="C2553" s="1" t="s">
        <v>14125</v>
      </c>
      <c r="D2553" s="1" t="s">
        <v>16217</v>
      </c>
      <c r="G2553" t="s">
        <v>61</v>
      </c>
      <c r="I2553" t="s">
        <v>61</v>
      </c>
      <c r="M2553" t="s">
        <v>61</v>
      </c>
      <c r="N2553" t="s">
        <v>61</v>
      </c>
    </row>
    <row r="2554" spans="1:14" x14ac:dyDescent="0.2">
      <c r="A2554" s="1" t="s">
        <v>28106</v>
      </c>
      <c r="B2554" s="1" t="s">
        <v>14126</v>
      </c>
      <c r="C2554" s="1" t="s">
        <v>14127</v>
      </c>
      <c r="D2554" s="1" t="s">
        <v>16217</v>
      </c>
      <c r="G2554" t="s">
        <v>61</v>
      </c>
      <c r="I2554" t="s">
        <v>61</v>
      </c>
      <c r="M2554" t="s">
        <v>61</v>
      </c>
      <c r="N2554" t="s">
        <v>61</v>
      </c>
    </row>
    <row r="2555" spans="1:14" x14ac:dyDescent="0.2">
      <c r="A2555" s="1" t="s">
        <v>28107</v>
      </c>
      <c r="B2555" s="1" t="s">
        <v>14128</v>
      </c>
      <c r="C2555" s="1" t="s">
        <v>14129</v>
      </c>
      <c r="D2555" s="1" t="s">
        <v>16217</v>
      </c>
      <c r="G2555" t="s">
        <v>61</v>
      </c>
      <c r="I2555" t="s">
        <v>61</v>
      </c>
      <c r="M2555" t="s">
        <v>61</v>
      </c>
      <c r="N2555" t="s">
        <v>61</v>
      </c>
    </row>
    <row r="2556" spans="1:14" x14ac:dyDescent="0.2">
      <c r="A2556" s="1" t="s">
        <v>28108</v>
      </c>
      <c r="B2556" s="1" t="s">
        <v>14130</v>
      </c>
      <c r="C2556" s="1" t="s">
        <v>14131</v>
      </c>
      <c r="D2556" s="1" t="s">
        <v>16217</v>
      </c>
      <c r="G2556" t="s">
        <v>61</v>
      </c>
      <c r="I2556" t="s">
        <v>61</v>
      </c>
      <c r="M2556" t="s">
        <v>61</v>
      </c>
      <c r="N2556" t="s">
        <v>61</v>
      </c>
    </row>
    <row r="2557" spans="1:14" x14ac:dyDescent="0.2">
      <c r="A2557" s="1" t="s">
        <v>28109</v>
      </c>
      <c r="B2557" s="1" t="s">
        <v>14132</v>
      </c>
      <c r="C2557" s="1" t="s">
        <v>14133</v>
      </c>
      <c r="D2557" s="1" t="s">
        <v>16217</v>
      </c>
      <c r="G2557" t="s">
        <v>61</v>
      </c>
      <c r="I2557" t="s">
        <v>61</v>
      </c>
      <c r="M2557" t="s">
        <v>61</v>
      </c>
      <c r="N2557" t="s">
        <v>61</v>
      </c>
    </row>
    <row r="2558" spans="1:14" x14ac:dyDescent="0.2">
      <c r="A2558" s="1" t="s">
        <v>28110</v>
      </c>
      <c r="B2558" s="1" t="s">
        <v>14134</v>
      </c>
      <c r="C2558" s="1" t="s">
        <v>14135</v>
      </c>
      <c r="D2558" s="1" t="s">
        <v>16217</v>
      </c>
      <c r="G2558" t="s">
        <v>61</v>
      </c>
      <c r="I2558" t="s">
        <v>61</v>
      </c>
      <c r="M2558" t="s">
        <v>61</v>
      </c>
      <c r="N2558" t="s">
        <v>61</v>
      </c>
    </row>
    <row r="2559" spans="1:14" x14ac:dyDescent="0.2">
      <c r="A2559" s="1" t="s">
        <v>28111</v>
      </c>
      <c r="B2559" s="1" t="s">
        <v>14136</v>
      </c>
      <c r="C2559" s="1" t="s">
        <v>14137</v>
      </c>
      <c r="D2559" s="1" t="s">
        <v>16217</v>
      </c>
      <c r="G2559" t="s">
        <v>61</v>
      </c>
      <c r="I2559" t="s">
        <v>61</v>
      </c>
      <c r="M2559" t="s">
        <v>61</v>
      </c>
      <c r="N2559" t="s">
        <v>61</v>
      </c>
    </row>
    <row r="2560" spans="1:14" x14ac:dyDescent="0.2">
      <c r="A2560" s="1" t="s">
        <v>28112</v>
      </c>
      <c r="B2560" s="1" t="s">
        <v>14138</v>
      </c>
      <c r="C2560" s="1" t="s">
        <v>14139</v>
      </c>
      <c r="D2560" s="1" t="s">
        <v>16217</v>
      </c>
      <c r="G2560" t="s">
        <v>61</v>
      </c>
      <c r="I2560" t="s">
        <v>61</v>
      </c>
      <c r="M2560" t="s">
        <v>61</v>
      </c>
      <c r="N2560" t="s">
        <v>61</v>
      </c>
    </row>
    <row r="2561" spans="1:14" x14ac:dyDescent="0.2">
      <c r="A2561" s="1" t="s">
        <v>28113</v>
      </c>
      <c r="B2561" s="1" t="s">
        <v>14140</v>
      </c>
      <c r="C2561" s="1" t="s">
        <v>14141</v>
      </c>
      <c r="D2561" s="1" t="s">
        <v>16217</v>
      </c>
      <c r="G2561" t="s">
        <v>61</v>
      </c>
      <c r="I2561" t="s">
        <v>61</v>
      </c>
      <c r="M2561" t="s">
        <v>61</v>
      </c>
      <c r="N2561" t="s">
        <v>61</v>
      </c>
    </row>
    <row r="2562" spans="1:14" x14ac:dyDescent="0.2">
      <c r="A2562" s="1" t="s">
        <v>28114</v>
      </c>
      <c r="B2562" s="1" t="s">
        <v>14142</v>
      </c>
      <c r="C2562" s="1" t="s">
        <v>14143</v>
      </c>
      <c r="D2562" s="1" t="s">
        <v>16217</v>
      </c>
      <c r="G2562" t="s">
        <v>61</v>
      </c>
      <c r="I2562" t="s">
        <v>61</v>
      </c>
      <c r="M2562" t="s">
        <v>61</v>
      </c>
      <c r="N2562" t="s">
        <v>61</v>
      </c>
    </row>
    <row r="2563" spans="1:14" x14ac:dyDescent="0.2">
      <c r="A2563" s="1" t="s">
        <v>28115</v>
      </c>
      <c r="B2563" s="1" t="s">
        <v>14144</v>
      </c>
      <c r="C2563" s="1" t="s">
        <v>14145</v>
      </c>
      <c r="D2563" s="1" t="s">
        <v>16217</v>
      </c>
      <c r="G2563" t="s">
        <v>61</v>
      </c>
      <c r="I2563" t="s">
        <v>61</v>
      </c>
      <c r="M2563" t="s">
        <v>61</v>
      </c>
      <c r="N2563" t="s">
        <v>61</v>
      </c>
    </row>
    <row r="2564" spans="1:14" x14ac:dyDescent="0.2">
      <c r="A2564" s="1" t="s">
        <v>28116</v>
      </c>
      <c r="B2564" s="1" t="s">
        <v>14146</v>
      </c>
      <c r="C2564" s="1" t="s">
        <v>14147</v>
      </c>
      <c r="D2564" s="1" t="s">
        <v>16217</v>
      </c>
      <c r="G2564" t="s">
        <v>61</v>
      </c>
      <c r="I2564" t="s">
        <v>61</v>
      </c>
      <c r="M2564" t="s">
        <v>61</v>
      </c>
      <c r="N2564" t="s">
        <v>61</v>
      </c>
    </row>
    <row r="2565" spans="1:14" x14ac:dyDescent="0.2">
      <c r="A2565" s="1" t="s">
        <v>28117</v>
      </c>
      <c r="B2565" s="1" t="s">
        <v>14148</v>
      </c>
      <c r="C2565" s="1" t="s">
        <v>14149</v>
      </c>
      <c r="D2565" s="1" t="s">
        <v>16217</v>
      </c>
      <c r="G2565" t="s">
        <v>61</v>
      </c>
      <c r="I2565" t="s">
        <v>61</v>
      </c>
      <c r="M2565" t="s">
        <v>61</v>
      </c>
      <c r="N2565" t="s">
        <v>61</v>
      </c>
    </row>
    <row r="2566" spans="1:14" x14ac:dyDescent="0.2">
      <c r="A2566" s="1" t="s">
        <v>28118</v>
      </c>
      <c r="B2566" s="1" t="s">
        <v>14150</v>
      </c>
      <c r="C2566" s="1" t="s">
        <v>14151</v>
      </c>
      <c r="D2566" s="1" t="s">
        <v>16217</v>
      </c>
      <c r="G2566" t="s">
        <v>61</v>
      </c>
      <c r="I2566" t="s">
        <v>61</v>
      </c>
      <c r="M2566" t="s">
        <v>61</v>
      </c>
      <c r="N2566" t="s">
        <v>61</v>
      </c>
    </row>
    <row r="2567" spans="1:14" x14ac:dyDescent="0.2">
      <c r="A2567" s="1" t="s">
        <v>28119</v>
      </c>
      <c r="B2567" s="1" t="s">
        <v>14152</v>
      </c>
      <c r="C2567" s="1" t="s">
        <v>14153</v>
      </c>
      <c r="D2567" s="1" t="s">
        <v>16217</v>
      </c>
      <c r="G2567" t="s">
        <v>61</v>
      </c>
      <c r="I2567" t="s">
        <v>61</v>
      </c>
      <c r="M2567" t="s">
        <v>61</v>
      </c>
      <c r="N2567" t="s">
        <v>61</v>
      </c>
    </row>
    <row r="2568" spans="1:14" x14ac:dyDescent="0.2">
      <c r="A2568" s="1" t="s">
        <v>28120</v>
      </c>
      <c r="B2568" s="1" t="s">
        <v>14154</v>
      </c>
      <c r="C2568" s="1" t="s">
        <v>14155</v>
      </c>
      <c r="D2568" s="1" t="s">
        <v>16217</v>
      </c>
      <c r="G2568" t="s">
        <v>61</v>
      </c>
      <c r="I2568" t="s">
        <v>61</v>
      </c>
      <c r="M2568" t="s">
        <v>61</v>
      </c>
      <c r="N2568" t="s">
        <v>61</v>
      </c>
    </row>
    <row r="2569" spans="1:14" x14ac:dyDescent="0.2">
      <c r="A2569" s="1" t="s">
        <v>28121</v>
      </c>
      <c r="B2569" s="1" t="s">
        <v>14156</v>
      </c>
      <c r="C2569" s="1" t="s">
        <v>14157</v>
      </c>
      <c r="D2569" s="1" t="s">
        <v>16217</v>
      </c>
      <c r="G2569" t="s">
        <v>61</v>
      </c>
      <c r="I2569" t="s">
        <v>61</v>
      </c>
      <c r="M2569" t="s">
        <v>61</v>
      </c>
      <c r="N2569" t="s">
        <v>61</v>
      </c>
    </row>
    <row r="2570" spans="1:14" x14ac:dyDescent="0.2">
      <c r="A2570" s="1" t="s">
        <v>28122</v>
      </c>
      <c r="B2570" s="1" t="s">
        <v>14158</v>
      </c>
      <c r="C2570" s="1" t="s">
        <v>14159</v>
      </c>
      <c r="D2570" s="1" t="s">
        <v>16217</v>
      </c>
      <c r="G2570" t="s">
        <v>61</v>
      </c>
      <c r="I2570" t="s">
        <v>61</v>
      </c>
      <c r="M2570" t="s">
        <v>61</v>
      </c>
      <c r="N2570" t="s">
        <v>61</v>
      </c>
    </row>
    <row r="2571" spans="1:14" x14ac:dyDescent="0.2">
      <c r="A2571" s="1" t="s">
        <v>28123</v>
      </c>
      <c r="B2571" s="1" t="s">
        <v>14160</v>
      </c>
      <c r="C2571" s="1" t="s">
        <v>14161</v>
      </c>
      <c r="D2571" s="1" t="s">
        <v>16217</v>
      </c>
      <c r="G2571" t="s">
        <v>61</v>
      </c>
      <c r="I2571" t="s">
        <v>61</v>
      </c>
      <c r="M2571" t="s">
        <v>61</v>
      </c>
      <c r="N2571" t="s">
        <v>61</v>
      </c>
    </row>
    <row r="2572" spans="1:14" x14ac:dyDescent="0.2">
      <c r="A2572" s="1" t="s">
        <v>28124</v>
      </c>
      <c r="B2572" s="1" t="s">
        <v>14162</v>
      </c>
      <c r="C2572" s="1" t="s">
        <v>14163</v>
      </c>
      <c r="D2572" s="1" t="s">
        <v>16217</v>
      </c>
      <c r="G2572" t="s">
        <v>61</v>
      </c>
      <c r="I2572" t="s">
        <v>61</v>
      </c>
      <c r="M2572" t="s">
        <v>61</v>
      </c>
      <c r="N2572" t="s">
        <v>61</v>
      </c>
    </row>
    <row r="2573" spans="1:14" x14ac:dyDescent="0.2">
      <c r="A2573" s="1" t="s">
        <v>28125</v>
      </c>
      <c r="B2573" s="1" t="s">
        <v>14164</v>
      </c>
      <c r="C2573" s="1" t="s">
        <v>14165</v>
      </c>
      <c r="D2573" s="1" t="s">
        <v>16217</v>
      </c>
      <c r="G2573" t="s">
        <v>61</v>
      </c>
      <c r="I2573" t="s">
        <v>61</v>
      </c>
      <c r="M2573" t="s">
        <v>61</v>
      </c>
      <c r="N2573" t="s">
        <v>61</v>
      </c>
    </row>
    <row r="2574" spans="1:14" x14ac:dyDescent="0.2">
      <c r="A2574" s="1" t="s">
        <v>28126</v>
      </c>
      <c r="B2574" s="1" t="s">
        <v>14166</v>
      </c>
      <c r="C2574" s="1" t="s">
        <v>14167</v>
      </c>
      <c r="D2574" s="1" t="s">
        <v>16217</v>
      </c>
      <c r="G2574" t="s">
        <v>61</v>
      </c>
      <c r="I2574" t="s">
        <v>61</v>
      </c>
      <c r="M2574" t="s">
        <v>61</v>
      </c>
      <c r="N2574" t="s">
        <v>61</v>
      </c>
    </row>
    <row r="2575" spans="1:14" x14ac:dyDescent="0.2">
      <c r="A2575" s="1" t="s">
        <v>28127</v>
      </c>
      <c r="B2575" s="1" t="s">
        <v>14168</v>
      </c>
      <c r="C2575" s="1" t="s">
        <v>14169</v>
      </c>
      <c r="D2575" s="1" t="s">
        <v>16217</v>
      </c>
      <c r="G2575" t="s">
        <v>61</v>
      </c>
      <c r="I2575" t="s">
        <v>61</v>
      </c>
      <c r="M2575" t="s">
        <v>61</v>
      </c>
      <c r="N2575" t="s">
        <v>61</v>
      </c>
    </row>
    <row r="2576" spans="1:14" x14ac:dyDescent="0.2">
      <c r="A2576" s="1" t="s">
        <v>28128</v>
      </c>
      <c r="B2576" s="1" t="s">
        <v>14170</v>
      </c>
      <c r="C2576" s="1" t="s">
        <v>14171</v>
      </c>
      <c r="D2576" s="1" t="s">
        <v>16217</v>
      </c>
      <c r="G2576" t="s">
        <v>61</v>
      </c>
      <c r="I2576" t="s">
        <v>61</v>
      </c>
      <c r="M2576" t="s">
        <v>61</v>
      </c>
      <c r="N2576" t="s">
        <v>61</v>
      </c>
    </row>
    <row r="2577" spans="1:14" x14ac:dyDescent="0.2">
      <c r="A2577" s="1" t="s">
        <v>28129</v>
      </c>
      <c r="B2577" s="1" t="s">
        <v>14172</v>
      </c>
      <c r="C2577" s="1" t="s">
        <v>14173</v>
      </c>
      <c r="D2577" s="1" t="s">
        <v>16217</v>
      </c>
      <c r="G2577" t="s">
        <v>61</v>
      </c>
      <c r="I2577" t="s">
        <v>61</v>
      </c>
      <c r="M2577" t="s">
        <v>61</v>
      </c>
      <c r="N2577" t="s">
        <v>61</v>
      </c>
    </row>
    <row r="2578" spans="1:14" x14ac:dyDescent="0.2">
      <c r="A2578" s="1" t="s">
        <v>28130</v>
      </c>
      <c r="B2578" s="1" t="s">
        <v>14174</v>
      </c>
      <c r="C2578" s="1" t="s">
        <v>14175</v>
      </c>
      <c r="D2578" s="1" t="s">
        <v>16217</v>
      </c>
      <c r="G2578" t="s">
        <v>61</v>
      </c>
      <c r="I2578" t="s">
        <v>61</v>
      </c>
      <c r="M2578" t="s">
        <v>61</v>
      </c>
      <c r="N2578" t="s">
        <v>61</v>
      </c>
    </row>
    <row r="2579" spans="1:14" x14ac:dyDescent="0.2">
      <c r="A2579" s="1" t="s">
        <v>28131</v>
      </c>
      <c r="B2579" s="1" t="s">
        <v>14176</v>
      </c>
      <c r="C2579" s="1" t="s">
        <v>14177</v>
      </c>
      <c r="D2579" s="1" t="s">
        <v>16217</v>
      </c>
      <c r="G2579" t="s">
        <v>61</v>
      </c>
      <c r="I2579" t="s">
        <v>61</v>
      </c>
      <c r="M2579" t="s">
        <v>61</v>
      </c>
      <c r="N2579" t="s">
        <v>61</v>
      </c>
    </row>
    <row r="2580" spans="1:14" x14ac:dyDescent="0.2">
      <c r="A2580" s="1" t="s">
        <v>28132</v>
      </c>
      <c r="B2580" s="1" t="s">
        <v>14178</v>
      </c>
      <c r="C2580" s="1" t="s">
        <v>14179</v>
      </c>
      <c r="D2580" s="1" t="s">
        <v>16217</v>
      </c>
      <c r="G2580" t="s">
        <v>61</v>
      </c>
      <c r="I2580" t="s">
        <v>61</v>
      </c>
      <c r="M2580" t="s">
        <v>61</v>
      </c>
      <c r="N2580" t="s">
        <v>61</v>
      </c>
    </row>
    <row r="2581" spans="1:14" x14ac:dyDescent="0.2">
      <c r="A2581" s="1" t="s">
        <v>28133</v>
      </c>
      <c r="B2581" s="1" t="s">
        <v>14180</v>
      </c>
      <c r="C2581" s="1" t="s">
        <v>14181</v>
      </c>
      <c r="D2581" s="1" t="s">
        <v>16217</v>
      </c>
      <c r="G2581" t="s">
        <v>61</v>
      </c>
      <c r="I2581" t="s">
        <v>61</v>
      </c>
      <c r="M2581" t="s">
        <v>61</v>
      </c>
      <c r="N2581" t="s">
        <v>61</v>
      </c>
    </row>
    <row r="2582" spans="1:14" x14ac:dyDescent="0.2">
      <c r="A2582" s="1" t="s">
        <v>28134</v>
      </c>
      <c r="B2582" s="1" t="s">
        <v>14182</v>
      </c>
      <c r="C2582" s="1" t="s">
        <v>14183</v>
      </c>
      <c r="D2582" s="1" t="s">
        <v>16217</v>
      </c>
      <c r="G2582" t="s">
        <v>61</v>
      </c>
      <c r="I2582" t="s">
        <v>61</v>
      </c>
      <c r="M2582" t="s">
        <v>61</v>
      </c>
      <c r="N2582" t="s">
        <v>61</v>
      </c>
    </row>
    <row r="2583" spans="1:14" x14ac:dyDescent="0.2">
      <c r="A2583" s="1" t="s">
        <v>28135</v>
      </c>
      <c r="B2583" s="1" t="s">
        <v>14184</v>
      </c>
      <c r="C2583" s="1" t="s">
        <v>14185</v>
      </c>
      <c r="D2583" s="1" t="s">
        <v>16217</v>
      </c>
      <c r="G2583" t="s">
        <v>61</v>
      </c>
      <c r="I2583" t="s">
        <v>61</v>
      </c>
      <c r="M2583" t="s">
        <v>61</v>
      </c>
      <c r="N2583" t="s">
        <v>61</v>
      </c>
    </row>
    <row r="2584" spans="1:14" x14ac:dyDescent="0.2">
      <c r="A2584" s="1" t="s">
        <v>28136</v>
      </c>
      <c r="B2584" s="1" t="s">
        <v>14186</v>
      </c>
      <c r="C2584" s="1" t="s">
        <v>14187</v>
      </c>
      <c r="D2584" s="1" t="s">
        <v>16217</v>
      </c>
      <c r="G2584" t="s">
        <v>61</v>
      </c>
      <c r="I2584" t="s">
        <v>61</v>
      </c>
      <c r="M2584" t="s">
        <v>61</v>
      </c>
      <c r="N2584" t="s">
        <v>61</v>
      </c>
    </row>
    <row r="2585" spans="1:14" x14ac:dyDescent="0.2">
      <c r="A2585" s="1" t="s">
        <v>28137</v>
      </c>
      <c r="B2585" s="1" t="s">
        <v>14188</v>
      </c>
      <c r="C2585" s="1" t="s">
        <v>14189</v>
      </c>
      <c r="D2585" s="1" t="s">
        <v>16217</v>
      </c>
      <c r="G2585" t="s">
        <v>61</v>
      </c>
      <c r="I2585" t="s">
        <v>61</v>
      </c>
      <c r="M2585" t="s">
        <v>61</v>
      </c>
      <c r="N2585" t="s">
        <v>61</v>
      </c>
    </row>
    <row r="2586" spans="1:14" x14ac:dyDescent="0.2">
      <c r="A2586" s="1" t="s">
        <v>28138</v>
      </c>
      <c r="B2586" s="1" t="s">
        <v>14190</v>
      </c>
      <c r="C2586" s="1" t="s">
        <v>14191</v>
      </c>
      <c r="D2586" s="1" t="s">
        <v>16217</v>
      </c>
      <c r="G2586" t="s">
        <v>61</v>
      </c>
      <c r="I2586" t="s">
        <v>61</v>
      </c>
      <c r="M2586" t="s">
        <v>61</v>
      </c>
      <c r="N2586" t="s">
        <v>61</v>
      </c>
    </row>
    <row r="2587" spans="1:14" x14ac:dyDescent="0.2">
      <c r="A2587" s="1" t="s">
        <v>28139</v>
      </c>
      <c r="B2587" s="1" t="s">
        <v>14192</v>
      </c>
      <c r="C2587" s="1" t="s">
        <v>14193</v>
      </c>
      <c r="D2587" s="1" t="s">
        <v>16217</v>
      </c>
      <c r="G2587" t="s">
        <v>61</v>
      </c>
      <c r="I2587" t="s">
        <v>61</v>
      </c>
      <c r="M2587" t="s">
        <v>61</v>
      </c>
      <c r="N2587" t="s">
        <v>61</v>
      </c>
    </row>
    <row r="2588" spans="1:14" x14ac:dyDescent="0.2">
      <c r="A2588" s="1" t="s">
        <v>28140</v>
      </c>
      <c r="B2588" s="1" t="s">
        <v>14194</v>
      </c>
      <c r="C2588" s="1" t="s">
        <v>14195</v>
      </c>
      <c r="D2588" s="1" t="s">
        <v>16217</v>
      </c>
      <c r="G2588" t="s">
        <v>61</v>
      </c>
      <c r="I2588" t="s">
        <v>61</v>
      </c>
      <c r="M2588" t="s">
        <v>61</v>
      </c>
      <c r="N2588" t="s">
        <v>61</v>
      </c>
    </row>
    <row r="2589" spans="1:14" x14ac:dyDescent="0.2">
      <c r="A2589" s="1" t="s">
        <v>28141</v>
      </c>
      <c r="B2589" s="1" t="s">
        <v>14196</v>
      </c>
      <c r="C2589" s="1" t="s">
        <v>14197</v>
      </c>
      <c r="D2589" s="1" t="s">
        <v>16217</v>
      </c>
      <c r="G2589" t="s">
        <v>61</v>
      </c>
      <c r="I2589" t="s">
        <v>61</v>
      </c>
      <c r="M2589" t="s">
        <v>61</v>
      </c>
      <c r="N2589" t="s">
        <v>61</v>
      </c>
    </row>
    <row r="2590" spans="1:14" x14ac:dyDescent="0.2">
      <c r="A2590" s="1" t="s">
        <v>28142</v>
      </c>
      <c r="B2590" s="1" t="s">
        <v>14198</v>
      </c>
      <c r="C2590" s="1" t="s">
        <v>14199</v>
      </c>
      <c r="D2590" s="1" t="s">
        <v>16217</v>
      </c>
      <c r="G2590" t="s">
        <v>61</v>
      </c>
      <c r="I2590" t="s">
        <v>61</v>
      </c>
      <c r="M2590" t="s">
        <v>61</v>
      </c>
      <c r="N2590" t="s">
        <v>61</v>
      </c>
    </row>
    <row r="2591" spans="1:14" x14ac:dyDescent="0.2">
      <c r="A2591" s="1" t="s">
        <v>28143</v>
      </c>
      <c r="B2591" s="1" t="s">
        <v>14200</v>
      </c>
      <c r="C2591" s="1" t="s">
        <v>14201</v>
      </c>
      <c r="D2591" s="1" t="s">
        <v>16217</v>
      </c>
      <c r="G2591" t="s">
        <v>61</v>
      </c>
      <c r="I2591" t="s">
        <v>61</v>
      </c>
      <c r="M2591" t="s">
        <v>61</v>
      </c>
      <c r="N2591" t="s">
        <v>61</v>
      </c>
    </row>
    <row r="2592" spans="1:14" x14ac:dyDescent="0.2">
      <c r="A2592" s="1" t="s">
        <v>28144</v>
      </c>
      <c r="B2592" s="1" t="s">
        <v>14202</v>
      </c>
      <c r="C2592" s="1" t="s">
        <v>14203</v>
      </c>
      <c r="D2592" s="1" t="s">
        <v>16217</v>
      </c>
      <c r="G2592" t="s">
        <v>61</v>
      </c>
      <c r="I2592" t="s">
        <v>61</v>
      </c>
      <c r="M2592" t="s">
        <v>61</v>
      </c>
      <c r="N2592" t="s">
        <v>61</v>
      </c>
    </row>
    <row r="2593" spans="1:14" x14ac:dyDescent="0.2">
      <c r="A2593" s="1" t="s">
        <v>28145</v>
      </c>
      <c r="B2593" s="1" t="s">
        <v>14204</v>
      </c>
      <c r="C2593" s="1" t="s">
        <v>14205</v>
      </c>
      <c r="D2593" s="1" t="s">
        <v>16217</v>
      </c>
      <c r="G2593" t="s">
        <v>61</v>
      </c>
      <c r="I2593" t="s">
        <v>61</v>
      </c>
      <c r="M2593" t="s">
        <v>61</v>
      </c>
      <c r="N2593" t="s">
        <v>61</v>
      </c>
    </row>
    <row r="2594" spans="1:14" x14ac:dyDescent="0.2">
      <c r="A2594" s="1" t="s">
        <v>28146</v>
      </c>
      <c r="B2594" s="1" t="s">
        <v>14206</v>
      </c>
      <c r="C2594" s="1" t="s">
        <v>14207</v>
      </c>
      <c r="D2594" s="1" t="s">
        <v>16217</v>
      </c>
      <c r="G2594" t="s">
        <v>61</v>
      </c>
      <c r="I2594" t="s">
        <v>61</v>
      </c>
      <c r="M2594" t="s">
        <v>61</v>
      </c>
      <c r="N2594" t="s">
        <v>61</v>
      </c>
    </row>
    <row r="2595" spans="1:14" x14ac:dyDescent="0.2">
      <c r="A2595" s="1" t="s">
        <v>28147</v>
      </c>
      <c r="B2595" s="1" t="s">
        <v>14208</v>
      </c>
      <c r="C2595" s="1" t="s">
        <v>14209</v>
      </c>
      <c r="D2595" s="1" t="s">
        <v>16217</v>
      </c>
      <c r="G2595" t="s">
        <v>61</v>
      </c>
      <c r="I2595" t="s">
        <v>61</v>
      </c>
      <c r="M2595" t="s">
        <v>61</v>
      </c>
      <c r="N2595" t="s">
        <v>61</v>
      </c>
    </row>
    <row r="2596" spans="1:14" x14ac:dyDescent="0.2">
      <c r="A2596" s="1" t="s">
        <v>28148</v>
      </c>
      <c r="B2596" s="1" t="s">
        <v>14210</v>
      </c>
      <c r="C2596" s="1" t="s">
        <v>14211</v>
      </c>
      <c r="D2596" s="1" t="s">
        <v>16217</v>
      </c>
      <c r="G2596" t="s">
        <v>61</v>
      </c>
      <c r="I2596" t="s">
        <v>61</v>
      </c>
      <c r="M2596" t="s">
        <v>61</v>
      </c>
      <c r="N2596" t="s">
        <v>61</v>
      </c>
    </row>
    <row r="2597" spans="1:14" x14ac:dyDescent="0.2">
      <c r="A2597" s="1" t="s">
        <v>28149</v>
      </c>
      <c r="B2597" s="1" t="s">
        <v>14212</v>
      </c>
      <c r="C2597" s="1" t="s">
        <v>14213</v>
      </c>
      <c r="D2597" s="1" t="s">
        <v>16217</v>
      </c>
      <c r="G2597" t="s">
        <v>61</v>
      </c>
      <c r="I2597" t="s">
        <v>61</v>
      </c>
      <c r="M2597" t="s">
        <v>61</v>
      </c>
      <c r="N2597" t="s">
        <v>61</v>
      </c>
    </row>
    <row r="2598" spans="1:14" x14ac:dyDescent="0.2">
      <c r="A2598" s="1" t="s">
        <v>28150</v>
      </c>
      <c r="B2598" s="1" t="s">
        <v>14214</v>
      </c>
      <c r="C2598" s="1" t="s">
        <v>14215</v>
      </c>
      <c r="D2598" s="1" t="s">
        <v>16217</v>
      </c>
      <c r="G2598" t="s">
        <v>61</v>
      </c>
      <c r="I2598" t="s">
        <v>61</v>
      </c>
      <c r="M2598" t="s">
        <v>61</v>
      </c>
      <c r="N2598" t="s">
        <v>61</v>
      </c>
    </row>
    <row r="2599" spans="1:14" x14ac:dyDescent="0.2">
      <c r="A2599" s="1" t="s">
        <v>28151</v>
      </c>
      <c r="B2599" s="1" t="s">
        <v>14216</v>
      </c>
      <c r="C2599" s="1" t="s">
        <v>14217</v>
      </c>
      <c r="D2599" s="1" t="s">
        <v>16217</v>
      </c>
      <c r="G2599" t="s">
        <v>61</v>
      </c>
      <c r="I2599" t="s">
        <v>61</v>
      </c>
      <c r="M2599" t="s">
        <v>61</v>
      </c>
      <c r="N2599" t="s">
        <v>61</v>
      </c>
    </row>
    <row r="2600" spans="1:14" x14ac:dyDescent="0.2">
      <c r="A2600" s="1" t="s">
        <v>28152</v>
      </c>
      <c r="B2600" s="1" t="s">
        <v>14218</v>
      </c>
      <c r="C2600" s="1" t="s">
        <v>14219</v>
      </c>
      <c r="D2600" s="1" t="s">
        <v>16217</v>
      </c>
      <c r="G2600" t="s">
        <v>61</v>
      </c>
      <c r="I2600" t="s">
        <v>61</v>
      </c>
      <c r="M2600" t="s">
        <v>61</v>
      </c>
      <c r="N2600" t="s">
        <v>61</v>
      </c>
    </row>
    <row r="2601" spans="1:14" x14ac:dyDescent="0.2">
      <c r="A2601" s="1" t="s">
        <v>28153</v>
      </c>
      <c r="B2601" s="1" t="s">
        <v>14220</v>
      </c>
      <c r="C2601" s="1" t="s">
        <v>14221</v>
      </c>
      <c r="D2601" s="1" t="s">
        <v>16217</v>
      </c>
      <c r="G2601" t="s">
        <v>61</v>
      </c>
      <c r="I2601" t="s">
        <v>61</v>
      </c>
      <c r="M2601" t="s">
        <v>61</v>
      </c>
      <c r="N2601" t="s">
        <v>61</v>
      </c>
    </row>
    <row r="2602" spans="1:14" x14ac:dyDescent="0.2">
      <c r="A2602" s="1" t="s">
        <v>28154</v>
      </c>
      <c r="B2602" s="1" t="s">
        <v>14222</v>
      </c>
      <c r="C2602" s="1" t="s">
        <v>14223</v>
      </c>
      <c r="D2602" s="1" t="s">
        <v>16217</v>
      </c>
      <c r="G2602" t="s">
        <v>61</v>
      </c>
      <c r="I2602" t="s">
        <v>61</v>
      </c>
      <c r="M2602" t="s">
        <v>61</v>
      </c>
      <c r="N2602" t="s">
        <v>61</v>
      </c>
    </row>
    <row r="2603" spans="1:14" x14ac:dyDescent="0.2">
      <c r="A2603" s="1" t="s">
        <v>28155</v>
      </c>
      <c r="B2603" s="1" t="s">
        <v>14224</v>
      </c>
      <c r="C2603" s="1" t="s">
        <v>14225</v>
      </c>
      <c r="D2603" s="1" t="s">
        <v>16217</v>
      </c>
      <c r="G2603" t="s">
        <v>61</v>
      </c>
      <c r="I2603" t="s">
        <v>61</v>
      </c>
      <c r="M2603" t="s">
        <v>61</v>
      </c>
      <c r="N2603" t="s">
        <v>61</v>
      </c>
    </row>
    <row r="2604" spans="1:14" x14ac:dyDescent="0.2">
      <c r="A2604" s="1" t="s">
        <v>28156</v>
      </c>
      <c r="B2604" s="1" t="s">
        <v>14226</v>
      </c>
      <c r="C2604" s="1" t="s">
        <v>14227</v>
      </c>
      <c r="D2604" s="1" t="s">
        <v>16217</v>
      </c>
      <c r="G2604" t="s">
        <v>61</v>
      </c>
      <c r="I2604" t="s">
        <v>61</v>
      </c>
      <c r="M2604" t="s">
        <v>61</v>
      </c>
      <c r="N2604" t="s">
        <v>61</v>
      </c>
    </row>
    <row r="2605" spans="1:14" x14ac:dyDescent="0.2">
      <c r="A2605" s="1" t="s">
        <v>28157</v>
      </c>
      <c r="B2605" s="1" t="s">
        <v>14228</v>
      </c>
      <c r="C2605" s="1" t="s">
        <v>14229</v>
      </c>
      <c r="D2605" s="1" t="s">
        <v>16217</v>
      </c>
      <c r="G2605" t="s">
        <v>61</v>
      </c>
      <c r="I2605" t="s">
        <v>61</v>
      </c>
      <c r="M2605" t="s">
        <v>61</v>
      </c>
      <c r="N2605" t="s">
        <v>61</v>
      </c>
    </row>
    <row r="2606" spans="1:14" x14ac:dyDescent="0.2">
      <c r="A2606" s="1" t="s">
        <v>28158</v>
      </c>
      <c r="B2606" s="1" t="s">
        <v>14230</v>
      </c>
      <c r="C2606" s="1" t="s">
        <v>14231</v>
      </c>
      <c r="D2606" s="1" t="s">
        <v>16217</v>
      </c>
      <c r="G2606" t="s">
        <v>61</v>
      </c>
      <c r="I2606" t="s">
        <v>61</v>
      </c>
      <c r="M2606" t="s">
        <v>61</v>
      </c>
      <c r="N2606" t="s">
        <v>61</v>
      </c>
    </row>
    <row r="2607" spans="1:14" x14ac:dyDescent="0.2">
      <c r="A2607" s="1" t="s">
        <v>28159</v>
      </c>
      <c r="B2607" s="1" t="s">
        <v>14232</v>
      </c>
      <c r="C2607" s="1" t="s">
        <v>14233</v>
      </c>
      <c r="D2607" s="1" t="s">
        <v>16217</v>
      </c>
      <c r="G2607" t="s">
        <v>61</v>
      </c>
      <c r="I2607" t="s">
        <v>61</v>
      </c>
      <c r="M2607" t="s">
        <v>61</v>
      </c>
      <c r="N2607" t="s">
        <v>61</v>
      </c>
    </row>
    <row r="2608" spans="1:14" x14ac:dyDescent="0.2">
      <c r="A2608" s="1" t="s">
        <v>28160</v>
      </c>
      <c r="B2608" s="1" t="s">
        <v>14234</v>
      </c>
      <c r="C2608" s="1" t="s">
        <v>14235</v>
      </c>
      <c r="D2608" s="1" t="s">
        <v>16217</v>
      </c>
      <c r="G2608" t="s">
        <v>61</v>
      </c>
      <c r="I2608" t="s">
        <v>61</v>
      </c>
      <c r="M2608" t="s">
        <v>61</v>
      </c>
      <c r="N2608" t="s">
        <v>61</v>
      </c>
    </row>
    <row r="2609" spans="1:14" x14ac:dyDescent="0.2">
      <c r="A2609" s="1" t="s">
        <v>28161</v>
      </c>
      <c r="B2609" s="1" t="s">
        <v>14236</v>
      </c>
      <c r="C2609" s="1" t="s">
        <v>14237</v>
      </c>
      <c r="D2609" s="1" t="s">
        <v>16217</v>
      </c>
      <c r="G2609" t="s">
        <v>61</v>
      </c>
      <c r="I2609" t="s">
        <v>61</v>
      </c>
      <c r="M2609" t="s">
        <v>61</v>
      </c>
      <c r="N2609" t="s">
        <v>61</v>
      </c>
    </row>
    <row r="2610" spans="1:14" x14ac:dyDescent="0.2">
      <c r="A2610" s="1" t="s">
        <v>28162</v>
      </c>
      <c r="B2610" s="1" t="s">
        <v>14238</v>
      </c>
      <c r="C2610" s="1" t="s">
        <v>14239</v>
      </c>
      <c r="D2610" s="1" t="s">
        <v>16217</v>
      </c>
      <c r="G2610" t="s">
        <v>61</v>
      </c>
      <c r="I2610" t="s">
        <v>61</v>
      </c>
      <c r="M2610" t="s">
        <v>61</v>
      </c>
      <c r="N2610" t="s">
        <v>61</v>
      </c>
    </row>
    <row r="2611" spans="1:14" x14ac:dyDescent="0.2">
      <c r="A2611" s="1" t="s">
        <v>28163</v>
      </c>
      <c r="B2611" s="1" t="s">
        <v>14240</v>
      </c>
      <c r="C2611" s="1" t="s">
        <v>14241</v>
      </c>
      <c r="D2611" s="1" t="s">
        <v>16217</v>
      </c>
      <c r="G2611" t="s">
        <v>61</v>
      </c>
      <c r="I2611" t="s">
        <v>61</v>
      </c>
      <c r="M2611" t="s">
        <v>61</v>
      </c>
      <c r="N2611" t="s">
        <v>61</v>
      </c>
    </row>
    <row r="2612" spans="1:14" x14ac:dyDescent="0.2">
      <c r="A2612" s="1" t="s">
        <v>28164</v>
      </c>
      <c r="B2612" s="1" t="s">
        <v>14242</v>
      </c>
      <c r="C2612" s="1" t="s">
        <v>14243</v>
      </c>
      <c r="D2612" s="1" t="s">
        <v>16217</v>
      </c>
      <c r="G2612" t="s">
        <v>61</v>
      </c>
      <c r="I2612" t="s">
        <v>61</v>
      </c>
      <c r="M2612" t="s">
        <v>61</v>
      </c>
      <c r="N2612" t="s">
        <v>61</v>
      </c>
    </row>
    <row r="2613" spans="1:14" x14ac:dyDescent="0.2">
      <c r="A2613" s="1" t="s">
        <v>28165</v>
      </c>
      <c r="B2613" s="1" t="s">
        <v>14244</v>
      </c>
      <c r="C2613" s="1" t="s">
        <v>14245</v>
      </c>
      <c r="D2613" s="1" t="s">
        <v>16217</v>
      </c>
      <c r="G2613" t="s">
        <v>61</v>
      </c>
      <c r="I2613" t="s">
        <v>61</v>
      </c>
      <c r="M2613" t="s">
        <v>61</v>
      </c>
      <c r="N2613" t="s">
        <v>61</v>
      </c>
    </row>
    <row r="2614" spans="1:14" x14ac:dyDescent="0.2">
      <c r="A2614" s="1" t="s">
        <v>28166</v>
      </c>
      <c r="B2614" s="1" t="s">
        <v>14246</v>
      </c>
      <c r="C2614" s="1" t="s">
        <v>14247</v>
      </c>
      <c r="D2614" s="1" t="s">
        <v>16217</v>
      </c>
      <c r="G2614" t="s">
        <v>61</v>
      </c>
      <c r="I2614" t="s">
        <v>61</v>
      </c>
      <c r="M2614" t="s">
        <v>61</v>
      </c>
      <c r="N2614" t="s">
        <v>61</v>
      </c>
    </row>
    <row r="2615" spans="1:14" x14ac:dyDescent="0.2">
      <c r="A2615" s="1" t="s">
        <v>28167</v>
      </c>
      <c r="B2615" s="1" t="s">
        <v>14248</v>
      </c>
      <c r="C2615" s="1" t="s">
        <v>14249</v>
      </c>
      <c r="D2615" s="1" t="s">
        <v>16217</v>
      </c>
      <c r="G2615" t="s">
        <v>61</v>
      </c>
      <c r="I2615" t="s">
        <v>61</v>
      </c>
      <c r="M2615" t="s">
        <v>61</v>
      </c>
      <c r="N2615" t="s">
        <v>61</v>
      </c>
    </row>
    <row r="2616" spans="1:14" x14ac:dyDescent="0.2">
      <c r="A2616" s="1" t="s">
        <v>28168</v>
      </c>
      <c r="B2616" s="1" t="s">
        <v>14250</v>
      </c>
      <c r="C2616" s="1" t="s">
        <v>14251</v>
      </c>
      <c r="D2616" s="1" t="s">
        <v>16217</v>
      </c>
      <c r="G2616" t="s">
        <v>61</v>
      </c>
      <c r="I2616" t="s">
        <v>61</v>
      </c>
      <c r="M2616" t="s">
        <v>61</v>
      </c>
      <c r="N2616" t="s">
        <v>61</v>
      </c>
    </row>
    <row r="2617" spans="1:14" x14ac:dyDescent="0.2">
      <c r="A2617" s="1" t="s">
        <v>28169</v>
      </c>
      <c r="B2617" s="1" t="s">
        <v>14252</v>
      </c>
      <c r="C2617" s="1" t="s">
        <v>14253</v>
      </c>
      <c r="D2617" s="1" t="s">
        <v>16217</v>
      </c>
      <c r="G2617" t="s">
        <v>61</v>
      </c>
      <c r="I2617" t="s">
        <v>61</v>
      </c>
      <c r="M2617" t="s">
        <v>61</v>
      </c>
      <c r="N2617" t="s">
        <v>61</v>
      </c>
    </row>
    <row r="2618" spans="1:14" x14ac:dyDescent="0.2">
      <c r="A2618" s="1" t="s">
        <v>28170</v>
      </c>
      <c r="B2618" s="1" t="s">
        <v>14254</v>
      </c>
      <c r="C2618" s="1" t="s">
        <v>14255</v>
      </c>
      <c r="D2618" s="1" t="s">
        <v>16217</v>
      </c>
      <c r="G2618" t="s">
        <v>61</v>
      </c>
      <c r="I2618" t="s">
        <v>61</v>
      </c>
      <c r="M2618" t="s">
        <v>61</v>
      </c>
      <c r="N2618" t="s">
        <v>61</v>
      </c>
    </row>
    <row r="2619" spans="1:14" x14ac:dyDescent="0.2">
      <c r="A2619" s="1" t="s">
        <v>28171</v>
      </c>
      <c r="B2619" s="1" t="s">
        <v>14256</v>
      </c>
      <c r="C2619" s="1" t="s">
        <v>14257</v>
      </c>
      <c r="D2619" s="1" t="s">
        <v>16217</v>
      </c>
      <c r="G2619" t="s">
        <v>61</v>
      </c>
      <c r="I2619" t="s">
        <v>61</v>
      </c>
      <c r="M2619" t="s">
        <v>61</v>
      </c>
      <c r="N2619" t="s">
        <v>61</v>
      </c>
    </row>
    <row r="2620" spans="1:14" x14ac:dyDescent="0.2">
      <c r="A2620" s="1" t="s">
        <v>28172</v>
      </c>
      <c r="B2620" s="1" t="s">
        <v>14258</v>
      </c>
      <c r="C2620" s="1" t="s">
        <v>14259</v>
      </c>
      <c r="D2620" s="1" t="s">
        <v>16217</v>
      </c>
      <c r="G2620" t="s">
        <v>61</v>
      </c>
      <c r="I2620" t="s">
        <v>61</v>
      </c>
      <c r="M2620" t="s">
        <v>61</v>
      </c>
      <c r="N2620" t="s">
        <v>61</v>
      </c>
    </row>
    <row r="2621" spans="1:14" x14ac:dyDescent="0.2">
      <c r="A2621" s="1" t="s">
        <v>28173</v>
      </c>
      <c r="B2621" s="1" t="s">
        <v>14260</v>
      </c>
      <c r="C2621" s="1" t="s">
        <v>14261</v>
      </c>
      <c r="D2621" s="1" t="s">
        <v>16217</v>
      </c>
      <c r="G2621" t="s">
        <v>61</v>
      </c>
      <c r="I2621" t="s">
        <v>61</v>
      </c>
      <c r="M2621" t="s">
        <v>61</v>
      </c>
      <c r="N2621" t="s">
        <v>61</v>
      </c>
    </row>
    <row r="2622" spans="1:14" x14ac:dyDescent="0.2">
      <c r="A2622" s="1" t="s">
        <v>28174</v>
      </c>
      <c r="B2622" s="1" t="s">
        <v>14262</v>
      </c>
      <c r="C2622" s="1" t="s">
        <v>14263</v>
      </c>
      <c r="D2622" s="1" t="s">
        <v>16217</v>
      </c>
      <c r="G2622" t="s">
        <v>61</v>
      </c>
      <c r="I2622" t="s">
        <v>61</v>
      </c>
      <c r="M2622" t="s">
        <v>61</v>
      </c>
      <c r="N2622" t="s">
        <v>61</v>
      </c>
    </row>
    <row r="2623" spans="1:14" x14ac:dyDescent="0.2">
      <c r="A2623" s="1" t="s">
        <v>28175</v>
      </c>
      <c r="B2623" s="1" t="s">
        <v>14264</v>
      </c>
      <c r="C2623" s="1" t="s">
        <v>14265</v>
      </c>
      <c r="D2623" s="1" t="s">
        <v>16217</v>
      </c>
      <c r="G2623" t="s">
        <v>61</v>
      </c>
      <c r="I2623" t="s">
        <v>61</v>
      </c>
      <c r="M2623" t="s">
        <v>61</v>
      </c>
      <c r="N2623" t="s">
        <v>61</v>
      </c>
    </row>
    <row r="2624" spans="1:14" x14ac:dyDescent="0.2">
      <c r="A2624" s="1" t="s">
        <v>28176</v>
      </c>
      <c r="B2624" s="1" t="s">
        <v>14266</v>
      </c>
      <c r="C2624" s="1" t="s">
        <v>14267</v>
      </c>
      <c r="D2624" s="1" t="s">
        <v>16217</v>
      </c>
      <c r="G2624" t="s">
        <v>61</v>
      </c>
      <c r="I2624" t="s">
        <v>61</v>
      </c>
      <c r="M2624" t="s">
        <v>61</v>
      </c>
      <c r="N2624" t="s">
        <v>61</v>
      </c>
    </row>
    <row r="2625" spans="1:14" x14ac:dyDescent="0.2">
      <c r="A2625" s="1" t="s">
        <v>28177</v>
      </c>
      <c r="B2625" s="1" t="s">
        <v>14268</v>
      </c>
      <c r="C2625" s="1" t="s">
        <v>14269</v>
      </c>
      <c r="D2625" s="1" t="s">
        <v>16217</v>
      </c>
      <c r="G2625" t="s">
        <v>61</v>
      </c>
      <c r="I2625" t="s">
        <v>61</v>
      </c>
      <c r="M2625" t="s">
        <v>61</v>
      </c>
      <c r="N2625" t="s">
        <v>61</v>
      </c>
    </row>
    <row r="2626" spans="1:14" x14ac:dyDescent="0.2">
      <c r="A2626" s="1" t="s">
        <v>28178</v>
      </c>
      <c r="B2626" s="1" t="s">
        <v>14270</v>
      </c>
      <c r="C2626" s="1" t="s">
        <v>14271</v>
      </c>
      <c r="D2626" s="1" t="s">
        <v>16217</v>
      </c>
      <c r="G2626" t="s">
        <v>61</v>
      </c>
      <c r="I2626" t="s">
        <v>61</v>
      </c>
      <c r="M2626" t="s">
        <v>61</v>
      </c>
      <c r="N2626" t="s">
        <v>61</v>
      </c>
    </row>
    <row r="2627" spans="1:14" x14ac:dyDescent="0.2">
      <c r="A2627" s="1" t="s">
        <v>28179</v>
      </c>
      <c r="B2627" s="1" t="s">
        <v>14272</v>
      </c>
      <c r="C2627" s="1" t="s">
        <v>14273</v>
      </c>
      <c r="D2627" s="1" t="s">
        <v>16217</v>
      </c>
      <c r="G2627" t="s">
        <v>61</v>
      </c>
      <c r="I2627" t="s">
        <v>61</v>
      </c>
      <c r="M2627" t="s">
        <v>61</v>
      </c>
      <c r="N2627" t="s">
        <v>61</v>
      </c>
    </row>
    <row r="2628" spans="1:14" x14ac:dyDescent="0.2">
      <c r="A2628" s="1" t="s">
        <v>28180</v>
      </c>
      <c r="B2628" s="1" t="s">
        <v>14274</v>
      </c>
      <c r="C2628" s="1" t="s">
        <v>14275</v>
      </c>
      <c r="D2628" s="1" t="s">
        <v>16217</v>
      </c>
      <c r="G2628" t="s">
        <v>61</v>
      </c>
      <c r="I2628" t="s">
        <v>61</v>
      </c>
      <c r="M2628" t="s">
        <v>61</v>
      </c>
      <c r="N2628" t="s">
        <v>61</v>
      </c>
    </row>
    <row r="2629" spans="1:14" x14ac:dyDescent="0.2">
      <c r="A2629" s="1" t="s">
        <v>28181</v>
      </c>
      <c r="B2629" s="1" t="s">
        <v>14276</v>
      </c>
      <c r="C2629" s="1" t="s">
        <v>14277</v>
      </c>
      <c r="D2629" s="1" t="s">
        <v>16217</v>
      </c>
      <c r="G2629" t="s">
        <v>61</v>
      </c>
      <c r="I2629" t="s">
        <v>61</v>
      </c>
      <c r="M2629" t="s">
        <v>61</v>
      </c>
      <c r="N2629" t="s">
        <v>61</v>
      </c>
    </row>
    <row r="2630" spans="1:14" x14ac:dyDescent="0.2">
      <c r="A2630" s="1" t="s">
        <v>28182</v>
      </c>
      <c r="B2630" s="1" t="s">
        <v>14278</v>
      </c>
      <c r="C2630" s="1" t="s">
        <v>14279</v>
      </c>
      <c r="D2630" s="1" t="s">
        <v>16217</v>
      </c>
      <c r="G2630" t="s">
        <v>61</v>
      </c>
      <c r="I2630" t="s">
        <v>61</v>
      </c>
      <c r="M2630" t="s">
        <v>61</v>
      </c>
      <c r="N2630" t="s">
        <v>61</v>
      </c>
    </row>
    <row r="2631" spans="1:14" x14ac:dyDescent="0.2">
      <c r="A2631" s="1" t="s">
        <v>28183</v>
      </c>
      <c r="B2631" s="1" t="s">
        <v>14280</v>
      </c>
      <c r="C2631" s="1" t="s">
        <v>14281</v>
      </c>
      <c r="D2631" s="1" t="s">
        <v>16217</v>
      </c>
      <c r="G2631" t="s">
        <v>61</v>
      </c>
      <c r="I2631" t="s">
        <v>61</v>
      </c>
      <c r="M2631" t="s">
        <v>61</v>
      </c>
      <c r="N2631" t="s">
        <v>61</v>
      </c>
    </row>
    <row r="2632" spans="1:14" x14ac:dyDescent="0.2">
      <c r="A2632" s="1" t="s">
        <v>28184</v>
      </c>
      <c r="B2632" s="1" t="s">
        <v>14282</v>
      </c>
      <c r="C2632" s="1" t="s">
        <v>14283</v>
      </c>
      <c r="D2632" s="1" t="s">
        <v>16217</v>
      </c>
      <c r="G2632" t="s">
        <v>61</v>
      </c>
      <c r="I2632" t="s">
        <v>61</v>
      </c>
      <c r="M2632" t="s">
        <v>61</v>
      </c>
      <c r="N2632" t="s">
        <v>61</v>
      </c>
    </row>
    <row r="2633" spans="1:14" x14ac:dyDescent="0.2">
      <c r="A2633" s="1" t="s">
        <v>28185</v>
      </c>
      <c r="B2633" s="1" t="s">
        <v>14284</v>
      </c>
      <c r="C2633" s="1" t="s">
        <v>14285</v>
      </c>
      <c r="D2633" s="1" t="s">
        <v>16217</v>
      </c>
      <c r="G2633" t="s">
        <v>61</v>
      </c>
      <c r="I2633" t="s">
        <v>61</v>
      </c>
      <c r="M2633" t="s">
        <v>61</v>
      </c>
      <c r="N2633" t="s">
        <v>61</v>
      </c>
    </row>
    <row r="2634" spans="1:14" x14ac:dyDescent="0.2">
      <c r="A2634" s="1" t="s">
        <v>28186</v>
      </c>
      <c r="B2634" s="1" t="s">
        <v>14286</v>
      </c>
      <c r="C2634" s="1" t="s">
        <v>14287</v>
      </c>
      <c r="D2634" s="1" t="s">
        <v>16217</v>
      </c>
      <c r="G2634" t="s">
        <v>61</v>
      </c>
      <c r="I2634" t="s">
        <v>61</v>
      </c>
      <c r="M2634" t="s">
        <v>61</v>
      </c>
      <c r="N2634" t="s">
        <v>61</v>
      </c>
    </row>
    <row r="2635" spans="1:14" x14ac:dyDescent="0.2">
      <c r="A2635" s="1" t="s">
        <v>28187</v>
      </c>
      <c r="B2635" s="1" t="s">
        <v>14288</v>
      </c>
      <c r="C2635" s="1" t="s">
        <v>14289</v>
      </c>
      <c r="D2635" s="1" t="s">
        <v>16217</v>
      </c>
      <c r="G2635" t="s">
        <v>61</v>
      </c>
      <c r="I2635" t="s">
        <v>61</v>
      </c>
      <c r="M2635" t="s">
        <v>61</v>
      </c>
      <c r="N2635" t="s">
        <v>61</v>
      </c>
    </row>
    <row r="2636" spans="1:14" x14ac:dyDescent="0.2">
      <c r="A2636" s="1" t="s">
        <v>28188</v>
      </c>
      <c r="B2636" s="1" t="s">
        <v>14290</v>
      </c>
      <c r="C2636" s="1" t="s">
        <v>14291</v>
      </c>
      <c r="D2636" s="1" t="s">
        <v>16217</v>
      </c>
      <c r="G2636" t="s">
        <v>61</v>
      </c>
      <c r="I2636" t="s">
        <v>61</v>
      </c>
      <c r="M2636" t="s">
        <v>61</v>
      </c>
      <c r="N2636" t="s">
        <v>61</v>
      </c>
    </row>
    <row r="2637" spans="1:14" x14ac:dyDescent="0.2">
      <c r="A2637" s="1" t="s">
        <v>28189</v>
      </c>
      <c r="B2637" s="1" t="s">
        <v>14292</v>
      </c>
      <c r="C2637" s="1" t="s">
        <v>14293</v>
      </c>
      <c r="D2637" s="1" t="s">
        <v>16217</v>
      </c>
      <c r="G2637" t="s">
        <v>61</v>
      </c>
      <c r="I2637" t="s">
        <v>61</v>
      </c>
      <c r="M2637" t="s">
        <v>61</v>
      </c>
      <c r="N2637" t="s">
        <v>61</v>
      </c>
    </row>
    <row r="2638" spans="1:14" x14ac:dyDescent="0.2">
      <c r="A2638" s="1" t="s">
        <v>28190</v>
      </c>
      <c r="B2638" s="1" t="s">
        <v>14294</v>
      </c>
      <c r="C2638" s="1" t="s">
        <v>14295</v>
      </c>
      <c r="D2638" s="1" t="s">
        <v>16217</v>
      </c>
      <c r="G2638" t="s">
        <v>61</v>
      </c>
      <c r="I2638" t="s">
        <v>61</v>
      </c>
      <c r="M2638" t="s">
        <v>61</v>
      </c>
      <c r="N2638" t="s">
        <v>61</v>
      </c>
    </row>
    <row r="2639" spans="1:14" x14ac:dyDescent="0.2">
      <c r="A2639" s="1" t="s">
        <v>28191</v>
      </c>
      <c r="B2639" s="1" t="s">
        <v>14296</v>
      </c>
      <c r="C2639" s="1" t="s">
        <v>14297</v>
      </c>
      <c r="D2639" s="1" t="s">
        <v>16217</v>
      </c>
      <c r="G2639" t="s">
        <v>61</v>
      </c>
      <c r="I2639" t="s">
        <v>61</v>
      </c>
      <c r="M2639" t="s">
        <v>61</v>
      </c>
      <c r="N2639" t="s">
        <v>61</v>
      </c>
    </row>
    <row r="2640" spans="1:14" x14ac:dyDescent="0.2">
      <c r="A2640" s="1" t="s">
        <v>28192</v>
      </c>
      <c r="B2640" s="1" t="s">
        <v>14298</v>
      </c>
      <c r="C2640" s="1" t="s">
        <v>14299</v>
      </c>
      <c r="D2640" s="1" t="s">
        <v>16217</v>
      </c>
      <c r="G2640" t="s">
        <v>61</v>
      </c>
      <c r="I2640" t="s">
        <v>61</v>
      </c>
      <c r="M2640" t="s">
        <v>61</v>
      </c>
      <c r="N2640" t="s">
        <v>61</v>
      </c>
    </row>
    <row r="2641" spans="1:14" x14ac:dyDescent="0.2">
      <c r="A2641" s="1" t="s">
        <v>28193</v>
      </c>
      <c r="B2641" s="1" t="s">
        <v>14300</v>
      </c>
      <c r="C2641" s="1" t="s">
        <v>14301</v>
      </c>
      <c r="D2641" s="1" t="s">
        <v>16217</v>
      </c>
      <c r="G2641" t="s">
        <v>61</v>
      </c>
      <c r="I2641" t="s">
        <v>61</v>
      </c>
      <c r="M2641" t="s">
        <v>61</v>
      </c>
      <c r="N2641" t="s">
        <v>61</v>
      </c>
    </row>
    <row r="2642" spans="1:14" x14ac:dyDescent="0.2">
      <c r="A2642" s="1" t="s">
        <v>28194</v>
      </c>
      <c r="B2642" s="1" t="s">
        <v>14302</v>
      </c>
      <c r="C2642" s="1" t="s">
        <v>14303</v>
      </c>
      <c r="D2642" s="1" t="s">
        <v>16217</v>
      </c>
      <c r="G2642" t="s">
        <v>61</v>
      </c>
      <c r="I2642" t="s">
        <v>61</v>
      </c>
      <c r="M2642" t="s">
        <v>61</v>
      </c>
      <c r="N2642" t="s">
        <v>61</v>
      </c>
    </row>
    <row r="2643" spans="1:14" x14ac:dyDescent="0.2">
      <c r="A2643" s="1" t="s">
        <v>28195</v>
      </c>
      <c r="B2643" s="1" t="s">
        <v>14304</v>
      </c>
      <c r="C2643" s="1" t="s">
        <v>14305</v>
      </c>
      <c r="D2643" s="1" t="s">
        <v>16217</v>
      </c>
      <c r="G2643" t="s">
        <v>61</v>
      </c>
      <c r="I2643" t="s">
        <v>61</v>
      </c>
      <c r="M2643" t="s">
        <v>61</v>
      </c>
      <c r="N2643" t="s">
        <v>61</v>
      </c>
    </row>
    <row r="2644" spans="1:14" x14ac:dyDescent="0.2">
      <c r="A2644" s="1" t="s">
        <v>28196</v>
      </c>
      <c r="B2644" s="1" t="s">
        <v>14306</v>
      </c>
      <c r="C2644" s="1" t="s">
        <v>14307</v>
      </c>
      <c r="D2644" s="1" t="s">
        <v>16217</v>
      </c>
      <c r="G2644" t="s">
        <v>61</v>
      </c>
      <c r="I2644" t="s">
        <v>61</v>
      </c>
      <c r="M2644" t="s">
        <v>61</v>
      </c>
      <c r="N2644" t="s">
        <v>61</v>
      </c>
    </row>
    <row r="2645" spans="1:14" x14ac:dyDescent="0.2">
      <c r="A2645" s="1" t="s">
        <v>28197</v>
      </c>
      <c r="B2645" s="1" t="s">
        <v>14308</v>
      </c>
      <c r="C2645" s="1" t="s">
        <v>14309</v>
      </c>
      <c r="D2645" s="1" t="s">
        <v>16217</v>
      </c>
      <c r="G2645" t="s">
        <v>61</v>
      </c>
      <c r="I2645" t="s">
        <v>61</v>
      </c>
      <c r="M2645" t="s">
        <v>61</v>
      </c>
      <c r="N2645" t="s">
        <v>61</v>
      </c>
    </row>
    <row r="2646" spans="1:14" x14ac:dyDescent="0.2">
      <c r="A2646" s="1" t="s">
        <v>28198</v>
      </c>
      <c r="B2646" s="1" t="s">
        <v>14310</v>
      </c>
      <c r="C2646" s="1" t="s">
        <v>14311</v>
      </c>
      <c r="D2646" s="1" t="s">
        <v>16217</v>
      </c>
      <c r="G2646" t="s">
        <v>61</v>
      </c>
      <c r="I2646" t="s">
        <v>61</v>
      </c>
      <c r="M2646" t="s">
        <v>61</v>
      </c>
      <c r="N2646" t="s">
        <v>61</v>
      </c>
    </row>
    <row r="2647" spans="1:14" x14ac:dyDescent="0.2">
      <c r="A2647" s="1" t="s">
        <v>28199</v>
      </c>
      <c r="B2647" s="1" t="s">
        <v>14312</v>
      </c>
      <c r="C2647" s="1" t="s">
        <v>14313</v>
      </c>
      <c r="D2647" s="1" t="s">
        <v>16217</v>
      </c>
      <c r="G2647" t="s">
        <v>61</v>
      </c>
      <c r="I2647" t="s">
        <v>61</v>
      </c>
      <c r="M2647" t="s">
        <v>61</v>
      </c>
      <c r="N2647" t="s">
        <v>61</v>
      </c>
    </row>
    <row r="2648" spans="1:14" x14ac:dyDescent="0.2">
      <c r="A2648" s="1" t="s">
        <v>28200</v>
      </c>
      <c r="B2648" s="1" t="s">
        <v>14314</v>
      </c>
      <c r="C2648" s="1" t="s">
        <v>14315</v>
      </c>
      <c r="D2648" s="1" t="s">
        <v>16217</v>
      </c>
      <c r="G2648" t="s">
        <v>61</v>
      </c>
      <c r="I2648" t="s">
        <v>61</v>
      </c>
      <c r="M2648" t="s">
        <v>61</v>
      </c>
      <c r="N2648" t="s">
        <v>61</v>
      </c>
    </row>
    <row r="2649" spans="1:14" x14ac:dyDescent="0.2">
      <c r="A2649" s="1" t="s">
        <v>28201</v>
      </c>
      <c r="B2649" s="1" t="s">
        <v>14316</v>
      </c>
      <c r="C2649" s="1" t="s">
        <v>14317</v>
      </c>
      <c r="D2649" s="1" t="s">
        <v>16217</v>
      </c>
      <c r="G2649" t="s">
        <v>62</v>
      </c>
      <c r="I2649" t="s">
        <v>61</v>
      </c>
      <c r="M2649" t="s">
        <v>62</v>
      </c>
      <c r="N2649" t="s">
        <v>62</v>
      </c>
    </row>
    <row r="2650" spans="1:14" x14ac:dyDescent="0.2">
      <c r="A2650" s="1" t="s">
        <v>28202</v>
      </c>
      <c r="B2650" s="1" t="s">
        <v>14318</v>
      </c>
      <c r="C2650" s="1" t="s">
        <v>14319</v>
      </c>
      <c r="D2650" s="1" t="s">
        <v>16217</v>
      </c>
      <c r="G2650" t="s">
        <v>61</v>
      </c>
      <c r="I2650" t="s">
        <v>61</v>
      </c>
      <c r="M2650" t="s">
        <v>62</v>
      </c>
      <c r="N2650" t="s">
        <v>61</v>
      </c>
    </row>
    <row r="2651" spans="1:14" x14ac:dyDescent="0.2">
      <c r="A2651" s="1" t="s">
        <v>28203</v>
      </c>
      <c r="B2651" s="1" t="s">
        <v>14320</v>
      </c>
      <c r="C2651" s="1" t="s">
        <v>14321</v>
      </c>
      <c r="D2651" s="1" t="s">
        <v>16217</v>
      </c>
      <c r="G2651" t="s">
        <v>61</v>
      </c>
      <c r="I2651" t="s">
        <v>61</v>
      </c>
      <c r="M2651" t="s">
        <v>61</v>
      </c>
      <c r="N2651" t="s">
        <v>61</v>
      </c>
    </row>
    <row r="2652" spans="1:14" x14ac:dyDescent="0.2">
      <c r="A2652" s="1" t="s">
        <v>28204</v>
      </c>
      <c r="B2652" s="1" t="s">
        <v>14322</v>
      </c>
      <c r="C2652" s="1" t="s">
        <v>14323</v>
      </c>
      <c r="D2652" s="1" t="s">
        <v>16217</v>
      </c>
      <c r="G2652" t="s">
        <v>61</v>
      </c>
      <c r="I2652" t="s">
        <v>61</v>
      </c>
      <c r="M2652" t="s">
        <v>61</v>
      </c>
      <c r="N2652" t="s">
        <v>61</v>
      </c>
    </row>
    <row r="2653" spans="1:14" x14ac:dyDescent="0.2">
      <c r="A2653" s="1" t="s">
        <v>28205</v>
      </c>
      <c r="B2653" s="1" t="s">
        <v>14324</v>
      </c>
      <c r="C2653" s="1" t="s">
        <v>14325</v>
      </c>
      <c r="D2653" s="1" t="s">
        <v>16217</v>
      </c>
      <c r="G2653" t="s">
        <v>61</v>
      </c>
      <c r="I2653" t="s">
        <v>61</v>
      </c>
      <c r="M2653" t="s">
        <v>61</v>
      </c>
      <c r="N2653" t="s">
        <v>61</v>
      </c>
    </row>
    <row r="2654" spans="1:14" x14ac:dyDescent="0.2">
      <c r="A2654" s="1" t="s">
        <v>28206</v>
      </c>
      <c r="B2654" s="1" t="s">
        <v>14326</v>
      </c>
      <c r="C2654" s="1" t="s">
        <v>14327</v>
      </c>
      <c r="D2654" s="1" t="s">
        <v>16217</v>
      </c>
      <c r="G2654" t="s">
        <v>61</v>
      </c>
      <c r="I2654" t="s">
        <v>61</v>
      </c>
      <c r="M2654" t="s">
        <v>61</v>
      </c>
      <c r="N2654" t="s">
        <v>61</v>
      </c>
    </row>
    <row r="2655" spans="1:14" x14ac:dyDescent="0.2">
      <c r="A2655" s="1" t="s">
        <v>28207</v>
      </c>
      <c r="B2655" s="1" t="s">
        <v>14328</v>
      </c>
      <c r="C2655" s="1" t="s">
        <v>14329</v>
      </c>
      <c r="D2655" s="1" t="s">
        <v>16217</v>
      </c>
      <c r="G2655" t="s">
        <v>61</v>
      </c>
      <c r="I2655" t="s">
        <v>61</v>
      </c>
      <c r="M2655" t="s">
        <v>61</v>
      </c>
      <c r="N2655" t="s">
        <v>61</v>
      </c>
    </row>
    <row r="2656" spans="1:14" x14ac:dyDescent="0.2">
      <c r="A2656" s="1" t="s">
        <v>28208</v>
      </c>
      <c r="B2656" s="1" t="s">
        <v>14330</v>
      </c>
      <c r="C2656" s="1" t="s">
        <v>14331</v>
      </c>
      <c r="D2656" s="1" t="s">
        <v>16217</v>
      </c>
      <c r="G2656" t="s">
        <v>61</v>
      </c>
      <c r="I2656" t="s">
        <v>61</v>
      </c>
      <c r="M2656" t="s">
        <v>61</v>
      </c>
      <c r="N2656" t="s">
        <v>61</v>
      </c>
    </row>
    <row r="2657" spans="1:15" x14ac:dyDescent="0.2">
      <c r="A2657" s="1" t="s">
        <v>28209</v>
      </c>
      <c r="B2657" s="1" t="s">
        <v>14332</v>
      </c>
      <c r="C2657" s="1" t="s">
        <v>14333</v>
      </c>
      <c r="D2657" s="1" t="s">
        <v>16217</v>
      </c>
      <c r="G2657" t="s">
        <v>61</v>
      </c>
      <c r="I2657" t="s">
        <v>61</v>
      </c>
      <c r="M2657" t="s">
        <v>61</v>
      </c>
      <c r="N2657" t="s">
        <v>61</v>
      </c>
      <c r="O2657" t="s">
        <v>61</v>
      </c>
    </row>
    <row r="2658" spans="1:15" x14ac:dyDescent="0.2">
      <c r="A2658" s="1" t="s">
        <v>28210</v>
      </c>
      <c r="B2658" s="1" t="s">
        <v>14334</v>
      </c>
      <c r="C2658" s="1" t="s">
        <v>14335</v>
      </c>
      <c r="D2658" s="1" t="s">
        <v>16217</v>
      </c>
      <c r="E2658" t="s">
        <v>61</v>
      </c>
      <c r="F2658" t="s">
        <v>61</v>
      </c>
      <c r="G2658" t="s">
        <v>61</v>
      </c>
      <c r="I2658" t="s">
        <v>61</v>
      </c>
      <c r="J2658" t="s">
        <v>61</v>
      </c>
      <c r="K2658" t="s">
        <v>61</v>
      </c>
      <c r="M2658" t="s">
        <v>61</v>
      </c>
      <c r="N2658" t="s">
        <v>61</v>
      </c>
      <c r="O2658" t="s">
        <v>61</v>
      </c>
    </row>
    <row r="2659" spans="1:15" x14ac:dyDescent="0.2">
      <c r="A2659" s="1" t="s">
        <v>28211</v>
      </c>
      <c r="B2659" s="1" t="s">
        <v>14336</v>
      </c>
      <c r="C2659" s="1" t="s">
        <v>14337</v>
      </c>
      <c r="D2659" s="1" t="s">
        <v>16217</v>
      </c>
      <c r="E2659" t="s">
        <v>61</v>
      </c>
      <c r="F2659" t="s">
        <v>61</v>
      </c>
      <c r="G2659" t="s">
        <v>61</v>
      </c>
      <c r="I2659" t="s">
        <v>61</v>
      </c>
      <c r="J2659" t="s">
        <v>61</v>
      </c>
      <c r="K2659" t="s">
        <v>61</v>
      </c>
      <c r="M2659" t="s">
        <v>61</v>
      </c>
      <c r="N2659" t="s">
        <v>61</v>
      </c>
      <c r="O2659" t="s">
        <v>61</v>
      </c>
    </row>
    <row r="2660" spans="1:15" x14ac:dyDescent="0.2">
      <c r="A2660" s="1" t="s">
        <v>28212</v>
      </c>
      <c r="B2660" s="1" t="s">
        <v>14338</v>
      </c>
      <c r="C2660" s="1" t="s">
        <v>14339</v>
      </c>
      <c r="D2660" s="1" t="s">
        <v>16217</v>
      </c>
      <c r="E2660" t="s">
        <v>61</v>
      </c>
      <c r="F2660" t="s">
        <v>61</v>
      </c>
      <c r="G2660" t="s">
        <v>61</v>
      </c>
      <c r="I2660" t="s">
        <v>61</v>
      </c>
      <c r="J2660" t="s">
        <v>61</v>
      </c>
      <c r="K2660" t="s">
        <v>61</v>
      </c>
      <c r="M2660" t="s">
        <v>61</v>
      </c>
      <c r="N2660" t="s">
        <v>61</v>
      </c>
      <c r="O2660" t="s">
        <v>61</v>
      </c>
    </row>
    <row r="2661" spans="1:15" x14ac:dyDescent="0.2">
      <c r="A2661" s="1" t="s">
        <v>28213</v>
      </c>
      <c r="B2661" s="1" t="s">
        <v>14340</v>
      </c>
      <c r="C2661" s="1" t="s">
        <v>14341</v>
      </c>
      <c r="D2661" s="1" t="s">
        <v>16217</v>
      </c>
      <c r="E2661" t="s">
        <v>61</v>
      </c>
      <c r="F2661" t="s">
        <v>61</v>
      </c>
      <c r="G2661" t="s">
        <v>61</v>
      </c>
      <c r="I2661" t="s">
        <v>61</v>
      </c>
      <c r="J2661" t="s">
        <v>61</v>
      </c>
      <c r="K2661" t="s">
        <v>61</v>
      </c>
      <c r="M2661" t="s">
        <v>61</v>
      </c>
      <c r="N2661" t="s">
        <v>61</v>
      </c>
      <c r="O2661" t="s">
        <v>61</v>
      </c>
    </row>
    <row r="2662" spans="1:15" x14ac:dyDescent="0.2">
      <c r="A2662" s="1" t="s">
        <v>28214</v>
      </c>
      <c r="B2662" s="1" t="s">
        <v>14342</v>
      </c>
      <c r="C2662" s="1" t="s">
        <v>14343</v>
      </c>
      <c r="D2662" s="1" t="s">
        <v>16217</v>
      </c>
      <c r="E2662" t="s">
        <v>61</v>
      </c>
      <c r="F2662" t="s">
        <v>61</v>
      </c>
      <c r="G2662" t="s">
        <v>61</v>
      </c>
      <c r="I2662" t="s">
        <v>61</v>
      </c>
      <c r="J2662" t="s">
        <v>61</v>
      </c>
      <c r="K2662" t="s">
        <v>61</v>
      </c>
      <c r="M2662" t="s">
        <v>62</v>
      </c>
      <c r="N2662" t="s">
        <v>61</v>
      </c>
      <c r="O2662" t="s">
        <v>61</v>
      </c>
    </row>
    <row r="2663" spans="1:15" x14ac:dyDescent="0.2">
      <c r="A2663" s="1" t="s">
        <v>28215</v>
      </c>
      <c r="B2663" s="1" t="s">
        <v>14344</v>
      </c>
      <c r="C2663" s="1" t="s">
        <v>14345</v>
      </c>
      <c r="D2663" s="1" t="s">
        <v>16217</v>
      </c>
      <c r="E2663" t="s">
        <v>61</v>
      </c>
      <c r="F2663" t="s">
        <v>61</v>
      </c>
      <c r="G2663" t="s">
        <v>61</v>
      </c>
      <c r="I2663" t="s">
        <v>61</v>
      </c>
      <c r="J2663" t="s">
        <v>61</v>
      </c>
      <c r="K2663" t="s">
        <v>61</v>
      </c>
      <c r="M2663" t="s">
        <v>61</v>
      </c>
      <c r="N2663" t="s">
        <v>61</v>
      </c>
      <c r="O2663" t="s">
        <v>61</v>
      </c>
    </row>
    <row r="2664" spans="1:15" x14ac:dyDescent="0.2">
      <c r="A2664" s="1" t="s">
        <v>28216</v>
      </c>
      <c r="B2664" s="1" t="s">
        <v>14346</v>
      </c>
      <c r="C2664" s="1" t="s">
        <v>14347</v>
      </c>
      <c r="D2664" s="1" t="s">
        <v>16217</v>
      </c>
      <c r="E2664" t="s">
        <v>61</v>
      </c>
      <c r="F2664" t="s">
        <v>61</v>
      </c>
      <c r="G2664" t="s">
        <v>61</v>
      </c>
      <c r="I2664" t="s">
        <v>62</v>
      </c>
      <c r="J2664" t="s">
        <v>61</v>
      </c>
      <c r="K2664" t="s">
        <v>61</v>
      </c>
      <c r="M2664" t="s">
        <v>61</v>
      </c>
      <c r="N2664" t="s">
        <v>61</v>
      </c>
      <c r="O2664" t="s">
        <v>61</v>
      </c>
    </row>
    <row r="2665" spans="1:15" x14ac:dyDescent="0.2">
      <c r="A2665" s="1" t="s">
        <v>28217</v>
      </c>
      <c r="B2665" s="1" t="s">
        <v>14348</v>
      </c>
      <c r="C2665" s="1" t="s">
        <v>14349</v>
      </c>
      <c r="D2665" s="1" t="s">
        <v>16217</v>
      </c>
      <c r="E2665" t="s">
        <v>61</v>
      </c>
      <c r="F2665" t="s">
        <v>61</v>
      </c>
      <c r="G2665" t="s">
        <v>61</v>
      </c>
      <c r="I2665" t="s">
        <v>62</v>
      </c>
      <c r="J2665" t="s">
        <v>61</v>
      </c>
      <c r="K2665" t="s">
        <v>61</v>
      </c>
      <c r="M2665" t="s">
        <v>62</v>
      </c>
      <c r="N2665" t="s">
        <v>62</v>
      </c>
      <c r="O2665" t="s">
        <v>62</v>
      </c>
    </row>
    <row r="2666" spans="1:15" x14ac:dyDescent="0.2">
      <c r="A2666" s="1" t="s">
        <v>28218</v>
      </c>
      <c r="B2666" s="1" t="s">
        <v>14350</v>
      </c>
      <c r="C2666" s="1" t="s">
        <v>14351</v>
      </c>
      <c r="D2666" s="1" t="s">
        <v>16217</v>
      </c>
      <c r="E2666" t="s">
        <v>61</v>
      </c>
      <c r="F2666" t="s">
        <v>61</v>
      </c>
      <c r="G2666" t="s">
        <v>61</v>
      </c>
      <c r="I2666" t="s">
        <v>61</v>
      </c>
      <c r="J2666" t="s">
        <v>61</v>
      </c>
      <c r="K2666" t="s">
        <v>61</v>
      </c>
      <c r="M2666" t="s">
        <v>61</v>
      </c>
      <c r="N2666" t="s">
        <v>61</v>
      </c>
      <c r="O2666" t="s">
        <v>61</v>
      </c>
    </row>
    <row r="2667" spans="1:15" x14ac:dyDescent="0.2">
      <c r="A2667" s="1" t="s">
        <v>28219</v>
      </c>
      <c r="B2667" s="1" t="s">
        <v>14352</v>
      </c>
      <c r="C2667" s="1" t="s">
        <v>14353</v>
      </c>
      <c r="D2667" s="1" t="s">
        <v>16217</v>
      </c>
      <c r="E2667" t="s">
        <v>61</v>
      </c>
      <c r="F2667" t="s">
        <v>61</v>
      </c>
      <c r="G2667" t="s">
        <v>61</v>
      </c>
      <c r="I2667" t="s">
        <v>62</v>
      </c>
      <c r="K2667" t="s">
        <v>61</v>
      </c>
      <c r="M2667" t="s">
        <v>61</v>
      </c>
      <c r="N2667" t="s">
        <v>61</v>
      </c>
      <c r="O2667" t="s">
        <v>61</v>
      </c>
    </row>
    <row r="2668" spans="1:15" x14ac:dyDescent="0.2">
      <c r="A2668" s="1" t="s">
        <v>28220</v>
      </c>
      <c r="B2668" s="1" t="s">
        <v>14354</v>
      </c>
      <c r="C2668" s="1" t="s">
        <v>14355</v>
      </c>
      <c r="D2668" s="1" t="s">
        <v>16217</v>
      </c>
      <c r="E2668" t="s">
        <v>61</v>
      </c>
      <c r="F2668" t="s">
        <v>61</v>
      </c>
      <c r="G2668" t="s">
        <v>61</v>
      </c>
      <c r="I2668" t="s">
        <v>61</v>
      </c>
      <c r="J2668" t="s">
        <v>61</v>
      </c>
      <c r="K2668" t="s">
        <v>61</v>
      </c>
      <c r="M2668" t="s">
        <v>61</v>
      </c>
      <c r="N2668" t="s">
        <v>61</v>
      </c>
      <c r="O2668" t="s">
        <v>61</v>
      </c>
    </row>
    <row r="2669" spans="1:15" x14ac:dyDescent="0.2">
      <c r="A2669" s="1" t="s">
        <v>28221</v>
      </c>
      <c r="B2669" s="1" t="s">
        <v>14356</v>
      </c>
      <c r="C2669" s="1" t="s">
        <v>14357</v>
      </c>
      <c r="D2669" s="1" t="s">
        <v>16217</v>
      </c>
      <c r="E2669" t="s">
        <v>61</v>
      </c>
      <c r="F2669" t="s">
        <v>61</v>
      </c>
      <c r="G2669" t="s">
        <v>61</v>
      </c>
      <c r="I2669" t="s">
        <v>62</v>
      </c>
      <c r="J2669" t="s">
        <v>61</v>
      </c>
      <c r="K2669" t="s">
        <v>61</v>
      </c>
      <c r="M2669" t="s">
        <v>61</v>
      </c>
      <c r="N2669" t="s">
        <v>61</v>
      </c>
      <c r="O2669" t="s">
        <v>61</v>
      </c>
    </row>
    <row r="2670" spans="1:15" x14ac:dyDescent="0.2">
      <c r="A2670" s="1" t="s">
        <v>28222</v>
      </c>
      <c r="B2670" s="1" t="s">
        <v>14358</v>
      </c>
      <c r="C2670" s="1" t="s">
        <v>14359</v>
      </c>
      <c r="D2670" s="1" t="s">
        <v>16217</v>
      </c>
      <c r="E2670" t="s">
        <v>61</v>
      </c>
      <c r="F2670" t="s">
        <v>61</v>
      </c>
      <c r="G2670" t="s">
        <v>61</v>
      </c>
      <c r="I2670" t="s">
        <v>61</v>
      </c>
      <c r="J2670" t="s">
        <v>61</v>
      </c>
      <c r="K2670" t="s">
        <v>61</v>
      </c>
      <c r="M2670" t="s">
        <v>61</v>
      </c>
      <c r="N2670" t="s">
        <v>61</v>
      </c>
      <c r="O2670" t="s">
        <v>61</v>
      </c>
    </row>
    <row r="2671" spans="1:15" x14ac:dyDescent="0.2">
      <c r="A2671" s="1" t="s">
        <v>28223</v>
      </c>
      <c r="B2671" s="1" t="s">
        <v>14360</v>
      </c>
      <c r="C2671" s="1" t="s">
        <v>14361</v>
      </c>
      <c r="D2671" s="1" t="s">
        <v>16217</v>
      </c>
      <c r="E2671" t="s">
        <v>61</v>
      </c>
      <c r="F2671" t="s">
        <v>61</v>
      </c>
      <c r="G2671" t="s">
        <v>61</v>
      </c>
      <c r="I2671" t="s">
        <v>61</v>
      </c>
      <c r="J2671" t="s">
        <v>61</v>
      </c>
      <c r="K2671" t="s">
        <v>61</v>
      </c>
      <c r="M2671" t="s">
        <v>61</v>
      </c>
      <c r="N2671" t="s">
        <v>61</v>
      </c>
      <c r="O2671" t="s">
        <v>61</v>
      </c>
    </row>
    <row r="2672" spans="1:15" x14ac:dyDescent="0.2">
      <c r="A2672" s="1" t="s">
        <v>28224</v>
      </c>
      <c r="B2672" s="1" t="s">
        <v>14362</v>
      </c>
      <c r="C2672" s="1" t="s">
        <v>14363</v>
      </c>
      <c r="D2672" s="1" t="s">
        <v>16217</v>
      </c>
      <c r="E2672" t="s">
        <v>61</v>
      </c>
      <c r="F2672" t="s">
        <v>61</v>
      </c>
      <c r="G2672" t="s">
        <v>61</v>
      </c>
      <c r="I2672" t="s">
        <v>61</v>
      </c>
      <c r="J2672" t="s">
        <v>61</v>
      </c>
      <c r="K2672" t="s">
        <v>61</v>
      </c>
      <c r="M2672" t="s">
        <v>61</v>
      </c>
      <c r="N2672" t="s">
        <v>61</v>
      </c>
      <c r="O2672" t="s">
        <v>61</v>
      </c>
    </row>
    <row r="2673" spans="1:15" x14ac:dyDescent="0.2">
      <c r="A2673" s="1" t="s">
        <v>28225</v>
      </c>
      <c r="B2673" s="1" t="s">
        <v>14364</v>
      </c>
      <c r="C2673" s="1" t="s">
        <v>14365</v>
      </c>
      <c r="D2673" s="1" t="s">
        <v>16217</v>
      </c>
      <c r="E2673" t="s">
        <v>62</v>
      </c>
      <c r="F2673" t="s">
        <v>62</v>
      </c>
      <c r="G2673" t="s">
        <v>61</v>
      </c>
      <c r="I2673" t="s">
        <v>62</v>
      </c>
      <c r="J2673" t="s">
        <v>61</v>
      </c>
      <c r="K2673" t="s">
        <v>62</v>
      </c>
      <c r="M2673" t="s">
        <v>62</v>
      </c>
      <c r="N2673" t="s">
        <v>61</v>
      </c>
      <c r="O2673" t="s">
        <v>61</v>
      </c>
    </row>
    <row r="2674" spans="1:15" x14ac:dyDescent="0.2">
      <c r="A2674" s="1" t="s">
        <v>28226</v>
      </c>
      <c r="B2674" s="1" t="s">
        <v>14366</v>
      </c>
      <c r="C2674" s="1" t="s">
        <v>14367</v>
      </c>
      <c r="D2674" s="1" t="s">
        <v>16217</v>
      </c>
      <c r="E2674" t="s">
        <v>61</v>
      </c>
      <c r="F2674" t="s">
        <v>61</v>
      </c>
      <c r="G2674" t="s">
        <v>61</v>
      </c>
      <c r="I2674" t="s">
        <v>61</v>
      </c>
      <c r="J2674" t="s">
        <v>61</v>
      </c>
      <c r="K2674" t="s">
        <v>61</v>
      </c>
      <c r="M2674" t="s">
        <v>61</v>
      </c>
      <c r="N2674" t="s">
        <v>61</v>
      </c>
      <c r="O2674" t="s">
        <v>61</v>
      </c>
    </row>
    <row r="2675" spans="1:15" x14ac:dyDescent="0.2">
      <c r="A2675" s="1" t="s">
        <v>28227</v>
      </c>
      <c r="B2675" s="1" t="s">
        <v>14368</v>
      </c>
      <c r="C2675" s="1" t="s">
        <v>14369</v>
      </c>
      <c r="D2675" s="1" t="s">
        <v>16217</v>
      </c>
      <c r="E2675" t="s">
        <v>61</v>
      </c>
      <c r="F2675" t="s">
        <v>61</v>
      </c>
      <c r="G2675" t="s">
        <v>61</v>
      </c>
      <c r="I2675" t="s">
        <v>61</v>
      </c>
      <c r="J2675" t="s">
        <v>61</v>
      </c>
      <c r="K2675" t="s">
        <v>61</v>
      </c>
      <c r="M2675" t="s">
        <v>61</v>
      </c>
      <c r="N2675" t="s">
        <v>61</v>
      </c>
      <c r="O2675" t="s">
        <v>61</v>
      </c>
    </row>
    <row r="2676" spans="1:15" x14ac:dyDescent="0.2">
      <c r="A2676" s="1" t="s">
        <v>28228</v>
      </c>
      <c r="B2676" s="1" t="s">
        <v>14370</v>
      </c>
      <c r="C2676" s="1" t="s">
        <v>14371</v>
      </c>
      <c r="D2676" s="1" t="s">
        <v>16217</v>
      </c>
      <c r="E2676" t="s">
        <v>61</v>
      </c>
      <c r="F2676" t="s">
        <v>61</v>
      </c>
      <c r="G2676" t="s">
        <v>61</v>
      </c>
      <c r="I2676" t="s">
        <v>61</v>
      </c>
      <c r="J2676" t="s">
        <v>61</v>
      </c>
      <c r="K2676" t="s">
        <v>61</v>
      </c>
      <c r="M2676" t="s">
        <v>61</v>
      </c>
      <c r="N2676" t="s">
        <v>61</v>
      </c>
      <c r="O2676" t="s">
        <v>61</v>
      </c>
    </row>
    <row r="2677" spans="1:15" x14ac:dyDescent="0.2">
      <c r="A2677" s="1" t="s">
        <v>28229</v>
      </c>
      <c r="B2677" s="1" t="s">
        <v>14372</v>
      </c>
      <c r="C2677" s="1" t="s">
        <v>14373</v>
      </c>
      <c r="D2677" s="1" t="s">
        <v>16217</v>
      </c>
      <c r="E2677" t="s">
        <v>61</v>
      </c>
      <c r="F2677" t="s">
        <v>61</v>
      </c>
      <c r="G2677" t="s">
        <v>61</v>
      </c>
      <c r="I2677" t="s">
        <v>61</v>
      </c>
      <c r="J2677" t="s">
        <v>61</v>
      </c>
      <c r="K2677" t="s">
        <v>61</v>
      </c>
      <c r="M2677" t="s">
        <v>61</v>
      </c>
      <c r="N2677" t="s">
        <v>61</v>
      </c>
      <c r="O2677" t="s">
        <v>61</v>
      </c>
    </row>
    <row r="2678" spans="1:15" x14ac:dyDescent="0.2">
      <c r="A2678" s="1" t="s">
        <v>28230</v>
      </c>
      <c r="B2678" s="1" t="s">
        <v>14374</v>
      </c>
      <c r="C2678" s="1" t="s">
        <v>14375</v>
      </c>
      <c r="D2678" s="1" t="s">
        <v>16217</v>
      </c>
      <c r="E2678" t="s">
        <v>61</v>
      </c>
      <c r="F2678" t="s">
        <v>61</v>
      </c>
      <c r="G2678" t="s">
        <v>61</v>
      </c>
      <c r="I2678" t="s">
        <v>61</v>
      </c>
      <c r="J2678" t="s">
        <v>61</v>
      </c>
      <c r="K2678" t="s">
        <v>61</v>
      </c>
      <c r="M2678" t="s">
        <v>61</v>
      </c>
      <c r="N2678" t="s">
        <v>61</v>
      </c>
      <c r="O2678" t="s">
        <v>61</v>
      </c>
    </row>
    <row r="2679" spans="1:15" x14ac:dyDescent="0.2">
      <c r="A2679" s="1" t="s">
        <v>28231</v>
      </c>
      <c r="B2679" s="1" t="s">
        <v>14376</v>
      </c>
      <c r="C2679" s="1" t="s">
        <v>14377</v>
      </c>
      <c r="D2679" s="1" t="s">
        <v>16217</v>
      </c>
      <c r="E2679" t="s">
        <v>61</v>
      </c>
      <c r="F2679" t="s">
        <v>61</v>
      </c>
      <c r="G2679" t="s">
        <v>61</v>
      </c>
      <c r="I2679" t="s">
        <v>61</v>
      </c>
      <c r="J2679" t="s">
        <v>61</v>
      </c>
      <c r="K2679" t="s">
        <v>61</v>
      </c>
      <c r="M2679" t="s">
        <v>61</v>
      </c>
      <c r="N2679" t="s">
        <v>61</v>
      </c>
      <c r="O2679" t="s">
        <v>61</v>
      </c>
    </row>
    <row r="2680" spans="1:15" x14ac:dyDescent="0.2">
      <c r="A2680" s="1" t="s">
        <v>28232</v>
      </c>
      <c r="B2680" s="1" t="s">
        <v>14378</v>
      </c>
      <c r="C2680" s="1" t="s">
        <v>14379</v>
      </c>
      <c r="D2680" s="1" t="s">
        <v>16217</v>
      </c>
      <c r="E2680" t="s">
        <v>61</v>
      </c>
      <c r="F2680" t="s">
        <v>61</v>
      </c>
      <c r="G2680" t="s">
        <v>61</v>
      </c>
      <c r="I2680" t="s">
        <v>61</v>
      </c>
      <c r="J2680" t="s">
        <v>61</v>
      </c>
      <c r="K2680" t="s">
        <v>61</v>
      </c>
      <c r="M2680" t="s">
        <v>61</v>
      </c>
      <c r="N2680" t="s">
        <v>61</v>
      </c>
      <c r="O2680" t="s">
        <v>61</v>
      </c>
    </row>
    <row r="2681" spans="1:15" x14ac:dyDescent="0.2">
      <c r="A2681" s="1" t="s">
        <v>28233</v>
      </c>
      <c r="B2681" s="1" t="s">
        <v>14380</v>
      </c>
      <c r="C2681" s="1" t="s">
        <v>14381</v>
      </c>
      <c r="D2681" s="1" t="s">
        <v>16217</v>
      </c>
      <c r="E2681" t="s">
        <v>61</v>
      </c>
      <c r="F2681" t="s">
        <v>61</v>
      </c>
      <c r="G2681" t="s">
        <v>61</v>
      </c>
      <c r="I2681" t="s">
        <v>61</v>
      </c>
      <c r="J2681" t="s">
        <v>61</v>
      </c>
      <c r="K2681" t="s">
        <v>61</v>
      </c>
      <c r="M2681" t="s">
        <v>61</v>
      </c>
      <c r="N2681" t="s">
        <v>61</v>
      </c>
      <c r="O2681" t="s">
        <v>61</v>
      </c>
    </row>
    <row r="2682" spans="1:15" x14ac:dyDescent="0.2">
      <c r="A2682" s="1" t="s">
        <v>28234</v>
      </c>
      <c r="B2682" s="1" t="s">
        <v>14382</v>
      </c>
      <c r="C2682" s="1" t="s">
        <v>14383</v>
      </c>
      <c r="D2682" s="1" t="s">
        <v>16217</v>
      </c>
      <c r="E2682" t="s">
        <v>61</v>
      </c>
      <c r="F2682" t="s">
        <v>61</v>
      </c>
      <c r="G2682" t="s">
        <v>61</v>
      </c>
      <c r="I2682" t="s">
        <v>61</v>
      </c>
      <c r="J2682" t="s">
        <v>61</v>
      </c>
      <c r="K2682" t="s">
        <v>61</v>
      </c>
      <c r="M2682" t="s">
        <v>61</v>
      </c>
      <c r="N2682" t="s">
        <v>61</v>
      </c>
      <c r="O2682" t="s">
        <v>61</v>
      </c>
    </row>
    <row r="2683" spans="1:15" x14ac:dyDescent="0.2">
      <c r="A2683" s="1" t="s">
        <v>28235</v>
      </c>
      <c r="B2683" s="1" t="s">
        <v>14384</v>
      </c>
      <c r="C2683" s="1" t="s">
        <v>14385</v>
      </c>
      <c r="D2683" s="1" t="s">
        <v>16217</v>
      </c>
      <c r="E2683" t="s">
        <v>61</v>
      </c>
      <c r="F2683" t="s">
        <v>61</v>
      </c>
      <c r="G2683" t="s">
        <v>61</v>
      </c>
      <c r="I2683" t="s">
        <v>61</v>
      </c>
      <c r="J2683" t="s">
        <v>61</v>
      </c>
      <c r="K2683" t="s">
        <v>61</v>
      </c>
      <c r="M2683" t="s">
        <v>61</v>
      </c>
      <c r="N2683" t="s">
        <v>61</v>
      </c>
      <c r="O2683" t="s">
        <v>61</v>
      </c>
    </row>
    <row r="2684" spans="1:15" x14ac:dyDescent="0.2">
      <c r="A2684" s="1" t="s">
        <v>28236</v>
      </c>
      <c r="B2684" s="1" t="s">
        <v>14386</v>
      </c>
      <c r="C2684" s="1" t="s">
        <v>14387</v>
      </c>
      <c r="D2684" s="1" t="s">
        <v>16217</v>
      </c>
      <c r="E2684" t="s">
        <v>61</v>
      </c>
      <c r="F2684" t="s">
        <v>61</v>
      </c>
      <c r="G2684" t="s">
        <v>61</v>
      </c>
      <c r="I2684" t="s">
        <v>61</v>
      </c>
      <c r="J2684" t="s">
        <v>61</v>
      </c>
      <c r="K2684" t="s">
        <v>61</v>
      </c>
      <c r="M2684" t="s">
        <v>61</v>
      </c>
      <c r="N2684" t="s">
        <v>61</v>
      </c>
      <c r="O2684" t="s">
        <v>61</v>
      </c>
    </row>
    <row r="2685" spans="1:15" x14ac:dyDescent="0.2">
      <c r="A2685" s="1" t="s">
        <v>28237</v>
      </c>
      <c r="B2685" s="1" t="s">
        <v>14388</v>
      </c>
      <c r="C2685" s="1" t="s">
        <v>14389</v>
      </c>
      <c r="D2685" s="1" t="s">
        <v>16217</v>
      </c>
      <c r="E2685" t="s">
        <v>61</v>
      </c>
      <c r="F2685" t="s">
        <v>61</v>
      </c>
      <c r="G2685" t="s">
        <v>61</v>
      </c>
      <c r="I2685" t="s">
        <v>61</v>
      </c>
      <c r="J2685" t="s">
        <v>61</v>
      </c>
      <c r="K2685" t="s">
        <v>61</v>
      </c>
      <c r="M2685" t="s">
        <v>61</v>
      </c>
      <c r="N2685" t="s">
        <v>61</v>
      </c>
      <c r="O2685" t="s">
        <v>61</v>
      </c>
    </row>
    <row r="2686" spans="1:15" x14ac:dyDescent="0.2">
      <c r="A2686" s="1" t="s">
        <v>28238</v>
      </c>
      <c r="B2686" s="1" t="s">
        <v>14390</v>
      </c>
      <c r="C2686" s="1" t="s">
        <v>14391</v>
      </c>
      <c r="D2686" s="1" t="s">
        <v>16217</v>
      </c>
      <c r="E2686" t="s">
        <v>61</v>
      </c>
      <c r="F2686" t="s">
        <v>61</v>
      </c>
      <c r="G2686" t="s">
        <v>61</v>
      </c>
      <c r="I2686" t="s">
        <v>61</v>
      </c>
      <c r="J2686" t="s">
        <v>61</v>
      </c>
      <c r="K2686" t="s">
        <v>61</v>
      </c>
      <c r="M2686" t="s">
        <v>61</v>
      </c>
      <c r="N2686" t="s">
        <v>61</v>
      </c>
      <c r="O2686" t="s">
        <v>61</v>
      </c>
    </row>
    <row r="2687" spans="1:15" x14ac:dyDescent="0.2">
      <c r="A2687" s="1" t="s">
        <v>28239</v>
      </c>
      <c r="B2687" s="1" t="s">
        <v>14392</v>
      </c>
      <c r="C2687" s="1" t="s">
        <v>14393</v>
      </c>
      <c r="D2687" s="1" t="s">
        <v>16217</v>
      </c>
      <c r="E2687" t="s">
        <v>61</v>
      </c>
      <c r="F2687" t="s">
        <v>61</v>
      </c>
      <c r="G2687" t="s">
        <v>61</v>
      </c>
      <c r="I2687" t="s">
        <v>61</v>
      </c>
      <c r="J2687" t="s">
        <v>61</v>
      </c>
      <c r="K2687" t="s">
        <v>61</v>
      </c>
      <c r="M2687" t="s">
        <v>61</v>
      </c>
      <c r="N2687" t="s">
        <v>61</v>
      </c>
      <c r="O2687" t="s">
        <v>61</v>
      </c>
    </row>
    <row r="2688" spans="1:15" x14ac:dyDescent="0.2">
      <c r="A2688" s="1" t="s">
        <v>28240</v>
      </c>
      <c r="B2688" s="1" t="s">
        <v>14394</v>
      </c>
      <c r="C2688" s="1" t="s">
        <v>14395</v>
      </c>
      <c r="D2688" s="1" t="s">
        <v>16217</v>
      </c>
      <c r="E2688" t="s">
        <v>61</v>
      </c>
      <c r="F2688" t="s">
        <v>61</v>
      </c>
      <c r="G2688" t="s">
        <v>61</v>
      </c>
      <c r="I2688" t="s">
        <v>61</v>
      </c>
      <c r="J2688" t="s">
        <v>61</v>
      </c>
      <c r="K2688" t="s">
        <v>61</v>
      </c>
      <c r="M2688" t="s">
        <v>61</v>
      </c>
      <c r="N2688" t="s">
        <v>61</v>
      </c>
      <c r="O2688" t="s">
        <v>61</v>
      </c>
    </row>
    <row r="2689" spans="1:15" x14ac:dyDescent="0.2">
      <c r="A2689" s="1" t="s">
        <v>28241</v>
      </c>
      <c r="B2689" s="1" t="s">
        <v>14396</v>
      </c>
      <c r="C2689" s="1" t="s">
        <v>14397</v>
      </c>
      <c r="D2689" s="1" t="s">
        <v>16217</v>
      </c>
      <c r="E2689" t="s">
        <v>61</v>
      </c>
      <c r="F2689" t="s">
        <v>61</v>
      </c>
      <c r="G2689" t="s">
        <v>61</v>
      </c>
      <c r="I2689" t="s">
        <v>61</v>
      </c>
      <c r="J2689" t="s">
        <v>61</v>
      </c>
      <c r="K2689" t="s">
        <v>61</v>
      </c>
      <c r="M2689" t="s">
        <v>61</v>
      </c>
      <c r="N2689" t="s">
        <v>61</v>
      </c>
      <c r="O2689" t="s">
        <v>61</v>
      </c>
    </row>
    <row r="2690" spans="1:15" x14ac:dyDescent="0.2">
      <c r="A2690" s="1" t="s">
        <v>28242</v>
      </c>
      <c r="B2690" s="1" t="s">
        <v>14398</v>
      </c>
      <c r="C2690" s="1" t="s">
        <v>14399</v>
      </c>
      <c r="D2690" s="1" t="s">
        <v>16217</v>
      </c>
      <c r="E2690" t="s">
        <v>61</v>
      </c>
      <c r="F2690" t="s">
        <v>61</v>
      </c>
      <c r="G2690" t="s">
        <v>61</v>
      </c>
      <c r="I2690" t="s">
        <v>62</v>
      </c>
      <c r="J2690" t="s">
        <v>61</v>
      </c>
      <c r="K2690" t="s">
        <v>61</v>
      </c>
      <c r="M2690" t="s">
        <v>61</v>
      </c>
      <c r="N2690" t="s">
        <v>61</v>
      </c>
      <c r="O2690" t="s">
        <v>61</v>
      </c>
    </row>
    <row r="2691" spans="1:15" x14ac:dyDescent="0.2">
      <c r="A2691" s="1" t="s">
        <v>28243</v>
      </c>
      <c r="B2691" s="1" t="s">
        <v>14400</v>
      </c>
      <c r="C2691" s="1" t="s">
        <v>14401</v>
      </c>
      <c r="D2691" s="1" t="s">
        <v>16217</v>
      </c>
      <c r="E2691" t="s">
        <v>61</v>
      </c>
      <c r="F2691" t="s">
        <v>61</v>
      </c>
      <c r="G2691" t="s">
        <v>61</v>
      </c>
      <c r="I2691" t="s">
        <v>61</v>
      </c>
      <c r="J2691" t="s">
        <v>61</v>
      </c>
      <c r="K2691" t="s">
        <v>61</v>
      </c>
      <c r="M2691" t="s">
        <v>61</v>
      </c>
      <c r="N2691" t="s">
        <v>61</v>
      </c>
      <c r="O2691" t="s">
        <v>61</v>
      </c>
    </row>
    <row r="2692" spans="1:15" x14ac:dyDescent="0.2">
      <c r="A2692" s="1" t="s">
        <v>28244</v>
      </c>
      <c r="B2692" s="1" t="s">
        <v>14402</v>
      </c>
      <c r="C2692" s="1" t="s">
        <v>14403</v>
      </c>
      <c r="D2692" s="1" t="s">
        <v>16217</v>
      </c>
      <c r="E2692" t="s">
        <v>62</v>
      </c>
      <c r="F2692" t="s">
        <v>62</v>
      </c>
      <c r="G2692" t="s">
        <v>61</v>
      </c>
      <c r="I2692" t="s">
        <v>62</v>
      </c>
      <c r="J2692" t="s">
        <v>62</v>
      </c>
      <c r="K2692" t="s">
        <v>62</v>
      </c>
      <c r="M2692" t="s">
        <v>62</v>
      </c>
      <c r="N2692" t="s">
        <v>62</v>
      </c>
      <c r="O2692" t="s">
        <v>62</v>
      </c>
    </row>
    <row r="2693" spans="1:15" x14ac:dyDescent="0.2">
      <c r="A2693" s="1" t="s">
        <v>28245</v>
      </c>
      <c r="B2693" s="1" t="s">
        <v>14404</v>
      </c>
      <c r="C2693" s="1" t="s">
        <v>14405</v>
      </c>
      <c r="D2693" s="1" t="s">
        <v>16217</v>
      </c>
      <c r="E2693" t="s">
        <v>61</v>
      </c>
      <c r="F2693" t="s">
        <v>61</v>
      </c>
      <c r="G2693" t="s">
        <v>61</v>
      </c>
      <c r="I2693" t="s">
        <v>61</v>
      </c>
      <c r="J2693" t="s">
        <v>61</v>
      </c>
      <c r="K2693" t="s">
        <v>61</v>
      </c>
      <c r="M2693" t="s">
        <v>61</v>
      </c>
      <c r="N2693" t="s">
        <v>61</v>
      </c>
      <c r="O2693" t="s">
        <v>61</v>
      </c>
    </row>
    <row r="2694" spans="1:15" x14ac:dyDescent="0.2">
      <c r="A2694" s="1" t="s">
        <v>28246</v>
      </c>
      <c r="B2694" s="1" t="s">
        <v>14406</v>
      </c>
      <c r="C2694" s="1" t="s">
        <v>14407</v>
      </c>
      <c r="D2694" s="1" t="s">
        <v>16217</v>
      </c>
      <c r="E2694" t="s">
        <v>61</v>
      </c>
      <c r="F2694" t="s">
        <v>61</v>
      </c>
      <c r="G2694" t="s">
        <v>61</v>
      </c>
      <c r="I2694" t="s">
        <v>61</v>
      </c>
      <c r="J2694" t="s">
        <v>61</v>
      </c>
      <c r="K2694" t="s">
        <v>61</v>
      </c>
      <c r="M2694" t="s">
        <v>61</v>
      </c>
      <c r="N2694" t="s">
        <v>61</v>
      </c>
      <c r="O2694" t="s">
        <v>61</v>
      </c>
    </row>
    <row r="2695" spans="1:15" x14ac:dyDescent="0.2">
      <c r="A2695" s="1" t="s">
        <v>28247</v>
      </c>
      <c r="B2695" s="1" t="s">
        <v>14408</v>
      </c>
      <c r="C2695" s="1" t="s">
        <v>14409</v>
      </c>
      <c r="D2695" s="1" t="s">
        <v>16217</v>
      </c>
      <c r="E2695" t="s">
        <v>61</v>
      </c>
      <c r="F2695" t="s">
        <v>61</v>
      </c>
      <c r="G2695" t="s">
        <v>61</v>
      </c>
      <c r="I2695" t="s">
        <v>61</v>
      </c>
      <c r="J2695" t="s">
        <v>61</v>
      </c>
      <c r="K2695" t="s">
        <v>61</v>
      </c>
      <c r="M2695" t="s">
        <v>61</v>
      </c>
      <c r="N2695" t="s">
        <v>61</v>
      </c>
      <c r="O2695" t="s">
        <v>61</v>
      </c>
    </row>
    <row r="2696" spans="1:15" x14ac:dyDescent="0.2">
      <c r="A2696" s="1" t="s">
        <v>28248</v>
      </c>
      <c r="B2696" s="1" t="s">
        <v>14410</v>
      </c>
      <c r="C2696" s="1" t="s">
        <v>14411</v>
      </c>
      <c r="D2696" s="1" t="s">
        <v>16217</v>
      </c>
      <c r="E2696" t="s">
        <v>61</v>
      </c>
      <c r="F2696" t="s">
        <v>61</v>
      </c>
      <c r="G2696" t="s">
        <v>61</v>
      </c>
      <c r="I2696" t="s">
        <v>61</v>
      </c>
      <c r="J2696" t="s">
        <v>61</v>
      </c>
      <c r="K2696" t="s">
        <v>61</v>
      </c>
      <c r="O2696" t="s">
        <v>61</v>
      </c>
    </row>
    <row r="2697" spans="1:15" x14ac:dyDescent="0.2">
      <c r="A2697" s="1" t="s">
        <v>28249</v>
      </c>
      <c r="B2697" s="1" t="s">
        <v>14412</v>
      </c>
      <c r="C2697" s="1" t="s">
        <v>14413</v>
      </c>
      <c r="D2697" s="1" t="s">
        <v>16217</v>
      </c>
      <c r="E2697" t="s">
        <v>61</v>
      </c>
      <c r="F2697" t="s">
        <v>61</v>
      </c>
      <c r="G2697" t="s">
        <v>61</v>
      </c>
      <c r="I2697" t="s">
        <v>61</v>
      </c>
      <c r="J2697" t="s">
        <v>61</v>
      </c>
      <c r="K2697" t="s">
        <v>61</v>
      </c>
      <c r="M2697" t="s">
        <v>61</v>
      </c>
      <c r="N2697" t="s">
        <v>61</v>
      </c>
      <c r="O2697" t="s">
        <v>61</v>
      </c>
    </row>
    <row r="2698" spans="1:15" x14ac:dyDescent="0.2">
      <c r="A2698" s="1" t="s">
        <v>28250</v>
      </c>
      <c r="B2698" s="1" t="s">
        <v>14414</v>
      </c>
      <c r="C2698" s="1" t="s">
        <v>14415</v>
      </c>
      <c r="D2698" s="1" t="s">
        <v>16217</v>
      </c>
      <c r="E2698" t="s">
        <v>61</v>
      </c>
      <c r="F2698" t="s">
        <v>61</v>
      </c>
      <c r="G2698" t="s">
        <v>61</v>
      </c>
      <c r="I2698" t="s">
        <v>61</v>
      </c>
      <c r="J2698" t="s">
        <v>61</v>
      </c>
      <c r="K2698" t="s">
        <v>61</v>
      </c>
      <c r="M2698" t="s">
        <v>62</v>
      </c>
      <c r="N2698" t="s">
        <v>61</v>
      </c>
      <c r="O2698" t="s">
        <v>61</v>
      </c>
    </row>
    <row r="2699" spans="1:15" x14ac:dyDescent="0.2">
      <c r="A2699" s="1" t="s">
        <v>28251</v>
      </c>
      <c r="B2699" s="1" t="s">
        <v>14416</v>
      </c>
      <c r="C2699" s="1" t="s">
        <v>14417</v>
      </c>
      <c r="D2699" s="1" t="s">
        <v>16217</v>
      </c>
      <c r="E2699" t="s">
        <v>61</v>
      </c>
      <c r="F2699" t="s">
        <v>61</v>
      </c>
      <c r="G2699" t="s">
        <v>61</v>
      </c>
      <c r="I2699" t="s">
        <v>61</v>
      </c>
      <c r="J2699" t="s">
        <v>61</v>
      </c>
      <c r="K2699" t="s">
        <v>61</v>
      </c>
      <c r="M2699" t="s">
        <v>61</v>
      </c>
      <c r="N2699" t="s">
        <v>61</v>
      </c>
      <c r="O2699" t="s">
        <v>61</v>
      </c>
    </row>
    <row r="2700" spans="1:15" x14ac:dyDescent="0.2">
      <c r="A2700" s="1" t="s">
        <v>28252</v>
      </c>
      <c r="B2700" s="1" t="s">
        <v>14418</v>
      </c>
      <c r="C2700" s="1" t="s">
        <v>14419</v>
      </c>
      <c r="D2700" s="1" t="s">
        <v>16217</v>
      </c>
      <c r="E2700" t="s">
        <v>61</v>
      </c>
      <c r="F2700" t="s">
        <v>61</v>
      </c>
      <c r="G2700" t="s">
        <v>61</v>
      </c>
      <c r="I2700" t="s">
        <v>61</v>
      </c>
      <c r="J2700" t="s">
        <v>61</v>
      </c>
      <c r="K2700" t="s">
        <v>61</v>
      </c>
      <c r="M2700" t="s">
        <v>61</v>
      </c>
      <c r="N2700" t="s">
        <v>61</v>
      </c>
      <c r="O2700" t="s">
        <v>61</v>
      </c>
    </row>
    <row r="2701" spans="1:15" x14ac:dyDescent="0.2">
      <c r="A2701" s="1" t="s">
        <v>28253</v>
      </c>
      <c r="B2701" s="1" t="s">
        <v>14420</v>
      </c>
      <c r="C2701" s="1" t="s">
        <v>14421</v>
      </c>
      <c r="D2701" s="1" t="s">
        <v>16217</v>
      </c>
      <c r="E2701" t="s">
        <v>61</v>
      </c>
      <c r="F2701" t="s">
        <v>61</v>
      </c>
      <c r="G2701" t="s">
        <v>62</v>
      </c>
      <c r="I2701" t="s">
        <v>62</v>
      </c>
      <c r="J2701" t="s">
        <v>61</v>
      </c>
      <c r="K2701" t="s">
        <v>61</v>
      </c>
      <c r="M2701" t="s">
        <v>61</v>
      </c>
      <c r="N2701" t="s">
        <v>62</v>
      </c>
      <c r="O2701" t="s">
        <v>62</v>
      </c>
    </row>
    <row r="2702" spans="1:15" x14ac:dyDescent="0.2">
      <c r="A2702" s="1" t="s">
        <v>28254</v>
      </c>
      <c r="B2702" s="1" t="s">
        <v>14422</v>
      </c>
      <c r="C2702" s="1" t="s">
        <v>14423</v>
      </c>
      <c r="D2702" s="1" t="s">
        <v>16217</v>
      </c>
      <c r="E2702" t="s">
        <v>61</v>
      </c>
      <c r="F2702" t="s">
        <v>61</v>
      </c>
      <c r="G2702" t="s">
        <v>61</v>
      </c>
      <c r="I2702" t="s">
        <v>61</v>
      </c>
      <c r="J2702" t="s">
        <v>61</v>
      </c>
      <c r="K2702" t="s">
        <v>61</v>
      </c>
      <c r="M2702" t="s">
        <v>61</v>
      </c>
      <c r="N2702" t="s">
        <v>61</v>
      </c>
      <c r="O2702" t="s">
        <v>61</v>
      </c>
    </row>
    <row r="2703" spans="1:15" x14ac:dyDescent="0.2">
      <c r="A2703" s="1" t="s">
        <v>28255</v>
      </c>
      <c r="B2703" s="1" t="s">
        <v>14424</v>
      </c>
      <c r="C2703" s="1" t="s">
        <v>14425</v>
      </c>
      <c r="D2703" s="1" t="s">
        <v>16217</v>
      </c>
      <c r="E2703" t="s">
        <v>61</v>
      </c>
      <c r="F2703" t="s">
        <v>61</v>
      </c>
      <c r="G2703" t="s">
        <v>61</v>
      </c>
      <c r="I2703" t="s">
        <v>61</v>
      </c>
      <c r="J2703" t="s">
        <v>61</v>
      </c>
      <c r="K2703" t="s">
        <v>61</v>
      </c>
      <c r="M2703" t="s">
        <v>61</v>
      </c>
      <c r="N2703" t="s">
        <v>61</v>
      </c>
      <c r="O2703" t="s">
        <v>62</v>
      </c>
    </row>
    <row r="2704" spans="1:15" x14ac:dyDescent="0.2">
      <c r="A2704" s="1" t="s">
        <v>28256</v>
      </c>
      <c r="B2704" s="1" t="s">
        <v>14426</v>
      </c>
      <c r="C2704" s="1" t="s">
        <v>14427</v>
      </c>
      <c r="D2704" s="1" t="s">
        <v>16217</v>
      </c>
      <c r="E2704" t="s">
        <v>61</v>
      </c>
      <c r="F2704" t="s">
        <v>61</v>
      </c>
      <c r="G2704" t="s">
        <v>61</v>
      </c>
      <c r="I2704" t="s">
        <v>61</v>
      </c>
      <c r="J2704" t="s">
        <v>61</v>
      </c>
      <c r="K2704" t="s">
        <v>61</v>
      </c>
      <c r="M2704" t="s">
        <v>61</v>
      </c>
      <c r="N2704" t="s">
        <v>61</v>
      </c>
      <c r="O2704" t="s">
        <v>61</v>
      </c>
    </row>
    <row r="2705" spans="1:15" x14ac:dyDescent="0.2">
      <c r="A2705" s="1" t="s">
        <v>28257</v>
      </c>
      <c r="B2705" s="1" t="s">
        <v>14428</v>
      </c>
      <c r="C2705" s="1" t="s">
        <v>14429</v>
      </c>
      <c r="D2705" s="1" t="s">
        <v>16217</v>
      </c>
      <c r="E2705" t="s">
        <v>61</v>
      </c>
      <c r="F2705" t="s">
        <v>61</v>
      </c>
      <c r="G2705" t="s">
        <v>61</v>
      </c>
      <c r="I2705" t="s">
        <v>61</v>
      </c>
      <c r="J2705" t="s">
        <v>61</v>
      </c>
      <c r="K2705" t="s">
        <v>61</v>
      </c>
      <c r="M2705" t="s">
        <v>61</v>
      </c>
      <c r="N2705" t="s">
        <v>61</v>
      </c>
      <c r="O2705" t="s">
        <v>61</v>
      </c>
    </row>
    <row r="2706" spans="1:15" x14ac:dyDescent="0.2">
      <c r="A2706" s="1" t="s">
        <v>28258</v>
      </c>
      <c r="B2706" s="1" t="s">
        <v>14430</v>
      </c>
      <c r="C2706" s="1" t="s">
        <v>14431</v>
      </c>
      <c r="D2706" s="1" t="s">
        <v>16217</v>
      </c>
      <c r="E2706" t="s">
        <v>61</v>
      </c>
      <c r="F2706" t="s">
        <v>61</v>
      </c>
      <c r="G2706" t="s">
        <v>62</v>
      </c>
      <c r="I2706" t="s">
        <v>61</v>
      </c>
      <c r="J2706" t="s">
        <v>61</v>
      </c>
      <c r="K2706" t="s">
        <v>61</v>
      </c>
      <c r="M2706" t="s">
        <v>61</v>
      </c>
      <c r="N2706" t="s">
        <v>62</v>
      </c>
      <c r="O2706" t="s">
        <v>61</v>
      </c>
    </row>
    <row r="2707" spans="1:15" x14ac:dyDescent="0.2">
      <c r="A2707" s="1" t="s">
        <v>28259</v>
      </c>
      <c r="B2707" s="1" t="s">
        <v>14432</v>
      </c>
      <c r="C2707" s="1" t="s">
        <v>14433</v>
      </c>
      <c r="D2707" s="1" t="s">
        <v>16217</v>
      </c>
      <c r="E2707" t="s">
        <v>61</v>
      </c>
      <c r="F2707" t="s">
        <v>61</v>
      </c>
      <c r="G2707" t="s">
        <v>61</v>
      </c>
      <c r="I2707" t="s">
        <v>61</v>
      </c>
      <c r="J2707" t="s">
        <v>61</v>
      </c>
      <c r="K2707" t="s">
        <v>61</v>
      </c>
      <c r="M2707" t="s">
        <v>61</v>
      </c>
      <c r="N2707" t="s">
        <v>61</v>
      </c>
      <c r="O2707" t="s">
        <v>61</v>
      </c>
    </row>
    <row r="2708" spans="1:15" x14ac:dyDescent="0.2">
      <c r="A2708" s="1" t="s">
        <v>28260</v>
      </c>
      <c r="B2708" s="1" t="s">
        <v>14434</v>
      </c>
      <c r="C2708" s="1" t="s">
        <v>14435</v>
      </c>
      <c r="D2708" s="1" t="s">
        <v>16217</v>
      </c>
      <c r="E2708" t="s">
        <v>61</v>
      </c>
      <c r="F2708" t="s">
        <v>61</v>
      </c>
      <c r="G2708" t="s">
        <v>61</v>
      </c>
      <c r="I2708" t="s">
        <v>62</v>
      </c>
      <c r="J2708" t="s">
        <v>61</v>
      </c>
      <c r="K2708" t="s">
        <v>61</v>
      </c>
      <c r="M2708" t="s">
        <v>61</v>
      </c>
      <c r="N2708" t="s">
        <v>61</v>
      </c>
      <c r="O2708" t="s">
        <v>61</v>
      </c>
    </row>
    <row r="2709" spans="1:15" x14ac:dyDescent="0.2">
      <c r="A2709" s="1" t="s">
        <v>28261</v>
      </c>
      <c r="B2709" s="1" t="s">
        <v>14436</v>
      </c>
      <c r="C2709" s="1" t="s">
        <v>14437</v>
      </c>
      <c r="D2709" s="1" t="s">
        <v>16217</v>
      </c>
      <c r="E2709" t="s">
        <v>61</v>
      </c>
      <c r="F2709" t="s">
        <v>61</v>
      </c>
      <c r="G2709" t="s">
        <v>61</v>
      </c>
      <c r="I2709" t="s">
        <v>61</v>
      </c>
      <c r="J2709" t="s">
        <v>61</v>
      </c>
      <c r="K2709" t="s">
        <v>61</v>
      </c>
      <c r="M2709" t="s">
        <v>61</v>
      </c>
      <c r="N2709" t="s">
        <v>61</v>
      </c>
      <c r="O2709" t="s">
        <v>61</v>
      </c>
    </row>
    <row r="2710" spans="1:15" x14ac:dyDescent="0.2">
      <c r="A2710" s="1" t="s">
        <v>28262</v>
      </c>
      <c r="B2710" s="1" t="s">
        <v>14438</v>
      </c>
      <c r="C2710" s="1" t="s">
        <v>14439</v>
      </c>
      <c r="D2710" s="1" t="s">
        <v>16217</v>
      </c>
      <c r="E2710" t="s">
        <v>61</v>
      </c>
      <c r="F2710" t="s">
        <v>61</v>
      </c>
      <c r="G2710" t="s">
        <v>61</v>
      </c>
      <c r="I2710" t="s">
        <v>61</v>
      </c>
      <c r="J2710" t="s">
        <v>61</v>
      </c>
      <c r="K2710" t="s">
        <v>61</v>
      </c>
      <c r="M2710" t="s">
        <v>61</v>
      </c>
      <c r="N2710" t="s">
        <v>61</v>
      </c>
      <c r="O2710" t="s">
        <v>62</v>
      </c>
    </row>
    <row r="2711" spans="1:15" x14ac:dyDescent="0.2">
      <c r="A2711" s="1" t="s">
        <v>28263</v>
      </c>
      <c r="B2711" s="1" t="s">
        <v>14440</v>
      </c>
      <c r="C2711" s="1" t="s">
        <v>14441</v>
      </c>
      <c r="D2711" s="1" t="s">
        <v>16217</v>
      </c>
      <c r="E2711" t="s">
        <v>61</v>
      </c>
      <c r="F2711" t="s">
        <v>61</v>
      </c>
      <c r="G2711" t="s">
        <v>61</v>
      </c>
      <c r="I2711" t="s">
        <v>61</v>
      </c>
      <c r="J2711" t="s">
        <v>61</v>
      </c>
      <c r="K2711" t="s">
        <v>61</v>
      </c>
      <c r="M2711" t="s">
        <v>61</v>
      </c>
      <c r="N2711" t="s">
        <v>61</v>
      </c>
      <c r="O2711" t="s">
        <v>61</v>
      </c>
    </row>
    <row r="2712" spans="1:15" x14ac:dyDescent="0.2">
      <c r="A2712" s="1" t="s">
        <v>28264</v>
      </c>
      <c r="B2712" s="1" t="s">
        <v>14442</v>
      </c>
      <c r="C2712" s="1" t="s">
        <v>14443</v>
      </c>
      <c r="D2712" s="1" t="s">
        <v>16217</v>
      </c>
      <c r="E2712" t="s">
        <v>61</v>
      </c>
      <c r="F2712" t="s">
        <v>61</v>
      </c>
      <c r="G2712" t="s">
        <v>61</v>
      </c>
      <c r="I2712" t="s">
        <v>61</v>
      </c>
      <c r="J2712" t="s">
        <v>61</v>
      </c>
      <c r="K2712" t="s">
        <v>61</v>
      </c>
      <c r="M2712" t="s">
        <v>61</v>
      </c>
      <c r="N2712" t="s">
        <v>61</v>
      </c>
      <c r="O2712" t="s">
        <v>61</v>
      </c>
    </row>
    <row r="2713" spans="1:15" x14ac:dyDescent="0.2">
      <c r="A2713" s="1" t="s">
        <v>28265</v>
      </c>
      <c r="B2713" s="1" t="s">
        <v>14444</v>
      </c>
      <c r="C2713" s="1" t="s">
        <v>14445</v>
      </c>
      <c r="D2713" s="1" t="s">
        <v>16217</v>
      </c>
      <c r="E2713" t="s">
        <v>61</v>
      </c>
      <c r="F2713" t="s">
        <v>61</v>
      </c>
      <c r="G2713" t="s">
        <v>61</v>
      </c>
      <c r="I2713" t="s">
        <v>61</v>
      </c>
      <c r="J2713" t="s">
        <v>61</v>
      </c>
      <c r="K2713" t="s">
        <v>61</v>
      </c>
      <c r="M2713" t="s">
        <v>61</v>
      </c>
      <c r="N2713" t="s">
        <v>62</v>
      </c>
      <c r="O2713" t="s">
        <v>62</v>
      </c>
    </row>
    <row r="2714" spans="1:15" x14ac:dyDescent="0.2">
      <c r="A2714" s="1" t="s">
        <v>28266</v>
      </c>
      <c r="B2714" s="1" t="s">
        <v>14446</v>
      </c>
      <c r="C2714" s="1" t="s">
        <v>14447</v>
      </c>
      <c r="D2714" s="1" t="s">
        <v>16217</v>
      </c>
      <c r="E2714" t="s">
        <v>61</v>
      </c>
      <c r="F2714" t="s">
        <v>61</v>
      </c>
      <c r="G2714" t="s">
        <v>61</v>
      </c>
      <c r="I2714" t="s">
        <v>61</v>
      </c>
      <c r="J2714" t="s">
        <v>61</v>
      </c>
      <c r="K2714" t="s">
        <v>61</v>
      </c>
      <c r="M2714" t="s">
        <v>61</v>
      </c>
      <c r="N2714" t="s">
        <v>61</v>
      </c>
      <c r="O2714" t="s">
        <v>61</v>
      </c>
    </row>
    <row r="2715" spans="1:15" x14ac:dyDescent="0.2">
      <c r="A2715" s="1" t="s">
        <v>28267</v>
      </c>
      <c r="B2715" s="1" t="s">
        <v>14448</v>
      </c>
      <c r="C2715" s="1" t="s">
        <v>14449</v>
      </c>
      <c r="D2715" s="1" t="s">
        <v>16217</v>
      </c>
      <c r="E2715" t="s">
        <v>61</v>
      </c>
      <c r="F2715" t="s">
        <v>61</v>
      </c>
      <c r="G2715" t="s">
        <v>61</v>
      </c>
      <c r="I2715" t="s">
        <v>61</v>
      </c>
      <c r="J2715" t="s">
        <v>61</v>
      </c>
      <c r="K2715" t="s">
        <v>61</v>
      </c>
      <c r="M2715" t="s">
        <v>61</v>
      </c>
      <c r="N2715" t="s">
        <v>61</v>
      </c>
      <c r="O2715" t="s">
        <v>61</v>
      </c>
    </row>
    <row r="2716" spans="1:15" x14ac:dyDescent="0.2">
      <c r="A2716" s="1" t="s">
        <v>28268</v>
      </c>
      <c r="B2716" s="1" t="s">
        <v>14450</v>
      </c>
      <c r="C2716" s="1" t="s">
        <v>14451</v>
      </c>
      <c r="D2716" s="1" t="s">
        <v>16217</v>
      </c>
      <c r="G2716" t="s">
        <v>61</v>
      </c>
      <c r="I2716" t="s">
        <v>61</v>
      </c>
      <c r="K2716" t="s">
        <v>61</v>
      </c>
      <c r="N2716" t="s">
        <v>61</v>
      </c>
    </row>
    <row r="2717" spans="1:15" x14ac:dyDescent="0.2">
      <c r="A2717" s="1" t="s">
        <v>28269</v>
      </c>
      <c r="B2717" s="1" t="s">
        <v>14452</v>
      </c>
      <c r="C2717" s="1" t="s">
        <v>14453</v>
      </c>
      <c r="D2717" s="1" t="s">
        <v>16217</v>
      </c>
      <c r="E2717" t="s">
        <v>61</v>
      </c>
      <c r="F2717" t="s">
        <v>61</v>
      </c>
      <c r="G2717" t="s">
        <v>61</v>
      </c>
      <c r="I2717" t="s">
        <v>61</v>
      </c>
      <c r="J2717" t="s">
        <v>61</v>
      </c>
      <c r="K2717" t="s">
        <v>61</v>
      </c>
      <c r="M2717" t="s">
        <v>61</v>
      </c>
      <c r="N2717" t="s">
        <v>61</v>
      </c>
      <c r="O2717" t="s">
        <v>61</v>
      </c>
    </row>
    <row r="2718" spans="1:15" x14ac:dyDescent="0.2">
      <c r="A2718" s="1" t="s">
        <v>28270</v>
      </c>
      <c r="B2718" s="1" t="s">
        <v>14454</v>
      </c>
      <c r="C2718" s="1" t="s">
        <v>14455</v>
      </c>
      <c r="D2718" s="1" t="s">
        <v>16217</v>
      </c>
      <c r="G2718" t="s">
        <v>61</v>
      </c>
      <c r="I2718" t="s">
        <v>61</v>
      </c>
      <c r="K2718" t="s">
        <v>61</v>
      </c>
    </row>
    <row r="2719" spans="1:15" x14ac:dyDescent="0.2">
      <c r="A2719" s="1" t="s">
        <v>28271</v>
      </c>
      <c r="B2719" s="1" t="s">
        <v>14456</v>
      </c>
      <c r="C2719" s="1" t="s">
        <v>14457</v>
      </c>
      <c r="D2719" s="1" t="s">
        <v>16217</v>
      </c>
      <c r="E2719" t="s">
        <v>61</v>
      </c>
      <c r="F2719" t="s">
        <v>61</v>
      </c>
      <c r="G2719" t="s">
        <v>61</v>
      </c>
      <c r="I2719" t="s">
        <v>61</v>
      </c>
      <c r="J2719" t="s">
        <v>61</v>
      </c>
      <c r="K2719" t="s">
        <v>61</v>
      </c>
      <c r="O2719" t="s">
        <v>61</v>
      </c>
    </row>
    <row r="2720" spans="1:15" x14ac:dyDescent="0.2">
      <c r="A2720" s="1" t="s">
        <v>28272</v>
      </c>
      <c r="B2720" s="1" t="s">
        <v>14458</v>
      </c>
      <c r="C2720" s="1" t="s">
        <v>14459</v>
      </c>
      <c r="D2720" s="1" t="s">
        <v>16217</v>
      </c>
      <c r="E2720" t="s">
        <v>61</v>
      </c>
      <c r="F2720" t="s">
        <v>61</v>
      </c>
      <c r="G2720" t="s">
        <v>61</v>
      </c>
      <c r="I2720" t="s">
        <v>61</v>
      </c>
      <c r="J2720" t="s">
        <v>61</v>
      </c>
      <c r="K2720" t="s">
        <v>61</v>
      </c>
      <c r="M2720" t="s">
        <v>61</v>
      </c>
      <c r="N2720" t="s">
        <v>61</v>
      </c>
      <c r="O2720" t="s">
        <v>61</v>
      </c>
    </row>
    <row r="2721" spans="1:15" x14ac:dyDescent="0.2">
      <c r="A2721" s="1" t="s">
        <v>28273</v>
      </c>
      <c r="B2721" s="1" t="s">
        <v>14460</v>
      </c>
      <c r="C2721" s="1" t="s">
        <v>14461</v>
      </c>
      <c r="D2721" s="1" t="s">
        <v>16217</v>
      </c>
      <c r="E2721" t="s">
        <v>61</v>
      </c>
      <c r="F2721" t="s">
        <v>61</v>
      </c>
      <c r="G2721" t="s">
        <v>61</v>
      </c>
      <c r="I2721" t="s">
        <v>61</v>
      </c>
      <c r="J2721" t="s">
        <v>61</v>
      </c>
      <c r="K2721" t="s">
        <v>61</v>
      </c>
      <c r="M2721" t="s">
        <v>61</v>
      </c>
      <c r="N2721" t="s">
        <v>61</v>
      </c>
      <c r="O2721" t="s">
        <v>61</v>
      </c>
    </row>
    <row r="2722" spans="1:15" x14ac:dyDescent="0.2">
      <c r="A2722" s="1" t="s">
        <v>28274</v>
      </c>
      <c r="B2722" s="1" t="s">
        <v>14462</v>
      </c>
      <c r="C2722" s="1" t="s">
        <v>14463</v>
      </c>
      <c r="D2722" s="1" t="s">
        <v>16217</v>
      </c>
      <c r="E2722" t="s">
        <v>61</v>
      </c>
      <c r="F2722" t="s">
        <v>61</v>
      </c>
      <c r="G2722" t="s">
        <v>61</v>
      </c>
      <c r="I2722" t="s">
        <v>61</v>
      </c>
      <c r="J2722" t="s">
        <v>61</v>
      </c>
      <c r="K2722" t="s">
        <v>61</v>
      </c>
      <c r="M2722" t="s">
        <v>61</v>
      </c>
      <c r="N2722" t="s">
        <v>61</v>
      </c>
      <c r="O2722" t="s">
        <v>61</v>
      </c>
    </row>
    <row r="2723" spans="1:15" x14ac:dyDescent="0.2">
      <c r="A2723" s="1" t="s">
        <v>28275</v>
      </c>
      <c r="B2723" s="1" t="s">
        <v>14464</v>
      </c>
      <c r="C2723" s="1" t="s">
        <v>14465</v>
      </c>
      <c r="D2723" s="1" t="s">
        <v>16217</v>
      </c>
      <c r="G2723" t="s">
        <v>61</v>
      </c>
      <c r="I2723" t="s">
        <v>61</v>
      </c>
      <c r="K2723" t="s">
        <v>61</v>
      </c>
      <c r="O2723" t="s">
        <v>61</v>
      </c>
    </row>
    <row r="2724" spans="1:15" x14ac:dyDescent="0.2">
      <c r="A2724" s="1" t="s">
        <v>28276</v>
      </c>
      <c r="B2724" s="1" t="s">
        <v>14466</v>
      </c>
      <c r="C2724" s="1" t="s">
        <v>14467</v>
      </c>
      <c r="D2724" s="1" t="s">
        <v>16217</v>
      </c>
      <c r="E2724" t="s">
        <v>61</v>
      </c>
      <c r="F2724" t="s">
        <v>61</v>
      </c>
      <c r="G2724" t="s">
        <v>62</v>
      </c>
      <c r="I2724" t="s">
        <v>62</v>
      </c>
      <c r="J2724" t="s">
        <v>61</v>
      </c>
      <c r="K2724" t="s">
        <v>62</v>
      </c>
      <c r="M2724" t="s">
        <v>62</v>
      </c>
      <c r="N2724" t="s">
        <v>62</v>
      </c>
      <c r="O2724" t="s">
        <v>62</v>
      </c>
    </row>
    <row r="2725" spans="1:15" x14ac:dyDescent="0.2">
      <c r="A2725" s="1" t="s">
        <v>28277</v>
      </c>
      <c r="B2725" s="1" t="s">
        <v>14468</v>
      </c>
      <c r="C2725" s="1" t="s">
        <v>14469</v>
      </c>
      <c r="D2725" s="1" t="s">
        <v>16217</v>
      </c>
      <c r="E2725" t="s">
        <v>61</v>
      </c>
      <c r="F2725" t="s">
        <v>61</v>
      </c>
      <c r="G2725" t="s">
        <v>61</v>
      </c>
      <c r="I2725" t="s">
        <v>61</v>
      </c>
      <c r="J2725" t="s">
        <v>61</v>
      </c>
      <c r="K2725" t="s">
        <v>61</v>
      </c>
      <c r="M2725" t="s">
        <v>61</v>
      </c>
      <c r="N2725" t="s">
        <v>61</v>
      </c>
      <c r="O2725" t="s">
        <v>61</v>
      </c>
    </row>
    <row r="2726" spans="1:15" x14ac:dyDescent="0.2">
      <c r="A2726" s="1" t="s">
        <v>28278</v>
      </c>
      <c r="B2726" s="1" t="s">
        <v>14470</v>
      </c>
      <c r="C2726" s="1" t="s">
        <v>14471</v>
      </c>
      <c r="D2726" s="1" t="s">
        <v>16217</v>
      </c>
      <c r="G2726" t="s">
        <v>61</v>
      </c>
      <c r="I2726" t="s">
        <v>61</v>
      </c>
      <c r="K2726" t="s">
        <v>61</v>
      </c>
    </row>
    <row r="2727" spans="1:15" x14ac:dyDescent="0.2">
      <c r="A2727" s="1" t="s">
        <v>28279</v>
      </c>
      <c r="B2727" s="1" t="s">
        <v>14472</v>
      </c>
      <c r="C2727" s="1" t="s">
        <v>14473</v>
      </c>
      <c r="D2727" s="1" t="s">
        <v>16217</v>
      </c>
      <c r="E2727" t="s">
        <v>61</v>
      </c>
      <c r="F2727" t="s">
        <v>61</v>
      </c>
      <c r="G2727" t="s">
        <v>61</v>
      </c>
      <c r="I2727" t="s">
        <v>61</v>
      </c>
      <c r="J2727" t="s">
        <v>61</v>
      </c>
      <c r="K2727" t="s">
        <v>61</v>
      </c>
      <c r="M2727" t="s">
        <v>61</v>
      </c>
      <c r="N2727" t="s">
        <v>61</v>
      </c>
      <c r="O2727" t="s">
        <v>61</v>
      </c>
    </row>
    <row r="2728" spans="1:15" x14ac:dyDescent="0.2">
      <c r="A2728" s="1" t="s">
        <v>28280</v>
      </c>
      <c r="B2728" s="1" t="s">
        <v>14474</v>
      </c>
      <c r="C2728" s="1" t="s">
        <v>14475</v>
      </c>
      <c r="D2728" s="1" t="s">
        <v>16217</v>
      </c>
      <c r="E2728" t="s">
        <v>61</v>
      </c>
      <c r="F2728" t="s">
        <v>61</v>
      </c>
      <c r="G2728" t="s">
        <v>61</v>
      </c>
      <c r="I2728" t="s">
        <v>61</v>
      </c>
      <c r="J2728" t="s">
        <v>61</v>
      </c>
      <c r="K2728" t="s">
        <v>61</v>
      </c>
      <c r="M2728" t="s">
        <v>61</v>
      </c>
      <c r="N2728" t="s">
        <v>61</v>
      </c>
      <c r="O2728" t="s">
        <v>61</v>
      </c>
    </row>
    <row r="2729" spans="1:15" x14ac:dyDescent="0.2">
      <c r="A2729" s="1" t="s">
        <v>28281</v>
      </c>
      <c r="B2729" s="1" t="s">
        <v>14476</v>
      </c>
      <c r="C2729" s="1" t="s">
        <v>14477</v>
      </c>
      <c r="D2729" s="1" t="s">
        <v>16217</v>
      </c>
      <c r="G2729" t="s">
        <v>61</v>
      </c>
      <c r="I2729" t="s">
        <v>61</v>
      </c>
      <c r="K2729" t="s">
        <v>61</v>
      </c>
      <c r="N2729" t="s">
        <v>61</v>
      </c>
    </row>
    <row r="2730" spans="1:15" x14ac:dyDescent="0.2">
      <c r="A2730" s="1" t="s">
        <v>28282</v>
      </c>
      <c r="B2730" s="1" t="s">
        <v>14478</v>
      </c>
      <c r="C2730" s="1" t="s">
        <v>14479</v>
      </c>
      <c r="D2730" s="1" t="s">
        <v>16217</v>
      </c>
      <c r="G2730" t="s">
        <v>61</v>
      </c>
      <c r="I2730" t="s">
        <v>61</v>
      </c>
      <c r="K2730" t="s">
        <v>61</v>
      </c>
    </row>
    <row r="2731" spans="1:15" x14ac:dyDescent="0.2">
      <c r="A2731" s="1" t="s">
        <v>28283</v>
      </c>
      <c r="B2731" s="1" t="s">
        <v>14480</v>
      </c>
      <c r="C2731" s="1" t="s">
        <v>14481</v>
      </c>
      <c r="D2731" s="1" t="s">
        <v>16217</v>
      </c>
      <c r="E2731" t="s">
        <v>61</v>
      </c>
      <c r="F2731" t="s">
        <v>61</v>
      </c>
      <c r="G2731" t="s">
        <v>61</v>
      </c>
      <c r="I2731" t="s">
        <v>61</v>
      </c>
      <c r="J2731" t="s">
        <v>61</v>
      </c>
      <c r="K2731" t="s">
        <v>61</v>
      </c>
      <c r="M2731" t="s">
        <v>61</v>
      </c>
      <c r="N2731" t="s">
        <v>61</v>
      </c>
      <c r="O2731" t="s">
        <v>61</v>
      </c>
    </row>
    <row r="2732" spans="1:15" x14ac:dyDescent="0.2">
      <c r="A2732" s="1" t="s">
        <v>28284</v>
      </c>
      <c r="B2732" s="1" t="s">
        <v>14482</v>
      </c>
      <c r="C2732" s="1" t="s">
        <v>14483</v>
      </c>
      <c r="D2732" s="1" t="s">
        <v>16217</v>
      </c>
      <c r="E2732" t="s">
        <v>61</v>
      </c>
      <c r="F2732" t="s">
        <v>61</v>
      </c>
      <c r="G2732" t="s">
        <v>61</v>
      </c>
      <c r="I2732" t="s">
        <v>62</v>
      </c>
      <c r="J2732" t="s">
        <v>61</v>
      </c>
      <c r="K2732" t="s">
        <v>61</v>
      </c>
      <c r="M2732" t="s">
        <v>61</v>
      </c>
      <c r="N2732" t="s">
        <v>61</v>
      </c>
      <c r="O2732" t="s">
        <v>61</v>
      </c>
    </row>
    <row r="2733" spans="1:15" x14ac:dyDescent="0.2">
      <c r="A2733" s="1" t="s">
        <v>28285</v>
      </c>
      <c r="B2733" s="1" t="s">
        <v>14484</v>
      </c>
      <c r="C2733" s="1" t="s">
        <v>14485</v>
      </c>
      <c r="D2733" s="1" t="s">
        <v>16217</v>
      </c>
      <c r="E2733" t="s">
        <v>61</v>
      </c>
      <c r="F2733" t="s">
        <v>61</v>
      </c>
      <c r="G2733" t="s">
        <v>61</v>
      </c>
      <c r="I2733" t="s">
        <v>61</v>
      </c>
      <c r="J2733" t="s">
        <v>61</v>
      </c>
      <c r="K2733" t="s">
        <v>61</v>
      </c>
      <c r="M2733" t="s">
        <v>61</v>
      </c>
      <c r="N2733" t="s">
        <v>61</v>
      </c>
      <c r="O2733" t="s">
        <v>61</v>
      </c>
    </row>
    <row r="2734" spans="1:15" x14ac:dyDescent="0.2">
      <c r="A2734" s="1" t="s">
        <v>28286</v>
      </c>
      <c r="B2734" s="1" t="s">
        <v>14486</v>
      </c>
      <c r="C2734" s="1" t="s">
        <v>14487</v>
      </c>
      <c r="D2734" s="1" t="s">
        <v>16217</v>
      </c>
      <c r="E2734" t="s">
        <v>61</v>
      </c>
      <c r="F2734" t="s">
        <v>61</v>
      </c>
      <c r="G2734" t="s">
        <v>61</v>
      </c>
      <c r="I2734" t="s">
        <v>61</v>
      </c>
      <c r="J2734" t="s">
        <v>61</v>
      </c>
      <c r="K2734" t="s">
        <v>61</v>
      </c>
      <c r="M2734" t="s">
        <v>61</v>
      </c>
      <c r="N2734" t="s">
        <v>61</v>
      </c>
      <c r="O2734" t="s">
        <v>61</v>
      </c>
    </row>
    <row r="2735" spans="1:15" x14ac:dyDescent="0.2">
      <c r="A2735" s="1" t="s">
        <v>28287</v>
      </c>
      <c r="B2735" s="1" t="s">
        <v>14488</v>
      </c>
      <c r="C2735" s="1" t="s">
        <v>14489</v>
      </c>
      <c r="D2735" s="1" t="s">
        <v>16217</v>
      </c>
      <c r="E2735" t="s">
        <v>61</v>
      </c>
      <c r="F2735" t="s">
        <v>61</v>
      </c>
      <c r="G2735" t="s">
        <v>61</v>
      </c>
      <c r="I2735" t="s">
        <v>61</v>
      </c>
      <c r="J2735" t="s">
        <v>61</v>
      </c>
      <c r="K2735" t="s">
        <v>61</v>
      </c>
      <c r="O2735" t="s">
        <v>61</v>
      </c>
    </row>
    <row r="2736" spans="1:15" x14ac:dyDescent="0.2">
      <c r="A2736" s="1" t="s">
        <v>28288</v>
      </c>
      <c r="B2736" s="1" t="s">
        <v>14490</v>
      </c>
      <c r="C2736" s="1" t="s">
        <v>14491</v>
      </c>
      <c r="D2736" s="1" t="s">
        <v>16217</v>
      </c>
      <c r="E2736" t="s">
        <v>61</v>
      </c>
      <c r="F2736" t="s">
        <v>61</v>
      </c>
      <c r="G2736" t="s">
        <v>61</v>
      </c>
      <c r="I2736" t="s">
        <v>61</v>
      </c>
      <c r="J2736" t="s">
        <v>61</v>
      </c>
      <c r="K2736" t="s">
        <v>61</v>
      </c>
      <c r="M2736" t="s">
        <v>61</v>
      </c>
      <c r="N2736" t="s">
        <v>61</v>
      </c>
      <c r="O2736" t="s">
        <v>61</v>
      </c>
    </row>
    <row r="2737" spans="1:15" x14ac:dyDescent="0.2">
      <c r="A2737" s="1" t="s">
        <v>28289</v>
      </c>
      <c r="B2737" s="1" t="s">
        <v>14492</v>
      </c>
      <c r="C2737" s="1" t="s">
        <v>14493</v>
      </c>
      <c r="D2737" s="1" t="s">
        <v>16217</v>
      </c>
      <c r="E2737" t="s">
        <v>61</v>
      </c>
      <c r="F2737" t="s">
        <v>61</v>
      </c>
      <c r="G2737" t="s">
        <v>61</v>
      </c>
      <c r="I2737" t="s">
        <v>61</v>
      </c>
      <c r="J2737" t="s">
        <v>61</v>
      </c>
      <c r="K2737" t="s">
        <v>61</v>
      </c>
      <c r="M2737" t="s">
        <v>61</v>
      </c>
      <c r="N2737" t="s">
        <v>61</v>
      </c>
      <c r="O2737" t="s">
        <v>61</v>
      </c>
    </row>
    <row r="2738" spans="1:15" x14ac:dyDescent="0.2">
      <c r="A2738" s="1" t="s">
        <v>28290</v>
      </c>
      <c r="B2738" s="1" t="s">
        <v>14494</v>
      </c>
      <c r="C2738" s="1" t="s">
        <v>14495</v>
      </c>
      <c r="D2738" s="1" t="s">
        <v>16217</v>
      </c>
      <c r="E2738" t="s">
        <v>61</v>
      </c>
      <c r="F2738" t="s">
        <v>61</v>
      </c>
      <c r="G2738" t="s">
        <v>61</v>
      </c>
      <c r="I2738" t="s">
        <v>61</v>
      </c>
      <c r="J2738" t="s">
        <v>61</v>
      </c>
      <c r="K2738" t="s">
        <v>61</v>
      </c>
      <c r="M2738" t="s">
        <v>61</v>
      </c>
      <c r="N2738" t="s">
        <v>61</v>
      </c>
      <c r="O2738" t="s">
        <v>61</v>
      </c>
    </row>
    <row r="2739" spans="1:15" x14ac:dyDescent="0.2">
      <c r="A2739" s="1" t="s">
        <v>28291</v>
      </c>
      <c r="B2739" s="1" t="s">
        <v>14496</v>
      </c>
      <c r="C2739" s="1" t="s">
        <v>14497</v>
      </c>
      <c r="D2739" s="1" t="s">
        <v>16217</v>
      </c>
      <c r="E2739" t="s">
        <v>61</v>
      </c>
      <c r="F2739" t="s">
        <v>61</v>
      </c>
      <c r="G2739" t="s">
        <v>61</v>
      </c>
      <c r="I2739" t="s">
        <v>61</v>
      </c>
      <c r="J2739" t="s">
        <v>61</v>
      </c>
      <c r="K2739" t="s">
        <v>61</v>
      </c>
      <c r="M2739" t="s">
        <v>61</v>
      </c>
      <c r="N2739" t="s">
        <v>61</v>
      </c>
      <c r="O2739" t="s">
        <v>61</v>
      </c>
    </row>
    <row r="2740" spans="1:15" x14ac:dyDescent="0.2">
      <c r="A2740" s="1" t="s">
        <v>28292</v>
      </c>
      <c r="B2740" s="1" t="s">
        <v>14498</v>
      </c>
      <c r="C2740" s="1" t="s">
        <v>14499</v>
      </c>
      <c r="D2740" s="1" t="s">
        <v>16217</v>
      </c>
      <c r="E2740" t="s">
        <v>61</v>
      </c>
      <c r="F2740" t="s">
        <v>61</v>
      </c>
      <c r="G2740" t="s">
        <v>61</v>
      </c>
      <c r="I2740" t="s">
        <v>61</v>
      </c>
      <c r="J2740" t="s">
        <v>61</v>
      </c>
      <c r="K2740" t="s">
        <v>61</v>
      </c>
      <c r="M2740" t="s">
        <v>61</v>
      </c>
      <c r="N2740" t="s">
        <v>61</v>
      </c>
      <c r="O2740" t="s">
        <v>61</v>
      </c>
    </row>
    <row r="2741" spans="1:15" x14ac:dyDescent="0.2">
      <c r="A2741" s="1" t="s">
        <v>28293</v>
      </c>
      <c r="B2741" s="1" t="s">
        <v>14500</v>
      </c>
      <c r="C2741" s="1" t="s">
        <v>14501</v>
      </c>
      <c r="D2741" s="1" t="s">
        <v>16217</v>
      </c>
      <c r="E2741" t="s">
        <v>61</v>
      </c>
      <c r="F2741" t="s">
        <v>61</v>
      </c>
      <c r="G2741" t="s">
        <v>61</v>
      </c>
      <c r="I2741" t="s">
        <v>61</v>
      </c>
      <c r="J2741" t="s">
        <v>61</v>
      </c>
      <c r="K2741" t="s">
        <v>61</v>
      </c>
      <c r="M2741" t="s">
        <v>61</v>
      </c>
      <c r="N2741" t="s">
        <v>61</v>
      </c>
      <c r="O2741" t="s">
        <v>61</v>
      </c>
    </row>
    <row r="2742" spans="1:15" x14ac:dyDescent="0.2">
      <c r="A2742" s="1" t="s">
        <v>28294</v>
      </c>
      <c r="B2742" s="1" t="s">
        <v>14502</v>
      </c>
      <c r="C2742" s="1" t="s">
        <v>14503</v>
      </c>
      <c r="D2742" s="1" t="s">
        <v>16217</v>
      </c>
      <c r="E2742" t="s">
        <v>61</v>
      </c>
      <c r="F2742" t="s">
        <v>61</v>
      </c>
      <c r="G2742" t="s">
        <v>61</v>
      </c>
      <c r="I2742" t="s">
        <v>61</v>
      </c>
      <c r="J2742" t="s">
        <v>61</v>
      </c>
      <c r="K2742" t="s">
        <v>61</v>
      </c>
      <c r="M2742" t="s">
        <v>61</v>
      </c>
      <c r="N2742" t="s">
        <v>61</v>
      </c>
      <c r="O2742" t="s">
        <v>61</v>
      </c>
    </row>
    <row r="2743" spans="1:15" x14ac:dyDescent="0.2">
      <c r="A2743" s="1" t="s">
        <v>28295</v>
      </c>
      <c r="B2743" s="1" t="s">
        <v>14504</v>
      </c>
      <c r="C2743" s="1" t="s">
        <v>14505</v>
      </c>
      <c r="D2743" s="1" t="s">
        <v>16217</v>
      </c>
      <c r="E2743" t="s">
        <v>61</v>
      </c>
      <c r="F2743" t="s">
        <v>61</v>
      </c>
      <c r="G2743" t="s">
        <v>61</v>
      </c>
      <c r="I2743" t="s">
        <v>61</v>
      </c>
      <c r="J2743" t="s">
        <v>61</v>
      </c>
      <c r="K2743" t="s">
        <v>61</v>
      </c>
      <c r="M2743" t="s">
        <v>61</v>
      </c>
      <c r="N2743" t="s">
        <v>61</v>
      </c>
      <c r="O2743" t="s">
        <v>61</v>
      </c>
    </row>
    <row r="2744" spans="1:15" x14ac:dyDescent="0.2">
      <c r="A2744" s="1" t="s">
        <v>28296</v>
      </c>
      <c r="B2744" s="1" t="s">
        <v>14506</v>
      </c>
      <c r="C2744" s="1" t="s">
        <v>14507</v>
      </c>
      <c r="D2744" s="1" t="s">
        <v>16217</v>
      </c>
      <c r="G2744" t="s">
        <v>61</v>
      </c>
      <c r="I2744" t="s">
        <v>62</v>
      </c>
      <c r="J2744" t="s">
        <v>61</v>
      </c>
      <c r="K2744" t="s">
        <v>61</v>
      </c>
      <c r="M2744" t="s">
        <v>61</v>
      </c>
      <c r="N2744" t="s">
        <v>62</v>
      </c>
    </row>
    <row r="2745" spans="1:15" x14ac:dyDescent="0.2">
      <c r="A2745" s="1" t="s">
        <v>28297</v>
      </c>
      <c r="B2745" s="1" t="s">
        <v>14508</v>
      </c>
      <c r="C2745" s="1" t="s">
        <v>14509</v>
      </c>
      <c r="D2745" s="1" t="s">
        <v>16217</v>
      </c>
      <c r="E2745" t="s">
        <v>61</v>
      </c>
      <c r="F2745" t="s">
        <v>61</v>
      </c>
      <c r="G2745" t="s">
        <v>61</v>
      </c>
      <c r="I2745" t="s">
        <v>61</v>
      </c>
      <c r="J2745" t="s">
        <v>61</v>
      </c>
      <c r="K2745" t="s">
        <v>61</v>
      </c>
      <c r="M2745" t="s">
        <v>61</v>
      </c>
      <c r="N2745" t="s">
        <v>61</v>
      </c>
      <c r="O2745" t="s">
        <v>61</v>
      </c>
    </row>
    <row r="2746" spans="1:15" x14ac:dyDescent="0.2">
      <c r="A2746" s="1" t="s">
        <v>28298</v>
      </c>
      <c r="B2746" s="1" t="s">
        <v>14510</v>
      </c>
      <c r="C2746" s="1" t="s">
        <v>14511</v>
      </c>
      <c r="D2746" s="1" t="s">
        <v>16217</v>
      </c>
      <c r="G2746" t="s">
        <v>61</v>
      </c>
      <c r="I2746" t="s">
        <v>61</v>
      </c>
      <c r="K2746" t="s">
        <v>61</v>
      </c>
      <c r="N2746" t="s">
        <v>61</v>
      </c>
      <c r="O2746" t="s">
        <v>61</v>
      </c>
    </row>
    <row r="2747" spans="1:15" x14ac:dyDescent="0.2">
      <c r="A2747" s="1" t="s">
        <v>28299</v>
      </c>
      <c r="B2747" s="1" t="s">
        <v>14512</v>
      </c>
      <c r="C2747" s="1" t="s">
        <v>14513</v>
      </c>
      <c r="D2747" s="1" t="s">
        <v>16217</v>
      </c>
      <c r="E2747" t="s">
        <v>61</v>
      </c>
      <c r="F2747" t="s">
        <v>61</v>
      </c>
      <c r="G2747" t="s">
        <v>61</v>
      </c>
      <c r="I2747" t="s">
        <v>61</v>
      </c>
      <c r="J2747" t="s">
        <v>61</v>
      </c>
      <c r="K2747" t="s">
        <v>61</v>
      </c>
      <c r="M2747" t="s">
        <v>61</v>
      </c>
      <c r="N2747" t="s">
        <v>61</v>
      </c>
      <c r="O2747" t="s">
        <v>61</v>
      </c>
    </row>
    <row r="2748" spans="1:15" x14ac:dyDescent="0.2">
      <c r="A2748" s="1" t="s">
        <v>28300</v>
      </c>
      <c r="B2748" s="1" t="s">
        <v>14514</v>
      </c>
      <c r="C2748" s="1" t="s">
        <v>14515</v>
      </c>
      <c r="D2748" s="1" t="s">
        <v>16217</v>
      </c>
      <c r="E2748" t="s">
        <v>61</v>
      </c>
      <c r="F2748" t="s">
        <v>61</v>
      </c>
      <c r="G2748" t="s">
        <v>61</v>
      </c>
      <c r="I2748" t="s">
        <v>61</v>
      </c>
      <c r="J2748" t="s">
        <v>61</v>
      </c>
      <c r="K2748" t="s">
        <v>61</v>
      </c>
      <c r="M2748" t="s">
        <v>61</v>
      </c>
      <c r="N2748" t="s">
        <v>61</v>
      </c>
      <c r="O2748" t="s">
        <v>61</v>
      </c>
    </row>
    <row r="2749" spans="1:15" x14ac:dyDescent="0.2">
      <c r="A2749" s="1" t="s">
        <v>28301</v>
      </c>
      <c r="B2749" s="1" t="s">
        <v>14516</v>
      </c>
      <c r="C2749" s="1" t="s">
        <v>14517</v>
      </c>
      <c r="D2749" s="1" t="s">
        <v>16217</v>
      </c>
      <c r="E2749" t="s">
        <v>61</v>
      </c>
      <c r="F2749" t="s">
        <v>61</v>
      </c>
      <c r="G2749" t="s">
        <v>61</v>
      </c>
      <c r="I2749" t="s">
        <v>61</v>
      </c>
      <c r="J2749" t="s">
        <v>61</v>
      </c>
      <c r="K2749" t="s">
        <v>61</v>
      </c>
      <c r="M2749" t="s">
        <v>61</v>
      </c>
      <c r="N2749" t="s">
        <v>61</v>
      </c>
      <c r="O2749" t="s">
        <v>61</v>
      </c>
    </row>
    <row r="2750" spans="1:15" x14ac:dyDescent="0.2">
      <c r="A2750" s="1" t="s">
        <v>28302</v>
      </c>
      <c r="B2750" s="1" t="s">
        <v>14518</v>
      </c>
      <c r="C2750" s="1" t="s">
        <v>14519</v>
      </c>
      <c r="D2750" s="1" t="s">
        <v>16217</v>
      </c>
      <c r="G2750" t="s">
        <v>61</v>
      </c>
      <c r="I2750" t="s">
        <v>61</v>
      </c>
      <c r="K2750" t="s">
        <v>61</v>
      </c>
      <c r="O2750" t="s">
        <v>61</v>
      </c>
    </row>
    <row r="2751" spans="1:15" x14ac:dyDescent="0.2">
      <c r="A2751" s="1" t="s">
        <v>28303</v>
      </c>
      <c r="B2751" s="1" t="s">
        <v>14520</v>
      </c>
      <c r="C2751" s="1" t="s">
        <v>14521</v>
      </c>
      <c r="D2751" s="1" t="s">
        <v>16217</v>
      </c>
      <c r="G2751" t="s">
        <v>61</v>
      </c>
      <c r="I2751" t="s">
        <v>62</v>
      </c>
      <c r="K2751" t="s">
        <v>61</v>
      </c>
      <c r="O2751" t="s">
        <v>61</v>
      </c>
    </row>
    <row r="2752" spans="1:15" x14ac:dyDescent="0.2">
      <c r="A2752" s="1" t="s">
        <v>28304</v>
      </c>
      <c r="B2752" s="1" t="s">
        <v>14522</v>
      </c>
      <c r="C2752" s="1" t="s">
        <v>14523</v>
      </c>
      <c r="D2752" s="1" t="s">
        <v>16217</v>
      </c>
      <c r="G2752" t="s">
        <v>61</v>
      </c>
      <c r="I2752" t="s">
        <v>61</v>
      </c>
      <c r="K2752" t="s">
        <v>61</v>
      </c>
      <c r="O2752" t="s">
        <v>61</v>
      </c>
    </row>
    <row r="2753" spans="1:15" x14ac:dyDescent="0.2">
      <c r="A2753" s="1" t="s">
        <v>28305</v>
      </c>
      <c r="B2753" s="1" t="s">
        <v>14524</v>
      </c>
      <c r="C2753" s="1" t="s">
        <v>14525</v>
      </c>
      <c r="D2753" s="1" t="s">
        <v>16217</v>
      </c>
      <c r="E2753" t="s">
        <v>61</v>
      </c>
      <c r="F2753" t="s">
        <v>61</v>
      </c>
      <c r="G2753" t="s">
        <v>61</v>
      </c>
      <c r="I2753" t="s">
        <v>61</v>
      </c>
      <c r="J2753" t="s">
        <v>61</v>
      </c>
      <c r="K2753" t="s">
        <v>61</v>
      </c>
      <c r="M2753" t="s">
        <v>61</v>
      </c>
      <c r="N2753" t="s">
        <v>61</v>
      </c>
      <c r="O2753" t="s">
        <v>61</v>
      </c>
    </row>
    <row r="2754" spans="1:15" x14ac:dyDescent="0.2">
      <c r="A2754" s="1" t="s">
        <v>28306</v>
      </c>
      <c r="B2754" s="1" t="s">
        <v>14526</v>
      </c>
      <c r="C2754" s="1" t="s">
        <v>14527</v>
      </c>
      <c r="D2754" s="1" t="s">
        <v>16217</v>
      </c>
      <c r="E2754" t="s">
        <v>61</v>
      </c>
      <c r="F2754" t="s">
        <v>61</v>
      </c>
      <c r="G2754" t="s">
        <v>61</v>
      </c>
      <c r="I2754" t="s">
        <v>62</v>
      </c>
      <c r="J2754" t="s">
        <v>61</v>
      </c>
      <c r="K2754" t="s">
        <v>61</v>
      </c>
      <c r="M2754" t="s">
        <v>61</v>
      </c>
      <c r="N2754" t="s">
        <v>61</v>
      </c>
      <c r="O2754" t="s">
        <v>61</v>
      </c>
    </row>
    <row r="2755" spans="1:15" x14ac:dyDescent="0.2">
      <c r="A2755" s="1" t="s">
        <v>28307</v>
      </c>
      <c r="B2755" s="1" t="s">
        <v>14528</v>
      </c>
      <c r="C2755" s="1" t="s">
        <v>14529</v>
      </c>
      <c r="D2755" s="1" t="s">
        <v>16217</v>
      </c>
      <c r="I2755" t="s">
        <v>61</v>
      </c>
      <c r="K2755" t="s">
        <v>61</v>
      </c>
    </row>
    <row r="2756" spans="1:15" x14ac:dyDescent="0.2">
      <c r="A2756" s="1" t="s">
        <v>28308</v>
      </c>
      <c r="B2756" s="1" t="s">
        <v>14530</v>
      </c>
      <c r="C2756" s="1" t="s">
        <v>14531</v>
      </c>
      <c r="D2756" s="1" t="s">
        <v>16217</v>
      </c>
      <c r="E2756" t="s">
        <v>61</v>
      </c>
      <c r="F2756" t="s">
        <v>61</v>
      </c>
      <c r="G2756" t="s">
        <v>61</v>
      </c>
      <c r="I2756" t="s">
        <v>61</v>
      </c>
      <c r="J2756" t="s">
        <v>61</v>
      </c>
      <c r="K2756" t="s">
        <v>61</v>
      </c>
      <c r="O2756" t="s">
        <v>61</v>
      </c>
    </row>
    <row r="2757" spans="1:15" x14ac:dyDescent="0.2">
      <c r="A2757" s="1" t="s">
        <v>28309</v>
      </c>
      <c r="B2757" s="1" t="s">
        <v>14532</v>
      </c>
      <c r="C2757" s="1" t="s">
        <v>14533</v>
      </c>
      <c r="D2757" s="1" t="s">
        <v>16217</v>
      </c>
      <c r="E2757" t="s">
        <v>61</v>
      </c>
      <c r="F2757" t="s">
        <v>61</v>
      </c>
      <c r="G2757" t="s">
        <v>61</v>
      </c>
      <c r="I2757" t="s">
        <v>61</v>
      </c>
      <c r="J2757" t="s">
        <v>61</v>
      </c>
      <c r="K2757" t="s">
        <v>61</v>
      </c>
      <c r="M2757" t="s">
        <v>61</v>
      </c>
      <c r="N2757" t="s">
        <v>61</v>
      </c>
      <c r="O2757" t="s">
        <v>61</v>
      </c>
    </row>
    <row r="2758" spans="1:15" x14ac:dyDescent="0.2">
      <c r="A2758" s="1" t="s">
        <v>28310</v>
      </c>
      <c r="B2758" s="1" t="s">
        <v>14534</v>
      </c>
      <c r="C2758" s="1" t="s">
        <v>14535</v>
      </c>
      <c r="D2758" s="1" t="s">
        <v>16217</v>
      </c>
      <c r="E2758" t="s">
        <v>61</v>
      </c>
      <c r="F2758" t="s">
        <v>61</v>
      </c>
      <c r="G2758" t="s">
        <v>61</v>
      </c>
      <c r="I2758" t="s">
        <v>61</v>
      </c>
      <c r="J2758" t="s">
        <v>61</v>
      </c>
      <c r="K2758" t="s">
        <v>61</v>
      </c>
      <c r="M2758" t="s">
        <v>61</v>
      </c>
      <c r="N2758" t="s">
        <v>61</v>
      </c>
      <c r="O2758" t="s">
        <v>61</v>
      </c>
    </row>
    <row r="2759" spans="1:15" x14ac:dyDescent="0.2">
      <c r="A2759" s="1" t="s">
        <v>28311</v>
      </c>
      <c r="B2759" s="1" t="s">
        <v>14536</v>
      </c>
      <c r="C2759" s="1" t="s">
        <v>14537</v>
      </c>
      <c r="D2759" s="1" t="s">
        <v>16217</v>
      </c>
      <c r="E2759" t="s">
        <v>61</v>
      </c>
      <c r="F2759" t="s">
        <v>61</v>
      </c>
      <c r="G2759" t="s">
        <v>61</v>
      </c>
      <c r="I2759" t="s">
        <v>61</v>
      </c>
      <c r="J2759" t="s">
        <v>61</v>
      </c>
      <c r="K2759" t="s">
        <v>61</v>
      </c>
      <c r="O2759" t="s">
        <v>61</v>
      </c>
    </row>
    <row r="2760" spans="1:15" x14ac:dyDescent="0.2">
      <c r="A2760" s="1" t="s">
        <v>28312</v>
      </c>
      <c r="B2760" s="1" t="s">
        <v>14538</v>
      </c>
      <c r="C2760" s="1" t="s">
        <v>14539</v>
      </c>
      <c r="D2760" s="1" t="s">
        <v>16217</v>
      </c>
      <c r="E2760" t="s">
        <v>61</v>
      </c>
      <c r="F2760" t="s">
        <v>61</v>
      </c>
      <c r="G2760" t="s">
        <v>61</v>
      </c>
      <c r="I2760" t="s">
        <v>61</v>
      </c>
      <c r="J2760" t="s">
        <v>61</v>
      </c>
      <c r="K2760" t="s">
        <v>61</v>
      </c>
      <c r="M2760" t="s">
        <v>61</v>
      </c>
      <c r="N2760" t="s">
        <v>61</v>
      </c>
      <c r="O2760" t="s">
        <v>61</v>
      </c>
    </row>
    <row r="2761" spans="1:15" x14ac:dyDescent="0.2">
      <c r="A2761" s="1" t="s">
        <v>28313</v>
      </c>
      <c r="B2761" s="1" t="s">
        <v>14540</v>
      </c>
      <c r="C2761" s="1" t="s">
        <v>14541</v>
      </c>
      <c r="D2761" s="1" t="s">
        <v>16217</v>
      </c>
      <c r="E2761" t="s">
        <v>61</v>
      </c>
      <c r="F2761" t="s">
        <v>61</v>
      </c>
      <c r="G2761" t="s">
        <v>61</v>
      </c>
      <c r="I2761" t="s">
        <v>61</v>
      </c>
      <c r="J2761" t="s">
        <v>61</v>
      </c>
      <c r="K2761" t="s">
        <v>61</v>
      </c>
      <c r="M2761" t="s">
        <v>61</v>
      </c>
      <c r="N2761" t="s">
        <v>61</v>
      </c>
      <c r="O2761" t="s">
        <v>61</v>
      </c>
    </row>
    <row r="2762" spans="1:15" x14ac:dyDescent="0.2">
      <c r="A2762" s="1" t="s">
        <v>28314</v>
      </c>
      <c r="B2762" s="1" t="s">
        <v>14542</v>
      </c>
      <c r="C2762" s="1" t="s">
        <v>14543</v>
      </c>
      <c r="D2762" s="1" t="s">
        <v>16217</v>
      </c>
      <c r="E2762" t="s">
        <v>61</v>
      </c>
      <c r="F2762" t="s">
        <v>61</v>
      </c>
      <c r="G2762" t="s">
        <v>61</v>
      </c>
      <c r="I2762" t="s">
        <v>61</v>
      </c>
      <c r="J2762" t="s">
        <v>61</v>
      </c>
      <c r="K2762" t="s">
        <v>61</v>
      </c>
      <c r="M2762" t="s">
        <v>61</v>
      </c>
      <c r="N2762" t="s">
        <v>61</v>
      </c>
      <c r="O2762" t="s">
        <v>61</v>
      </c>
    </row>
    <row r="2763" spans="1:15" x14ac:dyDescent="0.2">
      <c r="A2763" s="1" t="s">
        <v>28315</v>
      </c>
      <c r="B2763" s="1" t="s">
        <v>14544</v>
      </c>
      <c r="C2763" s="1" t="s">
        <v>14545</v>
      </c>
      <c r="D2763" s="1" t="s">
        <v>16217</v>
      </c>
      <c r="E2763" t="s">
        <v>61</v>
      </c>
      <c r="F2763" t="s">
        <v>61</v>
      </c>
      <c r="G2763" t="s">
        <v>61</v>
      </c>
      <c r="I2763" t="s">
        <v>61</v>
      </c>
      <c r="J2763" t="s">
        <v>61</v>
      </c>
      <c r="K2763" t="s">
        <v>61</v>
      </c>
      <c r="N2763" t="s">
        <v>61</v>
      </c>
      <c r="O2763" t="s">
        <v>61</v>
      </c>
    </row>
    <row r="2764" spans="1:15" x14ac:dyDescent="0.2">
      <c r="A2764" s="1" t="s">
        <v>28316</v>
      </c>
      <c r="B2764" s="1" t="s">
        <v>14546</v>
      </c>
      <c r="C2764" s="1" t="s">
        <v>14547</v>
      </c>
      <c r="D2764" s="1" t="s">
        <v>16217</v>
      </c>
      <c r="E2764" t="s">
        <v>61</v>
      </c>
      <c r="F2764" t="s">
        <v>61</v>
      </c>
      <c r="G2764" t="s">
        <v>61</v>
      </c>
      <c r="I2764" t="s">
        <v>61</v>
      </c>
      <c r="J2764" t="s">
        <v>61</v>
      </c>
      <c r="K2764" t="s">
        <v>61</v>
      </c>
      <c r="M2764" t="s">
        <v>61</v>
      </c>
      <c r="N2764" t="s">
        <v>61</v>
      </c>
      <c r="O2764" t="s">
        <v>61</v>
      </c>
    </row>
    <row r="2765" spans="1:15" x14ac:dyDescent="0.2">
      <c r="A2765" s="1" t="s">
        <v>28317</v>
      </c>
      <c r="B2765" s="1" t="s">
        <v>14548</v>
      </c>
      <c r="C2765" s="1" t="s">
        <v>14549</v>
      </c>
      <c r="D2765" s="1" t="s">
        <v>16217</v>
      </c>
      <c r="E2765" t="s">
        <v>61</v>
      </c>
      <c r="F2765" t="s">
        <v>61</v>
      </c>
      <c r="G2765" t="s">
        <v>61</v>
      </c>
      <c r="I2765" t="s">
        <v>61</v>
      </c>
      <c r="J2765" t="s">
        <v>61</v>
      </c>
      <c r="K2765" t="s">
        <v>61</v>
      </c>
      <c r="O2765" t="s">
        <v>61</v>
      </c>
    </row>
    <row r="2766" spans="1:15" x14ac:dyDescent="0.2">
      <c r="A2766" s="1" t="s">
        <v>28318</v>
      </c>
      <c r="B2766" s="1" t="s">
        <v>14550</v>
      </c>
      <c r="C2766" s="1" t="s">
        <v>14551</v>
      </c>
      <c r="D2766" s="1" t="s">
        <v>16217</v>
      </c>
      <c r="E2766" t="s">
        <v>61</v>
      </c>
      <c r="F2766" t="s">
        <v>61</v>
      </c>
      <c r="G2766" t="s">
        <v>61</v>
      </c>
      <c r="I2766" t="s">
        <v>61</v>
      </c>
      <c r="J2766" t="s">
        <v>61</v>
      </c>
      <c r="K2766" t="s">
        <v>61</v>
      </c>
      <c r="M2766" t="s">
        <v>61</v>
      </c>
      <c r="N2766" t="s">
        <v>62</v>
      </c>
      <c r="O2766" t="s">
        <v>61</v>
      </c>
    </row>
    <row r="2767" spans="1:15" x14ac:dyDescent="0.2">
      <c r="A2767" s="1" t="s">
        <v>28319</v>
      </c>
      <c r="B2767" s="1" t="s">
        <v>14552</v>
      </c>
      <c r="C2767" s="1" t="s">
        <v>14553</v>
      </c>
      <c r="D2767" s="1" t="s">
        <v>16217</v>
      </c>
      <c r="E2767" t="s">
        <v>61</v>
      </c>
      <c r="F2767" t="s">
        <v>61</v>
      </c>
      <c r="G2767" t="s">
        <v>61</v>
      </c>
      <c r="I2767" t="s">
        <v>61</v>
      </c>
      <c r="J2767" t="s">
        <v>61</v>
      </c>
      <c r="K2767" t="s">
        <v>61</v>
      </c>
      <c r="M2767" t="s">
        <v>61</v>
      </c>
      <c r="N2767" t="s">
        <v>61</v>
      </c>
      <c r="O2767" t="s">
        <v>61</v>
      </c>
    </row>
    <row r="2768" spans="1:15" x14ac:dyDescent="0.2">
      <c r="A2768" s="1" t="s">
        <v>28320</v>
      </c>
      <c r="B2768" s="1" t="s">
        <v>14554</v>
      </c>
      <c r="C2768" s="1" t="s">
        <v>14555</v>
      </c>
      <c r="D2768" s="1" t="s">
        <v>16217</v>
      </c>
      <c r="E2768" t="s">
        <v>61</v>
      </c>
      <c r="F2768" t="s">
        <v>61</v>
      </c>
      <c r="G2768" t="s">
        <v>61</v>
      </c>
      <c r="I2768" t="s">
        <v>61</v>
      </c>
      <c r="J2768" t="s">
        <v>61</v>
      </c>
      <c r="K2768" t="s">
        <v>61</v>
      </c>
      <c r="M2768" t="s">
        <v>61</v>
      </c>
      <c r="N2768" t="s">
        <v>61</v>
      </c>
      <c r="O2768" t="s">
        <v>61</v>
      </c>
    </row>
    <row r="2769" spans="1:15" x14ac:dyDescent="0.2">
      <c r="A2769" s="1" t="s">
        <v>28321</v>
      </c>
      <c r="B2769" s="1" t="s">
        <v>14556</v>
      </c>
      <c r="C2769" s="1" t="s">
        <v>14557</v>
      </c>
      <c r="D2769" s="1" t="s">
        <v>16217</v>
      </c>
      <c r="I2769" t="s">
        <v>61</v>
      </c>
    </row>
    <row r="2770" spans="1:15" x14ac:dyDescent="0.2">
      <c r="A2770" s="1" t="s">
        <v>28322</v>
      </c>
      <c r="B2770" s="1" t="s">
        <v>14558</v>
      </c>
      <c r="C2770" s="1" t="s">
        <v>14559</v>
      </c>
      <c r="D2770" s="1" t="s">
        <v>16217</v>
      </c>
      <c r="E2770" t="s">
        <v>61</v>
      </c>
      <c r="F2770" t="s">
        <v>61</v>
      </c>
      <c r="G2770" t="s">
        <v>61</v>
      </c>
      <c r="I2770" t="s">
        <v>61</v>
      </c>
      <c r="J2770" t="s">
        <v>61</v>
      </c>
      <c r="K2770" t="s">
        <v>61</v>
      </c>
      <c r="M2770" t="s">
        <v>61</v>
      </c>
      <c r="N2770" t="s">
        <v>61</v>
      </c>
      <c r="O2770" t="s">
        <v>61</v>
      </c>
    </row>
    <row r="2771" spans="1:15" x14ac:dyDescent="0.2">
      <c r="A2771" s="1" t="s">
        <v>28323</v>
      </c>
      <c r="B2771" s="1" t="s">
        <v>14560</v>
      </c>
      <c r="C2771" s="1" t="s">
        <v>14561</v>
      </c>
      <c r="D2771" s="1" t="s">
        <v>16217</v>
      </c>
      <c r="E2771" t="s">
        <v>61</v>
      </c>
      <c r="F2771" t="s">
        <v>61</v>
      </c>
      <c r="G2771" t="s">
        <v>61</v>
      </c>
      <c r="I2771" t="s">
        <v>61</v>
      </c>
      <c r="J2771" t="s">
        <v>61</v>
      </c>
      <c r="K2771" t="s">
        <v>61</v>
      </c>
      <c r="M2771" t="s">
        <v>61</v>
      </c>
      <c r="N2771" t="s">
        <v>61</v>
      </c>
      <c r="O2771" t="s">
        <v>61</v>
      </c>
    </row>
    <row r="2772" spans="1:15" x14ac:dyDescent="0.2">
      <c r="A2772" s="1" t="s">
        <v>28324</v>
      </c>
      <c r="B2772" s="1" t="s">
        <v>14562</v>
      </c>
      <c r="C2772" s="1" t="s">
        <v>14563</v>
      </c>
      <c r="D2772" s="1" t="s">
        <v>16217</v>
      </c>
      <c r="E2772" t="s">
        <v>61</v>
      </c>
      <c r="F2772" t="s">
        <v>61</v>
      </c>
      <c r="G2772" t="s">
        <v>61</v>
      </c>
      <c r="I2772" t="s">
        <v>61</v>
      </c>
      <c r="J2772" t="s">
        <v>61</v>
      </c>
      <c r="K2772" t="s">
        <v>61</v>
      </c>
      <c r="M2772" t="s">
        <v>61</v>
      </c>
      <c r="N2772" t="s">
        <v>61</v>
      </c>
      <c r="O2772" t="s">
        <v>61</v>
      </c>
    </row>
    <row r="2773" spans="1:15" x14ac:dyDescent="0.2">
      <c r="A2773" s="1" t="s">
        <v>28325</v>
      </c>
      <c r="B2773" s="1" t="s">
        <v>14564</v>
      </c>
      <c r="C2773" s="1" t="s">
        <v>14565</v>
      </c>
      <c r="D2773" s="1" t="s">
        <v>16217</v>
      </c>
      <c r="E2773" t="s">
        <v>61</v>
      </c>
      <c r="F2773" t="s">
        <v>61</v>
      </c>
      <c r="G2773" t="s">
        <v>61</v>
      </c>
      <c r="I2773" t="s">
        <v>61</v>
      </c>
      <c r="J2773" t="s">
        <v>61</v>
      </c>
      <c r="K2773" t="s">
        <v>61</v>
      </c>
      <c r="M2773" t="s">
        <v>61</v>
      </c>
      <c r="N2773" t="s">
        <v>61</v>
      </c>
      <c r="O2773" t="s">
        <v>61</v>
      </c>
    </row>
    <row r="2774" spans="1:15" x14ac:dyDescent="0.2">
      <c r="A2774" s="1" t="s">
        <v>28326</v>
      </c>
      <c r="B2774" s="1" t="s">
        <v>14566</v>
      </c>
      <c r="C2774" s="1" t="s">
        <v>14567</v>
      </c>
      <c r="D2774" s="1" t="s">
        <v>16217</v>
      </c>
      <c r="E2774" t="s">
        <v>61</v>
      </c>
      <c r="F2774" t="s">
        <v>61</v>
      </c>
      <c r="G2774" t="s">
        <v>61</v>
      </c>
      <c r="I2774" t="s">
        <v>61</v>
      </c>
      <c r="J2774" t="s">
        <v>61</v>
      </c>
      <c r="K2774" t="s">
        <v>61</v>
      </c>
      <c r="M2774" t="s">
        <v>61</v>
      </c>
      <c r="N2774" t="s">
        <v>61</v>
      </c>
      <c r="O2774" t="s">
        <v>61</v>
      </c>
    </row>
    <row r="2775" spans="1:15" x14ac:dyDescent="0.2">
      <c r="A2775" s="1" t="s">
        <v>28327</v>
      </c>
      <c r="B2775" s="1" t="s">
        <v>14568</v>
      </c>
      <c r="C2775" s="1" t="s">
        <v>14569</v>
      </c>
      <c r="D2775" s="1" t="s">
        <v>16217</v>
      </c>
      <c r="E2775" t="s">
        <v>61</v>
      </c>
      <c r="F2775" t="s">
        <v>61</v>
      </c>
      <c r="G2775" t="s">
        <v>61</v>
      </c>
      <c r="I2775" t="s">
        <v>61</v>
      </c>
      <c r="J2775" t="s">
        <v>61</v>
      </c>
      <c r="K2775" t="s">
        <v>61</v>
      </c>
      <c r="M2775" t="s">
        <v>61</v>
      </c>
      <c r="N2775" t="s">
        <v>61</v>
      </c>
      <c r="O2775" t="s">
        <v>61</v>
      </c>
    </row>
    <row r="2776" spans="1:15" x14ac:dyDescent="0.2">
      <c r="A2776" s="1" t="s">
        <v>28328</v>
      </c>
      <c r="B2776" s="1" t="s">
        <v>14570</v>
      </c>
      <c r="C2776" s="1" t="s">
        <v>14571</v>
      </c>
      <c r="D2776" s="1" t="s">
        <v>16217</v>
      </c>
      <c r="E2776" t="s">
        <v>61</v>
      </c>
      <c r="F2776" t="s">
        <v>61</v>
      </c>
      <c r="G2776" t="s">
        <v>61</v>
      </c>
      <c r="I2776" t="s">
        <v>61</v>
      </c>
      <c r="J2776" t="s">
        <v>61</v>
      </c>
      <c r="K2776" t="s">
        <v>61</v>
      </c>
      <c r="M2776" t="s">
        <v>61</v>
      </c>
      <c r="N2776" t="s">
        <v>61</v>
      </c>
      <c r="O2776" t="s">
        <v>61</v>
      </c>
    </row>
    <row r="2777" spans="1:15" x14ac:dyDescent="0.2">
      <c r="A2777" s="1" t="s">
        <v>28329</v>
      </c>
      <c r="B2777" s="1" t="s">
        <v>14572</v>
      </c>
      <c r="C2777" s="1" t="s">
        <v>14573</v>
      </c>
      <c r="D2777" s="1" t="s">
        <v>16217</v>
      </c>
      <c r="G2777" t="s">
        <v>61</v>
      </c>
      <c r="I2777" t="s">
        <v>61</v>
      </c>
      <c r="J2777" t="s">
        <v>61</v>
      </c>
      <c r="K2777" t="s">
        <v>61</v>
      </c>
      <c r="N2777" t="s">
        <v>61</v>
      </c>
    </row>
    <row r="2778" spans="1:15" x14ac:dyDescent="0.2">
      <c r="A2778" s="1" t="s">
        <v>28330</v>
      </c>
      <c r="B2778" s="1" t="s">
        <v>14574</v>
      </c>
      <c r="C2778" s="1" t="s">
        <v>14575</v>
      </c>
      <c r="D2778" s="1" t="s">
        <v>16217</v>
      </c>
      <c r="E2778" t="s">
        <v>61</v>
      </c>
      <c r="F2778" t="s">
        <v>61</v>
      </c>
      <c r="G2778" t="s">
        <v>61</v>
      </c>
      <c r="I2778" t="s">
        <v>61</v>
      </c>
      <c r="J2778" t="s">
        <v>61</v>
      </c>
      <c r="K2778" t="s">
        <v>61</v>
      </c>
      <c r="M2778" t="s">
        <v>61</v>
      </c>
      <c r="N2778" t="s">
        <v>61</v>
      </c>
      <c r="O2778" t="s">
        <v>61</v>
      </c>
    </row>
    <row r="2779" spans="1:15" x14ac:dyDescent="0.2">
      <c r="A2779" s="1" t="s">
        <v>28331</v>
      </c>
      <c r="B2779" s="1" t="s">
        <v>14576</v>
      </c>
      <c r="C2779" s="1" t="s">
        <v>14577</v>
      </c>
      <c r="D2779" s="1" t="s">
        <v>16217</v>
      </c>
      <c r="E2779" t="s">
        <v>61</v>
      </c>
      <c r="F2779" t="s">
        <v>61</v>
      </c>
      <c r="G2779" t="s">
        <v>61</v>
      </c>
      <c r="I2779" t="s">
        <v>61</v>
      </c>
      <c r="J2779" t="s">
        <v>61</v>
      </c>
      <c r="K2779" t="s">
        <v>61</v>
      </c>
      <c r="M2779" t="s">
        <v>61</v>
      </c>
      <c r="N2779" t="s">
        <v>61</v>
      </c>
      <c r="O2779" t="s">
        <v>61</v>
      </c>
    </row>
    <row r="2780" spans="1:15" x14ac:dyDescent="0.2">
      <c r="A2780" s="1" t="s">
        <v>28332</v>
      </c>
      <c r="B2780" s="1" t="s">
        <v>14578</v>
      </c>
      <c r="C2780" s="1" t="s">
        <v>14579</v>
      </c>
      <c r="D2780" s="1" t="s">
        <v>16217</v>
      </c>
      <c r="E2780" t="s">
        <v>61</v>
      </c>
      <c r="F2780" t="s">
        <v>61</v>
      </c>
      <c r="G2780" t="s">
        <v>61</v>
      </c>
      <c r="I2780" t="s">
        <v>61</v>
      </c>
      <c r="J2780" t="s">
        <v>61</v>
      </c>
      <c r="K2780" t="s">
        <v>61</v>
      </c>
      <c r="M2780" t="s">
        <v>61</v>
      </c>
      <c r="N2780" t="s">
        <v>61</v>
      </c>
      <c r="O2780" t="s">
        <v>61</v>
      </c>
    </row>
    <row r="2781" spans="1:15" x14ac:dyDescent="0.2">
      <c r="A2781" s="1" t="s">
        <v>28333</v>
      </c>
      <c r="B2781" s="1" t="s">
        <v>14580</v>
      </c>
      <c r="C2781" s="1" t="s">
        <v>14581</v>
      </c>
      <c r="D2781" s="1" t="s">
        <v>16217</v>
      </c>
      <c r="E2781" t="s">
        <v>61</v>
      </c>
      <c r="F2781" t="s">
        <v>62</v>
      </c>
      <c r="G2781" t="s">
        <v>61</v>
      </c>
      <c r="I2781" t="s">
        <v>62</v>
      </c>
      <c r="J2781" t="s">
        <v>61</v>
      </c>
      <c r="K2781" t="s">
        <v>61</v>
      </c>
      <c r="M2781" t="s">
        <v>61</v>
      </c>
      <c r="N2781" t="s">
        <v>61</v>
      </c>
      <c r="O2781" t="s">
        <v>61</v>
      </c>
    </row>
    <row r="2782" spans="1:15" x14ac:dyDescent="0.2">
      <c r="A2782" s="1" t="s">
        <v>28334</v>
      </c>
      <c r="B2782" s="1" t="s">
        <v>14582</v>
      </c>
      <c r="C2782" s="1" t="s">
        <v>14583</v>
      </c>
      <c r="D2782" s="1" t="s">
        <v>16217</v>
      </c>
      <c r="E2782" t="s">
        <v>61</v>
      </c>
      <c r="F2782" t="s">
        <v>61</v>
      </c>
      <c r="G2782" t="s">
        <v>61</v>
      </c>
      <c r="I2782" t="s">
        <v>61</v>
      </c>
      <c r="J2782" t="s">
        <v>61</v>
      </c>
      <c r="K2782" t="s">
        <v>61</v>
      </c>
      <c r="M2782" t="s">
        <v>61</v>
      </c>
      <c r="N2782" t="s">
        <v>61</v>
      </c>
      <c r="O2782" t="s">
        <v>61</v>
      </c>
    </row>
    <row r="2783" spans="1:15" x14ac:dyDescent="0.2">
      <c r="A2783" s="1" t="s">
        <v>28335</v>
      </c>
      <c r="B2783" s="1" t="s">
        <v>14584</v>
      </c>
      <c r="C2783" s="1" t="s">
        <v>14585</v>
      </c>
      <c r="D2783" s="1" t="s">
        <v>16217</v>
      </c>
      <c r="E2783" t="s">
        <v>61</v>
      </c>
      <c r="F2783" t="s">
        <v>61</v>
      </c>
      <c r="G2783" t="s">
        <v>61</v>
      </c>
      <c r="I2783" t="s">
        <v>61</v>
      </c>
      <c r="J2783" t="s">
        <v>61</v>
      </c>
      <c r="K2783" t="s">
        <v>61</v>
      </c>
      <c r="M2783" t="s">
        <v>61</v>
      </c>
      <c r="N2783" t="s">
        <v>61</v>
      </c>
      <c r="O2783" t="s">
        <v>61</v>
      </c>
    </row>
    <row r="2784" spans="1:15" x14ac:dyDescent="0.2">
      <c r="A2784" s="1" t="s">
        <v>28336</v>
      </c>
      <c r="B2784" s="1" t="s">
        <v>14586</v>
      </c>
      <c r="C2784" s="1" t="s">
        <v>14587</v>
      </c>
      <c r="D2784" s="1" t="s">
        <v>16217</v>
      </c>
      <c r="E2784" t="s">
        <v>61</v>
      </c>
      <c r="F2784" t="s">
        <v>61</v>
      </c>
      <c r="G2784" t="s">
        <v>61</v>
      </c>
      <c r="I2784" t="s">
        <v>61</v>
      </c>
      <c r="J2784" t="s">
        <v>61</v>
      </c>
      <c r="K2784" t="s">
        <v>61</v>
      </c>
      <c r="M2784" t="s">
        <v>61</v>
      </c>
      <c r="N2784" t="s">
        <v>61</v>
      </c>
      <c r="O2784" t="s">
        <v>61</v>
      </c>
    </row>
    <row r="2785" spans="1:15" x14ac:dyDescent="0.2">
      <c r="A2785" s="1" t="s">
        <v>28337</v>
      </c>
      <c r="B2785" s="1" t="s">
        <v>14588</v>
      </c>
      <c r="C2785" s="1" t="s">
        <v>14589</v>
      </c>
      <c r="D2785" s="1" t="s">
        <v>16217</v>
      </c>
      <c r="E2785" t="s">
        <v>61</v>
      </c>
      <c r="F2785" t="s">
        <v>61</v>
      </c>
      <c r="G2785" t="s">
        <v>61</v>
      </c>
      <c r="I2785" t="s">
        <v>61</v>
      </c>
      <c r="J2785" t="s">
        <v>61</v>
      </c>
      <c r="K2785" t="s">
        <v>61</v>
      </c>
      <c r="M2785" t="s">
        <v>61</v>
      </c>
      <c r="N2785" t="s">
        <v>61</v>
      </c>
      <c r="O2785" t="s">
        <v>61</v>
      </c>
    </row>
    <row r="2786" spans="1:15" x14ac:dyDescent="0.2">
      <c r="A2786" s="1" t="s">
        <v>28338</v>
      </c>
      <c r="B2786" s="1" t="s">
        <v>14590</v>
      </c>
      <c r="C2786" s="1" t="s">
        <v>14591</v>
      </c>
      <c r="D2786" s="1" t="s">
        <v>16217</v>
      </c>
      <c r="E2786" t="s">
        <v>61</v>
      </c>
      <c r="F2786" t="s">
        <v>61</v>
      </c>
      <c r="G2786" t="s">
        <v>61</v>
      </c>
      <c r="I2786" t="s">
        <v>61</v>
      </c>
      <c r="J2786" t="s">
        <v>61</v>
      </c>
      <c r="K2786" t="s">
        <v>61</v>
      </c>
      <c r="M2786" t="s">
        <v>61</v>
      </c>
      <c r="N2786" t="s">
        <v>61</v>
      </c>
      <c r="O2786" t="s">
        <v>61</v>
      </c>
    </row>
    <row r="2787" spans="1:15" x14ac:dyDescent="0.2">
      <c r="A2787" s="1" t="s">
        <v>28339</v>
      </c>
      <c r="B2787" s="1" t="s">
        <v>14592</v>
      </c>
      <c r="C2787" s="1" t="s">
        <v>14593</v>
      </c>
      <c r="D2787" s="1" t="s">
        <v>16217</v>
      </c>
      <c r="E2787" t="s">
        <v>61</v>
      </c>
      <c r="F2787" t="s">
        <v>61</v>
      </c>
      <c r="G2787" t="s">
        <v>61</v>
      </c>
      <c r="I2787" t="s">
        <v>61</v>
      </c>
      <c r="J2787" t="s">
        <v>61</v>
      </c>
      <c r="K2787" t="s">
        <v>61</v>
      </c>
      <c r="M2787" t="s">
        <v>61</v>
      </c>
      <c r="N2787" t="s">
        <v>61</v>
      </c>
      <c r="O2787" t="s">
        <v>61</v>
      </c>
    </row>
    <row r="2788" spans="1:15" x14ac:dyDescent="0.2">
      <c r="A2788" s="1" t="s">
        <v>28340</v>
      </c>
      <c r="B2788" s="1" t="s">
        <v>14594</v>
      </c>
      <c r="C2788" s="1" t="s">
        <v>14595</v>
      </c>
      <c r="D2788" s="1" t="s">
        <v>16217</v>
      </c>
      <c r="E2788" t="s">
        <v>61</v>
      </c>
      <c r="F2788" t="s">
        <v>61</v>
      </c>
      <c r="G2788" t="s">
        <v>61</v>
      </c>
      <c r="I2788" t="s">
        <v>61</v>
      </c>
      <c r="J2788" t="s">
        <v>61</v>
      </c>
      <c r="K2788" t="s">
        <v>61</v>
      </c>
      <c r="M2788" t="s">
        <v>61</v>
      </c>
      <c r="N2788" t="s">
        <v>61</v>
      </c>
      <c r="O2788" t="s">
        <v>61</v>
      </c>
    </row>
    <row r="2789" spans="1:15" x14ac:dyDescent="0.2">
      <c r="A2789" s="1" t="s">
        <v>28341</v>
      </c>
      <c r="B2789" s="1" t="s">
        <v>14596</v>
      </c>
      <c r="C2789" s="1" t="s">
        <v>14597</v>
      </c>
      <c r="D2789" s="1" t="s">
        <v>16217</v>
      </c>
      <c r="G2789" t="s">
        <v>61</v>
      </c>
      <c r="I2789" t="s">
        <v>61</v>
      </c>
      <c r="J2789" t="s">
        <v>61</v>
      </c>
      <c r="K2789" t="s">
        <v>61</v>
      </c>
      <c r="N2789" t="s">
        <v>61</v>
      </c>
      <c r="O2789" t="s">
        <v>61</v>
      </c>
    </row>
    <row r="2790" spans="1:15" x14ac:dyDescent="0.2">
      <c r="A2790" s="1" t="s">
        <v>28342</v>
      </c>
      <c r="B2790" s="1" t="s">
        <v>14598</v>
      </c>
      <c r="C2790" s="1" t="s">
        <v>14599</v>
      </c>
      <c r="D2790" s="1" t="s">
        <v>16217</v>
      </c>
      <c r="G2790" t="s">
        <v>61</v>
      </c>
      <c r="I2790" t="s">
        <v>61</v>
      </c>
      <c r="K2790" t="s">
        <v>61</v>
      </c>
      <c r="O2790" t="s">
        <v>61</v>
      </c>
    </row>
    <row r="2791" spans="1:15" x14ac:dyDescent="0.2">
      <c r="A2791" s="1" t="s">
        <v>28343</v>
      </c>
      <c r="B2791" s="1" t="s">
        <v>14600</v>
      </c>
      <c r="C2791" s="1" t="s">
        <v>14601</v>
      </c>
      <c r="D2791" s="1" t="s">
        <v>16217</v>
      </c>
      <c r="E2791" t="s">
        <v>61</v>
      </c>
      <c r="F2791" t="s">
        <v>61</v>
      </c>
      <c r="G2791" t="s">
        <v>61</v>
      </c>
      <c r="I2791" t="s">
        <v>61</v>
      </c>
      <c r="J2791" t="s">
        <v>61</v>
      </c>
      <c r="K2791" t="s">
        <v>61</v>
      </c>
      <c r="M2791" t="s">
        <v>61</v>
      </c>
      <c r="N2791" t="s">
        <v>61</v>
      </c>
      <c r="O2791" t="s">
        <v>61</v>
      </c>
    </row>
    <row r="2792" spans="1:15" x14ac:dyDescent="0.2">
      <c r="A2792" s="1" t="s">
        <v>28344</v>
      </c>
      <c r="B2792" s="1" t="s">
        <v>14602</v>
      </c>
      <c r="C2792" s="1" t="s">
        <v>14603</v>
      </c>
      <c r="D2792" s="1" t="s">
        <v>16217</v>
      </c>
      <c r="E2792" t="s">
        <v>61</v>
      </c>
      <c r="F2792" t="s">
        <v>61</v>
      </c>
      <c r="G2792" t="s">
        <v>61</v>
      </c>
      <c r="I2792" t="s">
        <v>62</v>
      </c>
      <c r="J2792" t="s">
        <v>61</v>
      </c>
      <c r="K2792" t="s">
        <v>61</v>
      </c>
      <c r="N2792" t="s">
        <v>61</v>
      </c>
      <c r="O2792" t="s">
        <v>61</v>
      </c>
    </row>
    <row r="2793" spans="1:15" x14ac:dyDescent="0.2">
      <c r="A2793" s="1" t="s">
        <v>28345</v>
      </c>
      <c r="B2793" s="1" t="s">
        <v>14604</v>
      </c>
      <c r="C2793" s="1" t="s">
        <v>14605</v>
      </c>
      <c r="D2793" s="1" t="s">
        <v>16217</v>
      </c>
      <c r="E2793" t="s">
        <v>61</v>
      </c>
      <c r="F2793" t="s">
        <v>61</v>
      </c>
      <c r="G2793" t="s">
        <v>61</v>
      </c>
      <c r="I2793" t="s">
        <v>61</v>
      </c>
      <c r="J2793" t="s">
        <v>61</v>
      </c>
      <c r="K2793" t="s">
        <v>61</v>
      </c>
      <c r="M2793" t="s">
        <v>61</v>
      </c>
      <c r="N2793" t="s">
        <v>61</v>
      </c>
      <c r="O2793" t="s">
        <v>61</v>
      </c>
    </row>
    <row r="2794" spans="1:15" x14ac:dyDescent="0.2">
      <c r="A2794" s="1" t="s">
        <v>28346</v>
      </c>
      <c r="B2794" s="1" t="s">
        <v>14606</v>
      </c>
      <c r="C2794" s="1" t="s">
        <v>14607</v>
      </c>
      <c r="D2794" s="1" t="s">
        <v>16217</v>
      </c>
      <c r="E2794" t="s">
        <v>61</v>
      </c>
      <c r="F2794" t="s">
        <v>61</v>
      </c>
      <c r="G2794" t="s">
        <v>61</v>
      </c>
      <c r="I2794" t="s">
        <v>61</v>
      </c>
      <c r="J2794" t="s">
        <v>61</v>
      </c>
      <c r="K2794" t="s">
        <v>61</v>
      </c>
      <c r="M2794" t="s">
        <v>61</v>
      </c>
      <c r="N2794" t="s">
        <v>61</v>
      </c>
      <c r="O2794" t="s">
        <v>61</v>
      </c>
    </row>
    <row r="2795" spans="1:15" x14ac:dyDescent="0.2">
      <c r="A2795" s="1" t="s">
        <v>28347</v>
      </c>
      <c r="B2795" s="1" t="s">
        <v>14608</v>
      </c>
      <c r="C2795" s="1" t="s">
        <v>14609</v>
      </c>
      <c r="D2795" s="1" t="s">
        <v>16217</v>
      </c>
      <c r="E2795" t="s">
        <v>61</v>
      </c>
      <c r="F2795" t="s">
        <v>61</v>
      </c>
      <c r="G2795" t="s">
        <v>61</v>
      </c>
      <c r="I2795" t="s">
        <v>61</v>
      </c>
      <c r="J2795" t="s">
        <v>61</v>
      </c>
      <c r="K2795" t="s">
        <v>61</v>
      </c>
      <c r="M2795" t="s">
        <v>62</v>
      </c>
      <c r="N2795" t="s">
        <v>61</v>
      </c>
      <c r="O2795" t="s">
        <v>61</v>
      </c>
    </row>
    <row r="2796" spans="1:15" x14ac:dyDescent="0.2">
      <c r="A2796" s="1" t="s">
        <v>28348</v>
      </c>
      <c r="B2796" s="1" t="s">
        <v>14610</v>
      </c>
      <c r="C2796" s="1" t="s">
        <v>14611</v>
      </c>
      <c r="D2796" s="1" t="s">
        <v>16217</v>
      </c>
      <c r="E2796" t="s">
        <v>61</v>
      </c>
      <c r="F2796" t="s">
        <v>61</v>
      </c>
      <c r="G2796" t="s">
        <v>61</v>
      </c>
      <c r="I2796" t="s">
        <v>61</v>
      </c>
      <c r="J2796" t="s">
        <v>61</v>
      </c>
      <c r="K2796" t="s">
        <v>61</v>
      </c>
      <c r="M2796" t="s">
        <v>61</v>
      </c>
      <c r="N2796" t="s">
        <v>61</v>
      </c>
      <c r="O2796" t="s">
        <v>61</v>
      </c>
    </row>
    <row r="2797" spans="1:15" x14ac:dyDescent="0.2">
      <c r="A2797" s="1" t="s">
        <v>28349</v>
      </c>
      <c r="B2797" s="1" t="s">
        <v>14612</v>
      </c>
      <c r="C2797" s="1" t="s">
        <v>14613</v>
      </c>
      <c r="D2797" s="1" t="s">
        <v>16217</v>
      </c>
      <c r="E2797" t="s">
        <v>61</v>
      </c>
      <c r="F2797" t="s">
        <v>61</v>
      </c>
      <c r="G2797" t="s">
        <v>61</v>
      </c>
      <c r="I2797" t="s">
        <v>61</v>
      </c>
      <c r="J2797" t="s">
        <v>61</v>
      </c>
      <c r="K2797" t="s">
        <v>61</v>
      </c>
      <c r="M2797" t="s">
        <v>61</v>
      </c>
      <c r="N2797" t="s">
        <v>61</v>
      </c>
      <c r="O2797" t="s">
        <v>61</v>
      </c>
    </row>
    <row r="2798" spans="1:15" x14ac:dyDescent="0.2">
      <c r="A2798" s="1" t="s">
        <v>28350</v>
      </c>
      <c r="B2798" s="1" t="s">
        <v>14614</v>
      </c>
      <c r="C2798" s="1" t="s">
        <v>14615</v>
      </c>
      <c r="D2798" s="1" t="s">
        <v>16217</v>
      </c>
      <c r="E2798" t="s">
        <v>61</v>
      </c>
      <c r="F2798" t="s">
        <v>61</v>
      </c>
      <c r="G2798" t="s">
        <v>61</v>
      </c>
      <c r="I2798" t="s">
        <v>61</v>
      </c>
      <c r="J2798" t="s">
        <v>61</v>
      </c>
      <c r="K2798" t="s">
        <v>61</v>
      </c>
      <c r="M2798" t="s">
        <v>61</v>
      </c>
      <c r="N2798" t="s">
        <v>62</v>
      </c>
      <c r="O2798" t="s">
        <v>61</v>
      </c>
    </row>
    <row r="2799" spans="1:15" x14ac:dyDescent="0.2">
      <c r="A2799" s="1" t="s">
        <v>28351</v>
      </c>
      <c r="B2799" s="1" t="s">
        <v>14616</v>
      </c>
      <c r="C2799" s="1" t="s">
        <v>14617</v>
      </c>
      <c r="D2799" s="1" t="s">
        <v>16217</v>
      </c>
      <c r="E2799" t="s">
        <v>61</v>
      </c>
      <c r="F2799" t="s">
        <v>61</v>
      </c>
      <c r="G2799" t="s">
        <v>61</v>
      </c>
      <c r="I2799" t="s">
        <v>61</v>
      </c>
      <c r="J2799" t="s">
        <v>61</v>
      </c>
      <c r="K2799" t="s">
        <v>61</v>
      </c>
      <c r="M2799" t="s">
        <v>61</v>
      </c>
      <c r="N2799" t="s">
        <v>61</v>
      </c>
      <c r="O2799" t="s">
        <v>61</v>
      </c>
    </row>
    <row r="2800" spans="1:15" x14ac:dyDescent="0.2">
      <c r="A2800" s="1" t="s">
        <v>28352</v>
      </c>
      <c r="B2800" s="1" t="s">
        <v>14618</v>
      </c>
      <c r="C2800" s="1" t="s">
        <v>14619</v>
      </c>
      <c r="D2800" s="1" t="s">
        <v>16217</v>
      </c>
      <c r="E2800" t="s">
        <v>61</v>
      </c>
      <c r="F2800" t="s">
        <v>61</v>
      </c>
      <c r="G2800" t="s">
        <v>61</v>
      </c>
      <c r="I2800" t="s">
        <v>61</v>
      </c>
      <c r="J2800" t="s">
        <v>61</v>
      </c>
      <c r="K2800" t="s">
        <v>61</v>
      </c>
      <c r="M2800" t="s">
        <v>61</v>
      </c>
      <c r="N2800" t="s">
        <v>61</v>
      </c>
      <c r="O2800" t="s">
        <v>61</v>
      </c>
    </row>
    <row r="2801" spans="1:15" x14ac:dyDescent="0.2">
      <c r="A2801" s="1" t="s">
        <v>28353</v>
      </c>
      <c r="B2801" s="1" t="s">
        <v>14620</v>
      </c>
      <c r="C2801" s="1" t="s">
        <v>14621</v>
      </c>
      <c r="D2801" s="1" t="s">
        <v>16217</v>
      </c>
      <c r="E2801" t="s">
        <v>61</v>
      </c>
      <c r="F2801" t="s">
        <v>61</v>
      </c>
      <c r="G2801" t="s">
        <v>61</v>
      </c>
      <c r="I2801" t="s">
        <v>61</v>
      </c>
      <c r="J2801" t="s">
        <v>61</v>
      </c>
      <c r="K2801" t="s">
        <v>61</v>
      </c>
      <c r="M2801" t="s">
        <v>61</v>
      </c>
      <c r="N2801" t="s">
        <v>61</v>
      </c>
      <c r="O2801" t="s">
        <v>61</v>
      </c>
    </row>
    <row r="2802" spans="1:15" x14ac:dyDescent="0.2">
      <c r="A2802" s="1" t="s">
        <v>28354</v>
      </c>
      <c r="B2802" s="1" t="s">
        <v>14622</v>
      </c>
      <c r="C2802" s="1" t="s">
        <v>14623</v>
      </c>
      <c r="D2802" s="1" t="s">
        <v>16217</v>
      </c>
      <c r="E2802" t="s">
        <v>61</v>
      </c>
      <c r="F2802" t="s">
        <v>61</v>
      </c>
      <c r="G2802" t="s">
        <v>61</v>
      </c>
      <c r="I2802" t="s">
        <v>61</v>
      </c>
      <c r="J2802" t="s">
        <v>61</v>
      </c>
      <c r="K2802" t="s">
        <v>61</v>
      </c>
      <c r="M2802" t="s">
        <v>61</v>
      </c>
      <c r="N2802" t="s">
        <v>61</v>
      </c>
      <c r="O2802" t="s">
        <v>61</v>
      </c>
    </row>
    <row r="2803" spans="1:15" x14ac:dyDescent="0.2">
      <c r="A2803" s="1" t="s">
        <v>28355</v>
      </c>
      <c r="B2803" s="1" t="s">
        <v>14624</v>
      </c>
      <c r="C2803" s="1" t="s">
        <v>14625</v>
      </c>
      <c r="D2803" s="1" t="s">
        <v>16217</v>
      </c>
      <c r="E2803" t="s">
        <v>61</v>
      </c>
      <c r="F2803" t="s">
        <v>61</v>
      </c>
      <c r="G2803" t="s">
        <v>61</v>
      </c>
      <c r="I2803" t="s">
        <v>61</v>
      </c>
      <c r="J2803" t="s">
        <v>61</v>
      </c>
      <c r="K2803" t="s">
        <v>61</v>
      </c>
      <c r="M2803" t="s">
        <v>61</v>
      </c>
      <c r="N2803" t="s">
        <v>61</v>
      </c>
      <c r="O2803" t="s">
        <v>61</v>
      </c>
    </row>
    <row r="2804" spans="1:15" x14ac:dyDescent="0.2">
      <c r="A2804" s="1" t="s">
        <v>28356</v>
      </c>
      <c r="B2804" s="1" t="s">
        <v>14626</v>
      </c>
      <c r="C2804" s="1" t="s">
        <v>14627</v>
      </c>
      <c r="D2804" s="1" t="s">
        <v>16217</v>
      </c>
      <c r="E2804" t="s">
        <v>61</v>
      </c>
      <c r="F2804" t="s">
        <v>61</v>
      </c>
      <c r="G2804" t="s">
        <v>61</v>
      </c>
      <c r="I2804" t="s">
        <v>61</v>
      </c>
      <c r="J2804" t="s">
        <v>61</v>
      </c>
      <c r="K2804" t="s">
        <v>61</v>
      </c>
      <c r="M2804" t="s">
        <v>61</v>
      </c>
      <c r="N2804" t="s">
        <v>61</v>
      </c>
      <c r="O2804" t="s">
        <v>61</v>
      </c>
    </row>
    <row r="2805" spans="1:15" x14ac:dyDescent="0.2">
      <c r="A2805" s="1" t="s">
        <v>28357</v>
      </c>
      <c r="B2805" s="1" t="s">
        <v>14628</v>
      </c>
      <c r="C2805" s="1" t="s">
        <v>14629</v>
      </c>
      <c r="D2805" s="1" t="s">
        <v>16217</v>
      </c>
      <c r="E2805" t="s">
        <v>61</v>
      </c>
      <c r="F2805" t="s">
        <v>61</v>
      </c>
      <c r="G2805" t="s">
        <v>62</v>
      </c>
      <c r="I2805" t="s">
        <v>62</v>
      </c>
      <c r="J2805" t="s">
        <v>61</v>
      </c>
      <c r="K2805" t="s">
        <v>61</v>
      </c>
      <c r="M2805" t="s">
        <v>62</v>
      </c>
      <c r="N2805" t="s">
        <v>61</v>
      </c>
      <c r="O2805" t="s">
        <v>62</v>
      </c>
    </row>
    <row r="2806" spans="1:15" x14ac:dyDescent="0.2">
      <c r="A2806" s="1" t="s">
        <v>28358</v>
      </c>
      <c r="B2806" s="1" t="s">
        <v>14630</v>
      </c>
      <c r="C2806" s="1" t="s">
        <v>14631</v>
      </c>
      <c r="D2806" s="1" t="s">
        <v>16217</v>
      </c>
      <c r="E2806" t="s">
        <v>61</v>
      </c>
      <c r="F2806" t="s">
        <v>61</v>
      </c>
      <c r="G2806" t="s">
        <v>61</v>
      </c>
      <c r="I2806" t="s">
        <v>61</v>
      </c>
      <c r="J2806" t="s">
        <v>61</v>
      </c>
      <c r="K2806" t="s">
        <v>61</v>
      </c>
      <c r="M2806" t="s">
        <v>61</v>
      </c>
      <c r="N2806" t="s">
        <v>61</v>
      </c>
      <c r="O2806" t="s">
        <v>61</v>
      </c>
    </row>
    <row r="2807" spans="1:15" x14ac:dyDescent="0.2">
      <c r="A2807" s="1" t="s">
        <v>28359</v>
      </c>
      <c r="B2807" s="1" t="s">
        <v>14632</v>
      </c>
      <c r="C2807" s="1" t="s">
        <v>14633</v>
      </c>
      <c r="D2807" s="1" t="s">
        <v>16217</v>
      </c>
      <c r="E2807" t="s">
        <v>61</v>
      </c>
      <c r="F2807" t="s">
        <v>61</v>
      </c>
      <c r="G2807" t="s">
        <v>61</v>
      </c>
      <c r="I2807" t="s">
        <v>62</v>
      </c>
      <c r="J2807" t="s">
        <v>61</v>
      </c>
      <c r="K2807" t="s">
        <v>61</v>
      </c>
      <c r="M2807" t="s">
        <v>61</v>
      </c>
      <c r="N2807" t="s">
        <v>61</v>
      </c>
      <c r="O2807" t="s">
        <v>61</v>
      </c>
    </row>
    <row r="2808" spans="1:15" x14ac:dyDescent="0.2">
      <c r="A2808" s="1" t="s">
        <v>28360</v>
      </c>
      <c r="B2808" s="1" t="s">
        <v>14634</v>
      </c>
      <c r="C2808" s="1" t="s">
        <v>14635</v>
      </c>
      <c r="D2808" s="1" t="s">
        <v>16217</v>
      </c>
      <c r="G2808" t="s">
        <v>61</v>
      </c>
      <c r="I2808" t="s">
        <v>62</v>
      </c>
      <c r="J2808" t="s">
        <v>61</v>
      </c>
      <c r="K2808" t="s">
        <v>61</v>
      </c>
      <c r="M2808" t="s">
        <v>61</v>
      </c>
      <c r="N2808" t="s">
        <v>62</v>
      </c>
      <c r="O2808" t="s">
        <v>62</v>
      </c>
    </row>
    <row r="2809" spans="1:15" x14ac:dyDescent="0.2">
      <c r="A2809" s="1" t="s">
        <v>28361</v>
      </c>
      <c r="B2809" s="1" t="s">
        <v>14636</v>
      </c>
      <c r="C2809" s="1" t="s">
        <v>14637</v>
      </c>
      <c r="D2809" s="1" t="s">
        <v>16217</v>
      </c>
      <c r="E2809" t="s">
        <v>61</v>
      </c>
      <c r="F2809" t="s">
        <v>61</v>
      </c>
      <c r="G2809" t="s">
        <v>61</v>
      </c>
      <c r="I2809" t="s">
        <v>61</v>
      </c>
      <c r="J2809" t="s">
        <v>61</v>
      </c>
      <c r="K2809" t="s">
        <v>61</v>
      </c>
      <c r="M2809" t="s">
        <v>61</v>
      </c>
      <c r="N2809" t="s">
        <v>61</v>
      </c>
      <c r="O2809" t="s">
        <v>61</v>
      </c>
    </row>
    <row r="2810" spans="1:15" x14ac:dyDescent="0.2">
      <c r="A2810" s="1" t="s">
        <v>28362</v>
      </c>
      <c r="B2810" s="1" t="s">
        <v>14638</v>
      </c>
      <c r="C2810" s="1" t="s">
        <v>14639</v>
      </c>
      <c r="D2810" s="1" t="s">
        <v>16217</v>
      </c>
      <c r="E2810" t="s">
        <v>61</v>
      </c>
      <c r="F2810" t="s">
        <v>61</v>
      </c>
      <c r="G2810" t="s">
        <v>61</v>
      </c>
      <c r="I2810" t="s">
        <v>61</v>
      </c>
      <c r="J2810" t="s">
        <v>61</v>
      </c>
      <c r="K2810" t="s">
        <v>61</v>
      </c>
      <c r="O2810" t="s">
        <v>61</v>
      </c>
    </row>
    <row r="2811" spans="1:15" x14ac:dyDescent="0.2">
      <c r="A2811" s="1" t="s">
        <v>28363</v>
      </c>
      <c r="B2811" s="1" t="s">
        <v>14640</v>
      </c>
      <c r="C2811" s="1" t="s">
        <v>14641</v>
      </c>
      <c r="D2811" s="1" t="s">
        <v>16217</v>
      </c>
      <c r="E2811" t="s">
        <v>61</v>
      </c>
      <c r="F2811" t="s">
        <v>61</v>
      </c>
      <c r="G2811" t="s">
        <v>61</v>
      </c>
      <c r="I2811" t="s">
        <v>61</v>
      </c>
      <c r="J2811" t="s">
        <v>61</v>
      </c>
      <c r="K2811" t="s">
        <v>61</v>
      </c>
      <c r="M2811" t="s">
        <v>61</v>
      </c>
      <c r="N2811" t="s">
        <v>61</v>
      </c>
      <c r="O2811" t="s">
        <v>61</v>
      </c>
    </row>
    <row r="2812" spans="1:15" x14ac:dyDescent="0.2">
      <c r="A2812" s="1" t="s">
        <v>28364</v>
      </c>
      <c r="B2812" s="1" t="s">
        <v>14642</v>
      </c>
      <c r="C2812" s="1" t="s">
        <v>14643</v>
      </c>
      <c r="D2812" s="1" t="s">
        <v>16217</v>
      </c>
      <c r="E2812" t="s">
        <v>61</v>
      </c>
      <c r="F2812" t="s">
        <v>61</v>
      </c>
      <c r="G2812" t="s">
        <v>61</v>
      </c>
      <c r="I2812" t="s">
        <v>61</v>
      </c>
      <c r="J2812" t="s">
        <v>61</v>
      </c>
      <c r="K2812" t="s">
        <v>61</v>
      </c>
      <c r="M2812" t="s">
        <v>61</v>
      </c>
      <c r="N2812" t="s">
        <v>61</v>
      </c>
      <c r="O2812" t="s">
        <v>61</v>
      </c>
    </row>
    <row r="2813" spans="1:15" x14ac:dyDescent="0.2">
      <c r="A2813" s="1" t="s">
        <v>28365</v>
      </c>
      <c r="B2813" s="1" t="s">
        <v>14644</v>
      </c>
      <c r="C2813" s="1" t="s">
        <v>14645</v>
      </c>
      <c r="D2813" s="1" t="s">
        <v>16217</v>
      </c>
      <c r="E2813" t="s">
        <v>61</v>
      </c>
      <c r="F2813" t="s">
        <v>61</v>
      </c>
      <c r="G2813" t="s">
        <v>61</v>
      </c>
      <c r="I2813" t="s">
        <v>61</v>
      </c>
      <c r="J2813" t="s">
        <v>61</v>
      </c>
      <c r="K2813" t="s">
        <v>61</v>
      </c>
      <c r="M2813" t="s">
        <v>61</v>
      </c>
      <c r="N2813" t="s">
        <v>61</v>
      </c>
      <c r="O2813" t="s">
        <v>61</v>
      </c>
    </row>
    <row r="2814" spans="1:15" x14ac:dyDescent="0.2">
      <c r="A2814" s="1" t="s">
        <v>28366</v>
      </c>
      <c r="B2814" s="1" t="s">
        <v>14646</v>
      </c>
      <c r="C2814" s="1" t="s">
        <v>14647</v>
      </c>
      <c r="D2814" s="1" t="s">
        <v>16217</v>
      </c>
      <c r="E2814" t="s">
        <v>61</v>
      </c>
      <c r="F2814" t="s">
        <v>61</v>
      </c>
      <c r="G2814" t="s">
        <v>61</v>
      </c>
      <c r="I2814" t="s">
        <v>61</v>
      </c>
      <c r="J2814" t="s">
        <v>61</v>
      </c>
      <c r="K2814" t="s">
        <v>61</v>
      </c>
      <c r="M2814" t="s">
        <v>61</v>
      </c>
      <c r="N2814" t="s">
        <v>61</v>
      </c>
      <c r="O2814" t="s">
        <v>61</v>
      </c>
    </row>
    <row r="2815" spans="1:15" x14ac:dyDescent="0.2">
      <c r="A2815" s="1" t="s">
        <v>28367</v>
      </c>
      <c r="B2815" s="1" t="s">
        <v>14648</v>
      </c>
      <c r="C2815" s="1" t="s">
        <v>14649</v>
      </c>
      <c r="D2815" s="1" t="s">
        <v>16217</v>
      </c>
      <c r="E2815" t="s">
        <v>61</v>
      </c>
      <c r="F2815" t="s">
        <v>61</v>
      </c>
      <c r="G2815" t="s">
        <v>61</v>
      </c>
      <c r="I2815" t="s">
        <v>61</v>
      </c>
      <c r="J2815" t="s">
        <v>61</v>
      </c>
      <c r="K2815" t="s">
        <v>61</v>
      </c>
      <c r="M2815" t="s">
        <v>61</v>
      </c>
      <c r="N2815" t="s">
        <v>61</v>
      </c>
      <c r="O2815" t="s">
        <v>61</v>
      </c>
    </row>
    <row r="2816" spans="1:15" x14ac:dyDescent="0.2">
      <c r="A2816" s="1" t="s">
        <v>28368</v>
      </c>
      <c r="B2816" s="1" t="s">
        <v>14650</v>
      </c>
      <c r="C2816" s="1" t="s">
        <v>14651</v>
      </c>
      <c r="D2816" s="1" t="s">
        <v>16217</v>
      </c>
      <c r="E2816" t="s">
        <v>61</v>
      </c>
      <c r="F2816" t="s">
        <v>61</v>
      </c>
      <c r="G2816" t="s">
        <v>61</v>
      </c>
      <c r="I2816" t="s">
        <v>61</v>
      </c>
      <c r="J2816" t="s">
        <v>61</v>
      </c>
      <c r="K2816" t="s">
        <v>61</v>
      </c>
      <c r="M2816" t="s">
        <v>61</v>
      </c>
      <c r="N2816" t="s">
        <v>61</v>
      </c>
      <c r="O2816" t="s">
        <v>61</v>
      </c>
    </row>
    <row r="2817" spans="1:15" x14ac:dyDescent="0.2">
      <c r="A2817" s="1" t="s">
        <v>28369</v>
      </c>
      <c r="B2817" s="1" t="s">
        <v>14652</v>
      </c>
      <c r="C2817" s="1" t="s">
        <v>14653</v>
      </c>
      <c r="D2817" s="1" t="s">
        <v>16217</v>
      </c>
      <c r="E2817" t="s">
        <v>61</v>
      </c>
      <c r="F2817" t="s">
        <v>61</v>
      </c>
      <c r="G2817" t="s">
        <v>61</v>
      </c>
      <c r="I2817" t="s">
        <v>61</v>
      </c>
      <c r="J2817" t="s">
        <v>61</v>
      </c>
      <c r="K2817" t="s">
        <v>61</v>
      </c>
      <c r="M2817" t="s">
        <v>61</v>
      </c>
      <c r="N2817" t="s">
        <v>61</v>
      </c>
      <c r="O2817" t="s">
        <v>61</v>
      </c>
    </row>
    <row r="2818" spans="1:15" x14ac:dyDescent="0.2">
      <c r="A2818" s="1" t="s">
        <v>28370</v>
      </c>
      <c r="B2818" s="1" t="s">
        <v>14654</v>
      </c>
      <c r="C2818" s="1" t="s">
        <v>14655</v>
      </c>
      <c r="D2818" s="1" t="s">
        <v>16217</v>
      </c>
      <c r="E2818" t="s">
        <v>61</v>
      </c>
      <c r="F2818" t="s">
        <v>61</v>
      </c>
      <c r="G2818" t="s">
        <v>61</v>
      </c>
      <c r="I2818" t="s">
        <v>61</v>
      </c>
      <c r="J2818" t="s">
        <v>61</v>
      </c>
      <c r="K2818" t="s">
        <v>61</v>
      </c>
      <c r="M2818" t="s">
        <v>61</v>
      </c>
      <c r="N2818" t="s">
        <v>61</v>
      </c>
      <c r="O2818" t="s">
        <v>61</v>
      </c>
    </row>
    <row r="2819" spans="1:15" x14ac:dyDescent="0.2">
      <c r="A2819" s="1" t="s">
        <v>28371</v>
      </c>
      <c r="B2819" s="1" t="s">
        <v>14656</v>
      </c>
      <c r="C2819" s="1" t="s">
        <v>14657</v>
      </c>
      <c r="D2819" s="1" t="s">
        <v>16217</v>
      </c>
      <c r="E2819" t="s">
        <v>61</v>
      </c>
      <c r="F2819" t="s">
        <v>61</v>
      </c>
      <c r="G2819" t="s">
        <v>62</v>
      </c>
      <c r="I2819" t="s">
        <v>62</v>
      </c>
      <c r="J2819" t="s">
        <v>61</v>
      </c>
      <c r="K2819" t="s">
        <v>61</v>
      </c>
      <c r="M2819" t="s">
        <v>62</v>
      </c>
      <c r="N2819" t="s">
        <v>62</v>
      </c>
      <c r="O2819" t="s">
        <v>62</v>
      </c>
    </row>
    <row r="2820" spans="1:15" x14ac:dyDescent="0.2">
      <c r="A2820" s="1" t="s">
        <v>28372</v>
      </c>
      <c r="B2820" s="1" t="s">
        <v>14658</v>
      </c>
      <c r="C2820" s="1" t="s">
        <v>14659</v>
      </c>
      <c r="D2820" s="1" t="s">
        <v>16217</v>
      </c>
      <c r="E2820" t="s">
        <v>61</v>
      </c>
      <c r="F2820" t="s">
        <v>61</v>
      </c>
      <c r="G2820" t="s">
        <v>61</v>
      </c>
      <c r="I2820" t="s">
        <v>61</v>
      </c>
      <c r="J2820" t="s">
        <v>61</v>
      </c>
      <c r="K2820" t="s">
        <v>61</v>
      </c>
      <c r="M2820" t="s">
        <v>61</v>
      </c>
      <c r="N2820" t="s">
        <v>61</v>
      </c>
      <c r="O2820" t="s">
        <v>61</v>
      </c>
    </row>
    <row r="2821" spans="1:15" x14ac:dyDescent="0.2">
      <c r="A2821" s="1" t="s">
        <v>28373</v>
      </c>
      <c r="B2821" s="1" t="s">
        <v>14660</v>
      </c>
      <c r="C2821" s="1" t="s">
        <v>14661</v>
      </c>
      <c r="D2821" s="1" t="s">
        <v>16217</v>
      </c>
      <c r="E2821" t="s">
        <v>61</v>
      </c>
      <c r="F2821" t="s">
        <v>61</v>
      </c>
      <c r="G2821" t="s">
        <v>61</v>
      </c>
      <c r="I2821" t="s">
        <v>61</v>
      </c>
      <c r="J2821" t="s">
        <v>61</v>
      </c>
      <c r="K2821" t="s">
        <v>61</v>
      </c>
      <c r="M2821" t="s">
        <v>61</v>
      </c>
      <c r="N2821" t="s">
        <v>61</v>
      </c>
      <c r="O2821" t="s">
        <v>61</v>
      </c>
    </row>
    <row r="2822" spans="1:15" x14ac:dyDescent="0.2">
      <c r="A2822" s="1" t="s">
        <v>28374</v>
      </c>
      <c r="B2822" s="1" t="s">
        <v>14662</v>
      </c>
      <c r="C2822" s="1" t="s">
        <v>14663</v>
      </c>
      <c r="D2822" s="1" t="s">
        <v>16217</v>
      </c>
      <c r="E2822" t="s">
        <v>61</v>
      </c>
      <c r="F2822" t="s">
        <v>61</v>
      </c>
      <c r="G2822" t="s">
        <v>61</v>
      </c>
      <c r="I2822" t="s">
        <v>61</v>
      </c>
      <c r="J2822" t="s">
        <v>61</v>
      </c>
      <c r="K2822" t="s">
        <v>61</v>
      </c>
      <c r="M2822" t="s">
        <v>61</v>
      </c>
      <c r="N2822" t="s">
        <v>61</v>
      </c>
      <c r="O2822" t="s">
        <v>61</v>
      </c>
    </row>
    <row r="2823" spans="1:15" x14ac:dyDescent="0.2">
      <c r="A2823" s="1" t="s">
        <v>28375</v>
      </c>
      <c r="B2823" s="1" t="s">
        <v>14664</v>
      </c>
      <c r="C2823" s="1" t="s">
        <v>14665</v>
      </c>
      <c r="D2823" s="1" t="s">
        <v>16217</v>
      </c>
      <c r="E2823" t="s">
        <v>61</v>
      </c>
      <c r="F2823" t="s">
        <v>61</v>
      </c>
      <c r="G2823" t="s">
        <v>61</v>
      </c>
      <c r="I2823" t="s">
        <v>61</v>
      </c>
      <c r="J2823" t="s">
        <v>61</v>
      </c>
      <c r="K2823" t="s">
        <v>61</v>
      </c>
      <c r="M2823" t="s">
        <v>61</v>
      </c>
      <c r="N2823" t="s">
        <v>61</v>
      </c>
      <c r="O2823" t="s">
        <v>61</v>
      </c>
    </row>
    <row r="2824" spans="1:15" x14ac:dyDescent="0.2">
      <c r="A2824" s="1" t="s">
        <v>28376</v>
      </c>
      <c r="B2824" s="1" t="s">
        <v>14666</v>
      </c>
      <c r="C2824" s="1" t="s">
        <v>14667</v>
      </c>
      <c r="D2824" s="1" t="s">
        <v>16217</v>
      </c>
      <c r="E2824" t="s">
        <v>61</v>
      </c>
      <c r="F2824" t="s">
        <v>61</v>
      </c>
      <c r="G2824" t="s">
        <v>61</v>
      </c>
      <c r="I2824" t="s">
        <v>61</v>
      </c>
      <c r="J2824" t="s">
        <v>61</v>
      </c>
      <c r="K2824" t="s">
        <v>61</v>
      </c>
      <c r="M2824" t="s">
        <v>61</v>
      </c>
      <c r="N2824" t="s">
        <v>61</v>
      </c>
      <c r="O2824" t="s">
        <v>61</v>
      </c>
    </row>
    <row r="2825" spans="1:15" x14ac:dyDescent="0.2">
      <c r="A2825" s="1" t="s">
        <v>28377</v>
      </c>
      <c r="B2825" s="1" t="s">
        <v>14668</v>
      </c>
      <c r="C2825" s="1" t="s">
        <v>14669</v>
      </c>
      <c r="D2825" s="1" t="s">
        <v>16217</v>
      </c>
      <c r="E2825" t="s">
        <v>61</v>
      </c>
      <c r="F2825" t="s">
        <v>61</v>
      </c>
      <c r="G2825" t="s">
        <v>61</v>
      </c>
      <c r="I2825" t="s">
        <v>61</v>
      </c>
      <c r="J2825" t="s">
        <v>61</v>
      </c>
      <c r="K2825" t="s">
        <v>61</v>
      </c>
      <c r="M2825" t="s">
        <v>61</v>
      </c>
      <c r="N2825" t="s">
        <v>61</v>
      </c>
      <c r="O2825" t="s">
        <v>61</v>
      </c>
    </row>
    <row r="2826" spans="1:15" x14ac:dyDescent="0.2">
      <c r="A2826" s="1" t="s">
        <v>28378</v>
      </c>
      <c r="B2826" s="1" t="s">
        <v>14670</v>
      </c>
      <c r="C2826" s="1" t="s">
        <v>14671</v>
      </c>
      <c r="D2826" s="1" t="s">
        <v>16217</v>
      </c>
      <c r="E2826" t="s">
        <v>61</v>
      </c>
      <c r="F2826" t="s">
        <v>61</v>
      </c>
      <c r="G2826" t="s">
        <v>61</v>
      </c>
      <c r="I2826" t="s">
        <v>61</v>
      </c>
      <c r="J2826" t="s">
        <v>61</v>
      </c>
      <c r="K2826" t="s">
        <v>61</v>
      </c>
      <c r="M2826" t="s">
        <v>61</v>
      </c>
      <c r="N2826" t="s">
        <v>61</v>
      </c>
      <c r="O2826" t="s">
        <v>61</v>
      </c>
    </row>
    <row r="2827" spans="1:15" x14ac:dyDescent="0.2">
      <c r="A2827" s="1" t="s">
        <v>28379</v>
      </c>
      <c r="B2827" s="1" t="s">
        <v>14672</v>
      </c>
      <c r="C2827" s="1" t="s">
        <v>14673</v>
      </c>
      <c r="D2827" s="1" t="s">
        <v>16217</v>
      </c>
      <c r="E2827" t="s">
        <v>61</v>
      </c>
      <c r="F2827" t="s">
        <v>61</v>
      </c>
      <c r="G2827" t="s">
        <v>61</v>
      </c>
      <c r="I2827" t="s">
        <v>61</v>
      </c>
      <c r="J2827" t="s">
        <v>61</v>
      </c>
      <c r="K2827" t="s">
        <v>61</v>
      </c>
      <c r="M2827" t="s">
        <v>61</v>
      </c>
      <c r="N2827" t="s">
        <v>61</v>
      </c>
      <c r="O2827" t="s">
        <v>61</v>
      </c>
    </row>
    <row r="2828" spans="1:15" x14ac:dyDescent="0.2">
      <c r="A2828" s="1" t="s">
        <v>28380</v>
      </c>
      <c r="B2828" s="1" t="s">
        <v>14674</v>
      </c>
      <c r="C2828" s="1" t="s">
        <v>14675</v>
      </c>
      <c r="D2828" s="1" t="s">
        <v>16217</v>
      </c>
      <c r="E2828" t="s">
        <v>61</v>
      </c>
      <c r="F2828" t="s">
        <v>61</v>
      </c>
      <c r="G2828" t="s">
        <v>61</v>
      </c>
      <c r="I2828" t="s">
        <v>61</v>
      </c>
      <c r="J2828" t="s">
        <v>61</v>
      </c>
      <c r="K2828" t="s">
        <v>61</v>
      </c>
      <c r="M2828" t="s">
        <v>61</v>
      </c>
      <c r="N2828" t="s">
        <v>61</v>
      </c>
      <c r="O2828" t="s">
        <v>61</v>
      </c>
    </row>
    <row r="2829" spans="1:15" x14ac:dyDescent="0.2">
      <c r="A2829" s="1" t="s">
        <v>28381</v>
      </c>
      <c r="B2829" s="1" t="s">
        <v>14676</v>
      </c>
      <c r="C2829" s="1" t="s">
        <v>14677</v>
      </c>
      <c r="D2829" s="1" t="s">
        <v>16217</v>
      </c>
      <c r="E2829" t="s">
        <v>61</v>
      </c>
      <c r="F2829" t="s">
        <v>61</v>
      </c>
      <c r="G2829" t="s">
        <v>61</v>
      </c>
      <c r="I2829" t="s">
        <v>62</v>
      </c>
      <c r="J2829" t="s">
        <v>61</v>
      </c>
      <c r="K2829" t="s">
        <v>61</v>
      </c>
      <c r="M2829" t="s">
        <v>62</v>
      </c>
      <c r="N2829" t="s">
        <v>61</v>
      </c>
      <c r="O2829" t="s">
        <v>61</v>
      </c>
    </row>
    <row r="2830" spans="1:15" x14ac:dyDescent="0.2">
      <c r="A2830" s="1" t="s">
        <v>28382</v>
      </c>
      <c r="B2830" s="1" t="s">
        <v>14678</v>
      </c>
      <c r="C2830" s="1" t="s">
        <v>14679</v>
      </c>
      <c r="D2830" s="1" t="s">
        <v>16217</v>
      </c>
      <c r="E2830" t="s">
        <v>61</v>
      </c>
      <c r="F2830" t="s">
        <v>61</v>
      </c>
      <c r="G2830" t="s">
        <v>61</v>
      </c>
      <c r="I2830" t="s">
        <v>61</v>
      </c>
      <c r="J2830" t="s">
        <v>61</v>
      </c>
      <c r="K2830" t="s">
        <v>61</v>
      </c>
      <c r="M2830" t="s">
        <v>61</v>
      </c>
      <c r="N2830" t="s">
        <v>61</v>
      </c>
      <c r="O2830" t="s">
        <v>61</v>
      </c>
    </row>
    <row r="2831" spans="1:15" x14ac:dyDescent="0.2">
      <c r="A2831" s="1" t="s">
        <v>28383</v>
      </c>
      <c r="B2831" s="1" t="s">
        <v>14680</v>
      </c>
      <c r="C2831" s="1" t="s">
        <v>14681</v>
      </c>
      <c r="D2831" s="1" t="s">
        <v>16217</v>
      </c>
      <c r="E2831" t="s">
        <v>61</v>
      </c>
      <c r="F2831" t="s">
        <v>61</v>
      </c>
      <c r="G2831" t="s">
        <v>61</v>
      </c>
      <c r="I2831" t="s">
        <v>61</v>
      </c>
      <c r="J2831" t="s">
        <v>61</v>
      </c>
      <c r="K2831" t="s">
        <v>61</v>
      </c>
      <c r="M2831" t="s">
        <v>61</v>
      </c>
      <c r="N2831" t="s">
        <v>62</v>
      </c>
      <c r="O2831" t="s">
        <v>61</v>
      </c>
    </row>
    <row r="2832" spans="1:15" x14ac:dyDescent="0.2">
      <c r="A2832" s="1" t="s">
        <v>28384</v>
      </c>
      <c r="B2832" s="1" t="s">
        <v>14682</v>
      </c>
      <c r="C2832" s="1" t="s">
        <v>14683</v>
      </c>
      <c r="D2832" s="1" t="s">
        <v>16217</v>
      </c>
      <c r="E2832" t="s">
        <v>61</v>
      </c>
      <c r="F2832" t="s">
        <v>61</v>
      </c>
      <c r="G2832" t="s">
        <v>61</v>
      </c>
      <c r="I2832" t="s">
        <v>61</v>
      </c>
      <c r="J2832" t="s">
        <v>61</v>
      </c>
      <c r="K2832" t="s">
        <v>61</v>
      </c>
      <c r="M2832" t="s">
        <v>61</v>
      </c>
      <c r="N2832" t="s">
        <v>61</v>
      </c>
      <c r="O2832" t="s">
        <v>61</v>
      </c>
    </row>
    <row r="2833" spans="1:15" x14ac:dyDescent="0.2">
      <c r="A2833" s="1" t="s">
        <v>28385</v>
      </c>
      <c r="B2833" s="1" t="s">
        <v>14684</v>
      </c>
      <c r="C2833" s="1" t="s">
        <v>14685</v>
      </c>
      <c r="D2833" s="1" t="s">
        <v>16217</v>
      </c>
      <c r="E2833" t="s">
        <v>61</v>
      </c>
      <c r="F2833" t="s">
        <v>61</v>
      </c>
      <c r="G2833" t="s">
        <v>61</v>
      </c>
      <c r="I2833" t="s">
        <v>61</v>
      </c>
      <c r="J2833" t="s">
        <v>61</v>
      </c>
      <c r="K2833" t="s">
        <v>61</v>
      </c>
      <c r="M2833" t="s">
        <v>61</v>
      </c>
      <c r="N2833" t="s">
        <v>61</v>
      </c>
      <c r="O2833" t="s">
        <v>61</v>
      </c>
    </row>
    <row r="2834" spans="1:15" x14ac:dyDescent="0.2">
      <c r="A2834" s="1" t="s">
        <v>28386</v>
      </c>
      <c r="B2834" s="1" t="s">
        <v>14686</v>
      </c>
      <c r="C2834" s="1" t="s">
        <v>14687</v>
      </c>
      <c r="D2834" s="1" t="s">
        <v>16217</v>
      </c>
      <c r="E2834" t="s">
        <v>61</v>
      </c>
      <c r="F2834" t="s">
        <v>61</v>
      </c>
      <c r="G2834" t="s">
        <v>61</v>
      </c>
      <c r="I2834" t="s">
        <v>61</v>
      </c>
      <c r="J2834" t="s">
        <v>61</v>
      </c>
      <c r="K2834" t="s">
        <v>61</v>
      </c>
      <c r="M2834" t="s">
        <v>61</v>
      </c>
      <c r="N2834" t="s">
        <v>61</v>
      </c>
      <c r="O2834" t="s">
        <v>61</v>
      </c>
    </row>
    <row r="2835" spans="1:15" x14ac:dyDescent="0.2">
      <c r="A2835" s="1" t="s">
        <v>28387</v>
      </c>
      <c r="B2835" s="1" t="s">
        <v>14688</v>
      </c>
      <c r="C2835" s="1" t="s">
        <v>14689</v>
      </c>
      <c r="D2835" s="1" t="s">
        <v>16217</v>
      </c>
      <c r="G2835" t="s">
        <v>61</v>
      </c>
      <c r="I2835" t="s">
        <v>61</v>
      </c>
      <c r="K2835" t="s">
        <v>61</v>
      </c>
    </row>
    <row r="2836" spans="1:15" x14ac:dyDescent="0.2">
      <c r="A2836" s="1" t="s">
        <v>28388</v>
      </c>
      <c r="B2836" s="1" t="s">
        <v>14690</v>
      </c>
      <c r="C2836" s="1" t="s">
        <v>14691</v>
      </c>
      <c r="D2836" s="1" t="s">
        <v>16217</v>
      </c>
      <c r="E2836" t="s">
        <v>61</v>
      </c>
      <c r="F2836" t="s">
        <v>61</v>
      </c>
      <c r="G2836" t="s">
        <v>61</v>
      </c>
      <c r="I2836" t="s">
        <v>61</v>
      </c>
      <c r="J2836" t="s">
        <v>61</v>
      </c>
      <c r="K2836" t="s">
        <v>61</v>
      </c>
      <c r="M2836" t="s">
        <v>61</v>
      </c>
      <c r="N2836" t="s">
        <v>61</v>
      </c>
      <c r="O2836" t="s">
        <v>61</v>
      </c>
    </row>
    <row r="2837" spans="1:15" x14ac:dyDescent="0.2">
      <c r="A2837" s="1" t="s">
        <v>28389</v>
      </c>
      <c r="B2837" s="1" t="s">
        <v>14692</v>
      </c>
      <c r="C2837" s="1" t="s">
        <v>14693</v>
      </c>
      <c r="D2837" s="1" t="s">
        <v>16217</v>
      </c>
      <c r="E2837" t="s">
        <v>61</v>
      </c>
      <c r="F2837" t="s">
        <v>61</v>
      </c>
      <c r="G2837" t="s">
        <v>61</v>
      </c>
      <c r="I2837" t="s">
        <v>61</v>
      </c>
      <c r="J2837" t="s">
        <v>61</v>
      </c>
      <c r="K2837" t="s">
        <v>61</v>
      </c>
      <c r="M2837" t="s">
        <v>61</v>
      </c>
      <c r="N2837" t="s">
        <v>61</v>
      </c>
      <c r="O2837" t="s">
        <v>61</v>
      </c>
    </row>
    <row r="2838" spans="1:15" x14ac:dyDescent="0.2">
      <c r="A2838" s="1" t="s">
        <v>28390</v>
      </c>
      <c r="B2838" s="1" t="s">
        <v>14694</v>
      </c>
      <c r="C2838" s="1" t="s">
        <v>14695</v>
      </c>
      <c r="D2838" s="1" t="s">
        <v>16217</v>
      </c>
      <c r="E2838" t="s">
        <v>61</v>
      </c>
      <c r="F2838" t="s">
        <v>61</v>
      </c>
      <c r="G2838" t="s">
        <v>61</v>
      </c>
      <c r="I2838" t="s">
        <v>61</v>
      </c>
      <c r="J2838" t="s">
        <v>61</v>
      </c>
      <c r="K2838" t="s">
        <v>61</v>
      </c>
      <c r="M2838" t="s">
        <v>61</v>
      </c>
      <c r="N2838" t="s">
        <v>61</v>
      </c>
      <c r="O2838" t="s">
        <v>61</v>
      </c>
    </row>
    <row r="2839" spans="1:15" x14ac:dyDescent="0.2">
      <c r="A2839" s="1" t="s">
        <v>28391</v>
      </c>
      <c r="B2839" s="1" t="s">
        <v>14696</v>
      </c>
      <c r="C2839" s="1" t="s">
        <v>14697</v>
      </c>
      <c r="D2839" s="1" t="s">
        <v>16217</v>
      </c>
      <c r="E2839" t="s">
        <v>61</v>
      </c>
      <c r="F2839" t="s">
        <v>61</v>
      </c>
      <c r="G2839" t="s">
        <v>61</v>
      </c>
      <c r="I2839" t="s">
        <v>61</v>
      </c>
      <c r="J2839" t="s">
        <v>61</v>
      </c>
      <c r="K2839" t="s">
        <v>61</v>
      </c>
      <c r="M2839" t="s">
        <v>61</v>
      </c>
      <c r="N2839" t="s">
        <v>61</v>
      </c>
      <c r="O2839" t="s">
        <v>61</v>
      </c>
    </row>
    <row r="2840" spans="1:15" x14ac:dyDescent="0.2">
      <c r="A2840" s="1" t="s">
        <v>28392</v>
      </c>
      <c r="B2840" s="1" t="s">
        <v>14698</v>
      </c>
      <c r="C2840" s="1" t="s">
        <v>14699</v>
      </c>
      <c r="D2840" s="1" t="s">
        <v>16217</v>
      </c>
      <c r="E2840" t="s">
        <v>61</v>
      </c>
      <c r="F2840" t="s">
        <v>61</v>
      </c>
      <c r="G2840" t="s">
        <v>61</v>
      </c>
      <c r="I2840" t="s">
        <v>61</v>
      </c>
      <c r="J2840" t="s">
        <v>61</v>
      </c>
      <c r="K2840" t="s">
        <v>61</v>
      </c>
      <c r="M2840" t="s">
        <v>61</v>
      </c>
      <c r="N2840" t="s">
        <v>61</v>
      </c>
      <c r="O2840" t="s">
        <v>61</v>
      </c>
    </row>
    <row r="2841" spans="1:15" x14ac:dyDescent="0.2">
      <c r="A2841" s="1" t="s">
        <v>28393</v>
      </c>
      <c r="B2841" s="1" t="s">
        <v>14700</v>
      </c>
      <c r="C2841" s="1" t="s">
        <v>14701</v>
      </c>
      <c r="D2841" s="1" t="s">
        <v>16217</v>
      </c>
      <c r="E2841" t="s">
        <v>61</v>
      </c>
      <c r="F2841" t="s">
        <v>61</v>
      </c>
      <c r="G2841" t="s">
        <v>61</v>
      </c>
      <c r="I2841" t="s">
        <v>61</v>
      </c>
      <c r="J2841" t="s">
        <v>61</v>
      </c>
      <c r="K2841" t="s">
        <v>61</v>
      </c>
      <c r="N2841" t="s">
        <v>61</v>
      </c>
      <c r="O2841" t="s">
        <v>61</v>
      </c>
    </row>
    <row r="2842" spans="1:15" x14ac:dyDescent="0.2">
      <c r="A2842" s="1" t="s">
        <v>28394</v>
      </c>
      <c r="B2842" s="1" t="s">
        <v>14702</v>
      </c>
      <c r="C2842" s="1" t="s">
        <v>14703</v>
      </c>
      <c r="D2842" s="1" t="s">
        <v>16217</v>
      </c>
      <c r="E2842" t="s">
        <v>61</v>
      </c>
      <c r="F2842" t="s">
        <v>61</v>
      </c>
      <c r="G2842" t="s">
        <v>61</v>
      </c>
      <c r="I2842" t="s">
        <v>61</v>
      </c>
      <c r="J2842" t="s">
        <v>61</v>
      </c>
      <c r="K2842" t="s">
        <v>61</v>
      </c>
      <c r="M2842" t="s">
        <v>61</v>
      </c>
      <c r="N2842" t="s">
        <v>61</v>
      </c>
      <c r="O2842" t="s">
        <v>61</v>
      </c>
    </row>
    <row r="2843" spans="1:15" x14ac:dyDescent="0.2">
      <c r="A2843" s="1" t="s">
        <v>28395</v>
      </c>
      <c r="B2843" s="1" t="s">
        <v>14704</v>
      </c>
      <c r="C2843" s="1" t="s">
        <v>14705</v>
      </c>
      <c r="D2843" s="1" t="s">
        <v>16217</v>
      </c>
      <c r="E2843" t="s">
        <v>61</v>
      </c>
      <c r="F2843" t="s">
        <v>61</v>
      </c>
      <c r="G2843" t="s">
        <v>61</v>
      </c>
      <c r="I2843" t="s">
        <v>61</v>
      </c>
      <c r="J2843" t="s">
        <v>61</v>
      </c>
      <c r="K2843" t="s">
        <v>61</v>
      </c>
      <c r="M2843" t="s">
        <v>61</v>
      </c>
      <c r="N2843" t="s">
        <v>61</v>
      </c>
      <c r="O2843" t="s">
        <v>61</v>
      </c>
    </row>
    <row r="2844" spans="1:15" x14ac:dyDescent="0.2">
      <c r="A2844" s="1" t="s">
        <v>28396</v>
      </c>
      <c r="B2844" s="1" t="s">
        <v>14706</v>
      </c>
      <c r="C2844" s="1" t="s">
        <v>14707</v>
      </c>
      <c r="D2844" s="1" t="s">
        <v>16217</v>
      </c>
      <c r="E2844" t="s">
        <v>61</v>
      </c>
      <c r="F2844" t="s">
        <v>61</v>
      </c>
      <c r="G2844" t="s">
        <v>61</v>
      </c>
      <c r="I2844" t="s">
        <v>61</v>
      </c>
      <c r="J2844" t="s">
        <v>61</v>
      </c>
      <c r="K2844" t="s">
        <v>61</v>
      </c>
      <c r="M2844" t="s">
        <v>61</v>
      </c>
      <c r="N2844" t="s">
        <v>61</v>
      </c>
      <c r="O2844" t="s">
        <v>61</v>
      </c>
    </row>
    <row r="2845" spans="1:15" x14ac:dyDescent="0.2">
      <c r="A2845" s="1" t="s">
        <v>28397</v>
      </c>
      <c r="B2845" s="1" t="s">
        <v>14708</v>
      </c>
      <c r="C2845" s="1" t="s">
        <v>14709</v>
      </c>
      <c r="D2845" s="1" t="s">
        <v>16217</v>
      </c>
      <c r="E2845" t="s">
        <v>61</v>
      </c>
      <c r="F2845" t="s">
        <v>61</v>
      </c>
      <c r="G2845" t="s">
        <v>61</v>
      </c>
      <c r="I2845" t="s">
        <v>61</v>
      </c>
      <c r="J2845" t="s">
        <v>61</v>
      </c>
      <c r="K2845" t="s">
        <v>61</v>
      </c>
      <c r="M2845" t="s">
        <v>61</v>
      </c>
      <c r="N2845" t="s">
        <v>61</v>
      </c>
      <c r="O2845" t="s">
        <v>61</v>
      </c>
    </row>
    <row r="2846" spans="1:15" x14ac:dyDescent="0.2">
      <c r="A2846" s="1" t="s">
        <v>28398</v>
      </c>
      <c r="B2846" s="1" t="s">
        <v>14710</v>
      </c>
      <c r="C2846" s="1" t="s">
        <v>14711</v>
      </c>
      <c r="D2846" s="1" t="s">
        <v>16217</v>
      </c>
      <c r="E2846" t="s">
        <v>61</v>
      </c>
      <c r="F2846" t="s">
        <v>61</v>
      </c>
      <c r="G2846" t="s">
        <v>61</v>
      </c>
      <c r="I2846" t="s">
        <v>61</v>
      </c>
      <c r="J2846" t="s">
        <v>61</v>
      </c>
      <c r="K2846" t="s">
        <v>61</v>
      </c>
      <c r="M2846" t="s">
        <v>62</v>
      </c>
      <c r="N2846" t="s">
        <v>61</v>
      </c>
      <c r="O2846" t="s">
        <v>61</v>
      </c>
    </row>
    <row r="2847" spans="1:15" x14ac:dyDescent="0.2">
      <c r="A2847" s="1" t="s">
        <v>28399</v>
      </c>
      <c r="B2847" s="1" t="s">
        <v>14712</v>
      </c>
      <c r="C2847" s="1" t="s">
        <v>14713</v>
      </c>
      <c r="D2847" s="1" t="s">
        <v>16217</v>
      </c>
      <c r="E2847" t="s">
        <v>61</v>
      </c>
      <c r="F2847" t="s">
        <v>61</v>
      </c>
      <c r="G2847" t="s">
        <v>61</v>
      </c>
      <c r="I2847" t="s">
        <v>61</v>
      </c>
      <c r="J2847" t="s">
        <v>61</v>
      </c>
      <c r="K2847" t="s">
        <v>61</v>
      </c>
      <c r="M2847" t="s">
        <v>61</v>
      </c>
      <c r="N2847" t="s">
        <v>61</v>
      </c>
      <c r="O2847" t="s">
        <v>61</v>
      </c>
    </row>
    <row r="2848" spans="1:15" x14ac:dyDescent="0.2">
      <c r="A2848" s="1" t="s">
        <v>28400</v>
      </c>
      <c r="B2848" s="1" t="s">
        <v>14714</v>
      </c>
      <c r="C2848" s="1" t="s">
        <v>14715</v>
      </c>
      <c r="D2848" s="1" t="s">
        <v>16217</v>
      </c>
      <c r="E2848" t="s">
        <v>61</v>
      </c>
      <c r="F2848" t="s">
        <v>61</v>
      </c>
      <c r="G2848" t="s">
        <v>61</v>
      </c>
      <c r="I2848" t="s">
        <v>61</v>
      </c>
      <c r="J2848" t="s">
        <v>61</v>
      </c>
      <c r="K2848" t="s">
        <v>61</v>
      </c>
      <c r="M2848" t="s">
        <v>61</v>
      </c>
      <c r="N2848" t="s">
        <v>61</v>
      </c>
      <c r="O2848" t="s">
        <v>61</v>
      </c>
    </row>
    <row r="2849" spans="1:15" x14ac:dyDescent="0.2">
      <c r="A2849" s="1" t="s">
        <v>28401</v>
      </c>
      <c r="B2849" s="1" t="s">
        <v>14716</v>
      </c>
      <c r="C2849" s="1" t="s">
        <v>14717</v>
      </c>
      <c r="D2849" s="1" t="s">
        <v>16217</v>
      </c>
      <c r="E2849" t="s">
        <v>61</v>
      </c>
      <c r="F2849" t="s">
        <v>61</v>
      </c>
      <c r="G2849" t="s">
        <v>61</v>
      </c>
      <c r="I2849" t="s">
        <v>61</v>
      </c>
      <c r="J2849" t="s">
        <v>61</v>
      </c>
      <c r="K2849" t="s">
        <v>61</v>
      </c>
      <c r="O2849" t="s">
        <v>61</v>
      </c>
    </row>
    <row r="2850" spans="1:15" x14ac:dyDescent="0.2">
      <c r="A2850" s="1" t="s">
        <v>28402</v>
      </c>
      <c r="B2850" s="1" t="s">
        <v>14718</v>
      </c>
      <c r="C2850" s="1" t="s">
        <v>14719</v>
      </c>
      <c r="D2850" s="1" t="s">
        <v>16217</v>
      </c>
      <c r="E2850" t="s">
        <v>61</v>
      </c>
      <c r="F2850" t="s">
        <v>62</v>
      </c>
      <c r="G2850" t="s">
        <v>61</v>
      </c>
      <c r="I2850" t="s">
        <v>61</v>
      </c>
      <c r="J2850" t="s">
        <v>61</v>
      </c>
      <c r="K2850" t="s">
        <v>61</v>
      </c>
      <c r="M2850" t="s">
        <v>61</v>
      </c>
      <c r="N2850" t="s">
        <v>61</v>
      </c>
      <c r="O2850" t="s">
        <v>61</v>
      </c>
    </row>
    <row r="2851" spans="1:15" x14ac:dyDescent="0.2">
      <c r="A2851" s="1" t="s">
        <v>28403</v>
      </c>
      <c r="B2851" s="1" t="s">
        <v>14720</v>
      </c>
      <c r="C2851" s="1" t="s">
        <v>14721</v>
      </c>
      <c r="D2851" s="1" t="s">
        <v>16217</v>
      </c>
      <c r="E2851" t="s">
        <v>61</v>
      </c>
      <c r="F2851" t="s">
        <v>61</v>
      </c>
      <c r="G2851" t="s">
        <v>61</v>
      </c>
      <c r="I2851" t="s">
        <v>62</v>
      </c>
      <c r="J2851" t="s">
        <v>61</v>
      </c>
      <c r="K2851" t="s">
        <v>61</v>
      </c>
      <c r="M2851" t="s">
        <v>61</v>
      </c>
      <c r="N2851" t="s">
        <v>61</v>
      </c>
      <c r="O2851" t="s">
        <v>61</v>
      </c>
    </row>
    <row r="2852" spans="1:15" x14ac:dyDescent="0.2">
      <c r="A2852" s="1" t="s">
        <v>28404</v>
      </c>
      <c r="B2852" s="1" t="s">
        <v>14722</v>
      </c>
      <c r="C2852" s="1" t="s">
        <v>14723</v>
      </c>
      <c r="D2852" s="1" t="s">
        <v>16217</v>
      </c>
      <c r="E2852" t="s">
        <v>61</v>
      </c>
      <c r="F2852" t="s">
        <v>61</v>
      </c>
      <c r="G2852" t="s">
        <v>61</v>
      </c>
      <c r="I2852" t="s">
        <v>61</v>
      </c>
      <c r="J2852" t="s">
        <v>61</v>
      </c>
      <c r="K2852" t="s">
        <v>61</v>
      </c>
      <c r="M2852" t="s">
        <v>61</v>
      </c>
      <c r="N2852" t="s">
        <v>61</v>
      </c>
      <c r="O2852" t="s">
        <v>61</v>
      </c>
    </row>
    <row r="2853" spans="1:15" x14ac:dyDescent="0.2">
      <c r="A2853" s="1" t="s">
        <v>28405</v>
      </c>
      <c r="B2853" s="1" t="s">
        <v>14724</v>
      </c>
      <c r="C2853" s="1" t="s">
        <v>14725</v>
      </c>
      <c r="D2853" s="1" t="s">
        <v>16217</v>
      </c>
      <c r="E2853" t="s">
        <v>61</v>
      </c>
      <c r="F2853" t="s">
        <v>61</v>
      </c>
      <c r="G2853" t="s">
        <v>61</v>
      </c>
      <c r="I2853" t="s">
        <v>61</v>
      </c>
      <c r="J2853" t="s">
        <v>61</v>
      </c>
      <c r="K2853" t="s">
        <v>61</v>
      </c>
      <c r="M2853" t="s">
        <v>61</v>
      </c>
      <c r="N2853" t="s">
        <v>61</v>
      </c>
      <c r="O2853" t="s">
        <v>61</v>
      </c>
    </row>
    <row r="2854" spans="1:15" x14ac:dyDescent="0.2">
      <c r="A2854" s="1" t="s">
        <v>28406</v>
      </c>
      <c r="B2854" s="1" t="s">
        <v>14726</v>
      </c>
      <c r="C2854" s="1" t="s">
        <v>14727</v>
      </c>
      <c r="D2854" s="1" t="s">
        <v>16217</v>
      </c>
      <c r="E2854" t="s">
        <v>61</v>
      </c>
      <c r="F2854" t="s">
        <v>61</v>
      </c>
      <c r="G2854" t="s">
        <v>61</v>
      </c>
      <c r="I2854" t="s">
        <v>62</v>
      </c>
      <c r="J2854" t="s">
        <v>61</v>
      </c>
      <c r="K2854" t="s">
        <v>61</v>
      </c>
      <c r="M2854" t="s">
        <v>62</v>
      </c>
      <c r="N2854" t="s">
        <v>61</v>
      </c>
      <c r="O2854" t="s">
        <v>62</v>
      </c>
    </row>
    <row r="2855" spans="1:15" x14ac:dyDescent="0.2">
      <c r="A2855" s="1" t="s">
        <v>28407</v>
      </c>
      <c r="B2855" s="1" t="s">
        <v>14728</v>
      </c>
      <c r="C2855" s="1" t="s">
        <v>14729</v>
      </c>
      <c r="D2855" s="1" t="s">
        <v>16217</v>
      </c>
      <c r="E2855" t="s">
        <v>61</v>
      </c>
      <c r="F2855" t="s">
        <v>61</v>
      </c>
      <c r="G2855" t="s">
        <v>61</v>
      </c>
      <c r="I2855" t="s">
        <v>61</v>
      </c>
      <c r="J2855" t="s">
        <v>61</v>
      </c>
      <c r="K2855" t="s">
        <v>61</v>
      </c>
      <c r="M2855" t="s">
        <v>61</v>
      </c>
      <c r="N2855" t="s">
        <v>61</v>
      </c>
      <c r="O2855" t="s">
        <v>61</v>
      </c>
    </row>
    <row r="2856" spans="1:15" x14ac:dyDescent="0.2">
      <c r="A2856" s="1" t="s">
        <v>28408</v>
      </c>
      <c r="B2856" s="1" t="s">
        <v>14730</v>
      </c>
      <c r="C2856" s="1" t="s">
        <v>14731</v>
      </c>
      <c r="D2856" s="1" t="s">
        <v>16217</v>
      </c>
      <c r="E2856" t="s">
        <v>61</v>
      </c>
      <c r="F2856" t="s">
        <v>61</v>
      </c>
      <c r="G2856" t="s">
        <v>61</v>
      </c>
      <c r="I2856" t="s">
        <v>61</v>
      </c>
      <c r="J2856" t="s">
        <v>61</v>
      </c>
      <c r="K2856" t="s">
        <v>61</v>
      </c>
      <c r="M2856" t="s">
        <v>61</v>
      </c>
      <c r="N2856" t="s">
        <v>61</v>
      </c>
      <c r="O2856" t="s">
        <v>61</v>
      </c>
    </row>
    <row r="2857" spans="1:15" x14ac:dyDescent="0.2">
      <c r="A2857" s="1" t="s">
        <v>28409</v>
      </c>
      <c r="B2857" s="1" t="s">
        <v>14732</v>
      </c>
      <c r="C2857" s="1" t="s">
        <v>14733</v>
      </c>
      <c r="D2857" s="1" t="s">
        <v>16217</v>
      </c>
      <c r="E2857" t="s">
        <v>61</v>
      </c>
      <c r="F2857" t="s">
        <v>61</v>
      </c>
      <c r="G2857" t="s">
        <v>61</v>
      </c>
      <c r="I2857" t="s">
        <v>61</v>
      </c>
      <c r="J2857" t="s">
        <v>61</v>
      </c>
      <c r="K2857" t="s">
        <v>61</v>
      </c>
      <c r="M2857" t="s">
        <v>61</v>
      </c>
      <c r="N2857" t="s">
        <v>61</v>
      </c>
      <c r="O2857" t="s">
        <v>61</v>
      </c>
    </row>
    <row r="2858" spans="1:15" x14ac:dyDescent="0.2">
      <c r="A2858" s="1" t="s">
        <v>28410</v>
      </c>
      <c r="B2858" s="1" t="s">
        <v>14734</v>
      </c>
      <c r="C2858" s="1" t="s">
        <v>14735</v>
      </c>
      <c r="D2858" s="1" t="s">
        <v>16217</v>
      </c>
      <c r="E2858" t="s">
        <v>61</v>
      </c>
      <c r="F2858" t="s">
        <v>61</v>
      </c>
      <c r="G2858" t="s">
        <v>61</v>
      </c>
      <c r="I2858" t="s">
        <v>61</v>
      </c>
      <c r="J2858" t="s">
        <v>61</v>
      </c>
      <c r="K2858" t="s">
        <v>61</v>
      </c>
      <c r="M2858" t="s">
        <v>62</v>
      </c>
      <c r="N2858" t="s">
        <v>61</v>
      </c>
      <c r="O2858" t="s">
        <v>61</v>
      </c>
    </row>
    <row r="2859" spans="1:15" x14ac:dyDescent="0.2">
      <c r="A2859" s="1" t="s">
        <v>28411</v>
      </c>
      <c r="B2859" s="1" t="s">
        <v>14736</v>
      </c>
      <c r="C2859" s="1" t="s">
        <v>14737</v>
      </c>
      <c r="D2859" s="1" t="s">
        <v>16217</v>
      </c>
      <c r="E2859" t="s">
        <v>61</v>
      </c>
      <c r="F2859" t="s">
        <v>61</v>
      </c>
      <c r="G2859" t="s">
        <v>61</v>
      </c>
      <c r="I2859" t="s">
        <v>61</v>
      </c>
      <c r="J2859" t="s">
        <v>61</v>
      </c>
      <c r="K2859" t="s">
        <v>61</v>
      </c>
      <c r="M2859" t="s">
        <v>61</v>
      </c>
      <c r="N2859" t="s">
        <v>61</v>
      </c>
      <c r="O2859" t="s">
        <v>61</v>
      </c>
    </row>
    <row r="2860" spans="1:15" x14ac:dyDescent="0.2">
      <c r="A2860" s="1" t="s">
        <v>28412</v>
      </c>
      <c r="B2860" s="1" t="s">
        <v>14738</v>
      </c>
      <c r="C2860" s="1" t="s">
        <v>14739</v>
      </c>
      <c r="D2860" s="1" t="s">
        <v>16217</v>
      </c>
      <c r="E2860" t="s">
        <v>61</v>
      </c>
      <c r="F2860" t="s">
        <v>61</v>
      </c>
      <c r="G2860" t="s">
        <v>61</v>
      </c>
      <c r="I2860" t="s">
        <v>61</v>
      </c>
      <c r="J2860" t="s">
        <v>61</v>
      </c>
      <c r="K2860" t="s">
        <v>61</v>
      </c>
      <c r="M2860" t="s">
        <v>61</v>
      </c>
      <c r="N2860" t="s">
        <v>61</v>
      </c>
      <c r="O2860" t="s">
        <v>61</v>
      </c>
    </row>
    <row r="2861" spans="1:15" x14ac:dyDescent="0.2">
      <c r="A2861" s="1" t="s">
        <v>28413</v>
      </c>
      <c r="B2861" s="1" t="s">
        <v>14740</v>
      </c>
      <c r="C2861" s="1" t="s">
        <v>14741</v>
      </c>
      <c r="D2861" s="1" t="s">
        <v>16217</v>
      </c>
      <c r="E2861" t="s">
        <v>61</v>
      </c>
      <c r="F2861" t="s">
        <v>61</v>
      </c>
      <c r="G2861" t="s">
        <v>61</v>
      </c>
      <c r="I2861" t="s">
        <v>61</v>
      </c>
      <c r="J2861" t="s">
        <v>61</v>
      </c>
      <c r="K2861" t="s">
        <v>61</v>
      </c>
      <c r="M2861" t="s">
        <v>61</v>
      </c>
      <c r="N2861" t="s">
        <v>61</v>
      </c>
      <c r="O2861" t="s">
        <v>61</v>
      </c>
    </row>
    <row r="2862" spans="1:15" x14ac:dyDescent="0.2">
      <c r="A2862" s="1" t="s">
        <v>28414</v>
      </c>
      <c r="B2862" s="1" t="s">
        <v>14742</v>
      </c>
      <c r="C2862" s="1" t="s">
        <v>14743</v>
      </c>
      <c r="D2862" s="1" t="s">
        <v>16217</v>
      </c>
      <c r="E2862" t="s">
        <v>61</v>
      </c>
      <c r="F2862" t="s">
        <v>61</v>
      </c>
      <c r="G2862" t="s">
        <v>61</v>
      </c>
      <c r="I2862" t="s">
        <v>61</v>
      </c>
      <c r="J2862" t="s">
        <v>61</v>
      </c>
      <c r="K2862" t="s">
        <v>61</v>
      </c>
      <c r="M2862" t="s">
        <v>61</v>
      </c>
      <c r="N2862" t="s">
        <v>61</v>
      </c>
      <c r="O2862" t="s">
        <v>61</v>
      </c>
    </row>
    <row r="2863" spans="1:15" x14ac:dyDescent="0.2">
      <c r="A2863" s="1" t="s">
        <v>28415</v>
      </c>
      <c r="B2863" s="1" t="s">
        <v>14744</v>
      </c>
      <c r="C2863" s="1" t="s">
        <v>14745</v>
      </c>
      <c r="D2863" s="1" t="s">
        <v>16217</v>
      </c>
      <c r="E2863" t="s">
        <v>61</v>
      </c>
      <c r="F2863" t="s">
        <v>61</v>
      </c>
      <c r="G2863" t="s">
        <v>61</v>
      </c>
      <c r="I2863" t="s">
        <v>62</v>
      </c>
      <c r="J2863" t="s">
        <v>61</v>
      </c>
      <c r="K2863" t="s">
        <v>61</v>
      </c>
      <c r="M2863" t="s">
        <v>61</v>
      </c>
      <c r="N2863" t="s">
        <v>61</v>
      </c>
      <c r="O2863" t="s">
        <v>61</v>
      </c>
    </row>
    <row r="2864" spans="1:15" x14ac:dyDescent="0.2">
      <c r="A2864" s="1" t="s">
        <v>28416</v>
      </c>
      <c r="B2864" s="1" t="s">
        <v>14746</v>
      </c>
      <c r="C2864" s="1" t="s">
        <v>14747</v>
      </c>
      <c r="D2864" s="1" t="s">
        <v>16217</v>
      </c>
      <c r="E2864" t="s">
        <v>61</v>
      </c>
      <c r="F2864" t="s">
        <v>61</v>
      </c>
      <c r="G2864" t="s">
        <v>61</v>
      </c>
      <c r="I2864" t="s">
        <v>61</v>
      </c>
      <c r="J2864" t="s">
        <v>61</v>
      </c>
      <c r="K2864" t="s">
        <v>61</v>
      </c>
      <c r="M2864" t="s">
        <v>61</v>
      </c>
      <c r="N2864" t="s">
        <v>61</v>
      </c>
      <c r="O2864" t="s">
        <v>61</v>
      </c>
    </row>
    <row r="2865" spans="1:15" x14ac:dyDescent="0.2">
      <c r="A2865" s="1" t="s">
        <v>28417</v>
      </c>
      <c r="B2865" s="1" t="s">
        <v>14748</v>
      </c>
      <c r="C2865" s="1" t="s">
        <v>14749</v>
      </c>
      <c r="D2865" s="1" t="s">
        <v>16217</v>
      </c>
      <c r="E2865" t="s">
        <v>61</v>
      </c>
      <c r="F2865" t="s">
        <v>61</v>
      </c>
      <c r="G2865" t="s">
        <v>61</v>
      </c>
      <c r="I2865" t="s">
        <v>61</v>
      </c>
      <c r="J2865" t="s">
        <v>61</v>
      </c>
      <c r="K2865" t="s">
        <v>61</v>
      </c>
      <c r="M2865" t="s">
        <v>61</v>
      </c>
      <c r="N2865" t="s">
        <v>61</v>
      </c>
      <c r="O2865" t="s">
        <v>61</v>
      </c>
    </row>
    <row r="2866" spans="1:15" x14ac:dyDescent="0.2">
      <c r="A2866" s="1" t="s">
        <v>28418</v>
      </c>
      <c r="B2866" s="1" t="s">
        <v>14750</v>
      </c>
      <c r="C2866" s="1" t="s">
        <v>14751</v>
      </c>
      <c r="D2866" s="1" t="s">
        <v>16217</v>
      </c>
      <c r="E2866" t="s">
        <v>61</v>
      </c>
      <c r="F2866" t="s">
        <v>61</v>
      </c>
      <c r="G2866" t="s">
        <v>61</v>
      </c>
      <c r="I2866" t="s">
        <v>61</v>
      </c>
      <c r="J2866" t="s">
        <v>61</v>
      </c>
      <c r="K2866" t="s">
        <v>61</v>
      </c>
      <c r="M2866" t="s">
        <v>61</v>
      </c>
      <c r="N2866" t="s">
        <v>61</v>
      </c>
      <c r="O2866" t="s">
        <v>61</v>
      </c>
    </row>
    <row r="2867" spans="1:15" x14ac:dyDescent="0.2">
      <c r="A2867" s="1" t="s">
        <v>28419</v>
      </c>
      <c r="B2867" s="1" t="s">
        <v>14752</v>
      </c>
      <c r="C2867" s="1" t="s">
        <v>14753</v>
      </c>
      <c r="D2867" s="1" t="s">
        <v>16217</v>
      </c>
      <c r="G2867" t="s">
        <v>61</v>
      </c>
      <c r="I2867" t="s">
        <v>61</v>
      </c>
      <c r="K2867" t="s">
        <v>61</v>
      </c>
      <c r="O2867" t="s">
        <v>61</v>
      </c>
    </row>
    <row r="2868" spans="1:15" x14ac:dyDescent="0.2">
      <c r="A2868" s="1" t="s">
        <v>28420</v>
      </c>
      <c r="B2868" s="1" t="s">
        <v>14754</v>
      </c>
      <c r="C2868" s="1" t="s">
        <v>14755</v>
      </c>
      <c r="D2868" s="1" t="s">
        <v>16217</v>
      </c>
      <c r="E2868" t="s">
        <v>61</v>
      </c>
      <c r="F2868" t="s">
        <v>61</v>
      </c>
      <c r="G2868" t="s">
        <v>61</v>
      </c>
      <c r="I2868" t="s">
        <v>61</v>
      </c>
      <c r="J2868" t="s">
        <v>61</v>
      </c>
      <c r="K2868" t="s">
        <v>61</v>
      </c>
      <c r="N2868" t="s">
        <v>61</v>
      </c>
      <c r="O2868" t="s">
        <v>61</v>
      </c>
    </row>
    <row r="2869" spans="1:15" x14ac:dyDescent="0.2">
      <c r="A2869" s="1" t="s">
        <v>28421</v>
      </c>
      <c r="B2869" s="1" t="s">
        <v>14756</v>
      </c>
      <c r="C2869" s="1" t="s">
        <v>14757</v>
      </c>
      <c r="D2869" s="1" t="s">
        <v>16217</v>
      </c>
      <c r="E2869" t="s">
        <v>61</v>
      </c>
      <c r="F2869" t="s">
        <v>61</v>
      </c>
      <c r="G2869" t="s">
        <v>61</v>
      </c>
      <c r="I2869" t="s">
        <v>61</v>
      </c>
      <c r="J2869" t="s">
        <v>61</v>
      </c>
      <c r="K2869" t="s">
        <v>61</v>
      </c>
      <c r="M2869" t="s">
        <v>61</v>
      </c>
      <c r="N2869" t="s">
        <v>61</v>
      </c>
      <c r="O2869" t="s">
        <v>61</v>
      </c>
    </row>
    <row r="2870" spans="1:15" x14ac:dyDescent="0.2">
      <c r="A2870" s="1" t="s">
        <v>28422</v>
      </c>
      <c r="B2870" s="1" t="s">
        <v>14758</v>
      </c>
      <c r="C2870" s="1" t="s">
        <v>14759</v>
      </c>
      <c r="D2870" s="1" t="s">
        <v>16217</v>
      </c>
      <c r="E2870" t="s">
        <v>61</v>
      </c>
      <c r="F2870" t="s">
        <v>61</v>
      </c>
      <c r="G2870" t="s">
        <v>61</v>
      </c>
      <c r="I2870" t="s">
        <v>61</v>
      </c>
      <c r="J2870" t="s">
        <v>61</v>
      </c>
      <c r="K2870" t="s">
        <v>61</v>
      </c>
      <c r="M2870" t="s">
        <v>61</v>
      </c>
      <c r="N2870" t="s">
        <v>61</v>
      </c>
      <c r="O2870" t="s">
        <v>61</v>
      </c>
    </row>
    <row r="2871" spans="1:15" x14ac:dyDescent="0.2">
      <c r="A2871" s="1" t="s">
        <v>28423</v>
      </c>
      <c r="B2871" s="1" t="s">
        <v>14760</v>
      </c>
      <c r="C2871" s="1" t="s">
        <v>14761</v>
      </c>
      <c r="D2871" s="1" t="s">
        <v>16217</v>
      </c>
      <c r="E2871" t="s">
        <v>61</v>
      </c>
      <c r="F2871" t="s">
        <v>62</v>
      </c>
      <c r="G2871" t="s">
        <v>62</v>
      </c>
      <c r="I2871" t="s">
        <v>62</v>
      </c>
      <c r="J2871" t="s">
        <v>61</v>
      </c>
      <c r="K2871" t="s">
        <v>61</v>
      </c>
      <c r="M2871" t="s">
        <v>62</v>
      </c>
      <c r="N2871" t="s">
        <v>61</v>
      </c>
      <c r="O2871" t="s">
        <v>62</v>
      </c>
    </row>
    <row r="2872" spans="1:15" x14ac:dyDescent="0.2">
      <c r="A2872" s="1" t="s">
        <v>28424</v>
      </c>
      <c r="B2872" s="1" t="s">
        <v>14762</v>
      </c>
      <c r="C2872" s="1" t="s">
        <v>14763</v>
      </c>
      <c r="D2872" s="1" t="s">
        <v>16217</v>
      </c>
      <c r="E2872" t="s">
        <v>61</v>
      </c>
      <c r="F2872" t="s">
        <v>61</v>
      </c>
      <c r="G2872" t="s">
        <v>61</v>
      </c>
      <c r="I2872" t="s">
        <v>62</v>
      </c>
      <c r="J2872" t="s">
        <v>61</v>
      </c>
      <c r="K2872" t="s">
        <v>61</v>
      </c>
      <c r="M2872" t="s">
        <v>61</v>
      </c>
      <c r="N2872" t="s">
        <v>61</v>
      </c>
      <c r="O2872" t="s">
        <v>61</v>
      </c>
    </row>
    <row r="2873" spans="1:15" x14ac:dyDescent="0.2">
      <c r="A2873" s="1" t="s">
        <v>28425</v>
      </c>
      <c r="B2873" s="1" t="s">
        <v>14764</v>
      </c>
      <c r="C2873" s="1" t="s">
        <v>14765</v>
      </c>
      <c r="D2873" s="1" t="s">
        <v>16217</v>
      </c>
      <c r="E2873" t="s">
        <v>61</v>
      </c>
      <c r="F2873" t="s">
        <v>61</v>
      </c>
      <c r="G2873" t="s">
        <v>61</v>
      </c>
      <c r="I2873" t="s">
        <v>61</v>
      </c>
      <c r="J2873" t="s">
        <v>61</v>
      </c>
      <c r="K2873" t="s">
        <v>61</v>
      </c>
      <c r="M2873" t="s">
        <v>61</v>
      </c>
      <c r="N2873" t="s">
        <v>61</v>
      </c>
      <c r="O2873" t="s">
        <v>61</v>
      </c>
    </row>
    <row r="2874" spans="1:15" x14ac:dyDescent="0.2">
      <c r="A2874" s="1" t="s">
        <v>28426</v>
      </c>
      <c r="B2874" s="1" t="s">
        <v>14766</v>
      </c>
      <c r="C2874" s="1" t="s">
        <v>14767</v>
      </c>
      <c r="D2874" s="1" t="s">
        <v>16217</v>
      </c>
      <c r="I2874" t="s">
        <v>61</v>
      </c>
    </row>
    <row r="2875" spans="1:15" x14ac:dyDescent="0.2">
      <c r="A2875" s="1" t="s">
        <v>28427</v>
      </c>
      <c r="B2875" s="1" t="s">
        <v>14768</v>
      </c>
      <c r="C2875" s="1" t="s">
        <v>14769</v>
      </c>
      <c r="D2875" s="1" t="s">
        <v>16217</v>
      </c>
      <c r="E2875" t="s">
        <v>61</v>
      </c>
      <c r="F2875" t="s">
        <v>61</v>
      </c>
      <c r="G2875" t="s">
        <v>61</v>
      </c>
      <c r="I2875" t="s">
        <v>61</v>
      </c>
      <c r="J2875" t="s">
        <v>61</v>
      </c>
      <c r="K2875" t="s">
        <v>61</v>
      </c>
      <c r="M2875" t="s">
        <v>61</v>
      </c>
      <c r="N2875" t="s">
        <v>61</v>
      </c>
      <c r="O2875" t="s">
        <v>61</v>
      </c>
    </row>
    <row r="2876" spans="1:15" x14ac:dyDescent="0.2">
      <c r="A2876" s="1" t="s">
        <v>28428</v>
      </c>
      <c r="B2876" s="1" t="s">
        <v>14770</v>
      </c>
      <c r="C2876" s="1" t="s">
        <v>14771</v>
      </c>
      <c r="D2876" s="1" t="s">
        <v>16217</v>
      </c>
      <c r="E2876" t="s">
        <v>61</v>
      </c>
      <c r="F2876" t="s">
        <v>61</v>
      </c>
      <c r="G2876" t="s">
        <v>61</v>
      </c>
      <c r="I2876" t="s">
        <v>61</v>
      </c>
      <c r="J2876" t="s">
        <v>61</v>
      </c>
      <c r="K2876" t="s">
        <v>61</v>
      </c>
      <c r="M2876" t="s">
        <v>61</v>
      </c>
      <c r="N2876" t="s">
        <v>61</v>
      </c>
      <c r="O2876" t="s">
        <v>61</v>
      </c>
    </row>
    <row r="2877" spans="1:15" x14ac:dyDescent="0.2">
      <c r="A2877" s="1" t="s">
        <v>28429</v>
      </c>
      <c r="B2877" s="1" t="s">
        <v>14772</v>
      </c>
      <c r="C2877" s="1" t="s">
        <v>14773</v>
      </c>
      <c r="D2877" s="1" t="s">
        <v>16217</v>
      </c>
      <c r="G2877" t="s">
        <v>61</v>
      </c>
      <c r="I2877" t="s">
        <v>61</v>
      </c>
      <c r="K2877" t="s">
        <v>61</v>
      </c>
      <c r="N2877" t="s">
        <v>61</v>
      </c>
    </row>
    <row r="2878" spans="1:15" x14ac:dyDescent="0.2">
      <c r="A2878" s="1" t="s">
        <v>28430</v>
      </c>
      <c r="B2878" s="1" t="s">
        <v>14774</v>
      </c>
      <c r="C2878" s="1" t="s">
        <v>14775</v>
      </c>
      <c r="D2878" s="1" t="s">
        <v>16217</v>
      </c>
      <c r="E2878" t="s">
        <v>61</v>
      </c>
      <c r="F2878" t="s">
        <v>61</v>
      </c>
      <c r="G2878" t="s">
        <v>61</v>
      </c>
      <c r="I2878" t="s">
        <v>61</v>
      </c>
      <c r="J2878" t="s">
        <v>61</v>
      </c>
      <c r="K2878" t="s">
        <v>61</v>
      </c>
      <c r="M2878" t="s">
        <v>61</v>
      </c>
      <c r="N2878" t="s">
        <v>61</v>
      </c>
      <c r="O2878" t="s">
        <v>61</v>
      </c>
    </row>
    <row r="2879" spans="1:15" x14ac:dyDescent="0.2">
      <c r="A2879" s="1" t="s">
        <v>28431</v>
      </c>
      <c r="B2879" s="1" t="s">
        <v>14776</v>
      </c>
      <c r="C2879" s="1" t="s">
        <v>14777</v>
      </c>
      <c r="D2879" s="1" t="s">
        <v>16217</v>
      </c>
      <c r="E2879" t="s">
        <v>61</v>
      </c>
      <c r="F2879" t="s">
        <v>61</v>
      </c>
      <c r="G2879" t="s">
        <v>61</v>
      </c>
      <c r="I2879" t="s">
        <v>61</v>
      </c>
      <c r="J2879" t="s">
        <v>61</v>
      </c>
      <c r="K2879" t="s">
        <v>61</v>
      </c>
      <c r="M2879" t="s">
        <v>61</v>
      </c>
      <c r="N2879" t="s">
        <v>61</v>
      </c>
      <c r="O2879" t="s">
        <v>61</v>
      </c>
    </row>
    <row r="2880" spans="1:15" x14ac:dyDescent="0.2">
      <c r="A2880" s="1" t="s">
        <v>28432</v>
      </c>
      <c r="B2880" s="1" t="s">
        <v>14778</v>
      </c>
      <c r="C2880" s="1" t="s">
        <v>14779</v>
      </c>
      <c r="D2880" s="1" t="s">
        <v>16217</v>
      </c>
      <c r="G2880" t="s">
        <v>61</v>
      </c>
      <c r="I2880" t="s">
        <v>61</v>
      </c>
      <c r="K2880" t="s">
        <v>61</v>
      </c>
      <c r="N2880" t="s">
        <v>61</v>
      </c>
    </row>
    <row r="2881" spans="1:15" x14ac:dyDescent="0.2">
      <c r="A2881" s="1" t="s">
        <v>28433</v>
      </c>
      <c r="B2881" s="1" t="s">
        <v>14780</v>
      </c>
      <c r="C2881" s="1" t="s">
        <v>14781</v>
      </c>
      <c r="D2881" s="1" t="s">
        <v>16217</v>
      </c>
      <c r="E2881" t="s">
        <v>61</v>
      </c>
      <c r="F2881" t="s">
        <v>61</v>
      </c>
      <c r="G2881" t="s">
        <v>61</v>
      </c>
      <c r="I2881" t="s">
        <v>61</v>
      </c>
      <c r="J2881" t="s">
        <v>61</v>
      </c>
      <c r="K2881" t="s">
        <v>61</v>
      </c>
      <c r="M2881" t="s">
        <v>61</v>
      </c>
      <c r="N2881" t="s">
        <v>61</v>
      </c>
      <c r="O2881" t="s">
        <v>61</v>
      </c>
    </row>
    <row r="2882" spans="1:15" x14ac:dyDescent="0.2">
      <c r="A2882" s="1" t="s">
        <v>28434</v>
      </c>
      <c r="B2882" s="1" t="s">
        <v>14782</v>
      </c>
      <c r="C2882" s="1" t="s">
        <v>14783</v>
      </c>
      <c r="D2882" s="1" t="s">
        <v>16217</v>
      </c>
      <c r="E2882" t="s">
        <v>61</v>
      </c>
      <c r="F2882" t="s">
        <v>61</v>
      </c>
      <c r="G2882" t="s">
        <v>61</v>
      </c>
      <c r="I2882" t="s">
        <v>61</v>
      </c>
      <c r="J2882" t="s">
        <v>61</v>
      </c>
      <c r="K2882" t="s">
        <v>61</v>
      </c>
      <c r="O2882" t="s">
        <v>61</v>
      </c>
    </row>
    <row r="2883" spans="1:15" x14ac:dyDescent="0.2">
      <c r="A2883" s="1" t="s">
        <v>28435</v>
      </c>
      <c r="B2883" s="1" t="s">
        <v>14784</v>
      </c>
      <c r="C2883" s="1" t="s">
        <v>14785</v>
      </c>
      <c r="D2883" s="1" t="s">
        <v>16217</v>
      </c>
      <c r="E2883" t="s">
        <v>61</v>
      </c>
      <c r="F2883" t="s">
        <v>61</v>
      </c>
      <c r="G2883" t="s">
        <v>61</v>
      </c>
      <c r="I2883" t="s">
        <v>61</v>
      </c>
      <c r="J2883" t="s">
        <v>61</v>
      </c>
      <c r="K2883" t="s">
        <v>61</v>
      </c>
      <c r="M2883" t="s">
        <v>61</v>
      </c>
      <c r="N2883" t="s">
        <v>61</v>
      </c>
      <c r="O2883" t="s">
        <v>61</v>
      </c>
    </row>
    <row r="2884" spans="1:15" x14ac:dyDescent="0.2">
      <c r="A2884" s="1" t="s">
        <v>28436</v>
      </c>
      <c r="B2884" s="1" t="s">
        <v>14786</v>
      </c>
      <c r="C2884" s="1" t="s">
        <v>14787</v>
      </c>
      <c r="D2884" s="1" t="s">
        <v>16217</v>
      </c>
      <c r="E2884" t="s">
        <v>61</v>
      </c>
      <c r="F2884" t="s">
        <v>61</v>
      </c>
      <c r="G2884" t="s">
        <v>61</v>
      </c>
      <c r="I2884" t="s">
        <v>61</v>
      </c>
      <c r="J2884" t="s">
        <v>61</v>
      </c>
      <c r="K2884" t="s">
        <v>61</v>
      </c>
      <c r="M2884" t="s">
        <v>61</v>
      </c>
      <c r="N2884" t="s">
        <v>61</v>
      </c>
      <c r="O2884" t="s">
        <v>61</v>
      </c>
    </row>
    <row r="2885" spans="1:15" x14ac:dyDescent="0.2">
      <c r="A2885" s="1" t="s">
        <v>28437</v>
      </c>
      <c r="B2885" s="1" t="s">
        <v>14788</v>
      </c>
      <c r="C2885" s="1" t="s">
        <v>14789</v>
      </c>
      <c r="D2885" s="1" t="s">
        <v>16217</v>
      </c>
      <c r="E2885" t="s">
        <v>61</v>
      </c>
      <c r="F2885" t="s">
        <v>61</v>
      </c>
      <c r="G2885" t="s">
        <v>61</v>
      </c>
      <c r="I2885" t="s">
        <v>61</v>
      </c>
      <c r="J2885" t="s">
        <v>61</v>
      </c>
      <c r="K2885" t="s">
        <v>61</v>
      </c>
      <c r="M2885" t="s">
        <v>61</v>
      </c>
      <c r="N2885" t="s">
        <v>61</v>
      </c>
      <c r="O2885" t="s">
        <v>61</v>
      </c>
    </row>
    <row r="2886" spans="1:15" x14ac:dyDescent="0.2">
      <c r="A2886" s="1" t="s">
        <v>28438</v>
      </c>
      <c r="B2886" s="1" t="s">
        <v>14790</v>
      </c>
      <c r="C2886" s="1" t="s">
        <v>14791</v>
      </c>
      <c r="D2886" s="1" t="s">
        <v>16217</v>
      </c>
      <c r="E2886" t="s">
        <v>61</v>
      </c>
      <c r="F2886" t="s">
        <v>61</v>
      </c>
      <c r="G2886" t="s">
        <v>61</v>
      </c>
      <c r="I2886" t="s">
        <v>62</v>
      </c>
      <c r="J2886" t="s">
        <v>61</v>
      </c>
      <c r="K2886" t="s">
        <v>61</v>
      </c>
      <c r="M2886" t="s">
        <v>62</v>
      </c>
      <c r="N2886" t="s">
        <v>62</v>
      </c>
      <c r="O2886" t="s">
        <v>62</v>
      </c>
    </row>
    <row r="2887" spans="1:15" x14ac:dyDescent="0.2">
      <c r="A2887" s="1" t="s">
        <v>28439</v>
      </c>
      <c r="B2887" s="1" t="s">
        <v>14792</v>
      </c>
      <c r="C2887" s="1" t="s">
        <v>14793</v>
      </c>
      <c r="D2887" s="1" t="s">
        <v>16217</v>
      </c>
      <c r="E2887" t="s">
        <v>61</v>
      </c>
      <c r="F2887" t="s">
        <v>61</v>
      </c>
      <c r="G2887" t="s">
        <v>61</v>
      </c>
      <c r="I2887" t="s">
        <v>61</v>
      </c>
      <c r="J2887" t="s">
        <v>61</v>
      </c>
      <c r="K2887" t="s">
        <v>61</v>
      </c>
      <c r="M2887" t="s">
        <v>61</v>
      </c>
      <c r="N2887" t="s">
        <v>61</v>
      </c>
      <c r="O2887" t="s">
        <v>61</v>
      </c>
    </row>
    <row r="2888" spans="1:15" x14ac:dyDescent="0.2">
      <c r="A2888" s="1" t="s">
        <v>28440</v>
      </c>
      <c r="B2888" s="1" t="s">
        <v>14794</v>
      </c>
      <c r="C2888" s="1" t="s">
        <v>14795</v>
      </c>
      <c r="D2888" s="1" t="s">
        <v>16217</v>
      </c>
      <c r="E2888" t="s">
        <v>61</v>
      </c>
      <c r="F2888" t="s">
        <v>61</v>
      </c>
      <c r="G2888" t="s">
        <v>61</v>
      </c>
      <c r="I2888" t="s">
        <v>61</v>
      </c>
      <c r="J2888" t="s">
        <v>61</v>
      </c>
      <c r="K2888" t="s">
        <v>61</v>
      </c>
      <c r="M2888" t="s">
        <v>61</v>
      </c>
      <c r="N2888" t="s">
        <v>61</v>
      </c>
      <c r="O2888" t="s">
        <v>61</v>
      </c>
    </row>
    <row r="2889" spans="1:15" x14ac:dyDescent="0.2">
      <c r="A2889" s="1" t="s">
        <v>28441</v>
      </c>
      <c r="B2889" s="1" t="s">
        <v>14796</v>
      </c>
      <c r="C2889" s="1" t="s">
        <v>14797</v>
      </c>
      <c r="D2889" s="1" t="s">
        <v>16217</v>
      </c>
      <c r="E2889" t="s">
        <v>61</v>
      </c>
      <c r="F2889" t="s">
        <v>61</v>
      </c>
      <c r="G2889" t="s">
        <v>61</v>
      </c>
      <c r="I2889" t="s">
        <v>61</v>
      </c>
      <c r="J2889" t="s">
        <v>61</v>
      </c>
      <c r="K2889" t="s">
        <v>61</v>
      </c>
      <c r="O2889" t="s">
        <v>61</v>
      </c>
    </row>
    <row r="2890" spans="1:15" x14ac:dyDescent="0.2">
      <c r="A2890" s="1" t="s">
        <v>28442</v>
      </c>
      <c r="B2890" s="1" t="s">
        <v>14798</v>
      </c>
      <c r="C2890" s="1" t="s">
        <v>14799</v>
      </c>
      <c r="D2890" s="1" t="s">
        <v>16217</v>
      </c>
      <c r="E2890" t="s">
        <v>61</v>
      </c>
      <c r="F2890" t="s">
        <v>61</v>
      </c>
      <c r="G2890" t="s">
        <v>61</v>
      </c>
      <c r="I2890" t="s">
        <v>61</v>
      </c>
      <c r="J2890" t="s">
        <v>61</v>
      </c>
      <c r="K2890" t="s">
        <v>61</v>
      </c>
      <c r="M2890" t="s">
        <v>61</v>
      </c>
      <c r="N2890" t="s">
        <v>61</v>
      </c>
      <c r="O2890" t="s">
        <v>61</v>
      </c>
    </row>
    <row r="2891" spans="1:15" x14ac:dyDescent="0.2">
      <c r="A2891" s="1" t="s">
        <v>28443</v>
      </c>
      <c r="B2891" s="1" t="s">
        <v>14800</v>
      </c>
      <c r="C2891" s="1" t="s">
        <v>14801</v>
      </c>
      <c r="D2891" s="1" t="s">
        <v>16217</v>
      </c>
      <c r="E2891" t="s">
        <v>61</v>
      </c>
      <c r="F2891" t="s">
        <v>61</v>
      </c>
      <c r="G2891" t="s">
        <v>61</v>
      </c>
      <c r="I2891" t="s">
        <v>61</v>
      </c>
      <c r="J2891" t="s">
        <v>61</v>
      </c>
      <c r="K2891" t="s">
        <v>61</v>
      </c>
      <c r="M2891" t="s">
        <v>61</v>
      </c>
      <c r="N2891" t="s">
        <v>61</v>
      </c>
      <c r="O2891" t="s">
        <v>61</v>
      </c>
    </row>
    <row r="2892" spans="1:15" x14ac:dyDescent="0.2">
      <c r="A2892" s="1" t="s">
        <v>28444</v>
      </c>
      <c r="B2892" s="1" t="s">
        <v>14802</v>
      </c>
      <c r="C2892" s="1" t="s">
        <v>14803</v>
      </c>
      <c r="D2892" s="1" t="s">
        <v>16217</v>
      </c>
      <c r="E2892" t="s">
        <v>61</v>
      </c>
      <c r="F2892" t="s">
        <v>61</v>
      </c>
      <c r="G2892" t="s">
        <v>61</v>
      </c>
      <c r="I2892" t="s">
        <v>61</v>
      </c>
      <c r="J2892" t="s">
        <v>61</v>
      </c>
      <c r="K2892" t="s">
        <v>61</v>
      </c>
      <c r="M2892" t="s">
        <v>61</v>
      </c>
      <c r="N2892" t="s">
        <v>61</v>
      </c>
      <c r="O2892" t="s">
        <v>61</v>
      </c>
    </row>
    <row r="2893" spans="1:15" x14ac:dyDescent="0.2">
      <c r="A2893" s="1" t="s">
        <v>28445</v>
      </c>
      <c r="B2893" s="1" t="s">
        <v>14804</v>
      </c>
      <c r="C2893" s="1" t="s">
        <v>14805</v>
      </c>
      <c r="D2893" s="1" t="s">
        <v>16217</v>
      </c>
      <c r="E2893" t="s">
        <v>61</v>
      </c>
      <c r="F2893" t="s">
        <v>61</v>
      </c>
      <c r="G2893" t="s">
        <v>61</v>
      </c>
      <c r="I2893" t="s">
        <v>61</v>
      </c>
      <c r="J2893" t="s">
        <v>61</v>
      </c>
      <c r="K2893" t="s">
        <v>61</v>
      </c>
      <c r="M2893" t="s">
        <v>61</v>
      </c>
      <c r="N2893" t="s">
        <v>62</v>
      </c>
      <c r="O2893" t="s">
        <v>61</v>
      </c>
    </row>
    <row r="2894" spans="1:15" x14ac:dyDescent="0.2">
      <c r="A2894" s="1" t="s">
        <v>28446</v>
      </c>
      <c r="B2894" s="1" t="s">
        <v>14806</v>
      </c>
      <c r="C2894" s="1" t="s">
        <v>14807</v>
      </c>
      <c r="D2894" s="1" t="s">
        <v>16217</v>
      </c>
      <c r="G2894" t="s">
        <v>61</v>
      </c>
      <c r="I2894" t="s">
        <v>61</v>
      </c>
      <c r="K2894" t="s">
        <v>61</v>
      </c>
      <c r="O2894" t="s">
        <v>61</v>
      </c>
    </row>
    <row r="2895" spans="1:15" x14ac:dyDescent="0.2">
      <c r="A2895" s="1" t="s">
        <v>28447</v>
      </c>
      <c r="B2895" s="1" t="s">
        <v>14808</v>
      </c>
      <c r="C2895" s="1" t="s">
        <v>14809</v>
      </c>
      <c r="D2895" s="1" t="s">
        <v>16217</v>
      </c>
      <c r="I2895" t="s">
        <v>61</v>
      </c>
    </row>
    <row r="2896" spans="1:15" x14ac:dyDescent="0.2">
      <c r="A2896" s="1" t="s">
        <v>28448</v>
      </c>
      <c r="B2896" s="1" t="s">
        <v>14810</v>
      </c>
      <c r="C2896" s="1" t="s">
        <v>14811</v>
      </c>
      <c r="D2896" s="1" t="s">
        <v>16217</v>
      </c>
      <c r="E2896" t="s">
        <v>61</v>
      </c>
      <c r="F2896" t="s">
        <v>61</v>
      </c>
      <c r="G2896" t="s">
        <v>61</v>
      </c>
      <c r="I2896" t="s">
        <v>61</v>
      </c>
      <c r="J2896" t="s">
        <v>61</v>
      </c>
      <c r="K2896" t="s">
        <v>61</v>
      </c>
      <c r="M2896" t="s">
        <v>61</v>
      </c>
      <c r="N2896" t="s">
        <v>61</v>
      </c>
      <c r="O2896" t="s">
        <v>61</v>
      </c>
    </row>
    <row r="2897" spans="1:15" x14ac:dyDescent="0.2">
      <c r="A2897" s="1" t="s">
        <v>28449</v>
      </c>
      <c r="B2897" s="1" t="s">
        <v>14812</v>
      </c>
      <c r="C2897" s="1" t="s">
        <v>14813</v>
      </c>
      <c r="D2897" s="1" t="s">
        <v>16217</v>
      </c>
      <c r="G2897" t="s">
        <v>61</v>
      </c>
      <c r="I2897" t="s">
        <v>61</v>
      </c>
      <c r="K2897" t="s">
        <v>61</v>
      </c>
    </row>
    <row r="2898" spans="1:15" x14ac:dyDescent="0.2">
      <c r="A2898" s="1" t="s">
        <v>28450</v>
      </c>
      <c r="B2898" s="1" t="s">
        <v>14814</v>
      </c>
      <c r="C2898" s="1" t="s">
        <v>14815</v>
      </c>
      <c r="D2898" s="1" t="s">
        <v>16217</v>
      </c>
      <c r="E2898" t="s">
        <v>61</v>
      </c>
      <c r="F2898" t="s">
        <v>61</v>
      </c>
      <c r="G2898" t="s">
        <v>61</v>
      </c>
      <c r="I2898" t="s">
        <v>61</v>
      </c>
      <c r="J2898" t="s">
        <v>61</v>
      </c>
      <c r="K2898" t="s">
        <v>61</v>
      </c>
      <c r="M2898" t="s">
        <v>61</v>
      </c>
      <c r="N2898" t="s">
        <v>61</v>
      </c>
      <c r="O2898" t="s">
        <v>61</v>
      </c>
    </row>
    <row r="2899" spans="1:15" x14ac:dyDescent="0.2">
      <c r="A2899" s="1" t="s">
        <v>28451</v>
      </c>
      <c r="B2899" s="1" t="s">
        <v>14816</v>
      </c>
      <c r="C2899" s="1" t="s">
        <v>14817</v>
      </c>
      <c r="D2899" s="1" t="s">
        <v>16217</v>
      </c>
      <c r="E2899" t="s">
        <v>61</v>
      </c>
      <c r="F2899" t="s">
        <v>61</v>
      </c>
      <c r="G2899" t="s">
        <v>61</v>
      </c>
      <c r="I2899" t="s">
        <v>61</v>
      </c>
      <c r="J2899" t="s">
        <v>61</v>
      </c>
      <c r="K2899" t="s">
        <v>61</v>
      </c>
      <c r="M2899" t="s">
        <v>61</v>
      </c>
      <c r="N2899" t="s">
        <v>61</v>
      </c>
      <c r="O2899" t="s">
        <v>61</v>
      </c>
    </row>
    <row r="2900" spans="1:15" x14ac:dyDescent="0.2">
      <c r="A2900" s="1" t="s">
        <v>28452</v>
      </c>
      <c r="B2900" s="1" t="s">
        <v>14818</v>
      </c>
      <c r="C2900" s="1" t="s">
        <v>14819</v>
      </c>
      <c r="D2900" s="1" t="s">
        <v>16217</v>
      </c>
      <c r="E2900" t="s">
        <v>61</v>
      </c>
      <c r="F2900" t="s">
        <v>61</v>
      </c>
      <c r="G2900" t="s">
        <v>61</v>
      </c>
      <c r="I2900" t="s">
        <v>61</v>
      </c>
      <c r="J2900" t="s">
        <v>61</v>
      </c>
      <c r="K2900" t="s">
        <v>61</v>
      </c>
      <c r="M2900" t="s">
        <v>61</v>
      </c>
      <c r="N2900" t="s">
        <v>61</v>
      </c>
      <c r="O2900" t="s">
        <v>61</v>
      </c>
    </row>
    <row r="2901" spans="1:15" x14ac:dyDescent="0.2">
      <c r="A2901" s="1" t="s">
        <v>28453</v>
      </c>
      <c r="B2901" s="1" t="s">
        <v>14820</v>
      </c>
      <c r="C2901" s="1" t="s">
        <v>14821</v>
      </c>
      <c r="D2901" s="1" t="s">
        <v>16217</v>
      </c>
      <c r="E2901" t="s">
        <v>61</v>
      </c>
      <c r="F2901" t="s">
        <v>61</v>
      </c>
      <c r="G2901" t="s">
        <v>61</v>
      </c>
      <c r="I2901" t="s">
        <v>61</v>
      </c>
      <c r="J2901" t="s">
        <v>61</v>
      </c>
      <c r="K2901" t="s">
        <v>61</v>
      </c>
      <c r="M2901" t="s">
        <v>61</v>
      </c>
      <c r="N2901" t="s">
        <v>61</v>
      </c>
      <c r="O2901" t="s">
        <v>61</v>
      </c>
    </row>
    <row r="2902" spans="1:15" x14ac:dyDescent="0.2">
      <c r="A2902" s="1" t="s">
        <v>28454</v>
      </c>
      <c r="B2902" s="1" t="s">
        <v>14822</v>
      </c>
      <c r="C2902" s="1" t="s">
        <v>14823</v>
      </c>
      <c r="D2902" s="1" t="s">
        <v>16217</v>
      </c>
      <c r="E2902" t="s">
        <v>61</v>
      </c>
      <c r="F2902" t="s">
        <v>61</v>
      </c>
      <c r="G2902" t="s">
        <v>61</v>
      </c>
      <c r="I2902" t="s">
        <v>61</v>
      </c>
      <c r="J2902" t="s">
        <v>61</v>
      </c>
      <c r="K2902" t="s">
        <v>61</v>
      </c>
      <c r="M2902" t="s">
        <v>61</v>
      </c>
      <c r="N2902" t="s">
        <v>61</v>
      </c>
      <c r="O2902" t="s">
        <v>61</v>
      </c>
    </row>
    <row r="2903" spans="1:15" x14ac:dyDescent="0.2">
      <c r="A2903" s="1" t="s">
        <v>28455</v>
      </c>
      <c r="B2903" s="1" t="s">
        <v>14824</v>
      </c>
      <c r="C2903" s="1" t="s">
        <v>14825</v>
      </c>
      <c r="D2903" s="1" t="s">
        <v>16217</v>
      </c>
      <c r="E2903" t="s">
        <v>61</v>
      </c>
      <c r="F2903" t="s">
        <v>61</v>
      </c>
      <c r="G2903" t="s">
        <v>61</v>
      </c>
      <c r="I2903" t="s">
        <v>61</v>
      </c>
      <c r="J2903" t="s">
        <v>61</v>
      </c>
      <c r="K2903" t="s">
        <v>61</v>
      </c>
      <c r="M2903" t="s">
        <v>61</v>
      </c>
      <c r="N2903" t="s">
        <v>62</v>
      </c>
      <c r="O2903" t="s">
        <v>61</v>
      </c>
    </row>
    <row r="2904" spans="1:15" x14ac:dyDescent="0.2">
      <c r="A2904" s="1" t="s">
        <v>28456</v>
      </c>
      <c r="B2904" s="1" t="s">
        <v>14826</v>
      </c>
      <c r="C2904" s="1" t="s">
        <v>14827</v>
      </c>
      <c r="D2904" s="1" t="s">
        <v>16217</v>
      </c>
      <c r="G2904" t="s">
        <v>61</v>
      </c>
      <c r="I2904" t="s">
        <v>61</v>
      </c>
      <c r="J2904" t="s">
        <v>61</v>
      </c>
      <c r="K2904" t="s">
        <v>61</v>
      </c>
      <c r="O2904" t="s">
        <v>61</v>
      </c>
    </row>
    <row r="2905" spans="1:15" x14ac:dyDescent="0.2">
      <c r="A2905" s="1" t="s">
        <v>28457</v>
      </c>
      <c r="B2905" s="1" t="s">
        <v>14828</v>
      </c>
      <c r="C2905" s="1" t="s">
        <v>14829</v>
      </c>
      <c r="D2905" s="1" t="s">
        <v>16217</v>
      </c>
      <c r="E2905" t="s">
        <v>61</v>
      </c>
      <c r="F2905" t="s">
        <v>61</v>
      </c>
      <c r="G2905" t="s">
        <v>62</v>
      </c>
      <c r="I2905" t="s">
        <v>62</v>
      </c>
      <c r="J2905" t="s">
        <v>61</v>
      </c>
      <c r="K2905" t="s">
        <v>62</v>
      </c>
      <c r="M2905" t="s">
        <v>62</v>
      </c>
      <c r="N2905" t="s">
        <v>62</v>
      </c>
      <c r="O2905" t="s">
        <v>62</v>
      </c>
    </row>
    <row r="2906" spans="1:15" x14ac:dyDescent="0.2">
      <c r="A2906" s="1" t="s">
        <v>28458</v>
      </c>
      <c r="B2906" s="1" t="s">
        <v>14830</v>
      </c>
      <c r="C2906" s="1" t="s">
        <v>14831</v>
      </c>
      <c r="D2906" s="1" t="s">
        <v>16217</v>
      </c>
      <c r="E2906" t="s">
        <v>61</v>
      </c>
      <c r="F2906" t="s">
        <v>61</v>
      </c>
      <c r="G2906" t="s">
        <v>61</v>
      </c>
      <c r="I2906" t="s">
        <v>61</v>
      </c>
      <c r="J2906" t="s">
        <v>61</v>
      </c>
      <c r="K2906" t="s">
        <v>61</v>
      </c>
      <c r="M2906" t="s">
        <v>61</v>
      </c>
      <c r="N2906" t="s">
        <v>61</v>
      </c>
      <c r="O2906" t="s">
        <v>61</v>
      </c>
    </row>
    <row r="2907" spans="1:15" x14ac:dyDescent="0.2">
      <c r="A2907" s="1" t="s">
        <v>28459</v>
      </c>
      <c r="B2907" s="1" t="s">
        <v>14832</v>
      </c>
      <c r="C2907" s="1" t="s">
        <v>14833</v>
      </c>
      <c r="D2907" s="1" t="s">
        <v>16217</v>
      </c>
      <c r="E2907" t="s">
        <v>61</v>
      </c>
      <c r="F2907" t="s">
        <v>61</v>
      </c>
      <c r="G2907" t="s">
        <v>61</v>
      </c>
      <c r="I2907" t="s">
        <v>61</v>
      </c>
      <c r="J2907" t="s">
        <v>61</v>
      </c>
      <c r="K2907" t="s">
        <v>61</v>
      </c>
      <c r="M2907" t="s">
        <v>61</v>
      </c>
      <c r="N2907" t="s">
        <v>61</v>
      </c>
      <c r="O2907" t="s">
        <v>61</v>
      </c>
    </row>
    <row r="2908" spans="1:15" x14ac:dyDescent="0.2">
      <c r="A2908" s="1" t="s">
        <v>28460</v>
      </c>
      <c r="B2908" s="1" t="s">
        <v>14834</v>
      </c>
      <c r="C2908" s="1" t="s">
        <v>14835</v>
      </c>
      <c r="D2908" s="1" t="s">
        <v>16217</v>
      </c>
      <c r="E2908" t="s">
        <v>61</v>
      </c>
      <c r="F2908" t="s">
        <v>61</v>
      </c>
      <c r="G2908" t="s">
        <v>61</v>
      </c>
      <c r="I2908" t="s">
        <v>61</v>
      </c>
      <c r="J2908" t="s">
        <v>61</v>
      </c>
      <c r="K2908" t="s">
        <v>61</v>
      </c>
      <c r="M2908" t="s">
        <v>61</v>
      </c>
      <c r="N2908" t="s">
        <v>61</v>
      </c>
      <c r="O2908" t="s">
        <v>61</v>
      </c>
    </row>
    <row r="2909" spans="1:15" x14ac:dyDescent="0.2">
      <c r="A2909" s="1" t="s">
        <v>28461</v>
      </c>
      <c r="B2909" s="1" t="s">
        <v>14836</v>
      </c>
      <c r="C2909" s="1" t="s">
        <v>14837</v>
      </c>
      <c r="D2909" s="1" t="s">
        <v>16217</v>
      </c>
      <c r="E2909" t="s">
        <v>61</v>
      </c>
      <c r="F2909" t="s">
        <v>61</v>
      </c>
      <c r="G2909" t="s">
        <v>61</v>
      </c>
      <c r="I2909" t="s">
        <v>61</v>
      </c>
      <c r="J2909" t="s">
        <v>61</v>
      </c>
      <c r="K2909" t="s">
        <v>61</v>
      </c>
      <c r="M2909" t="s">
        <v>61</v>
      </c>
      <c r="N2909" t="s">
        <v>61</v>
      </c>
      <c r="O2909" t="s">
        <v>61</v>
      </c>
    </row>
    <row r="2910" spans="1:15" x14ac:dyDescent="0.2">
      <c r="A2910" s="1" t="s">
        <v>28462</v>
      </c>
      <c r="B2910" s="1" t="s">
        <v>14838</v>
      </c>
      <c r="C2910" s="1" t="s">
        <v>14839</v>
      </c>
      <c r="D2910" s="1" t="s">
        <v>16217</v>
      </c>
      <c r="E2910" t="s">
        <v>61</v>
      </c>
      <c r="F2910" t="s">
        <v>61</v>
      </c>
      <c r="G2910" t="s">
        <v>61</v>
      </c>
      <c r="I2910" t="s">
        <v>62</v>
      </c>
      <c r="J2910" t="s">
        <v>61</v>
      </c>
      <c r="K2910" t="s">
        <v>61</v>
      </c>
      <c r="M2910" t="s">
        <v>61</v>
      </c>
      <c r="N2910" t="s">
        <v>61</v>
      </c>
      <c r="O2910" t="s">
        <v>61</v>
      </c>
    </row>
    <row r="2911" spans="1:15" x14ac:dyDescent="0.2">
      <c r="A2911" s="1" t="s">
        <v>28463</v>
      </c>
      <c r="B2911" s="1" t="s">
        <v>14840</v>
      </c>
      <c r="C2911" s="1" t="s">
        <v>14841</v>
      </c>
      <c r="D2911" s="1" t="s">
        <v>16217</v>
      </c>
      <c r="G2911" t="s">
        <v>61</v>
      </c>
      <c r="I2911" t="s">
        <v>61</v>
      </c>
      <c r="K2911" t="s">
        <v>61</v>
      </c>
      <c r="N2911" t="s">
        <v>61</v>
      </c>
    </row>
    <row r="2912" spans="1:15" x14ac:dyDescent="0.2">
      <c r="A2912" s="1" t="s">
        <v>28464</v>
      </c>
      <c r="B2912" s="1" t="s">
        <v>14842</v>
      </c>
      <c r="C2912" s="1" t="s">
        <v>14843</v>
      </c>
      <c r="D2912" s="1" t="s">
        <v>16217</v>
      </c>
      <c r="E2912" t="s">
        <v>61</v>
      </c>
      <c r="F2912" t="s">
        <v>61</v>
      </c>
      <c r="G2912" t="s">
        <v>61</v>
      </c>
      <c r="I2912" t="s">
        <v>61</v>
      </c>
      <c r="J2912" t="s">
        <v>61</v>
      </c>
      <c r="K2912" t="s">
        <v>61</v>
      </c>
      <c r="M2912" t="s">
        <v>62</v>
      </c>
      <c r="N2912" t="s">
        <v>61</v>
      </c>
      <c r="O2912" t="s">
        <v>61</v>
      </c>
    </row>
    <row r="2913" spans="1:15" x14ac:dyDescent="0.2">
      <c r="A2913" s="1" t="s">
        <v>28465</v>
      </c>
      <c r="B2913" s="1" t="s">
        <v>14844</v>
      </c>
      <c r="C2913" s="1" t="s">
        <v>14845</v>
      </c>
      <c r="D2913" s="1" t="s">
        <v>16217</v>
      </c>
      <c r="G2913" t="s">
        <v>61</v>
      </c>
      <c r="I2913" t="s">
        <v>61</v>
      </c>
      <c r="K2913" t="s">
        <v>61</v>
      </c>
      <c r="N2913" t="s">
        <v>61</v>
      </c>
      <c r="O2913" t="s">
        <v>62</v>
      </c>
    </row>
    <row r="2914" spans="1:15" x14ac:dyDescent="0.2">
      <c r="A2914" s="1" t="s">
        <v>28466</v>
      </c>
      <c r="B2914" s="1" t="s">
        <v>14846</v>
      </c>
      <c r="C2914" s="1" t="s">
        <v>14847</v>
      </c>
      <c r="D2914" s="1" t="s">
        <v>16217</v>
      </c>
      <c r="E2914" t="s">
        <v>61</v>
      </c>
      <c r="F2914" t="s">
        <v>61</v>
      </c>
      <c r="G2914" t="s">
        <v>61</v>
      </c>
      <c r="I2914" t="s">
        <v>61</v>
      </c>
      <c r="J2914" t="s">
        <v>61</v>
      </c>
      <c r="K2914" t="s">
        <v>61</v>
      </c>
      <c r="M2914" t="s">
        <v>61</v>
      </c>
      <c r="N2914" t="s">
        <v>61</v>
      </c>
      <c r="O2914" t="s">
        <v>61</v>
      </c>
    </row>
    <row r="2915" spans="1:15" x14ac:dyDescent="0.2">
      <c r="A2915" s="1" t="s">
        <v>28467</v>
      </c>
      <c r="B2915" s="1" t="s">
        <v>14848</v>
      </c>
      <c r="C2915" s="1" t="s">
        <v>14849</v>
      </c>
      <c r="D2915" s="1" t="s">
        <v>16217</v>
      </c>
      <c r="E2915" t="s">
        <v>61</v>
      </c>
      <c r="F2915" t="s">
        <v>61</v>
      </c>
      <c r="G2915" t="s">
        <v>61</v>
      </c>
      <c r="I2915" t="s">
        <v>61</v>
      </c>
      <c r="J2915" t="s">
        <v>61</v>
      </c>
      <c r="K2915" t="s">
        <v>61</v>
      </c>
      <c r="M2915" t="s">
        <v>61</v>
      </c>
      <c r="N2915" t="s">
        <v>61</v>
      </c>
      <c r="O2915" t="s">
        <v>61</v>
      </c>
    </row>
    <row r="2916" spans="1:15" x14ac:dyDescent="0.2">
      <c r="A2916" s="1" t="s">
        <v>28468</v>
      </c>
      <c r="B2916" s="1" t="s">
        <v>14850</v>
      </c>
      <c r="C2916" s="1" t="s">
        <v>14851</v>
      </c>
      <c r="D2916" s="1" t="s">
        <v>16217</v>
      </c>
      <c r="E2916" t="s">
        <v>61</v>
      </c>
      <c r="F2916" t="s">
        <v>61</v>
      </c>
      <c r="G2916" t="s">
        <v>61</v>
      </c>
      <c r="I2916" t="s">
        <v>61</v>
      </c>
      <c r="J2916" t="s">
        <v>61</v>
      </c>
      <c r="K2916" t="s">
        <v>61</v>
      </c>
      <c r="M2916" t="s">
        <v>62</v>
      </c>
      <c r="N2916" t="s">
        <v>61</v>
      </c>
      <c r="O2916" t="s">
        <v>61</v>
      </c>
    </row>
    <row r="2917" spans="1:15" x14ac:dyDescent="0.2">
      <c r="A2917" s="1" t="s">
        <v>28469</v>
      </c>
      <c r="B2917" s="1" t="s">
        <v>14852</v>
      </c>
      <c r="C2917" s="1" t="s">
        <v>14853</v>
      </c>
      <c r="D2917" s="1" t="s">
        <v>16217</v>
      </c>
      <c r="E2917" t="s">
        <v>61</v>
      </c>
      <c r="F2917" t="s">
        <v>61</v>
      </c>
      <c r="G2917" t="s">
        <v>61</v>
      </c>
      <c r="I2917" t="s">
        <v>61</v>
      </c>
      <c r="J2917" t="s">
        <v>61</v>
      </c>
      <c r="K2917" t="s">
        <v>61</v>
      </c>
      <c r="O2917" t="s">
        <v>61</v>
      </c>
    </row>
    <row r="2918" spans="1:15" x14ac:dyDescent="0.2">
      <c r="A2918" s="1" t="s">
        <v>28470</v>
      </c>
      <c r="B2918" s="1" t="s">
        <v>14854</v>
      </c>
      <c r="C2918" s="1" t="s">
        <v>14855</v>
      </c>
      <c r="D2918" s="1" t="s">
        <v>16217</v>
      </c>
      <c r="G2918" t="s">
        <v>61</v>
      </c>
      <c r="I2918" t="s">
        <v>61</v>
      </c>
      <c r="J2918" t="s">
        <v>61</v>
      </c>
      <c r="K2918" t="s">
        <v>61</v>
      </c>
      <c r="M2918" t="s">
        <v>61</v>
      </c>
      <c r="O2918" t="s">
        <v>61</v>
      </c>
    </row>
    <row r="2919" spans="1:15" x14ac:dyDescent="0.2">
      <c r="A2919" s="1" t="s">
        <v>28471</v>
      </c>
      <c r="B2919" s="1" t="s">
        <v>14856</v>
      </c>
      <c r="C2919" s="1" t="s">
        <v>14857</v>
      </c>
      <c r="D2919" s="1" t="s">
        <v>16217</v>
      </c>
      <c r="E2919" t="s">
        <v>61</v>
      </c>
      <c r="F2919" t="s">
        <v>61</v>
      </c>
      <c r="G2919" t="s">
        <v>61</v>
      </c>
      <c r="I2919" t="s">
        <v>61</v>
      </c>
      <c r="J2919" t="s">
        <v>61</v>
      </c>
      <c r="K2919" t="s">
        <v>61</v>
      </c>
      <c r="M2919" t="s">
        <v>61</v>
      </c>
      <c r="N2919" t="s">
        <v>61</v>
      </c>
      <c r="O2919" t="s">
        <v>61</v>
      </c>
    </row>
    <row r="2920" spans="1:15" x14ac:dyDescent="0.2">
      <c r="A2920" s="1" t="s">
        <v>28472</v>
      </c>
      <c r="B2920" s="1" t="s">
        <v>14858</v>
      </c>
      <c r="C2920" s="1" t="s">
        <v>14859</v>
      </c>
      <c r="D2920" s="1" t="s">
        <v>16217</v>
      </c>
      <c r="G2920" t="s">
        <v>61</v>
      </c>
      <c r="I2920" t="s">
        <v>61</v>
      </c>
      <c r="K2920" t="s">
        <v>61</v>
      </c>
      <c r="O2920" t="s">
        <v>61</v>
      </c>
    </row>
    <row r="2921" spans="1:15" x14ac:dyDescent="0.2">
      <c r="A2921" s="1" t="s">
        <v>28473</v>
      </c>
      <c r="B2921" s="1" t="s">
        <v>14860</v>
      </c>
      <c r="C2921" s="1" t="s">
        <v>14861</v>
      </c>
      <c r="D2921" s="1" t="s">
        <v>16217</v>
      </c>
      <c r="E2921" t="s">
        <v>61</v>
      </c>
      <c r="F2921" t="s">
        <v>61</v>
      </c>
      <c r="G2921" t="s">
        <v>61</v>
      </c>
      <c r="I2921" t="s">
        <v>61</v>
      </c>
      <c r="J2921" t="s">
        <v>61</v>
      </c>
      <c r="K2921" t="s">
        <v>61</v>
      </c>
      <c r="M2921" t="s">
        <v>61</v>
      </c>
      <c r="N2921" t="s">
        <v>61</v>
      </c>
      <c r="O2921" t="s">
        <v>61</v>
      </c>
    </row>
    <row r="2922" spans="1:15" x14ac:dyDescent="0.2">
      <c r="A2922" s="1" t="s">
        <v>28474</v>
      </c>
      <c r="B2922" s="1" t="s">
        <v>14862</v>
      </c>
      <c r="C2922" s="1" t="s">
        <v>14863</v>
      </c>
      <c r="D2922" s="1" t="s">
        <v>16217</v>
      </c>
      <c r="E2922" t="s">
        <v>61</v>
      </c>
      <c r="F2922" t="s">
        <v>61</v>
      </c>
      <c r="G2922" t="s">
        <v>61</v>
      </c>
      <c r="I2922" t="s">
        <v>61</v>
      </c>
      <c r="J2922" t="s">
        <v>61</v>
      </c>
      <c r="K2922" t="s">
        <v>61</v>
      </c>
      <c r="M2922" t="s">
        <v>61</v>
      </c>
      <c r="N2922" t="s">
        <v>61</v>
      </c>
      <c r="O2922" t="s">
        <v>61</v>
      </c>
    </row>
    <row r="2923" spans="1:15" x14ac:dyDescent="0.2">
      <c r="A2923" s="1" t="s">
        <v>28475</v>
      </c>
      <c r="B2923" s="1" t="s">
        <v>14864</v>
      </c>
      <c r="C2923" s="1" t="s">
        <v>14865</v>
      </c>
      <c r="D2923" s="1" t="s">
        <v>16217</v>
      </c>
      <c r="E2923" t="s">
        <v>61</v>
      </c>
      <c r="F2923" t="s">
        <v>61</v>
      </c>
      <c r="G2923" t="s">
        <v>61</v>
      </c>
      <c r="I2923" t="s">
        <v>61</v>
      </c>
      <c r="J2923" t="s">
        <v>61</v>
      </c>
      <c r="K2923" t="s">
        <v>61</v>
      </c>
      <c r="M2923" t="s">
        <v>61</v>
      </c>
      <c r="N2923" t="s">
        <v>61</v>
      </c>
      <c r="O2923" t="s">
        <v>61</v>
      </c>
    </row>
    <row r="2924" spans="1:15" x14ac:dyDescent="0.2">
      <c r="A2924" s="1" t="s">
        <v>28476</v>
      </c>
      <c r="B2924" s="1" t="s">
        <v>14866</v>
      </c>
      <c r="C2924" s="1" t="s">
        <v>14867</v>
      </c>
      <c r="D2924" s="1" t="s">
        <v>16217</v>
      </c>
      <c r="E2924" t="s">
        <v>61</v>
      </c>
      <c r="F2924" t="s">
        <v>61</v>
      </c>
      <c r="G2924" t="s">
        <v>61</v>
      </c>
      <c r="I2924" t="s">
        <v>61</v>
      </c>
      <c r="J2924" t="s">
        <v>61</v>
      </c>
      <c r="K2924" t="s">
        <v>61</v>
      </c>
      <c r="M2924" t="s">
        <v>61</v>
      </c>
      <c r="N2924" t="s">
        <v>61</v>
      </c>
      <c r="O2924" t="s">
        <v>61</v>
      </c>
    </row>
    <row r="2925" spans="1:15" x14ac:dyDescent="0.2">
      <c r="A2925" s="1" t="s">
        <v>28477</v>
      </c>
      <c r="B2925" s="1" t="s">
        <v>14868</v>
      </c>
      <c r="C2925" s="1" t="s">
        <v>14869</v>
      </c>
      <c r="D2925" s="1" t="s">
        <v>16217</v>
      </c>
      <c r="E2925" t="s">
        <v>61</v>
      </c>
      <c r="F2925" t="s">
        <v>61</v>
      </c>
      <c r="G2925" t="s">
        <v>61</v>
      </c>
      <c r="I2925" t="s">
        <v>61</v>
      </c>
      <c r="J2925" t="s">
        <v>61</v>
      </c>
      <c r="K2925" t="s">
        <v>61</v>
      </c>
      <c r="M2925" t="s">
        <v>61</v>
      </c>
      <c r="N2925" t="s">
        <v>61</v>
      </c>
      <c r="O2925" t="s">
        <v>61</v>
      </c>
    </row>
    <row r="2926" spans="1:15" x14ac:dyDescent="0.2">
      <c r="A2926" s="1" t="s">
        <v>28478</v>
      </c>
      <c r="B2926" s="1" t="s">
        <v>14870</v>
      </c>
      <c r="C2926" s="1" t="s">
        <v>14871</v>
      </c>
      <c r="D2926" s="1" t="s">
        <v>16217</v>
      </c>
      <c r="E2926" t="s">
        <v>61</v>
      </c>
      <c r="F2926" t="s">
        <v>61</v>
      </c>
      <c r="G2926" t="s">
        <v>62</v>
      </c>
      <c r="I2926" t="s">
        <v>62</v>
      </c>
      <c r="J2926" t="s">
        <v>61</v>
      </c>
      <c r="K2926" t="s">
        <v>61</v>
      </c>
      <c r="M2926" t="s">
        <v>62</v>
      </c>
      <c r="N2926" t="s">
        <v>62</v>
      </c>
      <c r="O2926" t="s">
        <v>62</v>
      </c>
    </row>
    <row r="2927" spans="1:15" x14ac:dyDescent="0.2">
      <c r="A2927" s="1" t="s">
        <v>28479</v>
      </c>
      <c r="B2927" s="1" t="s">
        <v>14872</v>
      </c>
      <c r="C2927" s="1" t="s">
        <v>14873</v>
      </c>
      <c r="D2927" s="1" t="s">
        <v>16217</v>
      </c>
      <c r="E2927" t="s">
        <v>61</v>
      </c>
      <c r="F2927" t="s">
        <v>61</v>
      </c>
      <c r="G2927" t="s">
        <v>61</v>
      </c>
      <c r="I2927" t="s">
        <v>62</v>
      </c>
      <c r="J2927" t="s">
        <v>61</v>
      </c>
      <c r="K2927" t="s">
        <v>61</v>
      </c>
      <c r="M2927" t="s">
        <v>62</v>
      </c>
      <c r="N2927" t="s">
        <v>62</v>
      </c>
      <c r="O2927" t="s">
        <v>62</v>
      </c>
    </row>
    <row r="2928" spans="1:15" x14ac:dyDescent="0.2">
      <c r="A2928" s="1" t="s">
        <v>28480</v>
      </c>
      <c r="B2928" s="1" t="s">
        <v>14874</v>
      </c>
      <c r="C2928" s="1" t="s">
        <v>14875</v>
      </c>
      <c r="D2928" s="1" t="s">
        <v>16217</v>
      </c>
      <c r="E2928" t="s">
        <v>61</v>
      </c>
      <c r="F2928" t="s">
        <v>61</v>
      </c>
      <c r="G2928" t="s">
        <v>61</v>
      </c>
      <c r="I2928" t="s">
        <v>61</v>
      </c>
      <c r="J2928" t="s">
        <v>61</v>
      </c>
      <c r="K2928" t="s">
        <v>61</v>
      </c>
      <c r="M2928" t="s">
        <v>61</v>
      </c>
      <c r="N2928" t="s">
        <v>61</v>
      </c>
      <c r="O2928" t="s">
        <v>61</v>
      </c>
    </row>
    <row r="2929" spans="1:15" x14ac:dyDescent="0.2">
      <c r="A2929" s="1" t="s">
        <v>28481</v>
      </c>
      <c r="B2929" s="1" t="s">
        <v>14876</v>
      </c>
      <c r="C2929" s="1" t="s">
        <v>14877</v>
      </c>
      <c r="D2929" s="1" t="s">
        <v>16217</v>
      </c>
      <c r="E2929" t="s">
        <v>61</v>
      </c>
      <c r="F2929" t="s">
        <v>61</v>
      </c>
      <c r="G2929" t="s">
        <v>61</v>
      </c>
      <c r="I2929" t="s">
        <v>61</v>
      </c>
      <c r="J2929" t="s">
        <v>61</v>
      </c>
      <c r="K2929" t="s">
        <v>61</v>
      </c>
      <c r="M2929" t="s">
        <v>61</v>
      </c>
      <c r="N2929" t="s">
        <v>61</v>
      </c>
      <c r="O2929" t="s">
        <v>61</v>
      </c>
    </row>
    <row r="2930" spans="1:15" x14ac:dyDescent="0.2">
      <c r="A2930" s="1" t="s">
        <v>28482</v>
      </c>
      <c r="B2930" s="1" t="s">
        <v>14878</v>
      </c>
      <c r="C2930" s="1" t="s">
        <v>14879</v>
      </c>
      <c r="D2930" s="1" t="s">
        <v>16217</v>
      </c>
      <c r="E2930" t="s">
        <v>61</v>
      </c>
      <c r="F2930" t="s">
        <v>61</v>
      </c>
      <c r="G2930" t="s">
        <v>61</v>
      </c>
      <c r="I2930" t="s">
        <v>61</v>
      </c>
      <c r="J2930" t="s">
        <v>61</v>
      </c>
      <c r="K2930" t="s">
        <v>61</v>
      </c>
      <c r="M2930" t="s">
        <v>61</v>
      </c>
      <c r="N2930" t="s">
        <v>61</v>
      </c>
      <c r="O2930" t="s">
        <v>61</v>
      </c>
    </row>
    <row r="2931" spans="1:15" x14ac:dyDescent="0.2">
      <c r="A2931" s="1" t="s">
        <v>28483</v>
      </c>
      <c r="B2931" s="1" t="s">
        <v>14880</v>
      </c>
      <c r="C2931" s="1" t="s">
        <v>14881</v>
      </c>
      <c r="D2931" s="1" t="s">
        <v>16217</v>
      </c>
      <c r="E2931" t="s">
        <v>61</v>
      </c>
      <c r="F2931" t="s">
        <v>61</v>
      </c>
      <c r="G2931" t="s">
        <v>61</v>
      </c>
      <c r="I2931" t="s">
        <v>61</v>
      </c>
      <c r="J2931" t="s">
        <v>61</v>
      </c>
      <c r="K2931" t="s">
        <v>61</v>
      </c>
      <c r="M2931" t="s">
        <v>61</v>
      </c>
      <c r="N2931" t="s">
        <v>61</v>
      </c>
      <c r="O2931" t="s">
        <v>61</v>
      </c>
    </row>
    <row r="2932" spans="1:15" x14ac:dyDescent="0.2">
      <c r="A2932" s="1" t="s">
        <v>28484</v>
      </c>
      <c r="B2932" s="1" t="s">
        <v>14882</v>
      </c>
      <c r="C2932" s="1" t="s">
        <v>14883</v>
      </c>
      <c r="D2932" s="1" t="s">
        <v>16217</v>
      </c>
      <c r="E2932" t="s">
        <v>61</v>
      </c>
      <c r="F2932" t="s">
        <v>61</v>
      </c>
      <c r="G2932" t="s">
        <v>61</v>
      </c>
      <c r="I2932" t="s">
        <v>61</v>
      </c>
      <c r="J2932" t="s">
        <v>61</v>
      </c>
      <c r="K2932" t="s">
        <v>61</v>
      </c>
      <c r="M2932" t="s">
        <v>61</v>
      </c>
      <c r="N2932" t="s">
        <v>61</v>
      </c>
      <c r="O2932" t="s">
        <v>61</v>
      </c>
    </row>
    <row r="2933" spans="1:15" x14ac:dyDescent="0.2">
      <c r="A2933" s="1" t="s">
        <v>28485</v>
      </c>
      <c r="B2933" s="1" t="s">
        <v>14884</v>
      </c>
      <c r="C2933" s="1" t="s">
        <v>14885</v>
      </c>
      <c r="D2933" s="1" t="s">
        <v>16217</v>
      </c>
      <c r="E2933" t="s">
        <v>61</v>
      </c>
      <c r="F2933" t="s">
        <v>61</v>
      </c>
      <c r="G2933" t="s">
        <v>61</v>
      </c>
      <c r="I2933" t="s">
        <v>61</v>
      </c>
      <c r="J2933" t="s">
        <v>61</v>
      </c>
      <c r="K2933" t="s">
        <v>61</v>
      </c>
      <c r="M2933" t="s">
        <v>61</v>
      </c>
      <c r="N2933" t="s">
        <v>61</v>
      </c>
      <c r="O2933" t="s">
        <v>61</v>
      </c>
    </row>
    <row r="2934" spans="1:15" x14ac:dyDescent="0.2">
      <c r="A2934" s="1" t="s">
        <v>28486</v>
      </c>
      <c r="B2934" s="1" t="s">
        <v>14886</v>
      </c>
      <c r="C2934" s="1" t="s">
        <v>14887</v>
      </c>
      <c r="D2934" s="1" t="s">
        <v>16217</v>
      </c>
      <c r="E2934" t="s">
        <v>61</v>
      </c>
      <c r="F2934" t="s">
        <v>61</v>
      </c>
      <c r="G2934" t="s">
        <v>61</v>
      </c>
      <c r="I2934" t="s">
        <v>62</v>
      </c>
      <c r="J2934" t="s">
        <v>61</v>
      </c>
      <c r="K2934" t="s">
        <v>61</v>
      </c>
      <c r="M2934" t="s">
        <v>61</v>
      </c>
      <c r="N2934" t="s">
        <v>61</v>
      </c>
      <c r="O2934" t="s">
        <v>61</v>
      </c>
    </row>
    <row r="2935" spans="1:15" x14ac:dyDescent="0.2">
      <c r="A2935" s="1" t="s">
        <v>28487</v>
      </c>
      <c r="B2935" s="1" t="s">
        <v>14888</v>
      </c>
      <c r="C2935" s="1" t="s">
        <v>14889</v>
      </c>
      <c r="D2935" s="1" t="s">
        <v>16217</v>
      </c>
      <c r="E2935" t="s">
        <v>61</v>
      </c>
      <c r="F2935" t="s">
        <v>61</v>
      </c>
      <c r="G2935" t="s">
        <v>61</v>
      </c>
      <c r="I2935" t="s">
        <v>61</v>
      </c>
      <c r="J2935" t="s">
        <v>61</v>
      </c>
      <c r="K2935" t="s">
        <v>61</v>
      </c>
      <c r="M2935" t="s">
        <v>61</v>
      </c>
      <c r="N2935" t="s">
        <v>61</v>
      </c>
      <c r="O2935" t="s">
        <v>61</v>
      </c>
    </row>
    <row r="2936" spans="1:15" x14ac:dyDescent="0.2">
      <c r="A2936" s="1" t="s">
        <v>28488</v>
      </c>
      <c r="B2936" s="1" t="s">
        <v>14890</v>
      </c>
      <c r="C2936" s="1" t="s">
        <v>14891</v>
      </c>
      <c r="D2936" s="1" t="s">
        <v>16217</v>
      </c>
      <c r="G2936" t="s">
        <v>61</v>
      </c>
      <c r="I2936" t="s">
        <v>62</v>
      </c>
      <c r="K2936" t="s">
        <v>61</v>
      </c>
      <c r="N2936" t="s">
        <v>61</v>
      </c>
      <c r="O2936" t="s">
        <v>62</v>
      </c>
    </row>
    <row r="2937" spans="1:15" x14ac:dyDescent="0.2">
      <c r="A2937" s="1" t="s">
        <v>28489</v>
      </c>
      <c r="B2937" s="1" t="s">
        <v>14892</v>
      </c>
      <c r="C2937" s="1" t="s">
        <v>14893</v>
      </c>
      <c r="D2937" s="1" t="s">
        <v>16217</v>
      </c>
      <c r="E2937" t="s">
        <v>61</v>
      </c>
      <c r="F2937" t="s">
        <v>61</v>
      </c>
      <c r="G2937" t="s">
        <v>61</v>
      </c>
      <c r="I2937" t="s">
        <v>61</v>
      </c>
      <c r="J2937" t="s">
        <v>61</v>
      </c>
      <c r="K2937" t="s">
        <v>61</v>
      </c>
      <c r="M2937" t="s">
        <v>61</v>
      </c>
      <c r="N2937" t="s">
        <v>61</v>
      </c>
      <c r="O2937" t="s">
        <v>61</v>
      </c>
    </row>
    <row r="2938" spans="1:15" x14ac:dyDescent="0.2">
      <c r="A2938" s="1" t="s">
        <v>28490</v>
      </c>
      <c r="B2938" s="1" t="s">
        <v>14894</v>
      </c>
      <c r="C2938" s="1" t="s">
        <v>14895</v>
      </c>
      <c r="D2938" s="1" t="s">
        <v>16217</v>
      </c>
      <c r="E2938" t="s">
        <v>61</v>
      </c>
      <c r="F2938" t="s">
        <v>61</v>
      </c>
      <c r="G2938" t="s">
        <v>61</v>
      </c>
      <c r="I2938" t="s">
        <v>61</v>
      </c>
      <c r="J2938" t="s">
        <v>61</v>
      </c>
      <c r="K2938" t="s">
        <v>61</v>
      </c>
      <c r="M2938" t="s">
        <v>61</v>
      </c>
      <c r="N2938" t="s">
        <v>61</v>
      </c>
      <c r="O2938" t="s">
        <v>61</v>
      </c>
    </row>
    <row r="2939" spans="1:15" x14ac:dyDescent="0.2">
      <c r="A2939" s="1" t="s">
        <v>28491</v>
      </c>
      <c r="B2939" s="1" t="s">
        <v>14896</v>
      </c>
      <c r="C2939" s="1" t="s">
        <v>14897</v>
      </c>
      <c r="D2939" s="1" t="s">
        <v>16217</v>
      </c>
      <c r="E2939" t="s">
        <v>61</v>
      </c>
      <c r="F2939" t="s">
        <v>61</v>
      </c>
      <c r="G2939" t="s">
        <v>61</v>
      </c>
      <c r="I2939" t="s">
        <v>61</v>
      </c>
      <c r="J2939" t="s">
        <v>62</v>
      </c>
      <c r="K2939" t="s">
        <v>61</v>
      </c>
      <c r="M2939" t="s">
        <v>61</v>
      </c>
      <c r="N2939" t="s">
        <v>61</v>
      </c>
      <c r="O2939" t="s">
        <v>61</v>
      </c>
    </row>
    <row r="2940" spans="1:15" x14ac:dyDescent="0.2">
      <c r="A2940" s="1" t="s">
        <v>28492</v>
      </c>
      <c r="B2940" s="1" t="s">
        <v>14898</v>
      </c>
      <c r="C2940" s="1" t="s">
        <v>14899</v>
      </c>
      <c r="D2940" s="1" t="s">
        <v>16217</v>
      </c>
      <c r="E2940" t="s">
        <v>61</v>
      </c>
      <c r="F2940" t="s">
        <v>61</v>
      </c>
      <c r="G2940" t="s">
        <v>61</v>
      </c>
      <c r="I2940" t="s">
        <v>61</v>
      </c>
      <c r="J2940" t="s">
        <v>61</v>
      </c>
      <c r="K2940" t="s">
        <v>61</v>
      </c>
      <c r="M2940" t="s">
        <v>61</v>
      </c>
      <c r="N2940" t="s">
        <v>61</v>
      </c>
      <c r="O2940" t="s">
        <v>61</v>
      </c>
    </row>
    <row r="2941" spans="1:15" x14ac:dyDescent="0.2">
      <c r="A2941" s="1" t="s">
        <v>28493</v>
      </c>
      <c r="B2941" s="1" t="s">
        <v>14900</v>
      </c>
      <c r="C2941" s="1" t="s">
        <v>14901</v>
      </c>
      <c r="D2941" s="1" t="s">
        <v>16217</v>
      </c>
      <c r="E2941" t="s">
        <v>61</v>
      </c>
      <c r="F2941" t="s">
        <v>61</v>
      </c>
      <c r="G2941" t="s">
        <v>61</v>
      </c>
      <c r="I2941" t="s">
        <v>61</v>
      </c>
      <c r="J2941" t="s">
        <v>61</v>
      </c>
      <c r="K2941" t="s">
        <v>62</v>
      </c>
      <c r="M2941" t="s">
        <v>61</v>
      </c>
      <c r="N2941" t="s">
        <v>61</v>
      </c>
      <c r="O2941" t="s">
        <v>61</v>
      </c>
    </row>
    <row r="2942" spans="1:15" x14ac:dyDescent="0.2">
      <c r="A2942" s="1" t="s">
        <v>28494</v>
      </c>
      <c r="B2942" s="1" t="s">
        <v>14902</v>
      </c>
      <c r="C2942" s="1" t="s">
        <v>14903</v>
      </c>
      <c r="D2942" s="1" t="s">
        <v>16217</v>
      </c>
      <c r="E2942" t="s">
        <v>61</v>
      </c>
      <c r="F2942" t="s">
        <v>61</v>
      </c>
      <c r="G2942" t="s">
        <v>61</v>
      </c>
      <c r="I2942" t="s">
        <v>61</v>
      </c>
      <c r="J2942" t="s">
        <v>61</v>
      </c>
      <c r="K2942" t="s">
        <v>61</v>
      </c>
      <c r="M2942" t="s">
        <v>61</v>
      </c>
      <c r="N2942" t="s">
        <v>61</v>
      </c>
      <c r="O2942" t="s">
        <v>61</v>
      </c>
    </row>
    <row r="2943" spans="1:15" x14ac:dyDescent="0.2">
      <c r="A2943" s="1" t="s">
        <v>28495</v>
      </c>
      <c r="B2943" s="1" t="s">
        <v>14904</v>
      </c>
      <c r="C2943" s="1" t="s">
        <v>14905</v>
      </c>
      <c r="D2943" s="1" t="s">
        <v>16217</v>
      </c>
      <c r="E2943" t="s">
        <v>61</v>
      </c>
      <c r="F2943" t="s">
        <v>61</v>
      </c>
      <c r="G2943" t="s">
        <v>61</v>
      </c>
      <c r="I2943" t="s">
        <v>62</v>
      </c>
      <c r="J2943" t="s">
        <v>61</v>
      </c>
      <c r="K2943" t="s">
        <v>61</v>
      </c>
      <c r="M2943" t="s">
        <v>61</v>
      </c>
      <c r="N2943" t="s">
        <v>61</v>
      </c>
      <c r="O2943" t="s">
        <v>61</v>
      </c>
    </row>
    <row r="2944" spans="1:15" x14ac:dyDescent="0.2">
      <c r="A2944" s="1" t="s">
        <v>28496</v>
      </c>
      <c r="B2944" s="1" t="s">
        <v>14906</v>
      </c>
      <c r="C2944" s="1" t="s">
        <v>14907</v>
      </c>
      <c r="D2944" s="1" t="s">
        <v>16217</v>
      </c>
      <c r="E2944" t="s">
        <v>61</v>
      </c>
      <c r="F2944" t="s">
        <v>61</v>
      </c>
      <c r="G2944" t="s">
        <v>61</v>
      </c>
      <c r="I2944" t="s">
        <v>61</v>
      </c>
      <c r="J2944" t="s">
        <v>61</v>
      </c>
      <c r="K2944" t="s">
        <v>61</v>
      </c>
      <c r="M2944" t="s">
        <v>61</v>
      </c>
      <c r="N2944" t="s">
        <v>61</v>
      </c>
      <c r="O2944" t="s">
        <v>61</v>
      </c>
    </row>
    <row r="2945" spans="1:15" x14ac:dyDescent="0.2">
      <c r="A2945" s="1" t="s">
        <v>28497</v>
      </c>
      <c r="B2945" s="1" t="s">
        <v>14908</v>
      </c>
      <c r="C2945" s="1" t="s">
        <v>14909</v>
      </c>
      <c r="D2945" s="1" t="s">
        <v>16217</v>
      </c>
      <c r="E2945" t="s">
        <v>61</v>
      </c>
      <c r="F2945" t="s">
        <v>61</v>
      </c>
      <c r="G2945" t="s">
        <v>61</v>
      </c>
      <c r="I2945" t="s">
        <v>61</v>
      </c>
      <c r="J2945" t="s">
        <v>61</v>
      </c>
      <c r="K2945" t="s">
        <v>61</v>
      </c>
      <c r="M2945" t="s">
        <v>61</v>
      </c>
      <c r="N2945" t="s">
        <v>61</v>
      </c>
      <c r="O2945" t="s">
        <v>61</v>
      </c>
    </row>
    <row r="2946" spans="1:15" x14ac:dyDescent="0.2">
      <c r="A2946" s="1" t="s">
        <v>28498</v>
      </c>
      <c r="B2946" s="1" t="s">
        <v>14910</v>
      </c>
      <c r="C2946" s="1" t="s">
        <v>14911</v>
      </c>
      <c r="D2946" s="1" t="s">
        <v>16217</v>
      </c>
      <c r="E2946" t="s">
        <v>61</v>
      </c>
      <c r="F2946" t="s">
        <v>61</v>
      </c>
      <c r="G2946" t="s">
        <v>61</v>
      </c>
      <c r="I2946" t="s">
        <v>61</v>
      </c>
      <c r="J2946" t="s">
        <v>61</v>
      </c>
      <c r="K2946" t="s">
        <v>61</v>
      </c>
      <c r="M2946" t="s">
        <v>61</v>
      </c>
      <c r="N2946" t="s">
        <v>61</v>
      </c>
      <c r="O2946" t="s">
        <v>61</v>
      </c>
    </row>
    <row r="2947" spans="1:15" x14ac:dyDescent="0.2">
      <c r="A2947" s="1" t="s">
        <v>28499</v>
      </c>
      <c r="B2947" s="1" t="s">
        <v>14912</v>
      </c>
      <c r="C2947" s="1" t="s">
        <v>14913</v>
      </c>
      <c r="D2947" s="1" t="s">
        <v>16217</v>
      </c>
      <c r="E2947" t="s">
        <v>61</v>
      </c>
      <c r="F2947" t="s">
        <v>61</v>
      </c>
      <c r="G2947" t="s">
        <v>61</v>
      </c>
      <c r="I2947" t="s">
        <v>61</v>
      </c>
      <c r="J2947" t="s">
        <v>61</v>
      </c>
      <c r="K2947" t="s">
        <v>61</v>
      </c>
      <c r="M2947" t="s">
        <v>61</v>
      </c>
      <c r="N2947" t="s">
        <v>61</v>
      </c>
      <c r="O2947" t="s">
        <v>61</v>
      </c>
    </row>
    <row r="2948" spans="1:15" x14ac:dyDescent="0.2">
      <c r="A2948" s="1" t="s">
        <v>28500</v>
      </c>
      <c r="B2948" s="1" t="s">
        <v>14914</v>
      </c>
      <c r="C2948" s="1" t="s">
        <v>14915</v>
      </c>
      <c r="D2948" s="1" t="s">
        <v>16217</v>
      </c>
      <c r="E2948" t="s">
        <v>61</v>
      </c>
      <c r="F2948" t="s">
        <v>61</v>
      </c>
      <c r="G2948" t="s">
        <v>61</v>
      </c>
      <c r="I2948" t="s">
        <v>61</v>
      </c>
      <c r="J2948" t="s">
        <v>61</v>
      </c>
      <c r="K2948" t="s">
        <v>61</v>
      </c>
      <c r="M2948" t="s">
        <v>61</v>
      </c>
      <c r="N2948" t="s">
        <v>61</v>
      </c>
      <c r="O2948" t="s">
        <v>61</v>
      </c>
    </row>
    <row r="2949" spans="1:15" x14ac:dyDescent="0.2">
      <c r="A2949" s="1" t="s">
        <v>28501</v>
      </c>
      <c r="B2949" s="1" t="s">
        <v>14916</v>
      </c>
      <c r="C2949" s="1" t="s">
        <v>14917</v>
      </c>
      <c r="D2949" s="1" t="s">
        <v>16217</v>
      </c>
      <c r="E2949" t="s">
        <v>61</v>
      </c>
      <c r="F2949" t="s">
        <v>61</v>
      </c>
      <c r="G2949" t="s">
        <v>61</v>
      </c>
      <c r="I2949" t="s">
        <v>61</v>
      </c>
      <c r="J2949" t="s">
        <v>61</v>
      </c>
      <c r="K2949" t="s">
        <v>61</v>
      </c>
      <c r="M2949" t="s">
        <v>61</v>
      </c>
      <c r="N2949" t="s">
        <v>61</v>
      </c>
      <c r="O2949" t="s">
        <v>61</v>
      </c>
    </row>
    <row r="2950" spans="1:15" x14ac:dyDescent="0.2">
      <c r="A2950" s="1" t="s">
        <v>28502</v>
      </c>
      <c r="B2950" s="1" t="s">
        <v>14918</v>
      </c>
      <c r="C2950" s="1" t="s">
        <v>14919</v>
      </c>
      <c r="D2950" s="1" t="s">
        <v>16217</v>
      </c>
      <c r="E2950" t="s">
        <v>61</v>
      </c>
      <c r="F2950" t="s">
        <v>61</v>
      </c>
      <c r="G2950" t="s">
        <v>61</v>
      </c>
      <c r="I2950" t="s">
        <v>61</v>
      </c>
      <c r="J2950" t="s">
        <v>61</v>
      </c>
      <c r="K2950" t="s">
        <v>61</v>
      </c>
      <c r="M2950" t="s">
        <v>61</v>
      </c>
      <c r="N2950" t="s">
        <v>61</v>
      </c>
      <c r="O2950" t="s">
        <v>61</v>
      </c>
    </row>
    <row r="2951" spans="1:15" x14ac:dyDescent="0.2">
      <c r="A2951" s="1" t="s">
        <v>28503</v>
      </c>
      <c r="B2951" s="1" t="s">
        <v>14920</v>
      </c>
      <c r="C2951" s="1" t="s">
        <v>14921</v>
      </c>
      <c r="D2951" s="1" t="s">
        <v>16217</v>
      </c>
      <c r="E2951" t="s">
        <v>61</v>
      </c>
      <c r="F2951" t="s">
        <v>61</v>
      </c>
      <c r="G2951" t="s">
        <v>61</v>
      </c>
      <c r="I2951" t="s">
        <v>61</v>
      </c>
      <c r="J2951" t="s">
        <v>61</v>
      </c>
      <c r="K2951" t="s">
        <v>61</v>
      </c>
      <c r="M2951" t="s">
        <v>61</v>
      </c>
      <c r="N2951" t="s">
        <v>62</v>
      </c>
      <c r="O2951" t="s">
        <v>61</v>
      </c>
    </row>
    <row r="2952" spans="1:15" x14ac:dyDescent="0.2">
      <c r="A2952" s="1" t="s">
        <v>28504</v>
      </c>
      <c r="B2952" s="1" t="s">
        <v>14922</v>
      </c>
      <c r="C2952" s="1" t="s">
        <v>14923</v>
      </c>
      <c r="D2952" s="1" t="s">
        <v>16217</v>
      </c>
      <c r="E2952" t="s">
        <v>61</v>
      </c>
      <c r="F2952" t="s">
        <v>61</v>
      </c>
      <c r="G2952" t="s">
        <v>61</v>
      </c>
      <c r="I2952" t="s">
        <v>61</v>
      </c>
      <c r="J2952" t="s">
        <v>61</v>
      </c>
      <c r="K2952" t="s">
        <v>61</v>
      </c>
      <c r="M2952" t="s">
        <v>61</v>
      </c>
      <c r="N2952" t="s">
        <v>61</v>
      </c>
      <c r="O2952" t="s">
        <v>61</v>
      </c>
    </row>
    <row r="2953" spans="1:15" x14ac:dyDescent="0.2">
      <c r="A2953" s="1" t="s">
        <v>28505</v>
      </c>
      <c r="B2953" s="1" t="s">
        <v>14924</v>
      </c>
      <c r="C2953" s="1" t="s">
        <v>14925</v>
      </c>
      <c r="D2953" s="1" t="s">
        <v>16217</v>
      </c>
      <c r="E2953" t="s">
        <v>61</v>
      </c>
      <c r="F2953" t="s">
        <v>61</v>
      </c>
      <c r="G2953" t="s">
        <v>61</v>
      </c>
      <c r="I2953" t="s">
        <v>61</v>
      </c>
      <c r="J2953" t="s">
        <v>61</v>
      </c>
      <c r="K2953" t="s">
        <v>61</v>
      </c>
      <c r="M2953" t="s">
        <v>61</v>
      </c>
      <c r="N2953" t="s">
        <v>61</v>
      </c>
      <c r="O2953" t="s">
        <v>61</v>
      </c>
    </row>
    <row r="2954" spans="1:15" x14ac:dyDescent="0.2">
      <c r="A2954" s="1" t="s">
        <v>28506</v>
      </c>
      <c r="B2954" s="1" t="s">
        <v>14926</v>
      </c>
      <c r="C2954" s="1" t="s">
        <v>14927</v>
      </c>
      <c r="D2954" s="1" t="s">
        <v>16217</v>
      </c>
      <c r="E2954" t="s">
        <v>61</v>
      </c>
      <c r="F2954" t="s">
        <v>61</v>
      </c>
      <c r="G2954" t="s">
        <v>61</v>
      </c>
      <c r="I2954" t="s">
        <v>61</v>
      </c>
      <c r="J2954" t="s">
        <v>61</v>
      </c>
      <c r="K2954" t="s">
        <v>61</v>
      </c>
      <c r="M2954" t="s">
        <v>61</v>
      </c>
      <c r="N2954" t="s">
        <v>61</v>
      </c>
      <c r="O2954" t="s">
        <v>61</v>
      </c>
    </row>
    <row r="2955" spans="1:15" x14ac:dyDescent="0.2">
      <c r="A2955" s="1" t="s">
        <v>28507</v>
      </c>
      <c r="B2955" s="1" t="s">
        <v>14928</v>
      </c>
      <c r="C2955" s="1" t="s">
        <v>14929</v>
      </c>
      <c r="D2955" s="1" t="s">
        <v>16217</v>
      </c>
      <c r="E2955" t="s">
        <v>61</v>
      </c>
      <c r="F2955" t="s">
        <v>61</v>
      </c>
      <c r="G2955" t="s">
        <v>61</v>
      </c>
      <c r="I2955" t="s">
        <v>61</v>
      </c>
      <c r="J2955" t="s">
        <v>61</v>
      </c>
      <c r="K2955" t="s">
        <v>61</v>
      </c>
      <c r="M2955" t="s">
        <v>61</v>
      </c>
      <c r="N2955" t="s">
        <v>61</v>
      </c>
      <c r="O2955" t="s">
        <v>61</v>
      </c>
    </row>
    <row r="2956" spans="1:15" x14ac:dyDescent="0.2">
      <c r="A2956" s="1" t="s">
        <v>28508</v>
      </c>
      <c r="B2956" s="1" t="s">
        <v>14930</v>
      </c>
      <c r="C2956" s="1" t="s">
        <v>14931</v>
      </c>
      <c r="D2956" s="1" t="s">
        <v>16217</v>
      </c>
      <c r="E2956" t="s">
        <v>61</v>
      </c>
      <c r="F2956" t="s">
        <v>61</v>
      </c>
      <c r="G2956" t="s">
        <v>61</v>
      </c>
      <c r="I2956" t="s">
        <v>62</v>
      </c>
      <c r="J2956" t="s">
        <v>61</v>
      </c>
      <c r="K2956" t="s">
        <v>61</v>
      </c>
      <c r="M2956" t="s">
        <v>61</v>
      </c>
      <c r="N2956" t="s">
        <v>61</v>
      </c>
      <c r="O2956" t="s">
        <v>61</v>
      </c>
    </row>
    <row r="2957" spans="1:15" x14ac:dyDescent="0.2">
      <c r="A2957" s="1" t="s">
        <v>28509</v>
      </c>
      <c r="B2957" s="1" t="s">
        <v>14932</v>
      </c>
      <c r="C2957" s="1" t="s">
        <v>14933</v>
      </c>
      <c r="D2957" s="1" t="s">
        <v>16217</v>
      </c>
      <c r="E2957" t="s">
        <v>61</v>
      </c>
      <c r="F2957" t="s">
        <v>61</v>
      </c>
      <c r="G2957" t="s">
        <v>61</v>
      </c>
      <c r="I2957" t="s">
        <v>61</v>
      </c>
      <c r="J2957" t="s">
        <v>61</v>
      </c>
      <c r="K2957" t="s">
        <v>61</v>
      </c>
      <c r="M2957" t="s">
        <v>61</v>
      </c>
      <c r="N2957" t="s">
        <v>61</v>
      </c>
      <c r="O2957" t="s">
        <v>61</v>
      </c>
    </row>
    <row r="2958" spans="1:15" x14ac:dyDescent="0.2">
      <c r="A2958" s="1" t="s">
        <v>28510</v>
      </c>
      <c r="B2958" s="1" t="s">
        <v>14934</v>
      </c>
      <c r="C2958" s="1" t="s">
        <v>14935</v>
      </c>
      <c r="D2958" s="1" t="s">
        <v>16217</v>
      </c>
      <c r="E2958" t="s">
        <v>61</v>
      </c>
      <c r="F2958" t="s">
        <v>61</v>
      </c>
      <c r="G2958" t="s">
        <v>61</v>
      </c>
      <c r="I2958" t="s">
        <v>61</v>
      </c>
      <c r="J2958" t="s">
        <v>61</v>
      </c>
      <c r="K2958" t="s">
        <v>61</v>
      </c>
      <c r="M2958" t="s">
        <v>61</v>
      </c>
      <c r="N2958" t="s">
        <v>61</v>
      </c>
      <c r="O2958" t="s">
        <v>61</v>
      </c>
    </row>
    <row r="2959" spans="1:15" x14ac:dyDescent="0.2">
      <c r="A2959" s="1" t="s">
        <v>28511</v>
      </c>
      <c r="B2959" s="1" t="s">
        <v>14936</v>
      </c>
      <c r="C2959" s="1" t="s">
        <v>14937</v>
      </c>
      <c r="D2959" s="1" t="s">
        <v>16217</v>
      </c>
      <c r="E2959" t="s">
        <v>61</v>
      </c>
      <c r="F2959" t="s">
        <v>61</v>
      </c>
      <c r="G2959" t="s">
        <v>61</v>
      </c>
      <c r="I2959" t="s">
        <v>61</v>
      </c>
      <c r="J2959" t="s">
        <v>61</v>
      </c>
      <c r="K2959" t="s">
        <v>61</v>
      </c>
      <c r="M2959" t="s">
        <v>61</v>
      </c>
      <c r="N2959" t="s">
        <v>61</v>
      </c>
      <c r="O2959" t="s">
        <v>61</v>
      </c>
    </row>
    <row r="2960" spans="1:15" x14ac:dyDescent="0.2">
      <c r="A2960" s="1" t="s">
        <v>28512</v>
      </c>
      <c r="B2960" s="1" t="s">
        <v>14938</v>
      </c>
      <c r="C2960" s="1" t="s">
        <v>14939</v>
      </c>
      <c r="D2960" s="1" t="s">
        <v>16217</v>
      </c>
      <c r="E2960" t="s">
        <v>61</v>
      </c>
      <c r="F2960" t="s">
        <v>61</v>
      </c>
      <c r="G2960" t="s">
        <v>61</v>
      </c>
      <c r="I2960" t="s">
        <v>62</v>
      </c>
      <c r="J2960" t="s">
        <v>61</v>
      </c>
      <c r="K2960" t="s">
        <v>61</v>
      </c>
      <c r="M2960" t="s">
        <v>61</v>
      </c>
      <c r="N2960" t="s">
        <v>61</v>
      </c>
      <c r="O2960" t="s">
        <v>61</v>
      </c>
    </row>
    <row r="2961" spans="1:15" x14ac:dyDescent="0.2">
      <c r="A2961" s="1" t="s">
        <v>28513</v>
      </c>
      <c r="B2961" s="1" t="s">
        <v>14940</v>
      </c>
      <c r="C2961" s="1" t="s">
        <v>14941</v>
      </c>
      <c r="D2961" s="1" t="s">
        <v>16217</v>
      </c>
      <c r="E2961" t="s">
        <v>61</v>
      </c>
      <c r="F2961" t="s">
        <v>61</v>
      </c>
      <c r="G2961" t="s">
        <v>61</v>
      </c>
      <c r="I2961" t="s">
        <v>62</v>
      </c>
      <c r="J2961" t="s">
        <v>61</v>
      </c>
      <c r="K2961" t="s">
        <v>61</v>
      </c>
      <c r="M2961" t="s">
        <v>61</v>
      </c>
      <c r="N2961" t="s">
        <v>61</v>
      </c>
      <c r="O2961" t="s">
        <v>61</v>
      </c>
    </row>
    <row r="2962" spans="1:15" x14ac:dyDescent="0.2">
      <c r="A2962" s="1" t="s">
        <v>28514</v>
      </c>
      <c r="B2962" s="1" t="s">
        <v>14942</v>
      </c>
      <c r="C2962" s="1" t="s">
        <v>14943</v>
      </c>
      <c r="D2962" s="1" t="s">
        <v>16217</v>
      </c>
      <c r="E2962" t="s">
        <v>61</v>
      </c>
      <c r="F2962" t="s">
        <v>61</v>
      </c>
      <c r="G2962" t="s">
        <v>61</v>
      </c>
      <c r="I2962" t="s">
        <v>61</v>
      </c>
      <c r="J2962" t="s">
        <v>61</v>
      </c>
      <c r="K2962" t="s">
        <v>61</v>
      </c>
      <c r="M2962" t="s">
        <v>61</v>
      </c>
      <c r="N2962" t="s">
        <v>61</v>
      </c>
      <c r="O2962" t="s">
        <v>61</v>
      </c>
    </row>
    <row r="2963" spans="1:15" x14ac:dyDescent="0.2">
      <c r="A2963" s="1" t="s">
        <v>28515</v>
      </c>
      <c r="B2963" s="1" t="s">
        <v>14944</v>
      </c>
      <c r="C2963" s="1" t="s">
        <v>14945</v>
      </c>
      <c r="D2963" s="1" t="s">
        <v>16217</v>
      </c>
      <c r="E2963" t="s">
        <v>61</v>
      </c>
      <c r="F2963" t="s">
        <v>61</v>
      </c>
      <c r="G2963" t="s">
        <v>61</v>
      </c>
      <c r="I2963" t="s">
        <v>62</v>
      </c>
      <c r="J2963" t="s">
        <v>61</v>
      </c>
      <c r="K2963" t="s">
        <v>61</v>
      </c>
      <c r="M2963" t="s">
        <v>61</v>
      </c>
      <c r="N2963" t="s">
        <v>61</v>
      </c>
      <c r="O2963" t="s">
        <v>61</v>
      </c>
    </row>
    <row r="2964" spans="1:15" x14ac:dyDescent="0.2">
      <c r="A2964" s="1" t="s">
        <v>28516</v>
      </c>
      <c r="B2964" s="1" t="s">
        <v>14946</v>
      </c>
      <c r="C2964" s="1" t="s">
        <v>14947</v>
      </c>
      <c r="D2964" s="1" t="s">
        <v>16217</v>
      </c>
      <c r="E2964" t="s">
        <v>61</v>
      </c>
      <c r="F2964" t="s">
        <v>61</v>
      </c>
      <c r="G2964" t="s">
        <v>61</v>
      </c>
      <c r="I2964" t="s">
        <v>61</v>
      </c>
      <c r="J2964" t="s">
        <v>61</v>
      </c>
      <c r="K2964" t="s">
        <v>61</v>
      </c>
      <c r="M2964" t="s">
        <v>61</v>
      </c>
      <c r="N2964" t="s">
        <v>61</v>
      </c>
      <c r="O2964" t="s">
        <v>61</v>
      </c>
    </row>
    <row r="2965" spans="1:15" x14ac:dyDescent="0.2">
      <c r="A2965" s="1" t="s">
        <v>28517</v>
      </c>
      <c r="B2965" s="1" t="s">
        <v>14948</v>
      </c>
      <c r="C2965" s="1" t="s">
        <v>14949</v>
      </c>
      <c r="D2965" s="1" t="s">
        <v>16217</v>
      </c>
      <c r="E2965" t="s">
        <v>61</v>
      </c>
      <c r="F2965" t="s">
        <v>61</v>
      </c>
      <c r="G2965" t="s">
        <v>61</v>
      </c>
      <c r="I2965" t="s">
        <v>61</v>
      </c>
      <c r="J2965" t="s">
        <v>61</v>
      </c>
      <c r="K2965" t="s">
        <v>61</v>
      </c>
      <c r="M2965" t="s">
        <v>61</v>
      </c>
      <c r="N2965" t="s">
        <v>62</v>
      </c>
      <c r="O2965" t="s">
        <v>61</v>
      </c>
    </row>
    <row r="2966" spans="1:15" x14ac:dyDescent="0.2">
      <c r="A2966" s="1" t="s">
        <v>28518</v>
      </c>
      <c r="B2966" s="1" t="s">
        <v>14950</v>
      </c>
      <c r="C2966" s="1" t="s">
        <v>14951</v>
      </c>
      <c r="D2966" s="1" t="s">
        <v>16217</v>
      </c>
      <c r="E2966" t="s">
        <v>61</v>
      </c>
      <c r="F2966" t="s">
        <v>61</v>
      </c>
      <c r="G2966" t="s">
        <v>61</v>
      </c>
      <c r="I2966" t="s">
        <v>61</v>
      </c>
      <c r="J2966" t="s">
        <v>61</v>
      </c>
      <c r="K2966" t="s">
        <v>61</v>
      </c>
      <c r="M2966" t="s">
        <v>61</v>
      </c>
      <c r="N2966" t="s">
        <v>61</v>
      </c>
      <c r="O2966" t="s">
        <v>61</v>
      </c>
    </row>
    <row r="2967" spans="1:15" x14ac:dyDescent="0.2">
      <c r="A2967" s="1" t="s">
        <v>28519</v>
      </c>
      <c r="B2967" s="1" t="s">
        <v>14952</v>
      </c>
      <c r="C2967" s="1" t="s">
        <v>14953</v>
      </c>
      <c r="D2967" s="1" t="s">
        <v>16217</v>
      </c>
      <c r="E2967" t="s">
        <v>61</v>
      </c>
      <c r="F2967" t="s">
        <v>61</v>
      </c>
      <c r="G2967" t="s">
        <v>61</v>
      </c>
      <c r="I2967" t="s">
        <v>61</v>
      </c>
      <c r="J2967" t="s">
        <v>61</v>
      </c>
      <c r="K2967" t="s">
        <v>61</v>
      </c>
      <c r="M2967" t="s">
        <v>61</v>
      </c>
      <c r="N2967" t="s">
        <v>61</v>
      </c>
      <c r="O2967" t="s">
        <v>61</v>
      </c>
    </row>
    <row r="2968" spans="1:15" x14ac:dyDescent="0.2">
      <c r="A2968" s="1" t="s">
        <v>28520</v>
      </c>
      <c r="B2968" s="1" t="s">
        <v>14954</v>
      </c>
      <c r="C2968" s="1" t="s">
        <v>14955</v>
      </c>
      <c r="D2968" s="1" t="s">
        <v>16217</v>
      </c>
      <c r="E2968" t="s">
        <v>61</v>
      </c>
      <c r="F2968" t="s">
        <v>61</v>
      </c>
      <c r="G2968" t="s">
        <v>61</v>
      </c>
      <c r="I2968" t="s">
        <v>61</v>
      </c>
      <c r="J2968" t="s">
        <v>61</v>
      </c>
      <c r="K2968" t="s">
        <v>61</v>
      </c>
      <c r="M2968" t="s">
        <v>61</v>
      </c>
      <c r="N2968" t="s">
        <v>61</v>
      </c>
      <c r="O2968" t="s">
        <v>61</v>
      </c>
    </row>
    <row r="2969" spans="1:15" x14ac:dyDescent="0.2">
      <c r="A2969" s="1" t="s">
        <v>28521</v>
      </c>
      <c r="B2969" s="1" t="s">
        <v>14956</v>
      </c>
      <c r="C2969" s="1" t="s">
        <v>14957</v>
      </c>
      <c r="D2969" s="1" t="s">
        <v>16217</v>
      </c>
      <c r="E2969" t="s">
        <v>61</v>
      </c>
      <c r="F2969" t="s">
        <v>61</v>
      </c>
      <c r="G2969" t="s">
        <v>61</v>
      </c>
      <c r="I2969" t="s">
        <v>61</v>
      </c>
      <c r="J2969" t="s">
        <v>61</v>
      </c>
      <c r="K2969" t="s">
        <v>61</v>
      </c>
      <c r="M2969" t="s">
        <v>61</v>
      </c>
      <c r="N2969" t="s">
        <v>61</v>
      </c>
      <c r="O2969" t="s">
        <v>61</v>
      </c>
    </row>
    <row r="2970" spans="1:15" x14ac:dyDescent="0.2">
      <c r="A2970" s="1" t="s">
        <v>28522</v>
      </c>
      <c r="B2970" s="1" t="s">
        <v>14958</v>
      </c>
      <c r="C2970" s="1" t="s">
        <v>14959</v>
      </c>
      <c r="D2970" s="1" t="s">
        <v>16217</v>
      </c>
      <c r="E2970" t="s">
        <v>61</v>
      </c>
      <c r="F2970" t="s">
        <v>61</v>
      </c>
      <c r="G2970" t="s">
        <v>61</v>
      </c>
      <c r="I2970" t="s">
        <v>61</v>
      </c>
      <c r="J2970" t="s">
        <v>61</v>
      </c>
      <c r="K2970" t="s">
        <v>61</v>
      </c>
      <c r="M2970" t="s">
        <v>61</v>
      </c>
      <c r="N2970" t="s">
        <v>61</v>
      </c>
      <c r="O2970" t="s">
        <v>61</v>
      </c>
    </row>
    <row r="2971" spans="1:15" x14ac:dyDescent="0.2">
      <c r="A2971" s="1" t="s">
        <v>28523</v>
      </c>
      <c r="B2971" s="1" t="s">
        <v>14960</v>
      </c>
      <c r="C2971" s="1" t="s">
        <v>14961</v>
      </c>
      <c r="D2971" s="1" t="s">
        <v>16217</v>
      </c>
      <c r="E2971" t="s">
        <v>61</v>
      </c>
      <c r="F2971" t="s">
        <v>61</v>
      </c>
      <c r="G2971" t="s">
        <v>61</v>
      </c>
      <c r="I2971" t="s">
        <v>61</v>
      </c>
      <c r="J2971" t="s">
        <v>61</v>
      </c>
      <c r="K2971" t="s">
        <v>61</v>
      </c>
      <c r="M2971" t="s">
        <v>61</v>
      </c>
      <c r="N2971" t="s">
        <v>61</v>
      </c>
      <c r="O2971" t="s">
        <v>62</v>
      </c>
    </row>
    <row r="2972" spans="1:15" x14ac:dyDescent="0.2">
      <c r="A2972" s="1" t="s">
        <v>28524</v>
      </c>
      <c r="B2972" s="1" t="s">
        <v>14962</v>
      </c>
      <c r="C2972" s="1" t="s">
        <v>14963</v>
      </c>
      <c r="D2972" s="1" t="s">
        <v>16217</v>
      </c>
      <c r="E2972" t="s">
        <v>61</v>
      </c>
      <c r="F2972" t="s">
        <v>61</v>
      </c>
      <c r="G2972" t="s">
        <v>61</v>
      </c>
      <c r="I2972" t="s">
        <v>61</v>
      </c>
      <c r="J2972" t="s">
        <v>61</v>
      </c>
      <c r="K2972" t="s">
        <v>61</v>
      </c>
      <c r="M2972" t="s">
        <v>61</v>
      </c>
      <c r="N2972" t="s">
        <v>61</v>
      </c>
      <c r="O2972" t="s">
        <v>61</v>
      </c>
    </row>
    <row r="2973" spans="1:15" x14ac:dyDescent="0.2">
      <c r="A2973" s="1" t="s">
        <v>28525</v>
      </c>
      <c r="B2973" s="1" t="s">
        <v>14964</v>
      </c>
      <c r="C2973" s="1" t="s">
        <v>14965</v>
      </c>
      <c r="D2973" s="1" t="s">
        <v>16217</v>
      </c>
      <c r="E2973" t="s">
        <v>61</v>
      </c>
      <c r="F2973" t="s">
        <v>61</v>
      </c>
      <c r="G2973" t="s">
        <v>61</v>
      </c>
      <c r="I2973" t="s">
        <v>61</v>
      </c>
      <c r="J2973" t="s">
        <v>61</v>
      </c>
      <c r="K2973" t="s">
        <v>61</v>
      </c>
      <c r="M2973" t="s">
        <v>61</v>
      </c>
      <c r="N2973" t="s">
        <v>61</v>
      </c>
      <c r="O2973" t="s">
        <v>61</v>
      </c>
    </row>
    <row r="2974" spans="1:15" x14ac:dyDescent="0.2">
      <c r="A2974" s="1" t="s">
        <v>28526</v>
      </c>
      <c r="B2974" s="1" t="s">
        <v>14966</v>
      </c>
      <c r="C2974" s="1" t="s">
        <v>14967</v>
      </c>
      <c r="D2974" s="1" t="s">
        <v>16217</v>
      </c>
      <c r="E2974" t="s">
        <v>61</v>
      </c>
      <c r="F2974" t="s">
        <v>61</v>
      </c>
      <c r="G2974" t="s">
        <v>61</v>
      </c>
      <c r="I2974" t="s">
        <v>62</v>
      </c>
      <c r="J2974" t="s">
        <v>61</v>
      </c>
      <c r="K2974" t="s">
        <v>61</v>
      </c>
      <c r="M2974" t="s">
        <v>61</v>
      </c>
      <c r="N2974" t="s">
        <v>61</v>
      </c>
      <c r="O2974" t="s">
        <v>61</v>
      </c>
    </row>
    <row r="2975" spans="1:15" x14ac:dyDescent="0.2">
      <c r="A2975" s="1" t="s">
        <v>28527</v>
      </c>
      <c r="B2975" s="1" t="s">
        <v>14968</v>
      </c>
      <c r="C2975" s="1" t="s">
        <v>14969</v>
      </c>
      <c r="D2975" s="1" t="s">
        <v>16217</v>
      </c>
      <c r="E2975" t="s">
        <v>62</v>
      </c>
      <c r="F2975" t="s">
        <v>61</v>
      </c>
      <c r="G2975" t="s">
        <v>61</v>
      </c>
      <c r="I2975" t="s">
        <v>61</v>
      </c>
      <c r="J2975" t="s">
        <v>61</v>
      </c>
      <c r="K2975" t="s">
        <v>61</v>
      </c>
      <c r="M2975" t="s">
        <v>61</v>
      </c>
      <c r="N2975" t="s">
        <v>61</v>
      </c>
      <c r="O2975" t="s">
        <v>61</v>
      </c>
    </row>
    <row r="2976" spans="1:15" x14ac:dyDescent="0.2">
      <c r="A2976" s="1" t="s">
        <v>28528</v>
      </c>
      <c r="B2976" s="1" t="s">
        <v>14970</v>
      </c>
      <c r="C2976" s="1" t="s">
        <v>14971</v>
      </c>
      <c r="D2976" s="1" t="s">
        <v>16217</v>
      </c>
      <c r="E2976" t="s">
        <v>61</v>
      </c>
      <c r="F2976" t="s">
        <v>61</v>
      </c>
      <c r="G2976" t="s">
        <v>61</v>
      </c>
      <c r="I2976" t="s">
        <v>61</v>
      </c>
      <c r="J2976" t="s">
        <v>61</v>
      </c>
      <c r="K2976" t="s">
        <v>61</v>
      </c>
      <c r="M2976" t="s">
        <v>61</v>
      </c>
      <c r="N2976" t="s">
        <v>61</v>
      </c>
      <c r="O2976" t="s">
        <v>61</v>
      </c>
    </row>
    <row r="2977" spans="1:15" x14ac:dyDescent="0.2">
      <c r="A2977" s="1" t="s">
        <v>28529</v>
      </c>
      <c r="B2977" s="1" t="s">
        <v>14972</v>
      </c>
      <c r="C2977" s="1" t="s">
        <v>14973</v>
      </c>
      <c r="D2977" s="1" t="s">
        <v>16217</v>
      </c>
      <c r="E2977" t="s">
        <v>61</v>
      </c>
      <c r="F2977" t="s">
        <v>61</v>
      </c>
      <c r="G2977" t="s">
        <v>61</v>
      </c>
      <c r="I2977" t="s">
        <v>62</v>
      </c>
      <c r="J2977" t="s">
        <v>61</v>
      </c>
      <c r="K2977" t="s">
        <v>61</v>
      </c>
      <c r="M2977" t="s">
        <v>61</v>
      </c>
      <c r="N2977" t="s">
        <v>61</v>
      </c>
      <c r="O2977" t="s">
        <v>62</v>
      </c>
    </row>
    <row r="2978" spans="1:15" x14ac:dyDescent="0.2">
      <c r="A2978" s="1" t="s">
        <v>28530</v>
      </c>
      <c r="B2978" s="1" t="s">
        <v>14974</v>
      </c>
      <c r="C2978" s="1" t="s">
        <v>14975</v>
      </c>
      <c r="D2978" s="1" t="s">
        <v>16217</v>
      </c>
      <c r="E2978" t="s">
        <v>61</v>
      </c>
      <c r="F2978" t="s">
        <v>61</v>
      </c>
      <c r="G2978" t="s">
        <v>61</v>
      </c>
      <c r="I2978" t="s">
        <v>61</v>
      </c>
      <c r="J2978" t="s">
        <v>61</v>
      </c>
      <c r="K2978" t="s">
        <v>61</v>
      </c>
      <c r="M2978" t="s">
        <v>61</v>
      </c>
      <c r="N2978" t="s">
        <v>61</v>
      </c>
      <c r="O2978" t="s">
        <v>61</v>
      </c>
    </row>
    <row r="2979" spans="1:15" x14ac:dyDescent="0.2">
      <c r="A2979" s="1" t="s">
        <v>28531</v>
      </c>
      <c r="B2979" s="1" t="s">
        <v>14976</v>
      </c>
      <c r="C2979" s="1" t="s">
        <v>14977</v>
      </c>
      <c r="D2979" s="1" t="s">
        <v>16217</v>
      </c>
      <c r="E2979" t="s">
        <v>61</v>
      </c>
      <c r="F2979" t="s">
        <v>61</v>
      </c>
      <c r="G2979" t="s">
        <v>61</v>
      </c>
      <c r="I2979" t="s">
        <v>61</v>
      </c>
      <c r="J2979" t="s">
        <v>61</v>
      </c>
      <c r="K2979" t="s">
        <v>61</v>
      </c>
      <c r="M2979" t="s">
        <v>61</v>
      </c>
      <c r="N2979" t="s">
        <v>61</v>
      </c>
      <c r="O2979" t="s">
        <v>61</v>
      </c>
    </row>
    <row r="2980" spans="1:15" x14ac:dyDescent="0.2">
      <c r="A2980" s="1" t="s">
        <v>28532</v>
      </c>
      <c r="B2980" s="1" t="s">
        <v>14978</v>
      </c>
      <c r="C2980" s="1" t="s">
        <v>14979</v>
      </c>
      <c r="D2980" s="1" t="s">
        <v>16217</v>
      </c>
      <c r="F2980" t="s">
        <v>61</v>
      </c>
      <c r="G2980" t="s">
        <v>61</v>
      </c>
      <c r="I2980" t="s">
        <v>61</v>
      </c>
      <c r="J2980" t="s">
        <v>62</v>
      </c>
      <c r="K2980" t="s">
        <v>61</v>
      </c>
      <c r="M2980" t="s">
        <v>62</v>
      </c>
      <c r="N2980" t="s">
        <v>61</v>
      </c>
      <c r="O2980" t="s">
        <v>61</v>
      </c>
    </row>
    <row r="2981" spans="1:15" x14ac:dyDescent="0.2">
      <c r="A2981" s="1" t="s">
        <v>28533</v>
      </c>
      <c r="B2981" s="1" t="s">
        <v>14980</v>
      </c>
      <c r="C2981" s="1" t="s">
        <v>14981</v>
      </c>
      <c r="D2981" s="1" t="s">
        <v>16217</v>
      </c>
      <c r="E2981" t="s">
        <v>61</v>
      </c>
      <c r="F2981" t="s">
        <v>61</v>
      </c>
      <c r="G2981" t="s">
        <v>61</v>
      </c>
      <c r="I2981" t="s">
        <v>61</v>
      </c>
      <c r="J2981" t="s">
        <v>61</v>
      </c>
      <c r="K2981" t="s">
        <v>61</v>
      </c>
      <c r="M2981" t="s">
        <v>61</v>
      </c>
      <c r="N2981" t="s">
        <v>61</v>
      </c>
      <c r="O2981" t="s">
        <v>61</v>
      </c>
    </row>
    <row r="2982" spans="1:15" x14ac:dyDescent="0.2">
      <c r="A2982" s="1" t="s">
        <v>28534</v>
      </c>
      <c r="B2982" s="1" t="s">
        <v>14982</v>
      </c>
      <c r="C2982" s="1" t="s">
        <v>14983</v>
      </c>
      <c r="D2982" s="1" t="s">
        <v>16217</v>
      </c>
      <c r="E2982" t="s">
        <v>61</v>
      </c>
      <c r="F2982" t="s">
        <v>61</v>
      </c>
      <c r="G2982" t="s">
        <v>61</v>
      </c>
      <c r="I2982" t="s">
        <v>61</v>
      </c>
      <c r="J2982" t="s">
        <v>61</v>
      </c>
      <c r="K2982" t="s">
        <v>61</v>
      </c>
      <c r="M2982" t="s">
        <v>61</v>
      </c>
      <c r="N2982" t="s">
        <v>61</v>
      </c>
      <c r="O2982" t="s">
        <v>61</v>
      </c>
    </row>
    <row r="2983" spans="1:15" x14ac:dyDescent="0.2">
      <c r="A2983" s="1" t="s">
        <v>28535</v>
      </c>
      <c r="B2983" s="1" t="s">
        <v>14984</v>
      </c>
      <c r="C2983" s="1" t="s">
        <v>14985</v>
      </c>
      <c r="D2983" s="1" t="s">
        <v>16217</v>
      </c>
      <c r="E2983" t="s">
        <v>61</v>
      </c>
      <c r="F2983" t="s">
        <v>61</v>
      </c>
      <c r="G2983" t="s">
        <v>61</v>
      </c>
      <c r="I2983" t="s">
        <v>61</v>
      </c>
      <c r="J2983" t="s">
        <v>61</v>
      </c>
      <c r="K2983" t="s">
        <v>61</v>
      </c>
      <c r="M2983" t="s">
        <v>61</v>
      </c>
      <c r="N2983" t="s">
        <v>61</v>
      </c>
      <c r="O2983" t="s">
        <v>61</v>
      </c>
    </row>
    <row r="2984" spans="1:15" x14ac:dyDescent="0.2">
      <c r="A2984" s="1" t="s">
        <v>28536</v>
      </c>
      <c r="B2984" s="1" t="s">
        <v>14986</v>
      </c>
      <c r="C2984" s="1" t="s">
        <v>14987</v>
      </c>
      <c r="D2984" s="1" t="s">
        <v>16217</v>
      </c>
      <c r="E2984" t="s">
        <v>61</v>
      </c>
      <c r="F2984" t="s">
        <v>61</v>
      </c>
      <c r="G2984" t="s">
        <v>61</v>
      </c>
      <c r="I2984" t="s">
        <v>61</v>
      </c>
      <c r="J2984" t="s">
        <v>61</v>
      </c>
      <c r="K2984" t="s">
        <v>61</v>
      </c>
      <c r="M2984" t="s">
        <v>61</v>
      </c>
      <c r="N2984" t="s">
        <v>61</v>
      </c>
      <c r="O2984" t="s">
        <v>61</v>
      </c>
    </row>
    <row r="2985" spans="1:15" x14ac:dyDescent="0.2">
      <c r="A2985" s="1" t="s">
        <v>28537</v>
      </c>
      <c r="B2985" s="1" t="s">
        <v>14988</v>
      </c>
      <c r="C2985" s="1" t="s">
        <v>14989</v>
      </c>
      <c r="D2985" s="1" t="s">
        <v>16217</v>
      </c>
      <c r="E2985" t="s">
        <v>61</v>
      </c>
      <c r="F2985" t="s">
        <v>61</v>
      </c>
      <c r="G2985" t="s">
        <v>61</v>
      </c>
      <c r="I2985" t="s">
        <v>61</v>
      </c>
      <c r="J2985" t="s">
        <v>61</v>
      </c>
      <c r="K2985" t="s">
        <v>61</v>
      </c>
      <c r="M2985" t="s">
        <v>61</v>
      </c>
      <c r="N2985" t="s">
        <v>61</v>
      </c>
      <c r="O2985" t="s">
        <v>61</v>
      </c>
    </row>
    <row r="2986" spans="1:15" x14ac:dyDescent="0.2">
      <c r="A2986" s="1" t="s">
        <v>28538</v>
      </c>
      <c r="B2986" s="1" t="s">
        <v>14990</v>
      </c>
      <c r="C2986" s="1" t="s">
        <v>14991</v>
      </c>
      <c r="D2986" s="1" t="s">
        <v>16217</v>
      </c>
      <c r="E2986" t="s">
        <v>61</v>
      </c>
      <c r="F2986" t="s">
        <v>61</v>
      </c>
      <c r="G2986" t="s">
        <v>61</v>
      </c>
      <c r="I2986" t="s">
        <v>61</v>
      </c>
      <c r="J2986" t="s">
        <v>61</v>
      </c>
      <c r="K2986" t="s">
        <v>61</v>
      </c>
      <c r="M2986" t="s">
        <v>62</v>
      </c>
      <c r="N2986" t="s">
        <v>61</v>
      </c>
      <c r="O2986" t="s">
        <v>61</v>
      </c>
    </row>
    <row r="2987" spans="1:15" x14ac:dyDescent="0.2">
      <c r="A2987" s="1" t="s">
        <v>28539</v>
      </c>
      <c r="B2987" s="1" t="s">
        <v>14992</v>
      </c>
      <c r="C2987" s="1" t="s">
        <v>14993</v>
      </c>
      <c r="D2987" s="1" t="s">
        <v>16217</v>
      </c>
      <c r="E2987" t="s">
        <v>61</v>
      </c>
      <c r="F2987" t="s">
        <v>61</v>
      </c>
      <c r="G2987" t="s">
        <v>61</v>
      </c>
      <c r="I2987" t="s">
        <v>61</v>
      </c>
      <c r="J2987" t="s">
        <v>61</v>
      </c>
      <c r="K2987" t="s">
        <v>61</v>
      </c>
      <c r="M2987" t="s">
        <v>61</v>
      </c>
      <c r="N2987" t="s">
        <v>61</v>
      </c>
      <c r="O2987" t="s">
        <v>61</v>
      </c>
    </row>
    <row r="2988" spans="1:15" x14ac:dyDescent="0.2">
      <c r="A2988" s="1" t="s">
        <v>28540</v>
      </c>
      <c r="B2988" s="1" t="s">
        <v>14994</v>
      </c>
      <c r="C2988" s="1" t="s">
        <v>14995</v>
      </c>
      <c r="D2988" s="1" t="s">
        <v>16217</v>
      </c>
      <c r="E2988" t="s">
        <v>61</v>
      </c>
      <c r="F2988" t="s">
        <v>61</v>
      </c>
      <c r="G2988" t="s">
        <v>61</v>
      </c>
      <c r="I2988" t="s">
        <v>61</v>
      </c>
      <c r="J2988" t="s">
        <v>61</v>
      </c>
      <c r="K2988" t="s">
        <v>61</v>
      </c>
      <c r="M2988" t="s">
        <v>61</v>
      </c>
      <c r="N2988" t="s">
        <v>61</v>
      </c>
      <c r="O2988" t="s">
        <v>61</v>
      </c>
    </row>
    <row r="2989" spans="1:15" x14ac:dyDescent="0.2">
      <c r="A2989" s="1" t="s">
        <v>28541</v>
      </c>
      <c r="B2989" s="1" t="s">
        <v>14996</v>
      </c>
      <c r="C2989" s="1" t="s">
        <v>14997</v>
      </c>
      <c r="D2989" s="1" t="s">
        <v>16217</v>
      </c>
      <c r="E2989" t="s">
        <v>61</v>
      </c>
      <c r="F2989" t="s">
        <v>61</v>
      </c>
      <c r="G2989" t="s">
        <v>61</v>
      </c>
      <c r="I2989" t="s">
        <v>61</v>
      </c>
      <c r="J2989" t="s">
        <v>61</v>
      </c>
      <c r="K2989" t="s">
        <v>61</v>
      </c>
      <c r="M2989" t="s">
        <v>61</v>
      </c>
      <c r="N2989" t="s">
        <v>61</v>
      </c>
      <c r="O2989" t="s">
        <v>61</v>
      </c>
    </row>
    <row r="2990" spans="1:15" x14ac:dyDescent="0.2">
      <c r="A2990" s="1" t="s">
        <v>28542</v>
      </c>
      <c r="B2990" s="1" t="s">
        <v>14998</v>
      </c>
      <c r="C2990" s="1" t="s">
        <v>14999</v>
      </c>
      <c r="D2990" s="1" t="s">
        <v>16217</v>
      </c>
      <c r="E2990" t="s">
        <v>61</v>
      </c>
      <c r="F2990" t="s">
        <v>61</v>
      </c>
      <c r="G2990" t="s">
        <v>61</v>
      </c>
      <c r="I2990" t="s">
        <v>61</v>
      </c>
      <c r="J2990" t="s">
        <v>61</v>
      </c>
      <c r="K2990" t="s">
        <v>61</v>
      </c>
      <c r="M2990" t="s">
        <v>61</v>
      </c>
      <c r="N2990" t="s">
        <v>61</v>
      </c>
      <c r="O2990" t="s">
        <v>61</v>
      </c>
    </row>
    <row r="2991" spans="1:15" x14ac:dyDescent="0.2">
      <c r="A2991" s="1" t="s">
        <v>28543</v>
      </c>
      <c r="B2991" s="1" t="s">
        <v>15000</v>
      </c>
      <c r="C2991" s="1" t="s">
        <v>15001</v>
      </c>
      <c r="D2991" s="1" t="s">
        <v>16217</v>
      </c>
      <c r="E2991" t="s">
        <v>61</v>
      </c>
      <c r="F2991" t="s">
        <v>61</v>
      </c>
      <c r="G2991" t="s">
        <v>61</v>
      </c>
      <c r="I2991" t="s">
        <v>61</v>
      </c>
      <c r="J2991" t="s">
        <v>61</v>
      </c>
      <c r="K2991" t="s">
        <v>61</v>
      </c>
      <c r="M2991" t="s">
        <v>61</v>
      </c>
      <c r="N2991" t="s">
        <v>61</v>
      </c>
      <c r="O2991" t="s">
        <v>61</v>
      </c>
    </row>
    <row r="2992" spans="1:15" x14ac:dyDescent="0.2">
      <c r="A2992" s="1" t="s">
        <v>28544</v>
      </c>
      <c r="B2992" s="1" t="s">
        <v>15002</v>
      </c>
      <c r="C2992" s="1" t="s">
        <v>15003</v>
      </c>
      <c r="D2992" s="1" t="s">
        <v>16217</v>
      </c>
      <c r="E2992" t="s">
        <v>61</v>
      </c>
      <c r="F2992" t="s">
        <v>61</v>
      </c>
      <c r="G2992" t="s">
        <v>61</v>
      </c>
      <c r="I2992" t="s">
        <v>61</v>
      </c>
      <c r="J2992" t="s">
        <v>61</v>
      </c>
      <c r="K2992" t="s">
        <v>62</v>
      </c>
      <c r="M2992" t="s">
        <v>61</v>
      </c>
      <c r="N2992" t="s">
        <v>61</v>
      </c>
      <c r="O2992" t="s">
        <v>61</v>
      </c>
    </row>
    <row r="2993" spans="1:15" x14ac:dyDescent="0.2">
      <c r="A2993" s="1" t="s">
        <v>28545</v>
      </c>
      <c r="B2993" s="1" t="s">
        <v>15004</v>
      </c>
      <c r="C2993" s="1" t="s">
        <v>15005</v>
      </c>
      <c r="D2993" s="1" t="s">
        <v>16217</v>
      </c>
      <c r="E2993" t="s">
        <v>61</v>
      </c>
      <c r="F2993" t="s">
        <v>61</v>
      </c>
      <c r="G2993" t="s">
        <v>61</v>
      </c>
      <c r="I2993" t="s">
        <v>61</v>
      </c>
      <c r="J2993" t="s">
        <v>61</v>
      </c>
      <c r="K2993" t="s">
        <v>61</v>
      </c>
      <c r="M2993" t="s">
        <v>61</v>
      </c>
      <c r="N2993" t="s">
        <v>61</v>
      </c>
      <c r="O2993" t="s">
        <v>61</v>
      </c>
    </row>
    <row r="2994" spans="1:15" x14ac:dyDescent="0.2">
      <c r="A2994" s="1" t="s">
        <v>28546</v>
      </c>
      <c r="B2994" s="1" t="s">
        <v>15006</v>
      </c>
      <c r="C2994" s="1" t="s">
        <v>15007</v>
      </c>
      <c r="D2994" s="1" t="s">
        <v>16217</v>
      </c>
      <c r="E2994" t="s">
        <v>61</v>
      </c>
      <c r="F2994" t="s">
        <v>61</v>
      </c>
      <c r="G2994" t="s">
        <v>61</v>
      </c>
      <c r="I2994" t="s">
        <v>61</v>
      </c>
      <c r="J2994" t="s">
        <v>61</v>
      </c>
      <c r="K2994" t="s">
        <v>61</v>
      </c>
      <c r="M2994" t="s">
        <v>61</v>
      </c>
      <c r="N2994" t="s">
        <v>61</v>
      </c>
      <c r="O2994" t="s">
        <v>61</v>
      </c>
    </row>
    <row r="2995" spans="1:15" x14ac:dyDescent="0.2">
      <c r="A2995" s="1" t="s">
        <v>28547</v>
      </c>
      <c r="B2995" s="1" t="s">
        <v>15008</v>
      </c>
      <c r="C2995" s="1" t="s">
        <v>15009</v>
      </c>
      <c r="D2995" s="1" t="s">
        <v>16217</v>
      </c>
      <c r="E2995" t="s">
        <v>61</v>
      </c>
      <c r="F2995" t="s">
        <v>61</v>
      </c>
      <c r="G2995" t="s">
        <v>61</v>
      </c>
      <c r="I2995" t="s">
        <v>61</v>
      </c>
      <c r="J2995" t="s">
        <v>61</v>
      </c>
      <c r="K2995" t="s">
        <v>61</v>
      </c>
      <c r="M2995" t="s">
        <v>61</v>
      </c>
      <c r="N2995" t="s">
        <v>61</v>
      </c>
      <c r="O2995" t="s">
        <v>61</v>
      </c>
    </row>
    <row r="2996" spans="1:15" x14ac:dyDescent="0.2">
      <c r="A2996" s="1" t="s">
        <v>28548</v>
      </c>
      <c r="B2996" s="1" t="s">
        <v>15010</v>
      </c>
      <c r="C2996" s="1" t="s">
        <v>15011</v>
      </c>
      <c r="D2996" s="1" t="s">
        <v>16217</v>
      </c>
      <c r="E2996" t="s">
        <v>61</v>
      </c>
      <c r="F2996" t="s">
        <v>61</v>
      </c>
      <c r="G2996" t="s">
        <v>61</v>
      </c>
      <c r="I2996" t="s">
        <v>62</v>
      </c>
      <c r="J2996" t="s">
        <v>61</v>
      </c>
      <c r="K2996" t="s">
        <v>61</v>
      </c>
      <c r="M2996" t="s">
        <v>61</v>
      </c>
      <c r="N2996" t="s">
        <v>62</v>
      </c>
      <c r="O2996" t="s">
        <v>61</v>
      </c>
    </row>
    <row r="2997" spans="1:15" x14ac:dyDescent="0.2">
      <c r="A2997" s="1" t="s">
        <v>28549</v>
      </c>
      <c r="B2997" s="1" t="s">
        <v>15012</v>
      </c>
      <c r="C2997" s="1" t="s">
        <v>15013</v>
      </c>
      <c r="D2997" s="1" t="s">
        <v>16217</v>
      </c>
      <c r="E2997" t="s">
        <v>61</v>
      </c>
      <c r="F2997" t="s">
        <v>61</v>
      </c>
      <c r="G2997" t="s">
        <v>61</v>
      </c>
      <c r="I2997" t="s">
        <v>61</v>
      </c>
      <c r="J2997" t="s">
        <v>61</v>
      </c>
      <c r="K2997" t="s">
        <v>61</v>
      </c>
      <c r="M2997" t="s">
        <v>61</v>
      </c>
      <c r="N2997" t="s">
        <v>61</v>
      </c>
      <c r="O2997" t="s">
        <v>61</v>
      </c>
    </row>
    <row r="2998" spans="1:15" x14ac:dyDescent="0.2">
      <c r="A2998" s="1" t="s">
        <v>28550</v>
      </c>
      <c r="B2998" s="1" t="s">
        <v>15014</v>
      </c>
      <c r="C2998" s="1" t="s">
        <v>15015</v>
      </c>
      <c r="D2998" s="1" t="s">
        <v>16217</v>
      </c>
      <c r="E2998" t="s">
        <v>61</v>
      </c>
      <c r="F2998" t="s">
        <v>61</v>
      </c>
      <c r="G2998" t="s">
        <v>61</v>
      </c>
      <c r="I2998" t="s">
        <v>61</v>
      </c>
      <c r="J2998" t="s">
        <v>61</v>
      </c>
      <c r="K2998" t="s">
        <v>61</v>
      </c>
      <c r="M2998" t="s">
        <v>61</v>
      </c>
      <c r="N2998" t="s">
        <v>61</v>
      </c>
      <c r="O2998" t="s">
        <v>61</v>
      </c>
    </row>
    <row r="2999" spans="1:15" x14ac:dyDescent="0.2">
      <c r="A2999" s="1" t="s">
        <v>28551</v>
      </c>
      <c r="B2999" s="1" t="s">
        <v>15016</v>
      </c>
      <c r="C2999" s="1" t="s">
        <v>15017</v>
      </c>
      <c r="D2999" s="1" t="s">
        <v>16217</v>
      </c>
      <c r="E2999" t="s">
        <v>61</v>
      </c>
      <c r="F2999" t="s">
        <v>61</v>
      </c>
      <c r="G2999" t="s">
        <v>61</v>
      </c>
      <c r="I2999" t="s">
        <v>61</v>
      </c>
      <c r="J2999" t="s">
        <v>61</v>
      </c>
      <c r="K2999" t="s">
        <v>61</v>
      </c>
      <c r="M2999" t="s">
        <v>61</v>
      </c>
      <c r="N2999" t="s">
        <v>61</v>
      </c>
      <c r="O2999" t="s">
        <v>61</v>
      </c>
    </row>
    <row r="3000" spans="1:15" x14ac:dyDescent="0.2">
      <c r="A3000" s="1" t="s">
        <v>28552</v>
      </c>
      <c r="B3000" s="1" t="s">
        <v>15018</v>
      </c>
      <c r="C3000" s="1" t="s">
        <v>15019</v>
      </c>
      <c r="D3000" s="1" t="s">
        <v>16217</v>
      </c>
      <c r="E3000" t="s">
        <v>61</v>
      </c>
      <c r="F3000" t="s">
        <v>61</v>
      </c>
      <c r="G3000" t="s">
        <v>61</v>
      </c>
      <c r="I3000" t="s">
        <v>62</v>
      </c>
      <c r="J3000" t="s">
        <v>61</v>
      </c>
      <c r="K3000" t="s">
        <v>61</v>
      </c>
      <c r="M3000" t="s">
        <v>61</v>
      </c>
      <c r="N3000" t="s">
        <v>61</v>
      </c>
      <c r="O3000" t="s">
        <v>61</v>
      </c>
    </row>
    <row r="3001" spans="1:15" x14ac:dyDescent="0.2">
      <c r="A3001" s="1" t="s">
        <v>28553</v>
      </c>
      <c r="B3001" s="1" t="s">
        <v>15020</v>
      </c>
      <c r="C3001" s="1" t="s">
        <v>15021</v>
      </c>
      <c r="D3001" s="1" t="s">
        <v>16217</v>
      </c>
      <c r="E3001" t="s">
        <v>61</v>
      </c>
      <c r="F3001" t="s">
        <v>61</v>
      </c>
      <c r="G3001" t="s">
        <v>61</v>
      </c>
      <c r="I3001" t="s">
        <v>61</v>
      </c>
      <c r="J3001" t="s">
        <v>61</v>
      </c>
      <c r="K3001" t="s">
        <v>61</v>
      </c>
      <c r="M3001" t="s">
        <v>61</v>
      </c>
      <c r="N3001" t="s">
        <v>61</v>
      </c>
      <c r="O3001" t="s">
        <v>61</v>
      </c>
    </row>
    <row r="3002" spans="1:15" x14ac:dyDescent="0.2">
      <c r="A3002" s="1" t="s">
        <v>28554</v>
      </c>
      <c r="B3002" s="1" t="s">
        <v>15022</v>
      </c>
      <c r="C3002" s="1" t="s">
        <v>15023</v>
      </c>
      <c r="D3002" s="1" t="s">
        <v>16217</v>
      </c>
      <c r="E3002" t="s">
        <v>61</v>
      </c>
      <c r="F3002" t="s">
        <v>61</v>
      </c>
      <c r="G3002" t="s">
        <v>61</v>
      </c>
      <c r="I3002" t="s">
        <v>62</v>
      </c>
      <c r="J3002" t="s">
        <v>61</v>
      </c>
      <c r="K3002" t="s">
        <v>61</v>
      </c>
      <c r="M3002" t="s">
        <v>61</v>
      </c>
      <c r="N3002" t="s">
        <v>61</v>
      </c>
      <c r="O3002" t="s">
        <v>61</v>
      </c>
    </row>
    <row r="3003" spans="1:15" x14ac:dyDescent="0.2">
      <c r="A3003" s="1" t="s">
        <v>28555</v>
      </c>
      <c r="B3003" s="1" t="s">
        <v>15024</v>
      </c>
      <c r="C3003" s="1" t="s">
        <v>15025</v>
      </c>
      <c r="D3003" s="1" t="s">
        <v>16217</v>
      </c>
      <c r="E3003" t="s">
        <v>61</v>
      </c>
      <c r="F3003" t="s">
        <v>61</v>
      </c>
      <c r="G3003" t="s">
        <v>61</v>
      </c>
      <c r="I3003" t="s">
        <v>62</v>
      </c>
      <c r="J3003" t="s">
        <v>61</v>
      </c>
      <c r="K3003" t="s">
        <v>61</v>
      </c>
      <c r="M3003" t="s">
        <v>61</v>
      </c>
      <c r="N3003" t="s">
        <v>61</v>
      </c>
      <c r="O3003" t="s">
        <v>62</v>
      </c>
    </row>
    <row r="3004" spans="1:15" x14ac:dyDescent="0.2">
      <c r="A3004" s="1" t="s">
        <v>28556</v>
      </c>
      <c r="B3004" s="1" t="s">
        <v>15026</v>
      </c>
      <c r="C3004" s="1" t="s">
        <v>15027</v>
      </c>
      <c r="D3004" s="1" t="s">
        <v>16217</v>
      </c>
      <c r="E3004" t="s">
        <v>61</v>
      </c>
      <c r="F3004" t="s">
        <v>61</v>
      </c>
      <c r="G3004" t="s">
        <v>61</v>
      </c>
      <c r="I3004" t="s">
        <v>61</v>
      </c>
      <c r="J3004" t="s">
        <v>61</v>
      </c>
      <c r="K3004" t="s">
        <v>61</v>
      </c>
      <c r="M3004" t="s">
        <v>61</v>
      </c>
      <c r="N3004" t="s">
        <v>61</v>
      </c>
      <c r="O3004" t="s">
        <v>61</v>
      </c>
    </row>
    <row r="3005" spans="1:15" x14ac:dyDescent="0.2">
      <c r="A3005" s="1" t="s">
        <v>28557</v>
      </c>
      <c r="B3005" s="1" t="s">
        <v>15028</v>
      </c>
      <c r="C3005" s="1" t="s">
        <v>15029</v>
      </c>
      <c r="D3005" s="1" t="s">
        <v>16217</v>
      </c>
      <c r="E3005" t="s">
        <v>61</v>
      </c>
      <c r="F3005" t="s">
        <v>61</v>
      </c>
      <c r="G3005" t="s">
        <v>61</v>
      </c>
      <c r="I3005" t="s">
        <v>61</v>
      </c>
      <c r="J3005" t="s">
        <v>61</v>
      </c>
      <c r="K3005" t="s">
        <v>61</v>
      </c>
      <c r="M3005" t="s">
        <v>61</v>
      </c>
      <c r="N3005" t="s">
        <v>61</v>
      </c>
      <c r="O3005" t="s">
        <v>61</v>
      </c>
    </row>
    <row r="3006" spans="1:15" x14ac:dyDescent="0.2">
      <c r="A3006" s="1" t="s">
        <v>28558</v>
      </c>
      <c r="B3006" s="1" t="s">
        <v>15030</v>
      </c>
      <c r="C3006" s="1" t="s">
        <v>15031</v>
      </c>
      <c r="D3006" s="1" t="s">
        <v>16217</v>
      </c>
      <c r="E3006" t="s">
        <v>61</v>
      </c>
      <c r="F3006" t="s">
        <v>61</v>
      </c>
      <c r="G3006" t="s">
        <v>61</v>
      </c>
      <c r="I3006" t="s">
        <v>62</v>
      </c>
      <c r="J3006" t="s">
        <v>61</v>
      </c>
      <c r="K3006" t="s">
        <v>61</v>
      </c>
      <c r="M3006" t="s">
        <v>61</v>
      </c>
      <c r="N3006" t="s">
        <v>62</v>
      </c>
      <c r="O3006" t="s">
        <v>61</v>
      </c>
    </row>
    <row r="3007" spans="1:15" x14ac:dyDescent="0.2">
      <c r="A3007" s="1" t="s">
        <v>28559</v>
      </c>
      <c r="B3007" s="1" t="s">
        <v>15032</v>
      </c>
      <c r="C3007" s="1" t="s">
        <v>15033</v>
      </c>
      <c r="D3007" s="1" t="s">
        <v>16217</v>
      </c>
      <c r="E3007" t="s">
        <v>61</v>
      </c>
      <c r="F3007" t="s">
        <v>61</v>
      </c>
      <c r="G3007" t="s">
        <v>61</v>
      </c>
      <c r="I3007" t="s">
        <v>61</v>
      </c>
      <c r="J3007" t="s">
        <v>61</v>
      </c>
      <c r="K3007" t="s">
        <v>61</v>
      </c>
      <c r="M3007" t="s">
        <v>61</v>
      </c>
      <c r="N3007" t="s">
        <v>61</v>
      </c>
      <c r="O3007" t="s">
        <v>61</v>
      </c>
    </row>
    <row r="3008" spans="1:15" x14ac:dyDescent="0.2">
      <c r="A3008" s="1" t="s">
        <v>28560</v>
      </c>
      <c r="B3008" s="1" t="s">
        <v>15034</v>
      </c>
      <c r="C3008" s="1" t="s">
        <v>15035</v>
      </c>
      <c r="D3008" s="1" t="s">
        <v>16217</v>
      </c>
      <c r="E3008" t="s">
        <v>61</v>
      </c>
      <c r="F3008" t="s">
        <v>61</v>
      </c>
      <c r="G3008" t="s">
        <v>61</v>
      </c>
      <c r="I3008" t="s">
        <v>61</v>
      </c>
      <c r="J3008" t="s">
        <v>61</v>
      </c>
      <c r="K3008" t="s">
        <v>61</v>
      </c>
      <c r="M3008" t="s">
        <v>61</v>
      </c>
      <c r="N3008" t="s">
        <v>61</v>
      </c>
      <c r="O3008" t="s">
        <v>61</v>
      </c>
    </row>
    <row r="3009" spans="1:15" x14ac:dyDescent="0.2">
      <c r="A3009" s="1" t="s">
        <v>28561</v>
      </c>
      <c r="B3009" s="1" t="s">
        <v>15036</v>
      </c>
      <c r="C3009" s="1" t="s">
        <v>15037</v>
      </c>
      <c r="D3009" s="1" t="s">
        <v>16217</v>
      </c>
      <c r="E3009" t="s">
        <v>61</v>
      </c>
      <c r="F3009" t="s">
        <v>61</v>
      </c>
      <c r="G3009" t="s">
        <v>61</v>
      </c>
      <c r="I3009" t="s">
        <v>61</v>
      </c>
      <c r="J3009" t="s">
        <v>62</v>
      </c>
      <c r="K3009" t="s">
        <v>61</v>
      </c>
      <c r="M3009" t="s">
        <v>61</v>
      </c>
      <c r="N3009" t="s">
        <v>61</v>
      </c>
      <c r="O3009" t="s">
        <v>61</v>
      </c>
    </row>
    <row r="3010" spans="1:15" x14ac:dyDescent="0.2">
      <c r="A3010" s="1" t="s">
        <v>28562</v>
      </c>
      <c r="B3010" s="1" t="s">
        <v>15038</v>
      </c>
      <c r="C3010" s="1" t="s">
        <v>15039</v>
      </c>
      <c r="D3010" s="1" t="s">
        <v>16217</v>
      </c>
      <c r="E3010" t="s">
        <v>61</v>
      </c>
      <c r="F3010" t="s">
        <v>61</v>
      </c>
      <c r="G3010" t="s">
        <v>61</v>
      </c>
      <c r="I3010" t="s">
        <v>61</v>
      </c>
      <c r="J3010" t="s">
        <v>61</v>
      </c>
      <c r="K3010" t="s">
        <v>61</v>
      </c>
      <c r="M3010" t="s">
        <v>61</v>
      </c>
      <c r="N3010" t="s">
        <v>61</v>
      </c>
      <c r="O3010" t="s">
        <v>61</v>
      </c>
    </row>
    <row r="3011" spans="1:15" x14ac:dyDescent="0.2">
      <c r="A3011" s="1" t="s">
        <v>28563</v>
      </c>
      <c r="B3011" s="1" t="s">
        <v>15040</v>
      </c>
      <c r="C3011" s="1" t="s">
        <v>15041</v>
      </c>
      <c r="D3011" s="1" t="s">
        <v>16217</v>
      </c>
      <c r="E3011" t="s">
        <v>61</v>
      </c>
      <c r="F3011" t="s">
        <v>61</v>
      </c>
      <c r="G3011" t="s">
        <v>61</v>
      </c>
      <c r="I3011" t="s">
        <v>61</v>
      </c>
      <c r="J3011" t="s">
        <v>61</v>
      </c>
      <c r="K3011" t="s">
        <v>61</v>
      </c>
      <c r="M3011" t="s">
        <v>61</v>
      </c>
      <c r="N3011" t="s">
        <v>61</v>
      </c>
      <c r="O3011" t="s">
        <v>61</v>
      </c>
    </row>
    <row r="3012" spans="1:15" x14ac:dyDescent="0.2">
      <c r="A3012" s="1" t="s">
        <v>28564</v>
      </c>
      <c r="B3012" s="1" t="s">
        <v>15042</v>
      </c>
      <c r="C3012" s="1" t="s">
        <v>15043</v>
      </c>
      <c r="D3012" s="1" t="s">
        <v>16217</v>
      </c>
      <c r="E3012" t="s">
        <v>61</v>
      </c>
      <c r="F3012" t="s">
        <v>61</v>
      </c>
      <c r="G3012" t="s">
        <v>61</v>
      </c>
      <c r="I3012" t="s">
        <v>61</v>
      </c>
      <c r="J3012" t="s">
        <v>61</v>
      </c>
      <c r="K3012" t="s">
        <v>61</v>
      </c>
      <c r="M3012" t="s">
        <v>61</v>
      </c>
      <c r="N3012" t="s">
        <v>61</v>
      </c>
      <c r="O3012" t="s">
        <v>61</v>
      </c>
    </row>
    <row r="3013" spans="1:15" x14ac:dyDescent="0.2">
      <c r="A3013" s="1" t="s">
        <v>28565</v>
      </c>
      <c r="B3013" s="1" t="s">
        <v>15044</v>
      </c>
      <c r="C3013" s="1" t="s">
        <v>15045</v>
      </c>
      <c r="D3013" s="1" t="s">
        <v>16217</v>
      </c>
      <c r="E3013" t="s">
        <v>61</v>
      </c>
      <c r="F3013" t="s">
        <v>61</v>
      </c>
      <c r="G3013" t="s">
        <v>61</v>
      </c>
      <c r="I3013" t="s">
        <v>61</v>
      </c>
      <c r="J3013" t="s">
        <v>61</v>
      </c>
      <c r="K3013" t="s">
        <v>61</v>
      </c>
      <c r="M3013" t="s">
        <v>61</v>
      </c>
      <c r="N3013" t="s">
        <v>61</v>
      </c>
      <c r="O3013" t="s">
        <v>61</v>
      </c>
    </row>
    <row r="3014" spans="1:15" x14ac:dyDescent="0.2">
      <c r="A3014" s="1" t="s">
        <v>28566</v>
      </c>
      <c r="B3014" s="1" t="s">
        <v>15046</v>
      </c>
      <c r="C3014" s="1" t="s">
        <v>15047</v>
      </c>
      <c r="D3014" s="1" t="s">
        <v>16217</v>
      </c>
      <c r="E3014" t="s">
        <v>61</v>
      </c>
      <c r="F3014" t="s">
        <v>61</v>
      </c>
      <c r="G3014" t="s">
        <v>61</v>
      </c>
      <c r="I3014" t="s">
        <v>61</v>
      </c>
      <c r="J3014" t="s">
        <v>61</v>
      </c>
      <c r="K3014" t="s">
        <v>61</v>
      </c>
      <c r="M3014" t="s">
        <v>61</v>
      </c>
      <c r="N3014" t="s">
        <v>61</v>
      </c>
      <c r="O3014" t="s">
        <v>61</v>
      </c>
    </row>
    <row r="3015" spans="1:15" x14ac:dyDescent="0.2">
      <c r="A3015" s="1" t="s">
        <v>28567</v>
      </c>
      <c r="B3015" s="1" t="s">
        <v>15048</v>
      </c>
      <c r="C3015" s="1" t="s">
        <v>15049</v>
      </c>
      <c r="D3015" s="1" t="s">
        <v>16217</v>
      </c>
      <c r="E3015" t="s">
        <v>61</v>
      </c>
      <c r="F3015" t="s">
        <v>61</v>
      </c>
      <c r="G3015" t="s">
        <v>61</v>
      </c>
      <c r="I3015" t="s">
        <v>61</v>
      </c>
      <c r="J3015" t="s">
        <v>61</v>
      </c>
      <c r="K3015" t="s">
        <v>61</v>
      </c>
      <c r="M3015" t="s">
        <v>61</v>
      </c>
      <c r="N3015" t="s">
        <v>61</v>
      </c>
      <c r="O3015" t="s">
        <v>61</v>
      </c>
    </row>
    <row r="3016" spans="1:15" x14ac:dyDescent="0.2">
      <c r="A3016" s="1" t="s">
        <v>28568</v>
      </c>
      <c r="B3016" s="1" t="s">
        <v>15050</v>
      </c>
      <c r="C3016" s="1" t="s">
        <v>15051</v>
      </c>
      <c r="D3016" s="1" t="s">
        <v>16217</v>
      </c>
      <c r="E3016" t="s">
        <v>61</v>
      </c>
      <c r="F3016" t="s">
        <v>61</v>
      </c>
      <c r="G3016" t="s">
        <v>61</v>
      </c>
      <c r="I3016" t="s">
        <v>62</v>
      </c>
      <c r="J3016" t="s">
        <v>61</v>
      </c>
      <c r="K3016" t="s">
        <v>61</v>
      </c>
      <c r="M3016" t="s">
        <v>61</v>
      </c>
      <c r="N3016" t="s">
        <v>61</v>
      </c>
      <c r="O3016" t="s">
        <v>61</v>
      </c>
    </row>
    <row r="3017" spans="1:15" x14ac:dyDescent="0.2">
      <c r="A3017" s="1" t="s">
        <v>28569</v>
      </c>
      <c r="B3017" s="1" t="s">
        <v>15052</v>
      </c>
      <c r="C3017" s="1" t="s">
        <v>15053</v>
      </c>
      <c r="D3017" s="1" t="s">
        <v>16217</v>
      </c>
      <c r="E3017" t="s">
        <v>61</v>
      </c>
      <c r="F3017" t="s">
        <v>61</v>
      </c>
      <c r="G3017" t="s">
        <v>61</v>
      </c>
      <c r="I3017" t="s">
        <v>61</v>
      </c>
      <c r="J3017" t="s">
        <v>61</v>
      </c>
      <c r="K3017" t="s">
        <v>61</v>
      </c>
      <c r="M3017" t="s">
        <v>61</v>
      </c>
      <c r="N3017" t="s">
        <v>61</v>
      </c>
      <c r="O3017" t="s">
        <v>61</v>
      </c>
    </row>
    <row r="3018" spans="1:15" x14ac:dyDescent="0.2">
      <c r="A3018" s="1" t="s">
        <v>28570</v>
      </c>
      <c r="B3018" s="1" t="s">
        <v>15054</v>
      </c>
      <c r="C3018" s="1" t="s">
        <v>15055</v>
      </c>
      <c r="D3018" s="1" t="s">
        <v>16217</v>
      </c>
      <c r="E3018" t="s">
        <v>61</v>
      </c>
      <c r="F3018" t="s">
        <v>61</v>
      </c>
      <c r="G3018" t="s">
        <v>61</v>
      </c>
      <c r="I3018" t="s">
        <v>61</v>
      </c>
      <c r="J3018" t="s">
        <v>61</v>
      </c>
      <c r="K3018" t="s">
        <v>61</v>
      </c>
      <c r="M3018" t="s">
        <v>61</v>
      </c>
      <c r="N3018" t="s">
        <v>61</v>
      </c>
      <c r="O3018" t="s">
        <v>61</v>
      </c>
    </row>
    <row r="3019" spans="1:15" x14ac:dyDescent="0.2">
      <c r="A3019" s="1" t="s">
        <v>28571</v>
      </c>
      <c r="B3019" s="1" t="s">
        <v>15056</v>
      </c>
      <c r="C3019" s="1" t="s">
        <v>15057</v>
      </c>
      <c r="D3019" s="1" t="s">
        <v>16217</v>
      </c>
      <c r="E3019" t="s">
        <v>61</v>
      </c>
      <c r="F3019" t="s">
        <v>61</v>
      </c>
      <c r="G3019" t="s">
        <v>61</v>
      </c>
      <c r="I3019" t="s">
        <v>61</v>
      </c>
      <c r="J3019" t="s">
        <v>61</v>
      </c>
      <c r="K3019" t="s">
        <v>61</v>
      </c>
      <c r="M3019" t="s">
        <v>61</v>
      </c>
      <c r="N3019" t="s">
        <v>61</v>
      </c>
      <c r="O3019" t="s">
        <v>61</v>
      </c>
    </row>
    <row r="3020" spans="1:15" x14ac:dyDescent="0.2">
      <c r="A3020" s="1" t="s">
        <v>28572</v>
      </c>
      <c r="B3020" s="1" t="s">
        <v>15058</v>
      </c>
      <c r="C3020" s="1" t="s">
        <v>15059</v>
      </c>
      <c r="D3020" s="1" t="s">
        <v>16217</v>
      </c>
      <c r="E3020" t="s">
        <v>61</v>
      </c>
      <c r="F3020" t="s">
        <v>61</v>
      </c>
      <c r="G3020" t="s">
        <v>61</v>
      </c>
      <c r="I3020" t="s">
        <v>61</v>
      </c>
      <c r="J3020" t="s">
        <v>61</v>
      </c>
      <c r="K3020" t="s">
        <v>61</v>
      </c>
      <c r="M3020" t="s">
        <v>61</v>
      </c>
      <c r="N3020" t="s">
        <v>61</v>
      </c>
      <c r="O3020" t="s">
        <v>61</v>
      </c>
    </row>
    <row r="3021" spans="1:15" x14ac:dyDescent="0.2">
      <c r="A3021" s="1" t="s">
        <v>28573</v>
      </c>
      <c r="B3021" s="1" t="s">
        <v>15060</v>
      </c>
      <c r="C3021" s="1" t="s">
        <v>15061</v>
      </c>
      <c r="D3021" s="1" t="s">
        <v>16217</v>
      </c>
      <c r="E3021" t="s">
        <v>61</v>
      </c>
      <c r="F3021" t="s">
        <v>61</v>
      </c>
      <c r="G3021" t="s">
        <v>61</v>
      </c>
      <c r="I3021" t="s">
        <v>61</v>
      </c>
      <c r="J3021" t="s">
        <v>61</v>
      </c>
      <c r="K3021" t="s">
        <v>61</v>
      </c>
      <c r="M3021" t="s">
        <v>61</v>
      </c>
      <c r="N3021" t="s">
        <v>61</v>
      </c>
      <c r="O3021" t="s">
        <v>62</v>
      </c>
    </row>
    <row r="3022" spans="1:15" x14ac:dyDescent="0.2">
      <c r="A3022" s="1" t="s">
        <v>28574</v>
      </c>
      <c r="B3022" s="1" t="s">
        <v>15062</v>
      </c>
      <c r="C3022" s="1" t="s">
        <v>15063</v>
      </c>
      <c r="D3022" s="1" t="s">
        <v>16217</v>
      </c>
      <c r="E3022" t="s">
        <v>61</v>
      </c>
      <c r="F3022" t="s">
        <v>61</v>
      </c>
      <c r="G3022" t="s">
        <v>61</v>
      </c>
      <c r="I3022" t="s">
        <v>61</v>
      </c>
      <c r="J3022" t="s">
        <v>61</v>
      </c>
      <c r="K3022" t="s">
        <v>61</v>
      </c>
      <c r="M3022" t="s">
        <v>61</v>
      </c>
      <c r="N3022" t="s">
        <v>61</v>
      </c>
      <c r="O3022" t="s">
        <v>61</v>
      </c>
    </row>
    <row r="3023" spans="1:15" x14ac:dyDescent="0.2">
      <c r="A3023" s="1" t="s">
        <v>28575</v>
      </c>
      <c r="B3023" s="1" t="s">
        <v>15064</v>
      </c>
      <c r="C3023" s="1" t="s">
        <v>15065</v>
      </c>
      <c r="D3023" s="1" t="s">
        <v>16217</v>
      </c>
      <c r="E3023" t="s">
        <v>61</v>
      </c>
      <c r="F3023" t="s">
        <v>61</v>
      </c>
      <c r="G3023" t="s">
        <v>61</v>
      </c>
      <c r="I3023" t="s">
        <v>61</v>
      </c>
      <c r="J3023" t="s">
        <v>61</v>
      </c>
      <c r="K3023" t="s">
        <v>61</v>
      </c>
      <c r="M3023" t="s">
        <v>61</v>
      </c>
      <c r="N3023" t="s">
        <v>62</v>
      </c>
      <c r="O3023" t="s">
        <v>61</v>
      </c>
    </row>
    <row r="3024" spans="1:15" x14ac:dyDescent="0.2">
      <c r="A3024" s="1" t="s">
        <v>28576</v>
      </c>
      <c r="B3024" s="1" t="s">
        <v>15066</v>
      </c>
      <c r="C3024" s="1" t="s">
        <v>15067</v>
      </c>
      <c r="D3024" s="1" t="s">
        <v>16217</v>
      </c>
      <c r="E3024" t="s">
        <v>61</v>
      </c>
      <c r="F3024" t="s">
        <v>61</v>
      </c>
      <c r="G3024" t="s">
        <v>61</v>
      </c>
      <c r="I3024" t="s">
        <v>61</v>
      </c>
      <c r="J3024" t="s">
        <v>61</v>
      </c>
      <c r="K3024" t="s">
        <v>61</v>
      </c>
      <c r="M3024" t="s">
        <v>61</v>
      </c>
      <c r="N3024" t="s">
        <v>61</v>
      </c>
      <c r="O3024" t="s">
        <v>61</v>
      </c>
    </row>
    <row r="3025" spans="1:15" x14ac:dyDescent="0.2">
      <c r="A3025" s="1" t="s">
        <v>28577</v>
      </c>
      <c r="B3025" s="1" t="s">
        <v>15068</v>
      </c>
      <c r="C3025" s="1" t="s">
        <v>15069</v>
      </c>
      <c r="D3025" s="1" t="s">
        <v>16217</v>
      </c>
      <c r="E3025" t="s">
        <v>61</v>
      </c>
      <c r="F3025" t="s">
        <v>61</v>
      </c>
      <c r="G3025" t="s">
        <v>61</v>
      </c>
      <c r="I3025" t="s">
        <v>61</v>
      </c>
      <c r="J3025" t="s">
        <v>61</v>
      </c>
      <c r="K3025" t="s">
        <v>61</v>
      </c>
      <c r="M3025" t="s">
        <v>62</v>
      </c>
      <c r="N3025" t="s">
        <v>61</v>
      </c>
      <c r="O3025" t="s">
        <v>61</v>
      </c>
    </row>
    <row r="3026" spans="1:15" x14ac:dyDescent="0.2">
      <c r="A3026" s="1" t="s">
        <v>28578</v>
      </c>
      <c r="B3026" s="1" t="s">
        <v>15070</v>
      </c>
      <c r="C3026" s="1" t="s">
        <v>15071</v>
      </c>
      <c r="D3026" s="1" t="s">
        <v>16217</v>
      </c>
      <c r="E3026" t="s">
        <v>61</v>
      </c>
      <c r="F3026" t="s">
        <v>61</v>
      </c>
      <c r="G3026" t="s">
        <v>61</v>
      </c>
      <c r="I3026" t="s">
        <v>61</v>
      </c>
      <c r="J3026" t="s">
        <v>61</v>
      </c>
      <c r="K3026" t="s">
        <v>61</v>
      </c>
      <c r="M3026" t="s">
        <v>61</v>
      </c>
      <c r="N3026" t="s">
        <v>61</v>
      </c>
      <c r="O3026" t="s">
        <v>61</v>
      </c>
    </row>
    <row r="3027" spans="1:15" x14ac:dyDescent="0.2">
      <c r="A3027" s="1" t="s">
        <v>28579</v>
      </c>
      <c r="B3027" s="1" t="s">
        <v>15072</v>
      </c>
      <c r="C3027" s="1" t="s">
        <v>15073</v>
      </c>
      <c r="D3027" s="1" t="s">
        <v>16217</v>
      </c>
      <c r="E3027" t="s">
        <v>61</v>
      </c>
      <c r="F3027" t="s">
        <v>61</v>
      </c>
      <c r="G3027" t="s">
        <v>61</v>
      </c>
      <c r="I3027" t="s">
        <v>61</v>
      </c>
      <c r="J3027" t="s">
        <v>61</v>
      </c>
      <c r="K3027" t="s">
        <v>61</v>
      </c>
      <c r="M3027" t="s">
        <v>61</v>
      </c>
      <c r="N3027" t="s">
        <v>61</v>
      </c>
      <c r="O3027" t="s">
        <v>61</v>
      </c>
    </row>
    <row r="3028" spans="1:15" x14ac:dyDescent="0.2">
      <c r="A3028" s="1" t="s">
        <v>28580</v>
      </c>
      <c r="B3028" s="1" t="s">
        <v>15074</v>
      </c>
      <c r="C3028" s="1" t="s">
        <v>15075</v>
      </c>
      <c r="D3028" s="1" t="s">
        <v>16217</v>
      </c>
      <c r="E3028" t="s">
        <v>61</v>
      </c>
      <c r="F3028" t="s">
        <v>61</v>
      </c>
      <c r="G3028" t="s">
        <v>61</v>
      </c>
      <c r="I3028" t="s">
        <v>61</v>
      </c>
      <c r="J3028" t="s">
        <v>61</v>
      </c>
      <c r="K3028" t="s">
        <v>61</v>
      </c>
      <c r="M3028" t="s">
        <v>61</v>
      </c>
      <c r="N3028" t="s">
        <v>61</v>
      </c>
      <c r="O3028" t="s">
        <v>61</v>
      </c>
    </row>
    <row r="3029" spans="1:15" x14ac:dyDescent="0.2">
      <c r="A3029" s="1" t="s">
        <v>28581</v>
      </c>
      <c r="B3029" s="1" t="s">
        <v>15076</v>
      </c>
      <c r="C3029" s="1" t="s">
        <v>15077</v>
      </c>
      <c r="D3029" s="1" t="s">
        <v>16217</v>
      </c>
      <c r="E3029" t="s">
        <v>61</v>
      </c>
      <c r="F3029" t="s">
        <v>61</v>
      </c>
      <c r="G3029" t="s">
        <v>61</v>
      </c>
      <c r="I3029" t="s">
        <v>61</v>
      </c>
      <c r="J3029" t="s">
        <v>61</v>
      </c>
      <c r="K3029" t="s">
        <v>61</v>
      </c>
      <c r="M3029" t="s">
        <v>61</v>
      </c>
      <c r="N3029" t="s">
        <v>61</v>
      </c>
      <c r="O3029" t="s">
        <v>61</v>
      </c>
    </row>
    <row r="3030" spans="1:15" x14ac:dyDescent="0.2">
      <c r="A3030" s="1" t="s">
        <v>28582</v>
      </c>
      <c r="B3030" s="1" t="s">
        <v>15078</v>
      </c>
      <c r="C3030" s="1" t="s">
        <v>15079</v>
      </c>
      <c r="D3030" s="1" t="s">
        <v>16217</v>
      </c>
      <c r="E3030" t="s">
        <v>61</v>
      </c>
      <c r="F3030" t="s">
        <v>61</v>
      </c>
      <c r="G3030" t="s">
        <v>61</v>
      </c>
      <c r="I3030" t="s">
        <v>61</v>
      </c>
      <c r="J3030" t="s">
        <v>61</v>
      </c>
      <c r="K3030" t="s">
        <v>61</v>
      </c>
      <c r="M3030" t="s">
        <v>61</v>
      </c>
      <c r="N3030" t="s">
        <v>61</v>
      </c>
      <c r="O3030" t="s">
        <v>61</v>
      </c>
    </row>
    <row r="3031" spans="1:15" x14ac:dyDescent="0.2">
      <c r="A3031" s="1" t="s">
        <v>28583</v>
      </c>
      <c r="B3031" s="1" t="s">
        <v>15080</v>
      </c>
      <c r="C3031" s="1" t="s">
        <v>15081</v>
      </c>
      <c r="D3031" s="1" t="s">
        <v>16217</v>
      </c>
      <c r="E3031" t="s">
        <v>61</v>
      </c>
      <c r="F3031" t="s">
        <v>61</v>
      </c>
      <c r="G3031" t="s">
        <v>61</v>
      </c>
      <c r="I3031" t="s">
        <v>61</v>
      </c>
      <c r="J3031" t="s">
        <v>61</v>
      </c>
      <c r="K3031" t="s">
        <v>61</v>
      </c>
      <c r="M3031" t="s">
        <v>61</v>
      </c>
      <c r="N3031" t="s">
        <v>61</v>
      </c>
      <c r="O3031" t="s">
        <v>61</v>
      </c>
    </row>
    <row r="3032" spans="1:15" x14ac:dyDescent="0.2">
      <c r="A3032" s="1" t="s">
        <v>28584</v>
      </c>
      <c r="B3032" s="1" t="s">
        <v>15082</v>
      </c>
      <c r="C3032" s="1" t="s">
        <v>15083</v>
      </c>
      <c r="D3032" s="1" t="s">
        <v>16217</v>
      </c>
      <c r="E3032" t="s">
        <v>61</v>
      </c>
      <c r="F3032" t="s">
        <v>61</v>
      </c>
      <c r="G3032" t="s">
        <v>61</v>
      </c>
      <c r="I3032" t="s">
        <v>61</v>
      </c>
      <c r="J3032" t="s">
        <v>61</v>
      </c>
      <c r="K3032" t="s">
        <v>61</v>
      </c>
      <c r="M3032" t="s">
        <v>61</v>
      </c>
      <c r="N3032" t="s">
        <v>61</v>
      </c>
      <c r="O3032" t="s">
        <v>61</v>
      </c>
    </row>
    <row r="3033" spans="1:15" x14ac:dyDescent="0.2">
      <c r="A3033" s="1" t="s">
        <v>28585</v>
      </c>
      <c r="B3033" s="1" t="s">
        <v>15084</v>
      </c>
      <c r="C3033" s="1" t="s">
        <v>15085</v>
      </c>
      <c r="D3033" s="1" t="s">
        <v>16217</v>
      </c>
      <c r="E3033" t="s">
        <v>61</v>
      </c>
      <c r="F3033" t="s">
        <v>61</v>
      </c>
      <c r="G3033" t="s">
        <v>61</v>
      </c>
      <c r="I3033" t="s">
        <v>61</v>
      </c>
      <c r="J3033" t="s">
        <v>62</v>
      </c>
      <c r="K3033" t="s">
        <v>61</v>
      </c>
      <c r="M3033" t="s">
        <v>61</v>
      </c>
      <c r="N3033" t="s">
        <v>61</v>
      </c>
      <c r="O3033" t="s">
        <v>61</v>
      </c>
    </row>
    <row r="3034" spans="1:15" x14ac:dyDescent="0.2">
      <c r="A3034" s="1" t="s">
        <v>28586</v>
      </c>
      <c r="B3034" s="1" t="s">
        <v>15086</v>
      </c>
      <c r="C3034" s="1" t="s">
        <v>15087</v>
      </c>
      <c r="D3034" s="1" t="s">
        <v>16217</v>
      </c>
      <c r="E3034" t="s">
        <v>61</v>
      </c>
      <c r="F3034" t="s">
        <v>61</v>
      </c>
      <c r="G3034" t="s">
        <v>61</v>
      </c>
      <c r="I3034" t="s">
        <v>61</v>
      </c>
      <c r="J3034" t="s">
        <v>61</v>
      </c>
      <c r="K3034" t="s">
        <v>61</v>
      </c>
      <c r="M3034" t="s">
        <v>61</v>
      </c>
      <c r="N3034" t="s">
        <v>61</v>
      </c>
      <c r="O3034" t="s">
        <v>61</v>
      </c>
    </row>
    <row r="3035" spans="1:15" x14ac:dyDescent="0.2">
      <c r="A3035" s="1" t="s">
        <v>28587</v>
      </c>
      <c r="B3035" s="1" t="s">
        <v>15088</v>
      </c>
      <c r="C3035" s="1" t="s">
        <v>15089</v>
      </c>
      <c r="D3035" s="1" t="s">
        <v>16217</v>
      </c>
      <c r="E3035" t="s">
        <v>61</v>
      </c>
      <c r="F3035" t="s">
        <v>61</v>
      </c>
      <c r="G3035" t="s">
        <v>61</v>
      </c>
      <c r="I3035" t="s">
        <v>61</v>
      </c>
      <c r="J3035" t="s">
        <v>61</v>
      </c>
      <c r="K3035" t="s">
        <v>61</v>
      </c>
      <c r="M3035" t="s">
        <v>61</v>
      </c>
      <c r="N3035" t="s">
        <v>61</v>
      </c>
      <c r="O3035" t="s">
        <v>61</v>
      </c>
    </row>
    <row r="3036" spans="1:15" x14ac:dyDescent="0.2">
      <c r="A3036" s="1" t="s">
        <v>28588</v>
      </c>
      <c r="B3036" s="1" t="s">
        <v>15090</v>
      </c>
      <c r="C3036" s="1" t="s">
        <v>15091</v>
      </c>
      <c r="D3036" s="1" t="s">
        <v>16217</v>
      </c>
      <c r="E3036" t="s">
        <v>61</v>
      </c>
      <c r="F3036" t="s">
        <v>61</v>
      </c>
      <c r="G3036" t="s">
        <v>61</v>
      </c>
      <c r="I3036" t="s">
        <v>61</v>
      </c>
      <c r="J3036" t="s">
        <v>61</v>
      </c>
      <c r="K3036" t="s">
        <v>61</v>
      </c>
      <c r="M3036" t="s">
        <v>61</v>
      </c>
      <c r="N3036" t="s">
        <v>61</v>
      </c>
      <c r="O3036" t="s">
        <v>61</v>
      </c>
    </row>
    <row r="3037" spans="1:15" x14ac:dyDescent="0.2">
      <c r="A3037" s="1" t="s">
        <v>28589</v>
      </c>
      <c r="B3037" s="1" t="s">
        <v>15092</v>
      </c>
      <c r="C3037" s="1" t="s">
        <v>15093</v>
      </c>
      <c r="D3037" s="1" t="s">
        <v>16217</v>
      </c>
      <c r="E3037" t="s">
        <v>61</v>
      </c>
      <c r="F3037" t="s">
        <v>61</v>
      </c>
      <c r="G3037" t="s">
        <v>61</v>
      </c>
      <c r="I3037" t="s">
        <v>61</v>
      </c>
      <c r="J3037" t="s">
        <v>61</v>
      </c>
      <c r="K3037" t="s">
        <v>61</v>
      </c>
      <c r="M3037" t="s">
        <v>61</v>
      </c>
      <c r="N3037" t="s">
        <v>61</v>
      </c>
      <c r="O3037" t="s">
        <v>61</v>
      </c>
    </row>
    <row r="3038" spans="1:15" x14ac:dyDescent="0.2">
      <c r="A3038" s="1" t="s">
        <v>28590</v>
      </c>
      <c r="B3038" s="1" t="s">
        <v>15094</v>
      </c>
      <c r="C3038" s="1" t="s">
        <v>15095</v>
      </c>
      <c r="D3038" s="1" t="s">
        <v>16217</v>
      </c>
      <c r="E3038" t="s">
        <v>61</v>
      </c>
      <c r="F3038" t="s">
        <v>61</v>
      </c>
      <c r="G3038" t="s">
        <v>61</v>
      </c>
      <c r="I3038" t="s">
        <v>61</v>
      </c>
      <c r="J3038" t="s">
        <v>61</v>
      </c>
      <c r="K3038" t="s">
        <v>61</v>
      </c>
      <c r="M3038" t="s">
        <v>61</v>
      </c>
      <c r="N3038" t="s">
        <v>61</v>
      </c>
      <c r="O3038" t="s">
        <v>61</v>
      </c>
    </row>
    <row r="3039" spans="1:15" x14ac:dyDescent="0.2">
      <c r="A3039" s="1" t="s">
        <v>28591</v>
      </c>
      <c r="B3039" s="1" t="s">
        <v>15096</v>
      </c>
      <c r="C3039" s="1" t="s">
        <v>15097</v>
      </c>
      <c r="D3039" s="1" t="s">
        <v>16217</v>
      </c>
      <c r="E3039" t="s">
        <v>61</v>
      </c>
      <c r="F3039" t="s">
        <v>61</v>
      </c>
      <c r="G3039" t="s">
        <v>61</v>
      </c>
      <c r="I3039" t="s">
        <v>61</v>
      </c>
      <c r="J3039" t="s">
        <v>61</v>
      </c>
      <c r="K3039" t="s">
        <v>61</v>
      </c>
      <c r="M3039" t="s">
        <v>61</v>
      </c>
      <c r="N3039" t="s">
        <v>61</v>
      </c>
      <c r="O3039" t="s">
        <v>61</v>
      </c>
    </row>
    <row r="3040" spans="1:15" x14ac:dyDescent="0.2">
      <c r="A3040" s="1" t="s">
        <v>28592</v>
      </c>
      <c r="B3040" s="1" t="s">
        <v>15098</v>
      </c>
      <c r="C3040" s="1" t="s">
        <v>15099</v>
      </c>
      <c r="D3040" s="1" t="s">
        <v>16217</v>
      </c>
      <c r="E3040" t="s">
        <v>61</v>
      </c>
      <c r="F3040" t="s">
        <v>61</v>
      </c>
      <c r="G3040" t="s">
        <v>61</v>
      </c>
      <c r="I3040" t="s">
        <v>61</v>
      </c>
      <c r="J3040" t="s">
        <v>61</v>
      </c>
      <c r="K3040" t="s">
        <v>61</v>
      </c>
      <c r="M3040" t="s">
        <v>61</v>
      </c>
      <c r="N3040" t="s">
        <v>61</v>
      </c>
      <c r="O3040" t="s">
        <v>61</v>
      </c>
    </row>
    <row r="3041" spans="1:15" x14ac:dyDescent="0.2">
      <c r="A3041" s="1" t="s">
        <v>28593</v>
      </c>
      <c r="B3041" s="1" t="s">
        <v>15100</v>
      </c>
      <c r="C3041" s="1" t="s">
        <v>15101</v>
      </c>
      <c r="D3041" s="1" t="s">
        <v>16217</v>
      </c>
      <c r="E3041" t="s">
        <v>61</v>
      </c>
      <c r="F3041" t="s">
        <v>61</v>
      </c>
      <c r="G3041" t="s">
        <v>61</v>
      </c>
      <c r="I3041" t="s">
        <v>61</v>
      </c>
      <c r="J3041" t="s">
        <v>61</v>
      </c>
      <c r="K3041" t="s">
        <v>61</v>
      </c>
      <c r="M3041" t="s">
        <v>61</v>
      </c>
      <c r="N3041" t="s">
        <v>61</v>
      </c>
      <c r="O3041" t="s">
        <v>61</v>
      </c>
    </row>
    <row r="3042" spans="1:15" x14ac:dyDescent="0.2">
      <c r="A3042" s="1" t="s">
        <v>28594</v>
      </c>
      <c r="B3042" s="1" t="s">
        <v>15102</v>
      </c>
      <c r="C3042" s="1" t="s">
        <v>15103</v>
      </c>
      <c r="D3042" s="1" t="s">
        <v>16217</v>
      </c>
      <c r="E3042" t="s">
        <v>61</v>
      </c>
      <c r="F3042" t="s">
        <v>61</v>
      </c>
      <c r="G3042" t="s">
        <v>61</v>
      </c>
      <c r="I3042" t="s">
        <v>61</v>
      </c>
      <c r="J3042" t="s">
        <v>61</v>
      </c>
      <c r="K3042" t="s">
        <v>61</v>
      </c>
      <c r="M3042" t="s">
        <v>61</v>
      </c>
      <c r="N3042" t="s">
        <v>61</v>
      </c>
      <c r="O3042" t="s">
        <v>61</v>
      </c>
    </row>
    <row r="3043" spans="1:15" x14ac:dyDescent="0.2">
      <c r="A3043" s="1" t="s">
        <v>28595</v>
      </c>
      <c r="B3043" s="1" t="s">
        <v>15104</v>
      </c>
      <c r="C3043" s="1" t="s">
        <v>15105</v>
      </c>
      <c r="D3043" s="1" t="s">
        <v>16217</v>
      </c>
      <c r="E3043" t="s">
        <v>61</v>
      </c>
      <c r="F3043" t="s">
        <v>61</v>
      </c>
      <c r="G3043" t="s">
        <v>61</v>
      </c>
      <c r="I3043" t="s">
        <v>61</v>
      </c>
      <c r="J3043" t="s">
        <v>61</v>
      </c>
      <c r="K3043" t="s">
        <v>61</v>
      </c>
      <c r="M3043" t="s">
        <v>61</v>
      </c>
      <c r="N3043" t="s">
        <v>61</v>
      </c>
      <c r="O3043" t="s">
        <v>61</v>
      </c>
    </row>
    <row r="3044" spans="1:15" x14ac:dyDescent="0.2">
      <c r="A3044" s="1" t="s">
        <v>28596</v>
      </c>
      <c r="B3044" s="1" t="s">
        <v>15106</v>
      </c>
      <c r="C3044" s="1" t="s">
        <v>15107</v>
      </c>
      <c r="D3044" s="1" t="s">
        <v>16217</v>
      </c>
      <c r="E3044" t="s">
        <v>61</v>
      </c>
      <c r="F3044" t="s">
        <v>61</v>
      </c>
      <c r="G3044" t="s">
        <v>61</v>
      </c>
      <c r="I3044" t="s">
        <v>62</v>
      </c>
      <c r="J3044" t="s">
        <v>61</v>
      </c>
      <c r="K3044" t="s">
        <v>62</v>
      </c>
      <c r="M3044" t="s">
        <v>62</v>
      </c>
      <c r="N3044" t="s">
        <v>62</v>
      </c>
      <c r="O3044" t="s">
        <v>62</v>
      </c>
    </row>
    <row r="3045" spans="1:15" x14ac:dyDescent="0.2">
      <c r="A3045" s="1" t="s">
        <v>28597</v>
      </c>
      <c r="B3045" s="1" t="s">
        <v>15108</v>
      </c>
      <c r="C3045" s="1" t="s">
        <v>15109</v>
      </c>
      <c r="D3045" s="1" t="s">
        <v>16217</v>
      </c>
      <c r="E3045" t="s">
        <v>61</v>
      </c>
      <c r="F3045" t="s">
        <v>61</v>
      </c>
      <c r="G3045" t="s">
        <v>62</v>
      </c>
      <c r="I3045" t="s">
        <v>61</v>
      </c>
      <c r="J3045" t="s">
        <v>61</v>
      </c>
      <c r="K3045" t="s">
        <v>61</v>
      </c>
      <c r="M3045" t="s">
        <v>61</v>
      </c>
      <c r="N3045" t="s">
        <v>61</v>
      </c>
      <c r="O3045" t="s">
        <v>61</v>
      </c>
    </row>
    <row r="3046" spans="1:15" x14ac:dyDescent="0.2">
      <c r="A3046" s="1" t="s">
        <v>28598</v>
      </c>
      <c r="B3046" s="1" t="s">
        <v>15110</v>
      </c>
      <c r="C3046" s="1" t="s">
        <v>15111</v>
      </c>
      <c r="D3046" s="1" t="s">
        <v>16217</v>
      </c>
      <c r="E3046" t="s">
        <v>61</v>
      </c>
      <c r="F3046" t="s">
        <v>61</v>
      </c>
      <c r="G3046" t="s">
        <v>61</v>
      </c>
      <c r="I3046" t="s">
        <v>61</v>
      </c>
      <c r="J3046" t="s">
        <v>61</v>
      </c>
      <c r="K3046" t="s">
        <v>61</v>
      </c>
      <c r="M3046" t="s">
        <v>62</v>
      </c>
      <c r="N3046" t="s">
        <v>61</v>
      </c>
      <c r="O3046" t="s">
        <v>61</v>
      </c>
    </row>
    <row r="3047" spans="1:15" x14ac:dyDescent="0.2">
      <c r="A3047" s="1" t="s">
        <v>28599</v>
      </c>
      <c r="B3047" s="1" t="s">
        <v>15112</v>
      </c>
      <c r="C3047" s="1" t="s">
        <v>15113</v>
      </c>
      <c r="D3047" s="1" t="s">
        <v>16217</v>
      </c>
      <c r="E3047" t="s">
        <v>61</v>
      </c>
      <c r="F3047" t="s">
        <v>61</v>
      </c>
      <c r="G3047" t="s">
        <v>61</v>
      </c>
      <c r="I3047" t="s">
        <v>61</v>
      </c>
      <c r="J3047" t="s">
        <v>61</v>
      </c>
      <c r="K3047" t="s">
        <v>61</v>
      </c>
      <c r="M3047" t="s">
        <v>61</v>
      </c>
      <c r="N3047" t="s">
        <v>61</v>
      </c>
      <c r="O3047" t="s">
        <v>61</v>
      </c>
    </row>
    <row r="3048" spans="1:15" x14ac:dyDescent="0.2">
      <c r="A3048" s="1" t="s">
        <v>28600</v>
      </c>
      <c r="B3048" s="1" t="s">
        <v>15114</v>
      </c>
      <c r="C3048" s="1" t="s">
        <v>15115</v>
      </c>
      <c r="D3048" s="1" t="s">
        <v>16217</v>
      </c>
      <c r="E3048" t="s">
        <v>61</v>
      </c>
      <c r="F3048" t="s">
        <v>61</v>
      </c>
      <c r="G3048" t="s">
        <v>61</v>
      </c>
      <c r="I3048" t="s">
        <v>61</v>
      </c>
      <c r="J3048" t="s">
        <v>61</v>
      </c>
      <c r="K3048" t="s">
        <v>61</v>
      </c>
      <c r="M3048" t="s">
        <v>61</v>
      </c>
      <c r="N3048" t="s">
        <v>61</v>
      </c>
      <c r="O3048" t="s">
        <v>61</v>
      </c>
    </row>
    <row r="3049" spans="1:15" x14ac:dyDescent="0.2">
      <c r="A3049" s="1" t="s">
        <v>28601</v>
      </c>
      <c r="B3049" s="1" t="s">
        <v>15116</v>
      </c>
      <c r="C3049" s="1" t="s">
        <v>15117</v>
      </c>
      <c r="D3049" s="1" t="s">
        <v>16217</v>
      </c>
      <c r="E3049" t="s">
        <v>61</v>
      </c>
      <c r="F3049" t="s">
        <v>61</v>
      </c>
      <c r="G3049" t="s">
        <v>61</v>
      </c>
      <c r="I3049" t="s">
        <v>61</v>
      </c>
      <c r="J3049" t="s">
        <v>61</v>
      </c>
      <c r="K3049" t="s">
        <v>61</v>
      </c>
      <c r="M3049" t="s">
        <v>61</v>
      </c>
      <c r="N3049" t="s">
        <v>61</v>
      </c>
      <c r="O3049" t="s">
        <v>61</v>
      </c>
    </row>
    <row r="3050" spans="1:15" x14ac:dyDescent="0.2">
      <c r="A3050" s="1" t="s">
        <v>28602</v>
      </c>
      <c r="B3050" s="1" t="s">
        <v>15118</v>
      </c>
      <c r="C3050" s="1" t="s">
        <v>15119</v>
      </c>
      <c r="D3050" s="1" t="s">
        <v>16217</v>
      </c>
      <c r="E3050" t="s">
        <v>61</v>
      </c>
      <c r="F3050" t="s">
        <v>61</v>
      </c>
      <c r="G3050" t="s">
        <v>61</v>
      </c>
      <c r="I3050" t="s">
        <v>61</v>
      </c>
      <c r="J3050" t="s">
        <v>61</v>
      </c>
      <c r="K3050" t="s">
        <v>61</v>
      </c>
      <c r="M3050" t="s">
        <v>61</v>
      </c>
      <c r="N3050" t="s">
        <v>61</v>
      </c>
      <c r="O3050" t="s">
        <v>61</v>
      </c>
    </row>
    <row r="3051" spans="1:15" x14ac:dyDescent="0.2">
      <c r="A3051" s="1" t="s">
        <v>28603</v>
      </c>
      <c r="B3051" s="1" t="s">
        <v>15120</v>
      </c>
      <c r="C3051" s="1" t="s">
        <v>15121</v>
      </c>
      <c r="D3051" s="1" t="s">
        <v>16217</v>
      </c>
      <c r="E3051" t="s">
        <v>61</v>
      </c>
      <c r="F3051" t="s">
        <v>61</v>
      </c>
      <c r="G3051" t="s">
        <v>61</v>
      </c>
      <c r="I3051" t="s">
        <v>61</v>
      </c>
      <c r="J3051" t="s">
        <v>61</v>
      </c>
      <c r="K3051" t="s">
        <v>61</v>
      </c>
      <c r="M3051" t="s">
        <v>61</v>
      </c>
      <c r="N3051" t="s">
        <v>61</v>
      </c>
      <c r="O3051" t="s">
        <v>61</v>
      </c>
    </row>
    <row r="3052" spans="1:15" x14ac:dyDescent="0.2">
      <c r="A3052" s="1" t="s">
        <v>28604</v>
      </c>
      <c r="B3052" s="1" t="s">
        <v>15122</v>
      </c>
      <c r="C3052" s="1" t="s">
        <v>15123</v>
      </c>
      <c r="D3052" s="1" t="s">
        <v>16217</v>
      </c>
      <c r="E3052" t="s">
        <v>61</v>
      </c>
      <c r="F3052" t="s">
        <v>61</v>
      </c>
      <c r="G3052" t="s">
        <v>61</v>
      </c>
      <c r="I3052" t="s">
        <v>61</v>
      </c>
      <c r="J3052" t="s">
        <v>61</v>
      </c>
      <c r="K3052" t="s">
        <v>61</v>
      </c>
      <c r="M3052" t="s">
        <v>61</v>
      </c>
      <c r="N3052" t="s">
        <v>61</v>
      </c>
      <c r="O3052" t="s">
        <v>61</v>
      </c>
    </row>
    <row r="3053" spans="1:15" x14ac:dyDescent="0.2">
      <c r="A3053" s="1" t="s">
        <v>28605</v>
      </c>
      <c r="B3053" s="1" t="s">
        <v>15124</v>
      </c>
      <c r="C3053" s="1" t="s">
        <v>15125</v>
      </c>
      <c r="D3053" s="1" t="s">
        <v>16217</v>
      </c>
      <c r="E3053" t="s">
        <v>61</v>
      </c>
      <c r="F3053" t="s">
        <v>61</v>
      </c>
      <c r="G3053" t="s">
        <v>61</v>
      </c>
      <c r="I3053" t="s">
        <v>61</v>
      </c>
      <c r="J3053" t="s">
        <v>61</v>
      </c>
      <c r="K3053" t="s">
        <v>61</v>
      </c>
      <c r="M3053" t="s">
        <v>61</v>
      </c>
      <c r="N3053" t="s">
        <v>61</v>
      </c>
      <c r="O3053" t="s">
        <v>61</v>
      </c>
    </row>
    <row r="3054" spans="1:15" x14ac:dyDescent="0.2">
      <c r="A3054" s="1" t="s">
        <v>28606</v>
      </c>
      <c r="B3054" s="1" t="s">
        <v>15126</v>
      </c>
      <c r="C3054" s="1" t="s">
        <v>15127</v>
      </c>
      <c r="D3054" s="1" t="s">
        <v>16217</v>
      </c>
      <c r="E3054" t="s">
        <v>61</v>
      </c>
      <c r="F3054" t="s">
        <v>61</v>
      </c>
      <c r="G3054" t="s">
        <v>61</v>
      </c>
      <c r="I3054" t="s">
        <v>62</v>
      </c>
      <c r="J3054" t="s">
        <v>61</v>
      </c>
      <c r="K3054" t="s">
        <v>61</v>
      </c>
      <c r="M3054" t="s">
        <v>61</v>
      </c>
      <c r="N3054" t="s">
        <v>61</v>
      </c>
      <c r="O3054" t="s">
        <v>61</v>
      </c>
    </row>
    <row r="3055" spans="1:15" x14ac:dyDescent="0.2">
      <c r="A3055" s="1" t="s">
        <v>28607</v>
      </c>
      <c r="B3055" s="1" t="s">
        <v>15128</v>
      </c>
      <c r="C3055" s="1" t="s">
        <v>15129</v>
      </c>
      <c r="D3055" s="1" t="s">
        <v>16217</v>
      </c>
      <c r="E3055" t="s">
        <v>61</v>
      </c>
      <c r="F3055" t="s">
        <v>61</v>
      </c>
      <c r="G3055" t="s">
        <v>61</v>
      </c>
      <c r="I3055" t="s">
        <v>61</v>
      </c>
      <c r="J3055" t="s">
        <v>61</v>
      </c>
      <c r="K3055" t="s">
        <v>61</v>
      </c>
      <c r="M3055" t="s">
        <v>61</v>
      </c>
      <c r="N3055" t="s">
        <v>61</v>
      </c>
      <c r="O3055" t="s">
        <v>61</v>
      </c>
    </row>
    <row r="3056" spans="1:15" x14ac:dyDescent="0.2">
      <c r="A3056" s="1" t="s">
        <v>28608</v>
      </c>
      <c r="B3056" s="1" t="s">
        <v>15130</v>
      </c>
      <c r="C3056" s="1" t="s">
        <v>15131</v>
      </c>
      <c r="D3056" s="1" t="s">
        <v>16217</v>
      </c>
      <c r="E3056" t="s">
        <v>61</v>
      </c>
      <c r="F3056" t="s">
        <v>61</v>
      </c>
      <c r="G3056" t="s">
        <v>61</v>
      </c>
      <c r="I3056" t="s">
        <v>62</v>
      </c>
      <c r="J3056" t="s">
        <v>61</v>
      </c>
      <c r="K3056" t="s">
        <v>61</v>
      </c>
      <c r="M3056" t="s">
        <v>61</v>
      </c>
      <c r="N3056" t="s">
        <v>61</v>
      </c>
      <c r="O3056" t="s">
        <v>61</v>
      </c>
    </row>
    <row r="3057" spans="1:15" x14ac:dyDescent="0.2">
      <c r="A3057" s="1" t="s">
        <v>28609</v>
      </c>
      <c r="B3057" s="1" t="s">
        <v>15132</v>
      </c>
      <c r="C3057" s="1" t="s">
        <v>15133</v>
      </c>
      <c r="D3057" s="1" t="s">
        <v>16217</v>
      </c>
      <c r="E3057" t="s">
        <v>61</v>
      </c>
      <c r="F3057" t="s">
        <v>61</v>
      </c>
      <c r="G3057" t="s">
        <v>61</v>
      </c>
      <c r="I3057" t="s">
        <v>61</v>
      </c>
      <c r="J3057" t="s">
        <v>61</v>
      </c>
      <c r="K3057" t="s">
        <v>61</v>
      </c>
      <c r="M3057" t="s">
        <v>61</v>
      </c>
      <c r="N3057" t="s">
        <v>61</v>
      </c>
      <c r="O3057" t="s">
        <v>61</v>
      </c>
    </row>
    <row r="3058" spans="1:15" x14ac:dyDescent="0.2">
      <c r="A3058" s="1" t="s">
        <v>28610</v>
      </c>
      <c r="B3058" s="1" t="s">
        <v>15134</v>
      </c>
      <c r="C3058" s="1" t="s">
        <v>15135</v>
      </c>
      <c r="D3058" s="1" t="s">
        <v>16217</v>
      </c>
      <c r="E3058" t="s">
        <v>61</v>
      </c>
      <c r="F3058" t="s">
        <v>61</v>
      </c>
      <c r="G3058" t="s">
        <v>61</v>
      </c>
      <c r="I3058" t="s">
        <v>61</v>
      </c>
      <c r="J3058" t="s">
        <v>61</v>
      </c>
      <c r="K3058" t="s">
        <v>61</v>
      </c>
      <c r="M3058" t="s">
        <v>61</v>
      </c>
      <c r="N3058" t="s">
        <v>61</v>
      </c>
      <c r="O3058" t="s">
        <v>61</v>
      </c>
    </row>
    <row r="3059" spans="1:15" x14ac:dyDescent="0.2">
      <c r="A3059" s="1" t="s">
        <v>28611</v>
      </c>
      <c r="B3059" s="1" t="s">
        <v>15136</v>
      </c>
      <c r="C3059" s="1" t="s">
        <v>15137</v>
      </c>
      <c r="D3059" s="1" t="s">
        <v>16217</v>
      </c>
      <c r="E3059" t="s">
        <v>61</v>
      </c>
      <c r="F3059" t="s">
        <v>61</v>
      </c>
      <c r="G3059" t="s">
        <v>61</v>
      </c>
      <c r="I3059" t="s">
        <v>61</v>
      </c>
      <c r="J3059" t="s">
        <v>61</v>
      </c>
      <c r="K3059" t="s">
        <v>61</v>
      </c>
      <c r="M3059" t="s">
        <v>61</v>
      </c>
      <c r="N3059" t="s">
        <v>61</v>
      </c>
      <c r="O3059" t="s">
        <v>61</v>
      </c>
    </row>
    <row r="3060" spans="1:15" x14ac:dyDescent="0.2">
      <c r="A3060" s="1" t="s">
        <v>28612</v>
      </c>
      <c r="B3060" s="1" t="s">
        <v>15138</v>
      </c>
      <c r="C3060" s="1" t="s">
        <v>15139</v>
      </c>
      <c r="D3060" s="1" t="s">
        <v>16217</v>
      </c>
      <c r="E3060" t="s">
        <v>61</v>
      </c>
      <c r="F3060" t="s">
        <v>61</v>
      </c>
      <c r="G3060" t="s">
        <v>61</v>
      </c>
      <c r="I3060" t="s">
        <v>61</v>
      </c>
      <c r="J3060" t="s">
        <v>61</v>
      </c>
      <c r="K3060" t="s">
        <v>61</v>
      </c>
      <c r="M3060" t="s">
        <v>61</v>
      </c>
      <c r="N3060" t="s">
        <v>61</v>
      </c>
      <c r="O3060" t="s">
        <v>61</v>
      </c>
    </row>
    <row r="3061" spans="1:15" x14ac:dyDescent="0.2">
      <c r="A3061" s="1" t="s">
        <v>28613</v>
      </c>
      <c r="B3061" s="1" t="s">
        <v>15140</v>
      </c>
      <c r="C3061" s="1" t="s">
        <v>15141</v>
      </c>
      <c r="D3061" s="1" t="s">
        <v>16217</v>
      </c>
      <c r="E3061" t="s">
        <v>61</v>
      </c>
      <c r="F3061" t="s">
        <v>61</v>
      </c>
      <c r="G3061" t="s">
        <v>61</v>
      </c>
      <c r="I3061" t="s">
        <v>61</v>
      </c>
      <c r="J3061" t="s">
        <v>61</v>
      </c>
      <c r="K3061" t="s">
        <v>61</v>
      </c>
      <c r="M3061" t="s">
        <v>61</v>
      </c>
      <c r="N3061" t="s">
        <v>61</v>
      </c>
      <c r="O3061" t="s">
        <v>61</v>
      </c>
    </row>
    <row r="3062" spans="1:15" x14ac:dyDescent="0.2">
      <c r="A3062" s="1" t="s">
        <v>28614</v>
      </c>
      <c r="B3062" s="1" t="s">
        <v>15142</v>
      </c>
      <c r="C3062" s="1" t="s">
        <v>15143</v>
      </c>
      <c r="D3062" s="1" t="s">
        <v>16217</v>
      </c>
      <c r="E3062" t="s">
        <v>61</v>
      </c>
      <c r="F3062" t="s">
        <v>61</v>
      </c>
      <c r="G3062" t="s">
        <v>61</v>
      </c>
      <c r="I3062" t="s">
        <v>61</v>
      </c>
      <c r="J3062" t="s">
        <v>61</v>
      </c>
      <c r="K3062" t="s">
        <v>61</v>
      </c>
      <c r="M3062" t="s">
        <v>61</v>
      </c>
      <c r="N3062" t="s">
        <v>61</v>
      </c>
      <c r="O3062" t="s">
        <v>61</v>
      </c>
    </row>
    <row r="3063" spans="1:15" x14ac:dyDescent="0.2">
      <c r="A3063" s="1" t="s">
        <v>28615</v>
      </c>
      <c r="B3063" s="1" t="s">
        <v>15144</v>
      </c>
      <c r="C3063" s="1" t="s">
        <v>15145</v>
      </c>
      <c r="D3063" s="1" t="s">
        <v>16217</v>
      </c>
      <c r="E3063" t="s">
        <v>61</v>
      </c>
      <c r="F3063" t="s">
        <v>61</v>
      </c>
      <c r="G3063" t="s">
        <v>61</v>
      </c>
      <c r="I3063" t="s">
        <v>61</v>
      </c>
      <c r="J3063" t="s">
        <v>61</v>
      </c>
      <c r="K3063" t="s">
        <v>61</v>
      </c>
      <c r="M3063" t="s">
        <v>61</v>
      </c>
      <c r="N3063" t="s">
        <v>61</v>
      </c>
      <c r="O3063" t="s">
        <v>61</v>
      </c>
    </row>
    <row r="3064" spans="1:15" x14ac:dyDescent="0.2">
      <c r="A3064" s="1" t="s">
        <v>28616</v>
      </c>
      <c r="B3064" s="1" t="s">
        <v>15146</v>
      </c>
      <c r="C3064" s="1" t="s">
        <v>15147</v>
      </c>
      <c r="D3064" s="1" t="s">
        <v>16217</v>
      </c>
      <c r="E3064" t="s">
        <v>61</v>
      </c>
      <c r="F3064" t="s">
        <v>62</v>
      </c>
      <c r="G3064" t="s">
        <v>61</v>
      </c>
      <c r="I3064" t="s">
        <v>61</v>
      </c>
      <c r="J3064" t="s">
        <v>61</v>
      </c>
      <c r="K3064" t="s">
        <v>61</v>
      </c>
      <c r="M3064" t="s">
        <v>61</v>
      </c>
      <c r="N3064" t="s">
        <v>61</v>
      </c>
      <c r="O3064" t="s">
        <v>61</v>
      </c>
    </row>
    <row r="3065" spans="1:15" x14ac:dyDescent="0.2">
      <c r="A3065" s="1" t="s">
        <v>28617</v>
      </c>
      <c r="B3065" s="1" t="s">
        <v>15148</v>
      </c>
      <c r="C3065" s="1" t="s">
        <v>15149</v>
      </c>
      <c r="D3065" s="1" t="s">
        <v>16217</v>
      </c>
      <c r="E3065" t="s">
        <v>61</v>
      </c>
      <c r="F3065" t="s">
        <v>61</v>
      </c>
      <c r="G3065" t="s">
        <v>61</v>
      </c>
      <c r="I3065" t="s">
        <v>61</v>
      </c>
      <c r="J3065" t="s">
        <v>61</v>
      </c>
      <c r="K3065" t="s">
        <v>61</v>
      </c>
      <c r="M3065" t="s">
        <v>61</v>
      </c>
      <c r="N3065" t="s">
        <v>61</v>
      </c>
      <c r="O3065" t="s">
        <v>61</v>
      </c>
    </row>
    <row r="3066" spans="1:15" x14ac:dyDescent="0.2">
      <c r="A3066" s="1" t="s">
        <v>28618</v>
      </c>
      <c r="B3066" s="1" t="s">
        <v>15150</v>
      </c>
      <c r="C3066" s="1" t="s">
        <v>15151</v>
      </c>
      <c r="D3066" s="1" t="s">
        <v>16217</v>
      </c>
      <c r="E3066" t="s">
        <v>61</v>
      </c>
      <c r="F3066" t="s">
        <v>61</v>
      </c>
      <c r="G3066" t="s">
        <v>61</v>
      </c>
      <c r="I3066" t="s">
        <v>62</v>
      </c>
      <c r="J3066" t="s">
        <v>61</v>
      </c>
      <c r="K3066" t="s">
        <v>61</v>
      </c>
      <c r="M3066" t="s">
        <v>61</v>
      </c>
      <c r="N3066" t="s">
        <v>62</v>
      </c>
      <c r="O3066" t="s">
        <v>62</v>
      </c>
    </row>
    <row r="3067" spans="1:15" x14ac:dyDescent="0.2">
      <c r="A3067" s="1" t="s">
        <v>28619</v>
      </c>
      <c r="B3067" s="1" t="s">
        <v>15152</v>
      </c>
      <c r="C3067" s="1" t="s">
        <v>15153</v>
      </c>
      <c r="D3067" s="1" t="s">
        <v>16217</v>
      </c>
      <c r="E3067" t="s">
        <v>61</v>
      </c>
      <c r="F3067" t="s">
        <v>61</v>
      </c>
      <c r="G3067" t="s">
        <v>61</v>
      </c>
      <c r="I3067" t="s">
        <v>61</v>
      </c>
      <c r="J3067" t="s">
        <v>61</v>
      </c>
      <c r="K3067" t="s">
        <v>61</v>
      </c>
      <c r="M3067" t="s">
        <v>61</v>
      </c>
      <c r="N3067" t="s">
        <v>62</v>
      </c>
      <c r="O3067" t="s">
        <v>61</v>
      </c>
    </row>
    <row r="3068" spans="1:15" x14ac:dyDescent="0.2">
      <c r="A3068" s="1" t="s">
        <v>28620</v>
      </c>
      <c r="B3068" s="1" t="s">
        <v>15154</v>
      </c>
      <c r="C3068" s="1" t="s">
        <v>15155</v>
      </c>
      <c r="D3068" s="1" t="s">
        <v>16217</v>
      </c>
      <c r="E3068" t="s">
        <v>61</v>
      </c>
      <c r="F3068" t="s">
        <v>61</v>
      </c>
      <c r="G3068" t="s">
        <v>61</v>
      </c>
      <c r="I3068" t="s">
        <v>61</v>
      </c>
      <c r="J3068" t="s">
        <v>61</v>
      </c>
      <c r="K3068" t="s">
        <v>61</v>
      </c>
      <c r="M3068" t="s">
        <v>61</v>
      </c>
      <c r="N3068" t="s">
        <v>61</v>
      </c>
      <c r="O3068" t="s">
        <v>61</v>
      </c>
    </row>
    <row r="3069" spans="1:15" x14ac:dyDescent="0.2">
      <c r="A3069" s="1" t="s">
        <v>28621</v>
      </c>
      <c r="B3069" s="1" t="s">
        <v>15156</v>
      </c>
      <c r="C3069" s="1" t="s">
        <v>15157</v>
      </c>
      <c r="D3069" s="1" t="s">
        <v>16217</v>
      </c>
      <c r="E3069" t="s">
        <v>61</v>
      </c>
      <c r="F3069" t="s">
        <v>61</v>
      </c>
      <c r="G3069" t="s">
        <v>61</v>
      </c>
      <c r="I3069" t="s">
        <v>61</v>
      </c>
      <c r="J3069" t="s">
        <v>61</v>
      </c>
      <c r="K3069" t="s">
        <v>61</v>
      </c>
      <c r="M3069" t="s">
        <v>61</v>
      </c>
      <c r="N3069" t="s">
        <v>61</v>
      </c>
      <c r="O3069" t="s">
        <v>61</v>
      </c>
    </row>
    <row r="3070" spans="1:15" x14ac:dyDescent="0.2">
      <c r="A3070" s="1" t="s">
        <v>28622</v>
      </c>
      <c r="B3070" s="1" t="s">
        <v>15158</v>
      </c>
      <c r="C3070" s="1" t="s">
        <v>15159</v>
      </c>
      <c r="D3070" s="1" t="s">
        <v>16217</v>
      </c>
      <c r="E3070" t="s">
        <v>61</v>
      </c>
      <c r="F3070" t="s">
        <v>61</v>
      </c>
      <c r="G3070" t="s">
        <v>62</v>
      </c>
      <c r="I3070" t="s">
        <v>62</v>
      </c>
      <c r="J3070" t="s">
        <v>62</v>
      </c>
      <c r="K3070" t="s">
        <v>61</v>
      </c>
      <c r="M3070" t="s">
        <v>62</v>
      </c>
      <c r="N3070" t="s">
        <v>62</v>
      </c>
      <c r="O3070" t="s">
        <v>62</v>
      </c>
    </row>
    <row r="3071" spans="1:15" x14ac:dyDescent="0.2">
      <c r="A3071" s="1" t="s">
        <v>28623</v>
      </c>
      <c r="B3071" s="1" t="s">
        <v>15160</v>
      </c>
      <c r="C3071" s="1" t="s">
        <v>15161</v>
      </c>
      <c r="D3071" s="1" t="s">
        <v>16217</v>
      </c>
      <c r="E3071" t="s">
        <v>61</v>
      </c>
      <c r="F3071" t="s">
        <v>61</v>
      </c>
      <c r="G3071" t="s">
        <v>61</v>
      </c>
      <c r="I3071" t="s">
        <v>61</v>
      </c>
      <c r="J3071" t="s">
        <v>61</v>
      </c>
      <c r="K3071" t="s">
        <v>61</v>
      </c>
      <c r="M3071" t="s">
        <v>61</v>
      </c>
      <c r="N3071" t="s">
        <v>61</v>
      </c>
      <c r="O3071" t="s">
        <v>61</v>
      </c>
    </row>
    <row r="3072" spans="1:15" x14ac:dyDescent="0.2">
      <c r="A3072" s="1" t="s">
        <v>28624</v>
      </c>
      <c r="B3072" s="1" t="s">
        <v>15162</v>
      </c>
      <c r="C3072" s="1" t="s">
        <v>15163</v>
      </c>
      <c r="D3072" s="1" t="s">
        <v>16217</v>
      </c>
      <c r="E3072" t="s">
        <v>61</v>
      </c>
      <c r="F3072" t="s">
        <v>61</v>
      </c>
      <c r="G3072" t="s">
        <v>61</v>
      </c>
      <c r="I3072" t="s">
        <v>61</v>
      </c>
      <c r="J3072" t="s">
        <v>61</v>
      </c>
      <c r="K3072" t="s">
        <v>61</v>
      </c>
      <c r="M3072" t="s">
        <v>61</v>
      </c>
      <c r="N3072" t="s">
        <v>61</v>
      </c>
      <c r="O3072" t="s">
        <v>61</v>
      </c>
    </row>
    <row r="3073" spans="1:15" x14ac:dyDescent="0.2">
      <c r="A3073" s="1" t="s">
        <v>28625</v>
      </c>
      <c r="B3073" s="1" t="s">
        <v>15164</v>
      </c>
      <c r="C3073" s="1" t="s">
        <v>15165</v>
      </c>
      <c r="D3073" s="1" t="s">
        <v>16217</v>
      </c>
      <c r="E3073" t="s">
        <v>61</v>
      </c>
      <c r="F3073" t="s">
        <v>61</v>
      </c>
      <c r="G3073" t="s">
        <v>61</v>
      </c>
      <c r="I3073" t="s">
        <v>61</v>
      </c>
      <c r="J3073" t="s">
        <v>61</v>
      </c>
      <c r="K3073" t="s">
        <v>61</v>
      </c>
      <c r="M3073" t="s">
        <v>61</v>
      </c>
      <c r="N3073" t="s">
        <v>61</v>
      </c>
      <c r="O3073" t="s">
        <v>61</v>
      </c>
    </row>
    <row r="3074" spans="1:15" x14ac:dyDescent="0.2">
      <c r="A3074" s="1" t="s">
        <v>28626</v>
      </c>
      <c r="B3074" s="1" t="s">
        <v>15166</v>
      </c>
      <c r="C3074" s="1" t="s">
        <v>15167</v>
      </c>
      <c r="D3074" s="1" t="s">
        <v>16217</v>
      </c>
      <c r="E3074" t="s">
        <v>61</v>
      </c>
      <c r="F3074" t="s">
        <v>61</v>
      </c>
      <c r="G3074" t="s">
        <v>61</v>
      </c>
      <c r="I3074" t="s">
        <v>62</v>
      </c>
      <c r="J3074" t="s">
        <v>61</v>
      </c>
      <c r="K3074" t="s">
        <v>61</v>
      </c>
      <c r="N3074" t="s">
        <v>62</v>
      </c>
      <c r="O3074" t="s">
        <v>62</v>
      </c>
    </row>
    <row r="3075" spans="1:15" x14ac:dyDescent="0.2">
      <c r="A3075" s="1" t="s">
        <v>28627</v>
      </c>
      <c r="B3075" s="1" t="s">
        <v>15168</v>
      </c>
      <c r="C3075" s="1" t="s">
        <v>15169</v>
      </c>
      <c r="D3075" s="1" t="s">
        <v>16217</v>
      </c>
      <c r="E3075" t="s">
        <v>61</v>
      </c>
      <c r="F3075" t="s">
        <v>61</v>
      </c>
      <c r="G3075" t="s">
        <v>61</v>
      </c>
      <c r="I3075" t="s">
        <v>61</v>
      </c>
      <c r="J3075" t="s">
        <v>61</v>
      </c>
      <c r="K3075" t="s">
        <v>61</v>
      </c>
      <c r="M3075" t="s">
        <v>61</v>
      </c>
      <c r="N3075" t="s">
        <v>61</v>
      </c>
      <c r="O3075" t="s">
        <v>61</v>
      </c>
    </row>
    <row r="3076" spans="1:15" x14ac:dyDescent="0.2">
      <c r="A3076" s="1" t="s">
        <v>28628</v>
      </c>
      <c r="B3076" s="1" t="s">
        <v>15170</v>
      </c>
      <c r="C3076" s="1" t="s">
        <v>15171</v>
      </c>
      <c r="D3076" s="1" t="s">
        <v>16217</v>
      </c>
      <c r="E3076" t="s">
        <v>61</v>
      </c>
      <c r="F3076" t="s">
        <v>61</v>
      </c>
      <c r="G3076" t="s">
        <v>61</v>
      </c>
      <c r="I3076" t="s">
        <v>62</v>
      </c>
      <c r="J3076" t="s">
        <v>61</v>
      </c>
      <c r="K3076" t="s">
        <v>61</v>
      </c>
      <c r="M3076" t="s">
        <v>62</v>
      </c>
      <c r="N3076" t="s">
        <v>62</v>
      </c>
      <c r="O3076" t="s">
        <v>62</v>
      </c>
    </row>
    <row r="3077" spans="1:15" x14ac:dyDescent="0.2">
      <c r="A3077" s="1" t="s">
        <v>28629</v>
      </c>
      <c r="B3077" s="1" t="s">
        <v>15172</v>
      </c>
      <c r="C3077" s="1" t="s">
        <v>15173</v>
      </c>
      <c r="D3077" s="1" t="s">
        <v>16217</v>
      </c>
      <c r="E3077" t="s">
        <v>61</v>
      </c>
      <c r="F3077" t="s">
        <v>61</v>
      </c>
      <c r="G3077" t="s">
        <v>61</v>
      </c>
      <c r="I3077" t="s">
        <v>61</v>
      </c>
      <c r="J3077" t="s">
        <v>61</v>
      </c>
      <c r="K3077" t="s">
        <v>61</v>
      </c>
      <c r="M3077" t="s">
        <v>61</v>
      </c>
      <c r="N3077" t="s">
        <v>61</v>
      </c>
      <c r="O3077" t="s">
        <v>61</v>
      </c>
    </row>
    <row r="3078" spans="1:15" x14ac:dyDescent="0.2">
      <c r="A3078" s="1" t="s">
        <v>28630</v>
      </c>
      <c r="B3078" s="1" t="s">
        <v>15174</v>
      </c>
      <c r="C3078" s="1" t="s">
        <v>15175</v>
      </c>
      <c r="D3078" s="1" t="s">
        <v>16217</v>
      </c>
      <c r="E3078" t="s">
        <v>61</v>
      </c>
      <c r="F3078" t="s">
        <v>61</v>
      </c>
      <c r="G3078" t="s">
        <v>61</v>
      </c>
      <c r="I3078" t="s">
        <v>61</v>
      </c>
      <c r="J3078" t="s">
        <v>61</v>
      </c>
      <c r="K3078" t="s">
        <v>61</v>
      </c>
      <c r="M3078" t="s">
        <v>61</v>
      </c>
      <c r="N3078" t="s">
        <v>61</v>
      </c>
      <c r="O3078" t="s">
        <v>61</v>
      </c>
    </row>
    <row r="3079" spans="1:15" x14ac:dyDescent="0.2">
      <c r="A3079" s="1" t="s">
        <v>28631</v>
      </c>
      <c r="B3079" s="1" t="s">
        <v>15176</v>
      </c>
      <c r="C3079" s="1" t="s">
        <v>15177</v>
      </c>
      <c r="D3079" s="1" t="s">
        <v>16217</v>
      </c>
      <c r="E3079" t="s">
        <v>61</v>
      </c>
      <c r="F3079" t="s">
        <v>61</v>
      </c>
      <c r="G3079" t="s">
        <v>61</v>
      </c>
      <c r="I3079" t="s">
        <v>61</v>
      </c>
      <c r="J3079" t="s">
        <v>61</v>
      </c>
      <c r="K3079" t="s">
        <v>61</v>
      </c>
      <c r="M3079" t="s">
        <v>61</v>
      </c>
      <c r="N3079" t="s">
        <v>61</v>
      </c>
      <c r="O3079" t="s">
        <v>61</v>
      </c>
    </row>
    <row r="3080" spans="1:15" x14ac:dyDescent="0.2">
      <c r="A3080" s="1" t="s">
        <v>28632</v>
      </c>
      <c r="B3080" s="1" t="s">
        <v>15178</v>
      </c>
      <c r="C3080" s="1" t="s">
        <v>15179</v>
      </c>
      <c r="D3080" s="1" t="s">
        <v>16217</v>
      </c>
      <c r="E3080" t="s">
        <v>61</v>
      </c>
      <c r="F3080" t="s">
        <v>61</v>
      </c>
      <c r="G3080" t="s">
        <v>61</v>
      </c>
      <c r="I3080" t="s">
        <v>61</v>
      </c>
      <c r="J3080" t="s">
        <v>61</v>
      </c>
      <c r="K3080" t="s">
        <v>61</v>
      </c>
      <c r="M3080" t="s">
        <v>61</v>
      </c>
      <c r="N3080" t="s">
        <v>61</v>
      </c>
      <c r="O3080" t="s">
        <v>61</v>
      </c>
    </row>
    <row r="3081" spans="1:15" x14ac:dyDescent="0.2">
      <c r="A3081" s="1" t="s">
        <v>28633</v>
      </c>
      <c r="B3081" s="1" t="s">
        <v>15180</v>
      </c>
      <c r="C3081" s="1" t="s">
        <v>15181</v>
      </c>
      <c r="D3081" s="1" t="s">
        <v>16217</v>
      </c>
      <c r="E3081" t="s">
        <v>61</v>
      </c>
      <c r="F3081" t="s">
        <v>61</v>
      </c>
      <c r="G3081" t="s">
        <v>61</v>
      </c>
      <c r="I3081" t="s">
        <v>61</v>
      </c>
      <c r="J3081" t="s">
        <v>61</v>
      </c>
      <c r="K3081" t="s">
        <v>61</v>
      </c>
      <c r="M3081" t="s">
        <v>61</v>
      </c>
      <c r="N3081" t="s">
        <v>61</v>
      </c>
      <c r="O3081" t="s">
        <v>61</v>
      </c>
    </row>
    <row r="3082" spans="1:15" x14ac:dyDescent="0.2">
      <c r="A3082" s="1" t="s">
        <v>28634</v>
      </c>
      <c r="B3082" s="1" t="s">
        <v>15182</v>
      </c>
      <c r="C3082" s="1" t="s">
        <v>15183</v>
      </c>
      <c r="D3082" s="1" t="s">
        <v>16217</v>
      </c>
      <c r="E3082" t="s">
        <v>61</v>
      </c>
      <c r="F3082" t="s">
        <v>61</v>
      </c>
      <c r="G3082" t="s">
        <v>61</v>
      </c>
      <c r="I3082" t="s">
        <v>61</v>
      </c>
      <c r="J3082" t="s">
        <v>61</v>
      </c>
      <c r="K3082" t="s">
        <v>61</v>
      </c>
      <c r="M3082" t="s">
        <v>61</v>
      </c>
      <c r="N3082" t="s">
        <v>61</v>
      </c>
      <c r="O3082" t="s">
        <v>61</v>
      </c>
    </row>
    <row r="3083" spans="1:15" x14ac:dyDescent="0.2">
      <c r="A3083" s="1" t="s">
        <v>28635</v>
      </c>
      <c r="B3083" s="1" t="s">
        <v>15184</v>
      </c>
      <c r="C3083" s="1" t="s">
        <v>15185</v>
      </c>
      <c r="D3083" s="1" t="s">
        <v>16217</v>
      </c>
      <c r="E3083" t="s">
        <v>61</v>
      </c>
      <c r="F3083" t="s">
        <v>61</v>
      </c>
      <c r="G3083" t="s">
        <v>61</v>
      </c>
      <c r="I3083" t="s">
        <v>61</v>
      </c>
      <c r="J3083" t="s">
        <v>61</v>
      </c>
      <c r="K3083" t="s">
        <v>61</v>
      </c>
      <c r="M3083" t="s">
        <v>61</v>
      </c>
      <c r="N3083" t="s">
        <v>61</v>
      </c>
      <c r="O3083" t="s">
        <v>61</v>
      </c>
    </row>
    <row r="3084" spans="1:15" x14ac:dyDescent="0.2">
      <c r="A3084" s="1" t="s">
        <v>28636</v>
      </c>
      <c r="B3084" s="1" t="s">
        <v>15186</v>
      </c>
      <c r="C3084" s="1" t="s">
        <v>15187</v>
      </c>
      <c r="D3084" s="1" t="s">
        <v>16217</v>
      </c>
      <c r="E3084" t="s">
        <v>61</v>
      </c>
      <c r="F3084" t="s">
        <v>61</v>
      </c>
      <c r="G3084" t="s">
        <v>61</v>
      </c>
      <c r="I3084" t="s">
        <v>62</v>
      </c>
      <c r="J3084" t="s">
        <v>61</v>
      </c>
      <c r="K3084" t="s">
        <v>61</v>
      </c>
      <c r="M3084" t="s">
        <v>61</v>
      </c>
      <c r="N3084" t="s">
        <v>61</v>
      </c>
      <c r="O3084" t="s">
        <v>61</v>
      </c>
    </row>
    <row r="3085" spans="1:15" x14ac:dyDescent="0.2">
      <c r="A3085" s="1" t="s">
        <v>28637</v>
      </c>
      <c r="B3085" s="1" t="s">
        <v>15188</v>
      </c>
      <c r="C3085" s="1" t="s">
        <v>15189</v>
      </c>
      <c r="D3085" s="1" t="s">
        <v>16217</v>
      </c>
      <c r="E3085" t="s">
        <v>61</v>
      </c>
      <c r="F3085" t="s">
        <v>61</v>
      </c>
      <c r="G3085" t="s">
        <v>61</v>
      </c>
      <c r="I3085" t="s">
        <v>61</v>
      </c>
      <c r="J3085" t="s">
        <v>61</v>
      </c>
      <c r="K3085" t="s">
        <v>61</v>
      </c>
      <c r="M3085" t="s">
        <v>61</v>
      </c>
      <c r="N3085" t="s">
        <v>61</v>
      </c>
      <c r="O3085" t="s">
        <v>61</v>
      </c>
    </row>
    <row r="3086" spans="1:15" x14ac:dyDescent="0.2">
      <c r="A3086" s="1" t="s">
        <v>28638</v>
      </c>
      <c r="B3086" s="1" t="s">
        <v>15190</v>
      </c>
      <c r="C3086" s="1" t="s">
        <v>15191</v>
      </c>
      <c r="D3086" s="1" t="s">
        <v>16217</v>
      </c>
      <c r="E3086" t="s">
        <v>61</v>
      </c>
      <c r="F3086" t="s">
        <v>61</v>
      </c>
      <c r="G3086" t="s">
        <v>61</v>
      </c>
      <c r="I3086" t="s">
        <v>62</v>
      </c>
      <c r="J3086" t="s">
        <v>61</v>
      </c>
      <c r="K3086" t="s">
        <v>61</v>
      </c>
      <c r="M3086" t="s">
        <v>61</v>
      </c>
      <c r="N3086" t="s">
        <v>62</v>
      </c>
      <c r="O3086" t="s">
        <v>61</v>
      </c>
    </row>
    <row r="3087" spans="1:15" x14ac:dyDescent="0.2">
      <c r="A3087" s="1" t="s">
        <v>28639</v>
      </c>
      <c r="B3087" s="1" t="s">
        <v>15192</v>
      </c>
      <c r="C3087" s="1" t="s">
        <v>15193</v>
      </c>
      <c r="D3087" s="1" t="s">
        <v>16217</v>
      </c>
      <c r="E3087" t="s">
        <v>61</v>
      </c>
      <c r="F3087" t="s">
        <v>61</v>
      </c>
      <c r="G3087" t="s">
        <v>61</v>
      </c>
      <c r="I3087" t="s">
        <v>61</v>
      </c>
      <c r="J3087" t="s">
        <v>61</v>
      </c>
      <c r="K3087" t="s">
        <v>61</v>
      </c>
      <c r="M3087" t="s">
        <v>61</v>
      </c>
      <c r="N3087" t="s">
        <v>61</v>
      </c>
      <c r="O3087" t="s">
        <v>61</v>
      </c>
    </row>
    <row r="3088" spans="1:15" x14ac:dyDescent="0.2">
      <c r="A3088" s="1" t="s">
        <v>28640</v>
      </c>
      <c r="B3088" s="1" t="s">
        <v>15194</v>
      </c>
      <c r="C3088" s="1" t="s">
        <v>15195</v>
      </c>
      <c r="D3088" s="1" t="s">
        <v>16217</v>
      </c>
      <c r="E3088" t="s">
        <v>61</v>
      </c>
      <c r="F3088" t="s">
        <v>61</v>
      </c>
      <c r="G3088" t="s">
        <v>61</v>
      </c>
      <c r="I3088" t="s">
        <v>61</v>
      </c>
      <c r="J3088" t="s">
        <v>61</v>
      </c>
      <c r="K3088" t="s">
        <v>61</v>
      </c>
      <c r="M3088" t="s">
        <v>61</v>
      </c>
      <c r="N3088" t="s">
        <v>61</v>
      </c>
      <c r="O3088" t="s">
        <v>61</v>
      </c>
    </row>
    <row r="3089" spans="1:15" x14ac:dyDescent="0.2">
      <c r="A3089" s="1" t="s">
        <v>28641</v>
      </c>
      <c r="B3089" s="1" t="s">
        <v>15196</v>
      </c>
      <c r="C3089" s="1" t="s">
        <v>15197</v>
      </c>
      <c r="D3089" s="1" t="s">
        <v>16217</v>
      </c>
      <c r="E3089" t="s">
        <v>61</v>
      </c>
      <c r="F3089" t="s">
        <v>61</v>
      </c>
      <c r="G3089" t="s">
        <v>61</v>
      </c>
      <c r="I3089" t="s">
        <v>61</v>
      </c>
      <c r="J3089" t="s">
        <v>61</v>
      </c>
      <c r="K3089" t="s">
        <v>61</v>
      </c>
      <c r="M3089" t="s">
        <v>61</v>
      </c>
      <c r="N3089" t="s">
        <v>61</v>
      </c>
      <c r="O3089" t="s">
        <v>61</v>
      </c>
    </row>
    <row r="3090" spans="1:15" x14ac:dyDescent="0.2">
      <c r="A3090" s="1" t="s">
        <v>28642</v>
      </c>
      <c r="B3090" s="1" t="s">
        <v>15198</v>
      </c>
      <c r="C3090" s="1" t="s">
        <v>15199</v>
      </c>
      <c r="D3090" s="1" t="s">
        <v>16217</v>
      </c>
      <c r="E3090" t="s">
        <v>61</v>
      </c>
      <c r="F3090" t="s">
        <v>61</v>
      </c>
      <c r="G3090" t="s">
        <v>61</v>
      </c>
      <c r="I3090" t="s">
        <v>61</v>
      </c>
      <c r="J3090" t="s">
        <v>61</v>
      </c>
      <c r="K3090" t="s">
        <v>61</v>
      </c>
      <c r="M3090" t="s">
        <v>61</v>
      </c>
      <c r="N3090" t="s">
        <v>61</v>
      </c>
      <c r="O3090" t="s">
        <v>61</v>
      </c>
    </row>
    <row r="3091" spans="1:15" x14ac:dyDescent="0.2">
      <c r="A3091" s="1" t="s">
        <v>28643</v>
      </c>
      <c r="B3091" s="1" t="s">
        <v>15200</v>
      </c>
      <c r="C3091" s="1" t="s">
        <v>15201</v>
      </c>
      <c r="D3091" s="1" t="s">
        <v>16217</v>
      </c>
      <c r="E3091" t="s">
        <v>61</v>
      </c>
      <c r="F3091" t="s">
        <v>61</v>
      </c>
      <c r="G3091" t="s">
        <v>61</v>
      </c>
      <c r="I3091" t="s">
        <v>61</v>
      </c>
      <c r="J3091" t="s">
        <v>61</v>
      </c>
      <c r="K3091" t="s">
        <v>61</v>
      </c>
      <c r="M3091" t="s">
        <v>61</v>
      </c>
      <c r="N3091" t="s">
        <v>61</v>
      </c>
      <c r="O3091" t="s">
        <v>61</v>
      </c>
    </row>
    <row r="3092" spans="1:15" x14ac:dyDescent="0.2">
      <c r="A3092" s="1" t="s">
        <v>28644</v>
      </c>
      <c r="B3092" s="1" t="s">
        <v>15202</v>
      </c>
      <c r="C3092" s="1" t="s">
        <v>15203</v>
      </c>
      <c r="D3092" s="1" t="s">
        <v>16217</v>
      </c>
      <c r="E3092" t="s">
        <v>61</v>
      </c>
      <c r="F3092" t="s">
        <v>61</v>
      </c>
      <c r="G3092" t="s">
        <v>61</v>
      </c>
      <c r="I3092" t="s">
        <v>61</v>
      </c>
      <c r="J3092" t="s">
        <v>61</v>
      </c>
      <c r="K3092" t="s">
        <v>61</v>
      </c>
      <c r="M3092" t="s">
        <v>61</v>
      </c>
      <c r="N3092" t="s">
        <v>61</v>
      </c>
      <c r="O3092" t="s">
        <v>62</v>
      </c>
    </row>
    <row r="3093" spans="1:15" x14ac:dyDescent="0.2">
      <c r="A3093" s="1" t="s">
        <v>28645</v>
      </c>
      <c r="B3093" s="1" t="s">
        <v>15204</v>
      </c>
      <c r="C3093" s="1" t="s">
        <v>15205</v>
      </c>
      <c r="D3093" s="1" t="s">
        <v>16217</v>
      </c>
      <c r="E3093" t="s">
        <v>61</v>
      </c>
      <c r="F3093" t="s">
        <v>61</v>
      </c>
      <c r="G3093" t="s">
        <v>61</v>
      </c>
      <c r="I3093" t="s">
        <v>61</v>
      </c>
      <c r="J3093" t="s">
        <v>61</v>
      </c>
      <c r="K3093" t="s">
        <v>61</v>
      </c>
      <c r="M3093" t="s">
        <v>61</v>
      </c>
      <c r="N3093" t="s">
        <v>61</v>
      </c>
      <c r="O3093" t="s">
        <v>61</v>
      </c>
    </row>
    <row r="3094" spans="1:15" x14ac:dyDescent="0.2">
      <c r="A3094" s="1" t="s">
        <v>28646</v>
      </c>
      <c r="B3094" s="1" t="s">
        <v>15206</v>
      </c>
      <c r="C3094" s="1" t="s">
        <v>15207</v>
      </c>
      <c r="D3094" s="1" t="s">
        <v>16217</v>
      </c>
      <c r="E3094" t="s">
        <v>61</v>
      </c>
      <c r="F3094" t="s">
        <v>61</v>
      </c>
      <c r="G3094" t="s">
        <v>61</v>
      </c>
      <c r="I3094" t="s">
        <v>61</v>
      </c>
      <c r="J3094" t="s">
        <v>61</v>
      </c>
      <c r="K3094" t="s">
        <v>61</v>
      </c>
      <c r="M3094" t="s">
        <v>61</v>
      </c>
      <c r="N3094" t="s">
        <v>61</v>
      </c>
      <c r="O3094" t="s">
        <v>61</v>
      </c>
    </row>
    <row r="3095" spans="1:15" x14ac:dyDescent="0.2">
      <c r="A3095" s="1" t="s">
        <v>28647</v>
      </c>
      <c r="B3095" s="1" t="s">
        <v>15208</v>
      </c>
      <c r="C3095" s="1" t="s">
        <v>15209</v>
      </c>
      <c r="D3095" s="1" t="s">
        <v>16217</v>
      </c>
      <c r="E3095" t="s">
        <v>61</v>
      </c>
      <c r="F3095" t="s">
        <v>61</v>
      </c>
      <c r="G3095" t="s">
        <v>61</v>
      </c>
      <c r="I3095" t="s">
        <v>61</v>
      </c>
      <c r="J3095" t="s">
        <v>61</v>
      </c>
      <c r="K3095" t="s">
        <v>61</v>
      </c>
      <c r="M3095" t="s">
        <v>61</v>
      </c>
      <c r="N3095" t="s">
        <v>61</v>
      </c>
      <c r="O3095" t="s">
        <v>61</v>
      </c>
    </row>
    <row r="3096" spans="1:15" x14ac:dyDescent="0.2">
      <c r="A3096" s="1" t="s">
        <v>28648</v>
      </c>
      <c r="B3096" s="1" t="s">
        <v>15210</v>
      </c>
      <c r="C3096" s="1" t="s">
        <v>15211</v>
      </c>
      <c r="D3096" s="1" t="s">
        <v>16217</v>
      </c>
      <c r="E3096" t="s">
        <v>61</v>
      </c>
      <c r="F3096" t="s">
        <v>61</v>
      </c>
      <c r="G3096" t="s">
        <v>61</v>
      </c>
      <c r="I3096" t="s">
        <v>61</v>
      </c>
      <c r="J3096" t="s">
        <v>61</v>
      </c>
      <c r="K3096" t="s">
        <v>61</v>
      </c>
      <c r="M3096" t="s">
        <v>61</v>
      </c>
      <c r="N3096" t="s">
        <v>61</v>
      </c>
      <c r="O3096" t="s">
        <v>61</v>
      </c>
    </row>
    <row r="3097" spans="1:15" x14ac:dyDescent="0.2">
      <c r="A3097" s="1" t="s">
        <v>28649</v>
      </c>
      <c r="B3097" s="1" t="s">
        <v>15212</v>
      </c>
      <c r="C3097" s="1" t="s">
        <v>15213</v>
      </c>
      <c r="D3097" s="1" t="s">
        <v>16217</v>
      </c>
      <c r="E3097" t="s">
        <v>61</v>
      </c>
      <c r="F3097" t="s">
        <v>61</v>
      </c>
      <c r="G3097" t="s">
        <v>61</v>
      </c>
      <c r="I3097" t="s">
        <v>61</v>
      </c>
      <c r="J3097" t="s">
        <v>61</v>
      </c>
      <c r="K3097" t="s">
        <v>61</v>
      </c>
      <c r="M3097" t="s">
        <v>61</v>
      </c>
      <c r="N3097" t="s">
        <v>61</v>
      </c>
      <c r="O3097" t="s">
        <v>61</v>
      </c>
    </row>
    <row r="3098" spans="1:15" x14ac:dyDescent="0.2">
      <c r="A3098" s="1" t="s">
        <v>28650</v>
      </c>
      <c r="B3098" s="1" t="s">
        <v>15214</v>
      </c>
      <c r="C3098" s="1" t="s">
        <v>15215</v>
      </c>
      <c r="D3098" s="1" t="s">
        <v>16217</v>
      </c>
      <c r="E3098" t="s">
        <v>61</v>
      </c>
      <c r="F3098" t="s">
        <v>61</v>
      </c>
      <c r="G3098" t="s">
        <v>61</v>
      </c>
      <c r="I3098" t="s">
        <v>61</v>
      </c>
      <c r="J3098" t="s">
        <v>61</v>
      </c>
      <c r="K3098" t="s">
        <v>61</v>
      </c>
      <c r="M3098" t="s">
        <v>61</v>
      </c>
      <c r="N3098" t="s">
        <v>61</v>
      </c>
      <c r="O3098" t="s">
        <v>61</v>
      </c>
    </row>
    <row r="3099" spans="1:15" x14ac:dyDescent="0.2">
      <c r="A3099" s="1" t="s">
        <v>28651</v>
      </c>
      <c r="B3099" s="1" t="s">
        <v>15216</v>
      </c>
      <c r="C3099" s="1" t="s">
        <v>15217</v>
      </c>
      <c r="D3099" s="1" t="s">
        <v>16217</v>
      </c>
      <c r="E3099" t="s">
        <v>61</v>
      </c>
      <c r="F3099" t="s">
        <v>61</v>
      </c>
      <c r="G3099" t="s">
        <v>61</v>
      </c>
      <c r="I3099" t="s">
        <v>61</v>
      </c>
      <c r="J3099" t="s">
        <v>61</v>
      </c>
      <c r="K3099" t="s">
        <v>61</v>
      </c>
      <c r="M3099" t="s">
        <v>61</v>
      </c>
      <c r="N3099" t="s">
        <v>61</v>
      </c>
      <c r="O3099" t="s">
        <v>61</v>
      </c>
    </row>
    <row r="3100" spans="1:15" x14ac:dyDescent="0.2">
      <c r="A3100" s="1" t="s">
        <v>28652</v>
      </c>
      <c r="B3100" s="1" t="s">
        <v>15218</v>
      </c>
      <c r="C3100" s="1" t="s">
        <v>15219</v>
      </c>
      <c r="D3100" s="1" t="s">
        <v>16217</v>
      </c>
      <c r="E3100" t="s">
        <v>61</v>
      </c>
      <c r="F3100" t="s">
        <v>61</v>
      </c>
      <c r="G3100" t="s">
        <v>61</v>
      </c>
      <c r="I3100" t="s">
        <v>61</v>
      </c>
      <c r="J3100" t="s">
        <v>61</v>
      </c>
      <c r="K3100" t="s">
        <v>61</v>
      </c>
      <c r="M3100" t="s">
        <v>61</v>
      </c>
      <c r="N3100" t="s">
        <v>61</v>
      </c>
      <c r="O3100" t="s">
        <v>61</v>
      </c>
    </row>
    <row r="3101" spans="1:15" x14ac:dyDescent="0.2">
      <c r="A3101" s="1" t="s">
        <v>28653</v>
      </c>
      <c r="B3101" s="1" t="s">
        <v>15220</v>
      </c>
      <c r="C3101" s="1" t="s">
        <v>15221</v>
      </c>
      <c r="D3101" s="1" t="s">
        <v>16217</v>
      </c>
      <c r="E3101" t="s">
        <v>61</v>
      </c>
      <c r="F3101" t="s">
        <v>61</v>
      </c>
      <c r="G3101" t="s">
        <v>61</v>
      </c>
      <c r="I3101" t="s">
        <v>61</v>
      </c>
      <c r="J3101" t="s">
        <v>61</v>
      </c>
      <c r="K3101" t="s">
        <v>61</v>
      </c>
      <c r="M3101" t="s">
        <v>61</v>
      </c>
      <c r="N3101" t="s">
        <v>61</v>
      </c>
      <c r="O3101" t="s">
        <v>61</v>
      </c>
    </row>
    <row r="3102" spans="1:15" x14ac:dyDescent="0.2">
      <c r="A3102" s="1" t="s">
        <v>28654</v>
      </c>
      <c r="B3102" s="1" t="s">
        <v>15222</v>
      </c>
      <c r="C3102" s="1" t="s">
        <v>15223</v>
      </c>
      <c r="D3102" s="1" t="s">
        <v>16217</v>
      </c>
      <c r="E3102" t="s">
        <v>61</v>
      </c>
      <c r="F3102" t="s">
        <v>61</v>
      </c>
      <c r="G3102" t="s">
        <v>61</v>
      </c>
      <c r="I3102" t="s">
        <v>61</v>
      </c>
      <c r="J3102" t="s">
        <v>61</v>
      </c>
      <c r="K3102" t="s">
        <v>61</v>
      </c>
      <c r="M3102" t="s">
        <v>61</v>
      </c>
      <c r="N3102" t="s">
        <v>61</v>
      </c>
      <c r="O3102" t="s">
        <v>61</v>
      </c>
    </row>
    <row r="3103" spans="1:15" x14ac:dyDescent="0.2">
      <c r="A3103" s="1" t="s">
        <v>28655</v>
      </c>
      <c r="B3103" s="1" t="s">
        <v>15224</v>
      </c>
      <c r="C3103" s="1" t="s">
        <v>15225</v>
      </c>
      <c r="D3103" s="1" t="s">
        <v>16217</v>
      </c>
      <c r="E3103" t="s">
        <v>61</v>
      </c>
      <c r="F3103" t="s">
        <v>61</v>
      </c>
      <c r="G3103" t="s">
        <v>61</v>
      </c>
      <c r="I3103" t="s">
        <v>61</v>
      </c>
      <c r="J3103" t="s">
        <v>61</v>
      </c>
      <c r="K3103" t="s">
        <v>61</v>
      </c>
      <c r="M3103" t="s">
        <v>61</v>
      </c>
      <c r="N3103" t="s">
        <v>61</v>
      </c>
      <c r="O3103" t="s">
        <v>61</v>
      </c>
    </row>
    <row r="3104" spans="1:15" x14ac:dyDescent="0.2">
      <c r="A3104" s="1" t="s">
        <v>28656</v>
      </c>
      <c r="B3104" s="1" t="s">
        <v>15226</v>
      </c>
      <c r="C3104" s="1" t="s">
        <v>15227</v>
      </c>
      <c r="D3104" s="1" t="s">
        <v>16217</v>
      </c>
      <c r="E3104" t="s">
        <v>61</v>
      </c>
      <c r="F3104" t="s">
        <v>61</v>
      </c>
      <c r="G3104" t="s">
        <v>61</v>
      </c>
      <c r="I3104" t="s">
        <v>61</v>
      </c>
      <c r="J3104" t="s">
        <v>61</v>
      </c>
      <c r="K3104" t="s">
        <v>61</v>
      </c>
      <c r="M3104" t="s">
        <v>61</v>
      </c>
      <c r="N3104" t="s">
        <v>61</v>
      </c>
      <c r="O3104" t="s">
        <v>61</v>
      </c>
    </row>
    <row r="3105" spans="1:15" x14ac:dyDescent="0.2">
      <c r="A3105" s="1" t="s">
        <v>28657</v>
      </c>
      <c r="B3105" s="1" t="s">
        <v>15228</v>
      </c>
      <c r="C3105" s="1" t="s">
        <v>15229</v>
      </c>
      <c r="D3105" s="1" t="s">
        <v>16217</v>
      </c>
      <c r="E3105" t="s">
        <v>61</v>
      </c>
      <c r="F3105" t="s">
        <v>61</v>
      </c>
      <c r="G3105" t="s">
        <v>61</v>
      </c>
      <c r="I3105" t="s">
        <v>61</v>
      </c>
      <c r="J3105" t="s">
        <v>61</v>
      </c>
      <c r="K3105" t="s">
        <v>61</v>
      </c>
      <c r="M3105" t="s">
        <v>61</v>
      </c>
      <c r="N3105" t="s">
        <v>61</v>
      </c>
      <c r="O3105" t="s">
        <v>61</v>
      </c>
    </row>
    <row r="3106" spans="1:15" x14ac:dyDescent="0.2">
      <c r="A3106" s="1" t="s">
        <v>28658</v>
      </c>
      <c r="B3106" s="1" t="s">
        <v>15230</v>
      </c>
      <c r="C3106" s="1" t="s">
        <v>15231</v>
      </c>
      <c r="D3106" s="1" t="s">
        <v>16217</v>
      </c>
      <c r="E3106" t="s">
        <v>61</v>
      </c>
      <c r="F3106" t="s">
        <v>61</v>
      </c>
      <c r="G3106" t="s">
        <v>61</v>
      </c>
      <c r="I3106" t="s">
        <v>61</v>
      </c>
      <c r="J3106" t="s">
        <v>61</v>
      </c>
      <c r="K3106" t="s">
        <v>61</v>
      </c>
      <c r="M3106" t="s">
        <v>61</v>
      </c>
      <c r="N3106" t="s">
        <v>61</v>
      </c>
      <c r="O3106" t="s">
        <v>61</v>
      </c>
    </row>
    <row r="3107" spans="1:15" x14ac:dyDescent="0.2">
      <c r="A3107" s="1" t="s">
        <v>28659</v>
      </c>
      <c r="B3107" s="1" t="s">
        <v>15232</v>
      </c>
      <c r="C3107" s="1" t="s">
        <v>15233</v>
      </c>
      <c r="D3107" s="1" t="s">
        <v>16217</v>
      </c>
      <c r="E3107" t="s">
        <v>61</v>
      </c>
      <c r="F3107" t="s">
        <v>61</v>
      </c>
      <c r="G3107" t="s">
        <v>61</v>
      </c>
      <c r="I3107" t="s">
        <v>61</v>
      </c>
      <c r="J3107" t="s">
        <v>61</v>
      </c>
      <c r="K3107" t="s">
        <v>61</v>
      </c>
      <c r="M3107" t="s">
        <v>61</v>
      </c>
      <c r="N3107" t="s">
        <v>61</v>
      </c>
      <c r="O3107" t="s">
        <v>61</v>
      </c>
    </row>
    <row r="3108" spans="1:15" x14ac:dyDescent="0.2">
      <c r="A3108" s="1" t="s">
        <v>28660</v>
      </c>
      <c r="B3108" s="1" t="s">
        <v>15234</v>
      </c>
      <c r="C3108" s="1" t="s">
        <v>15235</v>
      </c>
      <c r="D3108" s="1" t="s">
        <v>16217</v>
      </c>
      <c r="E3108" t="s">
        <v>61</v>
      </c>
      <c r="F3108" t="s">
        <v>61</v>
      </c>
      <c r="G3108" t="s">
        <v>61</v>
      </c>
      <c r="I3108" t="s">
        <v>62</v>
      </c>
      <c r="J3108" t="s">
        <v>61</v>
      </c>
      <c r="K3108" t="s">
        <v>61</v>
      </c>
      <c r="M3108" t="s">
        <v>61</v>
      </c>
      <c r="N3108" t="s">
        <v>61</v>
      </c>
      <c r="O3108" t="s">
        <v>61</v>
      </c>
    </row>
    <row r="3109" spans="1:15" x14ac:dyDescent="0.2">
      <c r="A3109" s="1" t="s">
        <v>28661</v>
      </c>
      <c r="B3109" s="1" t="s">
        <v>15236</v>
      </c>
      <c r="C3109" s="1" t="s">
        <v>15237</v>
      </c>
      <c r="D3109" s="1" t="s">
        <v>16217</v>
      </c>
      <c r="E3109" t="s">
        <v>61</v>
      </c>
      <c r="F3109" t="s">
        <v>61</v>
      </c>
      <c r="G3109" t="s">
        <v>61</v>
      </c>
      <c r="I3109" t="s">
        <v>61</v>
      </c>
      <c r="J3109" t="s">
        <v>61</v>
      </c>
      <c r="K3109" t="s">
        <v>61</v>
      </c>
      <c r="M3109" t="s">
        <v>61</v>
      </c>
      <c r="N3109" t="s">
        <v>61</v>
      </c>
      <c r="O3109" t="s">
        <v>61</v>
      </c>
    </row>
    <row r="3110" spans="1:15" x14ac:dyDescent="0.2">
      <c r="A3110" s="1" t="s">
        <v>28662</v>
      </c>
      <c r="B3110" s="1" t="s">
        <v>15238</v>
      </c>
      <c r="C3110" s="1" t="s">
        <v>15239</v>
      </c>
      <c r="D3110" s="1" t="s">
        <v>16217</v>
      </c>
      <c r="E3110" t="s">
        <v>61</v>
      </c>
      <c r="F3110" t="s">
        <v>61</v>
      </c>
      <c r="G3110" t="s">
        <v>61</v>
      </c>
      <c r="I3110" t="s">
        <v>61</v>
      </c>
      <c r="J3110" t="s">
        <v>61</v>
      </c>
      <c r="K3110" t="s">
        <v>61</v>
      </c>
      <c r="M3110" t="s">
        <v>61</v>
      </c>
      <c r="N3110" t="s">
        <v>61</v>
      </c>
      <c r="O3110" t="s">
        <v>61</v>
      </c>
    </row>
    <row r="3111" spans="1:15" x14ac:dyDescent="0.2">
      <c r="A3111" s="1" t="s">
        <v>28663</v>
      </c>
      <c r="B3111" s="1" t="s">
        <v>15240</v>
      </c>
      <c r="C3111" s="1" t="s">
        <v>15241</v>
      </c>
      <c r="D3111" s="1" t="s">
        <v>16217</v>
      </c>
      <c r="E3111" t="s">
        <v>61</v>
      </c>
      <c r="F3111" t="s">
        <v>61</v>
      </c>
      <c r="G3111" t="s">
        <v>61</v>
      </c>
      <c r="I3111" t="s">
        <v>61</v>
      </c>
      <c r="J3111" t="s">
        <v>61</v>
      </c>
      <c r="K3111" t="s">
        <v>61</v>
      </c>
      <c r="M3111" t="s">
        <v>61</v>
      </c>
      <c r="N3111" t="s">
        <v>61</v>
      </c>
      <c r="O3111" t="s">
        <v>61</v>
      </c>
    </row>
    <row r="3112" spans="1:15" x14ac:dyDescent="0.2">
      <c r="A3112" s="1" t="s">
        <v>28664</v>
      </c>
      <c r="B3112" s="1" t="s">
        <v>15242</v>
      </c>
      <c r="C3112" s="1" t="s">
        <v>15243</v>
      </c>
      <c r="D3112" s="1" t="s">
        <v>16217</v>
      </c>
      <c r="E3112" t="s">
        <v>61</v>
      </c>
      <c r="F3112" t="s">
        <v>61</v>
      </c>
      <c r="G3112" t="s">
        <v>61</v>
      </c>
      <c r="I3112" t="s">
        <v>61</v>
      </c>
      <c r="J3112" t="s">
        <v>61</v>
      </c>
      <c r="K3112" t="s">
        <v>61</v>
      </c>
      <c r="M3112" t="s">
        <v>61</v>
      </c>
      <c r="N3112" t="s">
        <v>61</v>
      </c>
      <c r="O3112" t="s">
        <v>61</v>
      </c>
    </row>
    <row r="3113" spans="1:15" x14ac:dyDescent="0.2">
      <c r="A3113" s="1" t="s">
        <v>28665</v>
      </c>
      <c r="B3113" s="1" t="s">
        <v>15244</v>
      </c>
      <c r="C3113" s="1" t="s">
        <v>15245</v>
      </c>
      <c r="D3113" s="1" t="s">
        <v>16217</v>
      </c>
      <c r="E3113" t="s">
        <v>61</v>
      </c>
      <c r="F3113" t="s">
        <v>61</v>
      </c>
      <c r="G3113" t="s">
        <v>61</v>
      </c>
      <c r="I3113" t="s">
        <v>61</v>
      </c>
      <c r="J3113" t="s">
        <v>61</v>
      </c>
      <c r="K3113" t="s">
        <v>61</v>
      </c>
      <c r="M3113" t="s">
        <v>61</v>
      </c>
      <c r="N3113" t="s">
        <v>61</v>
      </c>
      <c r="O3113" t="s">
        <v>61</v>
      </c>
    </row>
    <row r="3114" spans="1:15" x14ac:dyDescent="0.2">
      <c r="A3114" s="1" t="s">
        <v>28666</v>
      </c>
      <c r="B3114" s="1" t="s">
        <v>15246</v>
      </c>
      <c r="C3114" s="1" t="s">
        <v>15247</v>
      </c>
      <c r="D3114" s="1" t="s">
        <v>16217</v>
      </c>
      <c r="E3114" t="s">
        <v>61</v>
      </c>
      <c r="F3114" t="s">
        <v>61</v>
      </c>
      <c r="G3114" t="s">
        <v>62</v>
      </c>
      <c r="I3114" t="s">
        <v>62</v>
      </c>
      <c r="J3114" t="s">
        <v>61</v>
      </c>
      <c r="K3114" t="s">
        <v>61</v>
      </c>
      <c r="M3114" t="s">
        <v>62</v>
      </c>
      <c r="N3114" t="s">
        <v>62</v>
      </c>
      <c r="O3114" t="s">
        <v>61</v>
      </c>
    </row>
    <row r="3115" spans="1:15" x14ac:dyDescent="0.2">
      <c r="A3115" s="1" t="s">
        <v>28667</v>
      </c>
      <c r="B3115" s="1" t="s">
        <v>15248</v>
      </c>
      <c r="C3115" s="1" t="s">
        <v>15249</v>
      </c>
      <c r="D3115" s="1" t="s">
        <v>16217</v>
      </c>
      <c r="E3115" t="s">
        <v>61</v>
      </c>
      <c r="F3115" t="s">
        <v>61</v>
      </c>
      <c r="G3115" t="s">
        <v>61</v>
      </c>
      <c r="I3115" t="s">
        <v>61</v>
      </c>
      <c r="J3115" t="s">
        <v>61</v>
      </c>
      <c r="K3115" t="s">
        <v>61</v>
      </c>
      <c r="M3115" t="s">
        <v>61</v>
      </c>
      <c r="N3115" t="s">
        <v>61</v>
      </c>
      <c r="O3115" t="s">
        <v>61</v>
      </c>
    </row>
    <row r="3116" spans="1:15" x14ac:dyDescent="0.2">
      <c r="A3116" s="1" t="s">
        <v>28668</v>
      </c>
      <c r="B3116" s="1" t="s">
        <v>15250</v>
      </c>
      <c r="C3116" s="1" t="s">
        <v>15251</v>
      </c>
      <c r="D3116" s="1" t="s">
        <v>16217</v>
      </c>
      <c r="E3116" t="s">
        <v>61</v>
      </c>
      <c r="F3116" t="s">
        <v>61</v>
      </c>
      <c r="G3116" t="s">
        <v>61</v>
      </c>
      <c r="I3116" t="s">
        <v>61</v>
      </c>
      <c r="J3116" t="s">
        <v>61</v>
      </c>
      <c r="K3116" t="s">
        <v>61</v>
      </c>
      <c r="M3116" t="s">
        <v>61</v>
      </c>
      <c r="N3116" t="s">
        <v>61</v>
      </c>
      <c r="O3116" t="s">
        <v>61</v>
      </c>
    </row>
    <row r="3117" spans="1:15" x14ac:dyDescent="0.2">
      <c r="A3117" s="1" t="s">
        <v>28669</v>
      </c>
      <c r="B3117" s="1" t="s">
        <v>15252</v>
      </c>
      <c r="C3117" s="1" t="s">
        <v>15253</v>
      </c>
      <c r="D3117" s="1" t="s">
        <v>16217</v>
      </c>
      <c r="E3117" t="s">
        <v>61</v>
      </c>
      <c r="F3117" t="s">
        <v>61</v>
      </c>
      <c r="G3117" t="s">
        <v>61</v>
      </c>
      <c r="I3117" t="s">
        <v>61</v>
      </c>
      <c r="J3117" t="s">
        <v>61</v>
      </c>
      <c r="K3117" t="s">
        <v>61</v>
      </c>
      <c r="M3117" t="s">
        <v>61</v>
      </c>
      <c r="N3117" t="s">
        <v>61</v>
      </c>
      <c r="O3117" t="s">
        <v>61</v>
      </c>
    </row>
    <row r="3118" spans="1:15" x14ac:dyDescent="0.2">
      <c r="A3118" s="1" t="s">
        <v>28670</v>
      </c>
      <c r="B3118" s="1" t="s">
        <v>15254</v>
      </c>
      <c r="C3118" s="1" t="s">
        <v>15255</v>
      </c>
      <c r="D3118" s="1" t="s">
        <v>16217</v>
      </c>
      <c r="E3118" t="s">
        <v>61</v>
      </c>
      <c r="F3118" t="s">
        <v>61</v>
      </c>
      <c r="G3118" t="s">
        <v>61</v>
      </c>
      <c r="I3118" t="s">
        <v>61</v>
      </c>
      <c r="J3118" t="s">
        <v>61</v>
      </c>
      <c r="K3118" t="s">
        <v>61</v>
      </c>
      <c r="M3118" t="s">
        <v>61</v>
      </c>
      <c r="N3118" t="s">
        <v>61</v>
      </c>
      <c r="O3118" t="s">
        <v>61</v>
      </c>
    </row>
    <row r="3119" spans="1:15" x14ac:dyDescent="0.2">
      <c r="A3119" s="1" t="s">
        <v>28671</v>
      </c>
      <c r="B3119" s="1" t="s">
        <v>15256</v>
      </c>
      <c r="C3119" s="1" t="s">
        <v>15257</v>
      </c>
      <c r="D3119" s="1" t="s">
        <v>16217</v>
      </c>
      <c r="E3119" t="s">
        <v>61</v>
      </c>
      <c r="F3119" t="s">
        <v>61</v>
      </c>
      <c r="G3119" t="s">
        <v>61</v>
      </c>
      <c r="I3119" t="s">
        <v>61</v>
      </c>
      <c r="J3119" t="s">
        <v>61</v>
      </c>
      <c r="K3119" t="s">
        <v>61</v>
      </c>
      <c r="M3119" t="s">
        <v>61</v>
      </c>
      <c r="N3119" t="s">
        <v>61</v>
      </c>
      <c r="O3119" t="s">
        <v>61</v>
      </c>
    </row>
    <row r="3120" spans="1:15" x14ac:dyDescent="0.2">
      <c r="A3120" s="1" t="s">
        <v>28672</v>
      </c>
      <c r="B3120" s="1" t="s">
        <v>15258</v>
      </c>
      <c r="C3120" s="1" t="s">
        <v>15259</v>
      </c>
      <c r="D3120" s="1" t="s">
        <v>16217</v>
      </c>
      <c r="E3120" t="s">
        <v>61</v>
      </c>
      <c r="F3120" t="s">
        <v>61</v>
      </c>
      <c r="G3120" t="s">
        <v>61</v>
      </c>
      <c r="I3120" t="s">
        <v>61</v>
      </c>
      <c r="J3120" t="s">
        <v>61</v>
      </c>
      <c r="K3120" t="s">
        <v>61</v>
      </c>
      <c r="M3120" t="s">
        <v>61</v>
      </c>
      <c r="N3120" t="s">
        <v>61</v>
      </c>
      <c r="O3120" t="s">
        <v>61</v>
      </c>
    </row>
    <row r="3121" spans="1:15" x14ac:dyDescent="0.2">
      <c r="A3121" s="1" t="s">
        <v>28673</v>
      </c>
      <c r="B3121" s="1" t="s">
        <v>15260</v>
      </c>
      <c r="C3121" s="1" t="s">
        <v>15261</v>
      </c>
      <c r="D3121" s="1" t="s">
        <v>16217</v>
      </c>
      <c r="E3121" t="s">
        <v>61</v>
      </c>
      <c r="F3121" t="s">
        <v>61</v>
      </c>
      <c r="G3121" t="s">
        <v>61</v>
      </c>
      <c r="I3121" t="s">
        <v>61</v>
      </c>
      <c r="J3121" t="s">
        <v>61</v>
      </c>
      <c r="K3121" t="s">
        <v>61</v>
      </c>
      <c r="M3121" t="s">
        <v>62</v>
      </c>
      <c r="N3121" t="s">
        <v>61</v>
      </c>
      <c r="O3121" t="s">
        <v>61</v>
      </c>
    </row>
    <row r="3122" spans="1:15" x14ac:dyDescent="0.2">
      <c r="A3122" s="1" t="s">
        <v>28674</v>
      </c>
      <c r="B3122" s="1" t="s">
        <v>15262</v>
      </c>
      <c r="C3122" s="1" t="s">
        <v>15263</v>
      </c>
      <c r="D3122" s="1" t="s">
        <v>16217</v>
      </c>
      <c r="E3122" t="s">
        <v>61</v>
      </c>
      <c r="F3122" t="s">
        <v>61</v>
      </c>
      <c r="G3122" t="s">
        <v>61</v>
      </c>
      <c r="I3122" t="s">
        <v>61</v>
      </c>
      <c r="J3122" t="s">
        <v>61</v>
      </c>
      <c r="K3122" t="s">
        <v>61</v>
      </c>
      <c r="M3122" t="s">
        <v>61</v>
      </c>
      <c r="N3122" t="s">
        <v>61</v>
      </c>
      <c r="O3122" t="s">
        <v>61</v>
      </c>
    </row>
    <row r="3123" spans="1:15" x14ac:dyDescent="0.2">
      <c r="A3123" s="1" t="s">
        <v>28675</v>
      </c>
      <c r="B3123" s="1" t="s">
        <v>15264</v>
      </c>
      <c r="C3123" s="1" t="s">
        <v>15265</v>
      </c>
      <c r="D3123" s="1" t="s">
        <v>16217</v>
      </c>
      <c r="E3123" t="s">
        <v>61</v>
      </c>
      <c r="F3123" t="s">
        <v>61</v>
      </c>
      <c r="G3123" t="s">
        <v>61</v>
      </c>
      <c r="I3123" t="s">
        <v>61</v>
      </c>
      <c r="J3123" t="s">
        <v>61</v>
      </c>
      <c r="K3123" t="s">
        <v>61</v>
      </c>
      <c r="M3123" t="s">
        <v>61</v>
      </c>
      <c r="N3123" t="s">
        <v>61</v>
      </c>
      <c r="O3123" t="s">
        <v>61</v>
      </c>
    </row>
    <row r="3124" spans="1:15" x14ac:dyDescent="0.2">
      <c r="A3124" s="1" t="s">
        <v>28676</v>
      </c>
      <c r="B3124" s="1" t="s">
        <v>15266</v>
      </c>
      <c r="C3124" s="1" t="s">
        <v>15267</v>
      </c>
      <c r="D3124" s="1" t="s">
        <v>16217</v>
      </c>
      <c r="E3124" t="s">
        <v>61</v>
      </c>
      <c r="F3124" t="s">
        <v>61</v>
      </c>
      <c r="G3124" t="s">
        <v>61</v>
      </c>
      <c r="I3124" t="s">
        <v>61</v>
      </c>
      <c r="J3124" t="s">
        <v>61</v>
      </c>
      <c r="K3124" t="s">
        <v>61</v>
      </c>
      <c r="M3124" t="s">
        <v>61</v>
      </c>
      <c r="N3124" t="s">
        <v>61</v>
      </c>
      <c r="O3124" t="s">
        <v>61</v>
      </c>
    </row>
    <row r="3125" spans="1:15" x14ac:dyDescent="0.2">
      <c r="A3125" s="1" t="s">
        <v>28677</v>
      </c>
      <c r="B3125" s="1" t="s">
        <v>15268</v>
      </c>
      <c r="C3125" s="1" t="s">
        <v>15269</v>
      </c>
      <c r="D3125" s="1" t="s">
        <v>16217</v>
      </c>
      <c r="G3125" t="s">
        <v>61</v>
      </c>
      <c r="I3125" t="s">
        <v>61</v>
      </c>
      <c r="M3125" t="s">
        <v>61</v>
      </c>
      <c r="N3125" t="s">
        <v>61</v>
      </c>
      <c r="O3125" t="s">
        <v>61</v>
      </c>
    </row>
    <row r="3126" spans="1:15" x14ac:dyDescent="0.2">
      <c r="A3126" s="1" t="s">
        <v>28678</v>
      </c>
      <c r="B3126" s="1" t="s">
        <v>15270</v>
      </c>
      <c r="C3126" s="1" t="s">
        <v>15271</v>
      </c>
      <c r="D3126" s="1" t="s">
        <v>16217</v>
      </c>
      <c r="G3126" t="s">
        <v>62</v>
      </c>
      <c r="I3126" t="s">
        <v>62</v>
      </c>
      <c r="M3126" t="s">
        <v>61</v>
      </c>
      <c r="N3126" t="s">
        <v>61</v>
      </c>
      <c r="O3126" t="s">
        <v>62</v>
      </c>
    </row>
    <row r="3127" spans="1:15" x14ac:dyDescent="0.2">
      <c r="A3127" s="1" t="s">
        <v>28679</v>
      </c>
      <c r="B3127" s="1" t="s">
        <v>15272</v>
      </c>
      <c r="C3127" s="1" t="s">
        <v>15273</v>
      </c>
      <c r="D3127" s="1" t="s">
        <v>16217</v>
      </c>
      <c r="G3127" t="s">
        <v>61</v>
      </c>
      <c r="I3127" t="s">
        <v>61</v>
      </c>
      <c r="M3127" t="s">
        <v>61</v>
      </c>
      <c r="N3127" t="s">
        <v>61</v>
      </c>
      <c r="O3127" t="s">
        <v>62</v>
      </c>
    </row>
    <row r="3128" spans="1:15" x14ac:dyDescent="0.2">
      <c r="A3128" s="1" t="s">
        <v>28680</v>
      </c>
      <c r="B3128" s="1" t="s">
        <v>15274</v>
      </c>
      <c r="C3128" s="1" t="s">
        <v>15275</v>
      </c>
      <c r="D3128" s="1" t="s">
        <v>16217</v>
      </c>
      <c r="G3128" t="s">
        <v>61</v>
      </c>
      <c r="I3128" t="s">
        <v>61</v>
      </c>
      <c r="M3128" t="s">
        <v>61</v>
      </c>
      <c r="N3128" t="s">
        <v>61</v>
      </c>
      <c r="O3128" t="s">
        <v>61</v>
      </c>
    </row>
    <row r="3129" spans="1:15" x14ac:dyDescent="0.2">
      <c r="A3129" s="1" t="s">
        <v>28681</v>
      </c>
      <c r="B3129" s="1" t="s">
        <v>15276</v>
      </c>
      <c r="C3129" s="1" t="s">
        <v>15277</v>
      </c>
      <c r="D3129" s="1" t="s">
        <v>16217</v>
      </c>
      <c r="G3129" t="s">
        <v>61</v>
      </c>
      <c r="I3129" t="s">
        <v>61</v>
      </c>
      <c r="M3129" t="s">
        <v>61</v>
      </c>
      <c r="N3129" t="s">
        <v>61</v>
      </c>
      <c r="O3129" t="s">
        <v>61</v>
      </c>
    </row>
    <row r="3130" spans="1:15" x14ac:dyDescent="0.2">
      <c r="A3130" s="1" t="s">
        <v>28682</v>
      </c>
      <c r="B3130" s="1" t="s">
        <v>15278</v>
      </c>
      <c r="C3130" s="1" t="s">
        <v>15279</v>
      </c>
      <c r="D3130" s="1" t="s">
        <v>16217</v>
      </c>
      <c r="G3130" t="s">
        <v>61</v>
      </c>
      <c r="I3130" t="s">
        <v>61</v>
      </c>
      <c r="M3130" t="s">
        <v>61</v>
      </c>
      <c r="N3130" t="s">
        <v>61</v>
      </c>
      <c r="O3130" t="s">
        <v>61</v>
      </c>
    </row>
    <row r="3131" spans="1:15" x14ac:dyDescent="0.2">
      <c r="A3131" s="1" t="s">
        <v>28683</v>
      </c>
      <c r="B3131" s="1" t="s">
        <v>15280</v>
      </c>
      <c r="C3131" s="1" t="s">
        <v>15281</v>
      </c>
      <c r="D3131" s="1" t="s">
        <v>16217</v>
      </c>
      <c r="G3131" t="s">
        <v>62</v>
      </c>
      <c r="I3131" t="s">
        <v>62</v>
      </c>
      <c r="M3131" t="s">
        <v>61</v>
      </c>
      <c r="N3131" t="s">
        <v>62</v>
      </c>
      <c r="O3131" t="s">
        <v>62</v>
      </c>
    </row>
    <row r="3132" spans="1:15" x14ac:dyDescent="0.2">
      <c r="A3132" s="1" t="s">
        <v>28684</v>
      </c>
      <c r="B3132" s="1" t="s">
        <v>15282</v>
      </c>
      <c r="C3132" s="1" t="s">
        <v>15283</v>
      </c>
      <c r="D3132" s="1" t="s">
        <v>16217</v>
      </c>
      <c r="G3132" t="s">
        <v>62</v>
      </c>
      <c r="I3132" t="s">
        <v>62</v>
      </c>
      <c r="M3132" t="s">
        <v>61</v>
      </c>
      <c r="N3132" t="s">
        <v>61</v>
      </c>
      <c r="O3132" t="s">
        <v>62</v>
      </c>
    </row>
    <row r="3133" spans="1:15" x14ac:dyDescent="0.2">
      <c r="A3133" s="1" t="s">
        <v>28685</v>
      </c>
      <c r="B3133" s="1" t="s">
        <v>15284</v>
      </c>
      <c r="C3133" s="1" t="s">
        <v>15285</v>
      </c>
      <c r="D3133" s="1" t="s">
        <v>16217</v>
      </c>
      <c r="G3133" t="s">
        <v>61</v>
      </c>
      <c r="I3133" t="s">
        <v>61</v>
      </c>
      <c r="M3133" t="s">
        <v>61</v>
      </c>
      <c r="N3133" t="s">
        <v>62</v>
      </c>
      <c r="O3133" t="s">
        <v>62</v>
      </c>
    </row>
    <row r="3134" spans="1:15" x14ac:dyDescent="0.2">
      <c r="A3134" s="1" t="s">
        <v>28686</v>
      </c>
      <c r="B3134" s="1" t="s">
        <v>15286</v>
      </c>
      <c r="C3134" s="1" t="s">
        <v>15287</v>
      </c>
      <c r="D3134" s="1" t="s">
        <v>16217</v>
      </c>
      <c r="G3134" t="s">
        <v>61</v>
      </c>
      <c r="I3134" t="s">
        <v>62</v>
      </c>
      <c r="M3134" t="s">
        <v>61</v>
      </c>
      <c r="N3134" t="s">
        <v>61</v>
      </c>
      <c r="O3134" t="s">
        <v>61</v>
      </c>
    </row>
    <row r="3135" spans="1:15" x14ac:dyDescent="0.2">
      <c r="A3135" s="1" t="s">
        <v>28687</v>
      </c>
      <c r="B3135" s="1" t="s">
        <v>15288</v>
      </c>
      <c r="C3135" s="1" t="s">
        <v>15289</v>
      </c>
      <c r="D3135" s="1" t="s">
        <v>16217</v>
      </c>
      <c r="G3135" t="s">
        <v>61</v>
      </c>
      <c r="I3135" t="s">
        <v>61</v>
      </c>
      <c r="M3135" t="s">
        <v>61</v>
      </c>
      <c r="N3135" t="s">
        <v>61</v>
      </c>
      <c r="O3135" t="s">
        <v>61</v>
      </c>
    </row>
    <row r="3136" spans="1:15" x14ac:dyDescent="0.2">
      <c r="A3136" s="1" t="s">
        <v>28688</v>
      </c>
      <c r="B3136" s="1" t="s">
        <v>15290</v>
      </c>
      <c r="C3136" s="1" t="s">
        <v>15291</v>
      </c>
      <c r="D3136" s="1" t="s">
        <v>16217</v>
      </c>
      <c r="G3136" t="s">
        <v>61</v>
      </c>
      <c r="I3136" t="s">
        <v>61</v>
      </c>
      <c r="M3136" t="s">
        <v>61</v>
      </c>
      <c r="N3136" t="s">
        <v>61</v>
      </c>
      <c r="O3136" t="s">
        <v>61</v>
      </c>
    </row>
    <row r="3137" spans="1:15" x14ac:dyDescent="0.2">
      <c r="A3137" s="1" t="s">
        <v>28689</v>
      </c>
      <c r="B3137" s="1" t="s">
        <v>15292</v>
      </c>
      <c r="C3137" s="1" t="s">
        <v>15293</v>
      </c>
      <c r="D3137" s="1" t="s">
        <v>16217</v>
      </c>
      <c r="G3137" t="s">
        <v>61</v>
      </c>
      <c r="I3137" t="s">
        <v>61</v>
      </c>
      <c r="M3137" t="s">
        <v>61</v>
      </c>
      <c r="N3137" t="s">
        <v>61</v>
      </c>
      <c r="O3137" t="s">
        <v>61</v>
      </c>
    </row>
    <row r="3138" spans="1:15" x14ac:dyDescent="0.2">
      <c r="A3138" s="1" t="s">
        <v>28690</v>
      </c>
      <c r="B3138" s="1" t="s">
        <v>15294</v>
      </c>
      <c r="C3138" s="1" t="s">
        <v>15295</v>
      </c>
      <c r="D3138" s="1" t="s">
        <v>16217</v>
      </c>
      <c r="G3138" t="s">
        <v>62</v>
      </c>
      <c r="I3138" t="s">
        <v>62</v>
      </c>
      <c r="M3138" t="s">
        <v>61</v>
      </c>
      <c r="N3138" t="s">
        <v>61</v>
      </c>
      <c r="O3138" t="s">
        <v>62</v>
      </c>
    </row>
    <row r="3139" spans="1:15" x14ac:dyDescent="0.2">
      <c r="A3139" s="1" t="s">
        <v>28691</v>
      </c>
      <c r="B3139" s="1" t="s">
        <v>15296</v>
      </c>
      <c r="C3139" s="1" t="s">
        <v>15297</v>
      </c>
      <c r="D3139" s="1" t="s">
        <v>16217</v>
      </c>
      <c r="G3139" t="s">
        <v>61</v>
      </c>
      <c r="I3139" t="s">
        <v>61</v>
      </c>
      <c r="M3139" t="s">
        <v>62</v>
      </c>
      <c r="N3139" t="s">
        <v>62</v>
      </c>
      <c r="O3139" t="s">
        <v>62</v>
      </c>
    </row>
    <row r="3140" spans="1:15" x14ac:dyDescent="0.2">
      <c r="A3140" s="1" t="s">
        <v>28692</v>
      </c>
      <c r="B3140" s="1" t="s">
        <v>15298</v>
      </c>
      <c r="C3140" s="1" t="s">
        <v>15299</v>
      </c>
      <c r="D3140" s="1" t="s">
        <v>16217</v>
      </c>
      <c r="G3140" t="s">
        <v>61</v>
      </c>
      <c r="I3140" t="s">
        <v>62</v>
      </c>
      <c r="M3140" t="s">
        <v>61</v>
      </c>
      <c r="N3140" t="s">
        <v>61</v>
      </c>
      <c r="O3140" t="s">
        <v>61</v>
      </c>
    </row>
    <row r="3141" spans="1:15" x14ac:dyDescent="0.2">
      <c r="A3141" s="1" t="s">
        <v>28693</v>
      </c>
      <c r="B3141" s="1" t="s">
        <v>15300</v>
      </c>
      <c r="C3141" s="1" t="s">
        <v>15301</v>
      </c>
      <c r="D3141" s="1" t="s">
        <v>16217</v>
      </c>
      <c r="G3141" t="s">
        <v>62</v>
      </c>
      <c r="I3141" t="s">
        <v>62</v>
      </c>
      <c r="M3141" t="s">
        <v>61</v>
      </c>
      <c r="N3141" t="s">
        <v>62</v>
      </c>
      <c r="O3141" t="s">
        <v>62</v>
      </c>
    </row>
    <row r="3142" spans="1:15" x14ac:dyDescent="0.2">
      <c r="A3142" s="1" t="s">
        <v>28694</v>
      </c>
      <c r="B3142" s="1" t="s">
        <v>15302</v>
      </c>
      <c r="C3142" s="1" t="s">
        <v>15303</v>
      </c>
      <c r="D3142" s="1" t="s">
        <v>16217</v>
      </c>
      <c r="G3142" t="s">
        <v>61</v>
      </c>
      <c r="I3142" t="s">
        <v>61</v>
      </c>
      <c r="M3142" t="s">
        <v>61</v>
      </c>
      <c r="N3142" t="s">
        <v>61</v>
      </c>
      <c r="O3142" t="s">
        <v>61</v>
      </c>
    </row>
    <row r="3143" spans="1:15" x14ac:dyDescent="0.2">
      <c r="A3143" s="1" t="s">
        <v>28695</v>
      </c>
      <c r="B3143" s="1" t="s">
        <v>15304</v>
      </c>
      <c r="C3143" s="1" t="s">
        <v>15305</v>
      </c>
      <c r="D3143" s="1" t="s">
        <v>16217</v>
      </c>
      <c r="G3143" t="s">
        <v>61</v>
      </c>
      <c r="I3143" t="s">
        <v>61</v>
      </c>
      <c r="M3143" t="s">
        <v>61</v>
      </c>
      <c r="N3143" t="s">
        <v>61</v>
      </c>
      <c r="O3143" t="s">
        <v>62</v>
      </c>
    </row>
    <row r="3144" spans="1:15" x14ac:dyDescent="0.2">
      <c r="A3144" s="1" t="s">
        <v>28696</v>
      </c>
      <c r="B3144" s="1" t="s">
        <v>15306</v>
      </c>
      <c r="C3144" s="1" t="s">
        <v>15307</v>
      </c>
      <c r="D3144" s="1" t="s">
        <v>16217</v>
      </c>
      <c r="G3144" t="s">
        <v>62</v>
      </c>
      <c r="I3144" t="s">
        <v>62</v>
      </c>
      <c r="M3144" t="s">
        <v>62</v>
      </c>
      <c r="N3144" t="s">
        <v>62</v>
      </c>
      <c r="O3144" t="s">
        <v>62</v>
      </c>
    </row>
    <row r="3145" spans="1:15" x14ac:dyDescent="0.2">
      <c r="A3145" s="1" t="s">
        <v>28697</v>
      </c>
      <c r="B3145" s="1" t="s">
        <v>15308</v>
      </c>
      <c r="C3145" s="1" t="s">
        <v>15309</v>
      </c>
      <c r="D3145" s="1" t="s">
        <v>16217</v>
      </c>
      <c r="G3145" t="s">
        <v>61</v>
      </c>
      <c r="I3145" t="s">
        <v>61</v>
      </c>
      <c r="M3145" t="s">
        <v>61</v>
      </c>
      <c r="N3145" t="s">
        <v>61</v>
      </c>
      <c r="O3145" t="s">
        <v>61</v>
      </c>
    </row>
    <row r="3146" spans="1:15" x14ac:dyDescent="0.2">
      <c r="A3146" s="1" t="s">
        <v>28698</v>
      </c>
      <c r="B3146" s="1" t="s">
        <v>15310</v>
      </c>
      <c r="C3146" s="1" t="s">
        <v>15311</v>
      </c>
      <c r="D3146" s="1" t="s">
        <v>16217</v>
      </c>
      <c r="G3146" t="s">
        <v>61</v>
      </c>
      <c r="I3146" t="s">
        <v>61</v>
      </c>
      <c r="M3146" t="s">
        <v>61</v>
      </c>
      <c r="N3146" t="s">
        <v>61</v>
      </c>
      <c r="O3146" t="s">
        <v>61</v>
      </c>
    </row>
    <row r="3147" spans="1:15" x14ac:dyDescent="0.2">
      <c r="A3147" s="1" t="s">
        <v>28699</v>
      </c>
      <c r="B3147" s="1" t="s">
        <v>15312</v>
      </c>
      <c r="C3147" s="1" t="s">
        <v>15313</v>
      </c>
      <c r="D3147" s="1" t="s">
        <v>16217</v>
      </c>
      <c r="G3147" t="s">
        <v>61</v>
      </c>
      <c r="I3147" t="s">
        <v>61</v>
      </c>
      <c r="M3147" t="s">
        <v>61</v>
      </c>
      <c r="N3147" t="s">
        <v>61</v>
      </c>
      <c r="O3147" t="s">
        <v>62</v>
      </c>
    </row>
    <row r="3148" spans="1:15" x14ac:dyDescent="0.2">
      <c r="A3148" s="1" t="s">
        <v>28700</v>
      </c>
      <c r="B3148" s="1" t="s">
        <v>15314</v>
      </c>
      <c r="C3148" s="1" t="s">
        <v>15315</v>
      </c>
      <c r="D3148" s="1" t="s">
        <v>16217</v>
      </c>
      <c r="G3148" t="s">
        <v>61</v>
      </c>
      <c r="I3148" t="s">
        <v>61</v>
      </c>
      <c r="M3148" t="s">
        <v>61</v>
      </c>
      <c r="N3148" t="s">
        <v>61</v>
      </c>
      <c r="O3148" t="s">
        <v>61</v>
      </c>
    </row>
    <row r="3149" spans="1:15" x14ac:dyDescent="0.2">
      <c r="A3149" s="1" t="s">
        <v>28701</v>
      </c>
      <c r="B3149" s="1" t="s">
        <v>15316</v>
      </c>
      <c r="C3149" s="1" t="s">
        <v>15317</v>
      </c>
      <c r="D3149" s="1" t="s">
        <v>16217</v>
      </c>
      <c r="G3149" t="s">
        <v>61</v>
      </c>
      <c r="I3149" t="s">
        <v>62</v>
      </c>
      <c r="M3149" t="s">
        <v>61</v>
      </c>
      <c r="N3149" t="s">
        <v>61</v>
      </c>
      <c r="O3149" t="s">
        <v>62</v>
      </c>
    </row>
    <row r="3150" spans="1:15" x14ac:dyDescent="0.2">
      <c r="A3150" s="1" t="s">
        <v>28702</v>
      </c>
      <c r="B3150" s="1" t="s">
        <v>15318</v>
      </c>
      <c r="C3150" s="1" t="s">
        <v>15319</v>
      </c>
      <c r="D3150" s="1" t="s">
        <v>16217</v>
      </c>
      <c r="G3150" t="s">
        <v>61</v>
      </c>
      <c r="I3150" t="s">
        <v>61</v>
      </c>
      <c r="M3150" t="s">
        <v>61</v>
      </c>
      <c r="N3150" t="s">
        <v>61</v>
      </c>
      <c r="O3150" t="s">
        <v>61</v>
      </c>
    </row>
    <row r="3151" spans="1:15" x14ac:dyDescent="0.2">
      <c r="A3151" s="1" t="s">
        <v>28703</v>
      </c>
      <c r="B3151" s="1" t="s">
        <v>15320</v>
      </c>
      <c r="C3151" s="1" t="s">
        <v>15321</v>
      </c>
      <c r="D3151" s="1" t="s">
        <v>16217</v>
      </c>
      <c r="G3151" t="s">
        <v>61</v>
      </c>
      <c r="I3151" t="s">
        <v>61</v>
      </c>
      <c r="M3151" t="s">
        <v>61</v>
      </c>
      <c r="N3151" t="s">
        <v>61</v>
      </c>
      <c r="O3151" t="s">
        <v>61</v>
      </c>
    </row>
    <row r="3152" spans="1:15" x14ac:dyDescent="0.2">
      <c r="A3152" s="1" t="s">
        <v>28704</v>
      </c>
      <c r="B3152" s="1" t="s">
        <v>15322</v>
      </c>
      <c r="C3152" s="1" t="s">
        <v>15323</v>
      </c>
      <c r="D3152" s="1" t="s">
        <v>16217</v>
      </c>
      <c r="G3152" t="s">
        <v>61</v>
      </c>
      <c r="I3152" t="s">
        <v>61</v>
      </c>
      <c r="M3152" t="s">
        <v>61</v>
      </c>
      <c r="N3152" t="s">
        <v>61</v>
      </c>
      <c r="O3152" t="s">
        <v>61</v>
      </c>
    </row>
    <row r="3153" spans="1:15" x14ac:dyDescent="0.2">
      <c r="A3153" s="1" t="s">
        <v>28705</v>
      </c>
      <c r="B3153" s="1" t="s">
        <v>15324</v>
      </c>
      <c r="C3153" s="1" t="s">
        <v>15325</v>
      </c>
      <c r="D3153" s="1" t="s">
        <v>16217</v>
      </c>
      <c r="G3153" t="s">
        <v>61</v>
      </c>
      <c r="I3153" t="s">
        <v>61</v>
      </c>
      <c r="M3153" t="s">
        <v>61</v>
      </c>
      <c r="N3153" t="s">
        <v>61</v>
      </c>
      <c r="O3153" t="s">
        <v>61</v>
      </c>
    </row>
    <row r="3154" spans="1:15" x14ac:dyDescent="0.2">
      <c r="A3154" s="1" t="s">
        <v>28706</v>
      </c>
      <c r="B3154" s="1" t="s">
        <v>15326</v>
      </c>
      <c r="C3154" s="1" t="s">
        <v>15327</v>
      </c>
      <c r="D3154" s="1" t="s">
        <v>16217</v>
      </c>
      <c r="G3154" t="s">
        <v>61</v>
      </c>
      <c r="I3154" t="s">
        <v>61</v>
      </c>
      <c r="M3154" t="s">
        <v>61</v>
      </c>
      <c r="N3154" t="s">
        <v>61</v>
      </c>
      <c r="O3154" t="s">
        <v>61</v>
      </c>
    </row>
    <row r="3155" spans="1:15" x14ac:dyDescent="0.2">
      <c r="A3155" s="1" t="s">
        <v>28707</v>
      </c>
      <c r="B3155" s="1" t="s">
        <v>15328</v>
      </c>
      <c r="C3155" s="1" t="s">
        <v>15329</v>
      </c>
      <c r="D3155" s="1" t="s">
        <v>16217</v>
      </c>
      <c r="G3155" t="s">
        <v>61</v>
      </c>
      <c r="I3155" t="s">
        <v>61</v>
      </c>
      <c r="M3155" t="s">
        <v>61</v>
      </c>
      <c r="N3155" t="s">
        <v>61</v>
      </c>
      <c r="O3155" t="s">
        <v>61</v>
      </c>
    </row>
    <row r="3156" spans="1:15" x14ac:dyDescent="0.2">
      <c r="A3156" s="1" t="s">
        <v>28708</v>
      </c>
      <c r="B3156" s="1" t="s">
        <v>15330</v>
      </c>
      <c r="C3156" s="1" t="s">
        <v>15331</v>
      </c>
      <c r="D3156" s="1" t="s">
        <v>16217</v>
      </c>
      <c r="G3156" t="s">
        <v>61</v>
      </c>
      <c r="I3156" t="s">
        <v>61</v>
      </c>
      <c r="M3156" t="s">
        <v>61</v>
      </c>
      <c r="N3156" t="s">
        <v>61</v>
      </c>
      <c r="O3156" t="s">
        <v>61</v>
      </c>
    </row>
    <row r="3157" spans="1:15" x14ac:dyDescent="0.2">
      <c r="A3157" s="1" t="s">
        <v>28709</v>
      </c>
      <c r="B3157" s="1" t="s">
        <v>15332</v>
      </c>
      <c r="C3157" s="1" t="s">
        <v>15333</v>
      </c>
      <c r="D3157" s="1" t="s">
        <v>16217</v>
      </c>
      <c r="G3157" t="s">
        <v>61</v>
      </c>
      <c r="I3157" t="s">
        <v>62</v>
      </c>
      <c r="M3157" t="s">
        <v>62</v>
      </c>
      <c r="N3157" t="s">
        <v>61</v>
      </c>
      <c r="O3157" t="s">
        <v>62</v>
      </c>
    </row>
    <row r="3158" spans="1:15" x14ac:dyDescent="0.2">
      <c r="A3158" s="1" t="s">
        <v>28710</v>
      </c>
      <c r="B3158" s="1" t="s">
        <v>15334</v>
      </c>
      <c r="C3158" s="1" t="s">
        <v>15335</v>
      </c>
      <c r="D3158" s="1" t="s">
        <v>16217</v>
      </c>
      <c r="G3158" t="s">
        <v>61</v>
      </c>
      <c r="I3158" t="s">
        <v>61</v>
      </c>
      <c r="M3158" t="s">
        <v>61</v>
      </c>
      <c r="N3158" t="s">
        <v>61</v>
      </c>
      <c r="O3158" t="s">
        <v>62</v>
      </c>
    </row>
    <row r="3159" spans="1:15" x14ac:dyDescent="0.2">
      <c r="A3159" s="1" t="s">
        <v>28711</v>
      </c>
      <c r="B3159" s="1" t="s">
        <v>15336</v>
      </c>
      <c r="C3159" s="1" t="s">
        <v>15337</v>
      </c>
      <c r="D3159" s="1" t="s">
        <v>16217</v>
      </c>
      <c r="G3159" t="s">
        <v>61</v>
      </c>
      <c r="I3159" t="s">
        <v>61</v>
      </c>
      <c r="M3159" t="s">
        <v>61</v>
      </c>
      <c r="N3159" t="s">
        <v>61</v>
      </c>
      <c r="O3159" t="s">
        <v>62</v>
      </c>
    </row>
    <row r="3160" spans="1:15" x14ac:dyDescent="0.2">
      <c r="A3160" s="1" t="s">
        <v>28712</v>
      </c>
      <c r="B3160" s="1" t="s">
        <v>15338</v>
      </c>
      <c r="C3160" s="1" t="s">
        <v>15339</v>
      </c>
      <c r="D3160" s="1" t="s">
        <v>16217</v>
      </c>
      <c r="G3160" t="s">
        <v>61</v>
      </c>
      <c r="I3160" t="s">
        <v>61</v>
      </c>
      <c r="M3160" t="s">
        <v>61</v>
      </c>
      <c r="N3160" t="s">
        <v>61</v>
      </c>
      <c r="O3160" t="s">
        <v>61</v>
      </c>
    </row>
    <row r="3161" spans="1:15" x14ac:dyDescent="0.2">
      <c r="A3161" s="1" t="s">
        <v>28713</v>
      </c>
      <c r="B3161" s="1" t="s">
        <v>15340</v>
      </c>
      <c r="C3161" s="1" t="s">
        <v>15341</v>
      </c>
      <c r="D3161" s="1" t="s">
        <v>16217</v>
      </c>
      <c r="G3161" t="s">
        <v>61</v>
      </c>
      <c r="I3161" t="s">
        <v>62</v>
      </c>
      <c r="M3161" t="s">
        <v>62</v>
      </c>
      <c r="N3161" t="s">
        <v>61</v>
      </c>
      <c r="O3161" t="s">
        <v>62</v>
      </c>
    </row>
    <row r="3162" spans="1:15" x14ac:dyDescent="0.2">
      <c r="A3162" s="1" t="s">
        <v>28714</v>
      </c>
      <c r="B3162" s="1" t="s">
        <v>15342</v>
      </c>
      <c r="C3162" s="1" t="s">
        <v>15343</v>
      </c>
      <c r="D3162" s="1" t="s">
        <v>16217</v>
      </c>
      <c r="G3162" t="s">
        <v>61</v>
      </c>
      <c r="I3162" t="s">
        <v>61</v>
      </c>
      <c r="M3162" t="s">
        <v>61</v>
      </c>
      <c r="N3162" t="s">
        <v>61</v>
      </c>
      <c r="O3162" t="s">
        <v>61</v>
      </c>
    </row>
    <row r="3163" spans="1:15" x14ac:dyDescent="0.2">
      <c r="A3163" s="1" t="s">
        <v>28715</v>
      </c>
      <c r="B3163" s="1" t="s">
        <v>15344</v>
      </c>
      <c r="C3163" s="1" t="s">
        <v>15345</v>
      </c>
      <c r="D3163" s="1" t="s">
        <v>16217</v>
      </c>
      <c r="G3163" t="s">
        <v>62</v>
      </c>
      <c r="I3163" t="s">
        <v>62</v>
      </c>
      <c r="M3163" t="s">
        <v>62</v>
      </c>
      <c r="N3163" t="s">
        <v>62</v>
      </c>
      <c r="O3163" t="s">
        <v>62</v>
      </c>
    </row>
    <row r="3164" spans="1:15" x14ac:dyDescent="0.2">
      <c r="A3164" s="1" t="s">
        <v>28716</v>
      </c>
      <c r="B3164" s="1" t="s">
        <v>15346</v>
      </c>
      <c r="C3164" s="1" t="s">
        <v>15347</v>
      </c>
      <c r="D3164" s="1" t="s">
        <v>16217</v>
      </c>
      <c r="G3164" t="s">
        <v>61</v>
      </c>
      <c r="I3164" t="s">
        <v>61</v>
      </c>
      <c r="M3164" t="s">
        <v>61</v>
      </c>
      <c r="N3164" t="s">
        <v>61</v>
      </c>
      <c r="O3164" t="s">
        <v>62</v>
      </c>
    </row>
    <row r="3165" spans="1:15" x14ac:dyDescent="0.2">
      <c r="A3165" s="1" t="s">
        <v>28717</v>
      </c>
      <c r="B3165" s="1" t="s">
        <v>15348</v>
      </c>
      <c r="C3165" s="1" t="s">
        <v>15349</v>
      </c>
      <c r="D3165" s="1" t="s">
        <v>16217</v>
      </c>
      <c r="G3165" t="s">
        <v>61</v>
      </c>
      <c r="I3165" t="s">
        <v>61</v>
      </c>
      <c r="M3165" t="s">
        <v>61</v>
      </c>
      <c r="N3165" t="s">
        <v>61</v>
      </c>
      <c r="O3165" t="s">
        <v>61</v>
      </c>
    </row>
    <row r="3166" spans="1:15" x14ac:dyDescent="0.2">
      <c r="A3166" s="1" t="s">
        <v>28718</v>
      </c>
      <c r="B3166" s="1" t="s">
        <v>15350</v>
      </c>
      <c r="C3166" s="1" t="s">
        <v>15351</v>
      </c>
      <c r="D3166" s="1" t="s">
        <v>16217</v>
      </c>
      <c r="G3166" t="s">
        <v>61</v>
      </c>
      <c r="I3166" t="s">
        <v>62</v>
      </c>
      <c r="M3166" t="s">
        <v>61</v>
      </c>
      <c r="N3166" t="s">
        <v>61</v>
      </c>
      <c r="O3166" t="s">
        <v>62</v>
      </c>
    </row>
    <row r="3167" spans="1:15" x14ac:dyDescent="0.2">
      <c r="A3167" s="1" t="s">
        <v>28719</v>
      </c>
      <c r="B3167" s="1" t="s">
        <v>15352</v>
      </c>
      <c r="C3167" s="1" t="s">
        <v>15353</v>
      </c>
      <c r="D3167" s="1" t="s">
        <v>16217</v>
      </c>
      <c r="G3167" t="s">
        <v>61</v>
      </c>
      <c r="I3167" t="s">
        <v>61</v>
      </c>
      <c r="M3167" t="s">
        <v>61</v>
      </c>
      <c r="N3167" t="s">
        <v>61</v>
      </c>
      <c r="O3167" t="s">
        <v>61</v>
      </c>
    </row>
    <row r="3168" spans="1:15" x14ac:dyDescent="0.2">
      <c r="A3168" s="1" t="s">
        <v>28720</v>
      </c>
      <c r="B3168" s="1" t="s">
        <v>15354</v>
      </c>
      <c r="C3168" s="1" t="s">
        <v>15355</v>
      </c>
      <c r="D3168" s="1" t="s">
        <v>16217</v>
      </c>
      <c r="G3168" t="s">
        <v>62</v>
      </c>
      <c r="I3168" t="s">
        <v>62</v>
      </c>
      <c r="M3168" t="s">
        <v>62</v>
      </c>
      <c r="N3168" t="s">
        <v>61</v>
      </c>
      <c r="O3168" t="s">
        <v>62</v>
      </c>
    </row>
    <row r="3169" spans="1:15" x14ac:dyDescent="0.2">
      <c r="A3169" s="1" t="s">
        <v>28721</v>
      </c>
      <c r="B3169" s="1" t="s">
        <v>15356</v>
      </c>
      <c r="C3169" s="1" t="s">
        <v>15357</v>
      </c>
      <c r="D3169" s="1" t="s">
        <v>16217</v>
      </c>
      <c r="G3169" t="s">
        <v>61</v>
      </c>
      <c r="I3169" t="s">
        <v>61</v>
      </c>
      <c r="M3169" t="s">
        <v>61</v>
      </c>
      <c r="N3169" t="s">
        <v>61</v>
      </c>
      <c r="O3169" t="s">
        <v>62</v>
      </c>
    </row>
    <row r="3170" spans="1:15" x14ac:dyDescent="0.2">
      <c r="A3170" s="1" t="s">
        <v>28722</v>
      </c>
      <c r="B3170" s="1" t="s">
        <v>15358</v>
      </c>
      <c r="C3170" s="1" t="s">
        <v>15359</v>
      </c>
      <c r="D3170" s="1" t="s">
        <v>16217</v>
      </c>
      <c r="G3170" t="s">
        <v>61</v>
      </c>
      <c r="I3170" t="s">
        <v>61</v>
      </c>
      <c r="M3170" t="s">
        <v>61</v>
      </c>
      <c r="N3170" t="s">
        <v>61</v>
      </c>
      <c r="O3170" t="s">
        <v>61</v>
      </c>
    </row>
    <row r="3171" spans="1:15" x14ac:dyDescent="0.2">
      <c r="A3171" s="1" t="s">
        <v>28723</v>
      </c>
      <c r="B3171" s="1" t="s">
        <v>15360</v>
      </c>
      <c r="C3171" s="1" t="s">
        <v>15361</v>
      </c>
      <c r="D3171" s="1" t="s">
        <v>16217</v>
      </c>
      <c r="G3171" t="s">
        <v>61</v>
      </c>
      <c r="I3171" t="s">
        <v>61</v>
      </c>
      <c r="M3171" t="s">
        <v>61</v>
      </c>
      <c r="N3171" t="s">
        <v>61</v>
      </c>
      <c r="O3171" t="s">
        <v>61</v>
      </c>
    </row>
    <row r="3172" spans="1:15" x14ac:dyDescent="0.2">
      <c r="A3172" s="1" t="s">
        <v>28724</v>
      </c>
      <c r="B3172" s="1" t="s">
        <v>15362</v>
      </c>
      <c r="C3172" s="1" t="s">
        <v>11116</v>
      </c>
      <c r="D3172" s="1" t="s">
        <v>16217</v>
      </c>
      <c r="G3172" t="s">
        <v>62</v>
      </c>
      <c r="I3172" t="s">
        <v>62</v>
      </c>
      <c r="M3172" t="s">
        <v>61</v>
      </c>
      <c r="N3172" t="s">
        <v>62</v>
      </c>
      <c r="O3172" t="s">
        <v>62</v>
      </c>
    </row>
    <row r="3173" spans="1:15" x14ac:dyDescent="0.2">
      <c r="A3173" s="1" t="s">
        <v>28725</v>
      </c>
      <c r="B3173" s="1" t="s">
        <v>15363</v>
      </c>
      <c r="C3173" s="1" t="s">
        <v>15364</v>
      </c>
      <c r="D3173" s="1" t="s">
        <v>16217</v>
      </c>
      <c r="G3173" t="s">
        <v>61</v>
      </c>
      <c r="I3173" t="s">
        <v>61</v>
      </c>
      <c r="M3173" t="s">
        <v>61</v>
      </c>
      <c r="N3173" t="s">
        <v>61</v>
      </c>
      <c r="O3173" t="s">
        <v>62</v>
      </c>
    </row>
    <row r="3174" spans="1:15" x14ac:dyDescent="0.2">
      <c r="A3174" s="1" t="s">
        <v>28726</v>
      </c>
      <c r="B3174" s="1" t="s">
        <v>15365</v>
      </c>
      <c r="C3174" s="1" t="s">
        <v>15366</v>
      </c>
      <c r="D3174" s="1" t="s">
        <v>16217</v>
      </c>
      <c r="G3174" t="s">
        <v>61</v>
      </c>
      <c r="I3174" t="s">
        <v>62</v>
      </c>
      <c r="M3174" t="s">
        <v>61</v>
      </c>
      <c r="N3174" t="s">
        <v>61</v>
      </c>
      <c r="O3174" t="s">
        <v>61</v>
      </c>
    </row>
    <row r="3175" spans="1:15" x14ac:dyDescent="0.2">
      <c r="A3175" s="1" t="s">
        <v>28727</v>
      </c>
      <c r="B3175" s="1" t="s">
        <v>15367</v>
      </c>
      <c r="C3175" s="1" t="s">
        <v>15368</v>
      </c>
      <c r="D3175" s="1" t="s">
        <v>16217</v>
      </c>
      <c r="G3175" t="s">
        <v>61</v>
      </c>
      <c r="I3175" t="s">
        <v>61</v>
      </c>
      <c r="M3175" t="s">
        <v>61</v>
      </c>
      <c r="N3175" t="s">
        <v>61</v>
      </c>
      <c r="O3175" t="s">
        <v>61</v>
      </c>
    </row>
    <row r="3176" spans="1:15" x14ac:dyDescent="0.2">
      <c r="A3176" s="1" t="s">
        <v>28728</v>
      </c>
      <c r="B3176" s="1" t="s">
        <v>15369</v>
      </c>
      <c r="C3176" s="1" t="s">
        <v>15370</v>
      </c>
      <c r="D3176" s="1" t="s">
        <v>16217</v>
      </c>
      <c r="G3176" t="s">
        <v>61</v>
      </c>
      <c r="I3176" t="s">
        <v>61</v>
      </c>
      <c r="M3176" t="s">
        <v>61</v>
      </c>
      <c r="N3176" t="s">
        <v>61</v>
      </c>
      <c r="O3176" t="s">
        <v>61</v>
      </c>
    </row>
    <row r="3177" spans="1:15" x14ac:dyDescent="0.2">
      <c r="A3177" s="1" t="s">
        <v>28729</v>
      </c>
      <c r="B3177" s="1" t="s">
        <v>15371</v>
      </c>
      <c r="C3177" s="1" t="s">
        <v>15372</v>
      </c>
      <c r="D3177" s="1" t="s">
        <v>16217</v>
      </c>
      <c r="G3177" t="s">
        <v>61</v>
      </c>
      <c r="I3177" t="s">
        <v>61</v>
      </c>
      <c r="M3177" t="s">
        <v>61</v>
      </c>
      <c r="N3177" t="s">
        <v>61</v>
      </c>
      <c r="O3177" t="s">
        <v>62</v>
      </c>
    </row>
    <row r="3178" spans="1:15" x14ac:dyDescent="0.2">
      <c r="A3178" s="1" t="s">
        <v>28730</v>
      </c>
      <c r="B3178" s="1" t="s">
        <v>15373</v>
      </c>
      <c r="C3178" s="1" t="s">
        <v>15374</v>
      </c>
      <c r="D3178" s="1" t="s">
        <v>16217</v>
      </c>
      <c r="G3178" t="s">
        <v>61</v>
      </c>
      <c r="I3178" t="s">
        <v>61</v>
      </c>
      <c r="M3178" t="s">
        <v>61</v>
      </c>
      <c r="N3178" t="s">
        <v>61</v>
      </c>
      <c r="O3178" t="s">
        <v>61</v>
      </c>
    </row>
    <row r="3179" spans="1:15" x14ac:dyDescent="0.2">
      <c r="A3179" s="1" t="s">
        <v>28731</v>
      </c>
      <c r="B3179" s="1" t="s">
        <v>15375</v>
      </c>
      <c r="C3179" s="1" t="s">
        <v>15376</v>
      </c>
      <c r="D3179" s="1" t="s">
        <v>16217</v>
      </c>
      <c r="G3179" t="s">
        <v>61</v>
      </c>
      <c r="I3179" t="s">
        <v>61</v>
      </c>
      <c r="M3179" t="s">
        <v>61</v>
      </c>
      <c r="N3179" t="s">
        <v>61</v>
      </c>
      <c r="O3179" t="s">
        <v>61</v>
      </c>
    </row>
    <row r="3180" spans="1:15" x14ac:dyDescent="0.2">
      <c r="A3180" s="1" t="s">
        <v>28732</v>
      </c>
      <c r="B3180" s="1" t="s">
        <v>15377</v>
      </c>
      <c r="C3180" s="1" t="s">
        <v>15378</v>
      </c>
      <c r="D3180" s="1" t="s">
        <v>16217</v>
      </c>
      <c r="G3180" t="s">
        <v>61</v>
      </c>
      <c r="I3180" t="s">
        <v>61</v>
      </c>
      <c r="M3180" t="s">
        <v>61</v>
      </c>
      <c r="N3180" t="s">
        <v>61</v>
      </c>
      <c r="O3180" t="s">
        <v>62</v>
      </c>
    </row>
    <row r="3181" spans="1:15" x14ac:dyDescent="0.2">
      <c r="A3181" s="1" t="s">
        <v>28733</v>
      </c>
      <c r="B3181" s="1" t="s">
        <v>15379</v>
      </c>
      <c r="C3181" s="1" t="s">
        <v>15380</v>
      </c>
      <c r="D3181" s="1" t="s">
        <v>16217</v>
      </c>
      <c r="G3181" t="s">
        <v>61</v>
      </c>
      <c r="I3181" t="s">
        <v>61</v>
      </c>
      <c r="M3181" t="s">
        <v>61</v>
      </c>
      <c r="N3181" t="s">
        <v>62</v>
      </c>
      <c r="O3181" t="s">
        <v>62</v>
      </c>
    </row>
    <row r="3182" spans="1:15" x14ac:dyDescent="0.2">
      <c r="A3182" s="1" t="s">
        <v>28734</v>
      </c>
      <c r="B3182" s="1" t="s">
        <v>15381</v>
      </c>
      <c r="C3182" s="1" t="s">
        <v>15382</v>
      </c>
      <c r="D3182" s="1" t="s">
        <v>16217</v>
      </c>
      <c r="G3182" t="s">
        <v>61</v>
      </c>
      <c r="I3182" t="s">
        <v>61</v>
      </c>
      <c r="M3182" t="s">
        <v>61</v>
      </c>
      <c r="N3182" t="s">
        <v>61</v>
      </c>
      <c r="O3182" t="s">
        <v>61</v>
      </c>
    </row>
    <row r="3183" spans="1:15" x14ac:dyDescent="0.2">
      <c r="A3183" s="1" t="s">
        <v>28735</v>
      </c>
      <c r="B3183" s="1" t="s">
        <v>15383</v>
      </c>
      <c r="C3183" s="1" t="s">
        <v>15384</v>
      </c>
      <c r="D3183" s="1" t="s">
        <v>16217</v>
      </c>
      <c r="G3183" t="s">
        <v>61</v>
      </c>
      <c r="I3183" t="s">
        <v>61</v>
      </c>
      <c r="M3183" t="s">
        <v>61</v>
      </c>
      <c r="N3183" t="s">
        <v>61</v>
      </c>
      <c r="O3183" t="s">
        <v>61</v>
      </c>
    </row>
    <row r="3184" spans="1:15" x14ac:dyDescent="0.2">
      <c r="A3184" s="1" t="s">
        <v>28736</v>
      </c>
      <c r="B3184" s="1" t="s">
        <v>15385</v>
      </c>
      <c r="C3184" s="1" t="s">
        <v>15386</v>
      </c>
      <c r="D3184" s="1" t="s">
        <v>16217</v>
      </c>
      <c r="G3184" t="s">
        <v>61</v>
      </c>
      <c r="I3184" t="s">
        <v>61</v>
      </c>
      <c r="M3184" t="s">
        <v>61</v>
      </c>
      <c r="N3184" t="s">
        <v>61</v>
      </c>
      <c r="O3184" t="s">
        <v>61</v>
      </c>
    </row>
    <row r="3185" spans="1:15" x14ac:dyDescent="0.2">
      <c r="A3185" s="1" t="s">
        <v>28737</v>
      </c>
      <c r="B3185" s="1" t="s">
        <v>15387</v>
      </c>
      <c r="C3185" s="1" t="s">
        <v>15388</v>
      </c>
      <c r="D3185" s="1" t="s">
        <v>16217</v>
      </c>
      <c r="G3185" t="s">
        <v>61</v>
      </c>
      <c r="I3185" t="s">
        <v>61</v>
      </c>
      <c r="M3185" t="s">
        <v>61</v>
      </c>
      <c r="N3185" t="s">
        <v>61</v>
      </c>
      <c r="O3185" t="s">
        <v>61</v>
      </c>
    </row>
    <row r="3186" spans="1:15" x14ac:dyDescent="0.2">
      <c r="A3186" s="1" t="s">
        <v>28738</v>
      </c>
      <c r="B3186" s="1" t="s">
        <v>15389</v>
      </c>
      <c r="C3186" s="1" t="s">
        <v>15390</v>
      </c>
      <c r="D3186" s="1" t="s">
        <v>16217</v>
      </c>
      <c r="G3186" t="s">
        <v>61</v>
      </c>
      <c r="I3186" t="s">
        <v>61</v>
      </c>
      <c r="M3186" t="s">
        <v>61</v>
      </c>
      <c r="N3186" t="s">
        <v>61</v>
      </c>
      <c r="O3186" t="s">
        <v>61</v>
      </c>
    </row>
    <row r="3187" spans="1:15" x14ac:dyDescent="0.2">
      <c r="A3187" s="1" t="s">
        <v>28739</v>
      </c>
      <c r="B3187" s="1" t="s">
        <v>15391</v>
      </c>
      <c r="C3187" s="1" t="s">
        <v>15392</v>
      </c>
      <c r="D3187" s="1" t="s">
        <v>16217</v>
      </c>
      <c r="G3187" t="s">
        <v>61</v>
      </c>
      <c r="I3187" t="s">
        <v>61</v>
      </c>
      <c r="M3187" t="s">
        <v>61</v>
      </c>
      <c r="N3187" t="s">
        <v>61</v>
      </c>
      <c r="O3187" t="s">
        <v>61</v>
      </c>
    </row>
    <row r="3188" spans="1:15" x14ac:dyDescent="0.2">
      <c r="A3188" s="1" t="s">
        <v>28740</v>
      </c>
      <c r="B3188" s="1" t="s">
        <v>15393</v>
      </c>
      <c r="C3188" s="1" t="s">
        <v>15394</v>
      </c>
      <c r="D3188" s="1" t="s">
        <v>16217</v>
      </c>
      <c r="G3188" t="s">
        <v>61</v>
      </c>
      <c r="I3188" t="s">
        <v>61</v>
      </c>
      <c r="M3188" t="s">
        <v>61</v>
      </c>
      <c r="N3188" t="s">
        <v>61</v>
      </c>
      <c r="O3188" t="s">
        <v>61</v>
      </c>
    </row>
    <row r="3189" spans="1:15" x14ac:dyDescent="0.2">
      <c r="A3189" s="1" t="s">
        <v>28741</v>
      </c>
      <c r="B3189" s="1" t="s">
        <v>15395</v>
      </c>
      <c r="C3189" s="1" t="s">
        <v>15396</v>
      </c>
      <c r="D3189" s="1" t="s">
        <v>16217</v>
      </c>
      <c r="G3189" t="s">
        <v>62</v>
      </c>
      <c r="I3189" t="s">
        <v>62</v>
      </c>
      <c r="M3189" t="s">
        <v>61</v>
      </c>
      <c r="N3189" t="s">
        <v>62</v>
      </c>
      <c r="O3189" t="s">
        <v>62</v>
      </c>
    </row>
    <row r="3190" spans="1:15" x14ac:dyDescent="0.2">
      <c r="A3190" s="1" t="s">
        <v>28742</v>
      </c>
      <c r="B3190" s="1" t="s">
        <v>15397</v>
      </c>
      <c r="C3190" s="1" t="s">
        <v>15398</v>
      </c>
      <c r="D3190" s="1" t="s">
        <v>16217</v>
      </c>
      <c r="G3190" t="s">
        <v>61</v>
      </c>
      <c r="I3190" t="s">
        <v>61</v>
      </c>
      <c r="M3190" t="s">
        <v>61</v>
      </c>
      <c r="N3190" t="s">
        <v>61</v>
      </c>
      <c r="O3190" t="s">
        <v>61</v>
      </c>
    </row>
    <row r="3191" spans="1:15" x14ac:dyDescent="0.2">
      <c r="A3191" s="1" t="s">
        <v>28743</v>
      </c>
      <c r="B3191" s="1" t="s">
        <v>15399</v>
      </c>
      <c r="C3191" s="1" t="s">
        <v>15400</v>
      </c>
      <c r="D3191" s="1" t="s">
        <v>16217</v>
      </c>
      <c r="G3191" t="s">
        <v>61</v>
      </c>
      <c r="I3191" t="s">
        <v>61</v>
      </c>
      <c r="M3191" t="s">
        <v>61</v>
      </c>
      <c r="N3191" t="s">
        <v>61</v>
      </c>
      <c r="O3191" t="s">
        <v>61</v>
      </c>
    </row>
    <row r="3192" spans="1:15" x14ac:dyDescent="0.2">
      <c r="A3192" s="1" t="s">
        <v>28744</v>
      </c>
      <c r="B3192" s="1" t="s">
        <v>15401</v>
      </c>
      <c r="C3192" s="1" t="s">
        <v>15402</v>
      </c>
      <c r="D3192" s="1" t="s">
        <v>16217</v>
      </c>
      <c r="G3192" t="s">
        <v>61</v>
      </c>
      <c r="I3192" t="s">
        <v>61</v>
      </c>
      <c r="M3192" t="s">
        <v>61</v>
      </c>
      <c r="N3192" t="s">
        <v>61</v>
      </c>
      <c r="O3192" t="s">
        <v>61</v>
      </c>
    </row>
    <row r="3193" spans="1:15" x14ac:dyDescent="0.2">
      <c r="A3193" s="1" t="s">
        <v>28745</v>
      </c>
      <c r="B3193" s="1" t="s">
        <v>15403</v>
      </c>
      <c r="C3193" s="1" t="s">
        <v>15404</v>
      </c>
      <c r="D3193" s="1" t="s">
        <v>16217</v>
      </c>
      <c r="G3193" t="s">
        <v>61</v>
      </c>
      <c r="I3193" t="s">
        <v>61</v>
      </c>
      <c r="M3193" t="s">
        <v>61</v>
      </c>
      <c r="N3193" t="s">
        <v>61</v>
      </c>
      <c r="O3193" t="s">
        <v>61</v>
      </c>
    </row>
    <row r="3194" spans="1:15" x14ac:dyDescent="0.2">
      <c r="A3194" s="1" t="s">
        <v>28746</v>
      </c>
      <c r="B3194" s="1" t="s">
        <v>15405</v>
      </c>
      <c r="C3194" s="1" t="s">
        <v>15406</v>
      </c>
      <c r="D3194" s="1" t="s">
        <v>16217</v>
      </c>
      <c r="G3194" t="s">
        <v>61</v>
      </c>
      <c r="I3194" t="s">
        <v>61</v>
      </c>
      <c r="M3194" t="s">
        <v>61</v>
      </c>
      <c r="N3194" t="s">
        <v>61</v>
      </c>
      <c r="O3194" t="s">
        <v>62</v>
      </c>
    </row>
    <row r="3195" spans="1:15" x14ac:dyDescent="0.2">
      <c r="A3195" s="1" t="s">
        <v>28747</v>
      </c>
      <c r="B3195" s="1" t="s">
        <v>15407</v>
      </c>
      <c r="C3195" s="1" t="s">
        <v>15408</v>
      </c>
      <c r="D3195" s="1" t="s">
        <v>16217</v>
      </c>
      <c r="G3195" t="s">
        <v>61</v>
      </c>
      <c r="I3195" t="s">
        <v>61</v>
      </c>
      <c r="M3195" t="s">
        <v>61</v>
      </c>
      <c r="N3195" t="s">
        <v>61</v>
      </c>
      <c r="O3195" t="s">
        <v>61</v>
      </c>
    </row>
    <row r="3196" spans="1:15" x14ac:dyDescent="0.2">
      <c r="A3196" s="1" t="s">
        <v>28748</v>
      </c>
      <c r="B3196" s="1" t="s">
        <v>15409</v>
      </c>
      <c r="C3196" s="1" t="s">
        <v>15410</v>
      </c>
      <c r="D3196" s="1" t="s">
        <v>16217</v>
      </c>
      <c r="G3196" t="s">
        <v>62</v>
      </c>
      <c r="I3196" t="s">
        <v>62</v>
      </c>
      <c r="M3196" t="s">
        <v>61</v>
      </c>
      <c r="N3196" t="s">
        <v>62</v>
      </c>
      <c r="O3196" t="s">
        <v>62</v>
      </c>
    </row>
    <row r="3197" spans="1:15" x14ac:dyDescent="0.2">
      <c r="A3197" s="1" t="s">
        <v>28749</v>
      </c>
      <c r="B3197" s="1" t="s">
        <v>15411</v>
      </c>
      <c r="C3197" s="1" t="s">
        <v>15412</v>
      </c>
      <c r="D3197" s="1" t="s">
        <v>16217</v>
      </c>
      <c r="G3197" t="s">
        <v>61</v>
      </c>
      <c r="I3197" t="s">
        <v>61</v>
      </c>
      <c r="M3197" t="s">
        <v>61</v>
      </c>
      <c r="N3197" t="s">
        <v>61</v>
      </c>
      <c r="O3197" t="s">
        <v>61</v>
      </c>
    </row>
    <row r="3198" spans="1:15" x14ac:dyDescent="0.2">
      <c r="A3198" s="1" t="s">
        <v>28750</v>
      </c>
      <c r="B3198" s="1" t="s">
        <v>15413</v>
      </c>
      <c r="C3198" s="1" t="s">
        <v>15414</v>
      </c>
      <c r="D3198" s="1" t="s">
        <v>16217</v>
      </c>
      <c r="G3198" t="s">
        <v>61</v>
      </c>
      <c r="I3198" t="s">
        <v>61</v>
      </c>
      <c r="M3198" t="s">
        <v>61</v>
      </c>
      <c r="N3198" t="s">
        <v>61</v>
      </c>
      <c r="O3198" t="s">
        <v>62</v>
      </c>
    </row>
    <row r="3199" spans="1:15" x14ac:dyDescent="0.2">
      <c r="A3199" s="1" t="s">
        <v>28751</v>
      </c>
      <c r="B3199" s="1" t="s">
        <v>15415</v>
      </c>
      <c r="C3199" s="1" t="s">
        <v>15416</v>
      </c>
      <c r="D3199" s="1" t="s">
        <v>16217</v>
      </c>
      <c r="G3199" t="s">
        <v>61</v>
      </c>
      <c r="I3199" t="s">
        <v>61</v>
      </c>
      <c r="M3199" t="s">
        <v>61</v>
      </c>
      <c r="N3199" t="s">
        <v>61</v>
      </c>
      <c r="O3199" t="s">
        <v>62</v>
      </c>
    </row>
    <row r="3200" spans="1:15" x14ac:dyDescent="0.2">
      <c r="A3200" s="1" t="s">
        <v>28752</v>
      </c>
      <c r="B3200" s="1" t="s">
        <v>15417</v>
      </c>
      <c r="C3200" s="1" t="s">
        <v>15418</v>
      </c>
      <c r="D3200" s="1" t="s">
        <v>16217</v>
      </c>
      <c r="G3200" t="s">
        <v>61</v>
      </c>
      <c r="I3200" t="s">
        <v>62</v>
      </c>
      <c r="M3200" t="s">
        <v>61</v>
      </c>
      <c r="N3200" t="s">
        <v>61</v>
      </c>
      <c r="O3200" t="s">
        <v>61</v>
      </c>
    </row>
    <row r="3201" spans="1:15" x14ac:dyDescent="0.2">
      <c r="A3201" s="1" t="s">
        <v>28753</v>
      </c>
      <c r="B3201" s="1" t="s">
        <v>15419</v>
      </c>
      <c r="C3201" s="1" t="s">
        <v>15420</v>
      </c>
      <c r="D3201" s="1" t="s">
        <v>16217</v>
      </c>
      <c r="G3201" t="s">
        <v>62</v>
      </c>
      <c r="I3201" t="s">
        <v>62</v>
      </c>
      <c r="M3201" t="s">
        <v>61</v>
      </c>
      <c r="N3201" t="s">
        <v>62</v>
      </c>
      <c r="O3201" t="s">
        <v>62</v>
      </c>
    </row>
    <row r="3202" spans="1:15" x14ac:dyDescent="0.2">
      <c r="A3202" s="1" t="s">
        <v>28754</v>
      </c>
      <c r="B3202" s="1" t="s">
        <v>15421</v>
      </c>
      <c r="C3202" s="1" t="s">
        <v>15422</v>
      </c>
      <c r="D3202" s="1" t="s">
        <v>16217</v>
      </c>
      <c r="G3202" t="s">
        <v>61</v>
      </c>
      <c r="I3202" t="s">
        <v>62</v>
      </c>
      <c r="M3202" t="s">
        <v>61</v>
      </c>
      <c r="N3202" t="s">
        <v>61</v>
      </c>
      <c r="O3202" t="s">
        <v>61</v>
      </c>
    </row>
    <row r="3203" spans="1:15" x14ac:dyDescent="0.2">
      <c r="A3203" s="1" t="s">
        <v>28755</v>
      </c>
      <c r="B3203" s="1" t="s">
        <v>15423</v>
      </c>
      <c r="C3203" s="1" t="s">
        <v>15424</v>
      </c>
      <c r="D3203" s="1" t="s">
        <v>16217</v>
      </c>
      <c r="G3203" t="s">
        <v>61</v>
      </c>
      <c r="I3203" t="s">
        <v>62</v>
      </c>
      <c r="M3203" t="s">
        <v>62</v>
      </c>
      <c r="N3203" t="s">
        <v>61</v>
      </c>
      <c r="O3203" t="s">
        <v>61</v>
      </c>
    </row>
    <row r="3204" spans="1:15" x14ac:dyDescent="0.2">
      <c r="A3204" s="1" t="s">
        <v>28756</v>
      </c>
      <c r="B3204" s="1" t="s">
        <v>15425</v>
      </c>
      <c r="C3204" s="1" t="s">
        <v>15426</v>
      </c>
      <c r="D3204" s="1" t="s">
        <v>16217</v>
      </c>
      <c r="E3204" t="s">
        <v>61</v>
      </c>
      <c r="F3204" t="s">
        <v>61</v>
      </c>
      <c r="G3204" t="s">
        <v>62</v>
      </c>
      <c r="I3204" t="s">
        <v>62</v>
      </c>
      <c r="J3204" t="s">
        <v>61</v>
      </c>
      <c r="K3204" t="s">
        <v>62</v>
      </c>
      <c r="M3204" t="s">
        <v>62</v>
      </c>
      <c r="N3204" t="s">
        <v>62</v>
      </c>
      <c r="O3204" t="s">
        <v>62</v>
      </c>
    </row>
    <row r="3205" spans="1:15" x14ac:dyDescent="0.2">
      <c r="A3205" s="1" t="s">
        <v>28757</v>
      </c>
      <c r="B3205" s="1" t="s">
        <v>15427</v>
      </c>
      <c r="C3205" s="1" t="s">
        <v>15428</v>
      </c>
      <c r="D3205" s="1" t="s">
        <v>16217</v>
      </c>
      <c r="G3205" t="s">
        <v>61</v>
      </c>
      <c r="I3205" t="s">
        <v>61</v>
      </c>
      <c r="M3205" t="s">
        <v>61</v>
      </c>
      <c r="N3205" t="s">
        <v>61</v>
      </c>
      <c r="O3205" t="s">
        <v>61</v>
      </c>
    </row>
    <row r="3206" spans="1:15" x14ac:dyDescent="0.2">
      <c r="A3206" s="1" t="s">
        <v>28758</v>
      </c>
      <c r="B3206" s="1" t="s">
        <v>15429</v>
      </c>
      <c r="C3206" s="1" t="s">
        <v>15430</v>
      </c>
      <c r="D3206" s="1" t="s">
        <v>16217</v>
      </c>
      <c r="G3206" t="s">
        <v>61</v>
      </c>
      <c r="I3206" t="s">
        <v>61</v>
      </c>
      <c r="M3206" t="s">
        <v>62</v>
      </c>
      <c r="N3206" t="s">
        <v>61</v>
      </c>
      <c r="O3206" t="s">
        <v>61</v>
      </c>
    </row>
    <row r="3207" spans="1:15" x14ac:dyDescent="0.2">
      <c r="A3207" s="1" t="s">
        <v>28759</v>
      </c>
      <c r="B3207" s="1" t="s">
        <v>15431</v>
      </c>
      <c r="C3207" s="1" t="s">
        <v>15432</v>
      </c>
      <c r="D3207" s="1" t="s">
        <v>16217</v>
      </c>
      <c r="G3207" t="s">
        <v>61</v>
      </c>
      <c r="I3207" t="s">
        <v>61</v>
      </c>
      <c r="M3207" t="s">
        <v>61</v>
      </c>
      <c r="N3207" t="s">
        <v>61</v>
      </c>
      <c r="O3207" t="s">
        <v>61</v>
      </c>
    </row>
    <row r="3208" spans="1:15" x14ac:dyDescent="0.2">
      <c r="A3208" s="1" t="s">
        <v>28760</v>
      </c>
      <c r="B3208" s="1" t="s">
        <v>15433</v>
      </c>
      <c r="C3208" s="1" t="s">
        <v>15434</v>
      </c>
      <c r="D3208" s="1" t="s">
        <v>16217</v>
      </c>
      <c r="G3208" t="s">
        <v>61</v>
      </c>
      <c r="I3208" t="s">
        <v>61</v>
      </c>
      <c r="M3208" t="s">
        <v>61</v>
      </c>
      <c r="N3208" t="s">
        <v>61</v>
      </c>
      <c r="O3208" t="s">
        <v>61</v>
      </c>
    </row>
    <row r="3209" spans="1:15" x14ac:dyDescent="0.2">
      <c r="A3209" s="1" t="s">
        <v>28761</v>
      </c>
      <c r="B3209" s="1" t="s">
        <v>15435</v>
      </c>
      <c r="C3209" s="1" t="s">
        <v>15436</v>
      </c>
      <c r="D3209" s="1" t="s">
        <v>16217</v>
      </c>
      <c r="G3209" t="s">
        <v>61</v>
      </c>
      <c r="I3209" t="s">
        <v>61</v>
      </c>
      <c r="M3209" t="s">
        <v>61</v>
      </c>
      <c r="N3209" t="s">
        <v>61</v>
      </c>
      <c r="O3209" t="s">
        <v>61</v>
      </c>
    </row>
    <row r="3210" spans="1:15" x14ac:dyDescent="0.2">
      <c r="A3210" s="1" t="s">
        <v>28762</v>
      </c>
      <c r="B3210" s="1" t="s">
        <v>15437</v>
      </c>
      <c r="C3210" s="1" t="s">
        <v>15438</v>
      </c>
      <c r="D3210" s="1" t="s">
        <v>16217</v>
      </c>
      <c r="G3210" t="s">
        <v>61</v>
      </c>
      <c r="I3210" t="s">
        <v>61</v>
      </c>
      <c r="M3210" t="s">
        <v>61</v>
      </c>
      <c r="N3210" t="s">
        <v>61</v>
      </c>
      <c r="O3210" t="s">
        <v>61</v>
      </c>
    </row>
    <row r="3211" spans="1:15" x14ac:dyDescent="0.2">
      <c r="A3211" s="1" t="s">
        <v>28763</v>
      </c>
      <c r="B3211" s="1" t="s">
        <v>15439</v>
      </c>
      <c r="C3211" s="1" t="s">
        <v>15440</v>
      </c>
      <c r="D3211" s="1" t="s">
        <v>16217</v>
      </c>
      <c r="G3211" t="s">
        <v>61</v>
      </c>
      <c r="I3211" t="s">
        <v>61</v>
      </c>
      <c r="M3211" t="s">
        <v>61</v>
      </c>
      <c r="N3211" t="s">
        <v>61</v>
      </c>
      <c r="O3211" t="s">
        <v>61</v>
      </c>
    </row>
    <row r="3212" spans="1:15" x14ac:dyDescent="0.2">
      <c r="A3212" s="1" t="s">
        <v>28764</v>
      </c>
      <c r="B3212" s="1" t="s">
        <v>15441</v>
      </c>
      <c r="C3212" s="1" t="s">
        <v>15442</v>
      </c>
      <c r="D3212" s="1" t="s">
        <v>16217</v>
      </c>
      <c r="G3212" t="s">
        <v>61</v>
      </c>
      <c r="I3212" t="s">
        <v>61</v>
      </c>
      <c r="M3212" t="s">
        <v>61</v>
      </c>
      <c r="N3212" t="s">
        <v>61</v>
      </c>
      <c r="O3212" t="s">
        <v>61</v>
      </c>
    </row>
    <row r="3213" spans="1:15" x14ac:dyDescent="0.2">
      <c r="A3213" s="1" t="s">
        <v>28765</v>
      </c>
      <c r="B3213" s="1" t="s">
        <v>15443</v>
      </c>
      <c r="C3213" s="1" t="s">
        <v>15444</v>
      </c>
      <c r="D3213" s="1" t="s">
        <v>16217</v>
      </c>
      <c r="G3213" t="s">
        <v>61</v>
      </c>
      <c r="I3213" t="s">
        <v>61</v>
      </c>
      <c r="M3213" t="s">
        <v>61</v>
      </c>
      <c r="N3213" t="s">
        <v>61</v>
      </c>
      <c r="O3213" t="s">
        <v>61</v>
      </c>
    </row>
    <row r="3214" spans="1:15" x14ac:dyDescent="0.2">
      <c r="A3214" s="1" t="s">
        <v>28766</v>
      </c>
      <c r="B3214" s="1" t="s">
        <v>15445</v>
      </c>
      <c r="C3214" s="1" t="s">
        <v>15446</v>
      </c>
      <c r="D3214" s="1" t="s">
        <v>16217</v>
      </c>
      <c r="G3214" t="s">
        <v>61</v>
      </c>
      <c r="I3214" t="s">
        <v>61</v>
      </c>
      <c r="M3214" t="s">
        <v>61</v>
      </c>
      <c r="N3214" t="s">
        <v>61</v>
      </c>
      <c r="O3214" t="s">
        <v>61</v>
      </c>
    </row>
    <row r="3215" spans="1:15" x14ac:dyDescent="0.2">
      <c r="A3215" s="1" t="s">
        <v>28767</v>
      </c>
      <c r="B3215" s="1" t="s">
        <v>15447</v>
      </c>
      <c r="C3215" s="1" t="s">
        <v>15448</v>
      </c>
      <c r="D3215" s="1" t="s">
        <v>16217</v>
      </c>
      <c r="G3215" t="s">
        <v>61</v>
      </c>
      <c r="I3215" t="s">
        <v>62</v>
      </c>
      <c r="M3215" t="s">
        <v>61</v>
      </c>
      <c r="N3215" t="s">
        <v>61</v>
      </c>
      <c r="O3215" t="s">
        <v>62</v>
      </c>
    </row>
    <row r="3216" spans="1:15" x14ac:dyDescent="0.2">
      <c r="A3216" s="1" t="s">
        <v>28768</v>
      </c>
      <c r="B3216" s="1" t="s">
        <v>15449</v>
      </c>
      <c r="C3216" s="1" t="s">
        <v>15450</v>
      </c>
      <c r="D3216" s="1" t="s">
        <v>16217</v>
      </c>
      <c r="G3216" t="s">
        <v>61</v>
      </c>
      <c r="I3216" t="s">
        <v>61</v>
      </c>
      <c r="M3216" t="s">
        <v>61</v>
      </c>
      <c r="N3216" t="s">
        <v>61</v>
      </c>
      <c r="O3216" t="s">
        <v>61</v>
      </c>
    </row>
    <row r="3217" spans="1:15" x14ac:dyDescent="0.2">
      <c r="A3217" s="1" t="s">
        <v>28769</v>
      </c>
      <c r="B3217" s="1" t="s">
        <v>15451</v>
      </c>
      <c r="C3217" s="1" t="s">
        <v>15452</v>
      </c>
      <c r="D3217" s="1" t="s">
        <v>16217</v>
      </c>
      <c r="G3217" t="s">
        <v>61</v>
      </c>
      <c r="I3217" t="s">
        <v>61</v>
      </c>
      <c r="M3217" t="s">
        <v>61</v>
      </c>
      <c r="N3217" t="s">
        <v>61</v>
      </c>
      <c r="O3217" t="s">
        <v>61</v>
      </c>
    </row>
    <row r="3218" spans="1:15" x14ac:dyDescent="0.2">
      <c r="A3218" s="1" t="s">
        <v>28770</v>
      </c>
      <c r="B3218" s="1" t="s">
        <v>15453</v>
      </c>
      <c r="C3218" s="1" t="s">
        <v>15454</v>
      </c>
      <c r="D3218" s="1" t="s">
        <v>16217</v>
      </c>
      <c r="G3218" t="s">
        <v>61</v>
      </c>
      <c r="I3218" t="s">
        <v>62</v>
      </c>
      <c r="M3218" t="s">
        <v>61</v>
      </c>
      <c r="N3218" t="s">
        <v>61</v>
      </c>
      <c r="O3218" t="s">
        <v>61</v>
      </c>
    </row>
    <row r="3219" spans="1:15" x14ac:dyDescent="0.2">
      <c r="A3219" s="1" t="s">
        <v>28771</v>
      </c>
      <c r="B3219" s="1" t="s">
        <v>15455</v>
      </c>
      <c r="C3219" s="1" t="s">
        <v>15456</v>
      </c>
      <c r="D3219" s="1" t="s">
        <v>16217</v>
      </c>
      <c r="G3219" t="s">
        <v>61</v>
      </c>
      <c r="I3219" t="s">
        <v>61</v>
      </c>
      <c r="M3219" t="s">
        <v>61</v>
      </c>
      <c r="N3219" t="s">
        <v>61</v>
      </c>
      <c r="O3219" t="s">
        <v>61</v>
      </c>
    </row>
    <row r="3220" spans="1:15" x14ac:dyDescent="0.2">
      <c r="A3220" s="1" t="s">
        <v>28772</v>
      </c>
      <c r="B3220" s="1" t="s">
        <v>15457</v>
      </c>
      <c r="C3220" s="1" t="s">
        <v>15458</v>
      </c>
      <c r="D3220" s="1" t="s">
        <v>16217</v>
      </c>
      <c r="G3220" t="s">
        <v>61</v>
      </c>
      <c r="I3220" t="s">
        <v>61</v>
      </c>
      <c r="M3220" t="s">
        <v>61</v>
      </c>
      <c r="N3220" t="s">
        <v>61</v>
      </c>
      <c r="O3220" t="s">
        <v>61</v>
      </c>
    </row>
    <row r="3221" spans="1:15" x14ac:dyDescent="0.2">
      <c r="A3221" s="1" t="s">
        <v>28773</v>
      </c>
      <c r="B3221" s="1" t="s">
        <v>15459</v>
      </c>
      <c r="C3221" s="1" t="s">
        <v>15460</v>
      </c>
      <c r="D3221" s="1" t="s">
        <v>16217</v>
      </c>
      <c r="G3221" t="s">
        <v>61</v>
      </c>
      <c r="I3221" t="s">
        <v>61</v>
      </c>
      <c r="M3221" t="s">
        <v>61</v>
      </c>
      <c r="N3221" t="s">
        <v>61</v>
      </c>
      <c r="O3221" t="s">
        <v>61</v>
      </c>
    </row>
    <row r="3222" spans="1:15" x14ac:dyDescent="0.2">
      <c r="A3222" s="1" t="s">
        <v>28774</v>
      </c>
      <c r="B3222" s="1" t="s">
        <v>15461</v>
      </c>
      <c r="C3222" s="1" t="s">
        <v>15462</v>
      </c>
      <c r="D3222" s="1" t="s">
        <v>16217</v>
      </c>
      <c r="G3222" t="s">
        <v>61</v>
      </c>
      <c r="I3222" t="s">
        <v>61</v>
      </c>
      <c r="M3222" t="s">
        <v>61</v>
      </c>
      <c r="N3222" t="s">
        <v>61</v>
      </c>
      <c r="O3222" t="s">
        <v>61</v>
      </c>
    </row>
    <row r="3223" spans="1:15" x14ac:dyDescent="0.2">
      <c r="A3223" s="1" t="s">
        <v>28775</v>
      </c>
      <c r="B3223" s="1" t="s">
        <v>15463</v>
      </c>
      <c r="C3223" s="1" t="s">
        <v>15464</v>
      </c>
      <c r="D3223" s="1" t="s">
        <v>16217</v>
      </c>
      <c r="G3223" t="s">
        <v>61</v>
      </c>
      <c r="I3223" t="s">
        <v>61</v>
      </c>
      <c r="M3223" t="s">
        <v>61</v>
      </c>
      <c r="N3223" t="s">
        <v>61</v>
      </c>
      <c r="O3223" t="s">
        <v>61</v>
      </c>
    </row>
    <row r="3224" spans="1:15" x14ac:dyDescent="0.2">
      <c r="A3224" s="1" t="s">
        <v>28776</v>
      </c>
      <c r="B3224" s="1" t="s">
        <v>15465</v>
      </c>
      <c r="C3224" s="1" t="s">
        <v>15466</v>
      </c>
      <c r="D3224" s="1" t="s">
        <v>16217</v>
      </c>
      <c r="G3224" t="s">
        <v>61</v>
      </c>
      <c r="I3224" t="s">
        <v>61</v>
      </c>
      <c r="M3224" t="s">
        <v>61</v>
      </c>
      <c r="N3224" t="s">
        <v>61</v>
      </c>
      <c r="O3224" t="s">
        <v>61</v>
      </c>
    </row>
    <row r="3225" spans="1:15" x14ac:dyDescent="0.2">
      <c r="A3225" s="1" t="s">
        <v>28777</v>
      </c>
      <c r="B3225" s="1" t="s">
        <v>15467</v>
      </c>
      <c r="C3225" s="1" t="s">
        <v>15468</v>
      </c>
      <c r="D3225" s="1" t="s">
        <v>16217</v>
      </c>
      <c r="G3225" t="s">
        <v>61</v>
      </c>
      <c r="I3225" t="s">
        <v>61</v>
      </c>
      <c r="M3225" t="s">
        <v>61</v>
      </c>
      <c r="N3225" t="s">
        <v>61</v>
      </c>
      <c r="O3225" t="s">
        <v>62</v>
      </c>
    </row>
    <row r="3226" spans="1:15" x14ac:dyDescent="0.2">
      <c r="A3226" s="1" t="s">
        <v>28778</v>
      </c>
      <c r="B3226" s="1" t="s">
        <v>15469</v>
      </c>
      <c r="C3226" s="1" t="s">
        <v>15470</v>
      </c>
      <c r="D3226" s="1" t="s">
        <v>16217</v>
      </c>
      <c r="G3226" t="s">
        <v>61</v>
      </c>
      <c r="I3226" t="s">
        <v>61</v>
      </c>
      <c r="M3226" t="s">
        <v>61</v>
      </c>
      <c r="N3226" t="s">
        <v>61</v>
      </c>
      <c r="O3226" t="s">
        <v>61</v>
      </c>
    </row>
    <row r="3227" spans="1:15" x14ac:dyDescent="0.2">
      <c r="A3227" s="1" t="s">
        <v>28779</v>
      </c>
      <c r="B3227" s="1" t="s">
        <v>15471</v>
      </c>
      <c r="C3227" s="1" t="s">
        <v>15472</v>
      </c>
      <c r="D3227" s="1" t="s">
        <v>16217</v>
      </c>
      <c r="G3227" t="s">
        <v>61</v>
      </c>
      <c r="I3227" t="s">
        <v>61</v>
      </c>
      <c r="M3227" t="s">
        <v>61</v>
      </c>
      <c r="N3227" t="s">
        <v>61</v>
      </c>
      <c r="O3227" t="s">
        <v>61</v>
      </c>
    </row>
    <row r="3228" spans="1:15" x14ac:dyDescent="0.2">
      <c r="A3228" s="1" t="s">
        <v>28780</v>
      </c>
      <c r="B3228" s="1" t="s">
        <v>15473</v>
      </c>
      <c r="C3228" s="1" t="s">
        <v>15474</v>
      </c>
      <c r="D3228" s="1" t="s">
        <v>16217</v>
      </c>
      <c r="G3228" t="s">
        <v>61</v>
      </c>
      <c r="I3228" t="s">
        <v>61</v>
      </c>
      <c r="M3228" t="s">
        <v>61</v>
      </c>
      <c r="N3228" t="s">
        <v>61</v>
      </c>
      <c r="O3228" t="s">
        <v>61</v>
      </c>
    </row>
    <row r="3229" spans="1:15" x14ac:dyDescent="0.2">
      <c r="A3229" s="1" t="s">
        <v>28781</v>
      </c>
      <c r="B3229" s="1" t="s">
        <v>15475</v>
      </c>
      <c r="C3229" s="1" t="s">
        <v>15476</v>
      </c>
      <c r="D3229" s="1" t="s">
        <v>16217</v>
      </c>
      <c r="G3229" t="s">
        <v>61</v>
      </c>
      <c r="I3229" t="s">
        <v>61</v>
      </c>
      <c r="M3229" t="s">
        <v>61</v>
      </c>
      <c r="N3229" t="s">
        <v>61</v>
      </c>
      <c r="O3229" t="s">
        <v>61</v>
      </c>
    </row>
    <row r="3230" spans="1:15" x14ac:dyDescent="0.2">
      <c r="A3230" s="1" t="s">
        <v>28782</v>
      </c>
      <c r="B3230" s="1" t="s">
        <v>15477</v>
      </c>
      <c r="C3230" s="1" t="s">
        <v>15478</v>
      </c>
      <c r="D3230" s="1" t="s">
        <v>16217</v>
      </c>
      <c r="G3230" t="s">
        <v>61</v>
      </c>
      <c r="I3230" t="s">
        <v>61</v>
      </c>
      <c r="M3230" t="s">
        <v>61</v>
      </c>
      <c r="N3230" t="s">
        <v>61</v>
      </c>
      <c r="O3230" t="s">
        <v>61</v>
      </c>
    </row>
    <row r="3231" spans="1:15" x14ac:dyDescent="0.2">
      <c r="A3231" s="1" t="s">
        <v>28783</v>
      </c>
      <c r="B3231" s="1" t="s">
        <v>15479</v>
      </c>
      <c r="C3231" s="1" t="s">
        <v>15480</v>
      </c>
      <c r="D3231" s="1" t="s">
        <v>16217</v>
      </c>
      <c r="G3231" t="s">
        <v>61</v>
      </c>
      <c r="I3231" t="s">
        <v>61</v>
      </c>
      <c r="M3231" t="s">
        <v>61</v>
      </c>
      <c r="N3231" t="s">
        <v>61</v>
      </c>
      <c r="O3231" t="s">
        <v>61</v>
      </c>
    </row>
    <row r="3232" spans="1:15" x14ac:dyDescent="0.2">
      <c r="A3232" s="1" t="s">
        <v>28784</v>
      </c>
      <c r="B3232" s="1" t="s">
        <v>15481</v>
      </c>
      <c r="C3232" s="1" t="s">
        <v>15482</v>
      </c>
      <c r="D3232" s="1" t="s">
        <v>16217</v>
      </c>
      <c r="G3232" t="s">
        <v>61</v>
      </c>
      <c r="I3232" t="s">
        <v>61</v>
      </c>
      <c r="M3232" t="s">
        <v>61</v>
      </c>
      <c r="N3232" t="s">
        <v>61</v>
      </c>
      <c r="O3232" t="s">
        <v>61</v>
      </c>
    </row>
    <row r="3233" spans="1:15" x14ac:dyDescent="0.2">
      <c r="A3233" s="1" t="s">
        <v>28785</v>
      </c>
      <c r="B3233" s="1" t="s">
        <v>15483</v>
      </c>
      <c r="C3233" s="1" t="s">
        <v>15484</v>
      </c>
      <c r="D3233" s="1" t="s">
        <v>16217</v>
      </c>
      <c r="G3233" t="s">
        <v>61</v>
      </c>
      <c r="I3233" t="s">
        <v>61</v>
      </c>
      <c r="M3233" t="s">
        <v>61</v>
      </c>
      <c r="N3233" t="s">
        <v>61</v>
      </c>
      <c r="O3233" t="s">
        <v>61</v>
      </c>
    </row>
    <row r="3234" spans="1:15" x14ac:dyDescent="0.2">
      <c r="A3234" s="1" t="s">
        <v>28786</v>
      </c>
      <c r="B3234" s="1" t="s">
        <v>15485</v>
      </c>
      <c r="C3234" s="1" t="s">
        <v>15486</v>
      </c>
      <c r="D3234" s="1" t="s">
        <v>16217</v>
      </c>
      <c r="G3234" t="s">
        <v>61</v>
      </c>
      <c r="I3234" t="s">
        <v>61</v>
      </c>
      <c r="M3234" t="s">
        <v>61</v>
      </c>
      <c r="N3234" t="s">
        <v>61</v>
      </c>
      <c r="O3234" t="s">
        <v>61</v>
      </c>
    </row>
    <row r="3235" spans="1:15" x14ac:dyDescent="0.2">
      <c r="A3235" s="1" t="s">
        <v>28787</v>
      </c>
      <c r="B3235" s="1" t="s">
        <v>15487</v>
      </c>
      <c r="C3235" s="1" t="s">
        <v>15488</v>
      </c>
      <c r="D3235" s="1" t="s">
        <v>16217</v>
      </c>
      <c r="G3235" t="s">
        <v>61</v>
      </c>
      <c r="I3235" t="s">
        <v>61</v>
      </c>
      <c r="M3235" t="s">
        <v>61</v>
      </c>
      <c r="N3235" t="s">
        <v>61</v>
      </c>
      <c r="O3235" t="s">
        <v>61</v>
      </c>
    </row>
    <row r="3236" spans="1:15" x14ac:dyDescent="0.2">
      <c r="A3236" s="1" t="s">
        <v>28788</v>
      </c>
      <c r="B3236" s="1" t="s">
        <v>15489</v>
      </c>
      <c r="C3236" s="1" t="s">
        <v>15490</v>
      </c>
      <c r="D3236" s="1" t="s">
        <v>16217</v>
      </c>
      <c r="G3236" t="s">
        <v>61</v>
      </c>
      <c r="I3236" t="s">
        <v>61</v>
      </c>
      <c r="M3236" t="s">
        <v>61</v>
      </c>
      <c r="N3236" t="s">
        <v>61</v>
      </c>
      <c r="O3236" t="s">
        <v>61</v>
      </c>
    </row>
    <row r="3237" spans="1:15" x14ac:dyDescent="0.2">
      <c r="A3237" s="1" t="s">
        <v>28789</v>
      </c>
      <c r="B3237" s="1" t="s">
        <v>15491</v>
      </c>
      <c r="C3237" s="1" t="s">
        <v>15492</v>
      </c>
      <c r="D3237" s="1" t="s">
        <v>16217</v>
      </c>
      <c r="G3237" t="s">
        <v>61</v>
      </c>
      <c r="I3237" t="s">
        <v>61</v>
      </c>
      <c r="M3237" t="s">
        <v>61</v>
      </c>
      <c r="N3237" t="s">
        <v>61</v>
      </c>
      <c r="O3237" t="s">
        <v>61</v>
      </c>
    </row>
    <row r="3238" spans="1:15" x14ac:dyDescent="0.2">
      <c r="A3238" s="1" t="s">
        <v>28790</v>
      </c>
      <c r="B3238" s="1" t="s">
        <v>15493</v>
      </c>
      <c r="C3238" s="1" t="s">
        <v>15494</v>
      </c>
      <c r="D3238" s="1" t="s">
        <v>16217</v>
      </c>
      <c r="E3238" t="s">
        <v>61</v>
      </c>
      <c r="F3238" t="s">
        <v>61</v>
      </c>
      <c r="G3238" t="s">
        <v>61</v>
      </c>
      <c r="I3238" t="s">
        <v>62</v>
      </c>
      <c r="J3238" t="s">
        <v>61</v>
      </c>
      <c r="K3238" t="s">
        <v>61</v>
      </c>
      <c r="M3238" t="s">
        <v>61</v>
      </c>
      <c r="N3238" t="s">
        <v>61</v>
      </c>
      <c r="O3238" t="s">
        <v>61</v>
      </c>
    </row>
    <row r="3239" spans="1:15" x14ac:dyDescent="0.2">
      <c r="A3239" s="1" t="s">
        <v>28791</v>
      </c>
      <c r="B3239" s="1" t="s">
        <v>15495</v>
      </c>
      <c r="C3239" s="1" t="s">
        <v>15496</v>
      </c>
      <c r="D3239" s="1" t="s">
        <v>16217</v>
      </c>
      <c r="G3239" t="s">
        <v>61</v>
      </c>
      <c r="I3239" t="s">
        <v>61</v>
      </c>
      <c r="M3239" t="s">
        <v>61</v>
      </c>
      <c r="N3239" t="s">
        <v>61</v>
      </c>
      <c r="O3239" t="s">
        <v>61</v>
      </c>
    </row>
    <row r="3240" spans="1:15" x14ac:dyDescent="0.2">
      <c r="A3240" s="1" t="s">
        <v>28792</v>
      </c>
      <c r="B3240" s="1" t="s">
        <v>15497</v>
      </c>
      <c r="C3240" s="1" t="s">
        <v>15498</v>
      </c>
      <c r="D3240" s="1" t="s">
        <v>16217</v>
      </c>
      <c r="G3240" t="s">
        <v>61</v>
      </c>
      <c r="I3240" t="s">
        <v>61</v>
      </c>
      <c r="M3240" t="s">
        <v>61</v>
      </c>
      <c r="N3240" t="s">
        <v>61</v>
      </c>
      <c r="O3240" t="s">
        <v>61</v>
      </c>
    </row>
    <row r="3241" spans="1:15" x14ac:dyDescent="0.2">
      <c r="A3241" s="1" t="s">
        <v>28793</v>
      </c>
      <c r="B3241" s="1" t="s">
        <v>15499</v>
      </c>
      <c r="C3241" s="1" t="s">
        <v>15500</v>
      </c>
      <c r="D3241" s="1" t="s">
        <v>16217</v>
      </c>
      <c r="G3241" t="s">
        <v>61</v>
      </c>
      <c r="I3241" t="s">
        <v>61</v>
      </c>
      <c r="M3241" t="s">
        <v>61</v>
      </c>
      <c r="N3241" t="s">
        <v>61</v>
      </c>
      <c r="O3241" t="s">
        <v>61</v>
      </c>
    </row>
    <row r="3242" spans="1:15" x14ac:dyDescent="0.2">
      <c r="A3242" s="1" t="s">
        <v>28794</v>
      </c>
      <c r="B3242" s="1" t="s">
        <v>15501</v>
      </c>
      <c r="C3242" s="1" t="s">
        <v>15502</v>
      </c>
      <c r="D3242" s="1" t="s">
        <v>16217</v>
      </c>
      <c r="G3242" t="s">
        <v>61</v>
      </c>
      <c r="I3242" t="s">
        <v>61</v>
      </c>
      <c r="M3242" t="s">
        <v>61</v>
      </c>
      <c r="N3242" t="s">
        <v>61</v>
      </c>
      <c r="O3242" t="s">
        <v>61</v>
      </c>
    </row>
    <row r="3243" spans="1:15" x14ac:dyDescent="0.2">
      <c r="A3243" s="1" t="s">
        <v>28795</v>
      </c>
      <c r="B3243" s="1" t="s">
        <v>15503</v>
      </c>
      <c r="C3243" s="1" t="s">
        <v>15504</v>
      </c>
      <c r="D3243" s="1" t="s">
        <v>16217</v>
      </c>
      <c r="G3243" t="s">
        <v>61</v>
      </c>
      <c r="I3243" t="s">
        <v>61</v>
      </c>
      <c r="M3243" t="s">
        <v>61</v>
      </c>
      <c r="N3243" t="s">
        <v>61</v>
      </c>
      <c r="O3243" t="s">
        <v>61</v>
      </c>
    </row>
    <row r="3244" spans="1:15" x14ac:dyDescent="0.2">
      <c r="A3244" s="1" t="s">
        <v>28796</v>
      </c>
      <c r="B3244" s="1" t="s">
        <v>15505</v>
      </c>
      <c r="C3244" s="1" t="s">
        <v>15506</v>
      </c>
      <c r="D3244" s="1" t="s">
        <v>16217</v>
      </c>
      <c r="G3244" t="s">
        <v>61</v>
      </c>
      <c r="I3244" t="s">
        <v>61</v>
      </c>
      <c r="M3244" t="s">
        <v>61</v>
      </c>
      <c r="N3244" t="s">
        <v>61</v>
      </c>
      <c r="O3244" t="s">
        <v>61</v>
      </c>
    </row>
    <row r="3245" spans="1:15" x14ac:dyDescent="0.2">
      <c r="A3245" s="1" t="s">
        <v>28797</v>
      </c>
      <c r="B3245" s="1" t="s">
        <v>15507</v>
      </c>
      <c r="C3245" s="1" t="s">
        <v>15508</v>
      </c>
      <c r="D3245" s="1" t="s">
        <v>16217</v>
      </c>
      <c r="G3245" t="s">
        <v>61</v>
      </c>
      <c r="I3245" t="s">
        <v>61</v>
      </c>
      <c r="M3245" t="s">
        <v>61</v>
      </c>
      <c r="N3245" t="s">
        <v>61</v>
      </c>
      <c r="O3245" t="s">
        <v>61</v>
      </c>
    </row>
    <row r="3246" spans="1:15" x14ac:dyDescent="0.2">
      <c r="A3246" s="1" t="s">
        <v>28798</v>
      </c>
      <c r="B3246" s="1" t="s">
        <v>15509</v>
      </c>
      <c r="C3246" s="1" t="s">
        <v>15510</v>
      </c>
      <c r="D3246" s="1" t="s">
        <v>16217</v>
      </c>
      <c r="G3246" t="s">
        <v>62</v>
      </c>
      <c r="I3246" t="s">
        <v>61</v>
      </c>
      <c r="M3246" t="s">
        <v>61</v>
      </c>
      <c r="N3246" t="s">
        <v>61</v>
      </c>
      <c r="O3246" t="s">
        <v>61</v>
      </c>
    </row>
    <row r="3247" spans="1:15" x14ac:dyDescent="0.2">
      <c r="A3247" s="1" t="s">
        <v>28799</v>
      </c>
      <c r="B3247" s="1" t="s">
        <v>15511</v>
      </c>
      <c r="C3247" s="1" t="s">
        <v>15512</v>
      </c>
      <c r="D3247" s="1" t="s">
        <v>16217</v>
      </c>
      <c r="G3247" t="s">
        <v>61</v>
      </c>
      <c r="I3247" t="s">
        <v>61</v>
      </c>
      <c r="M3247" t="s">
        <v>61</v>
      </c>
      <c r="N3247" t="s">
        <v>61</v>
      </c>
      <c r="O3247" t="s">
        <v>61</v>
      </c>
    </row>
    <row r="3248" spans="1:15" x14ac:dyDescent="0.2">
      <c r="A3248" s="1" t="s">
        <v>28800</v>
      </c>
      <c r="B3248" s="1" t="s">
        <v>15513</v>
      </c>
      <c r="C3248" s="1" t="s">
        <v>15514</v>
      </c>
      <c r="D3248" s="1" t="s">
        <v>16217</v>
      </c>
      <c r="G3248" t="s">
        <v>61</v>
      </c>
      <c r="I3248" t="s">
        <v>61</v>
      </c>
      <c r="M3248" t="s">
        <v>61</v>
      </c>
      <c r="N3248" t="s">
        <v>61</v>
      </c>
      <c r="O3248" t="s">
        <v>61</v>
      </c>
    </row>
    <row r="3249" spans="1:15" x14ac:dyDescent="0.2">
      <c r="A3249" s="1" t="s">
        <v>28801</v>
      </c>
      <c r="B3249" s="1" t="s">
        <v>15515</v>
      </c>
      <c r="C3249" s="1" t="s">
        <v>15516</v>
      </c>
      <c r="D3249" s="1" t="s">
        <v>16217</v>
      </c>
      <c r="G3249" t="s">
        <v>61</v>
      </c>
      <c r="I3249" t="s">
        <v>61</v>
      </c>
      <c r="M3249" t="s">
        <v>61</v>
      </c>
      <c r="N3249" t="s">
        <v>61</v>
      </c>
      <c r="O3249" t="s">
        <v>61</v>
      </c>
    </row>
    <row r="3250" spans="1:15" x14ac:dyDescent="0.2">
      <c r="A3250" s="1" t="s">
        <v>28802</v>
      </c>
      <c r="B3250" s="1" t="s">
        <v>15517</v>
      </c>
      <c r="C3250" s="1" t="s">
        <v>15518</v>
      </c>
      <c r="D3250" s="1" t="s">
        <v>16217</v>
      </c>
      <c r="G3250" t="s">
        <v>61</v>
      </c>
      <c r="I3250" t="s">
        <v>61</v>
      </c>
      <c r="M3250" t="s">
        <v>61</v>
      </c>
      <c r="N3250" t="s">
        <v>61</v>
      </c>
      <c r="O3250" t="s">
        <v>61</v>
      </c>
    </row>
    <row r="3251" spans="1:15" x14ac:dyDescent="0.2">
      <c r="A3251" s="1" t="s">
        <v>28803</v>
      </c>
      <c r="B3251" s="1" t="s">
        <v>15519</v>
      </c>
      <c r="C3251" s="1" t="s">
        <v>15520</v>
      </c>
      <c r="D3251" s="1" t="s">
        <v>16217</v>
      </c>
      <c r="G3251" t="s">
        <v>61</v>
      </c>
      <c r="I3251" t="s">
        <v>61</v>
      </c>
      <c r="M3251" t="s">
        <v>61</v>
      </c>
      <c r="N3251" t="s">
        <v>61</v>
      </c>
      <c r="O3251" t="s">
        <v>61</v>
      </c>
    </row>
    <row r="3252" spans="1:15" x14ac:dyDescent="0.2">
      <c r="A3252" s="1" t="s">
        <v>28804</v>
      </c>
      <c r="B3252" s="1" t="s">
        <v>15521</v>
      </c>
      <c r="C3252" s="1" t="s">
        <v>15522</v>
      </c>
      <c r="D3252" s="1" t="s">
        <v>16217</v>
      </c>
      <c r="G3252" t="s">
        <v>61</v>
      </c>
      <c r="I3252" t="s">
        <v>61</v>
      </c>
      <c r="M3252" t="s">
        <v>61</v>
      </c>
      <c r="N3252" t="s">
        <v>61</v>
      </c>
      <c r="O3252" t="s">
        <v>61</v>
      </c>
    </row>
    <row r="3253" spans="1:15" x14ac:dyDescent="0.2">
      <c r="A3253" s="1" t="s">
        <v>28805</v>
      </c>
      <c r="B3253" s="1" t="s">
        <v>15523</v>
      </c>
      <c r="C3253" s="1" t="s">
        <v>15524</v>
      </c>
      <c r="D3253" s="1" t="s">
        <v>16217</v>
      </c>
      <c r="G3253" t="s">
        <v>61</v>
      </c>
      <c r="I3253" t="s">
        <v>61</v>
      </c>
      <c r="M3253" t="s">
        <v>61</v>
      </c>
      <c r="N3253" t="s">
        <v>61</v>
      </c>
      <c r="O3253" t="s">
        <v>61</v>
      </c>
    </row>
    <row r="3254" spans="1:15" x14ac:dyDescent="0.2">
      <c r="A3254" s="1" t="s">
        <v>28806</v>
      </c>
      <c r="B3254" s="1" t="s">
        <v>15525</v>
      </c>
      <c r="C3254" s="1" t="s">
        <v>15526</v>
      </c>
      <c r="D3254" s="1" t="s">
        <v>16217</v>
      </c>
      <c r="G3254" t="s">
        <v>61</v>
      </c>
      <c r="I3254" t="s">
        <v>61</v>
      </c>
      <c r="M3254" t="s">
        <v>61</v>
      </c>
      <c r="N3254" t="s">
        <v>61</v>
      </c>
      <c r="O3254" t="s">
        <v>61</v>
      </c>
    </row>
    <row r="3255" spans="1:15" x14ac:dyDescent="0.2">
      <c r="A3255" s="1" t="s">
        <v>28807</v>
      </c>
      <c r="B3255" s="1" t="s">
        <v>15527</v>
      </c>
      <c r="C3255" s="1" t="s">
        <v>15528</v>
      </c>
      <c r="D3255" s="1" t="s">
        <v>16217</v>
      </c>
      <c r="G3255" t="s">
        <v>61</v>
      </c>
      <c r="I3255" t="s">
        <v>61</v>
      </c>
      <c r="M3255" t="s">
        <v>61</v>
      </c>
      <c r="N3255" t="s">
        <v>61</v>
      </c>
      <c r="O3255" t="s">
        <v>61</v>
      </c>
    </row>
    <row r="3256" spans="1:15" x14ac:dyDescent="0.2">
      <c r="A3256" s="1" t="s">
        <v>28808</v>
      </c>
      <c r="B3256" s="1" t="s">
        <v>15529</v>
      </c>
      <c r="C3256" s="1" t="s">
        <v>15530</v>
      </c>
      <c r="D3256" s="1" t="s">
        <v>16217</v>
      </c>
      <c r="G3256" t="s">
        <v>61</v>
      </c>
      <c r="I3256" t="s">
        <v>61</v>
      </c>
      <c r="M3256" t="s">
        <v>61</v>
      </c>
      <c r="N3256" t="s">
        <v>61</v>
      </c>
      <c r="O3256" t="s">
        <v>61</v>
      </c>
    </row>
    <row r="3257" spans="1:15" x14ac:dyDescent="0.2">
      <c r="A3257" s="1" t="s">
        <v>28809</v>
      </c>
      <c r="B3257" s="1" t="s">
        <v>15531</v>
      </c>
      <c r="C3257" s="1" t="s">
        <v>15532</v>
      </c>
      <c r="D3257" s="1" t="s">
        <v>16217</v>
      </c>
      <c r="G3257" t="s">
        <v>61</v>
      </c>
      <c r="I3257" t="s">
        <v>61</v>
      </c>
      <c r="M3257" t="s">
        <v>61</v>
      </c>
      <c r="N3257" t="s">
        <v>61</v>
      </c>
      <c r="O3257" t="s">
        <v>61</v>
      </c>
    </row>
    <row r="3258" spans="1:15" x14ac:dyDescent="0.2">
      <c r="A3258" s="1" t="s">
        <v>28810</v>
      </c>
      <c r="B3258" s="1" t="s">
        <v>15533</v>
      </c>
      <c r="C3258" s="1" t="s">
        <v>15534</v>
      </c>
      <c r="D3258" s="1" t="s">
        <v>16217</v>
      </c>
      <c r="G3258" t="s">
        <v>61</v>
      </c>
      <c r="I3258" t="s">
        <v>61</v>
      </c>
      <c r="M3258" t="s">
        <v>61</v>
      </c>
      <c r="N3258" t="s">
        <v>61</v>
      </c>
      <c r="O3258" t="s">
        <v>61</v>
      </c>
    </row>
    <row r="3259" spans="1:15" x14ac:dyDescent="0.2">
      <c r="A3259" s="1" t="s">
        <v>28811</v>
      </c>
      <c r="B3259" s="1" t="s">
        <v>15535</v>
      </c>
      <c r="C3259" s="1" t="s">
        <v>15536</v>
      </c>
      <c r="D3259" s="1" t="s">
        <v>16217</v>
      </c>
      <c r="G3259" t="s">
        <v>61</v>
      </c>
      <c r="I3259" t="s">
        <v>61</v>
      </c>
      <c r="M3259" t="s">
        <v>61</v>
      </c>
      <c r="N3259" t="s">
        <v>61</v>
      </c>
      <c r="O3259" t="s">
        <v>61</v>
      </c>
    </row>
    <row r="3260" spans="1:15" x14ac:dyDescent="0.2">
      <c r="A3260" s="1" t="s">
        <v>28812</v>
      </c>
      <c r="B3260" s="1" t="s">
        <v>15537</v>
      </c>
      <c r="C3260" s="1" t="s">
        <v>15538</v>
      </c>
      <c r="D3260" s="1" t="s">
        <v>16217</v>
      </c>
      <c r="G3260" t="s">
        <v>61</v>
      </c>
      <c r="I3260" t="s">
        <v>61</v>
      </c>
      <c r="M3260" t="s">
        <v>61</v>
      </c>
      <c r="N3260" t="s">
        <v>61</v>
      </c>
      <c r="O3260" t="s">
        <v>61</v>
      </c>
    </row>
    <row r="3261" spans="1:15" x14ac:dyDescent="0.2">
      <c r="A3261" s="1" t="s">
        <v>28813</v>
      </c>
      <c r="B3261" s="1" t="s">
        <v>15539</v>
      </c>
      <c r="C3261" s="1" t="s">
        <v>15540</v>
      </c>
      <c r="D3261" s="1" t="s">
        <v>16217</v>
      </c>
      <c r="G3261" t="s">
        <v>61</v>
      </c>
      <c r="I3261" t="s">
        <v>61</v>
      </c>
      <c r="M3261" t="s">
        <v>62</v>
      </c>
      <c r="N3261" t="s">
        <v>61</v>
      </c>
      <c r="O3261" t="s">
        <v>61</v>
      </c>
    </row>
    <row r="3262" spans="1:15" x14ac:dyDescent="0.2">
      <c r="A3262" s="1" t="s">
        <v>28814</v>
      </c>
      <c r="B3262" s="1" t="s">
        <v>15541</v>
      </c>
      <c r="C3262" s="1" t="s">
        <v>15542</v>
      </c>
      <c r="D3262" s="1" t="s">
        <v>16217</v>
      </c>
      <c r="G3262" t="s">
        <v>61</v>
      </c>
      <c r="I3262" t="s">
        <v>61</v>
      </c>
      <c r="M3262" t="s">
        <v>61</v>
      </c>
      <c r="N3262" t="s">
        <v>61</v>
      </c>
      <c r="O3262" t="s">
        <v>61</v>
      </c>
    </row>
    <row r="3263" spans="1:15" x14ac:dyDescent="0.2">
      <c r="A3263" s="1" t="s">
        <v>28815</v>
      </c>
      <c r="B3263" s="1" t="s">
        <v>15543</v>
      </c>
      <c r="C3263" s="1" t="s">
        <v>15544</v>
      </c>
      <c r="D3263" s="1" t="s">
        <v>16217</v>
      </c>
      <c r="G3263" t="s">
        <v>61</v>
      </c>
      <c r="I3263" t="s">
        <v>61</v>
      </c>
      <c r="M3263" t="s">
        <v>61</v>
      </c>
      <c r="N3263" t="s">
        <v>61</v>
      </c>
      <c r="O3263" t="s">
        <v>61</v>
      </c>
    </row>
    <row r="3264" spans="1:15" x14ac:dyDescent="0.2">
      <c r="A3264" s="1" t="s">
        <v>28816</v>
      </c>
      <c r="B3264" s="1" t="s">
        <v>15545</v>
      </c>
      <c r="C3264" s="1" t="s">
        <v>15546</v>
      </c>
      <c r="D3264" s="1" t="s">
        <v>16217</v>
      </c>
      <c r="G3264" t="s">
        <v>61</v>
      </c>
      <c r="I3264" t="s">
        <v>61</v>
      </c>
      <c r="M3264" t="s">
        <v>61</v>
      </c>
      <c r="N3264" t="s">
        <v>61</v>
      </c>
      <c r="O3264" t="s">
        <v>61</v>
      </c>
    </row>
    <row r="3265" spans="1:15" x14ac:dyDescent="0.2">
      <c r="A3265" s="1" t="s">
        <v>28817</v>
      </c>
      <c r="B3265" s="1" t="s">
        <v>15547</v>
      </c>
      <c r="C3265" s="1" t="s">
        <v>15548</v>
      </c>
      <c r="D3265" s="1" t="s">
        <v>16217</v>
      </c>
      <c r="G3265" t="s">
        <v>61</v>
      </c>
      <c r="I3265" t="s">
        <v>61</v>
      </c>
      <c r="M3265" t="s">
        <v>61</v>
      </c>
      <c r="N3265" t="s">
        <v>61</v>
      </c>
      <c r="O3265" t="s">
        <v>61</v>
      </c>
    </row>
    <row r="3266" spans="1:15" x14ac:dyDescent="0.2">
      <c r="A3266" s="1" t="s">
        <v>28818</v>
      </c>
      <c r="B3266" s="1" t="s">
        <v>15549</v>
      </c>
      <c r="C3266" s="1" t="s">
        <v>15550</v>
      </c>
      <c r="D3266" s="1" t="s">
        <v>16217</v>
      </c>
      <c r="G3266" t="s">
        <v>61</v>
      </c>
      <c r="I3266" t="s">
        <v>61</v>
      </c>
      <c r="M3266" t="s">
        <v>61</v>
      </c>
      <c r="N3266" t="s">
        <v>61</v>
      </c>
      <c r="O3266" t="s">
        <v>61</v>
      </c>
    </row>
    <row r="3267" spans="1:15" x14ac:dyDescent="0.2">
      <c r="A3267" s="1" t="s">
        <v>28819</v>
      </c>
      <c r="B3267" s="1" t="s">
        <v>15551</v>
      </c>
      <c r="C3267" s="1" t="s">
        <v>15552</v>
      </c>
      <c r="D3267" s="1" t="s">
        <v>16217</v>
      </c>
      <c r="G3267" t="s">
        <v>61</v>
      </c>
      <c r="I3267" t="s">
        <v>61</v>
      </c>
      <c r="M3267" t="s">
        <v>61</v>
      </c>
      <c r="N3267" t="s">
        <v>61</v>
      </c>
      <c r="O3267" t="s">
        <v>61</v>
      </c>
    </row>
    <row r="3268" spans="1:15" x14ac:dyDescent="0.2">
      <c r="A3268" s="1" t="s">
        <v>28820</v>
      </c>
      <c r="B3268" s="1" t="s">
        <v>15553</v>
      </c>
      <c r="C3268" s="1" t="s">
        <v>15554</v>
      </c>
      <c r="D3268" s="1" t="s">
        <v>16217</v>
      </c>
      <c r="G3268" t="s">
        <v>61</v>
      </c>
      <c r="I3268" t="s">
        <v>61</v>
      </c>
      <c r="M3268" t="s">
        <v>61</v>
      </c>
      <c r="N3268" t="s">
        <v>61</v>
      </c>
      <c r="O3268" t="s">
        <v>61</v>
      </c>
    </row>
    <row r="3269" spans="1:15" x14ac:dyDescent="0.2">
      <c r="A3269" s="1" t="s">
        <v>28821</v>
      </c>
      <c r="B3269" s="1" t="s">
        <v>15555</v>
      </c>
      <c r="C3269" s="1" t="s">
        <v>15556</v>
      </c>
      <c r="D3269" s="1" t="s">
        <v>16217</v>
      </c>
      <c r="G3269" t="s">
        <v>61</v>
      </c>
      <c r="I3269" t="s">
        <v>61</v>
      </c>
      <c r="M3269" t="s">
        <v>61</v>
      </c>
      <c r="N3269" t="s">
        <v>61</v>
      </c>
      <c r="O3269" t="s">
        <v>61</v>
      </c>
    </row>
    <row r="3270" spans="1:15" x14ac:dyDescent="0.2">
      <c r="A3270" s="1" t="s">
        <v>28822</v>
      </c>
      <c r="B3270" s="1" t="s">
        <v>15557</v>
      </c>
      <c r="C3270" s="1" t="s">
        <v>15558</v>
      </c>
      <c r="D3270" s="1" t="s">
        <v>16217</v>
      </c>
      <c r="G3270" t="s">
        <v>61</v>
      </c>
      <c r="I3270" t="s">
        <v>61</v>
      </c>
      <c r="M3270" t="s">
        <v>61</v>
      </c>
      <c r="N3270" t="s">
        <v>61</v>
      </c>
      <c r="O3270" t="s">
        <v>61</v>
      </c>
    </row>
    <row r="3271" spans="1:15" x14ac:dyDescent="0.2">
      <c r="A3271" s="1" t="s">
        <v>28823</v>
      </c>
      <c r="B3271" s="1" t="s">
        <v>15559</v>
      </c>
      <c r="C3271" s="1" t="s">
        <v>15560</v>
      </c>
      <c r="D3271" s="1" t="s">
        <v>16217</v>
      </c>
      <c r="G3271" t="s">
        <v>61</v>
      </c>
      <c r="I3271" t="s">
        <v>61</v>
      </c>
      <c r="M3271" t="s">
        <v>61</v>
      </c>
      <c r="N3271" t="s">
        <v>61</v>
      </c>
      <c r="O3271" t="s">
        <v>61</v>
      </c>
    </row>
    <row r="3272" spans="1:15" x14ac:dyDescent="0.2">
      <c r="A3272" s="1" t="s">
        <v>28824</v>
      </c>
      <c r="B3272" s="1" t="s">
        <v>15561</v>
      </c>
      <c r="C3272" s="1" t="s">
        <v>15562</v>
      </c>
      <c r="D3272" s="1" t="s">
        <v>16217</v>
      </c>
      <c r="G3272" t="s">
        <v>61</v>
      </c>
      <c r="I3272" t="s">
        <v>61</v>
      </c>
      <c r="M3272" t="s">
        <v>62</v>
      </c>
      <c r="N3272" t="s">
        <v>61</v>
      </c>
      <c r="O3272" t="s">
        <v>61</v>
      </c>
    </row>
    <row r="3273" spans="1:15" x14ac:dyDescent="0.2">
      <c r="A3273" s="1" t="s">
        <v>28825</v>
      </c>
      <c r="B3273" s="1" t="s">
        <v>15563</v>
      </c>
      <c r="C3273" s="1" t="s">
        <v>15564</v>
      </c>
      <c r="D3273" s="1" t="s">
        <v>16217</v>
      </c>
      <c r="G3273" t="s">
        <v>61</v>
      </c>
      <c r="I3273" t="s">
        <v>61</v>
      </c>
      <c r="M3273" t="s">
        <v>61</v>
      </c>
      <c r="N3273" t="s">
        <v>61</v>
      </c>
      <c r="O3273" t="s">
        <v>61</v>
      </c>
    </row>
    <row r="3274" spans="1:15" x14ac:dyDescent="0.2">
      <c r="A3274" s="1" t="s">
        <v>28826</v>
      </c>
      <c r="B3274" s="1" t="s">
        <v>15565</v>
      </c>
      <c r="C3274" s="1" t="s">
        <v>15566</v>
      </c>
      <c r="D3274" s="1" t="s">
        <v>16217</v>
      </c>
      <c r="G3274" t="s">
        <v>61</v>
      </c>
      <c r="I3274" t="s">
        <v>61</v>
      </c>
      <c r="M3274" t="s">
        <v>61</v>
      </c>
      <c r="N3274" t="s">
        <v>61</v>
      </c>
    </row>
    <row r="3275" spans="1:15" x14ac:dyDescent="0.2">
      <c r="A3275" s="1" t="s">
        <v>28827</v>
      </c>
      <c r="B3275" s="1" t="s">
        <v>15567</v>
      </c>
      <c r="C3275" s="1" t="s">
        <v>15568</v>
      </c>
      <c r="D3275" s="1" t="s">
        <v>16217</v>
      </c>
      <c r="G3275" t="s">
        <v>61</v>
      </c>
      <c r="I3275" t="s">
        <v>61</v>
      </c>
      <c r="M3275" t="s">
        <v>61</v>
      </c>
      <c r="N3275" t="s">
        <v>61</v>
      </c>
      <c r="O3275" t="s">
        <v>61</v>
      </c>
    </row>
    <row r="3276" spans="1:15" x14ac:dyDescent="0.2">
      <c r="A3276" s="1" t="s">
        <v>28828</v>
      </c>
      <c r="B3276" s="1" t="s">
        <v>15569</v>
      </c>
      <c r="C3276" s="1" t="s">
        <v>15570</v>
      </c>
      <c r="D3276" s="1" t="s">
        <v>16217</v>
      </c>
      <c r="G3276" t="s">
        <v>61</v>
      </c>
      <c r="I3276" t="s">
        <v>61</v>
      </c>
      <c r="M3276" t="s">
        <v>61</v>
      </c>
      <c r="N3276" t="s">
        <v>61</v>
      </c>
      <c r="O3276" t="s">
        <v>61</v>
      </c>
    </row>
    <row r="3277" spans="1:15" x14ac:dyDescent="0.2">
      <c r="A3277" s="1" t="s">
        <v>28829</v>
      </c>
      <c r="B3277" s="1" t="s">
        <v>15571</v>
      </c>
      <c r="C3277" s="1" t="s">
        <v>15572</v>
      </c>
      <c r="D3277" s="1" t="s">
        <v>16217</v>
      </c>
      <c r="G3277" t="s">
        <v>61</v>
      </c>
      <c r="I3277" t="s">
        <v>61</v>
      </c>
      <c r="M3277" t="s">
        <v>61</v>
      </c>
      <c r="N3277" t="s">
        <v>61</v>
      </c>
      <c r="O3277" t="s">
        <v>61</v>
      </c>
    </row>
    <row r="3278" spans="1:15" x14ac:dyDescent="0.2">
      <c r="A3278" s="1" t="s">
        <v>28830</v>
      </c>
      <c r="B3278" s="1" t="s">
        <v>15573</v>
      </c>
      <c r="C3278" s="1" t="s">
        <v>15574</v>
      </c>
      <c r="D3278" s="1" t="s">
        <v>16217</v>
      </c>
      <c r="G3278" t="s">
        <v>61</v>
      </c>
      <c r="I3278" t="s">
        <v>61</v>
      </c>
      <c r="M3278" t="s">
        <v>61</v>
      </c>
      <c r="N3278" t="s">
        <v>61</v>
      </c>
      <c r="O3278" t="s">
        <v>61</v>
      </c>
    </row>
    <row r="3279" spans="1:15" x14ac:dyDescent="0.2">
      <c r="A3279" s="1" t="s">
        <v>28831</v>
      </c>
      <c r="B3279" s="1" t="s">
        <v>15575</v>
      </c>
      <c r="C3279" s="1" t="s">
        <v>15576</v>
      </c>
      <c r="D3279" s="1" t="s">
        <v>16217</v>
      </c>
      <c r="G3279" t="s">
        <v>61</v>
      </c>
      <c r="I3279" t="s">
        <v>61</v>
      </c>
      <c r="M3279" t="s">
        <v>61</v>
      </c>
      <c r="N3279" t="s">
        <v>61</v>
      </c>
      <c r="O3279" t="s">
        <v>61</v>
      </c>
    </row>
    <row r="3280" spans="1:15" x14ac:dyDescent="0.2">
      <c r="A3280" s="1" t="s">
        <v>28832</v>
      </c>
      <c r="B3280" s="1" t="s">
        <v>15577</v>
      </c>
      <c r="C3280" s="1" t="s">
        <v>15578</v>
      </c>
      <c r="D3280" s="1" t="s">
        <v>16217</v>
      </c>
      <c r="G3280" t="s">
        <v>61</v>
      </c>
      <c r="I3280" t="s">
        <v>61</v>
      </c>
      <c r="M3280" t="s">
        <v>61</v>
      </c>
      <c r="N3280" t="s">
        <v>61</v>
      </c>
      <c r="O3280" t="s">
        <v>61</v>
      </c>
    </row>
    <row r="3281" spans="1:15" x14ac:dyDescent="0.2">
      <c r="A3281" s="1" t="s">
        <v>28833</v>
      </c>
      <c r="B3281" s="1" t="s">
        <v>15579</v>
      </c>
      <c r="C3281" s="1" t="s">
        <v>15580</v>
      </c>
      <c r="D3281" s="1" t="s">
        <v>16217</v>
      </c>
      <c r="E3281" t="s">
        <v>61</v>
      </c>
      <c r="F3281" t="s">
        <v>61</v>
      </c>
      <c r="G3281" t="s">
        <v>61</v>
      </c>
      <c r="I3281" t="s">
        <v>61</v>
      </c>
      <c r="J3281" t="s">
        <v>61</v>
      </c>
      <c r="K3281" t="s">
        <v>61</v>
      </c>
      <c r="M3281" t="s">
        <v>61</v>
      </c>
      <c r="N3281" t="s">
        <v>62</v>
      </c>
      <c r="O3281" t="s">
        <v>61</v>
      </c>
    </row>
    <row r="3282" spans="1:15" x14ac:dyDescent="0.2">
      <c r="A3282" s="1" t="s">
        <v>28834</v>
      </c>
      <c r="B3282" s="1" t="s">
        <v>15581</v>
      </c>
      <c r="C3282" s="1" t="s">
        <v>15582</v>
      </c>
      <c r="D3282" s="1" t="s">
        <v>16217</v>
      </c>
      <c r="G3282" t="s">
        <v>61</v>
      </c>
      <c r="I3282" t="s">
        <v>61</v>
      </c>
      <c r="M3282" t="s">
        <v>61</v>
      </c>
      <c r="N3282" t="s">
        <v>61</v>
      </c>
      <c r="O3282" t="s">
        <v>61</v>
      </c>
    </row>
    <row r="3283" spans="1:15" x14ac:dyDescent="0.2">
      <c r="A3283" s="1" t="s">
        <v>28835</v>
      </c>
      <c r="B3283" s="1" t="s">
        <v>15583</v>
      </c>
      <c r="C3283" s="1" t="s">
        <v>15584</v>
      </c>
      <c r="D3283" s="1" t="s">
        <v>16217</v>
      </c>
      <c r="G3283" t="s">
        <v>61</v>
      </c>
      <c r="I3283" t="s">
        <v>61</v>
      </c>
      <c r="M3283" t="s">
        <v>61</v>
      </c>
      <c r="N3283" t="s">
        <v>61</v>
      </c>
      <c r="O3283" t="s">
        <v>61</v>
      </c>
    </row>
    <row r="3284" spans="1:15" x14ac:dyDescent="0.2">
      <c r="A3284" s="1" t="s">
        <v>28836</v>
      </c>
      <c r="B3284" s="1" t="s">
        <v>15585</v>
      </c>
      <c r="C3284" s="1" t="s">
        <v>15586</v>
      </c>
      <c r="D3284" s="1" t="s">
        <v>16217</v>
      </c>
      <c r="G3284" t="s">
        <v>61</v>
      </c>
      <c r="I3284" t="s">
        <v>61</v>
      </c>
      <c r="M3284" t="s">
        <v>61</v>
      </c>
      <c r="N3284" t="s">
        <v>61</v>
      </c>
      <c r="O3284" t="s">
        <v>61</v>
      </c>
    </row>
    <row r="3285" spans="1:15" x14ac:dyDescent="0.2">
      <c r="A3285" s="1" t="s">
        <v>28837</v>
      </c>
      <c r="B3285" s="1" t="s">
        <v>15587</v>
      </c>
      <c r="C3285" s="1" t="s">
        <v>15588</v>
      </c>
      <c r="D3285" s="1" t="s">
        <v>16217</v>
      </c>
      <c r="G3285" t="s">
        <v>61</v>
      </c>
      <c r="I3285" t="s">
        <v>61</v>
      </c>
      <c r="M3285" t="s">
        <v>61</v>
      </c>
      <c r="N3285" t="s">
        <v>61</v>
      </c>
      <c r="O3285" t="s">
        <v>61</v>
      </c>
    </row>
    <row r="3286" spans="1:15" x14ac:dyDescent="0.2">
      <c r="A3286" s="1" t="s">
        <v>28838</v>
      </c>
      <c r="B3286" s="1" t="s">
        <v>15589</v>
      </c>
      <c r="C3286" s="1" t="s">
        <v>15590</v>
      </c>
      <c r="D3286" s="1" t="s">
        <v>16217</v>
      </c>
      <c r="G3286" t="s">
        <v>61</v>
      </c>
      <c r="I3286" t="s">
        <v>61</v>
      </c>
      <c r="M3286" t="s">
        <v>61</v>
      </c>
      <c r="N3286" t="s">
        <v>61</v>
      </c>
      <c r="O3286" t="s">
        <v>61</v>
      </c>
    </row>
    <row r="3287" spans="1:15" x14ac:dyDescent="0.2">
      <c r="A3287" s="1" t="s">
        <v>28839</v>
      </c>
      <c r="B3287" s="1" t="s">
        <v>15591</v>
      </c>
      <c r="C3287" s="1" t="s">
        <v>15592</v>
      </c>
      <c r="D3287" s="1" t="s">
        <v>16217</v>
      </c>
      <c r="G3287" t="s">
        <v>61</v>
      </c>
      <c r="I3287" t="s">
        <v>61</v>
      </c>
      <c r="M3287" t="s">
        <v>61</v>
      </c>
      <c r="N3287" t="s">
        <v>61</v>
      </c>
      <c r="O3287" t="s">
        <v>61</v>
      </c>
    </row>
    <row r="3288" spans="1:15" x14ac:dyDescent="0.2">
      <c r="A3288" s="1" t="s">
        <v>28840</v>
      </c>
      <c r="B3288" s="1" t="s">
        <v>15593</v>
      </c>
      <c r="C3288" s="1" t="s">
        <v>15594</v>
      </c>
      <c r="D3288" s="1" t="s">
        <v>16217</v>
      </c>
      <c r="G3288" t="s">
        <v>61</v>
      </c>
      <c r="I3288" t="s">
        <v>61</v>
      </c>
      <c r="M3288" t="s">
        <v>61</v>
      </c>
      <c r="N3288" t="s">
        <v>61</v>
      </c>
      <c r="O3288" t="s">
        <v>61</v>
      </c>
    </row>
    <row r="3289" spans="1:15" x14ac:dyDescent="0.2">
      <c r="A3289" s="1" t="s">
        <v>28841</v>
      </c>
      <c r="B3289" s="1" t="s">
        <v>15595</v>
      </c>
      <c r="C3289" s="1" t="s">
        <v>15596</v>
      </c>
      <c r="D3289" s="1" t="s">
        <v>16217</v>
      </c>
      <c r="G3289" t="s">
        <v>61</v>
      </c>
      <c r="I3289" t="s">
        <v>61</v>
      </c>
      <c r="M3289" t="s">
        <v>61</v>
      </c>
      <c r="N3289" t="s">
        <v>61</v>
      </c>
      <c r="O3289" t="s">
        <v>61</v>
      </c>
    </row>
    <row r="3290" spans="1:15" x14ac:dyDescent="0.2">
      <c r="A3290" s="1" t="s">
        <v>28842</v>
      </c>
      <c r="B3290" s="1" t="s">
        <v>15597</v>
      </c>
      <c r="C3290" s="1" t="s">
        <v>15598</v>
      </c>
      <c r="D3290" s="1" t="s">
        <v>16217</v>
      </c>
      <c r="G3290" t="s">
        <v>61</v>
      </c>
      <c r="I3290" t="s">
        <v>61</v>
      </c>
      <c r="M3290" t="s">
        <v>61</v>
      </c>
      <c r="N3290" t="s">
        <v>61</v>
      </c>
      <c r="O3290" t="s">
        <v>61</v>
      </c>
    </row>
    <row r="3291" spans="1:15" x14ac:dyDescent="0.2">
      <c r="A3291" s="1" t="s">
        <v>28843</v>
      </c>
      <c r="B3291" s="1" t="s">
        <v>15599</v>
      </c>
      <c r="C3291" s="1" t="s">
        <v>15600</v>
      </c>
      <c r="D3291" s="1" t="s">
        <v>16217</v>
      </c>
      <c r="G3291" t="s">
        <v>61</v>
      </c>
      <c r="I3291" t="s">
        <v>61</v>
      </c>
      <c r="M3291" t="s">
        <v>61</v>
      </c>
      <c r="N3291" t="s">
        <v>61</v>
      </c>
      <c r="O3291" t="s">
        <v>61</v>
      </c>
    </row>
    <row r="3292" spans="1:15" x14ac:dyDescent="0.2">
      <c r="A3292" s="1" t="s">
        <v>28844</v>
      </c>
      <c r="B3292" s="1" t="s">
        <v>15601</v>
      </c>
      <c r="C3292" s="1" t="s">
        <v>15602</v>
      </c>
      <c r="D3292" s="1" t="s">
        <v>16217</v>
      </c>
      <c r="G3292" t="s">
        <v>61</v>
      </c>
      <c r="I3292" t="s">
        <v>61</v>
      </c>
      <c r="M3292" t="s">
        <v>61</v>
      </c>
      <c r="N3292" t="s">
        <v>61</v>
      </c>
      <c r="O3292" t="s">
        <v>61</v>
      </c>
    </row>
    <row r="3293" spans="1:15" x14ac:dyDescent="0.2">
      <c r="A3293" s="1" t="s">
        <v>28845</v>
      </c>
      <c r="B3293" s="1" t="s">
        <v>15603</v>
      </c>
      <c r="C3293" s="1" t="s">
        <v>15604</v>
      </c>
      <c r="D3293" s="1" t="s">
        <v>16217</v>
      </c>
      <c r="G3293" t="s">
        <v>61</v>
      </c>
      <c r="I3293" t="s">
        <v>61</v>
      </c>
      <c r="M3293" t="s">
        <v>61</v>
      </c>
      <c r="N3293" t="s">
        <v>61</v>
      </c>
      <c r="O3293" t="s">
        <v>61</v>
      </c>
    </row>
    <row r="3294" spans="1:15" x14ac:dyDescent="0.2">
      <c r="A3294" s="1" t="s">
        <v>28846</v>
      </c>
      <c r="B3294" s="1" t="s">
        <v>15605</v>
      </c>
      <c r="C3294" s="1" t="s">
        <v>15606</v>
      </c>
      <c r="D3294" s="1" t="s">
        <v>16217</v>
      </c>
      <c r="G3294" t="s">
        <v>61</v>
      </c>
      <c r="I3294" t="s">
        <v>61</v>
      </c>
      <c r="M3294" t="s">
        <v>61</v>
      </c>
      <c r="N3294" t="s">
        <v>61</v>
      </c>
      <c r="O3294" t="s">
        <v>61</v>
      </c>
    </row>
    <row r="3295" spans="1:15" x14ac:dyDescent="0.2">
      <c r="A3295" s="1" t="s">
        <v>28847</v>
      </c>
      <c r="B3295" s="1" t="s">
        <v>15607</v>
      </c>
      <c r="C3295" s="1" t="s">
        <v>15608</v>
      </c>
      <c r="D3295" s="1" t="s">
        <v>16217</v>
      </c>
      <c r="G3295" t="s">
        <v>61</v>
      </c>
      <c r="I3295" t="s">
        <v>61</v>
      </c>
      <c r="M3295" t="s">
        <v>61</v>
      </c>
      <c r="N3295" t="s">
        <v>61</v>
      </c>
      <c r="O3295" t="s">
        <v>61</v>
      </c>
    </row>
    <row r="3296" spans="1:15" x14ac:dyDescent="0.2">
      <c r="A3296" s="1" t="s">
        <v>28848</v>
      </c>
      <c r="B3296" s="1" t="s">
        <v>15609</v>
      </c>
      <c r="C3296" s="1" t="s">
        <v>15610</v>
      </c>
      <c r="D3296" s="1" t="s">
        <v>16217</v>
      </c>
      <c r="G3296" t="s">
        <v>61</v>
      </c>
      <c r="I3296" t="s">
        <v>61</v>
      </c>
      <c r="M3296" t="s">
        <v>61</v>
      </c>
      <c r="N3296" t="s">
        <v>61</v>
      </c>
      <c r="O3296" t="s">
        <v>61</v>
      </c>
    </row>
    <row r="3297" spans="1:15" x14ac:dyDescent="0.2">
      <c r="A3297" s="1" t="s">
        <v>28849</v>
      </c>
      <c r="B3297" s="1" t="s">
        <v>15611</v>
      </c>
      <c r="C3297" s="1" t="s">
        <v>15612</v>
      </c>
      <c r="D3297" s="1" t="s">
        <v>16217</v>
      </c>
      <c r="G3297" t="s">
        <v>61</v>
      </c>
      <c r="I3297" t="s">
        <v>61</v>
      </c>
      <c r="M3297" t="s">
        <v>61</v>
      </c>
      <c r="N3297" t="s">
        <v>61</v>
      </c>
    </row>
    <row r="3298" spans="1:15" x14ac:dyDescent="0.2">
      <c r="A3298" s="1" t="s">
        <v>28850</v>
      </c>
      <c r="B3298" s="1" t="s">
        <v>15613</v>
      </c>
      <c r="C3298" s="1" t="s">
        <v>15614</v>
      </c>
      <c r="D3298" s="1" t="s">
        <v>16217</v>
      </c>
      <c r="G3298" t="s">
        <v>61</v>
      </c>
      <c r="I3298" t="s">
        <v>61</v>
      </c>
      <c r="M3298" t="s">
        <v>61</v>
      </c>
      <c r="N3298" t="s">
        <v>61</v>
      </c>
      <c r="O3298" t="s">
        <v>61</v>
      </c>
    </row>
    <row r="3299" spans="1:15" x14ac:dyDescent="0.2">
      <c r="A3299" s="1" t="s">
        <v>28851</v>
      </c>
      <c r="B3299" s="1" t="s">
        <v>15615</v>
      </c>
      <c r="C3299" s="1" t="s">
        <v>15616</v>
      </c>
      <c r="D3299" s="1" t="s">
        <v>16217</v>
      </c>
      <c r="G3299" t="s">
        <v>61</v>
      </c>
      <c r="I3299" t="s">
        <v>61</v>
      </c>
      <c r="M3299" t="s">
        <v>61</v>
      </c>
      <c r="N3299" t="s">
        <v>61</v>
      </c>
      <c r="O3299" t="s">
        <v>61</v>
      </c>
    </row>
    <row r="3300" spans="1:15" x14ac:dyDescent="0.2">
      <c r="A3300" s="1" t="s">
        <v>28852</v>
      </c>
      <c r="B3300" s="1" t="s">
        <v>15617</v>
      </c>
      <c r="C3300" s="1" t="s">
        <v>15618</v>
      </c>
      <c r="D3300" s="1" t="s">
        <v>16217</v>
      </c>
      <c r="G3300" t="s">
        <v>61</v>
      </c>
      <c r="I3300" t="s">
        <v>61</v>
      </c>
      <c r="M3300" t="s">
        <v>61</v>
      </c>
      <c r="N3300" t="s">
        <v>61</v>
      </c>
      <c r="O3300" t="s">
        <v>61</v>
      </c>
    </row>
    <row r="3301" spans="1:15" x14ac:dyDescent="0.2">
      <c r="A3301" s="1" t="s">
        <v>28853</v>
      </c>
      <c r="B3301" s="1" t="s">
        <v>15619</v>
      </c>
      <c r="C3301" s="1" t="s">
        <v>15620</v>
      </c>
      <c r="D3301" s="1" t="s">
        <v>16217</v>
      </c>
      <c r="G3301" t="s">
        <v>61</v>
      </c>
      <c r="I3301" t="s">
        <v>61</v>
      </c>
      <c r="M3301" t="s">
        <v>61</v>
      </c>
      <c r="N3301" t="s">
        <v>61</v>
      </c>
      <c r="O3301" t="s">
        <v>61</v>
      </c>
    </row>
    <row r="3302" spans="1:15" x14ac:dyDescent="0.2">
      <c r="A3302" s="1" t="s">
        <v>28854</v>
      </c>
      <c r="B3302" s="1" t="s">
        <v>15621</v>
      </c>
      <c r="C3302" s="1" t="s">
        <v>15622</v>
      </c>
      <c r="D3302" s="1" t="s">
        <v>16217</v>
      </c>
      <c r="G3302" t="s">
        <v>61</v>
      </c>
      <c r="I3302" t="s">
        <v>61</v>
      </c>
      <c r="M3302" t="s">
        <v>61</v>
      </c>
      <c r="N3302" t="s">
        <v>61</v>
      </c>
      <c r="O3302" t="s">
        <v>61</v>
      </c>
    </row>
    <row r="3303" spans="1:15" x14ac:dyDescent="0.2">
      <c r="A3303" s="1" t="s">
        <v>28855</v>
      </c>
      <c r="B3303" s="1" t="s">
        <v>15623</v>
      </c>
      <c r="C3303" s="1" t="s">
        <v>15624</v>
      </c>
      <c r="D3303" s="1" t="s">
        <v>16217</v>
      </c>
      <c r="G3303" t="s">
        <v>61</v>
      </c>
      <c r="I3303" t="s">
        <v>61</v>
      </c>
      <c r="M3303" t="s">
        <v>61</v>
      </c>
      <c r="N3303" t="s">
        <v>61</v>
      </c>
      <c r="O3303" t="s">
        <v>61</v>
      </c>
    </row>
    <row r="3304" spans="1:15" x14ac:dyDescent="0.2">
      <c r="A3304" s="1" t="s">
        <v>28856</v>
      </c>
      <c r="B3304" s="1" t="s">
        <v>15625</v>
      </c>
      <c r="C3304" s="1" t="s">
        <v>15626</v>
      </c>
      <c r="D3304" s="1" t="s">
        <v>16217</v>
      </c>
      <c r="G3304" t="s">
        <v>61</v>
      </c>
      <c r="I3304" t="s">
        <v>61</v>
      </c>
      <c r="M3304" t="s">
        <v>61</v>
      </c>
      <c r="N3304" t="s">
        <v>61</v>
      </c>
      <c r="O3304" t="s">
        <v>61</v>
      </c>
    </row>
    <row r="3305" spans="1:15" x14ac:dyDescent="0.2">
      <c r="A3305" s="1" t="s">
        <v>28857</v>
      </c>
      <c r="B3305" s="1" t="s">
        <v>15627</v>
      </c>
      <c r="C3305" s="1" t="s">
        <v>15628</v>
      </c>
      <c r="D3305" s="1" t="s">
        <v>16217</v>
      </c>
      <c r="E3305" t="s">
        <v>61</v>
      </c>
      <c r="F3305" t="s">
        <v>61</v>
      </c>
      <c r="G3305" t="s">
        <v>61</v>
      </c>
      <c r="I3305" t="s">
        <v>62</v>
      </c>
      <c r="J3305" t="s">
        <v>61</v>
      </c>
      <c r="K3305" t="s">
        <v>61</v>
      </c>
      <c r="M3305" t="s">
        <v>62</v>
      </c>
      <c r="N3305" t="s">
        <v>61</v>
      </c>
      <c r="O3305" t="s">
        <v>61</v>
      </c>
    </row>
    <row r="3306" spans="1:15" x14ac:dyDescent="0.2">
      <c r="A3306" s="1" t="s">
        <v>28858</v>
      </c>
      <c r="B3306" s="1" t="s">
        <v>15629</v>
      </c>
      <c r="C3306" s="1" t="s">
        <v>15630</v>
      </c>
      <c r="D3306" s="1" t="s">
        <v>16217</v>
      </c>
      <c r="G3306" t="s">
        <v>61</v>
      </c>
      <c r="I3306" t="s">
        <v>61</v>
      </c>
      <c r="M3306" t="s">
        <v>61</v>
      </c>
      <c r="N3306" t="s">
        <v>61</v>
      </c>
      <c r="O3306" t="s">
        <v>61</v>
      </c>
    </row>
    <row r="3307" spans="1:15" x14ac:dyDescent="0.2">
      <c r="A3307" s="1" t="s">
        <v>28859</v>
      </c>
      <c r="B3307" s="1" t="s">
        <v>15631</v>
      </c>
      <c r="C3307" s="1" t="s">
        <v>15632</v>
      </c>
      <c r="D3307" s="1" t="s">
        <v>16217</v>
      </c>
      <c r="G3307" t="s">
        <v>61</v>
      </c>
      <c r="I3307" t="s">
        <v>61</v>
      </c>
      <c r="M3307" t="s">
        <v>61</v>
      </c>
      <c r="N3307" t="s">
        <v>61</v>
      </c>
      <c r="O3307" t="s">
        <v>61</v>
      </c>
    </row>
    <row r="3308" spans="1:15" x14ac:dyDescent="0.2">
      <c r="A3308" s="1" t="s">
        <v>28860</v>
      </c>
      <c r="B3308" s="1" t="s">
        <v>15633</v>
      </c>
      <c r="C3308" s="1" t="s">
        <v>15634</v>
      </c>
      <c r="D3308" s="1" t="s">
        <v>16217</v>
      </c>
      <c r="G3308" t="s">
        <v>61</v>
      </c>
      <c r="I3308" t="s">
        <v>61</v>
      </c>
      <c r="M3308" t="s">
        <v>61</v>
      </c>
      <c r="N3308" t="s">
        <v>61</v>
      </c>
      <c r="O3308" t="s">
        <v>61</v>
      </c>
    </row>
    <row r="3309" spans="1:15" x14ac:dyDescent="0.2">
      <c r="A3309" s="1" t="s">
        <v>28861</v>
      </c>
      <c r="B3309" s="1" t="s">
        <v>15635</v>
      </c>
      <c r="C3309" s="1" t="s">
        <v>15636</v>
      </c>
      <c r="D3309" s="1" t="s">
        <v>16217</v>
      </c>
      <c r="G3309" t="s">
        <v>61</v>
      </c>
      <c r="I3309" t="s">
        <v>61</v>
      </c>
      <c r="M3309" t="s">
        <v>61</v>
      </c>
      <c r="N3309" t="s">
        <v>61</v>
      </c>
      <c r="O3309" t="s">
        <v>61</v>
      </c>
    </row>
    <row r="3310" spans="1:15" x14ac:dyDescent="0.2">
      <c r="A3310" s="1" t="s">
        <v>28862</v>
      </c>
      <c r="B3310" s="1" t="s">
        <v>15637</v>
      </c>
      <c r="C3310" s="1" t="s">
        <v>15638</v>
      </c>
      <c r="D3310" s="1" t="s">
        <v>16217</v>
      </c>
      <c r="G3310" t="s">
        <v>61</v>
      </c>
      <c r="I3310" t="s">
        <v>61</v>
      </c>
      <c r="M3310" t="s">
        <v>61</v>
      </c>
      <c r="N3310" t="s">
        <v>61</v>
      </c>
      <c r="O3310" t="s">
        <v>61</v>
      </c>
    </row>
    <row r="3311" spans="1:15" x14ac:dyDescent="0.2">
      <c r="A3311" s="1" t="s">
        <v>28863</v>
      </c>
      <c r="B3311" s="1" t="s">
        <v>15639</v>
      </c>
      <c r="C3311" s="1" t="s">
        <v>15640</v>
      </c>
      <c r="D3311" s="1" t="s">
        <v>16217</v>
      </c>
      <c r="G3311" t="s">
        <v>61</v>
      </c>
      <c r="I3311" t="s">
        <v>61</v>
      </c>
      <c r="M3311" t="s">
        <v>61</v>
      </c>
      <c r="N3311" t="s">
        <v>61</v>
      </c>
      <c r="O3311" t="s">
        <v>61</v>
      </c>
    </row>
    <row r="3312" spans="1:15" x14ac:dyDescent="0.2">
      <c r="A3312" s="1" t="s">
        <v>28864</v>
      </c>
      <c r="B3312" s="1" t="s">
        <v>15641</v>
      </c>
      <c r="C3312" s="1" t="s">
        <v>15642</v>
      </c>
      <c r="D3312" s="1" t="s">
        <v>16217</v>
      </c>
      <c r="G3312" t="s">
        <v>61</v>
      </c>
      <c r="I3312" t="s">
        <v>61</v>
      </c>
      <c r="M3312" t="s">
        <v>61</v>
      </c>
      <c r="N3312" t="s">
        <v>61</v>
      </c>
      <c r="O3312" t="s">
        <v>61</v>
      </c>
    </row>
    <row r="3313" spans="1:15" x14ac:dyDescent="0.2">
      <c r="A3313" s="1" t="s">
        <v>28865</v>
      </c>
      <c r="B3313" s="1" t="s">
        <v>15643</v>
      </c>
      <c r="C3313" s="1" t="s">
        <v>15644</v>
      </c>
      <c r="D3313" s="1" t="s">
        <v>16217</v>
      </c>
      <c r="G3313" t="s">
        <v>61</v>
      </c>
      <c r="I3313" t="s">
        <v>61</v>
      </c>
      <c r="M3313" t="s">
        <v>61</v>
      </c>
      <c r="N3313" t="s">
        <v>61</v>
      </c>
      <c r="O3313" t="s">
        <v>61</v>
      </c>
    </row>
    <row r="3314" spans="1:15" x14ac:dyDescent="0.2">
      <c r="A3314" s="1" t="s">
        <v>28866</v>
      </c>
      <c r="B3314" s="1" t="s">
        <v>15645</v>
      </c>
      <c r="C3314" s="1" t="s">
        <v>15646</v>
      </c>
      <c r="D3314" s="1" t="s">
        <v>16217</v>
      </c>
      <c r="G3314" t="s">
        <v>61</v>
      </c>
      <c r="I3314" t="s">
        <v>61</v>
      </c>
      <c r="M3314" t="s">
        <v>61</v>
      </c>
      <c r="N3314" t="s">
        <v>61</v>
      </c>
      <c r="O3314" t="s">
        <v>61</v>
      </c>
    </row>
    <row r="3315" spans="1:15" x14ac:dyDescent="0.2">
      <c r="A3315" s="1" t="s">
        <v>28867</v>
      </c>
      <c r="B3315" s="1" t="s">
        <v>15647</v>
      </c>
      <c r="C3315" s="1" t="s">
        <v>15648</v>
      </c>
      <c r="D3315" s="1" t="s">
        <v>16217</v>
      </c>
      <c r="G3315" t="s">
        <v>61</v>
      </c>
      <c r="I3315" t="s">
        <v>61</v>
      </c>
      <c r="M3315" t="s">
        <v>61</v>
      </c>
      <c r="N3315" t="s">
        <v>61</v>
      </c>
      <c r="O3315" t="s">
        <v>61</v>
      </c>
    </row>
    <row r="3316" spans="1:15" x14ac:dyDescent="0.2">
      <c r="A3316" s="1" t="s">
        <v>28868</v>
      </c>
      <c r="B3316" s="1" t="s">
        <v>15649</v>
      </c>
      <c r="C3316" s="1" t="s">
        <v>15650</v>
      </c>
      <c r="D3316" s="1" t="s">
        <v>16217</v>
      </c>
      <c r="G3316" t="s">
        <v>61</v>
      </c>
      <c r="I3316" t="s">
        <v>61</v>
      </c>
      <c r="M3316" t="s">
        <v>61</v>
      </c>
      <c r="N3316" t="s">
        <v>61</v>
      </c>
      <c r="O3316" t="s">
        <v>61</v>
      </c>
    </row>
    <row r="3317" spans="1:15" x14ac:dyDescent="0.2">
      <c r="A3317" s="1" t="s">
        <v>28869</v>
      </c>
      <c r="B3317" s="1" t="s">
        <v>15651</v>
      </c>
      <c r="C3317" s="1" t="s">
        <v>15652</v>
      </c>
      <c r="D3317" s="1" t="s">
        <v>16217</v>
      </c>
      <c r="E3317" t="s">
        <v>62</v>
      </c>
      <c r="F3317" t="s">
        <v>62</v>
      </c>
      <c r="G3317" t="s">
        <v>62</v>
      </c>
      <c r="I3317" t="s">
        <v>62</v>
      </c>
      <c r="J3317" t="s">
        <v>62</v>
      </c>
      <c r="K3317" t="s">
        <v>61</v>
      </c>
      <c r="M3317" t="s">
        <v>61</v>
      </c>
      <c r="O3317" t="s">
        <v>61</v>
      </c>
    </row>
    <row r="3318" spans="1:15" x14ac:dyDescent="0.2">
      <c r="A3318" s="1" t="s">
        <v>28870</v>
      </c>
      <c r="B3318" s="1" t="s">
        <v>15653</v>
      </c>
      <c r="C3318" s="1" t="s">
        <v>15654</v>
      </c>
      <c r="D3318" s="1" t="s">
        <v>16217</v>
      </c>
      <c r="G3318" t="s">
        <v>61</v>
      </c>
      <c r="I3318" t="s">
        <v>61</v>
      </c>
      <c r="M3318" t="s">
        <v>61</v>
      </c>
      <c r="N3318" t="s">
        <v>61</v>
      </c>
      <c r="O3318" t="s">
        <v>61</v>
      </c>
    </row>
    <row r="3319" spans="1:15" x14ac:dyDescent="0.2">
      <c r="A3319" s="1" t="s">
        <v>28871</v>
      </c>
      <c r="B3319" s="1" t="s">
        <v>15655</v>
      </c>
      <c r="C3319" s="1" t="s">
        <v>15656</v>
      </c>
      <c r="D3319" s="1" t="s">
        <v>16217</v>
      </c>
      <c r="G3319" t="s">
        <v>61</v>
      </c>
      <c r="I3319" t="s">
        <v>61</v>
      </c>
      <c r="M3319" t="s">
        <v>61</v>
      </c>
      <c r="N3319" t="s">
        <v>61</v>
      </c>
      <c r="O3319" t="s">
        <v>61</v>
      </c>
    </row>
    <row r="3320" spans="1:15" x14ac:dyDescent="0.2">
      <c r="A3320" s="1" t="s">
        <v>28872</v>
      </c>
      <c r="B3320" s="1" t="s">
        <v>15657</v>
      </c>
      <c r="C3320" s="1" t="s">
        <v>15658</v>
      </c>
      <c r="D3320" s="1" t="s">
        <v>16217</v>
      </c>
      <c r="G3320" t="s">
        <v>61</v>
      </c>
      <c r="I3320" t="s">
        <v>61</v>
      </c>
      <c r="M3320" t="s">
        <v>61</v>
      </c>
      <c r="N3320" t="s">
        <v>61</v>
      </c>
      <c r="O3320" t="s">
        <v>61</v>
      </c>
    </row>
    <row r="3321" spans="1:15" x14ac:dyDescent="0.2">
      <c r="A3321" s="1" t="s">
        <v>28873</v>
      </c>
      <c r="B3321" s="1" t="s">
        <v>15659</v>
      </c>
      <c r="C3321" s="1" t="s">
        <v>15660</v>
      </c>
      <c r="D3321" s="1" t="s">
        <v>16217</v>
      </c>
      <c r="G3321" t="s">
        <v>61</v>
      </c>
      <c r="I3321" t="s">
        <v>61</v>
      </c>
      <c r="M3321" t="s">
        <v>61</v>
      </c>
      <c r="N3321" t="s">
        <v>61</v>
      </c>
      <c r="O3321" t="s">
        <v>61</v>
      </c>
    </row>
    <row r="3322" spans="1:15" x14ac:dyDescent="0.2">
      <c r="A3322" s="1" t="s">
        <v>28874</v>
      </c>
      <c r="B3322" s="1" t="s">
        <v>15661</v>
      </c>
      <c r="C3322" s="1" t="s">
        <v>15662</v>
      </c>
      <c r="D3322" s="1" t="s">
        <v>16217</v>
      </c>
      <c r="G3322" t="s">
        <v>61</v>
      </c>
      <c r="I3322" t="s">
        <v>61</v>
      </c>
      <c r="M3322" t="s">
        <v>61</v>
      </c>
      <c r="N3322" t="s">
        <v>61</v>
      </c>
      <c r="O3322" t="s">
        <v>61</v>
      </c>
    </row>
    <row r="3323" spans="1:15" x14ac:dyDescent="0.2">
      <c r="A3323" s="1" t="s">
        <v>28875</v>
      </c>
      <c r="B3323" s="1" t="s">
        <v>15663</v>
      </c>
      <c r="C3323" s="1" t="s">
        <v>15664</v>
      </c>
      <c r="D3323" s="1" t="s">
        <v>16217</v>
      </c>
      <c r="G3323" t="s">
        <v>61</v>
      </c>
      <c r="I3323" t="s">
        <v>61</v>
      </c>
      <c r="M3323" t="s">
        <v>62</v>
      </c>
      <c r="N3323" t="s">
        <v>61</v>
      </c>
      <c r="O3323" t="s">
        <v>61</v>
      </c>
    </row>
    <row r="3324" spans="1:15" x14ac:dyDescent="0.2">
      <c r="A3324" s="1" t="s">
        <v>28876</v>
      </c>
      <c r="B3324" s="1" t="s">
        <v>15665</v>
      </c>
      <c r="C3324" s="1" t="s">
        <v>15666</v>
      </c>
      <c r="D3324" s="1" t="s">
        <v>16217</v>
      </c>
      <c r="G3324" t="s">
        <v>61</v>
      </c>
      <c r="I3324" t="s">
        <v>61</v>
      </c>
      <c r="M3324" t="s">
        <v>61</v>
      </c>
      <c r="N3324" t="s">
        <v>61</v>
      </c>
      <c r="O3324" t="s">
        <v>61</v>
      </c>
    </row>
    <row r="3325" spans="1:15" x14ac:dyDescent="0.2">
      <c r="A3325" s="1" t="s">
        <v>28877</v>
      </c>
      <c r="B3325" s="1" t="s">
        <v>15667</v>
      </c>
      <c r="C3325" s="1" t="s">
        <v>15668</v>
      </c>
      <c r="D3325" s="1" t="s">
        <v>16217</v>
      </c>
      <c r="G3325" t="s">
        <v>61</v>
      </c>
      <c r="I3325" t="s">
        <v>61</v>
      </c>
      <c r="M3325" t="s">
        <v>61</v>
      </c>
      <c r="N3325" t="s">
        <v>61</v>
      </c>
      <c r="O3325" t="s">
        <v>61</v>
      </c>
    </row>
    <row r="3326" spans="1:15" x14ac:dyDescent="0.2">
      <c r="A3326" s="1" t="s">
        <v>28878</v>
      </c>
      <c r="B3326" s="1" t="s">
        <v>15669</v>
      </c>
      <c r="C3326" s="1" t="s">
        <v>15670</v>
      </c>
      <c r="D3326" s="1" t="s">
        <v>16217</v>
      </c>
      <c r="G3326" t="s">
        <v>61</v>
      </c>
      <c r="I3326" t="s">
        <v>61</v>
      </c>
      <c r="M3326" t="s">
        <v>61</v>
      </c>
      <c r="N3326" t="s">
        <v>61</v>
      </c>
      <c r="O3326" t="s">
        <v>61</v>
      </c>
    </row>
    <row r="3327" spans="1:15" x14ac:dyDescent="0.2">
      <c r="A3327" s="1" t="s">
        <v>28879</v>
      </c>
      <c r="B3327" s="1" t="s">
        <v>15671</v>
      </c>
      <c r="C3327" s="1" t="s">
        <v>15672</v>
      </c>
      <c r="D3327" s="1" t="s">
        <v>16217</v>
      </c>
      <c r="G3327" t="s">
        <v>61</v>
      </c>
      <c r="I3327" t="s">
        <v>61</v>
      </c>
      <c r="M3327" t="s">
        <v>61</v>
      </c>
      <c r="N3327" t="s">
        <v>61</v>
      </c>
      <c r="O3327" t="s">
        <v>61</v>
      </c>
    </row>
    <row r="3328" spans="1:15" x14ac:dyDescent="0.2">
      <c r="A3328" s="1" t="s">
        <v>28880</v>
      </c>
      <c r="B3328" s="1" t="s">
        <v>15673</v>
      </c>
      <c r="C3328" s="1" t="s">
        <v>15674</v>
      </c>
      <c r="D3328" s="1" t="s">
        <v>16217</v>
      </c>
      <c r="G3328" t="s">
        <v>61</v>
      </c>
      <c r="I3328" t="s">
        <v>61</v>
      </c>
      <c r="M3328" t="s">
        <v>61</v>
      </c>
      <c r="N3328" t="s">
        <v>61</v>
      </c>
      <c r="O3328" t="s">
        <v>61</v>
      </c>
    </row>
    <row r="3329" spans="1:15" x14ac:dyDescent="0.2">
      <c r="A3329" s="1" t="s">
        <v>28881</v>
      </c>
      <c r="B3329" s="1" t="s">
        <v>15675</v>
      </c>
      <c r="C3329" s="1" t="s">
        <v>15676</v>
      </c>
      <c r="D3329" s="1" t="s">
        <v>16217</v>
      </c>
      <c r="G3329" t="s">
        <v>61</v>
      </c>
      <c r="I3329" t="s">
        <v>61</v>
      </c>
      <c r="M3329" t="s">
        <v>61</v>
      </c>
      <c r="N3329" t="s">
        <v>61</v>
      </c>
      <c r="O3329" t="s">
        <v>61</v>
      </c>
    </row>
    <row r="3330" spans="1:15" x14ac:dyDescent="0.2">
      <c r="A3330" s="1" t="s">
        <v>28882</v>
      </c>
      <c r="B3330" s="1" t="s">
        <v>15677</v>
      </c>
      <c r="C3330" s="1" t="s">
        <v>15678</v>
      </c>
      <c r="D3330" s="1" t="s">
        <v>16217</v>
      </c>
      <c r="G3330" t="s">
        <v>61</v>
      </c>
      <c r="I3330" t="s">
        <v>61</v>
      </c>
      <c r="M3330" t="s">
        <v>61</v>
      </c>
      <c r="N3330" t="s">
        <v>61</v>
      </c>
      <c r="O3330" t="s">
        <v>61</v>
      </c>
    </row>
    <row r="3331" spans="1:15" x14ac:dyDescent="0.2">
      <c r="A3331" s="1" t="s">
        <v>28883</v>
      </c>
      <c r="B3331" s="1" t="s">
        <v>15679</v>
      </c>
      <c r="C3331" s="1" t="s">
        <v>15680</v>
      </c>
      <c r="D3331" s="1" t="s">
        <v>16217</v>
      </c>
      <c r="G3331" t="s">
        <v>61</v>
      </c>
      <c r="I3331" t="s">
        <v>61</v>
      </c>
      <c r="M3331" t="s">
        <v>61</v>
      </c>
      <c r="N3331" t="s">
        <v>61</v>
      </c>
      <c r="O3331" t="s">
        <v>61</v>
      </c>
    </row>
    <row r="3332" spans="1:15" x14ac:dyDescent="0.2">
      <c r="A3332" s="1" t="s">
        <v>28884</v>
      </c>
      <c r="B3332" s="1" t="s">
        <v>15681</v>
      </c>
      <c r="C3332" s="1" t="s">
        <v>15682</v>
      </c>
      <c r="D3332" s="1" t="s">
        <v>16217</v>
      </c>
      <c r="G3332" t="s">
        <v>61</v>
      </c>
      <c r="I3332" t="s">
        <v>61</v>
      </c>
      <c r="M3332" t="s">
        <v>61</v>
      </c>
      <c r="N3332" t="s">
        <v>61</v>
      </c>
      <c r="O3332" t="s">
        <v>61</v>
      </c>
    </row>
    <row r="3333" spans="1:15" x14ac:dyDescent="0.2">
      <c r="A3333" s="1" t="s">
        <v>28885</v>
      </c>
      <c r="B3333" s="1" t="s">
        <v>15683</v>
      </c>
      <c r="C3333" s="1" t="s">
        <v>15684</v>
      </c>
      <c r="D3333" s="1" t="s">
        <v>16217</v>
      </c>
      <c r="G3333" t="s">
        <v>61</v>
      </c>
      <c r="I3333" t="s">
        <v>61</v>
      </c>
      <c r="M3333" t="s">
        <v>61</v>
      </c>
      <c r="N3333" t="s">
        <v>61</v>
      </c>
      <c r="O3333" t="s">
        <v>61</v>
      </c>
    </row>
    <row r="3334" spans="1:15" x14ac:dyDescent="0.2">
      <c r="A3334" s="1" t="s">
        <v>28886</v>
      </c>
      <c r="B3334" s="1" t="s">
        <v>15685</v>
      </c>
      <c r="C3334" s="1" t="s">
        <v>15686</v>
      </c>
      <c r="D3334" s="1" t="s">
        <v>16217</v>
      </c>
      <c r="G3334" t="s">
        <v>61</v>
      </c>
      <c r="I3334" t="s">
        <v>61</v>
      </c>
      <c r="M3334" t="s">
        <v>61</v>
      </c>
      <c r="N3334" t="s">
        <v>61</v>
      </c>
      <c r="O3334" t="s">
        <v>61</v>
      </c>
    </row>
    <row r="3335" spans="1:15" x14ac:dyDescent="0.2">
      <c r="A3335" s="1" t="s">
        <v>28887</v>
      </c>
      <c r="B3335" s="1" t="s">
        <v>15687</v>
      </c>
      <c r="C3335" s="1" t="s">
        <v>15688</v>
      </c>
      <c r="D3335" s="1" t="s">
        <v>16217</v>
      </c>
      <c r="G3335" t="s">
        <v>61</v>
      </c>
      <c r="I3335" t="s">
        <v>61</v>
      </c>
      <c r="M3335" t="s">
        <v>61</v>
      </c>
      <c r="N3335" t="s">
        <v>61</v>
      </c>
      <c r="O3335" t="s">
        <v>61</v>
      </c>
    </row>
    <row r="3336" spans="1:15" x14ac:dyDescent="0.2">
      <c r="A3336" s="1" t="s">
        <v>28888</v>
      </c>
      <c r="B3336" s="1" t="s">
        <v>15689</v>
      </c>
      <c r="C3336" s="1" t="s">
        <v>15690</v>
      </c>
      <c r="D3336" s="1" t="s">
        <v>16217</v>
      </c>
      <c r="G3336" t="s">
        <v>61</v>
      </c>
      <c r="I3336" t="s">
        <v>61</v>
      </c>
      <c r="M3336" t="s">
        <v>61</v>
      </c>
      <c r="N3336" t="s">
        <v>61</v>
      </c>
      <c r="O3336" t="s">
        <v>61</v>
      </c>
    </row>
    <row r="3337" spans="1:15" x14ac:dyDescent="0.2">
      <c r="A3337" s="1" t="s">
        <v>28889</v>
      </c>
      <c r="B3337" s="1" t="s">
        <v>15691</v>
      </c>
      <c r="C3337" s="1" t="s">
        <v>15692</v>
      </c>
      <c r="D3337" s="1" t="s">
        <v>16217</v>
      </c>
      <c r="G3337" t="s">
        <v>61</v>
      </c>
      <c r="I3337" t="s">
        <v>61</v>
      </c>
      <c r="M3337" t="s">
        <v>61</v>
      </c>
      <c r="N3337" t="s">
        <v>61</v>
      </c>
      <c r="O3337" t="s">
        <v>61</v>
      </c>
    </row>
    <row r="3338" spans="1:15" x14ac:dyDescent="0.2">
      <c r="A3338" s="1" t="s">
        <v>28890</v>
      </c>
      <c r="B3338" s="1" t="s">
        <v>15693</v>
      </c>
      <c r="C3338" s="1" t="s">
        <v>15694</v>
      </c>
      <c r="D3338" s="1" t="s">
        <v>16217</v>
      </c>
      <c r="G3338" t="s">
        <v>61</v>
      </c>
      <c r="I3338" t="s">
        <v>61</v>
      </c>
      <c r="M3338" t="s">
        <v>61</v>
      </c>
      <c r="N3338" t="s">
        <v>61</v>
      </c>
      <c r="O3338" t="s">
        <v>61</v>
      </c>
    </row>
    <row r="3339" spans="1:15" x14ac:dyDescent="0.2">
      <c r="A3339" s="1" t="s">
        <v>28891</v>
      </c>
      <c r="B3339" s="1" t="s">
        <v>15695</v>
      </c>
      <c r="C3339" s="1" t="s">
        <v>15696</v>
      </c>
      <c r="D3339" s="1" t="s">
        <v>16217</v>
      </c>
      <c r="G3339" t="s">
        <v>61</v>
      </c>
      <c r="I3339" t="s">
        <v>62</v>
      </c>
      <c r="M3339" t="s">
        <v>61</v>
      </c>
      <c r="N3339" t="s">
        <v>61</v>
      </c>
      <c r="O3339" t="s">
        <v>61</v>
      </c>
    </row>
    <row r="3340" spans="1:15" x14ac:dyDescent="0.2">
      <c r="A3340" s="1" t="s">
        <v>28892</v>
      </c>
      <c r="B3340" s="1" t="s">
        <v>15697</v>
      </c>
      <c r="C3340" s="1" t="s">
        <v>15698</v>
      </c>
      <c r="D3340" s="1" t="s">
        <v>16217</v>
      </c>
      <c r="G3340" t="s">
        <v>61</v>
      </c>
      <c r="I3340" t="s">
        <v>61</v>
      </c>
      <c r="M3340" t="s">
        <v>61</v>
      </c>
      <c r="N3340" t="s">
        <v>61</v>
      </c>
      <c r="O3340" t="s">
        <v>61</v>
      </c>
    </row>
    <row r="3341" spans="1:15" x14ac:dyDescent="0.2">
      <c r="A3341" s="1" t="s">
        <v>28893</v>
      </c>
      <c r="B3341" s="1" t="s">
        <v>15699</v>
      </c>
      <c r="C3341" s="1" t="s">
        <v>15700</v>
      </c>
      <c r="D3341" s="1" t="s">
        <v>16217</v>
      </c>
      <c r="G3341" t="s">
        <v>61</v>
      </c>
      <c r="I3341" t="s">
        <v>61</v>
      </c>
      <c r="M3341" t="s">
        <v>61</v>
      </c>
      <c r="N3341" t="s">
        <v>61</v>
      </c>
      <c r="O3341" t="s">
        <v>61</v>
      </c>
    </row>
    <row r="3342" spans="1:15" x14ac:dyDescent="0.2">
      <c r="A3342" s="1" t="s">
        <v>28894</v>
      </c>
      <c r="B3342" s="1" t="s">
        <v>15701</v>
      </c>
      <c r="C3342" s="1" t="s">
        <v>15702</v>
      </c>
      <c r="D3342" s="1" t="s">
        <v>16217</v>
      </c>
      <c r="G3342" t="s">
        <v>61</v>
      </c>
      <c r="I3342" t="s">
        <v>61</v>
      </c>
      <c r="M3342" t="s">
        <v>61</v>
      </c>
      <c r="N3342" t="s">
        <v>61</v>
      </c>
      <c r="O3342" t="s">
        <v>61</v>
      </c>
    </row>
    <row r="3343" spans="1:15" x14ac:dyDescent="0.2">
      <c r="A3343" s="1" t="s">
        <v>28895</v>
      </c>
      <c r="B3343" s="1" t="s">
        <v>15703</v>
      </c>
      <c r="C3343" s="1" t="s">
        <v>15704</v>
      </c>
      <c r="D3343" s="1" t="s">
        <v>16217</v>
      </c>
      <c r="G3343" t="s">
        <v>61</v>
      </c>
      <c r="I3343" t="s">
        <v>61</v>
      </c>
      <c r="M3343" t="s">
        <v>61</v>
      </c>
      <c r="N3343" t="s">
        <v>61</v>
      </c>
      <c r="O3343" t="s">
        <v>61</v>
      </c>
    </row>
    <row r="3344" spans="1:15" x14ac:dyDescent="0.2">
      <c r="A3344" s="1" t="s">
        <v>28896</v>
      </c>
      <c r="B3344" s="1" t="s">
        <v>15705</v>
      </c>
      <c r="C3344" s="1" t="s">
        <v>15706</v>
      </c>
      <c r="D3344" s="1" t="s">
        <v>16217</v>
      </c>
      <c r="G3344" t="s">
        <v>61</v>
      </c>
      <c r="I3344" t="s">
        <v>61</v>
      </c>
      <c r="M3344" t="s">
        <v>61</v>
      </c>
      <c r="N3344" t="s">
        <v>61</v>
      </c>
      <c r="O3344" t="s">
        <v>61</v>
      </c>
    </row>
    <row r="3345" spans="1:15" x14ac:dyDescent="0.2">
      <c r="A3345" s="1" t="s">
        <v>28897</v>
      </c>
      <c r="B3345" s="1" t="s">
        <v>15707</v>
      </c>
      <c r="C3345" s="1" t="s">
        <v>15708</v>
      </c>
      <c r="D3345" s="1" t="s">
        <v>16217</v>
      </c>
      <c r="G3345" t="s">
        <v>61</v>
      </c>
      <c r="I3345" t="s">
        <v>61</v>
      </c>
      <c r="M3345" t="s">
        <v>61</v>
      </c>
      <c r="N3345" t="s">
        <v>61</v>
      </c>
      <c r="O3345" t="s">
        <v>61</v>
      </c>
    </row>
    <row r="3346" spans="1:15" x14ac:dyDescent="0.2">
      <c r="A3346" s="1" t="s">
        <v>28898</v>
      </c>
      <c r="B3346" s="1" t="s">
        <v>15709</v>
      </c>
      <c r="C3346" s="1" t="s">
        <v>15710</v>
      </c>
      <c r="D3346" s="1" t="s">
        <v>16217</v>
      </c>
      <c r="G3346" t="s">
        <v>61</v>
      </c>
      <c r="I3346" t="s">
        <v>61</v>
      </c>
      <c r="M3346" t="s">
        <v>61</v>
      </c>
      <c r="N3346" t="s">
        <v>61</v>
      </c>
      <c r="O3346" t="s">
        <v>61</v>
      </c>
    </row>
    <row r="3347" spans="1:15" x14ac:dyDescent="0.2">
      <c r="A3347" s="1" t="s">
        <v>28899</v>
      </c>
      <c r="B3347" s="1" t="s">
        <v>15711</v>
      </c>
      <c r="C3347" s="1" t="s">
        <v>15712</v>
      </c>
      <c r="D3347" s="1" t="s">
        <v>16217</v>
      </c>
      <c r="E3347" t="s">
        <v>61</v>
      </c>
      <c r="F3347" t="s">
        <v>61</v>
      </c>
      <c r="G3347" t="s">
        <v>62</v>
      </c>
      <c r="I3347" t="s">
        <v>62</v>
      </c>
      <c r="J3347" t="s">
        <v>61</v>
      </c>
      <c r="K3347" t="s">
        <v>61</v>
      </c>
      <c r="M3347" t="s">
        <v>62</v>
      </c>
      <c r="N3347" t="s">
        <v>62</v>
      </c>
      <c r="O3347" t="s">
        <v>62</v>
      </c>
    </row>
    <row r="3348" spans="1:15" x14ac:dyDescent="0.2">
      <c r="A3348" s="1" t="s">
        <v>28900</v>
      </c>
      <c r="B3348" s="1" t="s">
        <v>15713</v>
      </c>
      <c r="C3348" s="1" t="s">
        <v>15714</v>
      </c>
      <c r="D3348" s="1" t="s">
        <v>16217</v>
      </c>
      <c r="G3348" t="s">
        <v>61</v>
      </c>
      <c r="I3348" t="s">
        <v>61</v>
      </c>
      <c r="M3348" t="s">
        <v>61</v>
      </c>
      <c r="N3348" t="s">
        <v>61</v>
      </c>
      <c r="O3348" t="s">
        <v>61</v>
      </c>
    </row>
    <row r="3349" spans="1:15" x14ac:dyDescent="0.2">
      <c r="A3349" s="1" t="s">
        <v>28901</v>
      </c>
      <c r="B3349" s="1" t="s">
        <v>15715</v>
      </c>
      <c r="C3349" s="1" t="s">
        <v>15716</v>
      </c>
      <c r="D3349" s="1" t="s">
        <v>16217</v>
      </c>
      <c r="G3349" t="s">
        <v>61</v>
      </c>
      <c r="I3349" t="s">
        <v>61</v>
      </c>
      <c r="M3349" t="s">
        <v>61</v>
      </c>
      <c r="N3349" t="s">
        <v>61</v>
      </c>
      <c r="O3349" t="s">
        <v>61</v>
      </c>
    </row>
    <row r="3350" spans="1:15" x14ac:dyDescent="0.2">
      <c r="A3350" s="1" t="s">
        <v>28902</v>
      </c>
      <c r="B3350" s="1" t="s">
        <v>15717</v>
      </c>
      <c r="C3350" s="1" t="s">
        <v>15718</v>
      </c>
      <c r="D3350" s="1" t="s">
        <v>16217</v>
      </c>
      <c r="G3350" t="s">
        <v>61</v>
      </c>
      <c r="I3350" t="s">
        <v>61</v>
      </c>
      <c r="M3350" t="s">
        <v>61</v>
      </c>
      <c r="N3350" t="s">
        <v>61</v>
      </c>
      <c r="O3350" t="s">
        <v>61</v>
      </c>
    </row>
    <row r="3351" spans="1:15" x14ac:dyDescent="0.2">
      <c r="A3351" s="1" t="s">
        <v>28903</v>
      </c>
      <c r="B3351" s="1" t="s">
        <v>15719</v>
      </c>
      <c r="C3351" s="1" t="s">
        <v>15720</v>
      </c>
      <c r="D3351" s="1" t="s">
        <v>16217</v>
      </c>
      <c r="G3351" t="s">
        <v>61</v>
      </c>
      <c r="I3351" t="s">
        <v>61</v>
      </c>
      <c r="M3351" t="s">
        <v>61</v>
      </c>
      <c r="N3351" t="s">
        <v>61</v>
      </c>
      <c r="O3351" t="s">
        <v>61</v>
      </c>
    </row>
    <row r="3352" spans="1:15" x14ac:dyDescent="0.2">
      <c r="A3352" s="1" t="s">
        <v>28904</v>
      </c>
      <c r="B3352" s="1" t="s">
        <v>15721</v>
      </c>
      <c r="C3352" s="1" t="s">
        <v>15722</v>
      </c>
      <c r="D3352" s="1" t="s">
        <v>16217</v>
      </c>
      <c r="G3352" t="s">
        <v>61</v>
      </c>
      <c r="I3352" t="s">
        <v>61</v>
      </c>
      <c r="M3352" t="s">
        <v>61</v>
      </c>
      <c r="N3352" t="s">
        <v>61</v>
      </c>
      <c r="O3352" t="s">
        <v>61</v>
      </c>
    </row>
    <row r="3353" spans="1:15" x14ac:dyDescent="0.2">
      <c r="A3353" s="1" t="s">
        <v>28905</v>
      </c>
      <c r="B3353" s="1" t="s">
        <v>15723</v>
      </c>
      <c r="C3353" s="1" t="s">
        <v>15724</v>
      </c>
      <c r="D3353" s="1" t="s">
        <v>16217</v>
      </c>
      <c r="G3353" t="s">
        <v>61</v>
      </c>
      <c r="I3353" t="s">
        <v>61</v>
      </c>
      <c r="M3353" t="s">
        <v>61</v>
      </c>
      <c r="N3353" t="s">
        <v>61</v>
      </c>
      <c r="O3353" t="s">
        <v>61</v>
      </c>
    </row>
    <row r="3354" spans="1:15" x14ac:dyDescent="0.2">
      <c r="A3354" s="1" t="s">
        <v>28906</v>
      </c>
      <c r="B3354" s="1" t="s">
        <v>15725</v>
      </c>
      <c r="C3354" s="1" t="s">
        <v>15726</v>
      </c>
      <c r="D3354" s="1" t="s">
        <v>16217</v>
      </c>
      <c r="G3354" t="s">
        <v>61</v>
      </c>
      <c r="I3354" t="s">
        <v>61</v>
      </c>
      <c r="M3354" t="s">
        <v>61</v>
      </c>
      <c r="N3354" t="s">
        <v>61</v>
      </c>
      <c r="O3354" t="s">
        <v>61</v>
      </c>
    </row>
    <row r="3355" spans="1:15" x14ac:dyDescent="0.2">
      <c r="A3355" s="1" t="s">
        <v>28907</v>
      </c>
      <c r="B3355" s="1" t="s">
        <v>15727</v>
      </c>
      <c r="C3355" s="1" t="s">
        <v>15728</v>
      </c>
      <c r="D3355" s="1" t="s">
        <v>16217</v>
      </c>
      <c r="G3355" t="s">
        <v>61</v>
      </c>
      <c r="I3355" t="s">
        <v>61</v>
      </c>
      <c r="M3355" t="s">
        <v>61</v>
      </c>
      <c r="N3355" t="s">
        <v>61</v>
      </c>
      <c r="O3355" t="s">
        <v>61</v>
      </c>
    </row>
    <row r="3356" spans="1:15" x14ac:dyDescent="0.2">
      <c r="A3356" s="1" t="s">
        <v>28908</v>
      </c>
      <c r="B3356" s="1" t="s">
        <v>15729</v>
      </c>
      <c r="C3356" s="1" t="s">
        <v>15730</v>
      </c>
      <c r="D3356" s="1" t="s">
        <v>16217</v>
      </c>
      <c r="G3356" t="s">
        <v>61</v>
      </c>
      <c r="I3356" t="s">
        <v>61</v>
      </c>
      <c r="M3356" t="s">
        <v>61</v>
      </c>
      <c r="N3356" t="s">
        <v>61</v>
      </c>
      <c r="O3356" t="s">
        <v>61</v>
      </c>
    </row>
    <row r="3357" spans="1:15" x14ac:dyDescent="0.2">
      <c r="A3357" s="1" t="s">
        <v>28909</v>
      </c>
      <c r="B3357" s="1" t="s">
        <v>15731</v>
      </c>
      <c r="C3357" s="1" t="s">
        <v>15732</v>
      </c>
      <c r="D3357" s="1" t="s">
        <v>16217</v>
      </c>
      <c r="G3357" t="s">
        <v>61</v>
      </c>
      <c r="I3357" t="s">
        <v>61</v>
      </c>
      <c r="M3357" t="s">
        <v>61</v>
      </c>
      <c r="N3357" t="s">
        <v>61</v>
      </c>
      <c r="O3357" t="s">
        <v>61</v>
      </c>
    </row>
    <row r="3358" spans="1:15" x14ac:dyDescent="0.2">
      <c r="A3358" s="1" t="s">
        <v>28910</v>
      </c>
      <c r="B3358" s="1" t="s">
        <v>15733</v>
      </c>
      <c r="C3358" s="1" t="s">
        <v>15734</v>
      </c>
      <c r="D3358" s="1" t="s">
        <v>16217</v>
      </c>
      <c r="G3358" t="s">
        <v>61</v>
      </c>
      <c r="I3358" t="s">
        <v>61</v>
      </c>
      <c r="M3358" t="s">
        <v>61</v>
      </c>
      <c r="N3358" t="s">
        <v>61</v>
      </c>
      <c r="O3358" t="s">
        <v>61</v>
      </c>
    </row>
    <row r="3359" spans="1:15" x14ac:dyDescent="0.2">
      <c r="A3359" s="1" t="s">
        <v>28911</v>
      </c>
      <c r="B3359" s="1" t="s">
        <v>15735</v>
      </c>
      <c r="C3359" s="1" t="s">
        <v>15736</v>
      </c>
      <c r="D3359" s="1" t="s">
        <v>16217</v>
      </c>
      <c r="G3359" t="s">
        <v>61</v>
      </c>
      <c r="I3359" t="s">
        <v>61</v>
      </c>
      <c r="M3359" t="s">
        <v>61</v>
      </c>
      <c r="N3359" t="s">
        <v>61</v>
      </c>
      <c r="O3359" t="s">
        <v>61</v>
      </c>
    </row>
    <row r="3360" spans="1:15" x14ac:dyDescent="0.2">
      <c r="A3360" s="1" t="s">
        <v>28912</v>
      </c>
      <c r="B3360" s="1" t="s">
        <v>15737</v>
      </c>
      <c r="C3360" s="1" t="s">
        <v>15738</v>
      </c>
      <c r="D3360" s="1" t="s">
        <v>16217</v>
      </c>
      <c r="G3360" t="s">
        <v>61</v>
      </c>
      <c r="I3360" t="s">
        <v>61</v>
      </c>
      <c r="M3360" t="s">
        <v>61</v>
      </c>
      <c r="N3360" t="s">
        <v>61</v>
      </c>
      <c r="O3360" t="s">
        <v>61</v>
      </c>
    </row>
    <row r="3361" spans="1:15" x14ac:dyDescent="0.2">
      <c r="A3361" s="1" t="s">
        <v>28913</v>
      </c>
      <c r="B3361" s="1" t="s">
        <v>15739</v>
      </c>
      <c r="C3361" s="1" t="s">
        <v>15740</v>
      </c>
      <c r="D3361" s="1" t="s">
        <v>16217</v>
      </c>
      <c r="G3361" t="s">
        <v>61</v>
      </c>
      <c r="I3361" t="s">
        <v>61</v>
      </c>
      <c r="M3361" t="s">
        <v>61</v>
      </c>
      <c r="N3361" t="s">
        <v>61</v>
      </c>
      <c r="O3361" t="s">
        <v>61</v>
      </c>
    </row>
    <row r="3362" spans="1:15" x14ac:dyDescent="0.2">
      <c r="A3362" s="1" t="s">
        <v>28914</v>
      </c>
      <c r="B3362" s="1" t="s">
        <v>15741</v>
      </c>
      <c r="C3362" s="1" t="s">
        <v>15742</v>
      </c>
      <c r="D3362" s="1" t="s">
        <v>16217</v>
      </c>
      <c r="G3362" t="s">
        <v>61</v>
      </c>
      <c r="I3362" t="s">
        <v>61</v>
      </c>
      <c r="M3362" t="s">
        <v>61</v>
      </c>
      <c r="N3362" t="s">
        <v>61</v>
      </c>
      <c r="O3362" t="s">
        <v>61</v>
      </c>
    </row>
    <row r="3363" spans="1:15" x14ac:dyDescent="0.2">
      <c r="A3363" s="1" t="s">
        <v>28915</v>
      </c>
      <c r="B3363" s="1" t="s">
        <v>15743</v>
      </c>
      <c r="C3363" s="1" t="s">
        <v>15744</v>
      </c>
      <c r="D3363" s="1" t="s">
        <v>16217</v>
      </c>
      <c r="G3363" t="s">
        <v>61</v>
      </c>
      <c r="I3363" t="s">
        <v>61</v>
      </c>
      <c r="M3363" t="s">
        <v>61</v>
      </c>
      <c r="N3363" t="s">
        <v>61</v>
      </c>
      <c r="O3363" t="s">
        <v>61</v>
      </c>
    </row>
    <row r="3364" spans="1:15" x14ac:dyDescent="0.2">
      <c r="A3364" s="1" t="s">
        <v>28916</v>
      </c>
      <c r="B3364" s="1" t="s">
        <v>15745</v>
      </c>
      <c r="C3364" s="1" t="s">
        <v>15746</v>
      </c>
      <c r="D3364" s="1" t="s">
        <v>16217</v>
      </c>
      <c r="G3364" t="s">
        <v>61</v>
      </c>
      <c r="I3364" t="s">
        <v>61</v>
      </c>
      <c r="M3364" t="s">
        <v>61</v>
      </c>
      <c r="N3364" t="s">
        <v>61</v>
      </c>
      <c r="O3364" t="s">
        <v>61</v>
      </c>
    </row>
    <row r="3365" spans="1:15" x14ac:dyDescent="0.2">
      <c r="A3365" s="1" t="s">
        <v>28917</v>
      </c>
      <c r="B3365" s="1" t="s">
        <v>15747</v>
      </c>
      <c r="C3365" s="1" t="s">
        <v>15748</v>
      </c>
      <c r="D3365" s="1" t="s">
        <v>16217</v>
      </c>
      <c r="G3365" t="s">
        <v>61</v>
      </c>
      <c r="I3365" t="s">
        <v>61</v>
      </c>
      <c r="M3365" t="s">
        <v>61</v>
      </c>
      <c r="N3365" t="s">
        <v>61</v>
      </c>
      <c r="O3365" t="s">
        <v>61</v>
      </c>
    </row>
    <row r="3366" spans="1:15" x14ac:dyDescent="0.2">
      <c r="A3366" s="1" t="s">
        <v>28918</v>
      </c>
      <c r="B3366" s="1" t="s">
        <v>15749</v>
      </c>
      <c r="C3366" s="1" t="s">
        <v>15750</v>
      </c>
      <c r="D3366" s="1" t="s">
        <v>16217</v>
      </c>
      <c r="G3366" t="s">
        <v>61</v>
      </c>
      <c r="I3366" t="s">
        <v>61</v>
      </c>
      <c r="M3366" t="s">
        <v>61</v>
      </c>
      <c r="N3366" t="s">
        <v>61</v>
      </c>
      <c r="O3366" t="s">
        <v>61</v>
      </c>
    </row>
    <row r="3367" spans="1:15" x14ac:dyDescent="0.2">
      <c r="A3367" s="1" t="s">
        <v>28919</v>
      </c>
      <c r="B3367" s="1" t="s">
        <v>15751</v>
      </c>
      <c r="C3367" s="1" t="s">
        <v>15752</v>
      </c>
      <c r="D3367" s="1" t="s">
        <v>16217</v>
      </c>
      <c r="I3367" t="s">
        <v>61</v>
      </c>
    </row>
    <row r="3368" spans="1:15" x14ac:dyDescent="0.2">
      <c r="A3368" s="1" t="s">
        <v>28920</v>
      </c>
      <c r="B3368" s="1" t="s">
        <v>15753</v>
      </c>
      <c r="C3368" s="1" t="s">
        <v>15754</v>
      </c>
      <c r="D3368" s="1" t="s">
        <v>16217</v>
      </c>
      <c r="G3368" t="s">
        <v>61</v>
      </c>
      <c r="I3368" t="s">
        <v>61</v>
      </c>
      <c r="M3368" t="s">
        <v>61</v>
      </c>
      <c r="N3368" t="s">
        <v>61</v>
      </c>
      <c r="O3368" t="s">
        <v>61</v>
      </c>
    </row>
    <row r="3369" spans="1:15" x14ac:dyDescent="0.2">
      <c r="A3369" s="1" t="s">
        <v>28921</v>
      </c>
      <c r="B3369" s="1" t="s">
        <v>15755</v>
      </c>
      <c r="C3369" s="1" t="s">
        <v>15756</v>
      </c>
      <c r="D3369" s="1" t="s">
        <v>16217</v>
      </c>
      <c r="G3369" t="s">
        <v>61</v>
      </c>
      <c r="I3369" t="s">
        <v>62</v>
      </c>
      <c r="M3369" t="s">
        <v>61</v>
      </c>
      <c r="N3369" t="s">
        <v>61</v>
      </c>
      <c r="O3369" t="s">
        <v>62</v>
      </c>
    </row>
    <row r="3370" spans="1:15" x14ac:dyDescent="0.2">
      <c r="A3370" s="1" t="s">
        <v>28922</v>
      </c>
      <c r="B3370" s="1" t="s">
        <v>15757</v>
      </c>
      <c r="C3370" s="1" t="s">
        <v>15758</v>
      </c>
      <c r="D3370" s="1" t="s">
        <v>16217</v>
      </c>
      <c r="G3370" t="s">
        <v>61</v>
      </c>
      <c r="I3370" t="s">
        <v>61</v>
      </c>
      <c r="M3370" t="s">
        <v>61</v>
      </c>
      <c r="N3370" t="s">
        <v>61</v>
      </c>
      <c r="O3370" t="s">
        <v>61</v>
      </c>
    </row>
    <row r="3371" spans="1:15" x14ac:dyDescent="0.2">
      <c r="A3371" s="1" t="s">
        <v>28923</v>
      </c>
      <c r="B3371" s="1" t="s">
        <v>15759</v>
      </c>
      <c r="C3371" s="1" t="s">
        <v>15760</v>
      </c>
      <c r="D3371" s="1" t="s">
        <v>16217</v>
      </c>
      <c r="G3371" t="s">
        <v>61</v>
      </c>
      <c r="I3371" t="s">
        <v>61</v>
      </c>
      <c r="M3371" t="s">
        <v>61</v>
      </c>
      <c r="N3371" t="s">
        <v>61</v>
      </c>
      <c r="O3371" t="s">
        <v>61</v>
      </c>
    </row>
    <row r="3372" spans="1:15" x14ac:dyDescent="0.2">
      <c r="A3372" s="1" t="s">
        <v>28924</v>
      </c>
      <c r="B3372" s="1" t="s">
        <v>15761</v>
      </c>
      <c r="C3372" s="1" t="s">
        <v>15762</v>
      </c>
      <c r="D3372" s="1" t="s">
        <v>16217</v>
      </c>
      <c r="G3372" t="s">
        <v>61</v>
      </c>
      <c r="I3372" t="s">
        <v>61</v>
      </c>
      <c r="M3372" t="s">
        <v>61</v>
      </c>
      <c r="N3372" t="s">
        <v>61</v>
      </c>
      <c r="O3372" t="s">
        <v>61</v>
      </c>
    </row>
    <row r="3373" spans="1:15" x14ac:dyDescent="0.2">
      <c r="A3373" s="1" t="s">
        <v>28925</v>
      </c>
      <c r="B3373" s="1" t="s">
        <v>15763</v>
      </c>
      <c r="C3373" s="1" t="s">
        <v>15764</v>
      </c>
      <c r="D3373" s="1" t="s">
        <v>16217</v>
      </c>
      <c r="G3373" t="s">
        <v>61</v>
      </c>
      <c r="I3373" t="s">
        <v>61</v>
      </c>
      <c r="M3373" t="s">
        <v>61</v>
      </c>
      <c r="N3373" t="s">
        <v>61</v>
      </c>
      <c r="O3373" t="s">
        <v>61</v>
      </c>
    </row>
    <row r="3374" spans="1:15" x14ac:dyDescent="0.2">
      <c r="A3374" s="1" t="s">
        <v>28926</v>
      </c>
      <c r="B3374" s="1" t="s">
        <v>15765</v>
      </c>
      <c r="C3374" s="1" t="s">
        <v>15766</v>
      </c>
      <c r="D3374" s="1" t="s">
        <v>16217</v>
      </c>
      <c r="G3374" t="s">
        <v>61</v>
      </c>
      <c r="I3374" t="s">
        <v>61</v>
      </c>
      <c r="M3374" t="s">
        <v>61</v>
      </c>
      <c r="N3374" t="s">
        <v>61</v>
      </c>
      <c r="O3374" t="s">
        <v>61</v>
      </c>
    </row>
    <row r="3375" spans="1:15" x14ac:dyDescent="0.2">
      <c r="A3375" s="1" t="s">
        <v>28927</v>
      </c>
      <c r="B3375" s="1" t="s">
        <v>15767</v>
      </c>
      <c r="C3375" s="1" t="s">
        <v>15768</v>
      </c>
      <c r="D3375" s="1" t="s">
        <v>16217</v>
      </c>
      <c r="G3375" t="s">
        <v>61</v>
      </c>
      <c r="I3375" t="s">
        <v>61</v>
      </c>
      <c r="M3375" t="s">
        <v>61</v>
      </c>
      <c r="N3375" t="s">
        <v>61</v>
      </c>
      <c r="O3375" t="s">
        <v>61</v>
      </c>
    </row>
    <row r="3376" spans="1:15" x14ac:dyDescent="0.2">
      <c r="A3376" s="1" t="s">
        <v>28928</v>
      </c>
      <c r="B3376" s="1" t="s">
        <v>15769</v>
      </c>
      <c r="C3376" s="1" t="s">
        <v>15770</v>
      </c>
      <c r="D3376" s="1" t="s">
        <v>16217</v>
      </c>
      <c r="I3376" t="s">
        <v>61</v>
      </c>
    </row>
    <row r="3377" spans="1:15" x14ac:dyDescent="0.2">
      <c r="A3377" s="1" t="s">
        <v>28929</v>
      </c>
      <c r="B3377" s="1" t="s">
        <v>15771</v>
      </c>
      <c r="C3377" s="1" t="s">
        <v>15772</v>
      </c>
      <c r="D3377" s="1" t="s">
        <v>16217</v>
      </c>
      <c r="G3377" t="s">
        <v>61</v>
      </c>
      <c r="I3377" t="s">
        <v>61</v>
      </c>
      <c r="M3377" t="s">
        <v>61</v>
      </c>
      <c r="N3377" t="s">
        <v>61</v>
      </c>
      <c r="O3377" t="s">
        <v>61</v>
      </c>
    </row>
    <row r="3378" spans="1:15" x14ac:dyDescent="0.2">
      <c r="A3378" s="1" t="s">
        <v>28930</v>
      </c>
      <c r="B3378" s="1" t="s">
        <v>15773</v>
      </c>
      <c r="C3378" s="1" t="s">
        <v>15774</v>
      </c>
      <c r="D3378" s="1" t="s">
        <v>16217</v>
      </c>
      <c r="I3378" t="s">
        <v>62</v>
      </c>
    </row>
    <row r="3379" spans="1:15" x14ac:dyDescent="0.2">
      <c r="A3379" s="1" t="s">
        <v>28931</v>
      </c>
      <c r="B3379" s="1" t="s">
        <v>15775</v>
      </c>
      <c r="C3379" s="1" t="s">
        <v>15776</v>
      </c>
      <c r="D3379" s="1" t="s">
        <v>16217</v>
      </c>
      <c r="G3379" t="s">
        <v>61</v>
      </c>
      <c r="I3379" t="s">
        <v>61</v>
      </c>
      <c r="M3379" t="s">
        <v>61</v>
      </c>
      <c r="N3379" t="s">
        <v>61</v>
      </c>
      <c r="O3379" t="s">
        <v>61</v>
      </c>
    </row>
    <row r="3380" spans="1:15" x14ac:dyDescent="0.2">
      <c r="A3380" s="1" t="s">
        <v>28932</v>
      </c>
      <c r="B3380" s="1" t="s">
        <v>15777</v>
      </c>
      <c r="C3380" s="1" t="s">
        <v>15778</v>
      </c>
      <c r="D3380" s="1" t="s">
        <v>16217</v>
      </c>
      <c r="G3380" t="s">
        <v>61</v>
      </c>
      <c r="I3380" t="s">
        <v>61</v>
      </c>
      <c r="M3380" t="s">
        <v>61</v>
      </c>
      <c r="N3380" t="s">
        <v>61</v>
      </c>
      <c r="O3380" t="s">
        <v>61</v>
      </c>
    </row>
    <row r="3381" spans="1:15" x14ac:dyDescent="0.2">
      <c r="A3381" s="1" t="s">
        <v>28933</v>
      </c>
      <c r="B3381" s="1" t="s">
        <v>15779</v>
      </c>
      <c r="C3381" s="1" t="s">
        <v>15780</v>
      </c>
      <c r="D3381" s="1" t="s">
        <v>16217</v>
      </c>
      <c r="G3381" t="s">
        <v>61</v>
      </c>
      <c r="I3381" t="s">
        <v>61</v>
      </c>
      <c r="M3381" t="s">
        <v>61</v>
      </c>
      <c r="N3381" t="s">
        <v>61</v>
      </c>
      <c r="O3381" t="s">
        <v>61</v>
      </c>
    </row>
    <row r="3382" spans="1:15" x14ac:dyDescent="0.2">
      <c r="A3382" s="1" t="s">
        <v>28934</v>
      </c>
      <c r="B3382" s="1" t="s">
        <v>15781</v>
      </c>
      <c r="C3382" s="1" t="s">
        <v>15782</v>
      </c>
      <c r="D3382" s="1" t="s">
        <v>16217</v>
      </c>
      <c r="G3382" t="s">
        <v>61</v>
      </c>
      <c r="I3382" t="s">
        <v>61</v>
      </c>
      <c r="M3382" t="s">
        <v>61</v>
      </c>
      <c r="N3382" t="s">
        <v>61</v>
      </c>
      <c r="O3382" t="s">
        <v>61</v>
      </c>
    </row>
    <row r="3383" spans="1:15" x14ac:dyDescent="0.2">
      <c r="A3383" s="1" t="s">
        <v>28935</v>
      </c>
      <c r="B3383" s="1" t="s">
        <v>15783</v>
      </c>
      <c r="C3383" s="1" t="s">
        <v>15784</v>
      </c>
      <c r="D3383" s="1" t="s">
        <v>16217</v>
      </c>
      <c r="G3383" t="s">
        <v>61</v>
      </c>
      <c r="I3383" t="s">
        <v>61</v>
      </c>
      <c r="M3383" t="s">
        <v>61</v>
      </c>
      <c r="N3383" t="s">
        <v>61</v>
      </c>
      <c r="O3383" t="s">
        <v>61</v>
      </c>
    </row>
    <row r="3384" spans="1:15" x14ac:dyDescent="0.2">
      <c r="A3384" s="1" t="s">
        <v>28936</v>
      </c>
      <c r="B3384" s="1" t="s">
        <v>15785</v>
      </c>
      <c r="C3384" s="1" t="s">
        <v>15786</v>
      </c>
      <c r="D3384" s="1" t="s">
        <v>16217</v>
      </c>
      <c r="G3384" t="s">
        <v>61</v>
      </c>
      <c r="I3384" t="s">
        <v>62</v>
      </c>
      <c r="M3384" t="s">
        <v>61</v>
      </c>
      <c r="N3384" t="s">
        <v>61</v>
      </c>
      <c r="O3384" t="s">
        <v>62</v>
      </c>
    </row>
    <row r="3385" spans="1:15" x14ac:dyDescent="0.2">
      <c r="A3385" s="1" t="s">
        <v>28937</v>
      </c>
      <c r="B3385" s="1" t="s">
        <v>15787</v>
      </c>
      <c r="C3385" s="1" t="s">
        <v>15788</v>
      </c>
      <c r="D3385" s="1" t="s">
        <v>16217</v>
      </c>
      <c r="G3385" t="s">
        <v>61</v>
      </c>
      <c r="I3385" t="s">
        <v>61</v>
      </c>
      <c r="M3385" t="s">
        <v>61</v>
      </c>
      <c r="N3385" t="s">
        <v>61</v>
      </c>
      <c r="O3385" t="s">
        <v>61</v>
      </c>
    </row>
    <row r="3386" spans="1:15" x14ac:dyDescent="0.2">
      <c r="A3386" s="1" t="s">
        <v>28938</v>
      </c>
      <c r="B3386" s="1" t="s">
        <v>15789</v>
      </c>
      <c r="C3386" s="1" t="s">
        <v>15790</v>
      </c>
      <c r="D3386" s="1" t="s">
        <v>16217</v>
      </c>
      <c r="G3386" t="s">
        <v>61</v>
      </c>
      <c r="I3386" t="s">
        <v>61</v>
      </c>
      <c r="M3386" t="s">
        <v>61</v>
      </c>
      <c r="N3386" t="s">
        <v>61</v>
      </c>
      <c r="O3386" t="s">
        <v>61</v>
      </c>
    </row>
    <row r="3387" spans="1:15" x14ac:dyDescent="0.2">
      <c r="A3387" s="1" t="s">
        <v>28939</v>
      </c>
      <c r="B3387" s="1" t="s">
        <v>15791</v>
      </c>
      <c r="C3387" s="1" t="s">
        <v>15792</v>
      </c>
      <c r="D3387" s="1" t="s">
        <v>16217</v>
      </c>
      <c r="G3387" t="s">
        <v>61</v>
      </c>
      <c r="I3387" t="s">
        <v>61</v>
      </c>
      <c r="M3387" t="s">
        <v>61</v>
      </c>
      <c r="N3387" t="s">
        <v>61</v>
      </c>
      <c r="O3387" t="s">
        <v>61</v>
      </c>
    </row>
    <row r="3388" spans="1:15" x14ac:dyDescent="0.2">
      <c r="A3388" s="1" t="s">
        <v>28940</v>
      </c>
      <c r="B3388" s="1" t="s">
        <v>15793</v>
      </c>
      <c r="C3388" s="1" t="s">
        <v>15794</v>
      </c>
      <c r="D3388" s="1" t="s">
        <v>16217</v>
      </c>
      <c r="G3388" t="s">
        <v>61</v>
      </c>
      <c r="I3388" t="s">
        <v>61</v>
      </c>
      <c r="M3388" t="s">
        <v>61</v>
      </c>
      <c r="N3388" t="s">
        <v>61</v>
      </c>
      <c r="O3388" t="s">
        <v>61</v>
      </c>
    </row>
    <row r="3389" spans="1:15" x14ac:dyDescent="0.2">
      <c r="A3389" s="1" t="s">
        <v>28941</v>
      </c>
      <c r="B3389" s="1" t="s">
        <v>15795</v>
      </c>
      <c r="C3389" s="1" t="s">
        <v>15796</v>
      </c>
      <c r="D3389" s="1" t="s">
        <v>16217</v>
      </c>
      <c r="G3389" t="s">
        <v>61</v>
      </c>
      <c r="I3389" t="s">
        <v>61</v>
      </c>
      <c r="M3389" t="s">
        <v>61</v>
      </c>
      <c r="N3389" t="s">
        <v>61</v>
      </c>
      <c r="O3389" t="s">
        <v>61</v>
      </c>
    </row>
    <row r="3390" spans="1:15" x14ac:dyDescent="0.2">
      <c r="A3390" s="1" t="s">
        <v>28942</v>
      </c>
      <c r="B3390" s="1" t="s">
        <v>15797</v>
      </c>
      <c r="C3390" s="1" t="s">
        <v>15798</v>
      </c>
      <c r="D3390" s="1" t="s">
        <v>16217</v>
      </c>
      <c r="G3390" t="s">
        <v>61</v>
      </c>
      <c r="I3390" t="s">
        <v>61</v>
      </c>
      <c r="M3390" t="s">
        <v>61</v>
      </c>
      <c r="N3390" t="s">
        <v>61</v>
      </c>
      <c r="O3390" t="s">
        <v>61</v>
      </c>
    </row>
    <row r="3391" spans="1:15" x14ac:dyDescent="0.2">
      <c r="A3391" s="1" t="s">
        <v>28943</v>
      </c>
      <c r="B3391" s="1" t="s">
        <v>15799</v>
      </c>
      <c r="C3391" s="1" t="s">
        <v>15800</v>
      </c>
      <c r="D3391" s="1" t="s">
        <v>16217</v>
      </c>
      <c r="G3391" t="s">
        <v>61</v>
      </c>
      <c r="I3391" t="s">
        <v>61</v>
      </c>
      <c r="M3391" t="s">
        <v>61</v>
      </c>
      <c r="N3391" t="s">
        <v>61</v>
      </c>
      <c r="O3391" t="s">
        <v>61</v>
      </c>
    </row>
    <row r="3392" spans="1:15" x14ac:dyDescent="0.2">
      <c r="A3392" s="1" t="s">
        <v>28944</v>
      </c>
      <c r="B3392" s="1" t="s">
        <v>15801</v>
      </c>
      <c r="C3392" s="1" t="s">
        <v>15802</v>
      </c>
      <c r="D3392" s="1" t="s">
        <v>16217</v>
      </c>
      <c r="G3392" t="s">
        <v>61</v>
      </c>
      <c r="I3392" t="s">
        <v>61</v>
      </c>
      <c r="M3392" t="s">
        <v>61</v>
      </c>
      <c r="N3392" t="s">
        <v>61</v>
      </c>
      <c r="O3392" t="s">
        <v>61</v>
      </c>
    </row>
    <row r="3393" spans="1:15" x14ac:dyDescent="0.2">
      <c r="A3393" s="1" t="s">
        <v>28945</v>
      </c>
      <c r="B3393" s="1" t="s">
        <v>15803</v>
      </c>
      <c r="C3393" s="1" t="s">
        <v>15804</v>
      </c>
      <c r="D3393" s="1" t="s">
        <v>16217</v>
      </c>
      <c r="G3393" t="s">
        <v>61</v>
      </c>
      <c r="I3393" t="s">
        <v>61</v>
      </c>
      <c r="M3393" t="s">
        <v>61</v>
      </c>
      <c r="N3393" t="s">
        <v>61</v>
      </c>
      <c r="O3393" t="s">
        <v>61</v>
      </c>
    </row>
    <row r="3394" spans="1:15" x14ac:dyDescent="0.2">
      <c r="A3394" s="1" t="s">
        <v>28946</v>
      </c>
      <c r="B3394" s="1" t="s">
        <v>15805</v>
      </c>
      <c r="C3394" s="1" t="s">
        <v>15806</v>
      </c>
      <c r="D3394" s="1" t="s">
        <v>16217</v>
      </c>
      <c r="G3394" t="s">
        <v>61</v>
      </c>
      <c r="I3394" t="s">
        <v>61</v>
      </c>
      <c r="M3394" t="s">
        <v>61</v>
      </c>
      <c r="N3394" t="s">
        <v>61</v>
      </c>
      <c r="O3394" t="s">
        <v>61</v>
      </c>
    </row>
    <row r="3395" spans="1:15" x14ac:dyDescent="0.2">
      <c r="A3395" s="1" t="s">
        <v>28947</v>
      </c>
      <c r="B3395" s="1" t="s">
        <v>15807</v>
      </c>
      <c r="C3395" s="1" t="s">
        <v>15808</v>
      </c>
      <c r="D3395" s="1" t="s">
        <v>16217</v>
      </c>
      <c r="G3395" t="s">
        <v>61</v>
      </c>
      <c r="I3395" t="s">
        <v>61</v>
      </c>
      <c r="M3395" t="s">
        <v>61</v>
      </c>
      <c r="N3395" t="s">
        <v>61</v>
      </c>
      <c r="O3395" t="s">
        <v>61</v>
      </c>
    </row>
    <row r="3396" spans="1:15" x14ac:dyDescent="0.2">
      <c r="A3396" s="1" t="s">
        <v>28948</v>
      </c>
      <c r="B3396" s="1" t="s">
        <v>15809</v>
      </c>
      <c r="C3396" s="1" t="s">
        <v>15810</v>
      </c>
      <c r="D3396" s="1" t="s">
        <v>16217</v>
      </c>
      <c r="I3396" t="s">
        <v>61</v>
      </c>
    </row>
    <row r="3397" spans="1:15" x14ac:dyDescent="0.2">
      <c r="A3397" s="1" t="s">
        <v>28949</v>
      </c>
      <c r="B3397" s="1" t="s">
        <v>15811</v>
      </c>
      <c r="C3397" s="1" t="s">
        <v>15812</v>
      </c>
      <c r="D3397" s="1" t="s">
        <v>16217</v>
      </c>
      <c r="G3397" t="s">
        <v>61</v>
      </c>
      <c r="I3397" t="s">
        <v>61</v>
      </c>
      <c r="M3397" t="s">
        <v>61</v>
      </c>
      <c r="N3397" t="s">
        <v>61</v>
      </c>
    </row>
    <row r="3398" spans="1:15" x14ac:dyDescent="0.2">
      <c r="A3398" s="1" t="s">
        <v>28950</v>
      </c>
      <c r="B3398" s="1" t="s">
        <v>15813</v>
      </c>
      <c r="C3398" s="1" t="s">
        <v>15814</v>
      </c>
      <c r="D3398" s="1" t="s">
        <v>16217</v>
      </c>
      <c r="G3398" t="s">
        <v>61</v>
      </c>
      <c r="I3398" t="s">
        <v>61</v>
      </c>
      <c r="M3398" t="s">
        <v>61</v>
      </c>
      <c r="N3398" t="s">
        <v>61</v>
      </c>
    </row>
    <row r="3399" spans="1:15" x14ac:dyDescent="0.2">
      <c r="A3399" s="1" t="s">
        <v>28951</v>
      </c>
      <c r="B3399" s="1" t="s">
        <v>15815</v>
      </c>
      <c r="C3399" s="1" t="s">
        <v>15816</v>
      </c>
      <c r="D3399" s="1" t="s">
        <v>16217</v>
      </c>
      <c r="G3399" t="s">
        <v>61</v>
      </c>
      <c r="I3399" t="s">
        <v>61</v>
      </c>
      <c r="M3399" t="s">
        <v>61</v>
      </c>
      <c r="N3399" t="s">
        <v>61</v>
      </c>
    </row>
    <row r="3400" spans="1:15" x14ac:dyDescent="0.2">
      <c r="A3400" s="1" t="s">
        <v>28952</v>
      </c>
      <c r="B3400" s="1" t="s">
        <v>15817</v>
      </c>
      <c r="C3400" s="1" t="s">
        <v>15818</v>
      </c>
      <c r="D3400" s="1" t="s">
        <v>16217</v>
      </c>
      <c r="G3400" t="s">
        <v>61</v>
      </c>
      <c r="I3400" t="s">
        <v>61</v>
      </c>
      <c r="M3400" t="s">
        <v>61</v>
      </c>
      <c r="N3400" t="s">
        <v>61</v>
      </c>
    </row>
    <row r="3401" spans="1:15" x14ac:dyDescent="0.2">
      <c r="A3401" s="1" t="s">
        <v>28953</v>
      </c>
      <c r="B3401" s="1" t="s">
        <v>15819</v>
      </c>
      <c r="C3401" s="1" t="s">
        <v>15820</v>
      </c>
      <c r="D3401" s="1" t="s">
        <v>16217</v>
      </c>
      <c r="G3401" t="s">
        <v>61</v>
      </c>
      <c r="I3401" t="s">
        <v>61</v>
      </c>
      <c r="M3401" t="s">
        <v>61</v>
      </c>
      <c r="N3401" t="s">
        <v>61</v>
      </c>
    </row>
    <row r="3402" spans="1:15" x14ac:dyDescent="0.2">
      <c r="A3402" s="1" t="s">
        <v>28954</v>
      </c>
      <c r="B3402" s="1" t="s">
        <v>15821</v>
      </c>
      <c r="C3402" s="1" t="s">
        <v>15822</v>
      </c>
      <c r="D3402" s="1" t="s">
        <v>16217</v>
      </c>
      <c r="G3402" t="s">
        <v>61</v>
      </c>
      <c r="I3402" t="s">
        <v>61</v>
      </c>
      <c r="M3402" t="s">
        <v>61</v>
      </c>
      <c r="N3402" t="s">
        <v>61</v>
      </c>
    </row>
    <row r="3403" spans="1:15" x14ac:dyDescent="0.2">
      <c r="A3403" s="1" t="s">
        <v>28955</v>
      </c>
      <c r="B3403" s="1" t="s">
        <v>15823</v>
      </c>
      <c r="C3403" s="1" t="s">
        <v>15824</v>
      </c>
      <c r="D3403" s="1" t="s">
        <v>16217</v>
      </c>
      <c r="G3403" t="s">
        <v>61</v>
      </c>
      <c r="I3403" t="s">
        <v>61</v>
      </c>
      <c r="M3403" t="s">
        <v>61</v>
      </c>
      <c r="N3403" t="s">
        <v>61</v>
      </c>
    </row>
    <row r="3404" spans="1:15" x14ac:dyDescent="0.2">
      <c r="A3404" s="1" t="s">
        <v>28956</v>
      </c>
      <c r="B3404" s="1" t="s">
        <v>15825</v>
      </c>
      <c r="C3404" s="1" t="s">
        <v>15826</v>
      </c>
      <c r="D3404" s="1" t="s">
        <v>16217</v>
      </c>
      <c r="G3404" t="s">
        <v>61</v>
      </c>
      <c r="I3404" t="s">
        <v>61</v>
      </c>
      <c r="M3404" t="s">
        <v>61</v>
      </c>
      <c r="N3404" t="s">
        <v>61</v>
      </c>
    </row>
    <row r="3405" spans="1:15" x14ac:dyDescent="0.2">
      <c r="A3405" s="1" t="s">
        <v>28957</v>
      </c>
      <c r="B3405" s="1" t="s">
        <v>15827</v>
      </c>
      <c r="C3405" s="1" t="s">
        <v>15828</v>
      </c>
      <c r="D3405" s="1" t="s">
        <v>16217</v>
      </c>
      <c r="G3405" t="s">
        <v>61</v>
      </c>
      <c r="I3405" t="s">
        <v>61</v>
      </c>
      <c r="M3405" t="s">
        <v>61</v>
      </c>
      <c r="N3405" t="s">
        <v>61</v>
      </c>
    </row>
    <row r="3406" spans="1:15" x14ac:dyDescent="0.2">
      <c r="A3406" s="1" t="s">
        <v>28958</v>
      </c>
      <c r="B3406" s="1" t="s">
        <v>15829</v>
      </c>
      <c r="C3406" s="1" t="s">
        <v>15830</v>
      </c>
      <c r="D3406" s="1" t="s">
        <v>16217</v>
      </c>
      <c r="G3406" t="s">
        <v>61</v>
      </c>
      <c r="I3406" t="s">
        <v>61</v>
      </c>
      <c r="M3406" t="s">
        <v>61</v>
      </c>
      <c r="N3406" t="s">
        <v>61</v>
      </c>
    </row>
    <row r="3407" spans="1:15" x14ac:dyDescent="0.2">
      <c r="A3407" s="1" t="s">
        <v>28959</v>
      </c>
      <c r="B3407" s="1" t="s">
        <v>15831</v>
      </c>
      <c r="C3407" s="1" t="s">
        <v>15832</v>
      </c>
      <c r="D3407" s="1" t="s">
        <v>16217</v>
      </c>
      <c r="G3407" t="s">
        <v>61</v>
      </c>
      <c r="I3407" t="s">
        <v>61</v>
      </c>
      <c r="M3407" t="s">
        <v>61</v>
      </c>
      <c r="N3407" t="s">
        <v>61</v>
      </c>
    </row>
    <row r="3408" spans="1:15" x14ac:dyDescent="0.2">
      <c r="A3408" s="1" t="s">
        <v>28960</v>
      </c>
      <c r="B3408" s="1" t="s">
        <v>15833</v>
      </c>
      <c r="C3408" s="1" t="s">
        <v>15834</v>
      </c>
      <c r="D3408" s="1" t="s">
        <v>16217</v>
      </c>
      <c r="G3408" t="s">
        <v>61</v>
      </c>
      <c r="I3408" t="s">
        <v>61</v>
      </c>
      <c r="M3408" t="s">
        <v>61</v>
      </c>
      <c r="N3408" t="s">
        <v>61</v>
      </c>
    </row>
    <row r="3409" spans="1:14" x14ac:dyDescent="0.2">
      <c r="A3409" s="1" t="s">
        <v>28961</v>
      </c>
      <c r="B3409" s="1" t="s">
        <v>15835</v>
      </c>
      <c r="C3409" s="1" t="s">
        <v>15836</v>
      </c>
      <c r="D3409" s="1" t="s">
        <v>16217</v>
      </c>
      <c r="G3409" t="s">
        <v>61</v>
      </c>
      <c r="I3409" t="s">
        <v>61</v>
      </c>
      <c r="M3409" t="s">
        <v>61</v>
      </c>
      <c r="N3409" t="s">
        <v>61</v>
      </c>
    </row>
    <row r="3410" spans="1:14" x14ac:dyDescent="0.2">
      <c r="A3410" s="1" t="s">
        <v>28962</v>
      </c>
      <c r="B3410" s="1" t="s">
        <v>15837</v>
      </c>
      <c r="C3410" s="1" t="s">
        <v>15838</v>
      </c>
      <c r="D3410" s="1" t="s">
        <v>16217</v>
      </c>
      <c r="G3410" t="s">
        <v>61</v>
      </c>
      <c r="I3410" t="s">
        <v>61</v>
      </c>
      <c r="M3410" t="s">
        <v>61</v>
      </c>
      <c r="N3410" t="s">
        <v>61</v>
      </c>
    </row>
    <row r="3411" spans="1:14" x14ac:dyDescent="0.2">
      <c r="A3411" s="1" t="s">
        <v>28963</v>
      </c>
      <c r="B3411" s="1" t="s">
        <v>15839</v>
      </c>
      <c r="C3411" s="1" t="s">
        <v>15840</v>
      </c>
      <c r="D3411" s="1" t="s">
        <v>16217</v>
      </c>
      <c r="G3411" t="s">
        <v>61</v>
      </c>
      <c r="I3411" t="s">
        <v>61</v>
      </c>
      <c r="M3411" t="s">
        <v>61</v>
      </c>
      <c r="N3411" t="s">
        <v>61</v>
      </c>
    </row>
    <row r="3412" spans="1:14" x14ac:dyDescent="0.2">
      <c r="A3412" s="1" t="s">
        <v>28964</v>
      </c>
      <c r="B3412" s="1" t="s">
        <v>15841</v>
      </c>
      <c r="C3412" s="1" t="s">
        <v>15842</v>
      </c>
      <c r="D3412" s="1" t="s">
        <v>16217</v>
      </c>
      <c r="G3412" t="s">
        <v>61</v>
      </c>
      <c r="I3412" t="s">
        <v>61</v>
      </c>
      <c r="M3412" t="s">
        <v>61</v>
      </c>
      <c r="N3412" t="s">
        <v>61</v>
      </c>
    </row>
    <row r="3413" spans="1:14" x14ac:dyDescent="0.2">
      <c r="A3413" s="1" t="s">
        <v>28965</v>
      </c>
      <c r="B3413" s="1" t="s">
        <v>15843</v>
      </c>
      <c r="C3413" s="1" t="s">
        <v>15844</v>
      </c>
      <c r="D3413" s="1" t="s">
        <v>16217</v>
      </c>
      <c r="G3413" t="s">
        <v>61</v>
      </c>
      <c r="I3413" t="s">
        <v>61</v>
      </c>
      <c r="M3413" t="s">
        <v>61</v>
      </c>
      <c r="N3413" t="s">
        <v>61</v>
      </c>
    </row>
    <row r="3414" spans="1:14" x14ac:dyDescent="0.2">
      <c r="A3414" s="1" t="s">
        <v>28966</v>
      </c>
      <c r="B3414" s="1" t="s">
        <v>15845</v>
      </c>
      <c r="C3414" s="1" t="s">
        <v>15846</v>
      </c>
      <c r="D3414" s="1" t="s">
        <v>16217</v>
      </c>
      <c r="G3414" t="s">
        <v>61</v>
      </c>
      <c r="I3414" t="s">
        <v>61</v>
      </c>
      <c r="M3414" t="s">
        <v>61</v>
      </c>
      <c r="N3414" t="s">
        <v>61</v>
      </c>
    </row>
    <row r="3415" spans="1:14" x14ac:dyDescent="0.2">
      <c r="A3415" s="1" t="s">
        <v>28967</v>
      </c>
      <c r="B3415" s="1" t="s">
        <v>15847</v>
      </c>
      <c r="C3415" s="1" t="s">
        <v>15848</v>
      </c>
      <c r="D3415" s="1" t="s">
        <v>16217</v>
      </c>
      <c r="G3415" t="s">
        <v>61</v>
      </c>
      <c r="I3415" t="s">
        <v>61</v>
      </c>
      <c r="M3415" t="s">
        <v>61</v>
      </c>
      <c r="N3415" t="s">
        <v>61</v>
      </c>
    </row>
    <row r="3416" spans="1:14" x14ac:dyDescent="0.2">
      <c r="A3416" s="1" t="s">
        <v>28968</v>
      </c>
      <c r="B3416" s="1" t="s">
        <v>15849</v>
      </c>
      <c r="C3416" s="1" t="s">
        <v>15850</v>
      </c>
      <c r="D3416" s="1" t="s">
        <v>16217</v>
      </c>
      <c r="G3416" t="s">
        <v>61</v>
      </c>
      <c r="I3416" t="s">
        <v>61</v>
      </c>
      <c r="M3416" t="s">
        <v>61</v>
      </c>
      <c r="N3416" t="s">
        <v>61</v>
      </c>
    </row>
    <row r="3417" spans="1:14" x14ac:dyDescent="0.2">
      <c r="A3417" s="1" t="s">
        <v>28969</v>
      </c>
      <c r="B3417" s="1" t="s">
        <v>15851</v>
      </c>
      <c r="C3417" s="1" t="s">
        <v>15852</v>
      </c>
      <c r="D3417" s="1" t="s">
        <v>16217</v>
      </c>
      <c r="G3417" t="s">
        <v>61</v>
      </c>
      <c r="I3417" t="s">
        <v>61</v>
      </c>
      <c r="M3417" t="s">
        <v>61</v>
      </c>
      <c r="N3417" t="s">
        <v>61</v>
      </c>
    </row>
    <row r="3418" spans="1:14" x14ac:dyDescent="0.2">
      <c r="A3418" s="1" t="s">
        <v>28970</v>
      </c>
      <c r="B3418" s="1" t="s">
        <v>15853</v>
      </c>
      <c r="C3418" s="1" t="s">
        <v>15854</v>
      </c>
      <c r="D3418" s="1" t="s">
        <v>16217</v>
      </c>
      <c r="G3418" t="s">
        <v>61</v>
      </c>
      <c r="I3418" t="s">
        <v>61</v>
      </c>
      <c r="M3418" t="s">
        <v>61</v>
      </c>
      <c r="N3418" t="s">
        <v>61</v>
      </c>
    </row>
    <row r="3419" spans="1:14" x14ac:dyDescent="0.2">
      <c r="A3419" s="1" t="s">
        <v>28971</v>
      </c>
      <c r="B3419" s="1" t="s">
        <v>15855</v>
      </c>
      <c r="C3419" s="1" t="s">
        <v>15856</v>
      </c>
      <c r="D3419" s="1" t="s">
        <v>16217</v>
      </c>
      <c r="G3419" t="s">
        <v>61</v>
      </c>
      <c r="I3419" t="s">
        <v>61</v>
      </c>
      <c r="M3419" t="s">
        <v>61</v>
      </c>
      <c r="N3419" t="s">
        <v>61</v>
      </c>
    </row>
    <row r="3420" spans="1:14" x14ac:dyDescent="0.2">
      <c r="A3420" s="1" t="s">
        <v>28972</v>
      </c>
      <c r="B3420" s="1" t="s">
        <v>15857</v>
      </c>
      <c r="C3420" s="1" t="s">
        <v>15858</v>
      </c>
      <c r="D3420" s="1" t="s">
        <v>16217</v>
      </c>
      <c r="G3420" t="s">
        <v>61</v>
      </c>
      <c r="I3420" t="s">
        <v>61</v>
      </c>
      <c r="M3420" t="s">
        <v>61</v>
      </c>
      <c r="N3420" t="s">
        <v>61</v>
      </c>
    </row>
    <row r="3421" spans="1:14" x14ac:dyDescent="0.2">
      <c r="A3421" s="1" t="s">
        <v>28973</v>
      </c>
      <c r="B3421" s="1" t="s">
        <v>15859</v>
      </c>
      <c r="C3421" s="1" t="s">
        <v>15860</v>
      </c>
      <c r="D3421" s="1" t="s">
        <v>16217</v>
      </c>
      <c r="G3421" t="s">
        <v>61</v>
      </c>
      <c r="I3421" t="s">
        <v>61</v>
      </c>
      <c r="M3421" t="s">
        <v>61</v>
      </c>
      <c r="N3421" t="s">
        <v>61</v>
      </c>
    </row>
    <row r="3422" spans="1:14" x14ac:dyDescent="0.2">
      <c r="A3422" s="1" t="s">
        <v>28974</v>
      </c>
      <c r="B3422" s="1" t="s">
        <v>15861</v>
      </c>
      <c r="C3422" s="1" t="s">
        <v>15862</v>
      </c>
      <c r="D3422" s="1" t="s">
        <v>16217</v>
      </c>
      <c r="G3422" t="s">
        <v>61</v>
      </c>
      <c r="I3422" t="s">
        <v>61</v>
      </c>
      <c r="M3422" t="s">
        <v>61</v>
      </c>
      <c r="N3422" t="s">
        <v>61</v>
      </c>
    </row>
    <row r="3423" spans="1:14" x14ac:dyDescent="0.2">
      <c r="A3423" s="1" t="s">
        <v>28975</v>
      </c>
      <c r="B3423" s="1" t="s">
        <v>15863</v>
      </c>
      <c r="C3423" s="1" t="s">
        <v>15864</v>
      </c>
      <c r="D3423" s="1" t="s">
        <v>16217</v>
      </c>
      <c r="G3423" t="s">
        <v>61</v>
      </c>
      <c r="I3423" t="s">
        <v>62</v>
      </c>
      <c r="M3423" t="s">
        <v>61</v>
      </c>
      <c r="N3423" t="s">
        <v>62</v>
      </c>
    </row>
    <row r="3424" spans="1:14" x14ac:dyDescent="0.2">
      <c r="A3424" s="1" t="s">
        <v>28976</v>
      </c>
      <c r="B3424" s="1" t="s">
        <v>15865</v>
      </c>
      <c r="C3424" s="1" t="s">
        <v>15866</v>
      </c>
      <c r="D3424" s="1" t="s">
        <v>16217</v>
      </c>
      <c r="G3424" t="s">
        <v>61</v>
      </c>
      <c r="I3424" t="s">
        <v>61</v>
      </c>
      <c r="M3424" t="s">
        <v>61</v>
      </c>
      <c r="N3424" t="s">
        <v>61</v>
      </c>
    </row>
    <row r="3425" spans="1:15" x14ac:dyDescent="0.2">
      <c r="A3425" s="1" t="s">
        <v>28977</v>
      </c>
      <c r="B3425" s="1" t="s">
        <v>15867</v>
      </c>
      <c r="C3425" s="1" t="s">
        <v>15868</v>
      </c>
      <c r="D3425" s="1" t="s">
        <v>16217</v>
      </c>
      <c r="G3425" t="s">
        <v>61</v>
      </c>
      <c r="I3425" t="s">
        <v>61</v>
      </c>
      <c r="M3425" t="s">
        <v>61</v>
      </c>
      <c r="N3425" t="s">
        <v>61</v>
      </c>
    </row>
    <row r="3426" spans="1:15" x14ac:dyDescent="0.2">
      <c r="A3426" s="1" t="s">
        <v>28978</v>
      </c>
      <c r="B3426" s="1" t="s">
        <v>15869</v>
      </c>
      <c r="C3426" s="1" t="s">
        <v>15870</v>
      </c>
      <c r="D3426" s="1" t="s">
        <v>16217</v>
      </c>
      <c r="G3426" t="s">
        <v>61</v>
      </c>
      <c r="I3426" t="s">
        <v>61</v>
      </c>
      <c r="M3426" t="s">
        <v>61</v>
      </c>
      <c r="N3426" t="s">
        <v>61</v>
      </c>
    </row>
    <row r="3427" spans="1:15" x14ac:dyDescent="0.2">
      <c r="A3427" s="1" t="s">
        <v>28979</v>
      </c>
      <c r="B3427" s="1" t="s">
        <v>15871</v>
      </c>
      <c r="C3427" s="1" t="s">
        <v>15872</v>
      </c>
      <c r="D3427" s="1" t="s">
        <v>16217</v>
      </c>
      <c r="G3427" t="s">
        <v>61</v>
      </c>
      <c r="I3427" t="s">
        <v>61</v>
      </c>
      <c r="M3427" t="s">
        <v>61</v>
      </c>
      <c r="N3427" t="s">
        <v>61</v>
      </c>
    </row>
    <row r="3428" spans="1:15" x14ac:dyDescent="0.2">
      <c r="A3428" s="1" t="s">
        <v>28980</v>
      </c>
      <c r="B3428" s="1" t="s">
        <v>15873</v>
      </c>
      <c r="C3428" s="1" t="s">
        <v>15874</v>
      </c>
      <c r="D3428" s="1" t="s">
        <v>16217</v>
      </c>
      <c r="G3428" t="s">
        <v>61</v>
      </c>
      <c r="M3428" t="s">
        <v>61</v>
      </c>
      <c r="N3428" t="s">
        <v>61</v>
      </c>
    </row>
    <row r="3429" spans="1:15" x14ac:dyDescent="0.2">
      <c r="A3429" s="1" t="s">
        <v>28981</v>
      </c>
      <c r="B3429" s="1" t="s">
        <v>15875</v>
      </c>
      <c r="C3429" s="1" t="s">
        <v>15876</v>
      </c>
      <c r="D3429" s="1" t="s">
        <v>16217</v>
      </c>
      <c r="G3429" t="s">
        <v>61</v>
      </c>
      <c r="I3429" t="s">
        <v>62</v>
      </c>
      <c r="M3429" t="s">
        <v>61</v>
      </c>
      <c r="N3429" t="s">
        <v>62</v>
      </c>
    </row>
    <row r="3430" spans="1:15" x14ac:dyDescent="0.2">
      <c r="A3430" s="1" t="s">
        <v>28982</v>
      </c>
      <c r="B3430" s="1" t="s">
        <v>15877</v>
      </c>
      <c r="C3430" s="1" t="s">
        <v>15878</v>
      </c>
      <c r="D3430" s="1" t="s">
        <v>16217</v>
      </c>
      <c r="G3430" t="s">
        <v>61</v>
      </c>
      <c r="I3430" t="s">
        <v>61</v>
      </c>
      <c r="M3430" t="s">
        <v>61</v>
      </c>
      <c r="N3430" t="s">
        <v>61</v>
      </c>
    </row>
    <row r="3431" spans="1:15" x14ac:dyDescent="0.2">
      <c r="A3431" s="1" t="s">
        <v>28983</v>
      </c>
      <c r="B3431" s="1" t="s">
        <v>15879</v>
      </c>
      <c r="C3431" s="1" t="s">
        <v>15880</v>
      </c>
      <c r="D3431" s="1" t="s">
        <v>16217</v>
      </c>
      <c r="G3431" t="s">
        <v>61</v>
      </c>
      <c r="I3431" t="s">
        <v>62</v>
      </c>
      <c r="M3431" t="s">
        <v>61</v>
      </c>
      <c r="N3431" t="s">
        <v>61</v>
      </c>
    </row>
    <row r="3432" spans="1:15" x14ac:dyDescent="0.2">
      <c r="A3432" s="1" t="s">
        <v>28984</v>
      </c>
      <c r="B3432" s="1" t="s">
        <v>15881</v>
      </c>
      <c r="C3432" s="1" t="s">
        <v>15882</v>
      </c>
      <c r="D3432" s="1" t="s">
        <v>16217</v>
      </c>
      <c r="G3432" t="s">
        <v>61</v>
      </c>
      <c r="I3432" t="s">
        <v>62</v>
      </c>
      <c r="M3432" t="s">
        <v>61</v>
      </c>
      <c r="N3432" t="s">
        <v>61</v>
      </c>
    </row>
    <row r="3433" spans="1:15" x14ac:dyDescent="0.2">
      <c r="A3433" s="1" t="s">
        <v>28985</v>
      </c>
      <c r="B3433" s="1" t="s">
        <v>15883</v>
      </c>
      <c r="C3433" s="1" t="s">
        <v>15884</v>
      </c>
      <c r="D3433" s="1" t="s">
        <v>16217</v>
      </c>
      <c r="G3433" t="s">
        <v>61</v>
      </c>
      <c r="I3433" t="s">
        <v>62</v>
      </c>
      <c r="M3433" t="s">
        <v>61</v>
      </c>
      <c r="N3433" t="s">
        <v>61</v>
      </c>
    </row>
    <row r="3434" spans="1:15" x14ac:dyDescent="0.2">
      <c r="A3434" s="1" t="s">
        <v>28986</v>
      </c>
      <c r="B3434" s="1" t="s">
        <v>15885</v>
      </c>
      <c r="C3434" s="1" t="s">
        <v>15886</v>
      </c>
      <c r="D3434" s="1" t="s">
        <v>16217</v>
      </c>
      <c r="G3434" t="s">
        <v>61</v>
      </c>
      <c r="I3434" t="s">
        <v>62</v>
      </c>
      <c r="M3434" t="s">
        <v>61</v>
      </c>
      <c r="N3434" t="s">
        <v>61</v>
      </c>
    </row>
    <row r="3435" spans="1:15" x14ac:dyDescent="0.2">
      <c r="A3435" s="1" t="s">
        <v>28987</v>
      </c>
      <c r="B3435" s="1" t="s">
        <v>15887</v>
      </c>
      <c r="C3435" s="1" t="s">
        <v>15888</v>
      </c>
      <c r="D3435" s="1" t="s">
        <v>16217</v>
      </c>
      <c r="G3435" t="s">
        <v>61</v>
      </c>
      <c r="M3435" t="s">
        <v>61</v>
      </c>
      <c r="N3435" t="s">
        <v>61</v>
      </c>
    </row>
    <row r="3436" spans="1:15" x14ac:dyDescent="0.2">
      <c r="A3436" s="1" t="s">
        <v>28988</v>
      </c>
      <c r="B3436" s="1" t="s">
        <v>15889</v>
      </c>
      <c r="C3436" s="1" t="s">
        <v>15890</v>
      </c>
      <c r="D3436" s="1" t="s">
        <v>16217</v>
      </c>
      <c r="G3436" t="s">
        <v>61</v>
      </c>
      <c r="I3436" t="s">
        <v>62</v>
      </c>
      <c r="M3436" t="s">
        <v>61</v>
      </c>
      <c r="N3436" t="s">
        <v>61</v>
      </c>
    </row>
    <row r="3437" spans="1:15" x14ac:dyDescent="0.2">
      <c r="A3437" s="1" t="s">
        <v>28989</v>
      </c>
      <c r="B3437" s="1" t="s">
        <v>15891</v>
      </c>
      <c r="C3437" s="1" t="s">
        <v>15892</v>
      </c>
      <c r="D3437" s="1" t="s">
        <v>16217</v>
      </c>
      <c r="G3437" t="s">
        <v>61</v>
      </c>
      <c r="I3437" t="s">
        <v>62</v>
      </c>
      <c r="M3437" t="s">
        <v>61</v>
      </c>
      <c r="N3437" t="s">
        <v>61</v>
      </c>
      <c r="O3437" t="s">
        <v>61</v>
      </c>
    </row>
    <row r="3438" spans="1:15" x14ac:dyDescent="0.2">
      <c r="A3438" s="1" t="s">
        <v>28990</v>
      </c>
      <c r="B3438" s="1" t="s">
        <v>15893</v>
      </c>
      <c r="C3438" s="1" t="s">
        <v>15894</v>
      </c>
      <c r="D3438" s="1" t="s">
        <v>16217</v>
      </c>
      <c r="G3438" t="s">
        <v>61</v>
      </c>
      <c r="I3438" t="s">
        <v>62</v>
      </c>
      <c r="M3438" t="s">
        <v>61</v>
      </c>
      <c r="N3438" t="s">
        <v>61</v>
      </c>
    </row>
    <row r="3439" spans="1:15" x14ac:dyDescent="0.2">
      <c r="A3439" s="1" t="s">
        <v>28991</v>
      </c>
      <c r="B3439" s="1" t="s">
        <v>15895</v>
      </c>
      <c r="C3439" s="1" t="s">
        <v>15896</v>
      </c>
      <c r="D3439" s="1" t="s">
        <v>16217</v>
      </c>
      <c r="G3439" t="s">
        <v>61</v>
      </c>
      <c r="I3439" t="s">
        <v>62</v>
      </c>
      <c r="M3439" t="s">
        <v>61</v>
      </c>
      <c r="N3439" t="s">
        <v>61</v>
      </c>
    </row>
    <row r="3440" spans="1:15" x14ac:dyDescent="0.2">
      <c r="A3440" s="1" t="s">
        <v>28992</v>
      </c>
      <c r="B3440" s="1" t="s">
        <v>15897</v>
      </c>
      <c r="C3440" s="1" t="s">
        <v>15898</v>
      </c>
      <c r="D3440" s="1" t="s">
        <v>16217</v>
      </c>
      <c r="G3440" t="s">
        <v>61</v>
      </c>
      <c r="I3440" t="s">
        <v>62</v>
      </c>
      <c r="M3440" t="s">
        <v>61</v>
      </c>
      <c r="N3440" t="s">
        <v>61</v>
      </c>
    </row>
    <row r="3441" spans="1:14" x14ac:dyDescent="0.2">
      <c r="A3441" s="1" t="s">
        <v>28993</v>
      </c>
      <c r="B3441" s="1" t="s">
        <v>15899</v>
      </c>
      <c r="C3441" s="1" t="s">
        <v>15900</v>
      </c>
      <c r="D3441" s="1" t="s">
        <v>16217</v>
      </c>
      <c r="G3441" t="s">
        <v>61</v>
      </c>
      <c r="I3441" t="s">
        <v>62</v>
      </c>
      <c r="M3441" t="s">
        <v>61</v>
      </c>
      <c r="N3441" t="s">
        <v>61</v>
      </c>
    </row>
    <row r="3442" spans="1:14" x14ac:dyDescent="0.2">
      <c r="A3442" s="1" t="s">
        <v>28994</v>
      </c>
      <c r="B3442" s="1" t="s">
        <v>15901</v>
      </c>
      <c r="C3442" s="1" t="s">
        <v>15902</v>
      </c>
      <c r="D3442" s="1" t="s">
        <v>16217</v>
      </c>
      <c r="G3442" t="s">
        <v>62</v>
      </c>
      <c r="I3442" t="s">
        <v>62</v>
      </c>
      <c r="M3442" t="s">
        <v>62</v>
      </c>
      <c r="N3442" t="s">
        <v>62</v>
      </c>
    </row>
    <row r="3443" spans="1:14" x14ac:dyDescent="0.2">
      <c r="A3443" s="1" t="s">
        <v>28995</v>
      </c>
      <c r="B3443" s="1" t="s">
        <v>15903</v>
      </c>
      <c r="C3443" s="1" t="s">
        <v>15904</v>
      </c>
      <c r="D3443" s="1" t="s">
        <v>16217</v>
      </c>
      <c r="G3443" t="s">
        <v>61</v>
      </c>
      <c r="I3443" t="s">
        <v>62</v>
      </c>
      <c r="M3443" t="s">
        <v>61</v>
      </c>
      <c r="N3443" t="s">
        <v>61</v>
      </c>
    </row>
    <row r="3444" spans="1:14" x14ac:dyDescent="0.2">
      <c r="A3444" s="1" t="s">
        <v>28996</v>
      </c>
      <c r="B3444" s="1" t="s">
        <v>15905</v>
      </c>
      <c r="C3444" s="1" t="s">
        <v>15906</v>
      </c>
      <c r="D3444" s="1" t="s">
        <v>16217</v>
      </c>
      <c r="G3444" t="s">
        <v>61</v>
      </c>
      <c r="I3444" t="s">
        <v>62</v>
      </c>
      <c r="M3444" t="s">
        <v>61</v>
      </c>
      <c r="N3444" t="s">
        <v>61</v>
      </c>
    </row>
    <row r="3445" spans="1:14" x14ac:dyDescent="0.2">
      <c r="A3445" s="1" t="s">
        <v>28997</v>
      </c>
      <c r="B3445" s="1" t="s">
        <v>15907</v>
      </c>
      <c r="C3445" s="1" t="s">
        <v>15908</v>
      </c>
      <c r="D3445" s="1" t="s">
        <v>16217</v>
      </c>
      <c r="G3445" t="s">
        <v>62</v>
      </c>
      <c r="I3445" t="s">
        <v>61</v>
      </c>
      <c r="M3445" t="s">
        <v>62</v>
      </c>
    </row>
    <row r="3446" spans="1:14" x14ac:dyDescent="0.2">
      <c r="A3446" s="1" t="s">
        <v>28998</v>
      </c>
      <c r="B3446" s="1" t="s">
        <v>15909</v>
      </c>
      <c r="C3446" s="1" t="s">
        <v>15910</v>
      </c>
      <c r="D3446" s="1" t="s">
        <v>16217</v>
      </c>
      <c r="G3446" t="s">
        <v>61</v>
      </c>
      <c r="I3446" t="s">
        <v>62</v>
      </c>
      <c r="M3446" t="s">
        <v>61</v>
      </c>
      <c r="N3446" t="s">
        <v>61</v>
      </c>
    </row>
    <row r="3447" spans="1:14" x14ac:dyDescent="0.2">
      <c r="A3447" s="1" t="s">
        <v>28999</v>
      </c>
      <c r="B3447" s="1" t="s">
        <v>15911</v>
      </c>
      <c r="C3447" s="1" t="s">
        <v>15912</v>
      </c>
      <c r="D3447" s="1" t="s">
        <v>16217</v>
      </c>
      <c r="G3447" t="s">
        <v>62</v>
      </c>
      <c r="I3447" t="s">
        <v>62</v>
      </c>
      <c r="M3447" t="s">
        <v>61</v>
      </c>
      <c r="N3447" t="s">
        <v>62</v>
      </c>
    </row>
    <row r="3448" spans="1:14" x14ac:dyDescent="0.2">
      <c r="A3448" s="1" t="s">
        <v>29000</v>
      </c>
      <c r="B3448" s="1" t="s">
        <v>15913</v>
      </c>
      <c r="C3448" s="1" t="s">
        <v>15914</v>
      </c>
      <c r="D3448" s="1" t="s">
        <v>16217</v>
      </c>
      <c r="G3448" t="s">
        <v>61</v>
      </c>
      <c r="I3448" t="s">
        <v>62</v>
      </c>
      <c r="M3448" t="s">
        <v>61</v>
      </c>
      <c r="N3448" t="s">
        <v>61</v>
      </c>
    </row>
    <row r="3449" spans="1:14" x14ac:dyDescent="0.2">
      <c r="A3449" s="1" t="s">
        <v>29001</v>
      </c>
      <c r="B3449" s="1" t="s">
        <v>15915</v>
      </c>
      <c r="C3449" s="1" t="s">
        <v>15916</v>
      </c>
      <c r="D3449" s="1" t="s">
        <v>16217</v>
      </c>
      <c r="G3449" t="s">
        <v>61</v>
      </c>
      <c r="I3449" t="s">
        <v>62</v>
      </c>
      <c r="M3449" t="s">
        <v>61</v>
      </c>
      <c r="N3449" t="s">
        <v>62</v>
      </c>
    </row>
    <row r="3450" spans="1:14" x14ac:dyDescent="0.2">
      <c r="A3450" s="1" t="s">
        <v>29002</v>
      </c>
      <c r="B3450" s="1" t="s">
        <v>15917</v>
      </c>
      <c r="C3450" s="1" t="s">
        <v>15918</v>
      </c>
      <c r="D3450" s="1" t="s">
        <v>16217</v>
      </c>
      <c r="G3450" t="s">
        <v>61</v>
      </c>
      <c r="I3450" t="s">
        <v>62</v>
      </c>
      <c r="M3450" t="s">
        <v>61</v>
      </c>
      <c r="N3450" t="s">
        <v>61</v>
      </c>
    </row>
    <row r="3451" spans="1:14" x14ac:dyDescent="0.2">
      <c r="A3451" s="1" t="s">
        <v>29003</v>
      </c>
      <c r="B3451" s="1" t="s">
        <v>15919</v>
      </c>
      <c r="C3451" s="1" t="s">
        <v>15920</v>
      </c>
      <c r="D3451" s="1" t="s">
        <v>16217</v>
      </c>
      <c r="G3451" t="s">
        <v>61</v>
      </c>
      <c r="I3451" t="s">
        <v>62</v>
      </c>
      <c r="M3451" t="s">
        <v>61</v>
      </c>
      <c r="N3451" t="s">
        <v>62</v>
      </c>
    </row>
    <row r="3452" spans="1:14" x14ac:dyDescent="0.2">
      <c r="A3452" s="1" t="s">
        <v>29004</v>
      </c>
      <c r="B3452" s="1" t="s">
        <v>15921</v>
      </c>
      <c r="C3452" s="1" t="s">
        <v>15922</v>
      </c>
      <c r="D3452" s="1" t="s">
        <v>16217</v>
      </c>
      <c r="G3452" t="s">
        <v>61</v>
      </c>
      <c r="I3452" t="s">
        <v>62</v>
      </c>
      <c r="M3452" t="s">
        <v>61</v>
      </c>
      <c r="N3452" t="s">
        <v>61</v>
      </c>
    </row>
    <row r="3453" spans="1:14" x14ac:dyDescent="0.2">
      <c r="A3453" s="1" t="s">
        <v>29005</v>
      </c>
      <c r="B3453" s="1" t="s">
        <v>15923</v>
      </c>
      <c r="C3453" s="1" t="s">
        <v>15924</v>
      </c>
      <c r="D3453" s="1" t="s">
        <v>16217</v>
      </c>
      <c r="G3453" t="s">
        <v>61</v>
      </c>
      <c r="I3453" t="s">
        <v>62</v>
      </c>
      <c r="M3453" t="s">
        <v>61</v>
      </c>
      <c r="N3453" t="s">
        <v>61</v>
      </c>
    </row>
    <row r="3454" spans="1:14" x14ac:dyDescent="0.2">
      <c r="A3454" s="1" t="s">
        <v>29006</v>
      </c>
      <c r="B3454" s="1" t="s">
        <v>15925</v>
      </c>
      <c r="C3454" s="1" t="s">
        <v>15926</v>
      </c>
      <c r="D3454" s="1" t="s">
        <v>16217</v>
      </c>
      <c r="G3454" t="s">
        <v>61</v>
      </c>
      <c r="I3454" t="s">
        <v>62</v>
      </c>
      <c r="M3454" t="s">
        <v>61</v>
      </c>
      <c r="N3454" t="s">
        <v>61</v>
      </c>
    </row>
    <row r="3455" spans="1:14" x14ac:dyDescent="0.2">
      <c r="A3455" s="1" t="s">
        <v>29007</v>
      </c>
      <c r="B3455" s="1" t="s">
        <v>15927</v>
      </c>
      <c r="C3455" s="1" t="s">
        <v>15928</v>
      </c>
      <c r="D3455" s="1" t="s">
        <v>16217</v>
      </c>
      <c r="G3455" t="s">
        <v>61</v>
      </c>
      <c r="I3455" t="s">
        <v>62</v>
      </c>
      <c r="M3455" t="s">
        <v>61</v>
      </c>
      <c r="N3455" t="s">
        <v>62</v>
      </c>
    </row>
    <row r="3456" spans="1:14" x14ac:dyDescent="0.2">
      <c r="A3456" s="1" t="s">
        <v>29008</v>
      </c>
      <c r="B3456" s="1" t="s">
        <v>15929</v>
      </c>
      <c r="C3456" s="1" t="s">
        <v>15930</v>
      </c>
      <c r="D3456" s="1" t="s">
        <v>16217</v>
      </c>
      <c r="G3456" t="s">
        <v>61</v>
      </c>
      <c r="I3456" t="s">
        <v>62</v>
      </c>
      <c r="M3456" t="s">
        <v>61</v>
      </c>
      <c r="N3456" t="s">
        <v>61</v>
      </c>
    </row>
    <row r="3457" spans="1:14" x14ac:dyDescent="0.2">
      <c r="A3457" s="1" t="s">
        <v>29009</v>
      </c>
      <c r="B3457" s="1" t="s">
        <v>15931</v>
      </c>
      <c r="C3457" s="1" t="s">
        <v>15932</v>
      </c>
      <c r="D3457" s="1" t="s">
        <v>16217</v>
      </c>
      <c r="G3457" t="s">
        <v>61</v>
      </c>
      <c r="I3457" t="s">
        <v>62</v>
      </c>
      <c r="M3457" t="s">
        <v>61</v>
      </c>
      <c r="N3457" t="s">
        <v>61</v>
      </c>
    </row>
    <row r="3458" spans="1:14" x14ac:dyDescent="0.2">
      <c r="A3458" s="1" t="s">
        <v>29010</v>
      </c>
      <c r="B3458" s="1" t="s">
        <v>15933</v>
      </c>
      <c r="C3458" s="1" t="s">
        <v>15934</v>
      </c>
      <c r="D3458" s="1" t="s">
        <v>16217</v>
      </c>
      <c r="G3458" t="s">
        <v>61</v>
      </c>
      <c r="I3458" t="s">
        <v>62</v>
      </c>
      <c r="M3458" t="s">
        <v>61</v>
      </c>
      <c r="N3458" t="s">
        <v>61</v>
      </c>
    </row>
    <row r="3459" spans="1:14" x14ac:dyDescent="0.2">
      <c r="A3459" s="1" t="s">
        <v>29011</v>
      </c>
      <c r="B3459" s="1" t="s">
        <v>15935</v>
      </c>
      <c r="C3459" s="1" t="s">
        <v>15936</v>
      </c>
      <c r="D3459" s="1" t="s">
        <v>16217</v>
      </c>
      <c r="G3459" t="s">
        <v>61</v>
      </c>
      <c r="I3459" t="s">
        <v>62</v>
      </c>
      <c r="M3459" t="s">
        <v>61</v>
      </c>
      <c r="N3459" t="s">
        <v>61</v>
      </c>
    </row>
    <row r="3460" spans="1:14" x14ac:dyDescent="0.2">
      <c r="A3460" s="1" t="s">
        <v>29012</v>
      </c>
      <c r="B3460" s="1" t="s">
        <v>15937</v>
      </c>
      <c r="C3460" s="1" t="s">
        <v>15938</v>
      </c>
      <c r="D3460" s="1" t="s">
        <v>16217</v>
      </c>
      <c r="G3460" t="s">
        <v>61</v>
      </c>
      <c r="I3460" t="s">
        <v>62</v>
      </c>
      <c r="M3460" t="s">
        <v>61</v>
      </c>
      <c r="N3460" t="s">
        <v>61</v>
      </c>
    </row>
    <row r="3461" spans="1:14" x14ac:dyDescent="0.2">
      <c r="A3461" s="1" t="s">
        <v>29013</v>
      </c>
      <c r="B3461" s="1" t="s">
        <v>15939</v>
      </c>
      <c r="C3461" s="1" t="s">
        <v>15940</v>
      </c>
      <c r="D3461" s="1" t="s">
        <v>16217</v>
      </c>
      <c r="G3461" t="s">
        <v>61</v>
      </c>
      <c r="I3461" t="s">
        <v>62</v>
      </c>
      <c r="M3461" t="s">
        <v>61</v>
      </c>
      <c r="N3461" t="s">
        <v>61</v>
      </c>
    </row>
    <row r="3462" spans="1:14" x14ac:dyDescent="0.2">
      <c r="A3462" s="1" t="s">
        <v>29014</v>
      </c>
      <c r="B3462" s="1" t="s">
        <v>15941</v>
      </c>
      <c r="C3462" s="1" t="s">
        <v>15942</v>
      </c>
      <c r="D3462" s="1" t="s">
        <v>16217</v>
      </c>
      <c r="G3462" t="s">
        <v>61</v>
      </c>
      <c r="I3462" t="s">
        <v>62</v>
      </c>
      <c r="M3462" t="s">
        <v>61</v>
      </c>
      <c r="N3462" t="s">
        <v>61</v>
      </c>
    </row>
    <row r="3463" spans="1:14" x14ac:dyDescent="0.2">
      <c r="A3463" s="1" t="s">
        <v>29015</v>
      </c>
      <c r="B3463" s="1" t="s">
        <v>15943</v>
      </c>
      <c r="C3463" s="1" t="s">
        <v>15944</v>
      </c>
      <c r="D3463" s="1" t="s">
        <v>16217</v>
      </c>
      <c r="G3463" t="s">
        <v>61</v>
      </c>
      <c r="I3463" t="s">
        <v>61</v>
      </c>
      <c r="M3463" t="s">
        <v>61</v>
      </c>
      <c r="N3463" t="s">
        <v>61</v>
      </c>
    </row>
    <row r="3464" spans="1:14" x14ac:dyDescent="0.2">
      <c r="A3464" s="1" t="s">
        <v>29016</v>
      </c>
      <c r="B3464" s="1" t="s">
        <v>15945</v>
      </c>
      <c r="C3464" s="1" t="s">
        <v>15946</v>
      </c>
      <c r="D3464" s="1" t="s">
        <v>16217</v>
      </c>
      <c r="G3464" t="s">
        <v>61</v>
      </c>
      <c r="I3464" t="s">
        <v>61</v>
      </c>
      <c r="M3464" t="s">
        <v>61</v>
      </c>
      <c r="N3464" t="s">
        <v>61</v>
      </c>
    </row>
    <row r="3465" spans="1:14" x14ac:dyDescent="0.2">
      <c r="A3465" s="1" t="s">
        <v>29017</v>
      </c>
      <c r="B3465" s="1" t="s">
        <v>15947</v>
      </c>
      <c r="C3465" s="1" t="s">
        <v>15948</v>
      </c>
      <c r="D3465" s="1" t="s">
        <v>16217</v>
      </c>
      <c r="G3465" t="s">
        <v>61</v>
      </c>
      <c r="I3465" t="s">
        <v>61</v>
      </c>
      <c r="M3465" t="s">
        <v>61</v>
      </c>
      <c r="N3465" t="s">
        <v>61</v>
      </c>
    </row>
    <row r="3466" spans="1:14" x14ac:dyDescent="0.2">
      <c r="A3466" s="1" t="s">
        <v>29018</v>
      </c>
      <c r="B3466" s="1" t="s">
        <v>15949</v>
      </c>
      <c r="C3466" s="1" t="s">
        <v>15950</v>
      </c>
      <c r="D3466" s="1" t="s">
        <v>16217</v>
      </c>
      <c r="G3466" t="s">
        <v>61</v>
      </c>
      <c r="I3466" t="s">
        <v>61</v>
      </c>
      <c r="M3466" t="s">
        <v>61</v>
      </c>
      <c r="N3466" t="s">
        <v>61</v>
      </c>
    </row>
    <row r="3467" spans="1:14" x14ac:dyDescent="0.2">
      <c r="A3467" s="1" t="s">
        <v>29019</v>
      </c>
      <c r="B3467" s="1" t="s">
        <v>15951</v>
      </c>
      <c r="C3467" s="1" t="s">
        <v>15952</v>
      </c>
      <c r="D3467" s="1" t="s">
        <v>16217</v>
      </c>
      <c r="G3467" t="s">
        <v>61</v>
      </c>
      <c r="I3467" t="s">
        <v>61</v>
      </c>
      <c r="M3467" t="s">
        <v>61</v>
      </c>
      <c r="N3467" t="s">
        <v>61</v>
      </c>
    </row>
    <row r="3468" spans="1:14" x14ac:dyDescent="0.2">
      <c r="A3468" s="1" t="s">
        <v>29020</v>
      </c>
      <c r="B3468" s="1" t="s">
        <v>15953</v>
      </c>
      <c r="C3468" s="1" t="s">
        <v>15954</v>
      </c>
      <c r="D3468" s="1" t="s">
        <v>16217</v>
      </c>
      <c r="G3468" t="s">
        <v>61</v>
      </c>
      <c r="I3468" t="s">
        <v>61</v>
      </c>
      <c r="M3468" t="s">
        <v>61</v>
      </c>
      <c r="N3468" t="s">
        <v>61</v>
      </c>
    </row>
    <row r="3469" spans="1:14" x14ac:dyDescent="0.2">
      <c r="A3469" s="1" t="s">
        <v>29021</v>
      </c>
      <c r="B3469" s="1" t="s">
        <v>15955</v>
      </c>
      <c r="C3469" s="1" t="s">
        <v>15956</v>
      </c>
      <c r="D3469" s="1" t="s">
        <v>16217</v>
      </c>
      <c r="G3469" t="s">
        <v>61</v>
      </c>
      <c r="I3469" t="s">
        <v>61</v>
      </c>
      <c r="M3469" t="s">
        <v>61</v>
      </c>
      <c r="N3469" t="s">
        <v>61</v>
      </c>
    </row>
    <row r="3470" spans="1:14" x14ac:dyDescent="0.2">
      <c r="A3470" s="1" t="s">
        <v>29022</v>
      </c>
      <c r="B3470" s="1" t="s">
        <v>15957</v>
      </c>
      <c r="C3470" s="1" t="s">
        <v>15958</v>
      </c>
      <c r="D3470" s="1" t="s">
        <v>16217</v>
      </c>
      <c r="G3470" t="s">
        <v>61</v>
      </c>
      <c r="I3470" t="s">
        <v>61</v>
      </c>
      <c r="M3470" t="s">
        <v>61</v>
      </c>
      <c r="N3470" t="s">
        <v>61</v>
      </c>
    </row>
    <row r="3471" spans="1:14" x14ac:dyDescent="0.2">
      <c r="A3471" s="1" t="s">
        <v>29023</v>
      </c>
      <c r="B3471" s="1" t="s">
        <v>15959</v>
      </c>
      <c r="C3471" s="1" t="s">
        <v>15960</v>
      </c>
      <c r="D3471" s="1" t="s">
        <v>16217</v>
      </c>
      <c r="G3471" t="s">
        <v>61</v>
      </c>
      <c r="I3471" t="s">
        <v>61</v>
      </c>
      <c r="M3471" t="s">
        <v>61</v>
      </c>
      <c r="N3471" t="s">
        <v>61</v>
      </c>
    </row>
    <row r="3472" spans="1:14" x14ac:dyDescent="0.2">
      <c r="A3472" s="1" t="s">
        <v>29024</v>
      </c>
      <c r="B3472" s="1" t="s">
        <v>15961</v>
      </c>
      <c r="C3472" s="1" t="s">
        <v>15962</v>
      </c>
      <c r="D3472" s="1" t="s">
        <v>16217</v>
      </c>
      <c r="G3472" t="s">
        <v>61</v>
      </c>
      <c r="I3472" t="s">
        <v>61</v>
      </c>
      <c r="M3472" t="s">
        <v>61</v>
      </c>
      <c r="N3472" t="s">
        <v>61</v>
      </c>
    </row>
    <row r="3473" spans="1:14" x14ac:dyDescent="0.2">
      <c r="A3473" s="1" t="s">
        <v>29025</v>
      </c>
      <c r="B3473" s="1" t="s">
        <v>15963</v>
      </c>
      <c r="C3473" s="1" t="s">
        <v>15964</v>
      </c>
      <c r="D3473" s="1" t="s">
        <v>16217</v>
      </c>
      <c r="G3473" t="s">
        <v>61</v>
      </c>
      <c r="I3473" t="s">
        <v>61</v>
      </c>
      <c r="M3473" t="s">
        <v>61</v>
      </c>
      <c r="N3473" t="s">
        <v>61</v>
      </c>
    </row>
    <row r="3474" spans="1:14" x14ac:dyDescent="0.2">
      <c r="A3474" s="1" t="s">
        <v>29026</v>
      </c>
      <c r="B3474" s="1" t="s">
        <v>15965</v>
      </c>
      <c r="C3474" s="1" t="s">
        <v>15966</v>
      </c>
      <c r="D3474" s="1" t="s">
        <v>16217</v>
      </c>
      <c r="G3474" t="s">
        <v>61</v>
      </c>
      <c r="I3474" t="s">
        <v>61</v>
      </c>
      <c r="M3474" t="s">
        <v>61</v>
      </c>
      <c r="N3474" t="s">
        <v>61</v>
      </c>
    </row>
    <row r="3475" spans="1:14" x14ac:dyDescent="0.2">
      <c r="A3475" s="1" t="s">
        <v>29027</v>
      </c>
      <c r="B3475" s="1" t="s">
        <v>15967</v>
      </c>
      <c r="C3475" s="1" t="s">
        <v>15968</v>
      </c>
      <c r="D3475" s="1" t="s">
        <v>16217</v>
      </c>
      <c r="G3475" t="s">
        <v>61</v>
      </c>
      <c r="I3475" t="s">
        <v>61</v>
      </c>
      <c r="M3475" t="s">
        <v>61</v>
      </c>
      <c r="N3475" t="s">
        <v>61</v>
      </c>
    </row>
    <row r="3476" spans="1:14" x14ac:dyDescent="0.2">
      <c r="A3476" s="1" t="s">
        <v>29028</v>
      </c>
      <c r="B3476" s="1" t="s">
        <v>15969</v>
      </c>
      <c r="C3476" s="1" t="s">
        <v>15970</v>
      </c>
      <c r="D3476" s="1" t="s">
        <v>16217</v>
      </c>
      <c r="G3476" t="s">
        <v>61</v>
      </c>
      <c r="I3476" t="s">
        <v>61</v>
      </c>
      <c r="M3476" t="s">
        <v>61</v>
      </c>
      <c r="N3476" t="s">
        <v>61</v>
      </c>
    </row>
    <row r="3477" spans="1:14" x14ac:dyDescent="0.2">
      <c r="A3477" s="1" t="s">
        <v>29029</v>
      </c>
      <c r="B3477" s="1" t="s">
        <v>15971</v>
      </c>
      <c r="C3477" s="1" t="s">
        <v>15972</v>
      </c>
      <c r="D3477" s="1" t="s">
        <v>16217</v>
      </c>
      <c r="G3477" t="s">
        <v>61</v>
      </c>
      <c r="I3477" t="s">
        <v>61</v>
      </c>
      <c r="M3477" t="s">
        <v>61</v>
      </c>
      <c r="N3477" t="s">
        <v>61</v>
      </c>
    </row>
    <row r="3478" spans="1:14" x14ac:dyDescent="0.2">
      <c r="A3478" s="1" t="s">
        <v>29030</v>
      </c>
      <c r="B3478" s="1" t="s">
        <v>15973</v>
      </c>
      <c r="C3478" s="1" t="s">
        <v>15974</v>
      </c>
      <c r="D3478" s="1" t="s">
        <v>16217</v>
      </c>
      <c r="G3478" t="s">
        <v>61</v>
      </c>
      <c r="I3478" t="s">
        <v>61</v>
      </c>
      <c r="M3478" t="s">
        <v>61</v>
      </c>
      <c r="N3478" t="s">
        <v>61</v>
      </c>
    </row>
    <row r="3479" spans="1:14" x14ac:dyDescent="0.2">
      <c r="A3479" s="1" t="s">
        <v>29031</v>
      </c>
      <c r="B3479" s="1" t="s">
        <v>15975</v>
      </c>
      <c r="C3479" s="1" t="s">
        <v>15976</v>
      </c>
      <c r="D3479" s="1" t="s">
        <v>16217</v>
      </c>
      <c r="G3479" t="s">
        <v>61</v>
      </c>
      <c r="I3479" t="s">
        <v>62</v>
      </c>
      <c r="M3479" t="s">
        <v>61</v>
      </c>
      <c r="N3479" t="s">
        <v>61</v>
      </c>
    </row>
    <row r="3480" spans="1:14" x14ac:dyDescent="0.2">
      <c r="A3480" s="1" t="s">
        <v>29032</v>
      </c>
      <c r="B3480" s="1" t="s">
        <v>15977</v>
      </c>
      <c r="C3480" s="1" t="s">
        <v>15978</v>
      </c>
      <c r="D3480" s="1" t="s">
        <v>16217</v>
      </c>
      <c r="G3480" t="s">
        <v>61</v>
      </c>
      <c r="I3480" t="s">
        <v>61</v>
      </c>
      <c r="M3480" t="s">
        <v>61</v>
      </c>
      <c r="N3480" t="s">
        <v>61</v>
      </c>
    </row>
    <row r="3481" spans="1:14" x14ac:dyDescent="0.2">
      <c r="A3481" s="1" t="s">
        <v>29033</v>
      </c>
      <c r="B3481" s="1" t="s">
        <v>15979</v>
      </c>
      <c r="C3481" s="1" t="s">
        <v>15980</v>
      </c>
      <c r="D3481" s="1" t="s">
        <v>16217</v>
      </c>
      <c r="G3481" t="s">
        <v>61</v>
      </c>
      <c r="I3481" t="s">
        <v>61</v>
      </c>
      <c r="M3481" t="s">
        <v>61</v>
      </c>
      <c r="N3481" t="s">
        <v>61</v>
      </c>
    </row>
    <row r="3482" spans="1:14" x14ac:dyDescent="0.2">
      <c r="A3482" s="1" t="s">
        <v>29034</v>
      </c>
      <c r="B3482" s="1" t="s">
        <v>15981</v>
      </c>
      <c r="C3482" s="1" t="s">
        <v>15982</v>
      </c>
      <c r="D3482" s="1" t="s">
        <v>16217</v>
      </c>
      <c r="G3482" t="s">
        <v>61</v>
      </c>
      <c r="I3482" t="s">
        <v>61</v>
      </c>
      <c r="M3482" t="s">
        <v>61</v>
      </c>
      <c r="N3482" t="s">
        <v>61</v>
      </c>
    </row>
    <row r="3483" spans="1:14" x14ac:dyDescent="0.2">
      <c r="A3483" s="1" t="s">
        <v>29035</v>
      </c>
      <c r="B3483" s="1" t="s">
        <v>15983</v>
      </c>
      <c r="C3483" s="1" t="s">
        <v>15984</v>
      </c>
      <c r="D3483" s="1" t="s">
        <v>16217</v>
      </c>
      <c r="G3483" t="s">
        <v>61</v>
      </c>
      <c r="I3483" t="s">
        <v>61</v>
      </c>
      <c r="M3483" t="s">
        <v>61</v>
      </c>
      <c r="N3483" t="s">
        <v>61</v>
      </c>
    </row>
    <row r="3484" spans="1:14" x14ac:dyDescent="0.2">
      <c r="A3484" s="1" t="s">
        <v>29036</v>
      </c>
      <c r="B3484" s="1" t="s">
        <v>15985</v>
      </c>
      <c r="C3484" s="1" t="s">
        <v>15986</v>
      </c>
      <c r="D3484" s="1" t="s">
        <v>16217</v>
      </c>
      <c r="G3484" t="s">
        <v>61</v>
      </c>
      <c r="I3484" t="s">
        <v>61</v>
      </c>
      <c r="M3484" t="s">
        <v>61</v>
      </c>
      <c r="N3484" t="s">
        <v>61</v>
      </c>
    </row>
    <row r="3485" spans="1:14" x14ac:dyDescent="0.2">
      <c r="A3485" s="1" t="s">
        <v>29037</v>
      </c>
      <c r="B3485" s="1" t="s">
        <v>15987</v>
      </c>
      <c r="C3485" s="1" t="s">
        <v>15988</v>
      </c>
      <c r="D3485" s="1" t="s">
        <v>16217</v>
      </c>
      <c r="G3485" t="s">
        <v>61</v>
      </c>
      <c r="I3485" t="s">
        <v>61</v>
      </c>
      <c r="M3485" t="s">
        <v>61</v>
      </c>
      <c r="N3485" t="s">
        <v>61</v>
      </c>
    </row>
    <row r="3486" spans="1:14" x14ac:dyDescent="0.2">
      <c r="A3486" s="1" t="s">
        <v>29038</v>
      </c>
      <c r="B3486" s="1" t="s">
        <v>15989</v>
      </c>
      <c r="C3486" s="1" t="s">
        <v>15990</v>
      </c>
      <c r="D3486" s="1" t="s">
        <v>16217</v>
      </c>
      <c r="G3486" t="s">
        <v>61</v>
      </c>
      <c r="I3486" t="s">
        <v>61</v>
      </c>
      <c r="M3486" t="s">
        <v>61</v>
      </c>
      <c r="N3486" t="s">
        <v>61</v>
      </c>
    </row>
    <row r="3487" spans="1:14" x14ac:dyDescent="0.2">
      <c r="A3487" s="1" t="s">
        <v>29039</v>
      </c>
      <c r="B3487" s="1" t="s">
        <v>15991</v>
      </c>
      <c r="C3487" s="1" t="s">
        <v>15992</v>
      </c>
      <c r="D3487" s="1" t="s">
        <v>16217</v>
      </c>
      <c r="G3487" t="s">
        <v>61</v>
      </c>
      <c r="I3487" t="s">
        <v>61</v>
      </c>
      <c r="M3487" t="s">
        <v>61</v>
      </c>
      <c r="N3487" t="s">
        <v>61</v>
      </c>
    </row>
    <row r="3488" spans="1:14" x14ac:dyDescent="0.2">
      <c r="A3488" s="1" t="s">
        <v>29040</v>
      </c>
      <c r="B3488" s="1" t="s">
        <v>15993</v>
      </c>
      <c r="C3488" s="1" t="s">
        <v>15994</v>
      </c>
      <c r="D3488" s="1" t="s">
        <v>16217</v>
      </c>
      <c r="G3488" t="s">
        <v>61</v>
      </c>
      <c r="I3488" t="s">
        <v>62</v>
      </c>
      <c r="M3488" t="s">
        <v>61</v>
      </c>
      <c r="N3488" t="s">
        <v>61</v>
      </c>
    </row>
    <row r="3489" spans="1:14" x14ac:dyDescent="0.2">
      <c r="A3489" s="1" t="s">
        <v>29041</v>
      </c>
      <c r="B3489" s="1" t="s">
        <v>15995</v>
      </c>
      <c r="C3489" s="1" t="s">
        <v>15996</v>
      </c>
      <c r="D3489" s="1" t="s">
        <v>16217</v>
      </c>
      <c r="G3489" t="s">
        <v>61</v>
      </c>
      <c r="I3489" t="s">
        <v>61</v>
      </c>
      <c r="M3489" t="s">
        <v>61</v>
      </c>
      <c r="N3489" t="s">
        <v>61</v>
      </c>
    </row>
    <row r="3490" spans="1:14" x14ac:dyDescent="0.2">
      <c r="A3490" s="1" t="s">
        <v>29042</v>
      </c>
      <c r="B3490" s="1" t="s">
        <v>15997</v>
      </c>
      <c r="C3490" s="1" t="s">
        <v>15998</v>
      </c>
      <c r="D3490" s="1" t="s">
        <v>16217</v>
      </c>
      <c r="G3490" t="s">
        <v>61</v>
      </c>
      <c r="I3490" t="s">
        <v>61</v>
      </c>
      <c r="M3490" t="s">
        <v>61</v>
      </c>
      <c r="N3490" t="s">
        <v>61</v>
      </c>
    </row>
    <row r="3491" spans="1:14" x14ac:dyDescent="0.2">
      <c r="A3491" s="1" t="s">
        <v>29043</v>
      </c>
      <c r="B3491" s="1" t="s">
        <v>15999</v>
      </c>
      <c r="C3491" s="1" t="s">
        <v>16000</v>
      </c>
      <c r="D3491" s="1" t="s">
        <v>16217</v>
      </c>
      <c r="G3491" t="s">
        <v>61</v>
      </c>
      <c r="I3491" t="s">
        <v>61</v>
      </c>
      <c r="M3491" t="s">
        <v>61</v>
      </c>
      <c r="N3491" t="s">
        <v>61</v>
      </c>
    </row>
    <row r="3492" spans="1:14" x14ac:dyDescent="0.2">
      <c r="A3492" s="1" t="s">
        <v>29044</v>
      </c>
      <c r="B3492" s="1" t="s">
        <v>16001</v>
      </c>
      <c r="C3492" s="1" t="s">
        <v>16002</v>
      </c>
      <c r="D3492" s="1" t="s">
        <v>16217</v>
      </c>
      <c r="G3492" t="s">
        <v>61</v>
      </c>
      <c r="I3492" t="s">
        <v>61</v>
      </c>
      <c r="M3492" t="s">
        <v>61</v>
      </c>
      <c r="N3492" t="s">
        <v>61</v>
      </c>
    </row>
    <row r="3493" spans="1:14" x14ac:dyDescent="0.2">
      <c r="A3493" s="1" t="s">
        <v>29045</v>
      </c>
      <c r="B3493" s="1" t="s">
        <v>16003</v>
      </c>
      <c r="C3493" s="1" t="s">
        <v>16004</v>
      </c>
      <c r="D3493" s="1" t="s">
        <v>16217</v>
      </c>
      <c r="G3493" t="s">
        <v>61</v>
      </c>
      <c r="I3493" t="s">
        <v>61</v>
      </c>
      <c r="M3493" t="s">
        <v>61</v>
      </c>
      <c r="N3493" t="s">
        <v>61</v>
      </c>
    </row>
    <row r="3494" spans="1:14" x14ac:dyDescent="0.2">
      <c r="A3494" s="1" t="s">
        <v>29046</v>
      </c>
      <c r="B3494" s="1" t="s">
        <v>16005</v>
      </c>
      <c r="C3494" s="1" t="s">
        <v>16006</v>
      </c>
      <c r="D3494" s="1" t="s">
        <v>16217</v>
      </c>
      <c r="G3494" t="s">
        <v>61</v>
      </c>
      <c r="I3494" t="s">
        <v>62</v>
      </c>
      <c r="M3494" t="s">
        <v>61</v>
      </c>
      <c r="N3494" t="s">
        <v>62</v>
      </c>
    </row>
    <row r="3495" spans="1:14" x14ac:dyDescent="0.2">
      <c r="A3495" s="1" t="s">
        <v>29047</v>
      </c>
      <c r="B3495" s="1" t="s">
        <v>16007</v>
      </c>
      <c r="C3495" s="1" t="s">
        <v>16008</v>
      </c>
      <c r="D3495" s="1" t="s">
        <v>16217</v>
      </c>
      <c r="G3495" t="s">
        <v>61</v>
      </c>
      <c r="I3495" t="s">
        <v>61</v>
      </c>
      <c r="M3495" t="s">
        <v>61</v>
      </c>
      <c r="N3495" t="s">
        <v>61</v>
      </c>
    </row>
    <row r="3496" spans="1:14" x14ac:dyDescent="0.2">
      <c r="A3496" s="1" t="s">
        <v>29048</v>
      </c>
      <c r="B3496" s="1" t="s">
        <v>16009</v>
      </c>
      <c r="C3496" s="1" t="s">
        <v>16010</v>
      </c>
      <c r="D3496" s="1" t="s">
        <v>16217</v>
      </c>
      <c r="G3496" t="s">
        <v>61</v>
      </c>
      <c r="I3496" t="s">
        <v>61</v>
      </c>
      <c r="M3496" t="s">
        <v>61</v>
      </c>
      <c r="N3496" t="s">
        <v>61</v>
      </c>
    </row>
    <row r="3497" spans="1:14" x14ac:dyDescent="0.2">
      <c r="A3497" s="1" t="s">
        <v>29049</v>
      </c>
      <c r="B3497" s="1" t="s">
        <v>16011</v>
      </c>
      <c r="C3497" s="1" t="s">
        <v>16012</v>
      </c>
      <c r="D3497" s="1" t="s">
        <v>16217</v>
      </c>
      <c r="G3497" t="s">
        <v>61</v>
      </c>
      <c r="I3497" t="s">
        <v>61</v>
      </c>
      <c r="M3497" t="s">
        <v>61</v>
      </c>
      <c r="N3497" t="s">
        <v>61</v>
      </c>
    </row>
    <row r="3498" spans="1:14" x14ac:dyDescent="0.2">
      <c r="A3498" s="1" t="s">
        <v>29050</v>
      </c>
      <c r="B3498" s="1" t="s">
        <v>16013</v>
      </c>
      <c r="C3498" s="1" t="s">
        <v>16014</v>
      </c>
      <c r="D3498" s="1" t="s">
        <v>16217</v>
      </c>
      <c r="G3498" t="s">
        <v>61</v>
      </c>
      <c r="I3498" t="s">
        <v>61</v>
      </c>
      <c r="M3498" t="s">
        <v>61</v>
      </c>
      <c r="N3498" t="s">
        <v>61</v>
      </c>
    </row>
    <row r="3499" spans="1:14" x14ac:dyDescent="0.2">
      <c r="A3499" s="1" t="s">
        <v>29051</v>
      </c>
      <c r="B3499" s="1" t="s">
        <v>16015</v>
      </c>
      <c r="C3499" s="1" t="s">
        <v>16016</v>
      </c>
      <c r="D3499" s="1" t="s">
        <v>16217</v>
      </c>
      <c r="G3499" t="s">
        <v>61</v>
      </c>
      <c r="I3499" t="s">
        <v>62</v>
      </c>
      <c r="M3499" t="s">
        <v>61</v>
      </c>
      <c r="N3499" t="s">
        <v>62</v>
      </c>
    </row>
    <row r="3500" spans="1:14" x14ac:dyDescent="0.2">
      <c r="A3500" s="1" t="s">
        <v>29052</v>
      </c>
      <c r="B3500" s="1" t="s">
        <v>16017</v>
      </c>
      <c r="C3500" s="1" t="s">
        <v>16018</v>
      </c>
      <c r="D3500" s="1" t="s">
        <v>16217</v>
      </c>
      <c r="G3500" t="s">
        <v>61</v>
      </c>
      <c r="I3500" t="s">
        <v>61</v>
      </c>
      <c r="M3500" t="s">
        <v>61</v>
      </c>
      <c r="N3500" t="s">
        <v>61</v>
      </c>
    </row>
    <row r="3501" spans="1:14" x14ac:dyDescent="0.2">
      <c r="A3501" s="1" t="s">
        <v>29053</v>
      </c>
      <c r="B3501" s="1" t="s">
        <v>16019</v>
      </c>
      <c r="C3501" s="1" t="s">
        <v>16020</v>
      </c>
      <c r="D3501" s="1" t="s">
        <v>16217</v>
      </c>
      <c r="G3501" t="s">
        <v>61</v>
      </c>
      <c r="I3501" t="s">
        <v>61</v>
      </c>
      <c r="M3501" t="s">
        <v>61</v>
      </c>
      <c r="N3501" t="s">
        <v>61</v>
      </c>
    </row>
    <row r="3502" spans="1:14" x14ac:dyDescent="0.2">
      <c r="A3502" s="1" t="s">
        <v>29054</v>
      </c>
      <c r="B3502" s="1" t="s">
        <v>16021</v>
      </c>
      <c r="C3502" s="1" t="s">
        <v>16022</v>
      </c>
      <c r="D3502" s="1" t="s">
        <v>16217</v>
      </c>
      <c r="G3502" t="s">
        <v>61</v>
      </c>
      <c r="I3502" t="s">
        <v>61</v>
      </c>
      <c r="M3502" t="s">
        <v>61</v>
      </c>
      <c r="N3502" t="s">
        <v>61</v>
      </c>
    </row>
    <row r="3503" spans="1:14" x14ac:dyDescent="0.2">
      <c r="A3503" s="1" t="s">
        <v>29055</v>
      </c>
      <c r="B3503" s="1" t="s">
        <v>16023</v>
      </c>
      <c r="C3503" s="1" t="s">
        <v>16024</v>
      </c>
      <c r="D3503" s="1" t="s">
        <v>16217</v>
      </c>
      <c r="G3503" t="s">
        <v>61</v>
      </c>
      <c r="I3503" t="s">
        <v>61</v>
      </c>
      <c r="M3503" t="s">
        <v>61</v>
      </c>
      <c r="N3503" t="s">
        <v>61</v>
      </c>
    </row>
    <row r="3504" spans="1:14" x14ac:dyDescent="0.2">
      <c r="A3504" s="1" t="s">
        <v>29056</v>
      </c>
      <c r="B3504" s="1" t="s">
        <v>16025</v>
      </c>
      <c r="C3504" s="1" t="s">
        <v>16026</v>
      </c>
      <c r="D3504" s="1" t="s">
        <v>16217</v>
      </c>
      <c r="G3504" t="s">
        <v>61</v>
      </c>
      <c r="I3504" t="s">
        <v>62</v>
      </c>
      <c r="M3504" t="s">
        <v>61</v>
      </c>
      <c r="N3504" t="s">
        <v>61</v>
      </c>
    </row>
    <row r="3505" spans="1:14" x14ac:dyDescent="0.2">
      <c r="A3505" s="1" t="s">
        <v>29057</v>
      </c>
      <c r="B3505" s="1" t="s">
        <v>16027</v>
      </c>
      <c r="C3505" s="1" t="s">
        <v>16028</v>
      </c>
      <c r="D3505" s="1" t="s">
        <v>16217</v>
      </c>
      <c r="G3505" t="s">
        <v>61</v>
      </c>
      <c r="I3505" t="s">
        <v>62</v>
      </c>
      <c r="M3505" t="s">
        <v>61</v>
      </c>
      <c r="N3505" t="s">
        <v>61</v>
      </c>
    </row>
    <row r="3506" spans="1:14" x14ac:dyDescent="0.2">
      <c r="A3506" s="1" t="s">
        <v>29058</v>
      </c>
      <c r="B3506" s="1" t="s">
        <v>16029</v>
      </c>
      <c r="C3506" s="1" t="s">
        <v>16030</v>
      </c>
      <c r="D3506" s="1" t="s">
        <v>16217</v>
      </c>
      <c r="G3506" t="s">
        <v>61</v>
      </c>
      <c r="I3506" t="s">
        <v>61</v>
      </c>
      <c r="M3506" t="s">
        <v>61</v>
      </c>
      <c r="N3506" t="s">
        <v>61</v>
      </c>
    </row>
    <row r="3507" spans="1:14" x14ac:dyDescent="0.2">
      <c r="A3507" s="1" t="s">
        <v>29059</v>
      </c>
      <c r="B3507" s="1" t="s">
        <v>16031</v>
      </c>
      <c r="C3507" s="1" t="s">
        <v>16032</v>
      </c>
      <c r="D3507" s="1" t="s">
        <v>16217</v>
      </c>
      <c r="G3507" t="s">
        <v>61</v>
      </c>
      <c r="I3507" t="s">
        <v>61</v>
      </c>
      <c r="M3507" t="s">
        <v>61</v>
      </c>
      <c r="N3507" t="s">
        <v>61</v>
      </c>
    </row>
    <row r="3508" spans="1:14" x14ac:dyDescent="0.2">
      <c r="A3508" s="1" t="s">
        <v>29060</v>
      </c>
      <c r="B3508" s="1" t="s">
        <v>16033</v>
      </c>
      <c r="C3508" s="1" t="s">
        <v>16034</v>
      </c>
      <c r="D3508" s="1" t="s">
        <v>16217</v>
      </c>
      <c r="G3508" t="s">
        <v>61</v>
      </c>
      <c r="I3508" t="s">
        <v>61</v>
      </c>
      <c r="M3508" t="s">
        <v>61</v>
      </c>
      <c r="N3508" t="s">
        <v>61</v>
      </c>
    </row>
    <row r="3509" spans="1:14" x14ac:dyDescent="0.2">
      <c r="A3509" s="1" t="s">
        <v>29061</v>
      </c>
      <c r="B3509" s="1" t="s">
        <v>16035</v>
      </c>
      <c r="C3509" s="1" t="s">
        <v>16036</v>
      </c>
      <c r="D3509" s="1" t="s">
        <v>16217</v>
      </c>
      <c r="G3509" t="s">
        <v>61</v>
      </c>
      <c r="I3509" t="s">
        <v>61</v>
      </c>
      <c r="M3509" t="s">
        <v>61</v>
      </c>
      <c r="N3509" t="s">
        <v>61</v>
      </c>
    </row>
    <row r="3510" spans="1:14" x14ac:dyDescent="0.2">
      <c r="A3510" s="1" t="s">
        <v>29062</v>
      </c>
      <c r="B3510" s="1" t="s">
        <v>16037</v>
      </c>
      <c r="C3510" s="1" t="s">
        <v>16038</v>
      </c>
      <c r="D3510" s="1" t="s">
        <v>16217</v>
      </c>
      <c r="G3510" t="s">
        <v>61</v>
      </c>
      <c r="I3510" t="s">
        <v>61</v>
      </c>
      <c r="M3510" t="s">
        <v>61</v>
      </c>
      <c r="N3510" t="s">
        <v>61</v>
      </c>
    </row>
    <row r="3511" spans="1:14" x14ac:dyDescent="0.2">
      <c r="A3511" s="1" t="s">
        <v>29063</v>
      </c>
      <c r="B3511" s="1" t="s">
        <v>16039</v>
      </c>
      <c r="C3511" s="1" t="s">
        <v>16040</v>
      </c>
      <c r="D3511" s="1" t="s">
        <v>16217</v>
      </c>
      <c r="G3511" t="s">
        <v>61</v>
      </c>
      <c r="I3511" t="s">
        <v>61</v>
      </c>
      <c r="M3511" t="s">
        <v>61</v>
      </c>
      <c r="N3511" t="s">
        <v>61</v>
      </c>
    </row>
    <row r="3512" spans="1:14" x14ac:dyDescent="0.2">
      <c r="A3512" s="1" t="s">
        <v>29064</v>
      </c>
      <c r="B3512" s="1" t="s">
        <v>16041</v>
      </c>
      <c r="C3512" s="1" t="s">
        <v>16042</v>
      </c>
      <c r="D3512" s="1" t="s">
        <v>16217</v>
      </c>
      <c r="G3512" t="s">
        <v>61</v>
      </c>
      <c r="I3512" t="s">
        <v>61</v>
      </c>
      <c r="M3512" t="s">
        <v>61</v>
      </c>
      <c r="N3512" t="s">
        <v>61</v>
      </c>
    </row>
    <row r="3513" spans="1:14" x14ac:dyDescent="0.2">
      <c r="A3513" s="1" t="s">
        <v>29065</v>
      </c>
      <c r="B3513" s="1" t="s">
        <v>16043</v>
      </c>
      <c r="C3513" s="1" t="s">
        <v>16044</v>
      </c>
      <c r="D3513" s="1" t="s">
        <v>16217</v>
      </c>
      <c r="G3513" t="s">
        <v>61</v>
      </c>
      <c r="I3513" t="s">
        <v>61</v>
      </c>
      <c r="M3513" t="s">
        <v>61</v>
      </c>
      <c r="N3513" t="s">
        <v>61</v>
      </c>
    </row>
    <row r="3514" spans="1:14" x14ac:dyDescent="0.2">
      <c r="A3514" s="1" t="s">
        <v>29066</v>
      </c>
      <c r="B3514" s="1" t="s">
        <v>16045</v>
      </c>
      <c r="C3514" s="1" t="s">
        <v>16046</v>
      </c>
      <c r="D3514" s="1" t="s">
        <v>16217</v>
      </c>
      <c r="G3514" t="s">
        <v>61</v>
      </c>
      <c r="I3514" t="s">
        <v>61</v>
      </c>
      <c r="M3514" t="s">
        <v>61</v>
      </c>
      <c r="N3514" t="s">
        <v>61</v>
      </c>
    </row>
    <row r="3515" spans="1:14" x14ac:dyDescent="0.2">
      <c r="A3515" s="1" t="s">
        <v>29067</v>
      </c>
      <c r="B3515" s="1" t="s">
        <v>16047</v>
      </c>
      <c r="C3515" s="1" t="s">
        <v>16048</v>
      </c>
      <c r="D3515" s="1" t="s">
        <v>16217</v>
      </c>
      <c r="G3515" t="s">
        <v>61</v>
      </c>
      <c r="I3515" t="s">
        <v>61</v>
      </c>
      <c r="M3515" t="s">
        <v>61</v>
      </c>
      <c r="N3515" t="s">
        <v>61</v>
      </c>
    </row>
    <row r="3516" spans="1:14" x14ac:dyDescent="0.2">
      <c r="A3516" s="1" t="s">
        <v>29068</v>
      </c>
      <c r="B3516" s="1" t="s">
        <v>16049</v>
      </c>
      <c r="C3516" s="1" t="s">
        <v>16050</v>
      </c>
      <c r="D3516" s="1" t="s">
        <v>16217</v>
      </c>
      <c r="G3516" t="s">
        <v>61</v>
      </c>
      <c r="I3516" t="s">
        <v>61</v>
      </c>
      <c r="M3516" t="s">
        <v>61</v>
      </c>
      <c r="N3516" t="s">
        <v>61</v>
      </c>
    </row>
    <row r="3517" spans="1:14" x14ac:dyDescent="0.2">
      <c r="A3517" s="1" t="s">
        <v>29069</v>
      </c>
      <c r="B3517" s="1" t="s">
        <v>16051</v>
      </c>
      <c r="C3517" s="1" t="s">
        <v>16052</v>
      </c>
      <c r="D3517" s="1" t="s">
        <v>16217</v>
      </c>
      <c r="G3517" t="s">
        <v>61</v>
      </c>
      <c r="I3517" t="s">
        <v>61</v>
      </c>
      <c r="M3517" t="s">
        <v>61</v>
      </c>
      <c r="N3517" t="s">
        <v>61</v>
      </c>
    </row>
    <row r="3518" spans="1:14" x14ac:dyDescent="0.2">
      <c r="A3518" s="1" t="s">
        <v>29070</v>
      </c>
      <c r="B3518" s="1" t="s">
        <v>16053</v>
      </c>
      <c r="C3518" s="1" t="s">
        <v>16054</v>
      </c>
      <c r="D3518" s="1" t="s">
        <v>16217</v>
      </c>
      <c r="G3518" t="s">
        <v>61</v>
      </c>
      <c r="I3518" t="s">
        <v>61</v>
      </c>
      <c r="M3518" t="s">
        <v>61</v>
      </c>
      <c r="N3518" t="s">
        <v>61</v>
      </c>
    </row>
    <row r="3519" spans="1:14" x14ac:dyDescent="0.2">
      <c r="A3519" s="1" t="s">
        <v>29071</v>
      </c>
      <c r="B3519" s="1" t="s">
        <v>16055</v>
      </c>
      <c r="C3519" s="1" t="s">
        <v>16056</v>
      </c>
      <c r="D3519" s="1" t="s">
        <v>16217</v>
      </c>
      <c r="G3519" t="s">
        <v>61</v>
      </c>
      <c r="I3519" t="s">
        <v>61</v>
      </c>
      <c r="M3519" t="s">
        <v>61</v>
      </c>
      <c r="N3519" t="s">
        <v>61</v>
      </c>
    </row>
    <row r="3520" spans="1:14" x14ac:dyDescent="0.2">
      <c r="A3520" s="1" t="s">
        <v>29072</v>
      </c>
      <c r="B3520" s="1" t="s">
        <v>16057</v>
      </c>
      <c r="C3520" s="1" t="s">
        <v>16058</v>
      </c>
      <c r="D3520" s="1" t="s">
        <v>16217</v>
      </c>
      <c r="G3520" t="s">
        <v>61</v>
      </c>
      <c r="I3520" t="s">
        <v>61</v>
      </c>
      <c r="M3520" t="s">
        <v>61</v>
      </c>
      <c r="N3520" t="s">
        <v>61</v>
      </c>
    </row>
    <row r="3521" spans="1:14" x14ac:dyDescent="0.2">
      <c r="A3521" s="1" t="s">
        <v>29073</v>
      </c>
      <c r="B3521" s="1" t="s">
        <v>16059</v>
      </c>
      <c r="C3521" s="1" t="s">
        <v>16060</v>
      </c>
      <c r="D3521" s="1" t="s">
        <v>16217</v>
      </c>
      <c r="G3521" t="s">
        <v>61</v>
      </c>
      <c r="I3521" t="s">
        <v>61</v>
      </c>
      <c r="M3521" t="s">
        <v>61</v>
      </c>
      <c r="N3521" t="s">
        <v>61</v>
      </c>
    </row>
    <row r="3522" spans="1:14" x14ac:dyDescent="0.2">
      <c r="A3522" s="1" t="s">
        <v>29074</v>
      </c>
      <c r="B3522" s="1" t="s">
        <v>16061</v>
      </c>
      <c r="C3522" s="1" t="s">
        <v>16062</v>
      </c>
      <c r="D3522" s="1" t="s">
        <v>16217</v>
      </c>
      <c r="G3522" t="s">
        <v>61</v>
      </c>
      <c r="I3522" t="s">
        <v>61</v>
      </c>
      <c r="M3522" t="s">
        <v>61</v>
      </c>
      <c r="N3522" t="s">
        <v>61</v>
      </c>
    </row>
    <row r="3523" spans="1:14" x14ac:dyDescent="0.2">
      <c r="A3523" s="1" t="s">
        <v>29075</v>
      </c>
      <c r="B3523" s="1" t="s">
        <v>16063</v>
      </c>
      <c r="C3523" s="1" t="s">
        <v>16064</v>
      </c>
      <c r="D3523" s="1" t="s">
        <v>16217</v>
      </c>
      <c r="G3523" t="s">
        <v>61</v>
      </c>
      <c r="I3523" t="s">
        <v>61</v>
      </c>
      <c r="M3523" t="s">
        <v>61</v>
      </c>
      <c r="N3523" t="s">
        <v>61</v>
      </c>
    </row>
    <row r="3524" spans="1:14" x14ac:dyDescent="0.2">
      <c r="A3524" s="1" t="s">
        <v>29076</v>
      </c>
      <c r="B3524" s="1" t="s">
        <v>16065</v>
      </c>
      <c r="C3524" s="1" t="s">
        <v>16066</v>
      </c>
      <c r="D3524" s="1" t="s">
        <v>16217</v>
      </c>
      <c r="G3524" t="s">
        <v>61</v>
      </c>
      <c r="I3524" t="s">
        <v>61</v>
      </c>
      <c r="M3524" t="s">
        <v>61</v>
      </c>
      <c r="N3524" t="s">
        <v>61</v>
      </c>
    </row>
    <row r="3525" spans="1:14" x14ac:dyDescent="0.2">
      <c r="A3525" s="1" t="s">
        <v>29077</v>
      </c>
      <c r="B3525" s="1" t="s">
        <v>16067</v>
      </c>
      <c r="C3525" s="1" t="s">
        <v>16068</v>
      </c>
      <c r="D3525" s="1" t="s">
        <v>16217</v>
      </c>
      <c r="G3525" t="s">
        <v>61</v>
      </c>
      <c r="I3525" t="s">
        <v>61</v>
      </c>
      <c r="M3525" t="s">
        <v>61</v>
      </c>
      <c r="N3525" t="s">
        <v>61</v>
      </c>
    </row>
    <row r="3526" spans="1:14" x14ac:dyDescent="0.2">
      <c r="A3526" s="1" t="s">
        <v>29078</v>
      </c>
      <c r="B3526" s="1" t="s">
        <v>16069</v>
      </c>
      <c r="C3526" s="1" t="s">
        <v>16070</v>
      </c>
      <c r="D3526" s="1" t="s">
        <v>16217</v>
      </c>
      <c r="G3526" t="s">
        <v>61</v>
      </c>
      <c r="I3526" t="s">
        <v>61</v>
      </c>
      <c r="M3526" t="s">
        <v>61</v>
      </c>
      <c r="N3526" t="s">
        <v>61</v>
      </c>
    </row>
    <row r="3527" spans="1:14" x14ac:dyDescent="0.2">
      <c r="A3527" s="1" t="s">
        <v>29079</v>
      </c>
      <c r="B3527" s="1" t="s">
        <v>16071</v>
      </c>
      <c r="C3527" s="1" t="s">
        <v>16072</v>
      </c>
      <c r="D3527" s="1" t="s">
        <v>16217</v>
      </c>
      <c r="G3527" t="s">
        <v>61</v>
      </c>
      <c r="I3527" t="s">
        <v>61</v>
      </c>
      <c r="M3527" t="s">
        <v>61</v>
      </c>
      <c r="N3527" t="s">
        <v>61</v>
      </c>
    </row>
    <row r="3528" spans="1:14" x14ac:dyDescent="0.2">
      <c r="A3528" s="1" t="s">
        <v>29080</v>
      </c>
      <c r="B3528" s="1" t="s">
        <v>16073</v>
      </c>
      <c r="C3528" s="1" t="s">
        <v>16074</v>
      </c>
      <c r="D3528" s="1" t="s">
        <v>16217</v>
      </c>
      <c r="G3528" t="s">
        <v>61</v>
      </c>
      <c r="I3528" t="s">
        <v>61</v>
      </c>
      <c r="M3528" t="s">
        <v>61</v>
      </c>
      <c r="N3528" t="s">
        <v>61</v>
      </c>
    </row>
    <row r="3529" spans="1:14" x14ac:dyDescent="0.2">
      <c r="A3529" s="1" t="s">
        <v>29081</v>
      </c>
      <c r="B3529" s="1" t="s">
        <v>16075</v>
      </c>
      <c r="C3529" s="1" t="s">
        <v>16076</v>
      </c>
      <c r="D3529" s="1" t="s">
        <v>16217</v>
      </c>
      <c r="G3529" t="s">
        <v>61</v>
      </c>
      <c r="I3529" t="s">
        <v>61</v>
      </c>
      <c r="M3529" t="s">
        <v>61</v>
      </c>
      <c r="N3529" t="s">
        <v>61</v>
      </c>
    </row>
    <row r="3530" spans="1:14" x14ac:dyDescent="0.2">
      <c r="A3530" s="1" t="s">
        <v>29082</v>
      </c>
      <c r="B3530" s="1" t="s">
        <v>16077</v>
      </c>
      <c r="C3530" s="1" t="s">
        <v>16078</v>
      </c>
      <c r="D3530" s="1" t="s">
        <v>16217</v>
      </c>
      <c r="G3530" t="s">
        <v>61</v>
      </c>
      <c r="I3530" t="s">
        <v>61</v>
      </c>
      <c r="M3530" t="s">
        <v>61</v>
      </c>
      <c r="N3530" t="s">
        <v>61</v>
      </c>
    </row>
    <row r="3531" spans="1:14" x14ac:dyDescent="0.2">
      <c r="A3531" s="1" t="s">
        <v>29083</v>
      </c>
      <c r="B3531" s="1" t="s">
        <v>16079</v>
      </c>
      <c r="C3531" s="1" t="s">
        <v>16080</v>
      </c>
      <c r="D3531" s="1" t="s">
        <v>16217</v>
      </c>
      <c r="G3531" t="s">
        <v>61</v>
      </c>
      <c r="I3531" t="s">
        <v>62</v>
      </c>
      <c r="M3531" t="s">
        <v>61</v>
      </c>
      <c r="N3531" t="s">
        <v>61</v>
      </c>
    </row>
    <row r="3532" spans="1:14" x14ac:dyDescent="0.2">
      <c r="A3532" s="1" t="s">
        <v>29084</v>
      </c>
      <c r="B3532" s="1" t="s">
        <v>16081</v>
      </c>
      <c r="C3532" s="1" t="s">
        <v>16082</v>
      </c>
      <c r="D3532" s="1" t="s">
        <v>16217</v>
      </c>
      <c r="G3532" t="s">
        <v>61</v>
      </c>
      <c r="I3532" t="s">
        <v>61</v>
      </c>
      <c r="M3532" t="s">
        <v>61</v>
      </c>
      <c r="N3532" t="s">
        <v>61</v>
      </c>
    </row>
    <row r="3533" spans="1:14" x14ac:dyDescent="0.2">
      <c r="A3533" s="1" t="s">
        <v>29085</v>
      </c>
      <c r="B3533" s="1" t="s">
        <v>16083</v>
      </c>
      <c r="C3533" s="1" t="s">
        <v>16084</v>
      </c>
      <c r="D3533" s="1" t="s">
        <v>16217</v>
      </c>
      <c r="G3533" t="s">
        <v>61</v>
      </c>
      <c r="I3533" t="s">
        <v>61</v>
      </c>
      <c r="M3533" t="s">
        <v>61</v>
      </c>
      <c r="N3533" t="s">
        <v>61</v>
      </c>
    </row>
    <row r="3534" spans="1:14" x14ac:dyDescent="0.2">
      <c r="A3534" s="1" t="s">
        <v>29086</v>
      </c>
      <c r="B3534" s="1" t="s">
        <v>16085</v>
      </c>
      <c r="C3534" s="1" t="s">
        <v>16086</v>
      </c>
      <c r="D3534" s="1" t="s">
        <v>16217</v>
      </c>
      <c r="G3534" t="s">
        <v>61</v>
      </c>
      <c r="I3534" t="s">
        <v>61</v>
      </c>
      <c r="M3534" t="s">
        <v>61</v>
      </c>
      <c r="N3534" t="s">
        <v>61</v>
      </c>
    </row>
    <row r="3535" spans="1:14" x14ac:dyDescent="0.2">
      <c r="A3535" s="1" t="s">
        <v>29087</v>
      </c>
      <c r="B3535" s="1" t="s">
        <v>16087</v>
      </c>
      <c r="C3535" s="1" t="s">
        <v>16088</v>
      </c>
      <c r="D3535" s="1" t="s">
        <v>16217</v>
      </c>
      <c r="G3535" t="s">
        <v>61</v>
      </c>
      <c r="I3535" t="s">
        <v>61</v>
      </c>
      <c r="M3535" t="s">
        <v>61</v>
      </c>
      <c r="N3535" t="s">
        <v>61</v>
      </c>
    </row>
    <row r="3536" spans="1:14" x14ac:dyDescent="0.2">
      <c r="A3536" s="1" t="s">
        <v>29088</v>
      </c>
      <c r="B3536" s="1" t="s">
        <v>16089</v>
      </c>
      <c r="C3536" s="1" t="s">
        <v>16090</v>
      </c>
      <c r="D3536" s="1" t="s">
        <v>16217</v>
      </c>
      <c r="G3536" t="s">
        <v>61</v>
      </c>
      <c r="I3536" t="s">
        <v>61</v>
      </c>
      <c r="M3536" t="s">
        <v>61</v>
      </c>
      <c r="N3536" t="s">
        <v>61</v>
      </c>
    </row>
    <row r="3537" spans="1:15" x14ac:dyDescent="0.2">
      <c r="A3537" s="1" t="s">
        <v>29089</v>
      </c>
      <c r="B3537" s="1" t="s">
        <v>16091</v>
      </c>
      <c r="C3537" s="1" t="s">
        <v>16092</v>
      </c>
      <c r="D3537" s="1" t="s">
        <v>16217</v>
      </c>
      <c r="G3537" t="s">
        <v>61</v>
      </c>
      <c r="I3537" t="s">
        <v>61</v>
      </c>
      <c r="M3537" t="s">
        <v>61</v>
      </c>
      <c r="N3537" t="s">
        <v>61</v>
      </c>
    </row>
    <row r="3538" spans="1:15" x14ac:dyDescent="0.2">
      <c r="A3538" s="1" t="s">
        <v>29090</v>
      </c>
      <c r="B3538" s="1" t="s">
        <v>16093</v>
      </c>
      <c r="C3538" s="1" t="s">
        <v>16094</v>
      </c>
      <c r="D3538" s="1" t="s">
        <v>16217</v>
      </c>
      <c r="G3538" t="s">
        <v>61</v>
      </c>
      <c r="I3538" t="s">
        <v>62</v>
      </c>
      <c r="M3538" t="s">
        <v>61</v>
      </c>
      <c r="N3538" t="s">
        <v>61</v>
      </c>
    </row>
    <row r="3539" spans="1:15" x14ac:dyDescent="0.2">
      <c r="A3539" s="1" t="s">
        <v>29091</v>
      </c>
      <c r="B3539" s="1" t="s">
        <v>16095</v>
      </c>
      <c r="C3539" s="1" t="s">
        <v>16096</v>
      </c>
      <c r="D3539" s="1" t="s">
        <v>16217</v>
      </c>
      <c r="G3539" t="s">
        <v>61</v>
      </c>
      <c r="I3539" t="s">
        <v>61</v>
      </c>
      <c r="M3539" t="s">
        <v>61</v>
      </c>
      <c r="N3539" t="s">
        <v>61</v>
      </c>
    </row>
    <row r="3540" spans="1:15" x14ac:dyDescent="0.2">
      <c r="A3540" s="1" t="s">
        <v>29092</v>
      </c>
      <c r="B3540" s="1" t="s">
        <v>16097</v>
      </c>
      <c r="C3540" s="1" t="s">
        <v>16098</v>
      </c>
      <c r="D3540" s="1" t="s">
        <v>16217</v>
      </c>
      <c r="G3540" t="s">
        <v>61</v>
      </c>
      <c r="I3540" t="s">
        <v>61</v>
      </c>
      <c r="M3540" t="s">
        <v>61</v>
      </c>
      <c r="N3540" t="s">
        <v>61</v>
      </c>
    </row>
    <row r="3541" spans="1:15" x14ac:dyDescent="0.2">
      <c r="A3541" s="1" t="s">
        <v>29093</v>
      </c>
      <c r="B3541" s="1" t="s">
        <v>16099</v>
      </c>
      <c r="C3541" s="1" t="s">
        <v>16100</v>
      </c>
      <c r="D3541" s="1" t="s">
        <v>16217</v>
      </c>
      <c r="G3541" t="s">
        <v>61</v>
      </c>
      <c r="I3541" t="s">
        <v>61</v>
      </c>
      <c r="M3541" t="s">
        <v>61</v>
      </c>
      <c r="N3541" t="s">
        <v>61</v>
      </c>
    </row>
    <row r="3542" spans="1:15" x14ac:dyDescent="0.2">
      <c r="A3542" s="1" t="s">
        <v>29094</v>
      </c>
      <c r="B3542" s="1" t="s">
        <v>16101</v>
      </c>
      <c r="C3542" s="1" t="s">
        <v>16102</v>
      </c>
      <c r="D3542" s="1" t="s">
        <v>16217</v>
      </c>
      <c r="G3542" t="s">
        <v>61</v>
      </c>
      <c r="I3542" t="s">
        <v>61</v>
      </c>
      <c r="M3542" t="s">
        <v>61</v>
      </c>
      <c r="N3542" t="s">
        <v>61</v>
      </c>
    </row>
    <row r="3543" spans="1:15" x14ac:dyDescent="0.2">
      <c r="A3543" s="1" t="s">
        <v>29095</v>
      </c>
      <c r="B3543" s="1" t="s">
        <v>16103</v>
      </c>
      <c r="C3543" s="1" t="s">
        <v>16104</v>
      </c>
      <c r="D3543" s="1" t="s">
        <v>16217</v>
      </c>
      <c r="G3543" t="s">
        <v>61</v>
      </c>
      <c r="I3543" t="s">
        <v>62</v>
      </c>
      <c r="M3543" t="s">
        <v>61</v>
      </c>
      <c r="N3543" t="s">
        <v>61</v>
      </c>
    </row>
    <row r="3544" spans="1:15" x14ac:dyDescent="0.2">
      <c r="A3544" s="1" t="s">
        <v>29096</v>
      </c>
      <c r="B3544" s="1" t="s">
        <v>16105</v>
      </c>
      <c r="C3544" s="1" t="s">
        <v>16106</v>
      </c>
      <c r="D3544" s="1" t="s">
        <v>16217</v>
      </c>
      <c r="G3544" t="s">
        <v>61</v>
      </c>
      <c r="I3544" t="s">
        <v>61</v>
      </c>
      <c r="M3544" t="s">
        <v>61</v>
      </c>
      <c r="N3544" t="s">
        <v>61</v>
      </c>
    </row>
    <row r="3545" spans="1:15" x14ac:dyDescent="0.2">
      <c r="A3545" s="1" t="s">
        <v>29097</v>
      </c>
      <c r="B3545" s="1" t="s">
        <v>16107</v>
      </c>
      <c r="C3545" s="1" t="s">
        <v>16108</v>
      </c>
      <c r="D3545" s="1" t="s">
        <v>16217</v>
      </c>
      <c r="G3545" t="s">
        <v>62</v>
      </c>
      <c r="I3545" t="s">
        <v>61</v>
      </c>
      <c r="M3545" t="s">
        <v>62</v>
      </c>
      <c r="N3545" t="s">
        <v>62</v>
      </c>
      <c r="O3545" t="s">
        <v>62</v>
      </c>
    </row>
    <row r="3546" spans="1:15" x14ac:dyDescent="0.2">
      <c r="A3546" s="1" t="s">
        <v>29098</v>
      </c>
      <c r="B3546" s="1" t="s">
        <v>16109</v>
      </c>
      <c r="C3546" s="1" t="s">
        <v>16110</v>
      </c>
      <c r="D3546" s="1" t="s">
        <v>16217</v>
      </c>
      <c r="G3546" t="s">
        <v>61</v>
      </c>
      <c r="I3546" t="s">
        <v>62</v>
      </c>
      <c r="M3546" t="s">
        <v>61</v>
      </c>
      <c r="N3546" t="s">
        <v>61</v>
      </c>
    </row>
    <row r="3547" spans="1:15" x14ac:dyDescent="0.2">
      <c r="A3547" s="1" t="s">
        <v>29099</v>
      </c>
      <c r="B3547" s="1" t="s">
        <v>16111</v>
      </c>
      <c r="C3547" s="1" t="s">
        <v>16112</v>
      </c>
      <c r="D3547" s="1" t="s">
        <v>16217</v>
      </c>
      <c r="G3547" t="s">
        <v>61</v>
      </c>
      <c r="I3547" t="s">
        <v>61</v>
      </c>
      <c r="M3547" t="s">
        <v>61</v>
      </c>
      <c r="N3547" t="s">
        <v>61</v>
      </c>
    </row>
    <row r="3548" spans="1:15" x14ac:dyDescent="0.2">
      <c r="A3548" s="1" t="s">
        <v>29100</v>
      </c>
      <c r="B3548" s="1" t="s">
        <v>16113</v>
      </c>
      <c r="C3548" s="1" t="s">
        <v>16114</v>
      </c>
      <c r="D3548" s="1" t="s">
        <v>16217</v>
      </c>
      <c r="G3548" t="s">
        <v>61</v>
      </c>
      <c r="I3548" t="s">
        <v>62</v>
      </c>
      <c r="M3548" t="s">
        <v>61</v>
      </c>
      <c r="N3548" t="s">
        <v>62</v>
      </c>
    </row>
    <row r="3549" spans="1:15" x14ac:dyDescent="0.2">
      <c r="A3549" s="1" t="s">
        <v>29101</v>
      </c>
      <c r="B3549" s="1" t="s">
        <v>16115</v>
      </c>
      <c r="C3549" s="1" t="s">
        <v>16116</v>
      </c>
      <c r="D3549" s="1" t="s">
        <v>16217</v>
      </c>
      <c r="G3549" t="s">
        <v>61</v>
      </c>
      <c r="I3549" t="s">
        <v>61</v>
      </c>
      <c r="M3549" t="s">
        <v>61</v>
      </c>
      <c r="N3549" t="s">
        <v>61</v>
      </c>
      <c r="O3549" t="s">
        <v>61</v>
      </c>
    </row>
    <row r="3550" spans="1:15" x14ac:dyDescent="0.2">
      <c r="A3550" s="1" t="s">
        <v>29102</v>
      </c>
      <c r="B3550" s="1" t="s">
        <v>16117</v>
      </c>
      <c r="C3550" s="1" t="s">
        <v>16118</v>
      </c>
      <c r="D3550" s="1" t="s">
        <v>16217</v>
      </c>
      <c r="G3550" t="s">
        <v>61</v>
      </c>
      <c r="I3550" t="s">
        <v>61</v>
      </c>
      <c r="M3550" t="s">
        <v>61</v>
      </c>
      <c r="N3550" t="s">
        <v>61</v>
      </c>
      <c r="O3550" t="s">
        <v>61</v>
      </c>
    </row>
    <row r="3551" spans="1:15" x14ac:dyDescent="0.2">
      <c r="A3551" s="1" t="s">
        <v>29103</v>
      </c>
      <c r="B3551" s="1" t="s">
        <v>16119</v>
      </c>
      <c r="C3551" s="1" t="s">
        <v>16120</v>
      </c>
      <c r="D3551" s="1" t="s">
        <v>16217</v>
      </c>
      <c r="G3551" t="s">
        <v>61</v>
      </c>
      <c r="I3551" t="s">
        <v>61</v>
      </c>
      <c r="M3551" t="s">
        <v>61</v>
      </c>
      <c r="N3551" t="s">
        <v>61</v>
      </c>
      <c r="O3551" t="s">
        <v>61</v>
      </c>
    </row>
    <row r="3552" spans="1:15" x14ac:dyDescent="0.2">
      <c r="A3552" s="1" t="s">
        <v>29104</v>
      </c>
      <c r="B3552" s="1" t="s">
        <v>16121</v>
      </c>
      <c r="C3552" s="1" t="s">
        <v>16122</v>
      </c>
      <c r="D3552" s="1" t="s">
        <v>16217</v>
      </c>
      <c r="G3552" t="s">
        <v>61</v>
      </c>
      <c r="I3552" t="s">
        <v>61</v>
      </c>
      <c r="M3552" t="s">
        <v>61</v>
      </c>
      <c r="N3552" t="s">
        <v>61</v>
      </c>
    </row>
    <row r="3553" spans="1:15" x14ac:dyDescent="0.2">
      <c r="A3553" s="1" t="s">
        <v>29105</v>
      </c>
      <c r="B3553" s="1" t="s">
        <v>16123</v>
      </c>
      <c r="C3553" s="1" t="s">
        <v>16124</v>
      </c>
      <c r="D3553" s="1" t="s">
        <v>16217</v>
      </c>
      <c r="G3553" t="s">
        <v>61</v>
      </c>
      <c r="I3553" t="s">
        <v>61</v>
      </c>
      <c r="M3553" t="s">
        <v>61</v>
      </c>
      <c r="N3553" t="s">
        <v>61</v>
      </c>
      <c r="O3553" t="s">
        <v>61</v>
      </c>
    </row>
    <row r="3554" spans="1:15" x14ac:dyDescent="0.2">
      <c r="A3554" s="1" t="s">
        <v>29106</v>
      </c>
      <c r="B3554" s="1" t="s">
        <v>16125</v>
      </c>
      <c r="C3554" s="1" t="s">
        <v>16126</v>
      </c>
      <c r="D3554" s="1" t="s">
        <v>16217</v>
      </c>
      <c r="G3554" t="s">
        <v>61</v>
      </c>
      <c r="I3554" t="s">
        <v>61</v>
      </c>
      <c r="M3554" t="s">
        <v>61</v>
      </c>
      <c r="N3554" t="s">
        <v>61</v>
      </c>
      <c r="O3554" t="s">
        <v>61</v>
      </c>
    </row>
    <row r="3555" spans="1:15" x14ac:dyDescent="0.2">
      <c r="A3555" s="1" t="s">
        <v>29107</v>
      </c>
      <c r="B3555" s="1" t="s">
        <v>16127</v>
      </c>
      <c r="C3555" s="1" t="s">
        <v>16128</v>
      </c>
      <c r="D3555" s="1" t="s">
        <v>16217</v>
      </c>
      <c r="G3555" t="s">
        <v>61</v>
      </c>
      <c r="I3555" t="s">
        <v>61</v>
      </c>
      <c r="M3555" t="s">
        <v>61</v>
      </c>
      <c r="N3555" t="s">
        <v>61</v>
      </c>
      <c r="O3555" t="s">
        <v>61</v>
      </c>
    </row>
    <row r="3556" spans="1:15" x14ac:dyDescent="0.2">
      <c r="A3556" s="1" t="s">
        <v>29108</v>
      </c>
      <c r="B3556" s="1" t="s">
        <v>16129</v>
      </c>
      <c r="C3556" s="1" t="s">
        <v>16130</v>
      </c>
      <c r="D3556" s="1" t="s">
        <v>16217</v>
      </c>
      <c r="G3556" t="s">
        <v>61</v>
      </c>
      <c r="I3556" t="s">
        <v>61</v>
      </c>
      <c r="M3556" t="s">
        <v>61</v>
      </c>
      <c r="N3556" t="s">
        <v>61</v>
      </c>
      <c r="O3556" t="s">
        <v>61</v>
      </c>
    </row>
    <row r="3557" spans="1:15" x14ac:dyDescent="0.2">
      <c r="A3557" s="1" t="s">
        <v>29109</v>
      </c>
      <c r="B3557" s="1" t="s">
        <v>16131</v>
      </c>
      <c r="C3557" s="1" t="s">
        <v>16132</v>
      </c>
      <c r="D3557" s="1" t="s">
        <v>16217</v>
      </c>
      <c r="G3557" t="s">
        <v>61</v>
      </c>
      <c r="I3557" t="s">
        <v>61</v>
      </c>
      <c r="M3557" t="s">
        <v>61</v>
      </c>
      <c r="N3557" t="s">
        <v>61</v>
      </c>
      <c r="O3557" t="s">
        <v>61</v>
      </c>
    </row>
    <row r="3558" spans="1:15" x14ac:dyDescent="0.2">
      <c r="A3558" s="1" t="s">
        <v>29110</v>
      </c>
      <c r="B3558" s="1" t="s">
        <v>16133</v>
      </c>
      <c r="C3558" s="1" t="s">
        <v>16134</v>
      </c>
      <c r="D3558" s="1" t="s">
        <v>16217</v>
      </c>
      <c r="G3558" t="s">
        <v>61</v>
      </c>
      <c r="I3558" t="s">
        <v>61</v>
      </c>
      <c r="M3558" t="s">
        <v>61</v>
      </c>
      <c r="N3558" t="s">
        <v>61</v>
      </c>
      <c r="O3558" t="s">
        <v>61</v>
      </c>
    </row>
    <row r="3559" spans="1:15" x14ac:dyDescent="0.2">
      <c r="A3559" s="1" t="s">
        <v>29111</v>
      </c>
      <c r="B3559" s="1" t="s">
        <v>16135</v>
      </c>
      <c r="C3559" s="1" t="s">
        <v>16136</v>
      </c>
      <c r="D3559" s="1" t="s">
        <v>16217</v>
      </c>
      <c r="G3559" t="s">
        <v>61</v>
      </c>
      <c r="I3559" t="s">
        <v>61</v>
      </c>
      <c r="M3559" t="s">
        <v>62</v>
      </c>
      <c r="N3559" t="s">
        <v>61</v>
      </c>
      <c r="O3559" t="s">
        <v>61</v>
      </c>
    </row>
    <row r="3560" spans="1:15" x14ac:dyDescent="0.2">
      <c r="A3560" s="1" t="s">
        <v>29112</v>
      </c>
      <c r="B3560" s="1" t="s">
        <v>16137</v>
      </c>
      <c r="C3560" s="1" t="s">
        <v>16138</v>
      </c>
      <c r="D3560" s="1" t="s">
        <v>16217</v>
      </c>
      <c r="G3560" t="s">
        <v>61</v>
      </c>
      <c r="I3560" t="s">
        <v>61</v>
      </c>
      <c r="M3560" t="s">
        <v>61</v>
      </c>
      <c r="N3560" t="s">
        <v>61</v>
      </c>
      <c r="O3560" t="s">
        <v>61</v>
      </c>
    </row>
    <row r="3561" spans="1:15" x14ac:dyDescent="0.2">
      <c r="A3561" s="1" t="s">
        <v>29113</v>
      </c>
      <c r="B3561" s="1" t="s">
        <v>16139</v>
      </c>
      <c r="C3561" s="1" t="s">
        <v>16140</v>
      </c>
      <c r="D3561" s="1" t="s">
        <v>16217</v>
      </c>
      <c r="G3561" t="s">
        <v>61</v>
      </c>
      <c r="I3561" t="s">
        <v>61</v>
      </c>
      <c r="M3561" t="s">
        <v>61</v>
      </c>
      <c r="N3561" t="s">
        <v>61</v>
      </c>
    </row>
    <row r="3562" spans="1:15" x14ac:dyDescent="0.2">
      <c r="A3562" s="1" t="s">
        <v>29114</v>
      </c>
      <c r="B3562" s="1" t="s">
        <v>16141</v>
      </c>
      <c r="C3562" s="1" t="s">
        <v>16142</v>
      </c>
      <c r="D3562" s="1" t="s">
        <v>16217</v>
      </c>
      <c r="G3562" t="s">
        <v>61</v>
      </c>
      <c r="I3562" t="s">
        <v>61</v>
      </c>
      <c r="M3562" t="s">
        <v>61</v>
      </c>
      <c r="N3562" t="s">
        <v>61</v>
      </c>
    </row>
    <row r="3563" spans="1:15" x14ac:dyDescent="0.2">
      <c r="A3563" s="1" t="s">
        <v>29115</v>
      </c>
      <c r="B3563" s="1" t="s">
        <v>16143</v>
      </c>
      <c r="C3563" s="1" t="s">
        <v>16144</v>
      </c>
      <c r="D3563" s="1" t="s">
        <v>16217</v>
      </c>
      <c r="G3563" t="s">
        <v>61</v>
      </c>
      <c r="I3563" t="s">
        <v>61</v>
      </c>
      <c r="M3563" t="s">
        <v>61</v>
      </c>
      <c r="N3563" t="s">
        <v>61</v>
      </c>
    </row>
    <row r="3564" spans="1:15" x14ac:dyDescent="0.2">
      <c r="A3564" s="1" t="s">
        <v>29116</v>
      </c>
      <c r="B3564" s="1" t="s">
        <v>16145</v>
      </c>
      <c r="C3564" s="1" t="s">
        <v>16146</v>
      </c>
      <c r="D3564" s="1" t="s">
        <v>16217</v>
      </c>
      <c r="G3564" t="s">
        <v>61</v>
      </c>
      <c r="I3564" t="s">
        <v>61</v>
      </c>
      <c r="M3564" t="s">
        <v>61</v>
      </c>
      <c r="N3564" t="s">
        <v>61</v>
      </c>
    </row>
    <row r="3565" spans="1:15" x14ac:dyDescent="0.2">
      <c r="A3565" s="1" t="s">
        <v>29117</v>
      </c>
      <c r="B3565" s="1" t="s">
        <v>16147</v>
      </c>
      <c r="C3565" s="1" t="s">
        <v>16148</v>
      </c>
      <c r="D3565" s="1" t="s">
        <v>16217</v>
      </c>
      <c r="G3565" t="s">
        <v>61</v>
      </c>
      <c r="I3565" t="s">
        <v>61</v>
      </c>
      <c r="M3565" t="s">
        <v>61</v>
      </c>
      <c r="N3565" t="s">
        <v>61</v>
      </c>
      <c r="O3565" t="s">
        <v>61</v>
      </c>
    </row>
    <row r="3566" spans="1:15" x14ac:dyDescent="0.2">
      <c r="A3566" s="1" t="s">
        <v>29118</v>
      </c>
      <c r="B3566" s="1" t="s">
        <v>16149</v>
      </c>
      <c r="C3566" s="1" t="s">
        <v>16150</v>
      </c>
      <c r="D3566" s="1" t="s">
        <v>16217</v>
      </c>
      <c r="G3566" t="s">
        <v>61</v>
      </c>
      <c r="I3566" t="s">
        <v>61</v>
      </c>
      <c r="M3566" t="s">
        <v>61</v>
      </c>
      <c r="N3566" t="s">
        <v>61</v>
      </c>
      <c r="O3566" t="s">
        <v>61</v>
      </c>
    </row>
    <row r="3567" spans="1:15" x14ac:dyDescent="0.2">
      <c r="A3567" s="1" t="s">
        <v>29119</v>
      </c>
      <c r="B3567" s="1" t="s">
        <v>16151</v>
      </c>
      <c r="C3567" s="1" t="s">
        <v>16152</v>
      </c>
      <c r="D3567" s="1" t="s">
        <v>16217</v>
      </c>
      <c r="G3567" t="s">
        <v>61</v>
      </c>
      <c r="I3567" t="s">
        <v>61</v>
      </c>
      <c r="M3567" t="s">
        <v>61</v>
      </c>
      <c r="N3567" t="s">
        <v>61</v>
      </c>
      <c r="O3567" t="s">
        <v>61</v>
      </c>
    </row>
    <row r="3568" spans="1:15" x14ac:dyDescent="0.2">
      <c r="A3568" s="1" t="s">
        <v>29120</v>
      </c>
      <c r="B3568" s="1" t="s">
        <v>16153</v>
      </c>
      <c r="C3568" s="1" t="s">
        <v>16154</v>
      </c>
      <c r="D3568" s="1" t="s">
        <v>16217</v>
      </c>
      <c r="G3568" t="s">
        <v>61</v>
      </c>
      <c r="I3568" t="s">
        <v>61</v>
      </c>
      <c r="M3568" t="s">
        <v>61</v>
      </c>
      <c r="N3568" t="s">
        <v>61</v>
      </c>
    </row>
    <row r="3569" spans="1:15" x14ac:dyDescent="0.2">
      <c r="A3569" s="1" t="s">
        <v>29121</v>
      </c>
      <c r="B3569" s="1" t="s">
        <v>16155</v>
      </c>
      <c r="C3569" s="1" t="s">
        <v>16156</v>
      </c>
      <c r="D3569" s="1" t="s">
        <v>16217</v>
      </c>
      <c r="G3569" t="s">
        <v>61</v>
      </c>
      <c r="I3569" t="s">
        <v>61</v>
      </c>
      <c r="M3569" t="s">
        <v>61</v>
      </c>
      <c r="N3569" t="s">
        <v>61</v>
      </c>
      <c r="O3569" t="s">
        <v>61</v>
      </c>
    </row>
    <row r="3570" spans="1:15" x14ac:dyDescent="0.2">
      <c r="A3570" s="1" t="s">
        <v>29122</v>
      </c>
      <c r="B3570" s="1" t="s">
        <v>16157</v>
      </c>
      <c r="C3570" s="1" t="s">
        <v>16158</v>
      </c>
      <c r="D3570" s="1" t="s">
        <v>16217</v>
      </c>
      <c r="G3570" t="s">
        <v>61</v>
      </c>
      <c r="I3570" t="s">
        <v>61</v>
      </c>
      <c r="M3570" t="s">
        <v>61</v>
      </c>
      <c r="N3570" t="s">
        <v>61</v>
      </c>
    </row>
    <row r="3571" spans="1:15" x14ac:dyDescent="0.2">
      <c r="A3571" s="1" t="s">
        <v>29123</v>
      </c>
      <c r="B3571" s="1" t="s">
        <v>16159</v>
      </c>
      <c r="C3571" s="1" t="s">
        <v>16160</v>
      </c>
      <c r="D3571" s="1" t="s">
        <v>16217</v>
      </c>
      <c r="G3571" t="s">
        <v>61</v>
      </c>
      <c r="I3571" t="s">
        <v>61</v>
      </c>
      <c r="M3571" t="s">
        <v>61</v>
      </c>
      <c r="N3571" t="s">
        <v>61</v>
      </c>
    </row>
    <row r="3572" spans="1:15" x14ac:dyDescent="0.2">
      <c r="A3572" s="1" t="s">
        <v>29124</v>
      </c>
      <c r="B3572" s="1" t="s">
        <v>16161</v>
      </c>
      <c r="C3572" s="1" t="s">
        <v>16162</v>
      </c>
      <c r="D3572" s="1" t="s">
        <v>16217</v>
      </c>
      <c r="G3572" t="s">
        <v>61</v>
      </c>
      <c r="I3572" t="s">
        <v>61</v>
      </c>
      <c r="M3572" t="s">
        <v>61</v>
      </c>
      <c r="N3572" t="s">
        <v>61</v>
      </c>
      <c r="O3572" t="s">
        <v>61</v>
      </c>
    </row>
    <row r="3573" spans="1:15" x14ac:dyDescent="0.2">
      <c r="A3573" s="1" t="s">
        <v>29125</v>
      </c>
      <c r="B3573" s="1" t="s">
        <v>16163</v>
      </c>
      <c r="C3573" s="1" t="s">
        <v>16164</v>
      </c>
      <c r="D3573" s="1" t="s">
        <v>16217</v>
      </c>
      <c r="G3573" t="s">
        <v>61</v>
      </c>
      <c r="I3573" t="s">
        <v>61</v>
      </c>
      <c r="M3573" t="s">
        <v>61</v>
      </c>
      <c r="N3573" t="s">
        <v>61</v>
      </c>
      <c r="O3573" t="s">
        <v>61</v>
      </c>
    </row>
    <row r="3574" spans="1:15" x14ac:dyDescent="0.2">
      <c r="A3574" s="1" t="s">
        <v>29126</v>
      </c>
      <c r="B3574" s="1" t="s">
        <v>16165</v>
      </c>
      <c r="C3574" s="1" t="s">
        <v>16166</v>
      </c>
      <c r="D3574" s="1" t="s">
        <v>16217</v>
      </c>
      <c r="G3574" t="s">
        <v>61</v>
      </c>
      <c r="I3574" t="s">
        <v>61</v>
      </c>
      <c r="M3574" t="s">
        <v>61</v>
      </c>
      <c r="N3574" t="s">
        <v>61</v>
      </c>
      <c r="O3574" t="s">
        <v>61</v>
      </c>
    </row>
    <row r="3575" spans="1:15" x14ac:dyDescent="0.2">
      <c r="A3575" s="1" t="s">
        <v>29127</v>
      </c>
      <c r="B3575" s="1" t="s">
        <v>16167</v>
      </c>
      <c r="C3575" s="1" t="s">
        <v>16168</v>
      </c>
      <c r="D3575" s="1" t="s">
        <v>16217</v>
      </c>
      <c r="G3575" t="s">
        <v>61</v>
      </c>
      <c r="I3575" t="s">
        <v>61</v>
      </c>
      <c r="M3575" t="s">
        <v>61</v>
      </c>
      <c r="N3575" t="s">
        <v>61</v>
      </c>
      <c r="O3575" t="s">
        <v>61</v>
      </c>
    </row>
    <row r="3576" spans="1:15" x14ac:dyDescent="0.2">
      <c r="A3576" s="1" t="s">
        <v>29128</v>
      </c>
      <c r="B3576" s="1" t="s">
        <v>16169</v>
      </c>
      <c r="C3576" s="1" t="s">
        <v>16170</v>
      </c>
      <c r="D3576" s="1" t="s">
        <v>16217</v>
      </c>
      <c r="G3576" t="s">
        <v>61</v>
      </c>
      <c r="I3576" t="s">
        <v>61</v>
      </c>
      <c r="M3576" t="s">
        <v>61</v>
      </c>
      <c r="N3576" t="s">
        <v>61</v>
      </c>
      <c r="O3576" t="s">
        <v>61</v>
      </c>
    </row>
    <row r="3577" spans="1:15" x14ac:dyDescent="0.2">
      <c r="A3577" s="1" t="s">
        <v>29129</v>
      </c>
      <c r="B3577" s="1" t="s">
        <v>16171</v>
      </c>
      <c r="C3577" s="1" t="s">
        <v>16172</v>
      </c>
      <c r="D3577" s="1" t="s">
        <v>16217</v>
      </c>
      <c r="G3577" t="s">
        <v>61</v>
      </c>
      <c r="I3577" t="s">
        <v>61</v>
      </c>
      <c r="M3577" t="s">
        <v>61</v>
      </c>
      <c r="N3577" t="s">
        <v>61</v>
      </c>
    </row>
    <row r="3578" spans="1:15" x14ac:dyDescent="0.2">
      <c r="A3578" s="1" t="s">
        <v>29130</v>
      </c>
      <c r="B3578" s="1" t="s">
        <v>16173</v>
      </c>
      <c r="C3578" s="1" t="s">
        <v>16174</v>
      </c>
      <c r="D3578" s="1" t="s">
        <v>16217</v>
      </c>
      <c r="G3578" t="s">
        <v>61</v>
      </c>
      <c r="I3578" t="s">
        <v>61</v>
      </c>
      <c r="M3578" t="s">
        <v>61</v>
      </c>
      <c r="N3578" t="s">
        <v>61</v>
      </c>
      <c r="O3578" t="s">
        <v>61</v>
      </c>
    </row>
    <row r="3579" spans="1:15" x14ac:dyDescent="0.2">
      <c r="A3579" s="1" t="s">
        <v>29131</v>
      </c>
      <c r="B3579" s="1" t="s">
        <v>16175</v>
      </c>
      <c r="C3579" s="1" t="s">
        <v>16176</v>
      </c>
      <c r="D3579" s="1" t="s">
        <v>16217</v>
      </c>
      <c r="G3579" t="s">
        <v>61</v>
      </c>
      <c r="I3579" t="s">
        <v>61</v>
      </c>
      <c r="M3579" t="s">
        <v>61</v>
      </c>
      <c r="N3579" t="s">
        <v>61</v>
      </c>
      <c r="O3579" t="s">
        <v>61</v>
      </c>
    </row>
    <row r="3580" spans="1:15" x14ac:dyDescent="0.2">
      <c r="A3580" s="1" t="s">
        <v>29132</v>
      </c>
      <c r="B3580" s="1" t="s">
        <v>16177</v>
      </c>
      <c r="C3580" s="1" t="s">
        <v>16178</v>
      </c>
      <c r="D3580" s="1" t="s">
        <v>16217</v>
      </c>
      <c r="G3580" t="s">
        <v>61</v>
      </c>
      <c r="I3580" t="s">
        <v>61</v>
      </c>
      <c r="M3580" t="s">
        <v>61</v>
      </c>
      <c r="N3580" t="s">
        <v>61</v>
      </c>
      <c r="O3580" t="s">
        <v>61</v>
      </c>
    </row>
    <row r="3581" spans="1:15" x14ac:dyDescent="0.2">
      <c r="A3581" s="1" t="s">
        <v>29133</v>
      </c>
      <c r="B3581" s="1" t="s">
        <v>16179</v>
      </c>
      <c r="C3581" s="1" t="s">
        <v>16180</v>
      </c>
      <c r="D3581" s="1" t="s">
        <v>16217</v>
      </c>
      <c r="G3581" t="s">
        <v>61</v>
      </c>
      <c r="I3581" t="s">
        <v>61</v>
      </c>
      <c r="M3581" t="s">
        <v>61</v>
      </c>
      <c r="N3581" t="s">
        <v>61</v>
      </c>
      <c r="O3581" t="s">
        <v>61</v>
      </c>
    </row>
    <row r="3582" spans="1:15" x14ac:dyDescent="0.2">
      <c r="A3582" s="1" t="s">
        <v>29134</v>
      </c>
      <c r="B3582" s="1" t="s">
        <v>16181</v>
      </c>
      <c r="C3582" s="1" t="s">
        <v>16182</v>
      </c>
      <c r="D3582" s="1" t="s">
        <v>16217</v>
      </c>
      <c r="G3582" t="s">
        <v>61</v>
      </c>
      <c r="I3582" t="s">
        <v>62</v>
      </c>
      <c r="M3582" t="s">
        <v>61</v>
      </c>
      <c r="N3582" t="s">
        <v>61</v>
      </c>
      <c r="O3582" t="s">
        <v>61</v>
      </c>
    </row>
    <row r="3583" spans="1:15" x14ac:dyDescent="0.2">
      <c r="A3583" s="1" t="s">
        <v>29135</v>
      </c>
      <c r="B3583" s="1" t="s">
        <v>16183</v>
      </c>
      <c r="C3583" s="1" t="s">
        <v>16184</v>
      </c>
      <c r="D3583" s="1" t="s">
        <v>16217</v>
      </c>
      <c r="G3583" t="s">
        <v>61</v>
      </c>
      <c r="I3583" t="s">
        <v>61</v>
      </c>
      <c r="M3583" t="s">
        <v>61</v>
      </c>
      <c r="N3583" t="s">
        <v>61</v>
      </c>
    </row>
    <row r="3584" spans="1:15" x14ac:dyDescent="0.2">
      <c r="A3584" s="1" t="s">
        <v>29136</v>
      </c>
      <c r="B3584" s="1" t="s">
        <v>16185</v>
      </c>
      <c r="C3584" s="1" t="s">
        <v>16186</v>
      </c>
      <c r="D3584" s="1" t="s">
        <v>16217</v>
      </c>
      <c r="G3584" t="s">
        <v>61</v>
      </c>
      <c r="I3584" t="s">
        <v>62</v>
      </c>
      <c r="M3584" t="s">
        <v>62</v>
      </c>
      <c r="N3584" t="s">
        <v>61</v>
      </c>
    </row>
    <row r="3585" spans="1:15" x14ac:dyDescent="0.2">
      <c r="A3585" s="1" t="s">
        <v>29137</v>
      </c>
      <c r="B3585" s="1" t="s">
        <v>16187</v>
      </c>
      <c r="C3585" s="1" t="s">
        <v>16188</v>
      </c>
      <c r="D3585" s="1" t="s">
        <v>16217</v>
      </c>
      <c r="E3585" t="s">
        <v>61</v>
      </c>
      <c r="F3585" t="s">
        <v>61</v>
      </c>
      <c r="G3585" t="s">
        <v>61</v>
      </c>
      <c r="I3585" t="s">
        <v>61</v>
      </c>
      <c r="J3585" t="s">
        <v>61</v>
      </c>
      <c r="K3585" t="s">
        <v>61</v>
      </c>
      <c r="O3585" t="s">
        <v>61</v>
      </c>
    </row>
    <row r="3586" spans="1:15" x14ac:dyDescent="0.2">
      <c r="A3586" s="1" t="s">
        <v>29138</v>
      </c>
      <c r="B3586" s="1" t="s">
        <v>16189</v>
      </c>
      <c r="C3586" s="1" t="s">
        <v>16190</v>
      </c>
      <c r="D3586" s="1" t="s">
        <v>16217</v>
      </c>
      <c r="G3586" t="s">
        <v>61</v>
      </c>
      <c r="I3586" t="s">
        <v>61</v>
      </c>
      <c r="M3586" t="s">
        <v>61</v>
      </c>
      <c r="N3586" t="s">
        <v>61</v>
      </c>
      <c r="O3586" t="s">
        <v>61</v>
      </c>
    </row>
    <row r="3587" spans="1:15" x14ac:dyDescent="0.2">
      <c r="A3587" s="1" t="s">
        <v>29139</v>
      </c>
      <c r="B3587" s="1" t="s">
        <v>16191</v>
      </c>
      <c r="C3587" s="1" t="s">
        <v>16192</v>
      </c>
      <c r="D3587" s="1" t="s">
        <v>16217</v>
      </c>
      <c r="G3587" t="s">
        <v>61</v>
      </c>
      <c r="I3587" t="s">
        <v>61</v>
      </c>
      <c r="M3587" t="s">
        <v>61</v>
      </c>
      <c r="N3587" t="s">
        <v>61</v>
      </c>
      <c r="O3587" t="s">
        <v>61</v>
      </c>
    </row>
    <row r="3588" spans="1:15" x14ac:dyDescent="0.2">
      <c r="A3588" s="1" t="s">
        <v>29140</v>
      </c>
      <c r="B3588" s="1" t="s">
        <v>16193</v>
      </c>
      <c r="C3588" s="1" t="s">
        <v>16194</v>
      </c>
      <c r="D3588" s="1" t="s">
        <v>16217</v>
      </c>
      <c r="G3588" t="s">
        <v>61</v>
      </c>
      <c r="I3588" t="s">
        <v>61</v>
      </c>
      <c r="N3588" t="s">
        <v>61</v>
      </c>
      <c r="O3588" t="s">
        <v>61</v>
      </c>
    </row>
    <row r="3589" spans="1:15" x14ac:dyDescent="0.2">
      <c r="A3589" s="1" t="s">
        <v>29141</v>
      </c>
      <c r="B3589" s="1" t="s">
        <v>16195</v>
      </c>
      <c r="C3589" s="1" t="s">
        <v>16196</v>
      </c>
      <c r="D3589" s="1" t="s">
        <v>16217</v>
      </c>
      <c r="G3589" t="s">
        <v>61</v>
      </c>
      <c r="I3589" t="s">
        <v>61</v>
      </c>
      <c r="M3589" t="s">
        <v>61</v>
      </c>
      <c r="N3589" t="s">
        <v>61</v>
      </c>
    </row>
    <row r="3590" spans="1:15" x14ac:dyDescent="0.2">
      <c r="A3590" s="1" t="s">
        <v>29142</v>
      </c>
      <c r="B3590" s="1" t="s">
        <v>16197</v>
      </c>
      <c r="C3590" s="1" t="s">
        <v>16198</v>
      </c>
      <c r="D3590" s="1" t="s">
        <v>16217</v>
      </c>
      <c r="G3590" t="s">
        <v>61</v>
      </c>
      <c r="I3590" t="s">
        <v>61</v>
      </c>
      <c r="M3590" t="s">
        <v>61</v>
      </c>
      <c r="N3590" t="s">
        <v>61</v>
      </c>
    </row>
    <row r="3591" spans="1:15" x14ac:dyDescent="0.2">
      <c r="A3591" s="1" t="s">
        <v>29143</v>
      </c>
      <c r="B3591" s="1" t="s">
        <v>16199</v>
      </c>
      <c r="C3591" s="1" t="s">
        <v>16200</v>
      </c>
      <c r="D3591" s="1" t="s">
        <v>16217</v>
      </c>
      <c r="G3591" t="s">
        <v>61</v>
      </c>
      <c r="I3591" t="s">
        <v>61</v>
      </c>
      <c r="M3591" t="s">
        <v>61</v>
      </c>
      <c r="N3591" t="s">
        <v>61</v>
      </c>
    </row>
    <row r="3592" spans="1:15" x14ac:dyDescent="0.2">
      <c r="A3592" s="1" t="s">
        <v>29144</v>
      </c>
      <c r="B3592" s="1" t="s">
        <v>16201</v>
      </c>
      <c r="C3592" s="1" t="s">
        <v>16202</v>
      </c>
      <c r="D3592" s="1" t="s">
        <v>16217</v>
      </c>
      <c r="G3592" t="s">
        <v>61</v>
      </c>
      <c r="I3592" t="s">
        <v>61</v>
      </c>
      <c r="M3592" t="s">
        <v>61</v>
      </c>
      <c r="N3592" t="s">
        <v>61</v>
      </c>
      <c r="O3592" t="s">
        <v>61</v>
      </c>
    </row>
    <row r="3593" spans="1:15" x14ac:dyDescent="0.2">
      <c r="A3593" s="1" t="s">
        <v>29145</v>
      </c>
      <c r="B3593" s="1" t="s">
        <v>16203</v>
      </c>
      <c r="C3593" s="1" t="s">
        <v>16204</v>
      </c>
      <c r="D3593" s="1" t="s">
        <v>16217</v>
      </c>
      <c r="G3593" t="s">
        <v>61</v>
      </c>
      <c r="I3593" t="s">
        <v>61</v>
      </c>
      <c r="M3593" t="s">
        <v>61</v>
      </c>
      <c r="N3593" t="s">
        <v>61</v>
      </c>
      <c r="O3593" t="s">
        <v>61</v>
      </c>
    </row>
    <row r="3594" spans="1:15" x14ac:dyDescent="0.2">
      <c r="A3594" s="1" t="s">
        <v>29146</v>
      </c>
      <c r="B3594" s="1" t="s">
        <v>16205</v>
      </c>
      <c r="C3594" s="1" t="s">
        <v>16206</v>
      </c>
      <c r="D3594" s="1" t="s">
        <v>16217</v>
      </c>
      <c r="G3594" t="s">
        <v>61</v>
      </c>
      <c r="I3594" t="s">
        <v>61</v>
      </c>
      <c r="M3594" t="s">
        <v>61</v>
      </c>
      <c r="N3594" t="s">
        <v>61</v>
      </c>
    </row>
    <row r="3595" spans="1:15" x14ac:dyDescent="0.2">
      <c r="A3595" s="1" t="s">
        <v>29147</v>
      </c>
      <c r="B3595" s="1" t="s">
        <v>16207</v>
      </c>
      <c r="C3595" s="1" t="s">
        <v>16208</v>
      </c>
      <c r="D3595" s="1" t="s">
        <v>16217</v>
      </c>
      <c r="G3595" t="s">
        <v>61</v>
      </c>
      <c r="I3595" t="s">
        <v>61</v>
      </c>
      <c r="M3595" t="s">
        <v>61</v>
      </c>
      <c r="N3595" t="s">
        <v>61</v>
      </c>
    </row>
    <row r="3596" spans="1:15" x14ac:dyDescent="0.2">
      <c r="A3596" s="1" t="s">
        <v>29148</v>
      </c>
      <c r="B3596" s="1" t="s">
        <v>16209</v>
      </c>
      <c r="C3596" s="1" t="s">
        <v>16210</v>
      </c>
      <c r="D3596" s="1" t="s">
        <v>16217</v>
      </c>
      <c r="E3596" t="s">
        <v>61</v>
      </c>
      <c r="F3596" t="s">
        <v>61</v>
      </c>
      <c r="G3596" t="s">
        <v>61</v>
      </c>
      <c r="I3596" t="s">
        <v>61</v>
      </c>
      <c r="J3596" t="s">
        <v>61</v>
      </c>
      <c r="K3596" t="s">
        <v>61</v>
      </c>
      <c r="M3596" t="s">
        <v>61</v>
      </c>
      <c r="N3596" t="s">
        <v>61</v>
      </c>
      <c r="O3596" t="s">
        <v>61</v>
      </c>
    </row>
    <row r="3597" spans="1:15" x14ac:dyDescent="0.2">
      <c r="A3597" s="1" t="s">
        <v>29149</v>
      </c>
      <c r="B3597" s="1" t="s">
        <v>16211</v>
      </c>
      <c r="C3597" s="1" t="s">
        <v>16212</v>
      </c>
      <c r="D3597" s="1" t="s">
        <v>16217</v>
      </c>
      <c r="G3597" t="s">
        <v>61</v>
      </c>
      <c r="I3597" t="s">
        <v>61</v>
      </c>
      <c r="M3597" t="s">
        <v>61</v>
      </c>
      <c r="N3597" t="s">
        <v>61</v>
      </c>
    </row>
    <row r="3598" spans="1:15" x14ac:dyDescent="0.2">
      <c r="A3598" s="1" t="s">
        <v>29150</v>
      </c>
      <c r="B3598" s="1" t="s">
        <v>16213</v>
      </c>
      <c r="C3598" s="1" t="s">
        <v>16214</v>
      </c>
      <c r="D3598" s="1" t="s">
        <v>16217</v>
      </c>
      <c r="E3598" t="s">
        <v>61</v>
      </c>
      <c r="F3598" t="s">
        <v>61</v>
      </c>
      <c r="G3598" t="s">
        <v>61</v>
      </c>
      <c r="I3598" t="s">
        <v>61</v>
      </c>
      <c r="J3598" t="s">
        <v>61</v>
      </c>
      <c r="K3598" t="s">
        <v>61</v>
      </c>
      <c r="M3598" t="s">
        <v>61</v>
      </c>
      <c r="N3598" t="s">
        <v>61</v>
      </c>
      <c r="O3598" t="s">
        <v>61</v>
      </c>
    </row>
    <row r="3599" spans="1:15" x14ac:dyDescent="0.2">
      <c r="A3599" s="1" t="s">
        <v>29151</v>
      </c>
      <c r="B3599" s="1" t="s">
        <v>16215</v>
      </c>
      <c r="C3599" s="1" t="s">
        <v>16216</v>
      </c>
      <c r="D3599" s="1" t="s">
        <v>16217</v>
      </c>
      <c r="E3599" t="s">
        <v>61</v>
      </c>
      <c r="F3599" t="s">
        <v>61</v>
      </c>
      <c r="G3599" t="s">
        <v>61</v>
      </c>
      <c r="I3599" t="s">
        <v>61</v>
      </c>
      <c r="J3599" t="s">
        <v>61</v>
      </c>
      <c r="K3599" t="s">
        <v>61</v>
      </c>
      <c r="M3599" t="s">
        <v>61</v>
      </c>
      <c r="N3599" t="s">
        <v>61</v>
      </c>
      <c r="O3599" t="s">
        <v>61</v>
      </c>
    </row>
    <row r="3600" spans="1:15" x14ac:dyDescent="0.2">
      <c r="B3600" s="1" t="s">
        <v>29152</v>
      </c>
      <c r="D3600" s="10">
        <v>29358649</v>
      </c>
      <c r="G3600" t="s">
        <v>61</v>
      </c>
      <c r="I3600" t="s">
        <v>61</v>
      </c>
      <c r="N3600" t="s">
        <v>61</v>
      </c>
      <c r="O3600" t="s">
        <v>61</v>
      </c>
    </row>
    <row r="3601" spans="2:15" x14ac:dyDescent="0.2">
      <c r="B3601" s="1" t="s">
        <v>29153</v>
      </c>
      <c r="D3601" s="10">
        <v>29358649</v>
      </c>
      <c r="G3601" t="s">
        <v>62</v>
      </c>
      <c r="I3601" t="s">
        <v>62</v>
      </c>
      <c r="M3601" t="s">
        <v>62</v>
      </c>
      <c r="N3601" t="s">
        <v>61</v>
      </c>
      <c r="O3601" t="s">
        <v>62</v>
      </c>
    </row>
    <row r="3602" spans="2:15" x14ac:dyDescent="0.2">
      <c r="B3602" s="1" t="s">
        <v>29154</v>
      </c>
      <c r="D3602" s="10">
        <v>29358649</v>
      </c>
      <c r="G3602" t="s">
        <v>61</v>
      </c>
      <c r="I3602" t="s">
        <v>61</v>
      </c>
      <c r="N3602" t="s">
        <v>61</v>
      </c>
      <c r="O3602" t="s">
        <v>61</v>
      </c>
    </row>
    <row r="3603" spans="2:15" x14ac:dyDescent="0.2">
      <c r="B3603" s="1" t="s">
        <v>29155</v>
      </c>
      <c r="D3603" s="10">
        <v>29358649</v>
      </c>
      <c r="G3603" t="s">
        <v>61</v>
      </c>
      <c r="I3603" t="s">
        <v>62</v>
      </c>
      <c r="N3603" t="s">
        <v>61</v>
      </c>
      <c r="O3603" t="s">
        <v>61</v>
      </c>
    </row>
    <row r="3604" spans="2:15" x14ac:dyDescent="0.2">
      <c r="B3604" s="1" t="s">
        <v>29156</v>
      </c>
      <c r="D3604" s="10">
        <v>29358649</v>
      </c>
      <c r="G3604" t="s">
        <v>61</v>
      </c>
      <c r="I3604" t="s">
        <v>61</v>
      </c>
      <c r="M3604" t="s">
        <v>61</v>
      </c>
      <c r="N3604" t="s">
        <v>61</v>
      </c>
      <c r="O3604" t="s">
        <v>61</v>
      </c>
    </row>
    <row r="3605" spans="2:15" x14ac:dyDescent="0.2">
      <c r="B3605" s="1" t="s">
        <v>29157</v>
      </c>
      <c r="D3605" s="10">
        <v>29358649</v>
      </c>
      <c r="G3605" t="s">
        <v>61</v>
      </c>
      <c r="I3605" t="s">
        <v>61</v>
      </c>
      <c r="M3605" t="s">
        <v>61</v>
      </c>
      <c r="N3605" t="s">
        <v>61</v>
      </c>
      <c r="O3605" t="s">
        <v>61</v>
      </c>
    </row>
    <row r="3606" spans="2:15" x14ac:dyDescent="0.2">
      <c r="B3606" s="1" t="s">
        <v>29158</v>
      </c>
      <c r="D3606" s="10">
        <v>29358649</v>
      </c>
      <c r="G3606" t="s">
        <v>61</v>
      </c>
      <c r="I3606" t="s">
        <v>61</v>
      </c>
      <c r="N3606" t="s">
        <v>61</v>
      </c>
      <c r="O3606" t="s">
        <v>62</v>
      </c>
    </row>
    <row r="3607" spans="2:15" x14ac:dyDescent="0.2">
      <c r="B3607" s="1" t="s">
        <v>29159</v>
      </c>
      <c r="D3607" s="10">
        <v>29358649</v>
      </c>
      <c r="G3607" t="s">
        <v>61</v>
      </c>
      <c r="I3607" t="s">
        <v>61</v>
      </c>
      <c r="N3607" t="s">
        <v>61</v>
      </c>
      <c r="O3607" t="s">
        <v>61</v>
      </c>
    </row>
    <row r="3608" spans="2:15" x14ac:dyDescent="0.2">
      <c r="B3608" s="1" t="s">
        <v>29160</v>
      </c>
      <c r="D3608" s="10">
        <v>29358649</v>
      </c>
      <c r="G3608" t="s">
        <v>61</v>
      </c>
      <c r="I3608" t="s">
        <v>61</v>
      </c>
      <c r="N3608" t="s">
        <v>61</v>
      </c>
      <c r="O3608" t="s">
        <v>61</v>
      </c>
    </row>
    <row r="3609" spans="2:15" x14ac:dyDescent="0.2">
      <c r="B3609" s="1" t="s">
        <v>29161</v>
      </c>
      <c r="D3609" s="10">
        <v>29358649</v>
      </c>
      <c r="G3609" t="s">
        <v>61</v>
      </c>
      <c r="I3609" t="s">
        <v>61</v>
      </c>
      <c r="M3609" t="s">
        <v>61</v>
      </c>
      <c r="N3609" t="s">
        <v>61</v>
      </c>
      <c r="O3609" t="s">
        <v>61</v>
      </c>
    </row>
    <row r="3610" spans="2:15" x14ac:dyDescent="0.2">
      <c r="B3610" s="1" t="s">
        <v>29162</v>
      </c>
      <c r="D3610" s="10">
        <v>29358649</v>
      </c>
      <c r="G3610" t="s">
        <v>61</v>
      </c>
      <c r="I3610" t="s">
        <v>61</v>
      </c>
      <c r="M3610" t="s">
        <v>61</v>
      </c>
      <c r="N3610" t="s">
        <v>61</v>
      </c>
      <c r="O3610" t="s">
        <v>61</v>
      </c>
    </row>
    <row r="3611" spans="2:15" x14ac:dyDescent="0.2">
      <c r="B3611" s="1" t="s">
        <v>29163</v>
      </c>
      <c r="D3611" s="10">
        <v>29358649</v>
      </c>
      <c r="G3611" t="s">
        <v>61</v>
      </c>
      <c r="I3611" t="s">
        <v>61</v>
      </c>
      <c r="M3611" t="s">
        <v>61</v>
      </c>
      <c r="N3611" t="s">
        <v>61</v>
      </c>
      <c r="O3611" t="s">
        <v>61</v>
      </c>
    </row>
    <row r="3612" spans="2:15" x14ac:dyDescent="0.2">
      <c r="B3612" s="1" t="s">
        <v>29164</v>
      </c>
      <c r="D3612" s="10">
        <v>29358649</v>
      </c>
      <c r="G3612" t="s">
        <v>61</v>
      </c>
      <c r="I3612" t="s">
        <v>61</v>
      </c>
      <c r="N3612" t="s">
        <v>61</v>
      </c>
      <c r="O3612" t="s">
        <v>61</v>
      </c>
    </row>
    <row r="3613" spans="2:15" x14ac:dyDescent="0.2">
      <c r="B3613" s="1" t="s">
        <v>29165</v>
      </c>
      <c r="D3613" s="10">
        <v>29358649</v>
      </c>
      <c r="G3613" t="s">
        <v>61</v>
      </c>
      <c r="I3613" t="s">
        <v>61</v>
      </c>
      <c r="N3613" t="s">
        <v>61</v>
      </c>
      <c r="O3613" t="s">
        <v>61</v>
      </c>
    </row>
    <row r="3614" spans="2:15" x14ac:dyDescent="0.2">
      <c r="B3614" s="1" t="s">
        <v>29166</v>
      </c>
      <c r="D3614" s="10">
        <v>29358649</v>
      </c>
      <c r="G3614" t="s">
        <v>61</v>
      </c>
      <c r="I3614" t="s">
        <v>61</v>
      </c>
      <c r="N3614" t="s">
        <v>61</v>
      </c>
      <c r="O3614" t="s">
        <v>61</v>
      </c>
    </row>
    <row r="3615" spans="2:15" x14ac:dyDescent="0.2">
      <c r="B3615" s="1" t="s">
        <v>29167</v>
      </c>
      <c r="D3615" s="10">
        <v>29358649</v>
      </c>
      <c r="G3615" t="s">
        <v>61</v>
      </c>
      <c r="I3615" t="s">
        <v>61</v>
      </c>
      <c r="N3615" t="s">
        <v>61</v>
      </c>
      <c r="O3615" t="s">
        <v>61</v>
      </c>
    </row>
    <row r="3616" spans="2:15" x14ac:dyDescent="0.2">
      <c r="B3616" s="1" t="s">
        <v>29168</v>
      </c>
      <c r="D3616" s="10">
        <v>29358649</v>
      </c>
      <c r="G3616" t="s">
        <v>61</v>
      </c>
      <c r="I3616" t="s">
        <v>61</v>
      </c>
      <c r="N3616" t="s">
        <v>61</v>
      </c>
      <c r="O3616" t="s">
        <v>61</v>
      </c>
    </row>
    <row r="3617" spans="2:15" x14ac:dyDescent="0.2">
      <c r="B3617" s="1" t="s">
        <v>29169</v>
      </c>
      <c r="D3617" s="10">
        <v>29358649</v>
      </c>
      <c r="G3617" t="s">
        <v>61</v>
      </c>
      <c r="I3617" t="s">
        <v>61</v>
      </c>
      <c r="M3617" t="s">
        <v>61</v>
      </c>
      <c r="N3617" t="s">
        <v>61</v>
      </c>
      <c r="O3617" t="s">
        <v>61</v>
      </c>
    </row>
    <row r="3618" spans="2:15" x14ac:dyDescent="0.2">
      <c r="B3618" s="1" t="s">
        <v>29170</v>
      </c>
      <c r="D3618" s="10">
        <v>29358649</v>
      </c>
      <c r="G3618" t="s">
        <v>61</v>
      </c>
      <c r="I3618" t="s">
        <v>61</v>
      </c>
      <c r="M3618" t="s">
        <v>61</v>
      </c>
      <c r="N3618" t="s">
        <v>61</v>
      </c>
      <c r="O3618" t="s">
        <v>61</v>
      </c>
    </row>
    <row r="3619" spans="2:15" x14ac:dyDescent="0.2">
      <c r="B3619" s="1" t="s">
        <v>29171</v>
      </c>
      <c r="D3619" s="10">
        <v>29358649</v>
      </c>
      <c r="G3619" t="s">
        <v>61</v>
      </c>
      <c r="I3619" t="s">
        <v>61</v>
      </c>
      <c r="M3619" t="s">
        <v>61</v>
      </c>
      <c r="N3619" t="s">
        <v>61</v>
      </c>
      <c r="O3619" t="s">
        <v>61</v>
      </c>
    </row>
    <row r="3620" spans="2:15" x14ac:dyDescent="0.2">
      <c r="B3620" s="1" t="s">
        <v>29172</v>
      </c>
      <c r="D3620" s="10">
        <v>29358649</v>
      </c>
      <c r="G3620" t="s">
        <v>61</v>
      </c>
      <c r="I3620" t="s">
        <v>61</v>
      </c>
      <c r="M3620" t="s">
        <v>61</v>
      </c>
      <c r="N3620" t="s">
        <v>61</v>
      </c>
      <c r="O3620" t="s">
        <v>61</v>
      </c>
    </row>
    <row r="3621" spans="2:15" x14ac:dyDescent="0.2">
      <c r="B3621" s="1" t="s">
        <v>29173</v>
      </c>
      <c r="D3621" s="10">
        <v>29358649</v>
      </c>
      <c r="G3621" t="s">
        <v>61</v>
      </c>
      <c r="I3621" t="s">
        <v>61</v>
      </c>
      <c r="M3621" t="s">
        <v>61</v>
      </c>
      <c r="N3621" t="s">
        <v>61</v>
      </c>
      <c r="O3621" t="s">
        <v>61</v>
      </c>
    </row>
    <row r="3622" spans="2:15" x14ac:dyDescent="0.2">
      <c r="B3622" s="1" t="s">
        <v>29174</v>
      </c>
      <c r="D3622" s="10">
        <v>29358649</v>
      </c>
      <c r="G3622" t="s">
        <v>61</v>
      </c>
      <c r="I3622" t="s">
        <v>61</v>
      </c>
      <c r="M3622" t="s">
        <v>61</v>
      </c>
      <c r="N3622" t="s">
        <v>61</v>
      </c>
      <c r="O3622" t="s">
        <v>61</v>
      </c>
    </row>
    <row r="3623" spans="2:15" x14ac:dyDescent="0.2">
      <c r="B3623" s="1" t="s">
        <v>29175</v>
      </c>
      <c r="D3623" s="10">
        <v>29358649</v>
      </c>
      <c r="G3623" t="s">
        <v>61</v>
      </c>
      <c r="I3623" t="s">
        <v>61</v>
      </c>
      <c r="M3623" t="s">
        <v>61</v>
      </c>
      <c r="N3623" t="s">
        <v>61</v>
      </c>
      <c r="O3623" t="s">
        <v>61</v>
      </c>
    </row>
    <row r="3624" spans="2:15" x14ac:dyDescent="0.2">
      <c r="B3624" s="1" t="s">
        <v>29176</v>
      </c>
      <c r="D3624" s="10">
        <v>29358649</v>
      </c>
      <c r="G3624" t="s">
        <v>61</v>
      </c>
      <c r="I3624" t="s">
        <v>61</v>
      </c>
      <c r="M3624" t="s">
        <v>61</v>
      </c>
      <c r="N3624" t="s">
        <v>61</v>
      </c>
      <c r="O3624" t="s">
        <v>61</v>
      </c>
    </row>
    <row r="3625" spans="2:15" x14ac:dyDescent="0.2">
      <c r="B3625" s="1" t="s">
        <v>29177</v>
      </c>
      <c r="D3625" s="10">
        <v>29358649</v>
      </c>
      <c r="G3625" t="s">
        <v>61</v>
      </c>
      <c r="I3625" t="s">
        <v>61</v>
      </c>
      <c r="M3625" t="s">
        <v>61</v>
      </c>
      <c r="N3625" t="s">
        <v>61</v>
      </c>
      <c r="O3625" t="s">
        <v>61</v>
      </c>
    </row>
    <row r="3626" spans="2:15" x14ac:dyDescent="0.2">
      <c r="B3626" s="1" t="s">
        <v>29178</v>
      </c>
      <c r="D3626" s="10">
        <v>29358649</v>
      </c>
      <c r="G3626" t="s">
        <v>61</v>
      </c>
      <c r="I3626" t="s">
        <v>61</v>
      </c>
      <c r="M3626" t="s">
        <v>61</v>
      </c>
      <c r="N3626" t="s">
        <v>61</v>
      </c>
      <c r="O3626" t="s">
        <v>61</v>
      </c>
    </row>
    <row r="3627" spans="2:15" x14ac:dyDescent="0.2">
      <c r="B3627" s="1" t="s">
        <v>29179</v>
      </c>
      <c r="D3627" s="10">
        <v>29358649</v>
      </c>
      <c r="G3627" t="s">
        <v>61</v>
      </c>
      <c r="I3627" t="s">
        <v>62</v>
      </c>
      <c r="M3627" t="s">
        <v>61</v>
      </c>
      <c r="N3627" t="s">
        <v>61</v>
      </c>
      <c r="O3627" t="s">
        <v>61</v>
      </c>
    </row>
    <row r="3628" spans="2:15" x14ac:dyDescent="0.2">
      <c r="B3628" s="1" t="s">
        <v>29180</v>
      </c>
      <c r="D3628" s="10">
        <v>29358649</v>
      </c>
      <c r="G3628" t="s">
        <v>61</v>
      </c>
      <c r="I3628" t="s">
        <v>61</v>
      </c>
      <c r="M3628" t="s">
        <v>61</v>
      </c>
      <c r="N3628" t="s">
        <v>61</v>
      </c>
      <c r="O3628" t="s">
        <v>61</v>
      </c>
    </row>
    <row r="3629" spans="2:15" x14ac:dyDescent="0.2">
      <c r="B3629" s="1" t="s">
        <v>29181</v>
      </c>
      <c r="D3629" s="10">
        <v>29358649</v>
      </c>
      <c r="G3629" t="s">
        <v>61</v>
      </c>
      <c r="I3629" t="s">
        <v>61</v>
      </c>
      <c r="M3629" t="s">
        <v>61</v>
      </c>
      <c r="N3629" t="s">
        <v>61</v>
      </c>
      <c r="O3629" t="s">
        <v>61</v>
      </c>
    </row>
    <row r="3630" spans="2:15" x14ac:dyDescent="0.2">
      <c r="B3630" s="1" t="s">
        <v>29182</v>
      </c>
      <c r="D3630" s="10">
        <v>29358649</v>
      </c>
      <c r="G3630" t="s">
        <v>61</v>
      </c>
      <c r="I3630" t="s">
        <v>61</v>
      </c>
      <c r="M3630" t="s">
        <v>61</v>
      </c>
      <c r="N3630" t="s">
        <v>61</v>
      </c>
      <c r="O3630" t="s">
        <v>61</v>
      </c>
    </row>
    <row r="3631" spans="2:15" x14ac:dyDescent="0.2">
      <c r="B3631" s="1" t="s">
        <v>29183</v>
      </c>
      <c r="D3631" s="10">
        <v>29358649</v>
      </c>
      <c r="G3631" t="s">
        <v>61</v>
      </c>
      <c r="I3631" t="s">
        <v>61</v>
      </c>
      <c r="M3631" t="s">
        <v>61</v>
      </c>
      <c r="N3631" t="s">
        <v>61</v>
      </c>
      <c r="O3631" t="s">
        <v>61</v>
      </c>
    </row>
    <row r="3632" spans="2:15" x14ac:dyDescent="0.2">
      <c r="B3632" s="1" t="s">
        <v>29184</v>
      </c>
      <c r="D3632" s="10">
        <v>29358649</v>
      </c>
      <c r="G3632" t="s">
        <v>61</v>
      </c>
      <c r="I3632" t="s">
        <v>61</v>
      </c>
      <c r="M3632" t="s">
        <v>61</v>
      </c>
      <c r="N3632" t="s">
        <v>61</v>
      </c>
      <c r="O3632" t="s">
        <v>61</v>
      </c>
    </row>
    <row r="3633" spans="2:15" x14ac:dyDescent="0.2">
      <c r="B3633" s="1" t="s">
        <v>29185</v>
      </c>
      <c r="D3633" s="10">
        <v>29358649</v>
      </c>
      <c r="G3633" t="s">
        <v>61</v>
      </c>
      <c r="I3633" t="s">
        <v>61</v>
      </c>
      <c r="M3633" t="s">
        <v>61</v>
      </c>
      <c r="N3633" t="s">
        <v>61</v>
      </c>
      <c r="O3633" t="s">
        <v>61</v>
      </c>
    </row>
    <row r="3634" spans="2:15" x14ac:dyDescent="0.2">
      <c r="B3634" s="1" t="s">
        <v>29186</v>
      </c>
      <c r="D3634" s="10">
        <v>29358649</v>
      </c>
      <c r="G3634" t="s">
        <v>61</v>
      </c>
      <c r="I3634" t="s">
        <v>62</v>
      </c>
      <c r="M3634" t="s">
        <v>61</v>
      </c>
      <c r="N3634" t="s">
        <v>61</v>
      </c>
      <c r="O3634" t="s">
        <v>62</v>
      </c>
    </row>
    <row r="3635" spans="2:15" x14ac:dyDescent="0.2">
      <c r="B3635" s="1" t="s">
        <v>29187</v>
      </c>
      <c r="D3635" s="10">
        <v>29358649</v>
      </c>
      <c r="G3635" t="s">
        <v>61</v>
      </c>
      <c r="I3635" t="s">
        <v>61</v>
      </c>
      <c r="M3635" t="s">
        <v>61</v>
      </c>
      <c r="N3635" t="s">
        <v>61</v>
      </c>
      <c r="O3635" t="s">
        <v>61</v>
      </c>
    </row>
    <row r="3636" spans="2:15" x14ac:dyDescent="0.2">
      <c r="B3636" s="1" t="s">
        <v>29188</v>
      </c>
      <c r="D3636" s="10">
        <v>29358649</v>
      </c>
      <c r="G3636" t="s">
        <v>61</v>
      </c>
      <c r="I3636" t="s">
        <v>61</v>
      </c>
      <c r="M3636" t="s">
        <v>61</v>
      </c>
      <c r="N3636" t="s">
        <v>61</v>
      </c>
      <c r="O3636" t="s">
        <v>61</v>
      </c>
    </row>
    <row r="3637" spans="2:15" x14ac:dyDescent="0.2">
      <c r="B3637" s="1" t="s">
        <v>29189</v>
      </c>
      <c r="D3637" s="10">
        <v>29358649</v>
      </c>
      <c r="G3637" t="s">
        <v>61</v>
      </c>
      <c r="I3637" t="s">
        <v>61</v>
      </c>
      <c r="M3637" t="s">
        <v>61</v>
      </c>
      <c r="N3637" t="s">
        <v>61</v>
      </c>
      <c r="O3637" t="s">
        <v>61</v>
      </c>
    </row>
    <row r="3638" spans="2:15" x14ac:dyDescent="0.2">
      <c r="B3638" s="1" t="s">
        <v>29190</v>
      </c>
      <c r="D3638" s="10">
        <v>29358649</v>
      </c>
      <c r="G3638" t="s">
        <v>61</v>
      </c>
      <c r="I3638" t="s">
        <v>61</v>
      </c>
      <c r="M3638" t="s">
        <v>61</v>
      </c>
      <c r="N3638" t="s">
        <v>61</v>
      </c>
      <c r="O3638" t="s">
        <v>61</v>
      </c>
    </row>
    <row r="3639" spans="2:15" x14ac:dyDescent="0.2">
      <c r="B3639" s="1" t="s">
        <v>29191</v>
      </c>
      <c r="D3639" s="10">
        <v>29358649</v>
      </c>
      <c r="G3639" t="s">
        <v>61</v>
      </c>
      <c r="I3639" t="s">
        <v>62</v>
      </c>
      <c r="M3639" t="s">
        <v>61</v>
      </c>
      <c r="N3639" t="s">
        <v>61</v>
      </c>
      <c r="O3639" t="s">
        <v>61</v>
      </c>
    </row>
    <row r="3640" spans="2:15" x14ac:dyDescent="0.2">
      <c r="B3640" s="1" t="s">
        <v>29192</v>
      </c>
      <c r="D3640" s="10">
        <v>29358649</v>
      </c>
      <c r="G3640" t="s">
        <v>61</v>
      </c>
      <c r="I3640" t="s">
        <v>61</v>
      </c>
      <c r="M3640" t="s">
        <v>61</v>
      </c>
      <c r="N3640" t="s">
        <v>61</v>
      </c>
      <c r="O3640" t="s">
        <v>61</v>
      </c>
    </row>
    <row r="3641" spans="2:15" x14ac:dyDescent="0.2">
      <c r="B3641" s="1" t="s">
        <v>29193</v>
      </c>
      <c r="D3641" s="10">
        <v>29358649</v>
      </c>
      <c r="I3641" t="s">
        <v>61</v>
      </c>
      <c r="M3641" t="s">
        <v>61</v>
      </c>
      <c r="N3641" t="s">
        <v>61</v>
      </c>
      <c r="O3641" t="s">
        <v>61</v>
      </c>
    </row>
    <row r="3642" spans="2:15" x14ac:dyDescent="0.2">
      <c r="B3642" s="1" t="s">
        <v>29194</v>
      </c>
      <c r="D3642" s="10">
        <v>29358649</v>
      </c>
      <c r="G3642" t="s">
        <v>61</v>
      </c>
      <c r="I3642" t="s">
        <v>61</v>
      </c>
      <c r="M3642" t="s">
        <v>61</v>
      </c>
      <c r="N3642" t="s">
        <v>61</v>
      </c>
      <c r="O3642" t="s">
        <v>61</v>
      </c>
    </row>
    <row r="3643" spans="2:15" x14ac:dyDescent="0.2">
      <c r="B3643" s="1" t="s">
        <v>29195</v>
      </c>
      <c r="D3643" s="10">
        <v>29358649</v>
      </c>
      <c r="G3643" t="s">
        <v>61</v>
      </c>
      <c r="I3643" t="s">
        <v>61</v>
      </c>
      <c r="M3643" t="s">
        <v>61</v>
      </c>
      <c r="N3643" t="s">
        <v>61</v>
      </c>
      <c r="O3643" t="s">
        <v>61</v>
      </c>
    </row>
    <row r="3644" spans="2:15" x14ac:dyDescent="0.2">
      <c r="B3644" s="1" t="s">
        <v>29196</v>
      </c>
      <c r="D3644" s="10">
        <v>29358649</v>
      </c>
      <c r="G3644" t="s">
        <v>61</v>
      </c>
      <c r="I3644" t="s">
        <v>61</v>
      </c>
      <c r="M3644" t="s">
        <v>61</v>
      </c>
      <c r="N3644" t="s">
        <v>61</v>
      </c>
      <c r="O3644" t="s">
        <v>61</v>
      </c>
    </row>
    <row r="3645" spans="2:15" x14ac:dyDescent="0.2">
      <c r="B3645" s="1" t="s">
        <v>29197</v>
      </c>
      <c r="D3645" s="10">
        <v>29358649</v>
      </c>
      <c r="G3645" t="s">
        <v>61</v>
      </c>
      <c r="I3645" t="s">
        <v>61</v>
      </c>
      <c r="M3645" t="s">
        <v>61</v>
      </c>
      <c r="N3645" t="s">
        <v>61</v>
      </c>
      <c r="O3645" t="s">
        <v>61</v>
      </c>
    </row>
    <row r="3646" spans="2:15" x14ac:dyDescent="0.2">
      <c r="B3646" s="1" t="s">
        <v>29198</v>
      </c>
      <c r="D3646" s="10">
        <v>29358649</v>
      </c>
      <c r="G3646" t="s">
        <v>61</v>
      </c>
      <c r="I3646" t="s">
        <v>61</v>
      </c>
      <c r="M3646" t="s">
        <v>61</v>
      </c>
      <c r="N3646" t="s">
        <v>61</v>
      </c>
      <c r="O3646" t="s">
        <v>61</v>
      </c>
    </row>
    <row r="3647" spans="2:15" x14ac:dyDescent="0.2">
      <c r="B3647" s="1" t="s">
        <v>29199</v>
      </c>
      <c r="D3647" s="10">
        <v>29358649</v>
      </c>
      <c r="G3647" t="s">
        <v>61</v>
      </c>
      <c r="I3647" t="s">
        <v>61</v>
      </c>
      <c r="M3647" t="s">
        <v>61</v>
      </c>
      <c r="N3647" t="s">
        <v>61</v>
      </c>
      <c r="O3647" t="s">
        <v>61</v>
      </c>
    </row>
    <row r="3648" spans="2:15" x14ac:dyDescent="0.2">
      <c r="B3648" s="1" t="s">
        <v>29200</v>
      </c>
      <c r="D3648" s="10">
        <v>29358649</v>
      </c>
      <c r="G3648" t="s">
        <v>61</v>
      </c>
      <c r="I3648" t="s">
        <v>61</v>
      </c>
      <c r="M3648" t="s">
        <v>61</v>
      </c>
      <c r="N3648" t="s">
        <v>61</v>
      </c>
      <c r="O3648" t="s">
        <v>61</v>
      </c>
    </row>
    <row r="3649" spans="2:15" x14ac:dyDescent="0.2">
      <c r="B3649" s="1" t="s">
        <v>29201</v>
      </c>
      <c r="D3649" s="10">
        <v>29358649</v>
      </c>
      <c r="G3649" t="s">
        <v>61</v>
      </c>
      <c r="I3649" t="s">
        <v>61</v>
      </c>
      <c r="M3649" t="s">
        <v>61</v>
      </c>
      <c r="N3649" t="s">
        <v>61</v>
      </c>
      <c r="O3649" t="s">
        <v>61</v>
      </c>
    </row>
    <row r="3650" spans="2:15" x14ac:dyDescent="0.2">
      <c r="B3650" s="1" t="s">
        <v>29202</v>
      </c>
      <c r="D3650" s="10">
        <v>29358649</v>
      </c>
      <c r="G3650" t="s">
        <v>61</v>
      </c>
      <c r="I3650" t="s">
        <v>61</v>
      </c>
      <c r="M3650" t="s">
        <v>61</v>
      </c>
      <c r="N3650" t="s">
        <v>61</v>
      </c>
      <c r="O3650" t="s">
        <v>61</v>
      </c>
    </row>
    <row r="3651" spans="2:15" x14ac:dyDescent="0.2">
      <c r="B3651" s="1" t="s">
        <v>29203</v>
      </c>
      <c r="D3651" s="10">
        <v>29358649</v>
      </c>
      <c r="G3651" t="s">
        <v>61</v>
      </c>
      <c r="I3651" t="s">
        <v>61</v>
      </c>
      <c r="M3651" t="s">
        <v>61</v>
      </c>
      <c r="N3651" t="s">
        <v>61</v>
      </c>
      <c r="O3651" t="s">
        <v>61</v>
      </c>
    </row>
    <row r="3652" spans="2:15" x14ac:dyDescent="0.2">
      <c r="B3652" s="1" t="s">
        <v>29204</v>
      </c>
      <c r="D3652" s="10">
        <v>29358649</v>
      </c>
      <c r="G3652" t="s">
        <v>61</v>
      </c>
      <c r="I3652" t="s">
        <v>61</v>
      </c>
      <c r="M3652" t="s">
        <v>61</v>
      </c>
      <c r="N3652" t="s">
        <v>61</v>
      </c>
      <c r="O3652" t="s">
        <v>61</v>
      </c>
    </row>
    <row r="3653" spans="2:15" x14ac:dyDescent="0.2">
      <c r="B3653" s="1" t="s">
        <v>29205</v>
      </c>
      <c r="D3653" s="10">
        <v>29358649</v>
      </c>
      <c r="G3653" t="s">
        <v>61</v>
      </c>
      <c r="I3653" t="s">
        <v>61</v>
      </c>
      <c r="M3653" t="s">
        <v>61</v>
      </c>
      <c r="N3653" t="s">
        <v>61</v>
      </c>
      <c r="O3653" t="s">
        <v>61</v>
      </c>
    </row>
    <row r="3654" spans="2:15" x14ac:dyDescent="0.2">
      <c r="B3654" s="1" t="s">
        <v>29206</v>
      </c>
      <c r="D3654" s="10">
        <v>29358649</v>
      </c>
      <c r="G3654" t="s">
        <v>61</v>
      </c>
      <c r="I3654" t="s">
        <v>61</v>
      </c>
      <c r="M3654" t="s">
        <v>61</v>
      </c>
      <c r="N3654" t="s">
        <v>61</v>
      </c>
      <c r="O3654" t="s">
        <v>61</v>
      </c>
    </row>
    <row r="3655" spans="2:15" x14ac:dyDescent="0.2">
      <c r="B3655" s="1" t="s">
        <v>29207</v>
      </c>
      <c r="D3655" s="10">
        <v>29358649</v>
      </c>
      <c r="G3655" t="s">
        <v>61</v>
      </c>
      <c r="I3655" t="s">
        <v>61</v>
      </c>
      <c r="M3655" t="s">
        <v>61</v>
      </c>
      <c r="N3655" t="s">
        <v>61</v>
      </c>
      <c r="O3655" t="s">
        <v>61</v>
      </c>
    </row>
    <row r="3656" spans="2:15" x14ac:dyDescent="0.2">
      <c r="B3656" s="1" t="s">
        <v>29208</v>
      </c>
      <c r="D3656" s="10">
        <v>29358649</v>
      </c>
      <c r="G3656" t="s">
        <v>61</v>
      </c>
      <c r="I3656" t="s">
        <v>61</v>
      </c>
      <c r="M3656" t="s">
        <v>61</v>
      </c>
      <c r="N3656" t="s">
        <v>61</v>
      </c>
      <c r="O3656" t="s">
        <v>61</v>
      </c>
    </row>
    <row r="3657" spans="2:15" x14ac:dyDescent="0.2">
      <c r="B3657" s="1" t="s">
        <v>29209</v>
      </c>
      <c r="D3657" s="10">
        <v>29358649</v>
      </c>
      <c r="G3657" t="s">
        <v>61</v>
      </c>
      <c r="I3657" t="s">
        <v>61</v>
      </c>
      <c r="M3657" t="s">
        <v>61</v>
      </c>
      <c r="N3657" t="s">
        <v>61</v>
      </c>
      <c r="O3657" t="s">
        <v>61</v>
      </c>
    </row>
    <row r="3658" spans="2:15" x14ac:dyDescent="0.2">
      <c r="B3658" s="1" t="s">
        <v>29210</v>
      </c>
      <c r="D3658" s="10">
        <v>29358649</v>
      </c>
      <c r="G3658" t="s">
        <v>61</v>
      </c>
      <c r="I3658" t="s">
        <v>61</v>
      </c>
      <c r="M3658" t="s">
        <v>61</v>
      </c>
      <c r="N3658" t="s">
        <v>61</v>
      </c>
      <c r="O3658" t="s">
        <v>61</v>
      </c>
    </row>
    <row r="3659" spans="2:15" x14ac:dyDescent="0.2">
      <c r="B3659" s="1" t="s">
        <v>29211</v>
      </c>
      <c r="D3659" s="10">
        <v>29358649</v>
      </c>
      <c r="G3659" t="s">
        <v>61</v>
      </c>
      <c r="I3659" t="s">
        <v>61</v>
      </c>
      <c r="M3659" t="s">
        <v>61</v>
      </c>
      <c r="N3659" t="s">
        <v>61</v>
      </c>
      <c r="O3659" t="s">
        <v>61</v>
      </c>
    </row>
    <row r="3660" spans="2:15" x14ac:dyDescent="0.2">
      <c r="B3660" s="1" t="s">
        <v>29212</v>
      </c>
      <c r="D3660" s="10">
        <v>29358649</v>
      </c>
      <c r="G3660" t="s">
        <v>61</v>
      </c>
      <c r="I3660" t="s">
        <v>61</v>
      </c>
      <c r="M3660" t="s">
        <v>61</v>
      </c>
      <c r="N3660" t="s">
        <v>61</v>
      </c>
      <c r="O3660" t="s">
        <v>61</v>
      </c>
    </row>
    <row r="3661" spans="2:15" x14ac:dyDescent="0.2">
      <c r="B3661" s="1" t="s">
        <v>29213</v>
      </c>
      <c r="D3661" s="10">
        <v>29358649</v>
      </c>
      <c r="G3661" t="s">
        <v>61</v>
      </c>
      <c r="I3661" t="s">
        <v>61</v>
      </c>
      <c r="M3661" t="s">
        <v>61</v>
      </c>
      <c r="N3661" t="s">
        <v>61</v>
      </c>
      <c r="O3661" t="s">
        <v>61</v>
      </c>
    </row>
    <row r="3662" spans="2:15" x14ac:dyDescent="0.2">
      <c r="B3662" s="1" t="s">
        <v>29214</v>
      </c>
      <c r="D3662" s="10">
        <v>29358649</v>
      </c>
      <c r="G3662" t="s">
        <v>61</v>
      </c>
      <c r="I3662" t="s">
        <v>62</v>
      </c>
      <c r="M3662" t="s">
        <v>61</v>
      </c>
      <c r="N3662" t="s">
        <v>61</v>
      </c>
      <c r="O3662" t="s">
        <v>62</v>
      </c>
    </row>
    <row r="3663" spans="2:15" x14ac:dyDescent="0.2">
      <c r="B3663" s="1" t="s">
        <v>29215</v>
      </c>
      <c r="D3663" s="10">
        <v>29358649</v>
      </c>
      <c r="I3663" t="s">
        <v>61</v>
      </c>
      <c r="N3663" t="s">
        <v>61</v>
      </c>
    </row>
    <row r="3664" spans="2:15" x14ac:dyDescent="0.2">
      <c r="B3664" s="1" t="s">
        <v>29216</v>
      </c>
      <c r="D3664" s="10">
        <v>29358649</v>
      </c>
      <c r="I3664" t="s">
        <v>61</v>
      </c>
      <c r="N3664" t="s">
        <v>61</v>
      </c>
    </row>
    <row r="3665" spans="2:15" x14ac:dyDescent="0.2">
      <c r="B3665" s="1" t="s">
        <v>29217</v>
      </c>
      <c r="D3665" s="10">
        <v>29358649</v>
      </c>
      <c r="I3665" t="s">
        <v>61</v>
      </c>
      <c r="N3665" t="s">
        <v>61</v>
      </c>
    </row>
    <row r="3666" spans="2:15" x14ac:dyDescent="0.2">
      <c r="B3666" s="1" t="s">
        <v>29218</v>
      </c>
      <c r="D3666" s="10">
        <v>29358649</v>
      </c>
      <c r="I3666" t="s">
        <v>61</v>
      </c>
      <c r="N3666" t="s">
        <v>61</v>
      </c>
    </row>
    <row r="3667" spans="2:15" x14ac:dyDescent="0.2">
      <c r="B3667" s="1" t="s">
        <v>29219</v>
      </c>
      <c r="D3667" s="10">
        <v>29358649</v>
      </c>
      <c r="I3667" t="s">
        <v>61</v>
      </c>
      <c r="N3667" t="s">
        <v>61</v>
      </c>
    </row>
    <row r="3668" spans="2:15" x14ac:dyDescent="0.2">
      <c r="B3668" s="1" t="s">
        <v>29220</v>
      </c>
      <c r="D3668" s="10">
        <v>29358649</v>
      </c>
      <c r="I3668" t="s">
        <v>61</v>
      </c>
      <c r="N3668" t="s">
        <v>61</v>
      </c>
    </row>
    <row r="3669" spans="2:15" x14ac:dyDescent="0.2">
      <c r="B3669" s="1" t="s">
        <v>29221</v>
      </c>
      <c r="D3669" s="10">
        <v>29358649</v>
      </c>
      <c r="I3669" t="s">
        <v>61</v>
      </c>
      <c r="N3669" t="s">
        <v>61</v>
      </c>
    </row>
    <row r="3670" spans="2:15" x14ac:dyDescent="0.2">
      <c r="B3670" s="1" t="s">
        <v>29222</v>
      </c>
      <c r="D3670" s="10">
        <v>29358649</v>
      </c>
      <c r="I3670" t="s">
        <v>61</v>
      </c>
      <c r="N3670" t="s">
        <v>61</v>
      </c>
    </row>
    <row r="3671" spans="2:15" x14ac:dyDescent="0.2">
      <c r="B3671" s="1" t="s">
        <v>29223</v>
      </c>
      <c r="D3671" s="10">
        <v>29358649</v>
      </c>
      <c r="I3671" t="s">
        <v>61</v>
      </c>
      <c r="N3671" t="s">
        <v>61</v>
      </c>
    </row>
    <row r="3672" spans="2:15" x14ac:dyDescent="0.2">
      <c r="B3672" s="1" t="s">
        <v>29224</v>
      </c>
      <c r="D3672" s="10">
        <v>29358649</v>
      </c>
      <c r="I3672" t="s">
        <v>61</v>
      </c>
      <c r="N3672" t="s">
        <v>61</v>
      </c>
    </row>
    <row r="3673" spans="2:15" x14ac:dyDescent="0.2">
      <c r="B3673" s="1" t="s">
        <v>29225</v>
      </c>
      <c r="D3673" s="10">
        <v>29358649</v>
      </c>
      <c r="I3673" t="s">
        <v>61</v>
      </c>
      <c r="N3673" t="s">
        <v>61</v>
      </c>
    </row>
    <row r="3674" spans="2:15" x14ac:dyDescent="0.2">
      <c r="B3674" s="1" t="s">
        <v>29226</v>
      </c>
      <c r="D3674" s="10">
        <v>29358649</v>
      </c>
      <c r="I3674" t="s">
        <v>61</v>
      </c>
      <c r="N3674" t="s">
        <v>61</v>
      </c>
    </row>
    <row r="3675" spans="2:15" x14ac:dyDescent="0.2">
      <c r="B3675" s="1" t="s">
        <v>29227</v>
      </c>
      <c r="D3675" s="10">
        <v>29358649</v>
      </c>
      <c r="E3675" t="s">
        <v>62</v>
      </c>
      <c r="F3675" t="s">
        <v>61</v>
      </c>
      <c r="G3675" t="s">
        <v>61</v>
      </c>
      <c r="H3675" t="s">
        <v>61</v>
      </c>
      <c r="I3675" t="s">
        <v>62</v>
      </c>
      <c r="J3675" t="s">
        <v>62</v>
      </c>
      <c r="M3675" t="s">
        <v>62</v>
      </c>
      <c r="N3675" t="s">
        <v>62</v>
      </c>
      <c r="O3675" t="s">
        <v>61</v>
      </c>
    </row>
    <row r="3676" spans="2:15" x14ac:dyDescent="0.2">
      <c r="B3676" s="1" t="s">
        <v>29228</v>
      </c>
      <c r="D3676" s="10">
        <v>29358649</v>
      </c>
      <c r="E3676" t="s">
        <v>62</v>
      </c>
      <c r="F3676" t="s">
        <v>61</v>
      </c>
      <c r="G3676" t="s">
        <v>62</v>
      </c>
      <c r="H3676" t="s">
        <v>61</v>
      </c>
      <c r="I3676" t="s">
        <v>62</v>
      </c>
      <c r="J3676" t="s">
        <v>62</v>
      </c>
      <c r="M3676" t="s">
        <v>62</v>
      </c>
      <c r="N3676" t="s">
        <v>62</v>
      </c>
      <c r="O3676" t="s">
        <v>62</v>
      </c>
    </row>
    <row r="3677" spans="2:15" x14ac:dyDescent="0.2">
      <c r="B3677" s="1" t="s">
        <v>29229</v>
      </c>
      <c r="D3677" s="10">
        <v>29358649</v>
      </c>
      <c r="E3677" t="s">
        <v>62</v>
      </c>
      <c r="F3677" t="s">
        <v>61</v>
      </c>
      <c r="G3677" t="s">
        <v>61</v>
      </c>
      <c r="H3677" t="s">
        <v>62</v>
      </c>
      <c r="I3677" t="s">
        <v>62</v>
      </c>
      <c r="J3677" t="s">
        <v>62</v>
      </c>
      <c r="M3677" t="s">
        <v>62</v>
      </c>
      <c r="N3677" t="s">
        <v>62</v>
      </c>
      <c r="O3677" t="s">
        <v>62</v>
      </c>
    </row>
    <row r="3678" spans="2:15" x14ac:dyDescent="0.2">
      <c r="B3678" s="1" t="s">
        <v>29230</v>
      </c>
      <c r="D3678" s="10">
        <v>29358649</v>
      </c>
      <c r="E3678" t="s">
        <v>62</v>
      </c>
      <c r="F3678" t="s">
        <v>62</v>
      </c>
      <c r="G3678" t="s">
        <v>62</v>
      </c>
      <c r="H3678" t="s">
        <v>62</v>
      </c>
      <c r="I3678" t="s">
        <v>62</v>
      </c>
      <c r="J3678" t="s">
        <v>62</v>
      </c>
      <c r="M3678" t="s">
        <v>62</v>
      </c>
      <c r="N3678" t="s">
        <v>62</v>
      </c>
      <c r="O3678" t="s">
        <v>61</v>
      </c>
    </row>
    <row r="3679" spans="2:15" x14ac:dyDescent="0.2">
      <c r="B3679" s="1" t="s">
        <v>29231</v>
      </c>
      <c r="D3679" s="10">
        <v>29358649</v>
      </c>
      <c r="E3679" t="s">
        <v>62</v>
      </c>
      <c r="F3679" t="s">
        <v>62</v>
      </c>
      <c r="G3679" t="s">
        <v>62</v>
      </c>
      <c r="H3679" t="s">
        <v>61</v>
      </c>
      <c r="I3679" t="s">
        <v>62</v>
      </c>
      <c r="J3679" t="s">
        <v>62</v>
      </c>
      <c r="M3679" t="s">
        <v>62</v>
      </c>
      <c r="N3679" t="s">
        <v>62</v>
      </c>
      <c r="O3679" t="s">
        <v>62</v>
      </c>
    </row>
    <row r="3680" spans="2:15" x14ac:dyDescent="0.2">
      <c r="B3680" s="1" t="s">
        <v>29232</v>
      </c>
      <c r="D3680" s="10">
        <v>29358649</v>
      </c>
      <c r="E3680" t="s">
        <v>62</v>
      </c>
      <c r="F3680" t="s">
        <v>61</v>
      </c>
      <c r="G3680" t="s">
        <v>62</v>
      </c>
      <c r="H3680" t="s">
        <v>61</v>
      </c>
      <c r="I3680" t="s">
        <v>62</v>
      </c>
      <c r="J3680" t="s">
        <v>62</v>
      </c>
      <c r="M3680" t="s">
        <v>62</v>
      </c>
      <c r="N3680" t="s">
        <v>62</v>
      </c>
      <c r="O3680" t="s">
        <v>62</v>
      </c>
    </row>
    <row r="3681" spans="2:15" x14ac:dyDescent="0.2">
      <c r="B3681" s="1" t="s">
        <v>29233</v>
      </c>
      <c r="D3681" s="10">
        <v>29358649</v>
      </c>
      <c r="E3681" t="s">
        <v>62</v>
      </c>
      <c r="F3681" t="s">
        <v>62</v>
      </c>
      <c r="G3681" t="s">
        <v>62</v>
      </c>
      <c r="H3681" t="s">
        <v>62</v>
      </c>
      <c r="I3681" t="s">
        <v>62</v>
      </c>
      <c r="J3681" t="s">
        <v>62</v>
      </c>
      <c r="M3681" t="s">
        <v>62</v>
      </c>
      <c r="N3681" t="s">
        <v>62</v>
      </c>
      <c r="O3681" t="s">
        <v>62</v>
      </c>
    </row>
    <row r="3682" spans="2:15" x14ac:dyDescent="0.2">
      <c r="B3682" s="1" t="s">
        <v>29234</v>
      </c>
      <c r="D3682" s="10">
        <v>29358649</v>
      </c>
      <c r="E3682" t="s">
        <v>62</v>
      </c>
      <c r="F3682" t="s">
        <v>61</v>
      </c>
      <c r="G3682" t="s">
        <v>61</v>
      </c>
      <c r="H3682" t="s">
        <v>61</v>
      </c>
      <c r="I3682" t="s">
        <v>62</v>
      </c>
      <c r="J3682" t="s">
        <v>62</v>
      </c>
      <c r="M3682" t="s">
        <v>62</v>
      </c>
      <c r="N3682" t="s">
        <v>62</v>
      </c>
      <c r="O3682" t="s">
        <v>61</v>
      </c>
    </row>
    <row r="3683" spans="2:15" x14ac:dyDescent="0.2">
      <c r="B3683" s="1" t="s">
        <v>29235</v>
      </c>
      <c r="D3683" s="10">
        <v>29358649</v>
      </c>
      <c r="E3683" t="s">
        <v>62</v>
      </c>
      <c r="F3683" t="s">
        <v>62</v>
      </c>
      <c r="G3683" t="s">
        <v>62</v>
      </c>
      <c r="H3683" t="s">
        <v>61</v>
      </c>
      <c r="I3683" t="s">
        <v>62</v>
      </c>
      <c r="J3683" t="s">
        <v>62</v>
      </c>
      <c r="M3683" t="s">
        <v>62</v>
      </c>
      <c r="N3683" t="s">
        <v>62</v>
      </c>
      <c r="O3683" t="s">
        <v>62</v>
      </c>
    </row>
    <row r="3684" spans="2:15" x14ac:dyDescent="0.2">
      <c r="B3684" s="1" t="s">
        <v>29236</v>
      </c>
      <c r="D3684" s="10">
        <v>29358649</v>
      </c>
      <c r="E3684" t="s">
        <v>62</v>
      </c>
      <c r="F3684" t="s">
        <v>62</v>
      </c>
      <c r="G3684" t="s">
        <v>62</v>
      </c>
      <c r="H3684" t="s">
        <v>61</v>
      </c>
      <c r="I3684" t="s">
        <v>62</v>
      </c>
      <c r="J3684" t="s">
        <v>62</v>
      </c>
      <c r="M3684" t="s">
        <v>62</v>
      </c>
      <c r="N3684" t="s">
        <v>62</v>
      </c>
      <c r="O3684" t="s">
        <v>62</v>
      </c>
    </row>
    <row r="3685" spans="2:15" x14ac:dyDescent="0.2">
      <c r="B3685" s="1" t="s">
        <v>29237</v>
      </c>
      <c r="D3685" s="10">
        <v>29358649</v>
      </c>
      <c r="E3685" t="s">
        <v>62</v>
      </c>
      <c r="F3685" t="s">
        <v>62</v>
      </c>
      <c r="G3685" t="s">
        <v>61</v>
      </c>
      <c r="H3685" t="s">
        <v>61</v>
      </c>
      <c r="I3685" t="s">
        <v>62</v>
      </c>
      <c r="J3685" t="s">
        <v>62</v>
      </c>
      <c r="M3685" t="s">
        <v>62</v>
      </c>
      <c r="N3685" t="s">
        <v>62</v>
      </c>
      <c r="O3685" t="s">
        <v>61</v>
      </c>
    </row>
    <row r="3686" spans="2:15" x14ac:dyDescent="0.2">
      <c r="B3686" s="1" t="s">
        <v>29238</v>
      </c>
      <c r="D3686" s="10">
        <v>29358649</v>
      </c>
      <c r="E3686" t="s">
        <v>62</v>
      </c>
      <c r="F3686" t="s">
        <v>61</v>
      </c>
      <c r="G3686" t="s">
        <v>62</v>
      </c>
      <c r="H3686" t="s">
        <v>62</v>
      </c>
      <c r="I3686" t="s">
        <v>62</v>
      </c>
      <c r="J3686" t="s">
        <v>62</v>
      </c>
      <c r="M3686" t="s">
        <v>62</v>
      </c>
      <c r="N3686" t="s">
        <v>62</v>
      </c>
      <c r="O3686" t="s">
        <v>62</v>
      </c>
    </row>
    <row r="3687" spans="2:15" x14ac:dyDescent="0.2">
      <c r="B3687" s="1" t="s">
        <v>29239</v>
      </c>
      <c r="D3687" s="10">
        <v>29358649</v>
      </c>
      <c r="E3687" t="s">
        <v>62</v>
      </c>
      <c r="F3687" t="s">
        <v>61</v>
      </c>
      <c r="G3687" t="s">
        <v>62</v>
      </c>
      <c r="H3687" t="s">
        <v>61</v>
      </c>
      <c r="I3687" t="s">
        <v>62</v>
      </c>
      <c r="J3687" t="s">
        <v>62</v>
      </c>
      <c r="M3687" t="s">
        <v>62</v>
      </c>
      <c r="N3687" t="s">
        <v>62</v>
      </c>
      <c r="O3687" t="s">
        <v>61</v>
      </c>
    </row>
    <row r="3688" spans="2:15" x14ac:dyDescent="0.2">
      <c r="B3688" s="1" t="s">
        <v>29240</v>
      </c>
      <c r="D3688" s="10">
        <v>29358649</v>
      </c>
      <c r="E3688" t="s">
        <v>62</v>
      </c>
      <c r="F3688" t="s">
        <v>62</v>
      </c>
      <c r="G3688" t="s">
        <v>62</v>
      </c>
      <c r="H3688" t="s">
        <v>62</v>
      </c>
      <c r="I3688" t="s">
        <v>62</v>
      </c>
      <c r="J3688" t="s">
        <v>62</v>
      </c>
      <c r="M3688" t="s">
        <v>62</v>
      </c>
      <c r="N3688" t="s">
        <v>62</v>
      </c>
      <c r="O3688" t="s">
        <v>62</v>
      </c>
    </row>
    <row r="3689" spans="2:15" x14ac:dyDescent="0.2">
      <c r="B3689" s="1" t="s">
        <v>29241</v>
      </c>
      <c r="D3689" s="10">
        <v>29358649</v>
      </c>
      <c r="G3689" t="s">
        <v>61</v>
      </c>
      <c r="I3689" t="s">
        <v>62</v>
      </c>
      <c r="M3689" t="s">
        <v>61</v>
      </c>
      <c r="N3689" t="s">
        <v>61</v>
      </c>
      <c r="O3689" t="s">
        <v>61</v>
      </c>
    </row>
    <row r="3690" spans="2:15" x14ac:dyDescent="0.2">
      <c r="B3690" s="1" t="s">
        <v>29242</v>
      </c>
      <c r="D3690" s="10">
        <v>29358649</v>
      </c>
      <c r="G3690" t="s">
        <v>61</v>
      </c>
      <c r="I3690" t="s">
        <v>61</v>
      </c>
      <c r="M3690" t="s">
        <v>61</v>
      </c>
      <c r="N3690" t="s">
        <v>61</v>
      </c>
      <c r="O3690" t="s">
        <v>62</v>
      </c>
    </row>
    <row r="3691" spans="2:15" x14ac:dyDescent="0.2">
      <c r="B3691" s="1" t="s">
        <v>29243</v>
      </c>
      <c r="D3691" s="10">
        <v>29358649</v>
      </c>
      <c r="G3691" t="s">
        <v>61</v>
      </c>
      <c r="I3691" t="s">
        <v>62</v>
      </c>
      <c r="M3691" t="s">
        <v>61</v>
      </c>
      <c r="N3691" t="s">
        <v>61</v>
      </c>
      <c r="O3691" t="s">
        <v>61</v>
      </c>
    </row>
    <row r="3692" spans="2:15" x14ac:dyDescent="0.2">
      <c r="B3692" s="1" t="s">
        <v>29244</v>
      </c>
      <c r="D3692" s="10">
        <v>29358649</v>
      </c>
      <c r="G3692" t="s">
        <v>61</v>
      </c>
      <c r="I3692" t="s">
        <v>62</v>
      </c>
      <c r="M3692" t="s">
        <v>61</v>
      </c>
      <c r="N3692" t="s">
        <v>61</v>
      </c>
      <c r="O3692" t="s">
        <v>61</v>
      </c>
    </row>
    <row r="3693" spans="2:15" x14ac:dyDescent="0.2">
      <c r="B3693" s="1" t="s">
        <v>29245</v>
      </c>
      <c r="D3693" s="10">
        <v>29358649</v>
      </c>
      <c r="G3693" t="s">
        <v>61</v>
      </c>
      <c r="I3693" t="s">
        <v>62</v>
      </c>
      <c r="M3693" t="s">
        <v>61</v>
      </c>
      <c r="N3693" t="s">
        <v>61</v>
      </c>
      <c r="O3693" t="s">
        <v>61</v>
      </c>
    </row>
    <row r="3694" spans="2:15" x14ac:dyDescent="0.2">
      <c r="B3694" s="1" t="s">
        <v>29246</v>
      </c>
      <c r="D3694" s="10">
        <v>29358649</v>
      </c>
      <c r="G3694" t="s">
        <v>61</v>
      </c>
      <c r="I3694" t="s">
        <v>61</v>
      </c>
      <c r="M3694" t="s">
        <v>61</v>
      </c>
      <c r="N3694" t="s">
        <v>61</v>
      </c>
      <c r="O3694" t="s">
        <v>61</v>
      </c>
    </row>
    <row r="3695" spans="2:15" x14ac:dyDescent="0.2">
      <c r="B3695" s="1" t="s">
        <v>29247</v>
      </c>
      <c r="D3695" s="10">
        <v>29358649</v>
      </c>
      <c r="I3695" t="s">
        <v>62</v>
      </c>
      <c r="N3695" t="s">
        <v>62</v>
      </c>
      <c r="O3695" t="s">
        <v>61</v>
      </c>
    </row>
    <row r="3696" spans="2:15" x14ac:dyDescent="0.2">
      <c r="B3696" s="1" t="s">
        <v>29248</v>
      </c>
      <c r="D3696" s="10">
        <v>29358649</v>
      </c>
      <c r="I3696" t="s">
        <v>62</v>
      </c>
      <c r="N3696" t="s">
        <v>62</v>
      </c>
      <c r="O3696" t="s">
        <v>61</v>
      </c>
    </row>
    <row r="3697" spans="2:15" x14ac:dyDescent="0.2">
      <c r="B3697" s="1" t="s">
        <v>29249</v>
      </c>
      <c r="D3697" s="10">
        <v>29358649</v>
      </c>
      <c r="E3697" t="s">
        <v>61</v>
      </c>
      <c r="G3697" t="s">
        <v>61</v>
      </c>
      <c r="I3697" t="s">
        <v>62</v>
      </c>
      <c r="L3697" t="s">
        <v>61</v>
      </c>
      <c r="N3697" t="s">
        <v>62</v>
      </c>
      <c r="O3697" t="s">
        <v>62</v>
      </c>
    </row>
    <row r="3698" spans="2:15" x14ac:dyDescent="0.2">
      <c r="B3698" s="1" t="s">
        <v>29250</v>
      </c>
      <c r="D3698" s="10">
        <v>29358649</v>
      </c>
      <c r="E3698" t="s">
        <v>61</v>
      </c>
      <c r="G3698" t="s">
        <v>62</v>
      </c>
      <c r="I3698" t="s">
        <v>62</v>
      </c>
      <c r="L3698" t="s">
        <v>61</v>
      </c>
      <c r="N3698" t="s">
        <v>62</v>
      </c>
      <c r="O3698" t="s">
        <v>61</v>
      </c>
    </row>
    <row r="3699" spans="2:15" x14ac:dyDescent="0.2">
      <c r="B3699" s="1" t="s">
        <v>29251</v>
      </c>
      <c r="D3699" s="10">
        <v>29358649</v>
      </c>
      <c r="G3699" t="s">
        <v>62</v>
      </c>
      <c r="I3699" t="s">
        <v>62</v>
      </c>
      <c r="N3699" t="s">
        <v>62</v>
      </c>
      <c r="O3699" t="s">
        <v>61</v>
      </c>
    </row>
    <row r="3700" spans="2:15" x14ac:dyDescent="0.2">
      <c r="B3700" s="1" t="s">
        <v>29252</v>
      </c>
      <c r="D3700" s="10">
        <v>29358649</v>
      </c>
      <c r="E3700" t="s">
        <v>61</v>
      </c>
      <c r="G3700" t="s">
        <v>61</v>
      </c>
      <c r="I3700" t="s">
        <v>62</v>
      </c>
      <c r="L3700" t="s">
        <v>61</v>
      </c>
      <c r="N3700" t="s">
        <v>62</v>
      </c>
      <c r="O3700" t="s">
        <v>62</v>
      </c>
    </row>
    <row r="3701" spans="2:15" x14ac:dyDescent="0.2">
      <c r="B3701" s="1" t="s">
        <v>29253</v>
      </c>
      <c r="D3701" s="10">
        <v>29358649</v>
      </c>
      <c r="E3701" t="s">
        <v>61</v>
      </c>
      <c r="G3701" t="s">
        <v>61</v>
      </c>
      <c r="I3701" t="s">
        <v>62</v>
      </c>
      <c r="L3701" t="s">
        <v>61</v>
      </c>
      <c r="N3701" t="s">
        <v>62</v>
      </c>
      <c r="O3701" t="s">
        <v>62</v>
      </c>
    </row>
    <row r="3702" spans="2:15" x14ac:dyDescent="0.2">
      <c r="B3702" s="1" t="s">
        <v>29254</v>
      </c>
      <c r="D3702" s="10">
        <v>29358649</v>
      </c>
      <c r="E3702" t="s">
        <v>61</v>
      </c>
      <c r="G3702" t="s">
        <v>62</v>
      </c>
      <c r="I3702" t="s">
        <v>62</v>
      </c>
      <c r="L3702" t="s">
        <v>61</v>
      </c>
      <c r="N3702" t="s">
        <v>62</v>
      </c>
      <c r="O3702" t="s">
        <v>62</v>
      </c>
    </row>
    <row r="3703" spans="2:15" x14ac:dyDescent="0.2">
      <c r="B3703" s="1" t="s">
        <v>29255</v>
      </c>
      <c r="D3703" s="10">
        <v>29358649</v>
      </c>
      <c r="E3703" t="s">
        <v>61</v>
      </c>
      <c r="G3703" t="s">
        <v>61</v>
      </c>
      <c r="I3703" t="s">
        <v>62</v>
      </c>
      <c r="L3703" t="s">
        <v>61</v>
      </c>
      <c r="N3703" t="s">
        <v>62</v>
      </c>
      <c r="O3703" t="s">
        <v>62</v>
      </c>
    </row>
    <row r="3704" spans="2:15" x14ac:dyDescent="0.2">
      <c r="B3704" s="1" t="s">
        <v>29256</v>
      </c>
      <c r="D3704" s="10">
        <v>29358649</v>
      </c>
      <c r="E3704" t="s">
        <v>61</v>
      </c>
      <c r="G3704" t="s">
        <v>61</v>
      </c>
      <c r="I3704" t="s">
        <v>62</v>
      </c>
      <c r="L3704" t="s">
        <v>62</v>
      </c>
      <c r="N3704" t="s">
        <v>62</v>
      </c>
      <c r="O3704" t="s">
        <v>62</v>
      </c>
    </row>
    <row r="3705" spans="2:15" x14ac:dyDescent="0.2">
      <c r="B3705" s="1" t="s">
        <v>29257</v>
      </c>
      <c r="D3705" s="10">
        <v>29358649</v>
      </c>
      <c r="E3705" t="s">
        <v>61</v>
      </c>
      <c r="G3705" t="s">
        <v>61</v>
      </c>
      <c r="I3705" t="s">
        <v>62</v>
      </c>
      <c r="L3705" t="s">
        <v>61</v>
      </c>
      <c r="N3705" t="s">
        <v>62</v>
      </c>
      <c r="O3705" t="s">
        <v>62</v>
      </c>
    </row>
    <row r="3706" spans="2:15" x14ac:dyDescent="0.2">
      <c r="B3706" s="1" t="s">
        <v>29258</v>
      </c>
      <c r="D3706" s="10">
        <v>29358649</v>
      </c>
      <c r="E3706" t="s">
        <v>61</v>
      </c>
      <c r="G3706" t="s">
        <v>62</v>
      </c>
      <c r="I3706" t="s">
        <v>62</v>
      </c>
      <c r="L3706" t="s">
        <v>61</v>
      </c>
      <c r="N3706" t="s">
        <v>62</v>
      </c>
      <c r="O3706" t="s">
        <v>62</v>
      </c>
    </row>
    <row r="3707" spans="2:15" x14ac:dyDescent="0.2">
      <c r="B3707" s="1" t="s">
        <v>29259</v>
      </c>
      <c r="D3707" s="10">
        <v>29358649</v>
      </c>
      <c r="E3707" t="s">
        <v>61</v>
      </c>
      <c r="I3707" t="s">
        <v>62</v>
      </c>
      <c r="L3707" t="s">
        <v>61</v>
      </c>
      <c r="N3707" t="s">
        <v>62</v>
      </c>
    </row>
    <row r="3708" spans="2:15" x14ac:dyDescent="0.2">
      <c r="B3708" s="1" t="s">
        <v>29260</v>
      </c>
      <c r="D3708" s="10">
        <v>29358649</v>
      </c>
      <c r="E3708" t="s">
        <v>61</v>
      </c>
      <c r="G3708" t="s">
        <v>61</v>
      </c>
      <c r="I3708" t="s">
        <v>62</v>
      </c>
      <c r="L3708" t="s">
        <v>61</v>
      </c>
      <c r="N3708" t="s">
        <v>62</v>
      </c>
      <c r="O3708" t="s">
        <v>61</v>
      </c>
    </row>
    <row r="3709" spans="2:15" x14ac:dyDescent="0.2">
      <c r="B3709" s="1" t="s">
        <v>29261</v>
      </c>
      <c r="D3709" s="10">
        <v>29358649</v>
      </c>
      <c r="E3709" t="s">
        <v>62</v>
      </c>
      <c r="G3709" t="s">
        <v>61</v>
      </c>
      <c r="I3709" t="s">
        <v>62</v>
      </c>
      <c r="L3709" t="s">
        <v>61</v>
      </c>
      <c r="N3709" t="s">
        <v>62</v>
      </c>
      <c r="O3709" t="s">
        <v>62</v>
      </c>
    </row>
    <row r="3710" spans="2:15" x14ac:dyDescent="0.2">
      <c r="B3710" s="1" t="s">
        <v>29262</v>
      </c>
      <c r="D3710" s="10">
        <v>29358649</v>
      </c>
      <c r="E3710" t="s">
        <v>61</v>
      </c>
      <c r="G3710" t="s">
        <v>61</v>
      </c>
      <c r="I3710" t="s">
        <v>62</v>
      </c>
      <c r="L3710" t="s">
        <v>61</v>
      </c>
      <c r="N3710" t="s">
        <v>62</v>
      </c>
      <c r="O3710" t="s">
        <v>62</v>
      </c>
    </row>
    <row r="3711" spans="2:15" x14ac:dyDescent="0.2">
      <c r="B3711" s="1" t="s">
        <v>29263</v>
      </c>
      <c r="D3711" s="10">
        <v>29358649</v>
      </c>
      <c r="G3711" t="s">
        <v>62</v>
      </c>
      <c r="I3711" t="s">
        <v>62</v>
      </c>
      <c r="N3711" t="s">
        <v>62</v>
      </c>
    </row>
    <row r="3712" spans="2:15" x14ac:dyDescent="0.2">
      <c r="B3712" s="1" t="s">
        <v>29264</v>
      </c>
      <c r="D3712" s="10">
        <v>29358649</v>
      </c>
      <c r="G3712" t="s">
        <v>61</v>
      </c>
      <c r="I3712" t="s">
        <v>61</v>
      </c>
      <c r="N3712" t="s">
        <v>61</v>
      </c>
    </row>
    <row r="3713" spans="2:15" x14ac:dyDescent="0.2">
      <c r="B3713" s="1" t="s">
        <v>29265</v>
      </c>
      <c r="D3713" s="10">
        <v>29358649</v>
      </c>
      <c r="G3713" t="s">
        <v>61</v>
      </c>
      <c r="I3713" t="s">
        <v>62</v>
      </c>
      <c r="N3713" t="s">
        <v>62</v>
      </c>
    </row>
    <row r="3714" spans="2:15" x14ac:dyDescent="0.2">
      <c r="B3714" s="1" t="s">
        <v>29266</v>
      </c>
      <c r="D3714" s="10">
        <v>29358649</v>
      </c>
      <c r="F3714" t="s">
        <v>61</v>
      </c>
      <c r="G3714" t="s">
        <v>61</v>
      </c>
      <c r="I3714" t="s">
        <v>62</v>
      </c>
      <c r="N3714" t="s">
        <v>62</v>
      </c>
      <c r="O3714" t="s">
        <v>61</v>
      </c>
    </row>
    <row r="3715" spans="2:15" x14ac:dyDescent="0.2">
      <c r="B3715" s="1" t="s">
        <v>29267</v>
      </c>
      <c r="D3715" s="10">
        <v>29358649</v>
      </c>
      <c r="F3715" t="s">
        <v>61</v>
      </c>
      <c r="G3715" t="s">
        <v>62</v>
      </c>
      <c r="I3715" t="s">
        <v>62</v>
      </c>
      <c r="M3715" t="s">
        <v>62</v>
      </c>
      <c r="N3715" t="s">
        <v>62</v>
      </c>
      <c r="O3715" t="s">
        <v>61</v>
      </c>
    </row>
    <row r="3716" spans="2:15" x14ac:dyDescent="0.2">
      <c r="B3716" s="1" t="s">
        <v>29268</v>
      </c>
      <c r="D3716" s="10">
        <v>29358649</v>
      </c>
      <c r="F3716" t="s">
        <v>61</v>
      </c>
      <c r="G3716" t="s">
        <v>62</v>
      </c>
      <c r="I3716" t="s">
        <v>62</v>
      </c>
      <c r="N3716" t="s">
        <v>61</v>
      </c>
      <c r="O3716" t="s">
        <v>61</v>
      </c>
    </row>
    <row r="3717" spans="2:15" x14ac:dyDescent="0.2">
      <c r="B3717" s="1" t="s">
        <v>29269</v>
      </c>
      <c r="D3717" s="10">
        <v>29358649</v>
      </c>
      <c r="F3717" t="s">
        <v>61</v>
      </c>
      <c r="G3717" t="s">
        <v>61</v>
      </c>
      <c r="I3717" t="s">
        <v>61</v>
      </c>
      <c r="N3717" t="s">
        <v>61</v>
      </c>
      <c r="O3717" t="s">
        <v>61</v>
      </c>
    </row>
    <row r="3718" spans="2:15" x14ac:dyDescent="0.2">
      <c r="B3718" s="1" t="s">
        <v>29270</v>
      </c>
      <c r="D3718" s="10">
        <v>29358649</v>
      </c>
      <c r="F3718" t="s">
        <v>61</v>
      </c>
      <c r="G3718" t="s">
        <v>61</v>
      </c>
      <c r="I3718" t="s">
        <v>62</v>
      </c>
      <c r="N3718" t="s">
        <v>61</v>
      </c>
      <c r="O3718" t="s">
        <v>62</v>
      </c>
    </row>
    <row r="3719" spans="2:15" x14ac:dyDescent="0.2">
      <c r="B3719" s="1" t="s">
        <v>29271</v>
      </c>
      <c r="D3719" s="10">
        <v>29358649</v>
      </c>
      <c r="F3719" t="s">
        <v>61</v>
      </c>
      <c r="G3719" t="s">
        <v>61</v>
      </c>
      <c r="I3719" t="s">
        <v>62</v>
      </c>
      <c r="N3719" t="s">
        <v>61</v>
      </c>
      <c r="O3719" t="s">
        <v>61</v>
      </c>
    </row>
    <row r="3720" spans="2:15" x14ac:dyDescent="0.2">
      <c r="B3720" s="1" t="s">
        <v>29272</v>
      </c>
      <c r="D3720" s="10">
        <v>29358649</v>
      </c>
      <c r="F3720" t="s">
        <v>61</v>
      </c>
      <c r="G3720" t="s">
        <v>61</v>
      </c>
      <c r="I3720" t="s">
        <v>62</v>
      </c>
      <c r="N3720" t="s">
        <v>61</v>
      </c>
      <c r="O3720" t="s">
        <v>62</v>
      </c>
    </row>
    <row r="3721" spans="2:15" x14ac:dyDescent="0.2">
      <c r="B3721" s="1" t="s">
        <v>29273</v>
      </c>
      <c r="D3721" s="10">
        <v>29358649</v>
      </c>
      <c r="F3721" t="s">
        <v>61</v>
      </c>
      <c r="G3721" t="s">
        <v>62</v>
      </c>
      <c r="I3721" t="s">
        <v>62</v>
      </c>
      <c r="N3721" t="s">
        <v>62</v>
      </c>
      <c r="O3721" t="s">
        <v>61</v>
      </c>
    </row>
    <row r="3722" spans="2:15" x14ac:dyDescent="0.2">
      <c r="B3722" s="1" t="s">
        <v>29274</v>
      </c>
      <c r="D3722" s="10">
        <v>29358649</v>
      </c>
      <c r="F3722" t="s">
        <v>61</v>
      </c>
      <c r="G3722" t="s">
        <v>62</v>
      </c>
      <c r="I3722" t="s">
        <v>61</v>
      </c>
      <c r="N3722" t="s">
        <v>62</v>
      </c>
      <c r="O3722" t="s">
        <v>61</v>
      </c>
    </row>
    <row r="3723" spans="2:15" x14ac:dyDescent="0.2">
      <c r="B3723" s="1" t="s">
        <v>29275</v>
      </c>
      <c r="D3723" s="10">
        <v>29358649</v>
      </c>
      <c r="F3723" t="s">
        <v>61</v>
      </c>
      <c r="G3723" t="s">
        <v>61</v>
      </c>
      <c r="I3723" t="s">
        <v>61</v>
      </c>
      <c r="N3723" t="s">
        <v>61</v>
      </c>
      <c r="O3723" t="s">
        <v>61</v>
      </c>
    </row>
    <row r="3724" spans="2:15" x14ac:dyDescent="0.2">
      <c r="B3724" s="1" t="s">
        <v>29276</v>
      </c>
      <c r="D3724" s="10">
        <v>29358649</v>
      </c>
      <c r="F3724" t="s">
        <v>61</v>
      </c>
      <c r="G3724" t="s">
        <v>61</v>
      </c>
      <c r="I3724" t="s">
        <v>61</v>
      </c>
      <c r="N3724" t="s">
        <v>61</v>
      </c>
      <c r="O3724" t="s">
        <v>61</v>
      </c>
    </row>
    <row r="3725" spans="2:15" x14ac:dyDescent="0.2">
      <c r="B3725" s="1" t="s">
        <v>29277</v>
      </c>
      <c r="D3725" s="10">
        <v>29358649</v>
      </c>
      <c r="F3725" t="s">
        <v>61</v>
      </c>
      <c r="G3725" t="s">
        <v>62</v>
      </c>
      <c r="I3725" t="s">
        <v>61</v>
      </c>
      <c r="N3725" t="s">
        <v>61</v>
      </c>
      <c r="O3725" t="s">
        <v>61</v>
      </c>
    </row>
    <row r="3726" spans="2:15" x14ac:dyDescent="0.2">
      <c r="B3726" s="1" t="s">
        <v>29278</v>
      </c>
      <c r="D3726" s="10">
        <v>29358649</v>
      </c>
      <c r="F3726" t="s">
        <v>61</v>
      </c>
      <c r="G3726" t="s">
        <v>61</v>
      </c>
      <c r="I3726" t="s">
        <v>61</v>
      </c>
      <c r="N3726" t="s">
        <v>61</v>
      </c>
      <c r="O3726" t="s">
        <v>61</v>
      </c>
    </row>
    <row r="3727" spans="2:15" x14ac:dyDescent="0.2">
      <c r="B3727" s="1" t="s">
        <v>29279</v>
      </c>
      <c r="D3727" s="10">
        <v>29358649</v>
      </c>
      <c r="F3727" t="s">
        <v>61</v>
      </c>
      <c r="G3727" t="s">
        <v>62</v>
      </c>
      <c r="I3727" t="s">
        <v>62</v>
      </c>
      <c r="N3727" t="s">
        <v>61</v>
      </c>
      <c r="O3727" t="s">
        <v>61</v>
      </c>
    </row>
    <row r="3728" spans="2:15" x14ac:dyDescent="0.2">
      <c r="B3728" s="1" t="s">
        <v>29280</v>
      </c>
      <c r="D3728" s="10">
        <v>29358649</v>
      </c>
      <c r="F3728" t="s">
        <v>61</v>
      </c>
      <c r="G3728" t="s">
        <v>61</v>
      </c>
      <c r="I3728" t="s">
        <v>62</v>
      </c>
      <c r="N3728" t="s">
        <v>61</v>
      </c>
      <c r="O3728" t="s">
        <v>61</v>
      </c>
    </row>
    <row r="3729" spans="2:15" x14ac:dyDescent="0.2">
      <c r="B3729" s="1" t="s">
        <v>29281</v>
      </c>
      <c r="D3729" s="10">
        <v>29358649</v>
      </c>
      <c r="F3729" t="s">
        <v>61</v>
      </c>
      <c r="G3729" t="s">
        <v>61</v>
      </c>
      <c r="I3729" t="s">
        <v>62</v>
      </c>
      <c r="N3729" t="s">
        <v>61</v>
      </c>
      <c r="O3729" t="s">
        <v>61</v>
      </c>
    </row>
    <row r="3730" spans="2:15" x14ac:dyDescent="0.2">
      <c r="B3730" s="1" t="s">
        <v>29282</v>
      </c>
      <c r="D3730" s="10">
        <v>29358649</v>
      </c>
      <c r="F3730" t="s">
        <v>61</v>
      </c>
      <c r="G3730" t="s">
        <v>61</v>
      </c>
      <c r="I3730" t="s">
        <v>61</v>
      </c>
      <c r="M3730" t="s">
        <v>61</v>
      </c>
      <c r="N3730" t="s">
        <v>61</v>
      </c>
      <c r="O3730" t="s">
        <v>61</v>
      </c>
    </row>
    <row r="3731" spans="2:15" x14ac:dyDescent="0.2">
      <c r="B3731" s="1" t="s">
        <v>29283</v>
      </c>
      <c r="D3731" s="10">
        <v>29358649</v>
      </c>
      <c r="F3731" t="s">
        <v>61</v>
      </c>
      <c r="G3731" t="s">
        <v>61</v>
      </c>
      <c r="I3731" t="s">
        <v>61</v>
      </c>
      <c r="M3731" t="s">
        <v>61</v>
      </c>
      <c r="N3731" t="s">
        <v>61</v>
      </c>
      <c r="O3731" t="s">
        <v>61</v>
      </c>
    </row>
    <row r="3732" spans="2:15" x14ac:dyDescent="0.2">
      <c r="B3732" s="1" t="s">
        <v>29284</v>
      </c>
      <c r="D3732" s="10">
        <v>29358649</v>
      </c>
      <c r="I3732" t="s">
        <v>61</v>
      </c>
      <c r="N3732" t="s">
        <v>61</v>
      </c>
    </row>
    <row r="3733" spans="2:15" x14ac:dyDescent="0.2">
      <c r="B3733" s="1" t="s">
        <v>29285</v>
      </c>
      <c r="D3733" s="10">
        <v>29358649</v>
      </c>
      <c r="I3733" t="s">
        <v>61</v>
      </c>
      <c r="N3733" t="s">
        <v>61</v>
      </c>
    </row>
    <row r="3734" spans="2:15" x14ac:dyDescent="0.2">
      <c r="B3734" s="1" t="s">
        <v>29286</v>
      </c>
      <c r="D3734" s="10">
        <v>29358649</v>
      </c>
      <c r="I3734" t="s">
        <v>61</v>
      </c>
      <c r="N3734" t="s">
        <v>61</v>
      </c>
    </row>
    <row r="3735" spans="2:15" x14ac:dyDescent="0.2">
      <c r="B3735" s="1" t="s">
        <v>29287</v>
      </c>
      <c r="D3735" s="10">
        <v>29358649</v>
      </c>
      <c r="I3735" t="s">
        <v>61</v>
      </c>
      <c r="N3735" t="s">
        <v>61</v>
      </c>
    </row>
    <row r="3736" spans="2:15" x14ac:dyDescent="0.2">
      <c r="B3736" s="1" t="s">
        <v>29288</v>
      </c>
      <c r="D3736" s="10">
        <v>29358649</v>
      </c>
      <c r="I3736" t="s">
        <v>61</v>
      </c>
      <c r="N3736" t="s">
        <v>61</v>
      </c>
    </row>
    <row r="3737" spans="2:15" x14ac:dyDescent="0.2">
      <c r="B3737" s="1" t="s">
        <v>29289</v>
      </c>
      <c r="D3737" s="10">
        <v>29358649</v>
      </c>
      <c r="I3737" t="s">
        <v>61</v>
      </c>
      <c r="N3737" t="s">
        <v>61</v>
      </c>
    </row>
    <row r="3738" spans="2:15" x14ac:dyDescent="0.2">
      <c r="B3738" s="1" t="s">
        <v>29290</v>
      </c>
      <c r="D3738" s="10">
        <v>29358649</v>
      </c>
      <c r="I3738" t="s">
        <v>61</v>
      </c>
      <c r="N3738" t="s">
        <v>61</v>
      </c>
    </row>
    <row r="3739" spans="2:15" x14ac:dyDescent="0.2">
      <c r="B3739" s="1" t="s">
        <v>29291</v>
      </c>
      <c r="D3739" s="10">
        <v>29358649</v>
      </c>
      <c r="I3739" t="s">
        <v>61</v>
      </c>
      <c r="N3739" t="s">
        <v>61</v>
      </c>
    </row>
    <row r="3740" spans="2:15" x14ac:dyDescent="0.2">
      <c r="B3740" s="1" t="s">
        <v>29292</v>
      </c>
      <c r="D3740" s="10">
        <v>29358649</v>
      </c>
      <c r="I3740" t="s">
        <v>61</v>
      </c>
      <c r="N3740" t="s">
        <v>61</v>
      </c>
    </row>
    <row r="3741" spans="2:15" x14ac:dyDescent="0.2">
      <c r="B3741" s="1" t="s">
        <v>29293</v>
      </c>
      <c r="D3741" s="10">
        <v>29358649</v>
      </c>
      <c r="I3741" t="s">
        <v>62</v>
      </c>
      <c r="N3741" t="s">
        <v>61</v>
      </c>
    </row>
    <row r="3742" spans="2:15" x14ac:dyDescent="0.2">
      <c r="B3742" s="1" t="s">
        <v>29294</v>
      </c>
      <c r="D3742" s="10">
        <v>29358649</v>
      </c>
      <c r="I3742" t="s">
        <v>61</v>
      </c>
      <c r="N3742" t="s">
        <v>61</v>
      </c>
    </row>
    <row r="3743" spans="2:15" x14ac:dyDescent="0.2">
      <c r="B3743" s="1" t="s">
        <v>29295</v>
      </c>
      <c r="D3743" s="10">
        <v>29358649</v>
      </c>
      <c r="I3743" t="s">
        <v>61</v>
      </c>
      <c r="N3743" t="s">
        <v>61</v>
      </c>
    </row>
    <row r="3744" spans="2:15" x14ac:dyDescent="0.2">
      <c r="B3744" s="1" t="s">
        <v>29296</v>
      </c>
      <c r="D3744" s="10">
        <v>29358649</v>
      </c>
      <c r="I3744" t="s">
        <v>61</v>
      </c>
      <c r="N3744" t="s">
        <v>61</v>
      </c>
    </row>
    <row r="3745" spans="2:15" x14ac:dyDescent="0.2">
      <c r="B3745" s="1" t="s">
        <v>29297</v>
      </c>
      <c r="D3745" s="10">
        <v>29358649</v>
      </c>
      <c r="I3745" t="s">
        <v>61</v>
      </c>
      <c r="N3745" t="s">
        <v>61</v>
      </c>
    </row>
    <row r="3746" spans="2:15" x14ac:dyDescent="0.2">
      <c r="B3746" s="1" t="s">
        <v>29298</v>
      </c>
      <c r="D3746" s="10">
        <v>29358649</v>
      </c>
      <c r="F3746" t="s">
        <v>61</v>
      </c>
      <c r="G3746" t="s">
        <v>62</v>
      </c>
      <c r="I3746" t="s">
        <v>61</v>
      </c>
      <c r="M3746" t="s">
        <v>61</v>
      </c>
      <c r="N3746" t="s">
        <v>61</v>
      </c>
      <c r="O3746" t="s">
        <v>62</v>
      </c>
    </row>
    <row r="3747" spans="2:15" x14ac:dyDescent="0.2">
      <c r="B3747" s="1" t="s">
        <v>29299</v>
      </c>
      <c r="D3747" s="10">
        <v>29358649</v>
      </c>
      <c r="F3747" t="s">
        <v>61</v>
      </c>
      <c r="G3747" t="s">
        <v>61</v>
      </c>
      <c r="I3747" t="s">
        <v>62</v>
      </c>
      <c r="N3747" t="s">
        <v>61</v>
      </c>
      <c r="O3747" t="s">
        <v>61</v>
      </c>
    </row>
    <row r="3748" spans="2:15" x14ac:dyDescent="0.2">
      <c r="B3748" s="1" t="s">
        <v>29300</v>
      </c>
      <c r="D3748" s="10">
        <v>29358649</v>
      </c>
      <c r="F3748" t="s">
        <v>61</v>
      </c>
      <c r="G3748" t="s">
        <v>61</v>
      </c>
      <c r="I3748" t="s">
        <v>61</v>
      </c>
      <c r="N3748" t="s">
        <v>62</v>
      </c>
      <c r="O3748" t="s">
        <v>61</v>
      </c>
    </row>
    <row r="3749" spans="2:15" x14ac:dyDescent="0.2">
      <c r="B3749" s="1" t="s">
        <v>29301</v>
      </c>
      <c r="D3749" s="10">
        <v>29358649</v>
      </c>
      <c r="F3749" t="s">
        <v>61</v>
      </c>
      <c r="G3749" t="s">
        <v>62</v>
      </c>
      <c r="I3749" t="s">
        <v>61</v>
      </c>
      <c r="N3749" t="s">
        <v>62</v>
      </c>
      <c r="O3749" t="s">
        <v>61</v>
      </c>
    </row>
    <row r="3750" spans="2:15" x14ac:dyDescent="0.2">
      <c r="B3750" s="1" t="s">
        <v>29302</v>
      </c>
      <c r="D3750" s="10">
        <v>29358649</v>
      </c>
      <c r="F3750" t="s">
        <v>61</v>
      </c>
      <c r="G3750" t="s">
        <v>61</v>
      </c>
      <c r="I3750" t="s">
        <v>61</v>
      </c>
      <c r="N3750" t="s">
        <v>62</v>
      </c>
      <c r="O3750" t="s">
        <v>61</v>
      </c>
    </row>
    <row r="3751" spans="2:15" x14ac:dyDescent="0.2">
      <c r="B3751" s="1" t="s">
        <v>29303</v>
      </c>
      <c r="D3751" s="10">
        <v>29358649</v>
      </c>
      <c r="F3751" t="s">
        <v>61</v>
      </c>
      <c r="G3751" t="s">
        <v>62</v>
      </c>
      <c r="I3751" t="s">
        <v>62</v>
      </c>
      <c r="M3751" t="s">
        <v>62</v>
      </c>
      <c r="N3751" t="s">
        <v>62</v>
      </c>
      <c r="O3751" t="s">
        <v>61</v>
      </c>
    </row>
    <row r="3752" spans="2:15" x14ac:dyDescent="0.2">
      <c r="B3752" s="1" t="s">
        <v>29304</v>
      </c>
      <c r="D3752" s="10">
        <v>29358649</v>
      </c>
      <c r="F3752" t="s">
        <v>61</v>
      </c>
      <c r="G3752" t="s">
        <v>61</v>
      </c>
      <c r="I3752" t="s">
        <v>62</v>
      </c>
      <c r="N3752" t="s">
        <v>61</v>
      </c>
      <c r="O3752" t="s">
        <v>61</v>
      </c>
    </row>
    <row r="3753" spans="2:15" x14ac:dyDescent="0.2">
      <c r="B3753" s="1" t="s">
        <v>29305</v>
      </c>
      <c r="D3753" s="10">
        <v>29358649</v>
      </c>
      <c r="E3753" t="s">
        <v>61</v>
      </c>
      <c r="F3753" t="s">
        <v>61</v>
      </c>
      <c r="G3753" t="s">
        <v>62</v>
      </c>
      <c r="H3753" t="s">
        <v>61</v>
      </c>
      <c r="I3753" t="s">
        <v>62</v>
      </c>
      <c r="J3753" t="s">
        <v>61</v>
      </c>
      <c r="L3753" t="s">
        <v>61</v>
      </c>
      <c r="M3753" t="s">
        <v>62</v>
      </c>
      <c r="N3753" t="s">
        <v>62</v>
      </c>
      <c r="O3753" t="s">
        <v>62</v>
      </c>
    </row>
    <row r="3754" spans="2:15" x14ac:dyDescent="0.2">
      <c r="B3754" s="1" t="s">
        <v>29306</v>
      </c>
      <c r="D3754" s="10">
        <v>29358649</v>
      </c>
      <c r="G3754" t="s">
        <v>62</v>
      </c>
      <c r="I3754" t="s">
        <v>62</v>
      </c>
      <c r="M3754" t="s">
        <v>62</v>
      </c>
      <c r="N3754" t="s">
        <v>62</v>
      </c>
      <c r="O3754" t="s">
        <v>62</v>
      </c>
    </row>
    <row r="3755" spans="2:15" x14ac:dyDescent="0.2">
      <c r="B3755" s="1" t="s">
        <v>29307</v>
      </c>
      <c r="D3755" s="10">
        <v>29358649</v>
      </c>
      <c r="G3755" t="s">
        <v>62</v>
      </c>
      <c r="I3755" t="s">
        <v>62</v>
      </c>
      <c r="M3755" t="s">
        <v>62</v>
      </c>
      <c r="N3755" t="s">
        <v>62</v>
      </c>
      <c r="O3755" t="s">
        <v>61</v>
      </c>
    </row>
    <row r="3756" spans="2:15" x14ac:dyDescent="0.2">
      <c r="B3756" s="1" t="s">
        <v>29308</v>
      </c>
      <c r="D3756" s="10">
        <v>29358649</v>
      </c>
      <c r="E3756" t="s">
        <v>61</v>
      </c>
      <c r="F3756" t="s">
        <v>61</v>
      </c>
      <c r="H3756" t="s">
        <v>61</v>
      </c>
      <c r="J3756" t="s">
        <v>61</v>
      </c>
      <c r="L3756" t="s">
        <v>61</v>
      </c>
    </row>
    <row r="3757" spans="2:15" x14ac:dyDescent="0.2">
      <c r="B3757" s="1" t="s">
        <v>29309</v>
      </c>
      <c r="D3757" s="10">
        <v>29358649</v>
      </c>
      <c r="G3757" t="s">
        <v>61</v>
      </c>
      <c r="I3757" t="s">
        <v>62</v>
      </c>
      <c r="M3757" t="s">
        <v>61</v>
      </c>
      <c r="N3757" t="s">
        <v>62</v>
      </c>
      <c r="O3757" t="s">
        <v>62</v>
      </c>
    </row>
    <row r="3758" spans="2:15" x14ac:dyDescent="0.2">
      <c r="B3758" s="1" t="s">
        <v>29310</v>
      </c>
      <c r="D3758" s="10">
        <v>29358649</v>
      </c>
      <c r="E3758" t="s">
        <v>62</v>
      </c>
      <c r="F3758" t="s">
        <v>62</v>
      </c>
      <c r="G3758" t="s">
        <v>62</v>
      </c>
      <c r="H3758" t="s">
        <v>62</v>
      </c>
      <c r="I3758" t="s">
        <v>62</v>
      </c>
      <c r="L3758" t="s">
        <v>62</v>
      </c>
      <c r="M3758" t="s">
        <v>62</v>
      </c>
      <c r="N3758" t="s">
        <v>62</v>
      </c>
      <c r="O3758" t="s">
        <v>61</v>
      </c>
    </row>
    <row r="3759" spans="2:15" x14ac:dyDescent="0.2">
      <c r="B3759" s="1" t="s">
        <v>29311</v>
      </c>
      <c r="D3759" s="10">
        <v>29358649</v>
      </c>
      <c r="E3759" t="s">
        <v>61</v>
      </c>
      <c r="F3759" t="s">
        <v>62</v>
      </c>
      <c r="H3759" t="s">
        <v>62</v>
      </c>
      <c r="J3759" t="s">
        <v>62</v>
      </c>
      <c r="L3759" t="s">
        <v>62</v>
      </c>
    </row>
    <row r="3760" spans="2:15" x14ac:dyDescent="0.2">
      <c r="B3760" s="1" t="s">
        <v>29312</v>
      </c>
      <c r="D3760" s="10">
        <v>29358649</v>
      </c>
      <c r="E3760" t="s">
        <v>62</v>
      </c>
      <c r="F3760" t="s">
        <v>62</v>
      </c>
      <c r="H3760" t="s">
        <v>62</v>
      </c>
      <c r="J3760" t="s">
        <v>62</v>
      </c>
      <c r="L3760" t="s">
        <v>62</v>
      </c>
    </row>
    <row r="3761" spans="2:15" x14ac:dyDescent="0.2">
      <c r="B3761" s="1" t="s">
        <v>29313</v>
      </c>
      <c r="D3761" s="10">
        <v>29358649</v>
      </c>
      <c r="E3761" t="s">
        <v>61</v>
      </c>
      <c r="F3761" t="s">
        <v>61</v>
      </c>
      <c r="H3761" t="s">
        <v>61</v>
      </c>
      <c r="L3761" t="s">
        <v>61</v>
      </c>
    </row>
    <row r="3762" spans="2:15" x14ac:dyDescent="0.2">
      <c r="B3762" s="1" t="s">
        <v>29314</v>
      </c>
      <c r="D3762" s="10">
        <v>29358649</v>
      </c>
      <c r="E3762" t="s">
        <v>61</v>
      </c>
      <c r="F3762" t="s">
        <v>61</v>
      </c>
      <c r="H3762" t="s">
        <v>62</v>
      </c>
      <c r="J3762" t="s">
        <v>62</v>
      </c>
      <c r="L3762" t="s">
        <v>62</v>
      </c>
    </row>
    <row r="3763" spans="2:15" x14ac:dyDescent="0.2">
      <c r="B3763" s="1" t="s">
        <v>29315</v>
      </c>
      <c r="D3763" s="10">
        <v>29358649</v>
      </c>
      <c r="E3763" t="s">
        <v>61</v>
      </c>
      <c r="F3763" t="s">
        <v>61</v>
      </c>
      <c r="G3763" t="s">
        <v>62</v>
      </c>
      <c r="H3763" t="s">
        <v>62</v>
      </c>
      <c r="I3763" t="s">
        <v>62</v>
      </c>
      <c r="L3763" t="s">
        <v>61</v>
      </c>
      <c r="M3763" t="s">
        <v>62</v>
      </c>
      <c r="N3763" t="s">
        <v>62</v>
      </c>
      <c r="O3763" t="s">
        <v>62</v>
      </c>
    </row>
    <row r="3764" spans="2:15" x14ac:dyDescent="0.2">
      <c r="B3764" s="1" t="s">
        <v>29316</v>
      </c>
      <c r="D3764" s="10">
        <v>29358649</v>
      </c>
      <c r="E3764" t="s">
        <v>61</v>
      </c>
      <c r="F3764" t="s">
        <v>61</v>
      </c>
      <c r="H3764" t="s">
        <v>62</v>
      </c>
      <c r="L3764" t="s">
        <v>62</v>
      </c>
    </row>
    <row r="3765" spans="2:15" x14ac:dyDescent="0.2">
      <c r="B3765" s="1" t="s">
        <v>29317</v>
      </c>
      <c r="D3765" s="10">
        <v>29358649</v>
      </c>
      <c r="E3765" t="s">
        <v>61</v>
      </c>
      <c r="F3765" t="s">
        <v>61</v>
      </c>
      <c r="G3765" t="s">
        <v>62</v>
      </c>
      <c r="H3765" t="s">
        <v>62</v>
      </c>
      <c r="I3765" t="s">
        <v>62</v>
      </c>
      <c r="L3765" t="s">
        <v>61</v>
      </c>
      <c r="M3765" t="s">
        <v>61</v>
      </c>
      <c r="N3765" t="s">
        <v>61</v>
      </c>
      <c r="O3765" t="s">
        <v>62</v>
      </c>
    </row>
    <row r="3766" spans="2:15" x14ac:dyDescent="0.2">
      <c r="B3766" s="1" t="s">
        <v>29318</v>
      </c>
      <c r="D3766" s="10">
        <v>29358649</v>
      </c>
      <c r="E3766" t="s">
        <v>61</v>
      </c>
      <c r="F3766" t="s">
        <v>61</v>
      </c>
      <c r="H3766" t="s">
        <v>61</v>
      </c>
      <c r="L3766" t="s">
        <v>61</v>
      </c>
    </row>
    <row r="3767" spans="2:15" x14ac:dyDescent="0.2">
      <c r="B3767" s="1" t="s">
        <v>29319</v>
      </c>
      <c r="D3767" s="10">
        <v>29358649</v>
      </c>
      <c r="E3767" t="s">
        <v>61</v>
      </c>
      <c r="F3767" t="s">
        <v>61</v>
      </c>
      <c r="H3767" t="s">
        <v>61</v>
      </c>
      <c r="J3767" t="s">
        <v>61</v>
      </c>
      <c r="L3767" t="s">
        <v>61</v>
      </c>
    </row>
    <row r="3768" spans="2:15" x14ac:dyDescent="0.2">
      <c r="B3768" s="1" t="s">
        <v>29320</v>
      </c>
      <c r="D3768" s="10">
        <v>29358649</v>
      </c>
      <c r="E3768" t="s">
        <v>62</v>
      </c>
      <c r="F3768" t="s">
        <v>62</v>
      </c>
      <c r="H3768" t="s">
        <v>62</v>
      </c>
      <c r="J3768" t="s">
        <v>62</v>
      </c>
      <c r="L3768" t="s">
        <v>61</v>
      </c>
    </row>
    <row r="3769" spans="2:15" x14ac:dyDescent="0.2">
      <c r="B3769" s="1" t="s">
        <v>29321</v>
      </c>
      <c r="D3769" s="10">
        <v>29358649</v>
      </c>
      <c r="E3769" t="s">
        <v>61</v>
      </c>
      <c r="F3769" t="s">
        <v>61</v>
      </c>
      <c r="G3769" t="s">
        <v>61</v>
      </c>
      <c r="H3769" t="s">
        <v>62</v>
      </c>
      <c r="I3769" t="s">
        <v>62</v>
      </c>
      <c r="L3769" t="s">
        <v>61</v>
      </c>
      <c r="M3769" t="s">
        <v>61</v>
      </c>
      <c r="N3769" t="s">
        <v>62</v>
      </c>
      <c r="O3769" t="s">
        <v>62</v>
      </c>
    </row>
    <row r="3770" spans="2:15" x14ac:dyDescent="0.2">
      <c r="B3770" s="1" t="s">
        <v>29322</v>
      </c>
      <c r="D3770" s="10">
        <v>29358649</v>
      </c>
      <c r="G3770" t="s">
        <v>61</v>
      </c>
      <c r="I3770" t="s">
        <v>62</v>
      </c>
      <c r="J3770" t="s">
        <v>62</v>
      </c>
      <c r="M3770" t="s">
        <v>62</v>
      </c>
      <c r="N3770" t="s">
        <v>62</v>
      </c>
      <c r="O3770" t="s">
        <v>62</v>
      </c>
    </row>
    <row r="3771" spans="2:15" x14ac:dyDescent="0.2">
      <c r="B3771" s="1" t="s">
        <v>29323</v>
      </c>
      <c r="D3771" s="10">
        <v>29358649</v>
      </c>
      <c r="E3771" t="s">
        <v>61</v>
      </c>
      <c r="F3771" t="s">
        <v>61</v>
      </c>
      <c r="H3771" t="s">
        <v>61</v>
      </c>
      <c r="L3771" t="s">
        <v>61</v>
      </c>
    </row>
    <row r="3772" spans="2:15" x14ac:dyDescent="0.2">
      <c r="B3772" s="1" t="s">
        <v>29324</v>
      </c>
      <c r="D3772" s="10">
        <v>29358649</v>
      </c>
      <c r="E3772" t="s">
        <v>61</v>
      </c>
      <c r="F3772" t="s">
        <v>61</v>
      </c>
      <c r="G3772" t="s">
        <v>61</v>
      </c>
      <c r="H3772" t="s">
        <v>62</v>
      </c>
      <c r="I3772" t="s">
        <v>62</v>
      </c>
      <c r="J3772" t="s">
        <v>61</v>
      </c>
      <c r="L3772" t="s">
        <v>61</v>
      </c>
      <c r="M3772" t="s">
        <v>61</v>
      </c>
      <c r="N3772" t="s">
        <v>62</v>
      </c>
      <c r="O3772" t="s">
        <v>62</v>
      </c>
    </row>
    <row r="3773" spans="2:15" x14ac:dyDescent="0.2">
      <c r="B3773" s="1" t="s">
        <v>29325</v>
      </c>
      <c r="D3773" s="10">
        <v>29358649</v>
      </c>
      <c r="E3773" t="s">
        <v>61</v>
      </c>
      <c r="F3773" t="s">
        <v>61</v>
      </c>
      <c r="G3773" t="s">
        <v>62</v>
      </c>
      <c r="H3773" t="s">
        <v>61</v>
      </c>
      <c r="I3773" t="s">
        <v>62</v>
      </c>
      <c r="L3773" t="s">
        <v>61</v>
      </c>
      <c r="M3773" t="s">
        <v>62</v>
      </c>
      <c r="N3773" t="s">
        <v>62</v>
      </c>
      <c r="O3773" t="s">
        <v>62</v>
      </c>
    </row>
    <row r="3774" spans="2:15" x14ac:dyDescent="0.2">
      <c r="B3774" s="1" t="s">
        <v>29326</v>
      </c>
      <c r="D3774" s="10">
        <v>29358649</v>
      </c>
      <c r="E3774" t="s">
        <v>61</v>
      </c>
      <c r="F3774" t="s">
        <v>61</v>
      </c>
      <c r="H3774" t="s">
        <v>61</v>
      </c>
      <c r="L3774" t="s">
        <v>61</v>
      </c>
    </row>
    <row r="3775" spans="2:15" x14ac:dyDescent="0.2">
      <c r="B3775" s="1" t="s">
        <v>29327</v>
      </c>
      <c r="D3775" s="10">
        <v>29358649</v>
      </c>
      <c r="E3775" t="s">
        <v>62</v>
      </c>
      <c r="F3775" t="s">
        <v>62</v>
      </c>
      <c r="H3775" t="s">
        <v>62</v>
      </c>
      <c r="L3775" t="s">
        <v>61</v>
      </c>
    </row>
    <row r="3776" spans="2:15" x14ac:dyDescent="0.2">
      <c r="B3776" s="1" t="s">
        <v>29328</v>
      </c>
      <c r="D3776" s="10">
        <v>29358649</v>
      </c>
      <c r="E3776" t="s">
        <v>61</v>
      </c>
      <c r="F3776" t="s">
        <v>61</v>
      </c>
      <c r="G3776" t="s">
        <v>61</v>
      </c>
      <c r="H3776" t="s">
        <v>62</v>
      </c>
      <c r="I3776" t="s">
        <v>62</v>
      </c>
      <c r="J3776" t="s">
        <v>61</v>
      </c>
      <c r="L3776" t="s">
        <v>61</v>
      </c>
      <c r="M3776" t="s">
        <v>62</v>
      </c>
      <c r="N3776" t="s">
        <v>62</v>
      </c>
      <c r="O3776" t="s">
        <v>62</v>
      </c>
    </row>
    <row r="3777" spans="2:15" x14ac:dyDescent="0.2">
      <c r="B3777" s="1" t="s">
        <v>29329</v>
      </c>
      <c r="D3777" s="10">
        <v>29358649</v>
      </c>
      <c r="E3777" t="s">
        <v>61</v>
      </c>
      <c r="F3777" t="s">
        <v>62</v>
      </c>
      <c r="H3777" t="s">
        <v>62</v>
      </c>
      <c r="J3777" t="s">
        <v>62</v>
      </c>
      <c r="L3777" t="s">
        <v>62</v>
      </c>
    </row>
    <row r="3778" spans="2:15" x14ac:dyDescent="0.2">
      <c r="B3778" s="1" t="s">
        <v>29330</v>
      </c>
      <c r="D3778" s="10">
        <v>29358649</v>
      </c>
      <c r="E3778" t="s">
        <v>61</v>
      </c>
      <c r="F3778" t="s">
        <v>61</v>
      </c>
      <c r="G3778" t="s">
        <v>61</v>
      </c>
      <c r="H3778" t="s">
        <v>61</v>
      </c>
      <c r="I3778" t="s">
        <v>62</v>
      </c>
      <c r="J3778" t="s">
        <v>61</v>
      </c>
      <c r="L3778" t="s">
        <v>61</v>
      </c>
      <c r="M3778" t="s">
        <v>61</v>
      </c>
      <c r="N3778" t="s">
        <v>62</v>
      </c>
      <c r="O3778" t="s">
        <v>62</v>
      </c>
    </row>
    <row r="3779" spans="2:15" x14ac:dyDescent="0.2">
      <c r="B3779" s="1" t="s">
        <v>29331</v>
      </c>
      <c r="D3779" s="10">
        <v>29358649</v>
      </c>
      <c r="E3779" t="s">
        <v>61</v>
      </c>
      <c r="F3779" t="s">
        <v>61</v>
      </c>
      <c r="H3779" t="s">
        <v>62</v>
      </c>
      <c r="I3779" t="s">
        <v>62</v>
      </c>
      <c r="J3779" t="s">
        <v>61</v>
      </c>
      <c r="L3779" t="s">
        <v>61</v>
      </c>
      <c r="N3779" t="s">
        <v>62</v>
      </c>
      <c r="O3779" t="s">
        <v>62</v>
      </c>
    </row>
    <row r="3780" spans="2:15" x14ac:dyDescent="0.2">
      <c r="B3780" s="1" t="s">
        <v>29332</v>
      </c>
      <c r="D3780" s="10">
        <v>29358649</v>
      </c>
      <c r="E3780" t="s">
        <v>61</v>
      </c>
      <c r="F3780" t="s">
        <v>61</v>
      </c>
      <c r="H3780" t="s">
        <v>62</v>
      </c>
      <c r="J3780" t="s">
        <v>62</v>
      </c>
      <c r="L3780" t="s">
        <v>62</v>
      </c>
    </row>
    <row r="3781" spans="2:15" x14ac:dyDescent="0.2">
      <c r="B3781" s="1" t="s">
        <v>29333</v>
      </c>
      <c r="D3781" s="10">
        <v>29358649</v>
      </c>
      <c r="E3781" t="s">
        <v>61</v>
      </c>
      <c r="F3781" t="s">
        <v>62</v>
      </c>
      <c r="G3781" t="s">
        <v>62</v>
      </c>
      <c r="H3781" t="s">
        <v>62</v>
      </c>
      <c r="I3781" t="s">
        <v>62</v>
      </c>
      <c r="J3781" t="s">
        <v>62</v>
      </c>
      <c r="L3781" t="s">
        <v>62</v>
      </c>
      <c r="M3781" t="s">
        <v>62</v>
      </c>
      <c r="N3781" t="s">
        <v>62</v>
      </c>
      <c r="O3781" t="s">
        <v>62</v>
      </c>
    </row>
    <row r="3782" spans="2:15" x14ac:dyDescent="0.2">
      <c r="B3782" s="1" t="s">
        <v>29334</v>
      </c>
      <c r="D3782" s="10">
        <v>29358649</v>
      </c>
      <c r="E3782" t="s">
        <v>61</v>
      </c>
      <c r="F3782" t="s">
        <v>61</v>
      </c>
      <c r="H3782" t="s">
        <v>62</v>
      </c>
      <c r="J3782" t="s">
        <v>61</v>
      </c>
      <c r="L3782" t="s">
        <v>62</v>
      </c>
    </row>
    <row r="3783" spans="2:15" x14ac:dyDescent="0.2">
      <c r="B3783" s="1" t="s">
        <v>29335</v>
      </c>
      <c r="D3783" s="10">
        <v>29358649</v>
      </c>
      <c r="E3783" t="s">
        <v>62</v>
      </c>
      <c r="F3783" t="s">
        <v>62</v>
      </c>
      <c r="H3783" t="s">
        <v>62</v>
      </c>
      <c r="J3783" t="s">
        <v>62</v>
      </c>
      <c r="L3783" t="s">
        <v>62</v>
      </c>
    </row>
    <row r="3784" spans="2:15" x14ac:dyDescent="0.2">
      <c r="B3784" s="1" t="s">
        <v>29336</v>
      </c>
      <c r="D3784" s="10">
        <v>29358649</v>
      </c>
      <c r="E3784" t="s">
        <v>61</v>
      </c>
      <c r="F3784" t="s">
        <v>61</v>
      </c>
      <c r="G3784" t="s">
        <v>61</v>
      </c>
      <c r="H3784" t="s">
        <v>61</v>
      </c>
      <c r="I3784" t="s">
        <v>61</v>
      </c>
      <c r="J3784" t="s">
        <v>61</v>
      </c>
      <c r="L3784" t="s">
        <v>61</v>
      </c>
      <c r="M3784" t="s">
        <v>61</v>
      </c>
      <c r="N3784" t="s">
        <v>62</v>
      </c>
      <c r="O3784" t="s">
        <v>61</v>
      </c>
    </row>
    <row r="3785" spans="2:15" x14ac:dyDescent="0.2">
      <c r="B3785" s="1" t="s">
        <v>29337</v>
      </c>
      <c r="D3785" s="10">
        <v>29358649</v>
      </c>
      <c r="G3785" t="s">
        <v>61</v>
      </c>
      <c r="O3785" t="s">
        <v>62</v>
      </c>
    </row>
    <row r="3786" spans="2:15" x14ac:dyDescent="0.2">
      <c r="B3786" s="1" t="s">
        <v>29338</v>
      </c>
      <c r="D3786" s="10">
        <v>29358649</v>
      </c>
      <c r="E3786" t="s">
        <v>61</v>
      </c>
      <c r="F3786" t="s">
        <v>62</v>
      </c>
      <c r="H3786" t="s">
        <v>62</v>
      </c>
      <c r="J3786" t="s">
        <v>61</v>
      </c>
      <c r="L3786" t="s">
        <v>62</v>
      </c>
    </row>
    <row r="3787" spans="2:15" x14ac:dyDescent="0.2">
      <c r="B3787" s="1" t="s">
        <v>29339</v>
      </c>
      <c r="D3787" s="10">
        <v>29358649</v>
      </c>
      <c r="E3787" t="s">
        <v>62</v>
      </c>
      <c r="F3787" t="s">
        <v>62</v>
      </c>
      <c r="H3787" t="s">
        <v>62</v>
      </c>
      <c r="J3787" t="s">
        <v>61</v>
      </c>
      <c r="L3787" t="s">
        <v>61</v>
      </c>
    </row>
    <row r="3788" spans="2:15" x14ac:dyDescent="0.2">
      <c r="B3788" s="1" t="s">
        <v>29340</v>
      </c>
      <c r="D3788" s="10">
        <v>29358649</v>
      </c>
      <c r="E3788" t="s">
        <v>61</v>
      </c>
      <c r="F3788" t="s">
        <v>61</v>
      </c>
      <c r="G3788" t="s">
        <v>61</v>
      </c>
      <c r="H3788" t="s">
        <v>61</v>
      </c>
      <c r="I3788" t="s">
        <v>62</v>
      </c>
      <c r="J3788" t="s">
        <v>61</v>
      </c>
      <c r="L3788" t="s">
        <v>61</v>
      </c>
      <c r="M3788" t="s">
        <v>62</v>
      </c>
      <c r="N3788" t="s">
        <v>62</v>
      </c>
      <c r="O3788" t="s">
        <v>62</v>
      </c>
    </row>
    <row r="3789" spans="2:15" x14ac:dyDescent="0.2">
      <c r="B3789" s="1" t="s">
        <v>29341</v>
      </c>
      <c r="D3789" s="10">
        <v>29358649</v>
      </c>
      <c r="E3789" t="s">
        <v>61</v>
      </c>
      <c r="F3789" t="s">
        <v>61</v>
      </c>
      <c r="H3789" t="s">
        <v>62</v>
      </c>
      <c r="J3789" t="s">
        <v>61</v>
      </c>
      <c r="L3789" t="s">
        <v>61</v>
      </c>
    </row>
    <row r="3790" spans="2:15" x14ac:dyDescent="0.2">
      <c r="B3790" s="1" t="s">
        <v>29342</v>
      </c>
      <c r="D3790" s="10">
        <v>29358649</v>
      </c>
      <c r="E3790" t="s">
        <v>61</v>
      </c>
      <c r="F3790" t="s">
        <v>61</v>
      </c>
      <c r="G3790" t="s">
        <v>61</v>
      </c>
      <c r="H3790" t="s">
        <v>62</v>
      </c>
      <c r="I3790" t="s">
        <v>62</v>
      </c>
      <c r="L3790" t="s">
        <v>61</v>
      </c>
      <c r="M3790" t="s">
        <v>62</v>
      </c>
      <c r="N3790" t="s">
        <v>62</v>
      </c>
      <c r="O3790" t="s">
        <v>62</v>
      </c>
    </row>
    <row r="3791" spans="2:15" x14ac:dyDescent="0.2">
      <c r="B3791" s="1" t="s">
        <v>29343</v>
      </c>
      <c r="D3791" s="10">
        <v>29358649</v>
      </c>
      <c r="E3791" t="s">
        <v>62</v>
      </c>
      <c r="F3791" t="s">
        <v>62</v>
      </c>
      <c r="H3791" t="s">
        <v>62</v>
      </c>
      <c r="J3791" t="s">
        <v>62</v>
      </c>
      <c r="L3791" t="s">
        <v>62</v>
      </c>
    </row>
    <row r="3792" spans="2:15" x14ac:dyDescent="0.2">
      <c r="B3792" s="1" t="s">
        <v>29344</v>
      </c>
      <c r="D3792" s="10">
        <v>29358649</v>
      </c>
      <c r="E3792" t="s">
        <v>62</v>
      </c>
      <c r="F3792" t="s">
        <v>62</v>
      </c>
      <c r="H3792" t="s">
        <v>62</v>
      </c>
      <c r="J3792" t="s">
        <v>62</v>
      </c>
      <c r="L3792" t="s">
        <v>62</v>
      </c>
    </row>
    <row r="3793" spans="2:15" x14ac:dyDescent="0.2">
      <c r="B3793" s="1" t="s">
        <v>29345</v>
      </c>
      <c r="D3793" s="10">
        <v>29358649</v>
      </c>
      <c r="E3793" t="s">
        <v>61</v>
      </c>
      <c r="F3793" t="s">
        <v>61</v>
      </c>
      <c r="G3793" t="s">
        <v>61</v>
      </c>
      <c r="H3793" t="s">
        <v>62</v>
      </c>
      <c r="I3793" t="s">
        <v>62</v>
      </c>
      <c r="J3793" t="s">
        <v>61</v>
      </c>
      <c r="L3793" t="s">
        <v>62</v>
      </c>
      <c r="M3793" t="s">
        <v>61</v>
      </c>
      <c r="N3793" t="s">
        <v>62</v>
      </c>
      <c r="O3793" t="s">
        <v>62</v>
      </c>
    </row>
    <row r="3794" spans="2:15" x14ac:dyDescent="0.2">
      <c r="B3794" s="1" t="s">
        <v>29346</v>
      </c>
      <c r="D3794" s="10">
        <v>29358649</v>
      </c>
      <c r="E3794" t="s">
        <v>61</v>
      </c>
      <c r="F3794" t="s">
        <v>61</v>
      </c>
      <c r="H3794" t="s">
        <v>62</v>
      </c>
      <c r="J3794" t="s">
        <v>62</v>
      </c>
      <c r="L3794" t="s">
        <v>62</v>
      </c>
    </row>
    <row r="3795" spans="2:15" x14ac:dyDescent="0.2">
      <c r="B3795" s="1" t="s">
        <v>29347</v>
      </c>
      <c r="D3795" s="10">
        <v>29358649</v>
      </c>
      <c r="E3795" t="s">
        <v>62</v>
      </c>
      <c r="F3795" t="s">
        <v>62</v>
      </c>
      <c r="H3795" t="s">
        <v>62</v>
      </c>
      <c r="J3795" t="s">
        <v>62</v>
      </c>
      <c r="L3795" t="s">
        <v>62</v>
      </c>
    </row>
    <row r="3796" spans="2:15" x14ac:dyDescent="0.2">
      <c r="B3796" s="1" t="s">
        <v>29348</v>
      </c>
      <c r="D3796" s="10">
        <v>29358649</v>
      </c>
      <c r="E3796" t="s">
        <v>61</v>
      </c>
      <c r="F3796" t="s">
        <v>61</v>
      </c>
      <c r="G3796" t="s">
        <v>62</v>
      </c>
      <c r="H3796" t="s">
        <v>62</v>
      </c>
      <c r="I3796" t="s">
        <v>62</v>
      </c>
      <c r="J3796" t="s">
        <v>62</v>
      </c>
      <c r="L3796" t="s">
        <v>62</v>
      </c>
      <c r="M3796" t="s">
        <v>62</v>
      </c>
      <c r="N3796" t="s">
        <v>62</v>
      </c>
      <c r="O3796" t="s">
        <v>62</v>
      </c>
    </row>
    <row r="3797" spans="2:15" x14ac:dyDescent="0.2">
      <c r="B3797" s="1" t="s">
        <v>29349</v>
      </c>
      <c r="D3797" s="10">
        <v>29358649</v>
      </c>
      <c r="E3797" t="s">
        <v>61</v>
      </c>
      <c r="F3797" t="s">
        <v>61</v>
      </c>
      <c r="H3797" t="s">
        <v>62</v>
      </c>
      <c r="J3797" t="s">
        <v>61</v>
      </c>
      <c r="L3797" t="s">
        <v>61</v>
      </c>
    </row>
    <row r="3798" spans="2:15" x14ac:dyDescent="0.2">
      <c r="B3798" s="1" t="s">
        <v>29350</v>
      </c>
      <c r="D3798" s="10">
        <v>29358649</v>
      </c>
      <c r="E3798" t="s">
        <v>62</v>
      </c>
      <c r="F3798" t="s">
        <v>62</v>
      </c>
      <c r="H3798" t="s">
        <v>61</v>
      </c>
      <c r="J3798" t="s">
        <v>62</v>
      </c>
      <c r="L3798" t="s">
        <v>61</v>
      </c>
    </row>
    <row r="3799" spans="2:15" x14ac:dyDescent="0.2">
      <c r="B3799" s="1" t="s">
        <v>29351</v>
      </c>
      <c r="D3799" s="10">
        <v>29358649</v>
      </c>
      <c r="E3799" t="s">
        <v>61</v>
      </c>
      <c r="F3799" t="s">
        <v>62</v>
      </c>
      <c r="G3799" t="s">
        <v>62</v>
      </c>
      <c r="H3799" t="s">
        <v>62</v>
      </c>
      <c r="I3799" t="s">
        <v>62</v>
      </c>
      <c r="J3799" t="s">
        <v>62</v>
      </c>
      <c r="L3799" t="s">
        <v>62</v>
      </c>
      <c r="M3799" t="s">
        <v>62</v>
      </c>
      <c r="N3799" t="s">
        <v>62</v>
      </c>
      <c r="O3799" t="s">
        <v>62</v>
      </c>
    </row>
    <row r="3800" spans="2:15" x14ac:dyDescent="0.2">
      <c r="B3800" s="1" t="s">
        <v>29352</v>
      </c>
      <c r="D3800" s="10">
        <v>29358649</v>
      </c>
      <c r="E3800" t="s">
        <v>62</v>
      </c>
      <c r="F3800" t="s">
        <v>62</v>
      </c>
      <c r="H3800" t="s">
        <v>62</v>
      </c>
      <c r="J3800" t="s">
        <v>62</v>
      </c>
      <c r="L3800" t="s">
        <v>62</v>
      </c>
    </row>
    <row r="3801" spans="2:15" x14ac:dyDescent="0.2">
      <c r="B3801" s="1" t="s">
        <v>29353</v>
      </c>
      <c r="D3801" s="10">
        <v>29358649</v>
      </c>
      <c r="E3801" t="s">
        <v>62</v>
      </c>
      <c r="F3801" t="s">
        <v>62</v>
      </c>
      <c r="H3801" t="s">
        <v>62</v>
      </c>
      <c r="J3801" t="s">
        <v>62</v>
      </c>
      <c r="L3801" t="s">
        <v>62</v>
      </c>
    </row>
    <row r="3802" spans="2:15" x14ac:dyDescent="0.2">
      <c r="B3802" s="1" t="s">
        <v>29354</v>
      </c>
      <c r="D3802" s="10">
        <v>29358649</v>
      </c>
      <c r="G3802" t="s">
        <v>61</v>
      </c>
      <c r="I3802" t="s">
        <v>62</v>
      </c>
      <c r="N3802" t="s">
        <v>62</v>
      </c>
    </row>
    <row r="3803" spans="2:15" x14ac:dyDescent="0.2">
      <c r="B3803" s="1" t="s">
        <v>29355</v>
      </c>
      <c r="D3803" s="10">
        <v>29358649</v>
      </c>
      <c r="G3803" t="s">
        <v>62</v>
      </c>
      <c r="I3803" t="s">
        <v>62</v>
      </c>
      <c r="N3803" t="s">
        <v>62</v>
      </c>
    </row>
    <row r="3804" spans="2:15" x14ac:dyDescent="0.2">
      <c r="B3804" s="1" t="s">
        <v>29356</v>
      </c>
      <c r="D3804" s="10">
        <v>29358649</v>
      </c>
      <c r="G3804" t="s">
        <v>61</v>
      </c>
      <c r="I3804" t="s">
        <v>62</v>
      </c>
      <c r="N3804" t="s">
        <v>61</v>
      </c>
    </row>
    <row r="3805" spans="2:15" x14ac:dyDescent="0.2">
      <c r="B3805" s="1" t="s">
        <v>29357</v>
      </c>
      <c r="D3805" s="10">
        <v>29358649</v>
      </c>
      <c r="G3805" t="s">
        <v>61</v>
      </c>
      <c r="H3805" t="s">
        <v>61</v>
      </c>
      <c r="I3805" t="s">
        <v>62</v>
      </c>
      <c r="J3805" t="s">
        <v>61</v>
      </c>
      <c r="L3805" t="s">
        <v>61</v>
      </c>
      <c r="N3805" t="s">
        <v>61</v>
      </c>
      <c r="O3805" t="s">
        <v>62</v>
      </c>
    </row>
    <row r="3806" spans="2:15" x14ac:dyDescent="0.2">
      <c r="B3806" s="1" t="s">
        <v>29358</v>
      </c>
      <c r="D3806" s="10">
        <v>29358649</v>
      </c>
      <c r="G3806" t="s">
        <v>61</v>
      </c>
      <c r="I3806" t="s">
        <v>62</v>
      </c>
      <c r="N3806" t="s">
        <v>61</v>
      </c>
    </row>
    <row r="3807" spans="2:15" x14ac:dyDescent="0.2">
      <c r="B3807" s="1" t="s">
        <v>29359</v>
      </c>
      <c r="D3807" s="10">
        <v>29358649</v>
      </c>
      <c r="G3807" t="s">
        <v>61</v>
      </c>
      <c r="I3807" t="s">
        <v>62</v>
      </c>
      <c r="N3807" t="s">
        <v>62</v>
      </c>
    </row>
    <row r="3808" spans="2:15" x14ac:dyDescent="0.2">
      <c r="B3808" s="1" t="s">
        <v>29360</v>
      </c>
      <c r="D3808" s="10">
        <v>29358649</v>
      </c>
      <c r="G3808" t="s">
        <v>62</v>
      </c>
      <c r="I3808" t="s">
        <v>62</v>
      </c>
      <c r="N3808" t="s">
        <v>62</v>
      </c>
    </row>
    <row r="3809" spans="2:15" x14ac:dyDescent="0.2">
      <c r="B3809" s="1" t="s">
        <v>29361</v>
      </c>
      <c r="D3809" s="10">
        <v>29358649</v>
      </c>
      <c r="G3809" t="s">
        <v>61</v>
      </c>
      <c r="H3809" t="s">
        <v>61</v>
      </c>
      <c r="I3809" t="s">
        <v>61</v>
      </c>
      <c r="N3809" t="s">
        <v>62</v>
      </c>
      <c r="O3809" t="s">
        <v>61</v>
      </c>
    </row>
    <row r="3810" spans="2:15" x14ac:dyDescent="0.2">
      <c r="B3810" s="1" t="s">
        <v>29362</v>
      </c>
      <c r="D3810" s="10">
        <v>29358649</v>
      </c>
      <c r="G3810" t="s">
        <v>61</v>
      </c>
      <c r="H3810" t="s">
        <v>61</v>
      </c>
      <c r="I3810" t="s">
        <v>62</v>
      </c>
      <c r="N3810" t="s">
        <v>61</v>
      </c>
      <c r="O3810" t="s">
        <v>61</v>
      </c>
    </row>
    <row r="3811" spans="2:15" x14ac:dyDescent="0.2">
      <c r="B3811" s="1" t="s">
        <v>29363</v>
      </c>
      <c r="D3811" s="10">
        <v>29358649</v>
      </c>
      <c r="G3811" t="s">
        <v>61</v>
      </c>
      <c r="I3811" t="s">
        <v>61</v>
      </c>
      <c r="N3811" t="s">
        <v>62</v>
      </c>
    </row>
    <row r="3812" spans="2:15" x14ac:dyDescent="0.2">
      <c r="B3812" s="1" t="s">
        <v>29364</v>
      </c>
      <c r="D3812" s="10">
        <v>29358649</v>
      </c>
      <c r="G3812" t="s">
        <v>61</v>
      </c>
      <c r="I3812" t="s">
        <v>62</v>
      </c>
      <c r="N3812" t="s">
        <v>61</v>
      </c>
    </row>
    <row r="3813" spans="2:15" x14ac:dyDescent="0.2">
      <c r="B3813" s="1" t="s">
        <v>29365</v>
      </c>
      <c r="D3813" s="10">
        <v>29358649</v>
      </c>
      <c r="G3813" t="s">
        <v>61</v>
      </c>
      <c r="I3813" t="s">
        <v>62</v>
      </c>
      <c r="N3813" t="s">
        <v>61</v>
      </c>
    </row>
    <row r="3814" spans="2:15" x14ac:dyDescent="0.2">
      <c r="B3814" s="1" t="s">
        <v>29366</v>
      </c>
      <c r="D3814" s="10">
        <v>29358649</v>
      </c>
      <c r="E3814" t="s">
        <v>61</v>
      </c>
      <c r="G3814" t="s">
        <v>61</v>
      </c>
      <c r="H3814" t="s">
        <v>61</v>
      </c>
      <c r="I3814" t="s">
        <v>62</v>
      </c>
      <c r="L3814" t="s">
        <v>61</v>
      </c>
      <c r="N3814" t="s">
        <v>61</v>
      </c>
    </row>
    <row r="3815" spans="2:15" x14ac:dyDescent="0.2">
      <c r="B3815" s="1" t="s">
        <v>29367</v>
      </c>
      <c r="D3815" s="10">
        <v>29358649</v>
      </c>
      <c r="G3815" t="s">
        <v>61</v>
      </c>
      <c r="I3815" t="s">
        <v>62</v>
      </c>
      <c r="N3815" t="s">
        <v>61</v>
      </c>
    </row>
    <row r="3816" spans="2:15" x14ac:dyDescent="0.2">
      <c r="B3816" s="1" t="s">
        <v>29368</v>
      </c>
      <c r="D3816" s="10">
        <v>29358649</v>
      </c>
      <c r="E3816" t="s">
        <v>61</v>
      </c>
      <c r="G3816" t="s">
        <v>61</v>
      </c>
      <c r="H3816" t="s">
        <v>61</v>
      </c>
      <c r="I3816" t="s">
        <v>62</v>
      </c>
      <c r="L3816" t="s">
        <v>61</v>
      </c>
      <c r="N3816" t="s">
        <v>61</v>
      </c>
    </row>
    <row r="3817" spans="2:15" x14ac:dyDescent="0.2">
      <c r="B3817" s="1" t="s">
        <v>29369</v>
      </c>
      <c r="D3817" s="10">
        <v>29358649</v>
      </c>
      <c r="G3817" t="s">
        <v>61</v>
      </c>
      <c r="I3817" t="s">
        <v>62</v>
      </c>
      <c r="N3817" t="s">
        <v>61</v>
      </c>
    </row>
    <row r="3818" spans="2:15" x14ac:dyDescent="0.2">
      <c r="B3818" s="1" t="s">
        <v>29370</v>
      </c>
      <c r="D3818" s="10">
        <v>29358649</v>
      </c>
      <c r="G3818" t="s">
        <v>61</v>
      </c>
      <c r="I3818" t="s">
        <v>62</v>
      </c>
      <c r="N3818" t="s">
        <v>61</v>
      </c>
    </row>
    <row r="3819" spans="2:15" x14ac:dyDescent="0.2">
      <c r="B3819" s="1" t="s">
        <v>29371</v>
      </c>
      <c r="D3819" s="10">
        <v>29358649</v>
      </c>
      <c r="G3819" t="s">
        <v>61</v>
      </c>
      <c r="H3819" t="s">
        <v>62</v>
      </c>
      <c r="I3819" t="s">
        <v>62</v>
      </c>
      <c r="N3819" t="s">
        <v>61</v>
      </c>
    </row>
    <row r="3820" spans="2:15" x14ac:dyDescent="0.2">
      <c r="B3820" s="1" t="s">
        <v>29372</v>
      </c>
      <c r="D3820" s="10">
        <v>29358649</v>
      </c>
      <c r="G3820" t="s">
        <v>61</v>
      </c>
      <c r="I3820" t="s">
        <v>62</v>
      </c>
      <c r="N3820" t="s">
        <v>62</v>
      </c>
    </row>
    <row r="3821" spans="2:15" x14ac:dyDescent="0.2">
      <c r="B3821" s="1" t="s">
        <v>29373</v>
      </c>
      <c r="D3821" s="10">
        <v>29358649</v>
      </c>
      <c r="E3821" t="s">
        <v>61</v>
      </c>
      <c r="G3821" t="s">
        <v>61</v>
      </c>
      <c r="H3821" t="s">
        <v>61</v>
      </c>
      <c r="I3821" t="s">
        <v>62</v>
      </c>
      <c r="L3821" t="s">
        <v>61</v>
      </c>
      <c r="N3821" t="s">
        <v>62</v>
      </c>
    </row>
    <row r="3822" spans="2:15" x14ac:dyDescent="0.2">
      <c r="B3822" s="1" t="s">
        <v>29374</v>
      </c>
      <c r="D3822" s="10">
        <v>29358649</v>
      </c>
      <c r="G3822" t="s">
        <v>61</v>
      </c>
      <c r="I3822" t="s">
        <v>62</v>
      </c>
      <c r="N3822" t="s">
        <v>61</v>
      </c>
    </row>
    <row r="3823" spans="2:15" x14ac:dyDescent="0.2">
      <c r="B3823" s="1" t="s">
        <v>29375</v>
      </c>
      <c r="D3823" s="10">
        <v>29358649</v>
      </c>
      <c r="G3823" t="s">
        <v>61</v>
      </c>
      <c r="H3823" t="s">
        <v>61</v>
      </c>
      <c r="I3823" t="s">
        <v>62</v>
      </c>
      <c r="N3823" t="s">
        <v>61</v>
      </c>
      <c r="O3823" t="s">
        <v>61</v>
      </c>
    </row>
    <row r="3824" spans="2:15" x14ac:dyDescent="0.2">
      <c r="B3824" s="1" t="s">
        <v>29376</v>
      </c>
      <c r="D3824" s="10">
        <v>29358649</v>
      </c>
      <c r="E3824" t="s">
        <v>61</v>
      </c>
      <c r="G3824" t="s">
        <v>61</v>
      </c>
      <c r="H3824" t="s">
        <v>61</v>
      </c>
      <c r="I3824" t="s">
        <v>62</v>
      </c>
      <c r="L3824" t="s">
        <v>61</v>
      </c>
      <c r="N3824" t="s">
        <v>62</v>
      </c>
    </row>
    <row r="3825" spans="2:15" x14ac:dyDescent="0.2">
      <c r="B3825" s="1" t="s">
        <v>29377</v>
      </c>
      <c r="D3825" s="10">
        <v>29358649</v>
      </c>
      <c r="E3825" t="s">
        <v>61</v>
      </c>
      <c r="G3825" t="s">
        <v>62</v>
      </c>
      <c r="H3825" t="s">
        <v>62</v>
      </c>
      <c r="I3825" t="s">
        <v>62</v>
      </c>
      <c r="L3825" t="s">
        <v>61</v>
      </c>
      <c r="N3825" t="s">
        <v>62</v>
      </c>
    </row>
    <row r="3826" spans="2:15" x14ac:dyDescent="0.2">
      <c r="B3826" s="1" t="s">
        <v>29378</v>
      </c>
      <c r="D3826" s="10">
        <v>29358649</v>
      </c>
      <c r="E3826" t="s">
        <v>61</v>
      </c>
      <c r="G3826" t="s">
        <v>61</v>
      </c>
      <c r="H3826" t="s">
        <v>61</v>
      </c>
      <c r="I3826" t="s">
        <v>62</v>
      </c>
      <c r="L3826" t="s">
        <v>61</v>
      </c>
      <c r="N3826" t="s">
        <v>61</v>
      </c>
    </row>
    <row r="3827" spans="2:15" x14ac:dyDescent="0.2">
      <c r="B3827" s="1" t="s">
        <v>29379</v>
      </c>
      <c r="D3827" s="10">
        <v>29358649</v>
      </c>
      <c r="G3827" t="s">
        <v>61</v>
      </c>
      <c r="H3827" t="s">
        <v>61</v>
      </c>
      <c r="I3827" t="s">
        <v>62</v>
      </c>
      <c r="J3827" t="s">
        <v>61</v>
      </c>
      <c r="L3827" t="s">
        <v>61</v>
      </c>
      <c r="N3827" t="s">
        <v>62</v>
      </c>
      <c r="O3827" t="s">
        <v>61</v>
      </c>
    </row>
    <row r="3828" spans="2:15" x14ac:dyDescent="0.2">
      <c r="B3828" s="1" t="s">
        <v>29380</v>
      </c>
      <c r="D3828" s="10">
        <v>29358649</v>
      </c>
      <c r="E3828" t="s">
        <v>61</v>
      </c>
      <c r="G3828" t="s">
        <v>61</v>
      </c>
      <c r="H3828" t="s">
        <v>61</v>
      </c>
      <c r="I3828" t="s">
        <v>62</v>
      </c>
      <c r="L3828" t="s">
        <v>62</v>
      </c>
      <c r="N3828" t="s">
        <v>62</v>
      </c>
    </row>
    <row r="3829" spans="2:15" x14ac:dyDescent="0.2">
      <c r="B3829" s="1" t="s">
        <v>29381</v>
      </c>
      <c r="D3829" s="10">
        <v>29358649</v>
      </c>
      <c r="G3829" t="s">
        <v>61</v>
      </c>
      <c r="I3829" t="s">
        <v>62</v>
      </c>
      <c r="N3829" t="s">
        <v>61</v>
      </c>
    </row>
    <row r="3830" spans="2:15" x14ac:dyDescent="0.2">
      <c r="B3830" s="1" t="s">
        <v>29382</v>
      </c>
      <c r="D3830" s="10">
        <v>29358649</v>
      </c>
      <c r="E3830" t="s">
        <v>61</v>
      </c>
      <c r="H3830" t="s">
        <v>61</v>
      </c>
      <c r="L3830" t="s">
        <v>62</v>
      </c>
    </row>
    <row r="3831" spans="2:15" x14ac:dyDescent="0.2">
      <c r="B3831" s="1" t="s">
        <v>29383</v>
      </c>
      <c r="D3831" s="10">
        <v>29358649</v>
      </c>
      <c r="E3831" t="s">
        <v>62</v>
      </c>
      <c r="G3831" t="s">
        <v>61</v>
      </c>
      <c r="H3831" t="s">
        <v>61</v>
      </c>
      <c r="I3831" t="s">
        <v>62</v>
      </c>
      <c r="L3831" t="s">
        <v>62</v>
      </c>
      <c r="N3831" t="s">
        <v>62</v>
      </c>
    </row>
    <row r="3832" spans="2:15" x14ac:dyDescent="0.2">
      <c r="B3832" s="1" t="s">
        <v>29384</v>
      </c>
      <c r="D3832" s="10">
        <v>29358649</v>
      </c>
      <c r="G3832" t="s">
        <v>61</v>
      </c>
      <c r="I3832" t="s">
        <v>62</v>
      </c>
      <c r="N3832" t="s">
        <v>61</v>
      </c>
    </row>
    <row r="3833" spans="2:15" x14ac:dyDescent="0.2">
      <c r="B3833" s="1" t="s">
        <v>29385</v>
      </c>
      <c r="D3833" s="10">
        <v>29358649</v>
      </c>
      <c r="E3833" t="s">
        <v>61</v>
      </c>
      <c r="G3833" t="s">
        <v>61</v>
      </c>
      <c r="H3833" t="s">
        <v>61</v>
      </c>
      <c r="I3833" t="s">
        <v>62</v>
      </c>
      <c r="L3833" t="s">
        <v>61</v>
      </c>
      <c r="N3833" t="s">
        <v>62</v>
      </c>
    </row>
    <row r="3834" spans="2:15" x14ac:dyDescent="0.2">
      <c r="B3834" s="1" t="s">
        <v>29386</v>
      </c>
      <c r="D3834" s="10">
        <v>29358649</v>
      </c>
      <c r="G3834" t="s">
        <v>61</v>
      </c>
      <c r="I3834" t="s">
        <v>62</v>
      </c>
      <c r="N3834" t="s">
        <v>61</v>
      </c>
    </row>
    <row r="3835" spans="2:15" x14ac:dyDescent="0.2">
      <c r="B3835" s="1" t="s">
        <v>29387</v>
      </c>
      <c r="D3835" s="10">
        <v>29358649</v>
      </c>
      <c r="G3835" t="s">
        <v>61</v>
      </c>
      <c r="I3835" t="s">
        <v>61</v>
      </c>
      <c r="N3835" t="s">
        <v>62</v>
      </c>
    </row>
    <row r="3836" spans="2:15" x14ac:dyDescent="0.2">
      <c r="B3836" s="1" t="s">
        <v>29388</v>
      </c>
      <c r="D3836" s="10">
        <v>29358649</v>
      </c>
      <c r="E3836" t="s">
        <v>61</v>
      </c>
      <c r="G3836" t="s">
        <v>61</v>
      </c>
      <c r="H3836" t="s">
        <v>61</v>
      </c>
      <c r="I3836" t="s">
        <v>62</v>
      </c>
      <c r="L3836" t="s">
        <v>61</v>
      </c>
      <c r="N3836" t="s">
        <v>62</v>
      </c>
    </row>
    <row r="3837" spans="2:15" x14ac:dyDescent="0.2">
      <c r="B3837" s="1" t="s">
        <v>29389</v>
      </c>
      <c r="D3837" s="10">
        <v>29358649</v>
      </c>
      <c r="E3837" t="s">
        <v>61</v>
      </c>
      <c r="G3837" t="s">
        <v>61</v>
      </c>
      <c r="H3837" t="s">
        <v>61</v>
      </c>
      <c r="I3837" t="s">
        <v>62</v>
      </c>
      <c r="L3837" t="s">
        <v>61</v>
      </c>
      <c r="N3837" t="s">
        <v>61</v>
      </c>
    </row>
    <row r="3838" spans="2:15" x14ac:dyDescent="0.2">
      <c r="B3838" s="1" t="s">
        <v>29390</v>
      </c>
      <c r="D3838" s="10">
        <v>29358649</v>
      </c>
      <c r="E3838" t="s">
        <v>61</v>
      </c>
      <c r="G3838" t="s">
        <v>61</v>
      </c>
      <c r="H3838" t="s">
        <v>61</v>
      </c>
      <c r="I3838" t="s">
        <v>62</v>
      </c>
      <c r="L3838" t="s">
        <v>61</v>
      </c>
      <c r="N3838" t="s">
        <v>62</v>
      </c>
    </row>
    <row r="3839" spans="2:15" x14ac:dyDescent="0.2">
      <c r="B3839" s="1" t="s">
        <v>29391</v>
      </c>
      <c r="D3839" s="10">
        <v>29358649</v>
      </c>
      <c r="G3839" t="s">
        <v>61</v>
      </c>
      <c r="H3839" t="s">
        <v>61</v>
      </c>
      <c r="I3839" t="s">
        <v>62</v>
      </c>
      <c r="N3839" t="s">
        <v>61</v>
      </c>
      <c r="O3839" t="s">
        <v>61</v>
      </c>
    </row>
    <row r="3840" spans="2:15" x14ac:dyDescent="0.2">
      <c r="B3840" s="1" t="s">
        <v>29392</v>
      </c>
      <c r="D3840" s="10">
        <v>29358649</v>
      </c>
      <c r="I3840" t="s">
        <v>62</v>
      </c>
      <c r="N3840" t="s">
        <v>61</v>
      </c>
    </row>
    <row r="3841" spans="2:15" x14ac:dyDescent="0.2">
      <c r="B3841" s="1" t="s">
        <v>29393</v>
      </c>
      <c r="D3841" s="10">
        <v>29358649</v>
      </c>
      <c r="G3841" t="s">
        <v>61</v>
      </c>
      <c r="H3841" t="s">
        <v>61</v>
      </c>
      <c r="I3841" t="s">
        <v>62</v>
      </c>
      <c r="N3841" t="s">
        <v>61</v>
      </c>
      <c r="O3841" t="s">
        <v>61</v>
      </c>
    </row>
    <row r="3842" spans="2:15" x14ac:dyDescent="0.2">
      <c r="B3842" s="1" t="s">
        <v>29394</v>
      </c>
      <c r="D3842" s="10">
        <v>29358649</v>
      </c>
      <c r="E3842" t="s">
        <v>61</v>
      </c>
      <c r="G3842" t="s">
        <v>61</v>
      </c>
      <c r="H3842" t="s">
        <v>61</v>
      </c>
      <c r="I3842" t="s">
        <v>62</v>
      </c>
      <c r="L3842" t="s">
        <v>61</v>
      </c>
      <c r="N3842" t="s">
        <v>62</v>
      </c>
    </row>
    <row r="3843" spans="2:15" x14ac:dyDescent="0.2">
      <c r="B3843" s="1" t="s">
        <v>29395</v>
      </c>
      <c r="D3843" s="10">
        <v>29358649</v>
      </c>
      <c r="G3843" t="s">
        <v>61</v>
      </c>
      <c r="H3843" t="s">
        <v>61</v>
      </c>
      <c r="I3843" t="s">
        <v>62</v>
      </c>
      <c r="J3843" t="s">
        <v>61</v>
      </c>
      <c r="L3843" t="s">
        <v>61</v>
      </c>
      <c r="M3843" t="s">
        <v>61</v>
      </c>
      <c r="N3843" t="s">
        <v>61</v>
      </c>
      <c r="O3843" t="s">
        <v>62</v>
      </c>
    </row>
    <row r="3844" spans="2:15" x14ac:dyDescent="0.2">
      <c r="B3844" s="1" t="s">
        <v>29396</v>
      </c>
      <c r="D3844" s="10">
        <v>29358649</v>
      </c>
      <c r="E3844" t="s">
        <v>61</v>
      </c>
      <c r="G3844" t="s">
        <v>61</v>
      </c>
      <c r="H3844" t="s">
        <v>61</v>
      </c>
      <c r="I3844" t="s">
        <v>62</v>
      </c>
      <c r="L3844" t="s">
        <v>61</v>
      </c>
      <c r="N3844" t="s">
        <v>62</v>
      </c>
    </row>
    <row r="3845" spans="2:15" x14ac:dyDescent="0.2">
      <c r="B3845" s="1" t="s">
        <v>29397</v>
      </c>
      <c r="D3845" s="10">
        <v>29358649</v>
      </c>
      <c r="G3845" t="s">
        <v>61</v>
      </c>
      <c r="H3845" t="s">
        <v>62</v>
      </c>
      <c r="I3845" t="s">
        <v>62</v>
      </c>
      <c r="J3845" t="s">
        <v>61</v>
      </c>
      <c r="L3845" t="s">
        <v>61</v>
      </c>
      <c r="N3845" t="s">
        <v>61</v>
      </c>
      <c r="O3845" t="s">
        <v>62</v>
      </c>
    </row>
    <row r="3846" spans="2:15" x14ac:dyDescent="0.2">
      <c r="B3846" s="1" t="s">
        <v>29398</v>
      </c>
      <c r="D3846" s="10">
        <v>29358649</v>
      </c>
      <c r="G3846" t="s">
        <v>61</v>
      </c>
      <c r="H3846" t="s">
        <v>61</v>
      </c>
      <c r="I3846" t="s">
        <v>62</v>
      </c>
      <c r="J3846" t="s">
        <v>61</v>
      </c>
      <c r="L3846" t="s">
        <v>61</v>
      </c>
      <c r="N3846" t="s">
        <v>62</v>
      </c>
      <c r="O3846" t="s">
        <v>61</v>
      </c>
    </row>
    <row r="3847" spans="2:15" x14ac:dyDescent="0.2">
      <c r="B3847" s="1" t="s">
        <v>29399</v>
      </c>
      <c r="D3847" s="10">
        <v>29358649</v>
      </c>
      <c r="G3847" t="s">
        <v>61</v>
      </c>
      <c r="H3847" t="s">
        <v>61</v>
      </c>
      <c r="I3847" t="s">
        <v>62</v>
      </c>
      <c r="J3847" t="s">
        <v>61</v>
      </c>
      <c r="L3847" t="s">
        <v>61</v>
      </c>
      <c r="N3847" t="s">
        <v>61</v>
      </c>
      <c r="O3847" t="s">
        <v>62</v>
      </c>
    </row>
    <row r="3848" spans="2:15" x14ac:dyDescent="0.2">
      <c r="B3848" s="1" t="s">
        <v>29400</v>
      </c>
      <c r="D3848" s="10">
        <v>29358649</v>
      </c>
      <c r="G3848" t="s">
        <v>61</v>
      </c>
      <c r="H3848" t="s">
        <v>61</v>
      </c>
      <c r="I3848" t="s">
        <v>62</v>
      </c>
      <c r="N3848" t="s">
        <v>61</v>
      </c>
      <c r="O3848" t="s">
        <v>61</v>
      </c>
    </row>
    <row r="3849" spans="2:15" x14ac:dyDescent="0.2">
      <c r="B3849" s="1" t="s">
        <v>29401</v>
      </c>
      <c r="D3849" s="10">
        <v>29358649</v>
      </c>
      <c r="E3849" t="s">
        <v>61</v>
      </c>
      <c r="G3849" t="s">
        <v>61</v>
      </c>
      <c r="H3849" t="s">
        <v>61</v>
      </c>
      <c r="I3849" t="s">
        <v>62</v>
      </c>
      <c r="L3849" t="s">
        <v>61</v>
      </c>
      <c r="N3849" t="s">
        <v>61</v>
      </c>
    </row>
    <row r="3850" spans="2:15" x14ac:dyDescent="0.2">
      <c r="B3850" s="1" t="s">
        <v>29402</v>
      </c>
      <c r="D3850" s="10">
        <v>29358649</v>
      </c>
      <c r="E3850" t="s">
        <v>61</v>
      </c>
      <c r="G3850" t="s">
        <v>61</v>
      </c>
      <c r="H3850" t="s">
        <v>61</v>
      </c>
      <c r="I3850" t="s">
        <v>62</v>
      </c>
      <c r="L3850" t="s">
        <v>61</v>
      </c>
      <c r="N3850" t="s">
        <v>61</v>
      </c>
    </row>
    <row r="3851" spans="2:15" x14ac:dyDescent="0.2">
      <c r="B3851" s="1" t="s">
        <v>29403</v>
      </c>
      <c r="D3851" s="10">
        <v>29358649</v>
      </c>
      <c r="E3851" t="s">
        <v>61</v>
      </c>
      <c r="G3851" t="s">
        <v>61</v>
      </c>
      <c r="H3851" t="s">
        <v>61</v>
      </c>
      <c r="I3851" t="s">
        <v>62</v>
      </c>
      <c r="L3851" t="s">
        <v>61</v>
      </c>
      <c r="N3851" t="s">
        <v>61</v>
      </c>
    </row>
    <row r="3852" spans="2:15" x14ac:dyDescent="0.2">
      <c r="B3852" s="1" t="s">
        <v>29404</v>
      </c>
      <c r="D3852" s="10">
        <v>29358649</v>
      </c>
      <c r="G3852" t="s">
        <v>61</v>
      </c>
      <c r="H3852" t="s">
        <v>61</v>
      </c>
      <c r="I3852" t="s">
        <v>62</v>
      </c>
      <c r="N3852" t="s">
        <v>61</v>
      </c>
      <c r="O3852" t="s">
        <v>61</v>
      </c>
    </row>
    <row r="3853" spans="2:15" x14ac:dyDescent="0.2">
      <c r="B3853" s="1" t="s">
        <v>29405</v>
      </c>
      <c r="D3853" s="10">
        <v>29358649</v>
      </c>
      <c r="G3853" t="s">
        <v>61</v>
      </c>
      <c r="I3853" t="s">
        <v>62</v>
      </c>
      <c r="N3853" t="s">
        <v>62</v>
      </c>
    </row>
    <row r="3854" spans="2:15" x14ac:dyDescent="0.2">
      <c r="B3854" s="1" t="s">
        <v>29406</v>
      </c>
      <c r="D3854" s="10">
        <v>29358649</v>
      </c>
      <c r="E3854" t="s">
        <v>62</v>
      </c>
      <c r="H3854" t="s">
        <v>61</v>
      </c>
      <c r="I3854" t="s">
        <v>62</v>
      </c>
      <c r="L3854" t="s">
        <v>62</v>
      </c>
      <c r="N3854" t="s">
        <v>62</v>
      </c>
    </row>
    <row r="3855" spans="2:15" x14ac:dyDescent="0.2">
      <c r="B3855" s="1" t="s">
        <v>29407</v>
      </c>
      <c r="D3855" s="10">
        <v>29358649</v>
      </c>
      <c r="G3855" t="s">
        <v>61</v>
      </c>
      <c r="I3855" t="s">
        <v>61</v>
      </c>
      <c r="N3855" t="s">
        <v>62</v>
      </c>
    </row>
    <row r="3856" spans="2:15" x14ac:dyDescent="0.2">
      <c r="B3856" s="1" t="s">
        <v>29408</v>
      </c>
      <c r="D3856" s="10">
        <v>29358649</v>
      </c>
      <c r="G3856" t="s">
        <v>61</v>
      </c>
      <c r="I3856" t="s">
        <v>62</v>
      </c>
      <c r="N3856" t="s">
        <v>62</v>
      </c>
    </row>
    <row r="3857" spans="2:15" x14ac:dyDescent="0.2">
      <c r="B3857" s="1" t="s">
        <v>29409</v>
      </c>
      <c r="D3857" s="10">
        <v>29358649</v>
      </c>
      <c r="G3857" t="s">
        <v>61</v>
      </c>
      <c r="I3857" t="s">
        <v>61</v>
      </c>
      <c r="N3857" t="s">
        <v>62</v>
      </c>
    </row>
    <row r="3858" spans="2:15" x14ac:dyDescent="0.2">
      <c r="B3858" s="1" t="s">
        <v>29410</v>
      </c>
      <c r="D3858" s="10">
        <v>29358649</v>
      </c>
      <c r="G3858" t="s">
        <v>61</v>
      </c>
      <c r="I3858" t="s">
        <v>62</v>
      </c>
      <c r="N3858" t="s">
        <v>61</v>
      </c>
    </row>
    <row r="3859" spans="2:15" x14ac:dyDescent="0.2">
      <c r="B3859" s="1" t="s">
        <v>29411</v>
      </c>
      <c r="D3859" s="10">
        <v>29358649</v>
      </c>
      <c r="G3859" t="s">
        <v>61</v>
      </c>
      <c r="I3859" t="s">
        <v>62</v>
      </c>
      <c r="N3859" t="s">
        <v>62</v>
      </c>
    </row>
    <row r="3860" spans="2:15" x14ac:dyDescent="0.2">
      <c r="B3860" s="1" t="s">
        <v>29412</v>
      </c>
      <c r="D3860" s="10">
        <v>29358649</v>
      </c>
      <c r="G3860" t="s">
        <v>61</v>
      </c>
      <c r="H3860" t="s">
        <v>61</v>
      </c>
      <c r="I3860" t="s">
        <v>62</v>
      </c>
      <c r="J3860" t="s">
        <v>61</v>
      </c>
      <c r="L3860" t="s">
        <v>61</v>
      </c>
      <c r="M3860" t="s">
        <v>61</v>
      </c>
      <c r="N3860" t="s">
        <v>62</v>
      </c>
      <c r="O3860" t="s">
        <v>61</v>
      </c>
    </row>
    <row r="3861" spans="2:15" x14ac:dyDescent="0.2">
      <c r="B3861" s="1" t="s">
        <v>29413</v>
      </c>
      <c r="D3861" s="10">
        <v>29358649</v>
      </c>
      <c r="G3861" t="s">
        <v>61</v>
      </c>
      <c r="I3861" t="s">
        <v>62</v>
      </c>
      <c r="N3861" t="s">
        <v>62</v>
      </c>
    </row>
    <row r="3862" spans="2:15" x14ac:dyDescent="0.2">
      <c r="B3862" s="1" t="s">
        <v>29414</v>
      </c>
      <c r="D3862" s="10">
        <v>29358649</v>
      </c>
      <c r="G3862" t="s">
        <v>61</v>
      </c>
      <c r="H3862" t="s">
        <v>61</v>
      </c>
      <c r="I3862" t="s">
        <v>62</v>
      </c>
      <c r="J3862" t="s">
        <v>61</v>
      </c>
      <c r="L3862" t="s">
        <v>62</v>
      </c>
      <c r="M3862" t="s">
        <v>62</v>
      </c>
      <c r="N3862" t="s">
        <v>62</v>
      </c>
      <c r="O3862" t="s">
        <v>61</v>
      </c>
    </row>
    <row r="3863" spans="2:15" x14ac:dyDescent="0.2">
      <c r="B3863" s="1" t="s">
        <v>29415</v>
      </c>
      <c r="D3863" s="10">
        <v>29358649</v>
      </c>
      <c r="G3863" t="s">
        <v>61</v>
      </c>
      <c r="I3863" t="s">
        <v>62</v>
      </c>
      <c r="N3863" t="s">
        <v>62</v>
      </c>
    </row>
    <row r="3864" spans="2:15" x14ac:dyDescent="0.2">
      <c r="B3864" s="1" t="s">
        <v>29416</v>
      </c>
      <c r="D3864" s="10">
        <v>29358649</v>
      </c>
      <c r="G3864" t="s">
        <v>61</v>
      </c>
      <c r="H3864" t="s">
        <v>62</v>
      </c>
      <c r="I3864" t="s">
        <v>62</v>
      </c>
      <c r="J3864" t="s">
        <v>62</v>
      </c>
      <c r="L3864" t="s">
        <v>62</v>
      </c>
      <c r="M3864" t="s">
        <v>62</v>
      </c>
      <c r="N3864" t="s">
        <v>62</v>
      </c>
      <c r="O3864" t="s">
        <v>61</v>
      </c>
    </row>
    <row r="3865" spans="2:15" x14ac:dyDescent="0.2">
      <c r="B3865" s="1" t="s">
        <v>29417</v>
      </c>
      <c r="D3865" s="10">
        <v>29358649</v>
      </c>
      <c r="G3865" t="s">
        <v>61</v>
      </c>
      <c r="I3865" t="s">
        <v>62</v>
      </c>
      <c r="N3865" t="s">
        <v>62</v>
      </c>
    </row>
    <row r="3866" spans="2:15" x14ac:dyDescent="0.2">
      <c r="B3866" s="1" t="s">
        <v>29418</v>
      </c>
      <c r="D3866" s="10">
        <v>29358649</v>
      </c>
      <c r="G3866" t="s">
        <v>61</v>
      </c>
      <c r="I3866" t="s">
        <v>62</v>
      </c>
      <c r="N3866" t="s">
        <v>62</v>
      </c>
    </row>
    <row r="3867" spans="2:15" x14ac:dyDescent="0.2">
      <c r="B3867" s="1" t="s">
        <v>29419</v>
      </c>
      <c r="D3867" s="10">
        <v>29358649</v>
      </c>
      <c r="G3867" t="s">
        <v>61</v>
      </c>
      <c r="I3867" t="s">
        <v>62</v>
      </c>
      <c r="N3867" t="s">
        <v>62</v>
      </c>
    </row>
    <row r="3868" spans="2:15" x14ac:dyDescent="0.2">
      <c r="B3868" s="1" t="s">
        <v>29420</v>
      </c>
      <c r="D3868" s="10">
        <v>29358649</v>
      </c>
      <c r="G3868" t="s">
        <v>61</v>
      </c>
      <c r="H3868" t="s">
        <v>61</v>
      </c>
      <c r="I3868" t="s">
        <v>62</v>
      </c>
      <c r="J3868" t="s">
        <v>61</v>
      </c>
      <c r="L3868" t="s">
        <v>61</v>
      </c>
      <c r="M3868" t="s">
        <v>61</v>
      </c>
      <c r="N3868" t="s">
        <v>62</v>
      </c>
      <c r="O3868" t="s">
        <v>61</v>
      </c>
    </row>
    <row r="3869" spans="2:15" x14ac:dyDescent="0.2">
      <c r="B3869" s="1" t="s">
        <v>29421</v>
      </c>
      <c r="D3869" s="10">
        <v>29358649</v>
      </c>
      <c r="E3869" t="s">
        <v>62</v>
      </c>
      <c r="G3869" t="s">
        <v>61</v>
      </c>
      <c r="H3869" t="s">
        <v>61</v>
      </c>
      <c r="I3869" t="s">
        <v>62</v>
      </c>
      <c r="L3869" t="s">
        <v>61</v>
      </c>
      <c r="N3869" t="s">
        <v>62</v>
      </c>
    </row>
    <row r="3870" spans="2:15" x14ac:dyDescent="0.2">
      <c r="B3870" s="1" t="s">
        <v>29422</v>
      </c>
      <c r="D3870" s="10">
        <v>29358649</v>
      </c>
      <c r="E3870" t="s">
        <v>61</v>
      </c>
      <c r="G3870" t="s">
        <v>61</v>
      </c>
      <c r="H3870" t="s">
        <v>61</v>
      </c>
      <c r="I3870" t="s">
        <v>62</v>
      </c>
      <c r="L3870" t="s">
        <v>61</v>
      </c>
      <c r="N3870" t="s">
        <v>62</v>
      </c>
    </row>
    <row r="3871" spans="2:15" x14ac:dyDescent="0.2">
      <c r="B3871" s="1" t="s">
        <v>29423</v>
      </c>
      <c r="D3871" s="10">
        <v>29358649</v>
      </c>
      <c r="E3871" t="s">
        <v>62</v>
      </c>
      <c r="G3871" t="s">
        <v>61</v>
      </c>
      <c r="H3871" t="s">
        <v>61</v>
      </c>
      <c r="I3871" t="s">
        <v>62</v>
      </c>
      <c r="L3871" t="s">
        <v>61</v>
      </c>
      <c r="N3871" t="s">
        <v>62</v>
      </c>
    </row>
    <row r="3872" spans="2:15" x14ac:dyDescent="0.2">
      <c r="B3872" s="1" t="s">
        <v>29424</v>
      </c>
      <c r="D3872" s="10">
        <v>29358649</v>
      </c>
      <c r="G3872" t="s">
        <v>61</v>
      </c>
      <c r="I3872" t="s">
        <v>61</v>
      </c>
      <c r="N3872" t="s">
        <v>62</v>
      </c>
    </row>
    <row r="3873" spans="2:15" x14ac:dyDescent="0.2">
      <c r="B3873" s="1" t="s">
        <v>29425</v>
      </c>
      <c r="D3873" s="10">
        <v>29358649</v>
      </c>
      <c r="E3873" t="s">
        <v>61</v>
      </c>
      <c r="G3873" t="s">
        <v>61</v>
      </c>
      <c r="H3873" t="s">
        <v>61</v>
      </c>
      <c r="I3873" t="s">
        <v>62</v>
      </c>
      <c r="L3873" t="s">
        <v>61</v>
      </c>
      <c r="N3873" t="s">
        <v>62</v>
      </c>
    </row>
    <row r="3874" spans="2:15" x14ac:dyDescent="0.2">
      <c r="B3874" s="1" t="s">
        <v>29426</v>
      </c>
      <c r="D3874" s="10">
        <v>29358649</v>
      </c>
      <c r="E3874" t="s">
        <v>61</v>
      </c>
      <c r="G3874" t="s">
        <v>61</v>
      </c>
      <c r="H3874" t="s">
        <v>61</v>
      </c>
      <c r="I3874" t="s">
        <v>62</v>
      </c>
      <c r="L3874" t="s">
        <v>62</v>
      </c>
      <c r="N3874" t="s">
        <v>62</v>
      </c>
    </row>
    <row r="3875" spans="2:15" x14ac:dyDescent="0.2">
      <c r="B3875" s="1" t="s">
        <v>29427</v>
      </c>
      <c r="D3875" s="10">
        <v>29358649</v>
      </c>
      <c r="E3875" t="s">
        <v>62</v>
      </c>
      <c r="G3875" t="s">
        <v>61</v>
      </c>
      <c r="H3875" t="s">
        <v>61</v>
      </c>
      <c r="I3875" t="s">
        <v>62</v>
      </c>
      <c r="L3875" t="s">
        <v>62</v>
      </c>
      <c r="N3875" t="s">
        <v>62</v>
      </c>
    </row>
    <row r="3876" spans="2:15" x14ac:dyDescent="0.2">
      <c r="B3876" s="1" t="s">
        <v>29428</v>
      </c>
      <c r="D3876" s="10">
        <v>29358649</v>
      </c>
      <c r="G3876" t="s">
        <v>61</v>
      </c>
      <c r="H3876" t="s">
        <v>62</v>
      </c>
      <c r="I3876" t="s">
        <v>62</v>
      </c>
      <c r="J3876" t="s">
        <v>61</v>
      </c>
      <c r="L3876" t="s">
        <v>61</v>
      </c>
      <c r="M3876" t="s">
        <v>61</v>
      </c>
      <c r="N3876" t="s">
        <v>62</v>
      </c>
      <c r="O3876" t="s">
        <v>61</v>
      </c>
    </row>
    <row r="3877" spans="2:15" x14ac:dyDescent="0.2">
      <c r="B3877" s="1" t="s">
        <v>29429</v>
      </c>
      <c r="D3877" s="10">
        <v>29358649</v>
      </c>
      <c r="G3877" t="s">
        <v>62</v>
      </c>
      <c r="I3877" t="s">
        <v>62</v>
      </c>
      <c r="N3877" t="s">
        <v>62</v>
      </c>
    </row>
    <row r="3878" spans="2:15" x14ac:dyDescent="0.2">
      <c r="B3878" s="1" t="s">
        <v>29430</v>
      </c>
      <c r="D3878" s="10">
        <v>29358649</v>
      </c>
      <c r="G3878" t="s">
        <v>61</v>
      </c>
      <c r="I3878" t="s">
        <v>61</v>
      </c>
      <c r="N3878" t="s">
        <v>62</v>
      </c>
    </row>
    <row r="3879" spans="2:15" x14ac:dyDescent="0.2">
      <c r="B3879" s="1" t="s">
        <v>29431</v>
      </c>
      <c r="D3879" s="10">
        <v>29358649</v>
      </c>
      <c r="E3879" t="s">
        <v>61</v>
      </c>
      <c r="G3879" t="s">
        <v>61</v>
      </c>
      <c r="H3879" t="s">
        <v>61</v>
      </c>
      <c r="I3879" t="s">
        <v>62</v>
      </c>
      <c r="L3879" t="s">
        <v>61</v>
      </c>
      <c r="N3879" t="s">
        <v>62</v>
      </c>
    </row>
    <row r="3880" spans="2:15" x14ac:dyDescent="0.2">
      <c r="B3880" s="1" t="s">
        <v>29432</v>
      </c>
      <c r="D3880" s="10">
        <v>29358649</v>
      </c>
      <c r="G3880" t="s">
        <v>61</v>
      </c>
      <c r="H3880" t="s">
        <v>61</v>
      </c>
      <c r="I3880" t="s">
        <v>62</v>
      </c>
      <c r="N3880" t="s">
        <v>61</v>
      </c>
      <c r="O3880" t="s">
        <v>61</v>
      </c>
    </row>
    <row r="3881" spans="2:15" x14ac:dyDescent="0.2">
      <c r="B3881" s="1" t="s">
        <v>29433</v>
      </c>
      <c r="D3881" s="10">
        <v>29358649</v>
      </c>
      <c r="G3881" t="s">
        <v>61</v>
      </c>
      <c r="I3881" t="s">
        <v>61</v>
      </c>
      <c r="N3881" t="s">
        <v>62</v>
      </c>
    </row>
    <row r="3882" spans="2:15" x14ac:dyDescent="0.2">
      <c r="B3882" s="1" t="s">
        <v>29434</v>
      </c>
      <c r="D3882" s="10">
        <v>29358649</v>
      </c>
      <c r="G3882" t="s">
        <v>61</v>
      </c>
      <c r="I3882" t="s">
        <v>62</v>
      </c>
      <c r="N3882" t="s">
        <v>62</v>
      </c>
    </row>
    <row r="3883" spans="2:15" x14ac:dyDescent="0.2">
      <c r="B3883" s="1" t="s">
        <v>29435</v>
      </c>
      <c r="D3883" s="10">
        <v>29358649</v>
      </c>
      <c r="G3883" t="s">
        <v>61</v>
      </c>
      <c r="I3883" t="s">
        <v>61</v>
      </c>
      <c r="N3883" t="s">
        <v>62</v>
      </c>
    </row>
    <row r="3884" spans="2:15" x14ac:dyDescent="0.2">
      <c r="B3884" s="1" t="s">
        <v>29436</v>
      </c>
      <c r="D3884" s="10">
        <v>29358649</v>
      </c>
      <c r="G3884" t="s">
        <v>61</v>
      </c>
      <c r="H3884" t="s">
        <v>61</v>
      </c>
      <c r="I3884" t="s">
        <v>62</v>
      </c>
      <c r="N3884" t="s">
        <v>61</v>
      </c>
      <c r="O3884" t="s">
        <v>61</v>
      </c>
    </row>
    <row r="3885" spans="2:15" x14ac:dyDescent="0.2">
      <c r="B3885" s="1" t="s">
        <v>29437</v>
      </c>
      <c r="D3885" s="10">
        <v>29358649</v>
      </c>
      <c r="G3885" t="s">
        <v>61</v>
      </c>
      <c r="H3885" t="s">
        <v>61</v>
      </c>
      <c r="I3885" t="s">
        <v>62</v>
      </c>
      <c r="N3885" t="s">
        <v>61</v>
      </c>
      <c r="O3885" t="s">
        <v>61</v>
      </c>
    </row>
    <row r="3886" spans="2:15" x14ac:dyDescent="0.2">
      <c r="B3886" s="1" t="s">
        <v>29438</v>
      </c>
      <c r="D3886" s="10">
        <v>29358649</v>
      </c>
      <c r="E3886" t="s">
        <v>61</v>
      </c>
      <c r="G3886" t="s">
        <v>61</v>
      </c>
      <c r="H3886" t="s">
        <v>61</v>
      </c>
      <c r="I3886" t="s">
        <v>61</v>
      </c>
      <c r="L3886" t="s">
        <v>61</v>
      </c>
      <c r="N3886" t="s">
        <v>62</v>
      </c>
    </row>
    <row r="3887" spans="2:15" x14ac:dyDescent="0.2">
      <c r="B3887" s="1" t="s">
        <v>29439</v>
      </c>
      <c r="D3887" s="10">
        <v>29358649</v>
      </c>
      <c r="E3887" t="s">
        <v>62</v>
      </c>
      <c r="G3887" t="s">
        <v>61</v>
      </c>
      <c r="H3887" t="s">
        <v>62</v>
      </c>
      <c r="I3887" t="s">
        <v>62</v>
      </c>
      <c r="L3887" t="s">
        <v>62</v>
      </c>
      <c r="N3887" t="s">
        <v>62</v>
      </c>
    </row>
    <row r="3888" spans="2:15" x14ac:dyDescent="0.2">
      <c r="B3888" s="1" t="s">
        <v>29440</v>
      </c>
      <c r="D3888" s="10">
        <v>29358649</v>
      </c>
      <c r="E3888" t="s">
        <v>62</v>
      </c>
      <c r="G3888" t="s">
        <v>61</v>
      </c>
      <c r="H3888" t="s">
        <v>61</v>
      </c>
      <c r="I3888" t="s">
        <v>62</v>
      </c>
      <c r="L3888" t="s">
        <v>62</v>
      </c>
      <c r="N3888" t="s">
        <v>62</v>
      </c>
    </row>
    <row r="3889" spans="2:15" x14ac:dyDescent="0.2">
      <c r="B3889" s="1" t="s">
        <v>29441</v>
      </c>
      <c r="D3889" s="10">
        <v>29358649</v>
      </c>
      <c r="G3889" t="s">
        <v>61</v>
      </c>
      <c r="H3889" t="s">
        <v>61</v>
      </c>
      <c r="I3889" t="s">
        <v>61</v>
      </c>
      <c r="N3889" t="s">
        <v>62</v>
      </c>
      <c r="O3889" t="s">
        <v>61</v>
      </c>
    </row>
    <row r="3890" spans="2:15" x14ac:dyDescent="0.2">
      <c r="B3890" s="1" t="s">
        <v>29442</v>
      </c>
      <c r="D3890" s="10">
        <v>29358649</v>
      </c>
      <c r="G3890" t="s">
        <v>61</v>
      </c>
      <c r="H3890" t="s">
        <v>62</v>
      </c>
      <c r="I3890" t="s">
        <v>62</v>
      </c>
      <c r="J3890" t="s">
        <v>61</v>
      </c>
      <c r="L3890" t="s">
        <v>61</v>
      </c>
      <c r="N3890" t="s">
        <v>61</v>
      </c>
      <c r="O3890" t="s">
        <v>62</v>
      </c>
    </row>
    <row r="3891" spans="2:15" x14ac:dyDescent="0.2">
      <c r="B3891" s="1" t="s">
        <v>29443</v>
      </c>
      <c r="D3891" s="10">
        <v>29358649</v>
      </c>
      <c r="E3891" t="s">
        <v>61</v>
      </c>
      <c r="G3891" t="s">
        <v>61</v>
      </c>
      <c r="H3891" t="s">
        <v>61</v>
      </c>
      <c r="I3891" t="s">
        <v>61</v>
      </c>
      <c r="L3891" t="s">
        <v>61</v>
      </c>
      <c r="N3891" t="s">
        <v>62</v>
      </c>
    </row>
    <row r="3892" spans="2:15" x14ac:dyDescent="0.2">
      <c r="B3892" s="1" t="s">
        <v>29444</v>
      </c>
      <c r="D3892" s="10">
        <v>29358649</v>
      </c>
      <c r="E3892" t="s">
        <v>61</v>
      </c>
      <c r="G3892" t="s">
        <v>61</v>
      </c>
      <c r="H3892" t="s">
        <v>61</v>
      </c>
      <c r="I3892" t="s">
        <v>61</v>
      </c>
      <c r="L3892" t="s">
        <v>61</v>
      </c>
      <c r="N3892" t="s">
        <v>62</v>
      </c>
    </row>
    <row r="3893" spans="2:15" x14ac:dyDescent="0.2">
      <c r="B3893" s="1" t="s">
        <v>29445</v>
      </c>
      <c r="D3893" s="10">
        <v>29358649</v>
      </c>
      <c r="E3893" t="s">
        <v>61</v>
      </c>
      <c r="G3893" t="s">
        <v>61</v>
      </c>
      <c r="H3893" t="s">
        <v>61</v>
      </c>
      <c r="I3893" t="s">
        <v>61</v>
      </c>
      <c r="L3893" t="s">
        <v>61</v>
      </c>
      <c r="N3893" t="s">
        <v>62</v>
      </c>
    </row>
    <row r="3894" spans="2:15" x14ac:dyDescent="0.2">
      <c r="B3894" s="1" t="s">
        <v>29446</v>
      </c>
      <c r="D3894" s="10">
        <v>29358649</v>
      </c>
      <c r="G3894" t="s">
        <v>61</v>
      </c>
      <c r="H3894" t="s">
        <v>61</v>
      </c>
      <c r="I3894" t="s">
        <v>61</v>
      </c>
      <c r="N3894" t="s">
        <v>62</v>
      </c>
      <c r="O3894" t="s">
        <v>61</v>
      </c>
    </row>
    <row r="3895" spans="2:15" x14ac:dyDescent="0.2">
      <c r="B3895" s="1" t="s">
        <v>29447</v>
      </c>
      <c r="D3895" s="10">
        <v>29358649</v>
      </c>
      <c r="G3895" t="s">
        <v>61</v>
      </c>
      <c r="I3895" t="s">
        <v>62</v>
      </c>
      <c r="N3895" t="s">
        <v>61</v>
      </c>
    </row>
    <row r="3896" spans="2:15" x14ac:dyDescent="0.2">
      <c r="B3896" s="1" t="s">
        <v>29448</v>
      </c>
      <c r="D3896" s="10">
        <v>29358649</v>
      </c>
      <c r="G3896" t="s">
        <v>61</v>
      </c>
      <c r="I3896" t="s">
        <v>61</v>
      </c>
      <c r="N3896" t="s">
        <v>62</v>
      </c>
    </row>
    <row r="3897" spans="2:15" x14ac:dyDescent="0.2">
      <c r="B3897" s="1" t="s">
        <v>29449</v>
      </c>
      <c r="D3897" s="10">
        <v>29358649</v>
      </c>
      <c r="I3897" t="s">
        <v>61</v>
      </c>
      <c r="N3897" t="s">
        <v>61</v>
      </c>
    </row>
    <row r="3898" spans="2:15" x14ac:dyDescent="0.2">
      <c r="B3898" s="1" t="s">
        <v>29450</v>
      </c>
      <c r="D3898" s="10">
        <v>29358649</v>
      </c>
      <c r="G3898" t="s">
        <v>61</v>
      </c>
      <c r="I3898" t="s">
        <v>62</v>
      </c>
      <c r="N3898" t="s">
        <v>62</v>
      </c>
    </row>
    <row r="3899" spans="2:15" x14ac:dyDescent="0.2">
      <c r="B3899" s="1" t="s">
        <v>29451</v>
      </c>
      <c r="D3899" s="10">
        <v>29358649</v>
      </c>
      <c r="G3899" t="s">
        <v>61</v>
      </c>
      <c r="I3899" t="s">
        <v>62</v>
      </c>
      <c r="N3899" t="s">
        <v>62</v>
      </c>
    </row>
    <row r="3900" spans="2:15" x14ac:dyDescent="0.2">
      <c r="B3900" s="1" t="s">
        <v>29452</v>
      </c>
      <c r="D3900" s="10">
        <v>29358649</v>
      </c>
      <c r="G3900" t="s">
        <v>61</v>
      </c>
      <c r="I3900" t="s">
        <v>61</v>
      </c>
      <c r="N3900" t="s">
        <v>62</v>
      </c>
    </row>
    <row r="3901" spans="2:15" x14ac:dyDescent="0.2">
      <c r="B3901" s="1" t="s">
        <v>29453</v>
      </c>
      <c r="D3901" s="10">
        <v>29358649</v>
      </c>
      <c r="G3901" t="s">
        <v>61</v>
      </c>
      <c r="I3901" t="s">
        <v>62</v>
      </c>
      <c r="N3901" t="s">
        <v>61</v>
      </c>
    </row>
    <row r="3902" spans="2:15" x14ac:dyDescent="0.2">
      <c r="B3902" s="1" t="s">
        <v>29454</v>
      </c>
      <c r="D3902" s="10">
        <v>29358649</v>
      </c>
      <c r="G3902" t="s">
        <v>62</v>
      </c>
      <c r="I3902" t="s">
        <v>62</v>
      </c>
      <c r="N3902" t="s">
        <v>62</v>
      </c>
    </row>
    <row r="3903" spans="2:15" x14ac:dyDescent="0.2">
      <c r="B3903" s="1" t="s">
        <v>29455</v>
      </c>
      <c r="D3903" s="10">
        <v>29358649</v>
      </c>
      <c r="G3903" t="s">
        <v>61</v>
      </c>
      <c r="H3903" t="s">
        <v>61</v>
      </c>
      <c r="I3903" t="s">
        <v>62</v>
      </c>
      <c r="N3903" t="s">
        <v>61</v>
      </c>
      <c r="O3903" t="s">
        <v>61</v>
      </c>
    </row>
    <row r="3904" spans="2:15" x14ac:dyDescent="0.2">
      <c r="B3904" s="1" t="s">
        <v>29456</v>
      </c>
      <c r="D3904" s="10">
        <v>29358649</v>
      </c>
      <c r="G3904" t="s">
        <v>61</v>
      </c>
      <c r="I3904" t="s">
        <v>62</v>
      </c>
      <c r="N3904" t="s">
        <v>61</v>
      </c>
    </row>
    <row r="3905" spans="2:14" x14ac:dyDescent="0.2">
      <c r="B3905" s="1" t="s">
        <v>29457</v>
      </c>
      <c r="D3905" s="10">
        <v>29358649</v>
      </c>
      <c r="G3905" t="s">
        <v>61</v>
      </c>
      <c r="I3905" t="s">
        <v>61</v>
      </c>
      <c r="N3905" t="s">
        <v>62</v>
      </c>
    </row>
    <row r="3906" spans="2:14" x14ac:dyDescent="0.2">
      <c r="B3906" s="1" t="s">
        <v>29458</v>
      </c>
      <c r="D3906" s="10">
        <v>29358649</v>
      </c>
      <c r="G3906" t="s">
        <v>61</v>
      </c>
      <c r="H3906" t="s">
        <v>61</v>
      </c>
      <c r="I3906" t="s">
        <v>62</v>
      </c>
      <c r="L3906" t="s">
        <v>62</v>
      </c>
      <c r="N3906" t="s">
        <v>61</v>
      </c>
    </row>
    <row r="3907" spans="2:14" x14ac:dyDescent="0.2">
      <c r="B3907" s="1" t="s">
        <v>29459</v>
      </c>
      <c r="D3907" s="10">
        <v>29358649</v>
      </c>
      <c r="E3907" t="s">
        <v>61</v>
      </c>
      <c r="G3907" t="s">
        <v>61</v>
      </c>
      <c r="H3907" t="s">
        <v>61</v>
      </c>
      <c r="I3907" t="s">
        <v>62</v>
      </c>
      <c r="L3907" t="s">
        <v>62</v>
      </c>
      <c r="N3907" t="s">
        <v>62</v>
      </c>
    </row>
    <row r="3908" spans="2:14" x14ac:dyDescent="0.2">
      <c r="B3908" s="1" t="s">
        <v>29460</v>
      </c>
      <c r="D3908" s="10">
        <v>29358649</v>
      </c>
      <c r="E3908" t="s">
        <v>62</v>
      </c>
      <c r="H3908" t="s">
        <v>61</v>
      </c>
      <c r="I3908" t="s">
        <v>61</v>
      </c>
      <c r="L3908" t="s">
        <v>61</v>
      </c>
      <c r="N3908" t="s">
        <v>62</v>
      </c>
    </row>
    <row r="3909" spans="2:14" x14ac:dyDescent="0.2">
      <c r="B3909" s="1" t="s">
        <v>29461</v>
      </c>
      <c r="D3909" s="10">
        <v>29358649</v>
      </c>
      <c r="E3909" t="s">
        <v>61</v>
      </c>
      <c r="G3909" t="s">
        <v>61</v>
      </c>
      <c r="H3909" t="s">
        <v>61</v>
      </c>
      <c r="I3909" t="s">
        <v>62</v>
      </c>
      <c r="L3909" t="s">
        <v>62</v>
      </c>
      <c r="N3909" t="s">
        <v>62</v>
      </c>
    </row>
    <row r="3910" spans="2:14" x14ac:dyDescent="0.2">
      <c r="B3910" s="1" t="s">
        <v>29462</v>
      </c>
      <c r="D3910" s="10">
        <v>29358649</v>
      </c>
      <c r="E3910" t="s">
        <v>62</v>
      </c>
      <c r="G3910" t="s">
        <v>61</v>
      </c>
      <c r="H3910" t="s">
        <v>61</v>
      </c>
      <c r="I3910" t="s">
        <v>62</v>
      </c>
      <c r="L3910" t="s">
        <v>62</v>
      </c>
      <c r="N3910" t="s">
        <v>62</v>
      </c>
    </row>
    <row r="3911" spans="2:14" x14ac:dyDescent="0.2">
      <c r="B3911" s="1" t="s">
        <v>29463</v>
      </c>
      <c r="D3911" s="10">
        <v>29358649</v>
      </c>
      <c r="G3911" t="s">
        <v>61</v>
      </c>
      <c r="I3911" t="s">
        <v>61</v>
      </c>
      <c r="N3911" t="s">
        <v>62</v>
      </c>
    </row>
    <row r="3912" spans="2:14" x14ac:dyDescent="0.2">
      <c r="B3912" s="1" t="s">
        <v>29464</v>
      </c>
      <c r="D3912" s="10">
        <v>29358649</v>
      </c>
      <c r="E3912" t="s">
        <v>62</v>
      </c>
      <c r="G3912" t="s">
        <v>61</v>
      </c>
      <c r="H3912" t="s">
        <v>61</v>
      </c>
      <c r="I3912" t="s">
        <v>62</v>
      </c>
      <c r="L3912" t="s">
        <v>62</v>
      </c>
      <c r="N3912" t="s">
        <v>62</v>
      </c>
    </row>
    <row r="3913" spans="2:14" x14ac:dyDescent="0.2">
      <c r="B3913" s="1" t="s">
        <v>29465</v>
      </c>
      <c r="D3913" s="10">
        <v>29358649</v>
      </c>
      <c r="G3913" t="s">
        <v>61</v>
      </c>
      <c r="H3913" t="s">
        <v>61</v>
      </c>
      <c r="I3913" t="s">
        <v>62</v>
      </c>
      <c r="L3913" t="s">
        <v>62</v>
      </c>
    </row>
    <row r="3914" spans="2:14" x14ac:dyDescent="0.2">
      <c r="B3914" s="1" t="s">
        <v>29466</v>
      </c>
      <c r="D3914" s="10">
        <v>29358649</v>
      </c>
      <c r="E3914" t="s">
        <v>61</v>
      </c>
      <c r="G3914" t="s">
        <v>61</v>
      </c>
      <c r="H3914" t="s">
        <v>61</v>
      </c>
      <c r="I3914" t="s">
        <v>62</v>
      </c>
      <c r="L3914" t="s">
        <v>62</v>
      </c>
      <c r="N3914" t="s">
        <v>62</v>
      </c>
    </row>
    <row r="3915" spans="2:14" x14ac:dyDescent="0.2">
      <c r="B3915" s="1" t="s">
        <v>29467</v>
      </c>
      <c r="D3915" s="10">
        <v>29358649</v>
      </c>
      <c r="E3915" t="s">
        <v>62</v>
      </c>
      <c r="G3915" t="s">
        <v>62</v>
      </c>
      <c r="H3915" t="s">
        <v>61</v>
      </c>
      <c r="I3915" t="s">
        <v>62</v>
      </c>
      <c r="L3915" t="s">
        <v>62</v>
      </c>
      <c r="N3915" t="s">
        <v>62</v>
      </c>
    </row>
    <row r="3916" spans="2:14" x14ac:dyDescent="0.2">
      <c r="B3916" s="1" t="s">
        <v>29468</v>
      </c>
      <c r="D3916" s="10">
        <v>29358649</v>
      </c>
      <c r="E3916" t="s">
        <v>62</v>
      </c>
      <c r="G3916" t="s">
        <v>61</v>
      </c>
      <c r="H3916" t="s">
        <v>61</v>
      </c>
      <c r="I3916" t="s">
        <v>62</v>
      </c>
      <c r="L3916" t="s">
        <v>62</v>
      </c>
      <c r="N3916" t="s">
        <v>62</v>
      </c>
    </row>
    <row r="3917" spans="2:14" x14ac:dyDescent="0.2">
      <c r="B3917" s="1" t="s">
        <v>29469</v>
      </c>
      <c r="D3917" s="10">
        <v>29358649</v>
      </c>
      <c r="E3917" t="s">
        <v>62</v>
      </c>
      <c r="G3917" t="s">
        <v>62</v>
      </c>
      <c r="H3917" t="s">
        <v>61</v>
      </c>
      <c r="I3917" t="s">
        <v>62</v>
      </c>
      <c r="L3917" t="s">
        <v>62</v>
      </c>
      <c r="N3917" t="s">
        <v>62</v>
      </c>
    </row>
    <row r="3918" spans="2:14" x14ac:dyDescent="0.2">
      <c r="B3918" s="1" t="s">
        <v>29470</v>
      </c>
      <c r="D3918" s="10">
        <v>29358649</v>
      </c>
      <c r="E3918" t="s">
        <v>62</v>
      </c>
      <c r="G3918" t="s">
        <v>61</v>
      </c>
      <c r="H3918" t="s">
        <v>62</v>
      </c>
      <c r="I3918" t="s">
        <v>62</v>
      </c>
      <c r="L3918" t="s">
        <v>62</v>
      </c>
      <c r="N3918" t="s">
        <v>62</v>
      </c>
    </row>
    <row r="3919" spans="2:14" x14ac:dyDescent="0.2">
      <c r="B3919" s="1" t="s">
        <v>29471</v>
      </c>
      <c r="D3919" s="10">
        <v>29358649</v>
      </c>
      <c r="E3919" t="s">
        <v>61</v>
      </c>
      <c r="H3919" t="s">
        <v>61</v>
      </c>
      <c r="L3919" t="s">
        <v>62</v>
      </c>
    </row>
    <row r="3920" spans="2:14" x14ac:dyDescent="0.2">
      <c r="B3920" s="1" t="s">
        <v>29472</v>
      </c>
      <c r="D3920" s="10">
        <v>29358649</v>
      </c>
      <c r="E3920" t="s">
        <v>61</v>
      </c>
      <c r="G3920" t="s">
        <v>61</v>
      </c>
      <c r="H3920" t="s">
        <v>61</v>
      </c>
      <c r="I3920" t="s">
        <v>62</v>
      </c>
      <c r="N3920" t="s">
        <v>62</v>
      </c>
    </row>
    <row r="3921" spans="2:15" x14ac:dyDescent="0.2">
      <c r="B3921" s="1" t="s">
        <v>29473</v>
      </c>
      <c r="D3921" s="10">
        <v>29358649</v>
      </c>
      <c r="E3921" t="s">
        <v>61</v>
      </c>
      <c r="G3921" t="s">
        <v>61</v>
      </c>
      <c r="H3921" t="s">
        <v>61</v>
      </c>
      <c r="I3921" t="s">
        <v>62</v>
      </c>
      <c r="L3921" t="s">
        <v>62</v>
      </c>
      <c r="N3921" t="s">
        <v>62</v>
      </c>
    </row>
    <row r="3922" spans="2:15" x14ac:dyDescent="0.2">
      <c r="B3922" s="1" t="s">
        <v>29474</v>
      </c>
      <c r="D3922" s="10">
        <v>29358649</v>
      </c>
      <c r="E3922" t="s">
        <v>62</v>
      </c>
      <c r="H3922" t="s">
        <v>61</v>
      </c>
      <c r="L3922" t="s">
        <v>61</v>
      </c>
    </row>
    <row r="3923" spans="2:15" x14ac:dyDescent="0.2">
      <c r="B3923" s="1" t="s">
        <v>29475</v>
      </c>
      <c r="D3923" s="10">
        <v>29358649</v>
      </c>
      <c r="E3923" t="s">
        <v>61</v>
      </c>
      <c r="G3923" t="s">
        <v>61</v>
      </c>
      <c r="H3923" t="s">
        <v>61</v>
      </c>
      <c r="I3923" t="s">
        <v>62</v>
      </c>
      <c r="L3923" t="s">
        <v>62</v>
      </c>
      <c r="N3923" t="s">
        <v>62</v>
      </c>
    </row>
    <row r="3924" spans="2:15" x14ac:dyDescent="0.2">
      <c r="B3924" s="1" t="s">
        <v>29476</v>
      </c>
      <c r="D3924" s="10">
        <v>29358649</v>
      </c>
      <c r="G3924" t="s">
        <v>61</v>
      </c>
      <c r="I3924" t="s">
        <v>62</v>
      </c>
      <c r="N3924" t="s">
        <v>62</v>
      </c>
      <c r="O3924" t="s">
        <v>62</v>
      </c>
    </row>
    <row r="3925" spans="2:15" x14ac:dyDescent="0.2">
      <c r="B3925" s="1" t="s">
        <v>29477</v>
      </c>
      <c r="D3925" s="10">
        <v>29358649</v>
      </c>
      <c r="G3925" t="s">
        <v>61</v>
      </c>
      <c r="I3925" t="s">
        <v>61</v>
      </c>
      <c r="N3925" t="s">
        <v>62</v>
      </c>
      <c r="O3925" t="s">
        <v>61</v>
      </c>
    </row>
    <row r="3926" spans="2:15" x14ac:dyDescent="0.2">
      <c r="B3926" s="1" t="s">
        <v>29478</v>
      </c>
      <c r="D3926" s="10">
        <v>29358649</v>
      </c>
      <c r="G3926" t="s">
        <v>62</v>
      </c>
      <c r="I3926" t="s">
        <v>62</v>
      </c>
      <c r="N3926" t="s">
        <v>62</v>
      </c>
      <c r="O3926" t="s">
        <v>62</v>
      </c>
    </row>
    <row r="3927" spans="2:15" x14ac:dyDescent="0.2">
      <c r="B3927" s="1" t="s">
        <v>29479</v>
      </c>
      <c r="D3927" s="10">
        <v>29358649</v>
      </c>
      <c r="G3927" t="s">
        <v>61</v>
      </c>
      <c r="I3927" t="s">
        <v>62</v>
      </c>
      <c r="N3927" t="s">
        <v>62</v>
      </c>
      <c r="O3927" t="s">
        <v>62</v>
      </c>
    </row>
    <row r="3928" spans="2:15" x14ac:dyDescent="0.2">
      <c r="B3928" s="1" t="s">
        <v>29480</v>
      </c>
      <c r="D3928" s="10">
        <v>29358649</v>
      </c>
      <c r="G3928" t="s">
        <v>61</v>
      </c>
      <c r="I3928" t="s">
        <v>62</v>
      </c>
      <c r="N3928" t="s">
        <v>62</v>
      </c>
      <c r="O3928" t="s">
        <v>62</v>
      </c>
    </row>
    <row r="3929" spans="2:15" x14ac:dyDescent="0.2">
      <c r="B3929" s="1" t="s">
        <v>29481</v>
      </c>
      <c r="D3929" s="10">
        <v>29358649</v>
      </c>
      <c r="G3929" t="s">
        <v>61</v>
      </c>
      <c r="I3929" t="s">
        <v>62</v>
      </c>
      <c r="N3929" t="s">
        <v>62</v>
      </c>
      <c r="O3929" t="s">
        <v>62</v>
      </c>
    </row>
    <row r="3930" spans="2:15" x14ac:dyDescent="0.2">
      <c r="B3930" s="1" t="s">
        <v>29482</v>
      </c>
      <c r="D3930" s="10">
        <v>29358649</v>
      </c>
      <c r="G3930" t="s">
        <v>61</v>
      </c>
      <c r="I3930" t="s">
        <v>61</v>
      </c>
      <c r="N3930" t="s">
        <v>61</v>
      </c>
      <c r="O3930" t="s">
        <v>61</v>
      </c>
    </row>
    <row r="3931" spans="2:15" x14ac:dyDescent="0.2">
      <c r="B3931" s="1" t="s">
        <v>29483</v>
      </c>
      <c r="D3931" s="10">
        <v>29358649</v>
      </c>
      <c r="G3931" t="s">
        <v>62</v>
      </c>
      <c r="I3931" t="s">
        <v>62</v>
      </c>
      <c r="N3931" t="s">
        <v>62</v>
      </c>
      <c r="O3931" t="s">
        <v>62</v>
      </c>
    </row>
    <row r="3932" spans="2:15" x14ac:dyDescent="0.2">
      <c r="B3932" s="1" t="s">
        <v>29484</v>
      </c>
      <c r="D3932" s="10">
        <v>29358649</v>
      </c>
      <c r="G3932" t="s">
        <v>62</v>
      </c>
      <c r="I3932" t="s">
        <v>62</v>
      </c>
      <c r="N3932" t="s">
        <v>62</v>
      </c>
      <c r="O3932" t="s">
        <v>62</v>
      </c>
    </row>
    <row r="3933" spans="2:15" x14ac:dyDescent="0.2">
      <c r="B3933" s="1" t="s">
        <v>29485</v>
      </c>
      <c r="D3933" s="10">
        <v>29358649</v>
      </c>
      <c r="G3933" t="s">
        <v>62</v>
      </c>
      <c r="H3933" t="s">
        <v>61</v>
      </c>
      <c r="I3933" t="s">
        <v>62</v>
      </c>
      <c r="J3933" t="s">
        <v>61</v>
      </c>
      <c r="L3933" t="s">
        <v>62</v>
      </c>
      <c r="M3933" t="s">
        <v>62</v>
      </c>
      <c r="N3933" t="s">
        <v>62</v>
      </c>
      <c r="O3933" t="s">
        <v>62</v>
      </c>
    </row>
    <row r="3934" spans="2:15" x14ac:dyDescent="0.2">
      <c r="B3934" s="1" t="s">
        <v>29486</v>
      </c>
      <c r="D3934" s="10">
        <v>29358649</v>
      </c>
      <c r="G3934" t="s">
        <v>62</v>
      </c>
      <c r="H3934" t="s">
        <v>61</v>
      </c>
      <c r="I3934" t="s">
        <v>62</v>
      </c>
      <c r="J3934" t="s">
        <v>61</v>
      </c>
      <c r="L3934" t="s">
        <v>62</v>
      </c>
      <c r="M3934" t="s">
        <v>62</v>
      </c>
      <c r="N3934" t="s">
        <v>62</v>
      </c>
      <c r="O3934" t="s">
        <v>62</v>
      </c>
    </row>
    <row r="3935" spans="2:15" x14ac:dyDescent="0.2">
      <c r="B3935" s="1" t="s">
        <v>29487</v>
      </c>
      <c r="D3935" s="10">
        <v>29358649</v>
      </c>
      <c r="G3935" t="s">
        <v>62</v>
      </c>
      <c r="H3935" t="s">
        <v>61</v>
      </c>
      <c r="I3935" t="s">
        <v>62</v>
      </c>
      <c r="J3935" t="s">
        <v>61</v>
      </c>
      <c r="L3935" t="s">
        <v>62</v>
      </c>
      <c r="M3935" t="s">
        <v>61</v>
      </c>
      <c r="N3935" t="s">
        <v>62</v>
      </c>
      <c r="O3935" t="s">
        <v>62</v>
      </c>
    </row>
    <row r="3936" spans="2:15" x14ac:dyDescent="0.2">
      <c r="B3936" s="1" t="s">
        <v>29488</v>
      </c>
      <c r="D3936" s="10">
        <v>29358649</v>
      </c>
      <c r="G3936" t="s">
        <v>62</v>
      </c>
      <c r="H3936" t="s">
        <v>61</v>
      </c>
      <c r="I3936" t="s">
        <v>62</v>
      </c>
      <c r="J3936" t="s">
        <v>61</v>
      </c>
      <c r="L3936" t="s">
        <v>62</v>
      </c>
      <c r="M3936" t="s">
        <v>62</v>
      </c>
      <c r="N3936" t="s">
        <v>62</v>
      </c>
      <c r="O3936" t="s">
        <v>62</v>
      </c>
    </row>
    <row r="3937" spans="2:15" x14ac:dyDescent="0.2">
      <c r="B3937" s="1" t="s">
        <v>29489</v>
      </c>
      <c r="D3937" s="10">
        <v>29358649</v>
      </c>
      <c r="G3937" t="s">
        <v>62</v>
      </c>
      <c r="H3937" t="s">
        <v>61</v>
      </c>
      <c r="I3937" t="s">
        <v>62</v>
      </c>
      <c r="J3937" t="s">
        <v>61</v>
      </c>
      <c r="L3937" t="s">
        <v>62</v>
      </c>
      <c r="M3937" t="s">
        <v>62</v>
      </c>
      <c r="N3937" t="s">
        <v>62</v>
      </c>
      <c r="O3937" t="s">
        <v>62</v>
      </c>
    </row>
    <row r="3938" spans="2:15" x14ac:dyDescent="0.2">
      <c r="B3938" s="1" t="s">
        <v>29490</v>
      </c>
      <c r="D3938" s="10">
        <v>29358649</v>
      </c>
      <c r="G3938" t="s">
        <v>61</v>
      </c>
      <c r="H3938" t="s">
        <v>62</v>
      </c>
      <c r="I3938" t="s">
        <v>62</v>
      </c>
      <c r="J3938" t="s">
        <v>61</v>
      </c>
      <c r="L3938" t="s">
        <v>62</v>
      </c>
      <c r="M3938" t="s">
        <v>61</v>
      </c>
      <c r="N3938" t="s">
        <v>62</v>
      </c>
      <c r="O3938" t="s">
        <v>62</v>
      </c>
    </row>
    <row r="3939" spans="2:15" x14ac:dyDescent="0.2">
      <c r="B3939" s="1" t="s">
        <v>29491</v>
      </c>
      <c r="D3939" s="10">
        <v>29358649</v>
      </c>
      <c r="I3939" t="s">
        <v>61</v>
      </c>
      <c r="L3939" t="s">
        <v>62</v>
      </c>
      <c r="N3939" t="s">
        <v>62</v>
      </c>
    </row>
    <row r="3940" spans="2:15" x14ac:dyDescent="0.2">
      <c r="B3940" s="1" t="s">
        <v>29492</v>
      </c>
      <c r="D3940" s="10">
        <v>29358649</v>
      </c>
      <c r="I3940" t="s">
        <v>61</v>
      </c>
      <c r="N3940" t="s">
        <v>61</v>
      </c>
    </row>
    <row r="3941" spans="2:15" x14ac:dyDescent="0.2">
      <c r="B3941" s="1" t="s">
        <v>29493</v>
      </c>
      <c r="D3941" s="10">
        <v>29358649</v>
      </c>
      <c r="I3941" t="s">
        <v>62</v>
      </c>
      <c r="N3941" t="s">
        <v>61</v>
      </c>
    </row>
    <row r="3942" spans="2:15" x14ac:dyDescent="0.2">
      <c r="B3942" s="1" t="s">
        <v>29494</v>
      </c>
      <c r="D3942" s="10">
        <v>29358649</v>
      </c>
      <c r="I3942" t="s">
        <v>61</v>
      </c>
      <c r="N3942" t="s">
        <v>61</v>
      </c>
    </row>
    <row r="3943" spans="2:15" x14ac:dyDescent="0.2">
      <c r="B3943" s="1" t="s">
        <v>29495</v>
      </c>
      <c r="D3943" s="10">
        <v>29358649</v>
      </c>
      <c r="I3943" t="s">
        <v>61</v>
      </c>
      <c r="N3943" t="s">
        <v>61</v>
      </c>
    </row>
    <row r="3944" spans="2:15" x14ac:dyDescent="0.2">
      <c r="B3944" s="1" t="s">
        <v>29496</v>
      </c>
      <c r="D3944" s="10">
        <v>29358649</v>
      </c>
      <c r="I3944" t="s">
        <v>61</v>
      </c>
      <c r="N3944" t="s">
        <v>61</v>
      </c>
    </row>
    <row r="3945" spans="2:15" x14ac:dyDescent="0.2">
      <c r="B3945" s="1" t="s">
        <v>29497</v>
      </c>
      <c r="D3945" s="10">
        <v>29358649</v>
      </c>
      <c r="I3945" t="s">
        <v>61</v>
      </c>
      <c r="N3945" t="s">
        <v>61</v>
      </c>
    </row>
    <row r="3946" spans="2:15" x14ac:dyDescent="0.2">
      <c r="B3946" s="1" t="s">
        <v>29498</v>
      </c>
      <c r="D3946" s="10">
        <v>29358649</v>
      </c>
      <c r="I3946" t="s">
        <v>61</v>
      </c>
      <c r="N3946" t="s">
        <v>61</v>
      </c>
    </row>
    <row r="3947" spans="2:15" x14ac:dyDescent="0.2">
      <c r="B3947" s="1" t="s">
        <v>29499</v>
      </c>
      <c r="D3947" s="10">
        <v>29358649</v>
      </c>
      <c r="I3947" t="s">
        <v>61</v>
      </c>
      <c r="N3947" t="s">
        <v>61</v>
      </c>
    </row>
    <row r="3948" spans="2:15" x14ac:dyDescent="0.2">
      <c r="B3948" s="1" t="s">
        <v>29500</v>
      </c>
      <c r="D3948" s="10">
        <v>29358649</v>
      </c>
      <c r="I3948" t="s">
        <v>61</v>
      </c>
      <c r="N3948" t="s">
        <v>61</v>
      </c>
    </row>
    <row r="3949" spans="2:15" x14ac:dyDescent="0.2">
      <c r="B3949" s="1" t="s">
        <v>29501</v>
      </c>
      <c r="D3949" s="10">
        <v>29358649</v>
      </c>
      <c r="I3949" t="s">
        <v>61</v>
      </c>
      <c r="N3949" t="s">
        <v>61</v>
      </c>
    </row>
    <row r="3950" spans="2:15" x14ac:dyDescent="0.2">
      <c r="B3950" s="1" t="s">
        <v>29502</v>
      </c>
      <c r="D3950" s="10">
        <v>29358649</v>
      </c>
      <c r="I3950" t="s">
        <v>61</v>
      </c>
      <c r="N3950" t="s">
        <v>61</v>
      </c>
    </row>
    <row r="3951" spans="2:15" x14ac:dyDescent="0.2">
      <c r="B3951" s="1" t="s">
        <v>29503</v>
      </c>
      <c r="D3951" s="10">
        <v>29358649</v>
      </c>
      <c r="G3951" t="s">
        <v>61</v>
      </c>
      <c r="I3951" t="s">
        <v>62</v>
      </c>
      <c r="M3951" t="s">
        <v>61</v>
      </c>
      <c r="N3951" t="s">
        <v>61</v>
      </c>
      <c r="O3951" t="s">
        <v>61</v>
      </c>
    </row>
    <row r="3952" spans="2:15" x14ac:dyDescent="0.2">
      <c r="B3952" s="1" t="s">
        <v>29504</v>
      </c>
      <c r="D3952" s="10">
        <v>29358649</v>
      </c>
      <c r="G3952" t="s">
        <v>62</v>
      </c>
      <c r="I3952" t="s">
        <v>62</v>
      </c>
      <c r="M3952" t="s">
        <v>61</v>
      </c>
      <c r="N3952" t="s">
        <v>62</v>
      </c>
      <c r="O3952" t="s">
        <v>62</v>
      </c>
    </row>
    <row r="3953" spans="2:15" x14ac:dyDescent="0.2">
      <c r="B3953" s="1" t="s">
        <v>29505</v>
      </c>
      <c r="D3953" s="10">
        <v>29358649</v>
      </c>
      <c r="G3953" t="s">
        <v>61</v>
      </c>
      <c r="I3953" t="s">
        <v>61</v>
      </c>
      <c r="N3953" t="s">
        <v>61</v>
      </c>
      <c r="O3953" t="s">
        <v>61</v>
      </c>
    </row>
    <row r="3954" spans="2:15" x14ac:dyDescent="0.2">
      <c r="B3954" s="1" t="s">
        <v>29506</v>
      </c>
      <c r="D3954" s="10">
        <v>29358649</v>
      </c>
      <c r="G3954" t="s">
        <v>61</v>
      </c>
      <c r="I3954" t="s">
        <v>61</v>
      </c>
      <c r="N3954" t="s">
        <v>61</v>
      </c>
      <c r="O3954" t="s">
        <v>61</v>
      </c>
    </row>
    <row r="3955" spans="2:15" x14ac:dyDescent="0.2">
      <c r="B3955" s="1" t="s">
        <v>29507</v>
      </c>
      <c r="D3955" s="10">
        <v>29358649</v>
      </c>
      <c r="G3955" t="s">
        <v>62</v>
      </c>
      <c r="I3955" t="s">
        <v>62</v>
      </c>
      <c r="N3955" t="s">
        <v>62</v>
      </c>
      <c r="O3955" t="s">
        <v>62</v>
      </c>
    </row>
    <row r="3956" spans="2:15" x14ac:dyDescent="0.2">
      <c r="B3956" s="1" t="s">
        <v>29508</v>
      </c>
      <c r="D3956" s="10">
        <v>29358649</v>
      </c>
      <c r="G3956" t="s">
        <v>61</v>
      </c>
      <c r="I3956" t="s">
        <v>61</v>
      </c>
      <c r="N3956" t="s">
        <v>61</v>
      </c>
      <c r="O3956" t="s">
        <v>61</v>
      </c>
    </row>
    <row r="3957" spans="2:15" x14ac:dyDescent="0.2">
      <c r="B3957" s="1" t="s">
        <v>29509</v>
      </c>
      <c r="D3957" s="10">
        <v>29358649</v>
      </c>
      <c r="G3957" t="s">
        <v>61</v>
      </c>
      <c r="I3957" t="s">
        <v>61</v>
      </c>
      <c r="N3957" t="s">
        <v>61</v>
      </c>
      <c r="O3957" t="s">
        <v>61</v>
      </c>
    </row>
    <row r="3958" spans="2:15" x14ac:dyDescent="0.2">
      <c r="B3958" s="1" t="s">
        <v>29510</v>
      </c>
      <c r="D3958" s="10">
        <v>29358649</v>
      </c>
      <c r="G3958" t="s">
        <v>61</v>
      </c>
      <c r="I3958" t="s">
        <v>61</v>
      </c>
      <c r="N3958" t="s">
        <v>61</v>
      </c>
      <c r="O3958" t="s">
        <v>61</v>
      </c>
    </row>
    <row r="3959" spans="2:15" x14ac:dyDescent="0.2">
      <c r="B3959" s="1" t="s">
        <v>29511</v>
      </c>
      <c r="D3959" s="10">
        <v>29358649</v>
      </c>
      <c r="G3959" t="s">
        <v>61</v>
      </c>
      <c r="I3959" t="s">
        <v>61</v>
      </c>
      <c r="N3959" t="s">
        <v>61</v>
      </c>
      <c r="O3959" t="s">
        <v>61</v>
      </c>
    </row>
    <row r="3960" spans="2:15" x14ac:dyDescent="0.2">
      <c r="B3960" s="1" t="s">
        <v>29512</v>
      </c>
      <c r="D3960" s="10">
        <v>29358649</v>
      </c>
      <c r="G3960" t="s">
        <v>61</v>
      </c>
      <c r="I3960" t="s">
        <v>61</v>
      </c>
      <c r="N3960" t="s">
        <v>61</v>
      </c>
      <c r="O3960" t="s">
        <v>61</v>
      </c>
    </row>
    <row r="3961" spans="2:15" x14ac:dyDescent="0.2">
      <c r="B3961" s="1" t="s">
        <v>29513</v>
      </c>
      <c r="D3961" s="10">
        <v>29358649</v>
      </c>
      <c r="G3961" t="s">
        <v>61</v>
      </c>
      <c r="I3961" t="s">
        <v>61</v>
      </c>
      <c r="N3961" t="s">
        <v>61</v>
      </c>
      <c r="O3961" t="s">
        <v>61</v>
      </c>
    </row>
    <row r="3962" spans="2:15" x14ac:dyDescent="0.2">
      <c r="B3962" s="1" t="s">
        <v>29514</v>
      </c>
      <c r="D3962" s="10">
        <v>29358649</v>
      </c>
      <c r="G3962" t="s">
        <v>61</v>
      </c>
      <c r="I3962" t="s">
        <v>61</v>
      </c>
      <c r="N3962" t="s">
        <v>61</v>
      </c>
      <c r="O3962" t="s">
        <v>61</v>
      </c>
    </row>
    <row r="3963" spans="2:15" x14ac:dyDescent="0.2">
      <c r="B3963" s="1" t="s">
        <v>29515</v>
      </c>
      <c r="D3963" s="10">
        <v>29358649</v>
      </c>
      <c r="G3963" t="s">
        <v>61</v>
      </c>
      <c r="I3963" t="s">
        <v>62</v>
      </c>
      <c r="N3963" t="s">
        <v>62</v>
      </c>
      <c r="O3963" t="s">
        <v>61</v>
      </c>
    </row>
    <row r="3964" spans="2:15" x14ac:dyDescent="0.2">
      <c r="B3964" s="1" t="s">
        <v>29516</v>
      </c>
      <c r="D3964" s="10">
        <v>29358649</v>
      </c>
      <c r="G3964" t="s">
        <v>61</v>
      </c>
      <c r="I3964" t="s">
        <v>61</v>
      </c>
      <c r="N3964" t="s">
        <v>61</v>
      </c>
      <c r="O3964" t="s">
        <v>61</v>
      </c>
    </row>
    <row r="3965" spans="2:15" x14ac:dyDescent="0.2">
      <c r="B3965" s="1" t="s">
        <v>29517</v>
      </c>
      <c r="D3965" s="10">
        <v>29358649</v>
      </c>
      <c r="G3965" t="s">
        <v>62</v>
      </c>
      <c r="I3965" t="s">
        <v>62</v>
      </c>
      <c r="N3965" t="s">
        <v>62</v>
      </c>
      <c r="O3965" t="s">
        <v>62</v>
      </c>
    </row>
    <row r="3966" spans="2:15" x14ac:dyDescent="0.2">
      <c r="B3966" s="1" t="s">
        <v>29518</v>
      </c>
      <c r="D3966" s="10">
        <v>29358649</v>
      </c>
      <c r="G3966" t="s">
        <v>61</v>
      </c>
      <c r="I3966" t="s">
        <v>61</v>
      </c>
      <c r="N3966" t="s">
        <v>61</v>
      </c>
      <c r="O3966" t="s">
        <v>61</v>
      </c>
    </row>
    <row r="3967" spans="2:15" x14ac:dyDescent="0.2">
      <c r="B3967" s="1" t="s">
        <v>29519</v>
      </c>
      <c r="D3967" s="10">
        <v>29358649</v>
      </c>
      <c r="G3967" t="s">
        <v>61</v>
      </c>
      <c r="I3967" t="s">
        <v>61</v>
      </c>
      <c r="N3967" t="s">
        <v>61</v>
      </c>
      <c r="O3967" t="s">
        <v>61</v>
      </c>
    </row>
    <row r="3968" spans="2:15" x14ac:dyDescent="0.2">
      <c r="B3968" s="1" t="s">
        <v>29520</v>
      </c>
      <c r="D3968" s="10">
        <v>29358649</v>
      </c>
      <c r="E3968" t="s">
        <v>61</v>
      </c>
      <c r="F3968" t="s">
        <v>61</v>
      </c>
      <c r="G3968" t="s">
        <v>61</v>
      </c>
      <c r="H3968" t="s">
        <v>61</v>
      </c>
      <c r="I3968" t="s">
        <v>62</v>
      </c>
      <c r="K3968" t="s">
        <v>61</v>
      </c>
      <c r="L3968" t="s">
        <v>62</v>
      </c>
      <c r="M3968" t="s">
        <v>61</v>
      </c>
      <c r="N3968" t="s">
        <v>62</v>
      </c>
      <c r="O3968" t="s">
        <v>62</v>
      </c>
    </row>
    <row r="3969" spans="2:15" x14ac:dyDescent="0.2">
      <c r="B3969" s="1" t="s">
        <v>29521</v>
      </c>
      <c r="D3969" s="10">
        <v>29358649</v>
      </c>
      <c r="E3969" t="s">
        <v>61</v>
      </c>
      <c r="F3969" t="s">
        <v>61</v>
      </c>
      <c r="G3969" t="s">
        <v>62</v>
      </c>
      <c r="H3969" t="s">
        <v>61</v>
      </c>
      <c r="I3969" t="s">
        <v>62</v>
      </c>
      <c r="K3969" t="s">
        <v>61</v>
      </c>
      <c r="L3969" t="s">
        <v>61</v>
      </c>
      <c r="M3969" t="s">
        <v>62</v>
      </c>
      <c r="N3969" t="s">
        <v>62</v>
      </c>
      <c r="O3969" t="s">
        <v>62</v>
      </c>
    </row>
    <row r="3970" spans="2:15" x14ac:dyDescent="0.2">
      <c r="B3970" s="1" t="s">
        <v>29522</v>
      </c>
      <c r="D3970" s="10">
        <v>29358649</v>
      </c>
      <c r="E3970" t="s">
        <v>61</v>
      </c>
      <c r="F3970" t="s">
        <v>61</v>
      </c>
      <c r="G3970" t="s">
        <v>61</v>
      </c>
      <c r="H3970" t="s">
        <v>61</v>
      </c>
      <c r="I3970" t="s">
        <v>62</v>
      </c>
      <c r="K3970" t="s">
        <v>61</v>
      </c>
      <c r="L3970" t="s">
        <v>61</v>
      </c>
      <c r="M3970" t="s">
        <v>62</v>
      </c>
      <c r="N3970" t="s">
        <v>62</v>
      </c>
      <c r="O3970" t="s">
        <v>62</v>
      </c>
    </row>
    <row r="3971" spans="2:15" x14ac:dyDescent="0.2">
      <c r="B3971" s="1" t="s">
        <v>29523</v>
      </c>
      <c r="D3971" s="10">
        <v>29358649</v>
      </c>
      <c r="E3971" t="s">
        <v>61</v>
      </c>
      <c r="F3971" t="s">
        <v>61</v>
      </c>
      <c r="G3971" t="s">
        <v>62</v>
      </c>
      <c r="H3971" t="s">
        <v>62</v>
      </c>
      <c r="I3971" t="s">
        <v>62</v>
      </c>
      <c r="K3971" t="s">
        <v>61</v>
      </c>
      <c r="L3971" t="s">
        <v>62</v>
      </c>
      <c r="M3971" t="s">
        <v>62</v>
      </c>
      <c r="N3971" t="s">
        <v>62</v>
      </c>
      <c r="O3971" t="s">
        <v>62</v>
      </c>
    </row>
    <row r="3972" spans="2:15" x14ac:dyDescent="0.2">
      <c r="B3972" s="1" t="s">
        <v>29524</v>
      </c>
      <c r="D3972" s="10">
        <v>29358649</v>
      </c>
      <c r="E3972" t="s">
        <v>61</v>
      </c>
      <c r="F3972" t="s">
        <v>61</v>
      </c>
      <c r="G3972" t="s">
        <v>62</v>
      </c>
      <c r="H3972" t="s">
        <v>61</v>
      </c>
      <c r="I3972" t="s">
        <v>62</v>
      </c>
      <c r="K3972" t="s">
        <v>61</v>
      </c>
      <c r="L3972" t="s">
        <v>62</v>
      </c>
      <c r="M3972" t="s">
        <v>62</v>
      </c>
      <c r="N3972" t="s">
        <v>62</v>
      </c>
      <c r="O3972" t="s">
        <v>61</v>
      </c>
    </row>
    <row r="3973" spans="2:15" x14ac:dyDescent="0.2">
      <c r="B3973" s="1" t="s">
        <v>29525</v>
      </c>
      <c r="D3973" s="10">
        <v>29358649</v>
      </c>
      <c r="G3973" t="s">
        <v>62</v>
      </c>
      <c r="I3973" t="s">
        <v>62</v>
      </c>
      <c r="M3973" t="s">
        <v>61</v>
      </c>
      <c r="N3973" t="s">
        <v>62</v>
      </c>
      <c r="O3973" t="s">
        <v>61</v>
      </c>
    </row>
    <row r="3974" spans="2:15" x14ac:dyDescent="0.2">
      <c r="B3974" s="1" t="s">
        <v>29526</v>
      </c>
      <c r="D3974" s="10">
        <v>29358649</v>
      </c>
      <c r="E3974" t="s">
        <v>62</v>
      </c>
      <c r="F3974" t="s">
        <v>62</v>
      </c>
      <c r="G3974" t="s">
        <v>62</v>
      </c>
      <c r="H3974" t="s">
        <v>62</v>
      </c>
      <c r="I3974" t="s">
        <v>62</v>
      </c>
      <c r="J3974" t="s">
        <v>62</v>
      </c>
      <c r="K3974" t="s">
        <v>62</v>
      </c>
      <c r="L3974" t="s">
        <v>62</v>
      </c>
      <c r="M3974" t="s">
        <v>62</v>
      </c>
      <c r="N3974" t="s">
        <v>62</v>
      </c>
      <c r="O3974" t="s">
        <v>62</v>
      </c>
    </row>
    <row r="3975" spans="2:15" x14ac:dyDescent="0.2">
      <c r="B3975" s="1" t="s">
        <v>29527</v>
      </c>
      <c r="D3975" s="10">
        <v>29358649</v>
      </c>
      <c r="E3975" t="s">
        <v>61</v>
      </c>
      <c r="F3975" t="s">
        <v>61</v>
      </c>
      <c r="G3975" t="s">
        <v>61</v>
      </c>
      <c r="H3975" t="s">
        <v>62</v>
      </c>
      <c r="I3975" t="s">
        <v>62</v>
      </c>
      <c r="J3975" t="s">
        <v>61</v>
      </c>
      <c r="L3975" t="s">
        <v>61</v>
      </c>
      <c r="M3975" t="s">
        <v>61</v>
      </c>
      <c r="N3975" t="s">
        <v>62</v>
      </c>
      <c r="O3975" t="s">
        <v>61</v>
      </c>
    </row>
    <row r="3976" spans="2:15" x14ac:dyDescent="0.2">
      <c r="B3976" s="1" t="s">
        <v>29528</v>
      </c>
      <c r="D3976" s="10">
        <v>29358649</v>
      </c>
      <c r="E3976" t="s">
        <v>62</v>
      </c>
      <c r="F3976" t="s">
        <v>62</v>
      </c>
      <c r="G3976" t="s">
        <v>62</v>
      </c>
      <c r="H3976" t="s">
        <v>62</v>
      </c>
      <c r="I3976" t="s">
        <v>62</v>
      </c>
      <c r="J3976" t="s">
        <v>62</v>
      </c>
      <c r="L3976" t="s">
        <v>62</v>
      </c>
      <c r="M3976" t="s">
        <v>62</v>
      </c>
      <c r="N3976" t="s">
        <v>62</v>
      </c>
      <c r="O3976" t="s">
        <v>62</v>
      </c>
    </row>
    <row r="3977" spans="2:15" x14ac:dyDescent="0.2">
      <c r="B3977" s="1" t="s">
        <v>29529</v>
      </c>
      <c r="D3977" s="10">
        <v>29358649</v>
      </c>
      <c r="G3977" t="s">
        <v>61</v>
      </c>
      <c r="I3977" t="s">
        <v>62</v>
      </c>
      <c r="M3977" t="s">
        <v>61</v>
      </c>
      <c r="N3977" t="s">
        <v>61</v>
      </c>
      <c r="O3977" t="s">
        <v>62</v>
      </c>
    </row>
    <row r="3978" spans="2:15" x14ac:dyDescent="0.2">
      <c r="B3978" s="1" t="s">
        <v>29530</v>
      </c>
      <c r="D3978" s="10">
        <v>29358649</v>
      </c>
      <c r="E3978" t="s">
        <v>62</v>
      </c>
      <c r="F3978" t="s">
        <v>62</v>
      </c>
      <c r="G3978" t="s">
        <v>62</v>
      </c>
      <c r="H3978" t="s">
        <v>62</v>
      </c>
      <c r="I3978" t="s">
        <v>62</v>
      </c>
      <c r="K3978" t="s">
        <v>61</v>
      </c>
      <c r="L3978" t="s">
        <v>61</v>
      </c>
      <c r="M3978" t="s">
        <v>62</v>
      </c>
      <c r="N3978" t="s">
        <v>62</v>
      </c>
      <c r="O3978" t="s">
        <v>62</v>
      </c>
    </row>
    <row r="3979" spans="2:15" x14ac:dyDescent="0.2">
      <c r="B3979" s="1" t="s">
        <v>29531</v>
      </c>
      <c r="D3979" s="10">
        <v>29358649</v>
      </c>
      <c r="E3979" t="s">
        <v>62</v>
      </c>
      <c r="F3979" t="s">
        <v>62</v>
      </c>
      <c r="G3979" t="s">
        <v>61</v>
      </c>
      <c r="H3979" t="s">
        <v>62</v>
      </c>
      <c r="I3979" t="s">
        <v>62</v>
      </c>
      <c r="K3979" t="s">
        <v>62</v>
      </c>
      <c r="L3979" t="s">
        <v>62</v>
      </c>
      <c r="M3979" t="s">
        <v>61</v>
      </c>
      <c r="N3979" t="s">
        <v>62</v>
      </c>
      <c r="O3979" t="s">
        <v>62</v>
      </c>
    </row>
    <row r="3980" spans="2:15" x14ac:dyDescent="0.2">
      <c r="B3980" s="1" t="s">
        <v>29532</v>
      </c>
      <c r="D3980" s="10">
        <v>29358649</v>
      </c>
      <c r="E3980" t="s">
        <v>61</v>
      </c>
      <c r="F3980" t="s">
        <v>61</v>
      </c>
      <c r="G3980" t="s">
        <v>61</v>
      </c>
      <c r="H3980" t="s">
        <v>62</v>
      </c>
      <c r="I3980" t="s">
        <v>62</v>
      </c>
      <c r="J3980" t="s">
        <v>61</v>
      </c>
      <c r="K3980" t="s">
        <v>61</v>
      </c>
      <c r="L3980" t="s">
        <v>61</v>
      </c>
      <c r="M3980" t="s">
        <v>62</v>
      </c>
      <c r="N3980" t="s">
        <v>62</v>
      </c>
      <c r="O3980" t="s">
        <v>62</v>
      </c>
    </row>
    <row r="3981" spans="2:15" x14ac:dyDescent="0.2">
      <c r="B3981" s="1" t="s">
        <v>29533</v>
      </c>
      <c r="D3981" s="10">
        <v>29358649</v>
      </c>
      <c r="E3981" t="s">
        <v>62</v>
      </c>
      <c r="F3981" t="s">
        <v>62</v>
      </c>
      <c r="G3981" t="s">
        <v>62</v>
      </c>
      <c r="H3981" t="s">
        <v>62</v>
      </c>
      <c r="I3981" t="s">
        <v>62</v>
      </c>
      <c r="K3981" t="s">
        <v>62</v>
      </c>
      <c r="L3981" t="s">
        <v>62</v>
      </c>
      <c r="M3981" t="s">
        <v>62</v>
      </c>
      <c r="N3981" t="s">
        <v>62</v>
      </c>
      <c r="O3981" t="s">
        <v>62</v>
      </c>
    </row>
    <row r="3982" spans="2:15" x14ac:dyDescent="0.2">
      <c r="B3982" s="1" t="s">
        <v>29534</v>
      </c>
      <c r="D3982" s="10">
        <v>29358649</v>
      </c>
      <c r="G3982" t="s">
        <v>62</v>
      </c>
      <c r="I3982" t="s">
        <v>62</v>
      </c>
      <c r="M3982" t="s">
        <v>62</v>
      </c>
      <c r="N3982" t="s">
        <v>62</v>
      </c>
      <c r="O3982" t="s">
        <v>62</v>
      </c>
    </row>
    <row r="3983" spans="2:15" x14ac:dyDescent="0.2">
      <c r="B3983" s="1" t="s">
        <v>29535</v>
      </c>
      <c r="D3983" s="10">
        <v>29358649</v>
      </c>
      <c r="E3983" t="s">
        <v>62</v>
      </c>
      <c r="F3983" t="s">
        <v>62</v>
      </c>
      <c r="G3983" t="s">
        <v>62</v>
      </c>
      <c r="H3983" t="s">
        <v>62</v>
      </c>
      <c r="I3983" t="s">
        <v>62</v>
      </c>
      <c r="K3983" t="s">
        <v>62</v>
      </c>
      <c r="L3983" t="s">
        <v>62</v>
      </c>
      <c r="M3983" t="s">
        <v>62</v>
      </c>
      <c r="N3983" t="s">
        <v>62</v>
      </c>
      <c r="O3983" t="s">
        <v>62</v>
      </c>
    </row>
    <row r="3984" spans="2:15" x14ac:dyDescent="0.2">
      <c r="B3984" s="1" t="s">
        <v>29536</v>
      </c>
      <c r="D3984" s="10">
        <v>29358649</v>
      </c>
      <c r="G3984" t="s">
        <v>61</v>
      </c>
      <c r="I3984" t="s">
        <v>62</v>
      </c>
      <c r="M3984" t="s">
        <v>62</v>
      </c>
      <c r="N3984" t="s">
        <v>62</v>
      </c>
      <c r="O3984" t="s">
        <v>62</v>
      </c>
    </row>
    <row r="3985" spans="2:15" x14ac:dyDescent="0.2">
      <c r="B3985" s="1" t="s">
        <v>29537</v>
      </c>
      <c r="D3985" s="10">
        <v>29358649</v>
      </c>
      <c r="E3985" t="s">
        <v>61</v>
      </c>
      <c r="F3985" t="s">
        <v>61</v>
      </c>
      <c r="G3985" t="s">
        <v>62</v>
      </c>
      <c r="H3985" t="s">
        <v>62</v>
      </c>
      <c r="I3985" t="s">
        <v>62</v>
      </c>
      <c r="J3985" t="s">
        <v>61</v>
      </c>
      <c r="K3985" t="s">
        <v>61</v>
      </c>
      <c r="L3985" t="s">
        <v>61</v>
      </c>
      <c r="M3985" t="s">
        <v>62</v>
      </c>
      <c r="N3985" t="s">
        <v>62</v>
      </c>
      <c r="O3985" t="s">
        <v>62</v>
      </c>
    </row>
    <row r="3986" spans="2:15" x14ac:dyDescent="0.2">
      <c r="B3986" s="1" t="s">
        <v>29538</v>
      </c>
      <c r="D3986" s="10">
        <v>29358649</v>
      </c>
      <c r="E3986" t="s">
        <v>61</v>
      </c>
      <c r="F3986" t="s">
        <v>61</v>
      </c>
      <c r="G3986" t="s">
        <v>61</v>
      </c>
      <c r="H3986" t="s">
        <v>62</v>
      </c>
      <c r="I3986" t="s">
        <v>62</v>
      </c>
      <c r="J3986" t="s">
        <v>61</v>
      </c>
      <c r="K3986" t="s">
        <v>61</v>
      </c>
      <c r="L3986" t="s">
        <v>61</v>
      </c>
      <c r="M3986" t="s">
        <v>62</v>
      </c>
      <c r="N3986" t="s">
        <v>62</v>
      </c>
      <c r="O3986" t="s">
        <v>61</v>
      </c>
    </row>
    <row r="3987" spans="2:15" x14ac:dyDescent="0.2">
      <c r="B3987" s="1" t="s">
        <v>29539</v>
      </c>
      <c r="D3987" s="10">
        <v>29358649</v>
      </c>
      <c r="E3987" t="s">
        <v>61</v>
      </c>
      <c r="F3987" t="s">
        <v>62</v>
      </c>
      <c r="G3987" t="s">
        <v>62</v>
      </c>
      <c r="H3987" t="s">
        <v>62</v>
      </c>
      <c r="I3987" t="s">
        <v>62</v>
      </c>
      <c r="J3987" t="s">
        <v>61</v>
      </c>
      <c r="K3987" t="s">
        <v>61</v>
      </c>
      <c r="L3987" t="s">
        <v>61</v>
      </c>
      <c r="M3987" t="s">
        <v>62</v>
      </c>
      <c r="N3987" t="s">
        <v>62</v>
      </c>
      <c r="O3987" t="s">
        <v>61</v>
      </c>
    </row>
    <row r="3988" spans="2:15" x14ac:dyDescent="0.2">
      <c r="B3988" s="1" t="s">
        <v>29540</v>
      </c>
      <c r="D3988" s="10">
        <v>29358649</v>
      </c>
      <c r="E3988" t="s">
        <v>62</v>
      </c>
      <c r="F3988" t="s">
        <v>62</v>
      </c>
      <c r="G3988" t="s">
        <v>62</v>
      </c>
      <c r="H3988" t="s">
        <v>62</v>
      </c>
      <c r="I3988" t="s">
        <v>62</v>
      </c>
      <c r="K3988" t="s">
        <v>61</v>
      </c>
      <c r="L3988" t="s">
        <v>61</v>
      </c>
      <c r="M3988" t="s">
        <v>62</v>
      </c>
      <c r="N3988" t="s">
        <v>62</v>
      </c>
      <c r="O3988" t="s">
        <v>62</v>
      </c>
    </row>
    <row r="3989" spans="2:15" x14ac:dyDescent="0.2">
      <c r="B3989" s="1" t="s">
        <v>29541</v>
      </c>
      <c r="D3989" s="10">
        <v>29358649</v>
      </c>
      <c r="E3989" t="s">
        <v>61</v>
      </c>
      <c r="F3989" t="s">
        <v>62</v>
      </c>
      <c r="G3989" t="s">
        <v>61</v>
      </c>
      <c r="H3989" t="s">
        <v>62</v>
      </c>
      <c r="I3989" t="s">
        <v>62</v>
      </c>
      <c r="J3989" t="s">
        <v>61</v>
      </c>
      <c r="K3989" t="s">
        <v>61</v>
      </c>
      <c r="L3989" t="s">
        <v>61</v>
      </c>
      <c r="M3989" t="s">
        <v>61</v>
      </c>
      <c r="N3989" t="s">
        <v>62</v>
      </c>
      <c r="O3989" t="s">
        <v>62</v>
      </c>
    </row>
    <row r="3990" spans="2:15" x14ac:dyDescent="0.2">
      <c r="B3990" s="1" t="s">
        <v>29542</v>
      </c>
      <c r="D3990" s="10">
        <v>29358649</v>
      </c>
      <c r="E3990" t="s">
        <v>62</v>
      </c>
      <c r="F3990" t="s">
        <v>62</v>
      </c>
      <c r="G3990" t="s">
        <v>62</v>
      </c>
      <c r="H3990" t="s">
        <v>62</v>
      </c>
      <c r="I3990" t="s">
        <v>62</v>
      </c>
      <c r="K3990" t="s">
        <v>61</v>
      </c>
      <c r="L3990" t="s">
        <v>61</v>
      </c>
      <c r="M3990" t="s">
        <v>62</v>
      </c>
      <c r="N3990" t="s">
        <v>62</v>
      </c>
      <c r="O3990" t="s">
        <v>62</v>
      </c>
    </row>
    <row r="3991" spans="2:15" x14ac:dyDescent="0.2">
      <c r="B3991" s="1" t="s">
        <v>29543</v>
      </c>
      <c r="D3991" s="10">
        <v>29358649</v>
      </c>
      <c r="G3991" t="s">
        <v>61</v>
      </c>
      <c r="I3991" t="s">
        <v>61</v>
      </c>
      <c r="M3991" t="s">
        <v>61</v>
      </c>
      <c r="N3991" t="s">
        <v>61</v>
      </c>
      <c r="O3991" t="s">
        <v>61</v>
      </c>
    </row>
    <row r="3992" spans="2:15" x14ac:dyDescent="0.2">
      <c r="B3992" s="1" t="s">
        <v>29544</v>
      </c>
      <c r="D3992" s="10">
        <v>29358649</v>
      </c>
      <c r="G3992" t="s">
        <v>61</v>
      </c>
      <c r="I3992" t="s">
        <v>61</v>
      </c>
      <c r="M3992" t="s">
        <v>61</v>
      </c>
      <c r="N3992" t="s">
        <v>61</v>
      </c>
      <c r="O3992" t="s">
        <v>61</v>
      </c>
    </row>
    <row r="3993" spans="2:15" x14ac:dyDescent="0.2">
      <c r="B3993" s="1" t="s">
        <v>29545</v>
      </c>
      <c r="D3993" s="10">
        <v>29358649</v>
      </c>
      <c r="E3993" t="s">
        <v>61</v>
      </c>
      <c r="F3993" t="s">
        <v>61</v>
      </c>
      <c r="G3993" t="s">
        <v>62</v>
      </c>
      <c r="I3993" t="s">
        <v>62</v>
      </c>
      <c r="J3993" t="s">
        <v>61</v>
      </c>
      <c r="L3993" t="s">
        <v>62</v>
      </c>
      <c r="N3993" t="s">
        <v>62</v>
      </c>
      <c r="O3993" t="s">
        <v>62</v>
      </c>
    </row>
    <row r="3994" spans="2:15" x14ac:dyDescent="0.2">
      <c r="B3994" s="1" t="s">
        <v>29546</v>
      </c>
      <c r="D3994" s="10">
        <v>29358649</v>
      </c>
      <c r="E3994" t="s">
        <v>61</v>
      </c>
      <c r="F3994" t="s">
        <v>61</v>
      </c>
      <c r="G3994" t="s">
        <v>62</v>
      </c>
      <c r="I3994" t="s">
        <v>62</v>
      </c>
      <c r="J3994" t="s">
        <v>61</v>
      </c>
      <c r="L3994" t="s">
        <v>62</v>
      </c>
      <c r="N3994" t="s">
        <v>62</v>
      </c>
      <c r="O3994" t="s">
        <v>61</v>
      </c>
    </row>
    <row r="3995" spans="2:15" x14ac:dyDescent="0.2">
      <c r="B3995" s="1" t="s">
        <v>29547</v>
      </c>
      <c r="D3995" s="10">
        <v>29358649</v>
      </c>
      <c r="E3995" t="s">
        <v>62</v>
      </c>
      <c r="F3995" t="s">
        <v>62</v>
      </c>
      <c r="G3995" t="s">
        <v>62</v>
      </c>
      <c r="I3995" t="s">
        <v>62</v>
      </c>
      <c r="J3995" t="s">
        <v>62</v>
      </c>
      <c r="L3995" t="s">
        <v>62</v>
      </c>
      <c r="N3995" t="s">
        <v>62</v>
      </c>
      <c r="O3995" t="s">
        <v>62</v>
      </c>
    </row>
    <row r="3996" spans="2:15" x14ac:dyDescent="0.2">
      <c r="B3996" s="1" t="s">
        <v>29548</v>
      </c>
      <c r="D3996" s="10">
        <v>29358649</v>
      </c>
      <c r="E3996" t="s">
        <v>61</v>
      </c>
      <c r="F3996" t="s">
        <v>61</v>
      </c>
      <c r="G3996" t="s">
        <v>61</v>
      </c>
      <c r="I3996" t="s">
        <v>62</v>
      </c>
      <c r="J3996" t="s">
        <v>61</v>
      </c>
      <c r="L3996" t="s">
        <v>61</v>
      </c>
      <c r="N3996" t="s">
        <v>62</v>
      </c>
      <c r="O3996" t="s">
        <v>61</v>
      </c>
    </row>
    <row r="3997" spans="2:15" x14ac:dyDescent="0.2">
      <c r="B3997" s="1" t="s">
        <v>29549</v>
      </c>
      <c r="D3997" s="10">
        <v>29358649</v>
      </c>
      <c r="E3997" t="s">
        <v>61</v>
      </c>
      <c r="F3997" t="s">
        <v>61</v>
      </c>
      <c r="G3997" t="s">
        <v>61</v>
      </c>
      <c r="I3997" t="s">
        <v>62</v>
      </c>
      <c r="J3997" t="s">
        <v>61</v>
      </c>
      <c r="L3997" t="s">
        <v>61</v>
      </c>
      <c r="N3997" t="s">
        <v>62</v>
      </c>
      <c r="O3997" t="s">
        <v>62</v>
      </c>
    </row>
    <row r="3998" spans="2:15" x14ac:dyDescent="0.2">
      <c r="B3998" s="1" t="s">
        <v>29550</v>
      </c>
      <c r="D3998" s="10">
        <v>29358649</v>
      </c>
      <c r="E3998" t="s">
        <v>61</v>
      </c>
      <c r="F3998" t="s">
        <v>61</v>
      </c>
      <c r="G3998" t="s">
        <v>61</v>
      </c>
      <c r="I3998" t="s">
        <v>62</v>
      </c>
      <c r="J3998" t="s">
        <v>61</v>
      </c>
      <c r="L3998" t="s">
        <v>61</v>
      </c>
      <c r="N3998" t="s">
        <v>62</v>
      </c>
      <c r="O3998" t="s">
        <v>61</v>
      </c>
    </row>
    <row r="3999" spans="2:15" x14ac:dyDescent="0.2">
      <c r="B3999" s="1" t="s">
        <v>29551</v>
      </c>
      <c r="D3999" s="10">
        <v>29358649</v>
      </c>
      <c r="E3999" t="s">
        <v>61</v>
      </c>
      <c r="F3999" t="s">
        <v>61</v>
      </c>
      <c r="G3999" t="s">
        <v>61</v>
      </c>
      <c r="I3999" t="s">
        <v>62</v>
      </c>
      <c r="J3999" t="s">
        <v>61</v>
      </c>
      <c r="L3999" t="s">
        <v>61</v>
      </c>
      <c r="N3999" t="s">
        <v>62</v>
      </c>
      <c r="O3999" t="s">
        <v>61</v>
      </c>
    </row>
    <row r="4000" spans="2:15" x14ac:dyDescent="0.2">
      <c r="B4000" s="1" t="s">
        <v>29552</v>
      </c>
      <c r="D4000" s="10">
        <v>29358649</v>
      </c>
      <c r="E4000" t="s">
        <v>61</v>
      </c>
      <c r="F4000" t="s">
        <v>61</v>
      </c>
      <c r="G4000" t="s">
        <v>61</v>
      </c>
      <c r="I4000" t="s">
        <v>62</v>
      </c>
      <c r="J4000" t="s">
        <v>61</v>
      </c>
      <c r="L4000" t="s">
        <v>61</v>
      </c>
      <c r="N4000" t="s">
        <v>62</v>
      </c>
      <c r="O4000" t="s">
        <v>61</v>
      </c>
    </row>
    <row r="4001" spans="2:15" x14ac:dyDescent="0.2">
      <c r="B4001" s="1" t="s">
        <v>29553</v>
      </c>
      <c r="D4001" s="10">
        <v>29358649</v>
      </c>
      <c r="E4001" t="s">
        <v>61</v>
      </c>
      <c r="F4001" t="s">
        <v>61</v>
      </c>
      <c r="G4001" t="s">
        <v>61</v>
      </c>
      <c r="I4001" t="s">
        <v>62</v>
      </c>
      <c r="J4001" t="s">
        <v>61</v>
      </c>
      <c r="L4001" t="s">
        <v>61</v>
      </c>
      <c r="N4001" t="s">
        <v>62</v>
      </c>
      <c r="O4001" t="s">
        <v>62</v>
      </c>
    </row>
    <row r="4002" spans="2:15" x14ac:dyDescent="0.2">
      <c r="B4002" s="1" t="s">
        <v>29554</v>
      </c>
      <c r="D4002" s="10">
        <v>29358649</v>
      </c>
      <c r="E4002" t="s">
        <v>61</v>
      </c>
      <c r="F4002" t="s">
        <v>61</v>
      </c>
      <c r="G4002" t="s">
        <v>62</v>
      </c>
      <c r="I4002" t="s">
        <v>62</v>
      </c>
      <c r="J4002" t="s">
        <v>61</v>
      </c>
      <c r="L4002" t="s">
        <v>61</v>
      </c>
      <c r="N4002" t="s">
        <v>62</v>
      </c>
      <c r="O4002" t="s">
        <v>62</v>
      </c>
    </row>
    <row r="4003" spans="2:15" x14ac:dyDescent="0.2">
      <c r="B4003" s="1" t="s">
        <v>29555</v>
      </c>
      <c r="D4003" s="10">
        <v>29358649</v>
      </c>
      <c r="E4003" t="s">
        <v>62</v>
      </c>
      <c r="F4003" t="s">
        <v>62</v>
      </c>
      <c r="G4003" t="s">
        <v>62</v>
      </c>
      <c r="I4003" t="s">
        <v>62</v>
      </c>
      <c r="J4003" t="s">
        <v>62</v>
      </c>
      <c r="L4003" t="s">
        <v>62</v>
      </c>
      <c r="N4003" t="s">
        <v>62</v>
      </c>
      <c r="O4003" t="s">
        <v>62</v>
      </c>
    </row>
    <row r="4004" spans="2:15" x14ac:dyDescent="0.2">
      <c r="B4004" s="1" t="s">
        <v>29556</v>
      </c>
      <c r="D4004" s="10">
        <v>29358649</v>
      </c>
      <c r="E4004" t="s">
        <v>61</v>
      </c>
      <c r="F4004" t="s">
        <v>61</v>
      </c>
      <c r="G4004" t="s">
        <v>62</v>
      </c>
      <c r="I4004" t="s">
        <v>62</v>
      </c>
      <c r="J4004" t="s">
        <v>61</v>
      </c>
      <c r="L4004" t="s">
        <v>61</v>
      </c>
      <c r="N4004" t="s">
        <v>62</v>
      </c>
      <c r="O4004" t="s">
        <v>62</v>
      </c>
    </row>
    <row r="4005" spans="2:15" x14ac:dyDescent="0.2">
      <c r="B4005" s="1" t="s">
        <v>29557</v>
      </c>
      <c r="D4005" s="10">
        <v>29358649</v>
      </c>
      <c r="E4005" t="s">
        <v>61</v>
      </c>
      <c r="F4005" t="s">
        <v>61</v>
      </c>
      <c r="G4005" t="s">
        <v>61</v>
      </c>
      <c r="I4005" t="s">
        <v>62</v>
      </c>
      <c r="J4005" t="s">
        <v>61</v>
      </c>
      <c r="L4005" t="s">
        <v>61</v>
      </c>
      <c r="N4005" t="s">
        <v>62</v>
      </c>
      <c r="O4005" t="s">
        <v>61</v>
      </c>
    </row>
    <row r="4006" spans="2:15" x14ac:dyDescent="0.2">
      <c r="B4006" s="1" t="s">
        <v>29558</v>
      </c>
      <c r="D4006" s="10">
        <v>29358649</v>
      </c>
      <c r="E4006" t="s">
        <v>61</v>
      </c>
      <c r="F4006" t="s">
        <v>61</v>
      </c>
      <c r="G4006" t="s">
        <v>62</v>
      </c>
      <c r="I4006" t="s">
        <v>62</v>
      </c>
      <c r="J4006" t="s">
        <v>61</v>
      </c>
      <c r="L4006" t="s">
        <v>61</v>
      </c>
      <c r="N4006" t="s">
        <v>62</v>
      </c>
      <c r="O4006" t="s">
        <v>62</v>
      </c>
    </row>
    <row r="4007" spans="2:15" x14ac:dyDescent="0.2">
      <c r="B4007" s="1" t="s">
        <v>29559</v>
      </c>
      <c r="D4007" s="10">
        <v>29358649</v>
      </c>
      <c r="E4007" t="s">
        <v>61</v>
      </c>
      <c r="F4007" t="s">
        <v>61</v>
      </c>
      <c r="G4007" t="s">
        <v>62</v>
      </c>
      <c r="I4007" t="s">
        <v>62</v>
      </c>
      <c r="J4007" t="s">
        <v>61</v>
      </c>
      <c r="L4007" t="s">
        <v>61</v>
      </c>
      <c r="N4007" t="s">
        <v>62</v>
      </c>
      <c r="O4007" t="s">
        <v>61</v>
      </c>
    </row>
    <row r="4008" spans="2:15" x14ac:dyDescent="0.2">
      <c r="B4008" s="1" t="s">
        <v>29560</v>
      </c>
      <c r="D4008" s="10">
        <v>29358649</v>
      </c>
      <c r="E4008" t="s">
        <v>61</v>
      </c>
      <c r="F4008" t="s">
        <v>61</v>
      </c>
      <c r="G4008" t="s">
        <v>61</v>
      </c>
      <c r="I4008" t="s">
        <v>62</v>
      </c>
      <c r="J4008" t="s">
        <v>61</v>
      </c>
      <c r="L4008" t="s">
        <v>61</v>
      </c>
      <c r="N4008" t="s">
        <v>62</v>
      </c>
      <c r="O4008" t="s">
        <v>61</v>
      </c>
    </row>
    <row r="4009" spans="2:15" x14ac:dyDescent="0.2">
      <c r="B4009" s="1" t="s">
        <v>29561</v>
      </c>
      <c r="D4009" s="10">
        <v>29358649</v>
      </c>
      <c r="E4009" t="s">
        <v>61</v>
      </c>
      <c r="F4009" t="s">
        <v>61</v>
      </c>
      <c r="G4009" t="s">
        <v>62</v>
      </c>
      <c r="I4009" t="s">
        <v>62</v>
      </c>
      <c r="J4009" t="s">
        <v>61</v>
      </c>
      <c r="L4009" t="s">
        <v>62</v>
      </c>
      <c r="N4009" t="s">
        <v>62</v>
      </c>
      <c r="O4009" t="s">
        <v>62</v>
      </c>
    </row>
    <row r="4010" spans="2:15" x14ac:dyDescent="0.2">
      <c r="B4010" s="1" t="s">
        <v>29562</v>
      </c>
      <c r="D4010" s="10">
        <v>29358649</v>
      </c>
      <c r="E4010" t="s">
        <v>61</v>
      </c>
      <c r="F4010" t="s">
        <v>62</v>
      </c>
      <c r="G4010" t="s">
        <v>61</v>
      </c>
      <c r="I4010" t="s">
        <v>62</v>
      </c>
      <c r="J4010" t="s">
        <v>61</v>
      </c>
      <c r="L4010" t="s">
        <v>61</v>
      </c>
      <c r="N4010" t="s">
        <v>62</v>
      </c>
      <c r="O4010" t="s">
        <v>61</v>
      </c>
    </row>
    <row r="4011" spans="2:15" x14ac:dyDescent="0.2">
      <c r="B4011" s="1" t="s">
        <v>29563</v>
      </c>
      <c r="D4011" s="10">
        <v>29358649</v>
      </c>
      <c r="E4011" t="s">
        <v>61</v>
      </c>
      <c r="F4011" t="s">
        <v>61</v>
      </c>
      <c r="G4011" t="s">
        <v>62</v>
      </c>
      <c r="I4011" t="s">
        <v>62</v>
      </c>
      <c r="J4011" t="s">
        <v>61</v>
      </c>
      <c r="L4011" t="s">
        <v>61</v>
      </c>
      <c r="N4011" t="s">
        <v>62</v>
      </c>
      <c r="O4011" t="s">
        <v>61</v>
      </c>
    </row>
    <row r="4012" spans="2:15" x14ac:dyDescent="0.2">
      <c r="B4012" s="1" t="s">
        <v>29564</v>
      </c>
      <c r="D4012" s="10">
        <v>29358649</v>
      </c>
      <c r="E4012" t="s">
        <v>61</v>
      </c>
      <c r="F4012" t="s">
        <v>61</v>
      </c>
      <c r="G4012" t="s">
        <v>61</v>
      </c>
      <c r="I4012" t="s">
        <v>62</v>
      </c>
      <c r="J4012" t="s">
        <v>61</v>
      </c>
      <c r="L4012" t="s">
        <v>62</v>
      </c>
      <c r="N4012" t="s">
        <v>62</v>
      </c>
      <c r="O4012" t="s">
        <v>61</v>
      </c>
    </row>
    <row r="4013" spans="2:15" x14ac:dyDescent="0.2">
      <c r="B4013" s="1" t="s">
        <v>29565</v>
      </c>
      <c r="D4013" s="10">
        <v>29358649</v>
      </c>
      <c r="E4013" t="s">
        <v>61</v>
      </c>
      <c r="F4013" t="s">
        <v>61</v>
      </c>
      <c r="G4013" t="s">
        <v>62</v>
      </c>
      <c r="I4013" t="s">
        <v>62</v>
      </c>
      <c r="J4013" t="s">
        <v>61</v>
      </c>
      <c r="L4013" t="s">
        <v>62</v>
      </c>
      <c r="N4013" t="s">
        <v>62</v>
      </c>
      <c r="O4013" t="s">
        <v>62</v>
      </c>
    </row>
    <row r="4014" spans="2:15" x14ac:dyDescent="0.2">
      <c r="B4014" s="1" t="s">
        <v>29566</v>
      </c>
      <c r="D4014" s="10">
        <v>29358649</v>
      </c>
      <c r="E4014" t="s">
        <v>61</v>
      </c>
      <c r="F4014" t="s">
        <v>61</v>
      </c>
      <c r="G4014" t="s">
        <v>62</v>
      </c>
      <c r="I4014" t="s">
        <v>62</v>
      </c>
      <c r="J4014" t="s">
        <v>61</v>
      </c>
      <c r="L4014" t="s">
        <v>61</v>
      </c>
      <c r="N4014" t="s">
        <v>62</v>
      </c>
      <c r="O4014" t="s">
        <v>62</v>
      </c>
    </row>
    <row r="4015" spans="2:15" x14ac:dyDescent="0.2">
      <c r="B4015" s="1" t="s">
        <v>29567</v>
      </c>
      <c r="D4015" s="10">
        <v>29358649</v>
      </c>
      <c r="E4015" t="s">
        <v>61</v>
      </c>
      <c r="F4015" t="s">
        <v>61</v>
      </c>
      <c r="G4015" t="s">
        <v>61</v>
      </c>
      <c r="I4015" t="s">
        <v>62</v>
      </c>
      <c r="J4015" t="s">
        <v>61</v>
      </c>
      <c r="L4015" t="s">
        <v>61</v>
      </c>
      <c r="N4015" t="s">
        <v>62</v>
      </c>
      <c r="O4015" t="s">
        <v>61</v>
      </c>
    </row>
    <row r="4016" spans="2:15" x14ac:dyDescent="0.2">
      <c r="B4016" s="1" t="s">
        <v>29568</v>
      </c>
      <c r="D4016" s="10">
        <v>29358649</v>
      </c>
      <c r="E4016" t="s">
        <v>61</v>
      </c>
      <c r="F4016" t="s">
        <v>62</v>
      </c>
      <c r="G4016" t="s">
        <v>62</v>
      </c>
      <c r="I4016" t="s">
        <v>62</v>
      </c>
      <c r="J4016" t="s">
        <v>61</v>
      </c>
      <c r="L4016" t="s">
        <v>62</v>
      </c>
      <c r="N4016" t="s">
        <v>62</v>
      </c>
      <c r="O4016" t="s">
        <v>62</v>
      </c>
    </row>
    <row r="4017" spans="2:15" x14ac:dyDescent="0.2">
      <c r="B4017" s="1" t="s">
        <v>29569</v>
      </c>
      <c r="D4017" s="10">
        <v>29358649</v>
      </c>
      <c r="E4017" t="s">
        <v>61</v>
      </c>
      <c r="F4017" t="s">
        <v>61</v>
      </c>
      <c r="G4017" t="s">
        <v>61</v>
      </c>
      <c r="I4017" t="s">
        <v>62</v>
      </c>
      <c r="J4017" t="s">
        <v>61</v>
      </c>
      <c r="L4017" t="s">
        <v>61</v>
      </c>
      <c r="N4017" t="s">
        <v>62</v>
      </c>
      <c r="O4017" t="s">
        <v>62</v>
      </c>
    </row>
    <row r="4018" spans="2:15" x14ac:dyDescent="0.2">
      <c r="B4018" s="1" t="s">
        <v>29570</v>
      </c>
      <c r="D4018" s="10">
        <v>29358649</v>
      </c>
      <c r="E4018" t="s">
        <v>61</v>
      </c>
      <c r="F4018" t="s">
        <v>62</v>
      </c>
      <c r="G4018" t="s">
        <v>61</v>
      </c>
      <c r="I4018" t="s">
        <v>62</v>
      </c>
      <c r="J4018" t="s">
        <v>61</v>
      </c>
      <c r="L4018" t="s">
        <v>61</v>
      </c>
      <c r="N4018" t="s">
        <v>62</v>
      </c>
      <c r="O4018" t="s">
        <v>61</v>
      </c>
    </row>
    <row r="4019" spans="2:15" x14ac:dyDescent="0.2">
      <c r="B4019" s="1" t="s">
        <v>29571</v>
      </c>
      <c r="D4019" s="10">
        <v>29358649</v>
      </c>
      <c r="E4019" t="s">
        <v>61</v>
      </c>
      <c r="F4019" t="s">
        <v>61</v>
      </c>
      <c r="G4019" t="s">
        <v>62</v>
      </c>
      <c r="I4019" t="s">
        <v>62</v>
      </c>
      <c r="J4019" t="s">
        <v>61</v>
      </c>
      <c r="L4019" t="s">
        <v>61</v>
      </c>
      <c r="N4019" t="s">
        <v>62</v>
      </c>
      <c r="O4019" t="s">
        <v>62</v>
      </c>
    </row>
    <row r="4020" spans="2:15" x14ac:dyDescent="0.2">
      <c r="B4020" s="1" t="s">
        <v>29572</v>
      </c>
      <c r="D4020" s="10">
        <v>29358649</v>
      </c>
      <c r="E4020" t="s">
        <v>61</v>
      </c>
      <c r="F4020" t="s">
        <v>61</v>
      </c>
      <c r="G4020" t="s">
        <v>62</v>
      </c>
      <c r="I4020" t="s">
        <v>62</v>
      </c>
      <c r="J4020" t="s">
        <v>61</v>
      </c>
      <c r="L4020" t="s">
        <v>62</v>
      </c>
      <c r="N4020" t="s">
        <v>62</v>
      </c>
      <c r="O4020" t="s">
        <v>62</v>
      </c>
    </row>
    <row r="4021" spans="2:15" x14ac:dyDescent="0.2">
      <c r="B4021" s="1" t="s">
        <v>29573</v>
      </c>
      <c r="D4021" s="10">
        <v>29358649</v>
      </c>
      <c r="E4021" t="s">
        <v>61</v>
      </c>
      <c r="F4021" t="s">
        <v>61</v>
      </c>
      <c r="G4021" t="s">
        <v>62</v>
      </c>
      <c r="I4021" t="s">
        <v>62</v>
      </c>
      <c r="J4021" t="s">
        <v>61</v>
      </c>
      <c r="L4021" t="s">
        <v>62</v>
      </c>
      <c r="N4021" t="s">
        <v>62</v>
      </c>
      <c r="O4021" t="s">
        <v>61</v>
      </c>
    </row>
    <row r="4022" spans="2:15" x14ac:dyDescent="0.2">
      <c r="B4022" s="1" t="s">
        <v>29574</v>
      </c>
      <c r="D4022" s="10">
        <v>29358649</v>
      </c>
      <c r="E4022" t="s">
        <v>62</v>
      </c>
      <c r="F4022" t="s">
        <v>62</v>
      </c>
      <c r="G4022" t="s">
        <v>61</v>
      </c>
      <c r="I4022" t="s">
        <v>62</v>
      </c>
      <c r="J4022" t="s">
        <v>62</v>
      </c>
      <c r="L4022" t="s">
        <v>62</v>
      </c>
      <c r="N4022" t="s">
        <v>62</v>
      </c>
      <c r="O4022" t="s">
        <v>61</v>
      </c>
    </row>
    <row r="4023" spans="2:15" x14ac:dyDescent="0.2">
      <c r="B4023" s="1" t="s">
        <v>29575</v>
      </c>
      <c r="D4023" s="10">
        <v>29358649</v>
      </c>
      <c r="E4023" t="s">
        <v>61</v>
      </c>
      <c r="F4023" t="s">
        <v>61</v>
      </c>
      <c r="G4023" t="s">
        <v>61</v>
      </c>
      <c r="I4023" t="s">
        <v>62</v>
      </c>
      <c r="J4023" t="s">
        <v>61</v>
      </c>
      <c r="L4023" t="s">
        <v>62</v>
      </c>
      <c r="N4023" t="s">
        <v>62</v>
      </c>
      <c r="O4023" t="s">
        <v>62</v>
      </c>
    </row>
    <row r="4024" spans="2:15" x14ac:dyDescent="0.2">
      <c r="B4024" s="1" t="s">
        <v>29576</v>
      </c>
      <c r="D4024" s="10">
        <v>29358649</v>
      </c>
      <c r="E4024" t="s">
        <v>61</v>
      </c>
      <c r="F4024" t="s">
        <v>61</v>
      </c>
      <c r="G4024" t="s">
        <v>61</v>
      </c>
      <c r="I4024" t="s">
        <v>62</v>
      </c>
      <c r="J4024" t="s">
        <v>61</v>
      </c>
      <c r="L4024" t="s">
        <v>61</v>
      </c>
      <c r="N4024" t="s">
        <v>62</v>
      </c>
      <c r="O4024" t="s">
        <v>61</v>
      </c>
    </row>
    <row r="4025" spans="2:15" x14ac:dyDescent="0.2">
      <c r="B4025" s="1" t="s">
        <v>29577</v>
      </c>
      <c r="D4025" s="10">
        <v>29358649</v>
      </c>
      <c r="E4025" t="s">
        <v>61</v>
      </c>
      <c r="F4025" t="s">
        <v>61</v>
      </c>
      <c r="G4025" t="s">
        <v>61</v>
      </c>
      <c r="I4025" t="s">
        <v>62</v>
      </c>
      <c r="J4025" t="s">
        <v>61</v>
      </c>
      <c r="L4025" t="s">
        <v>61</v>
      </c>
      <c r="N4025" t="s">
        <v>62</v>
      </c>
      <c r="O4025" t="s">
        <v>62</v>
      </c>
    </row>
    <row r="4026" spans="2:15" x14ac:dyDescent="0.2">
      <c r="B4026" s="1" t="s">
        <v>29578</v>
      </c>
      <c r="D4026" s="10">
        <v>29358649</v>
      </c>
      <c r="E4026" t="s">
        <v>61</v>
      </c>
      <c r="F4026" t="s">
        <v>61</v>
      </c>
      <c r="G4026" t="s">
        <v>62</v>
      </c>
      <c r="I4026" t="s">
        <v>62</v>
      </c>
      <c r="J4026" t="s">
        <v>61</v>
      </c>
      <c r="L4026" t="s">
        <v>62</v>
      </c>
      <c r="N4026" t="s">
        <v>62</v>
      </c>
      <c r="O4026" t="s">
        <v>61</v>
      </c>
    </row>
    <row r="4027" spans="2:15" x14ac:dyDescent="0.2">
      <c r="B4027" s="1" t="s">
        <v>29579</v>
      </c>
      <c r="D4027" s="10">
        <v>29358649</v>
      </c>
      <c r="E4027" t="s">
        <v>61</v>
      </c>
      <c r="F4027" t="s">
        <v>61</v>
      </c>
      <c r="G4027" t="s">
        <v>62</v>
      </c>
      <c r="I4027" t="s">
        <v>62</v>
      </c>
      <c r="J4027" t="s">
        <v>61</v>
      </c>
      <c r="L4027" t="s">
        <v>62</v>
      </c>
      <c r="N4027" t="s">
        <v>62</v>
      </c>
      <c r="O4027" t="s">
        <v>61</v>
      </c>
    </row>
    <row r="4028" spans="2:15" x14ac:dyDescent="0.2">
      <c r="B4028" s="1" t="s">
        <v>29580</v>
      </c>
      <c r="D4028" s="10">
        <v>29358649</v>
      </c>
      <c r="E4028" t="s">
        <v>61</v>
      </c>
      <c r="F4028" t="s">
        <v>61</v>
      </c>
      <c r="G4028" t="s">
        <v>62</v>
      </c>
      <c r="I4028" t="s">
        <v>62</v>
      </c>
      <c r="J4028" t="s">
        <v>61</v>
      </c>
      <c r="L4028" t="s">
        <v>62</v>
      </c>
      <c r="N4028" t="s">
        <v>62</v>
      </c>
      <c r="O4028" t="s">
        <v>62</v>
      </c>
    </row>
    <row r="4029" spans="2:15" x14ac:dyDescent="0.2">
      <c r="B4029" s="1" t="s">
        <v>29581</v>
      </c>
      <c r="D4029" s="10">
        <v>29358649</v>
      </c>
      <c r="E4029" t="s">
        <v>61</v>
      </c>
      <c r="F4029" t="s">
        <v>62</v>
      </c>
      <c r="G4029" t="s">
        <v>61</v>
      </c>
      <c r="I4029" t="s">
        <v>62</v>
      </c>
      <c r="J4029" t="s">
        <v>61</v>
      </c>
      <c r="L4029" t="s">
        <v>61</v>
      </c>
      <c r="N4029" t="s">
        <v>62</v>
      </c>
      <c r="O4029" t="s">
        <v>61</v>
      </c>
    </row>
    <row r="4030" spans="2:15" x14ac:dyDescent="0.2">
      <c r="B4030" s="1" t="s">
        <v>29582</v>
      </c>
      <c r="D4030" s="10">
        <v>29358649</v>
      </c>
      <c r="E4030" t="s">
        <v>61</v>
      </c>
      <c r="F4030" t="s">
        <v>61</v>
      </c>
      <c r="G4030" t="s">
        <v>61</v>
      </c>
      <c r="I4030" t="s">
        <v>62</v>
      </c>
      <c r="J4030" t="s">
        <v>61</v>
      </c>
      <c r="L4030" t="s">
        <v>61</v>
      </c>
      <c r="N4030" t="s">
        <v>62</v>
      </c>
      <c r="O4030" t="s">
        <v>61</v>
      </c>
    </row>
    <row r="4031" spans="2:15" x14ac:dyDescent="0.2">
      <c r="B4031" s="1" t="s">
        <v>29583</v>
      </c>
      <c r="D4031" s="10">
        <v>29358649</v>
      </c>
      <c r="E4031" t="s">
        <v>61</v>
      </c>
      <c r="F4031" t="s">
        <v>61</v>
      </c>
      <c r="G4031" t="s">
        <v>61</v>
      </c>
      <c r="I4031" t="s">
        <v>62</v>
      </c>
      <c r="J4031" t="s">
        <v>61</v>
      </c>
      <c r="L4031" t="s">
        <v>61</v>
      </c>
      <c r="N4031" t="s">
        <v>62</v>
      </c>
      <c r="O4031" t="s">
        <v>61</v>
      </c>
    </row>
    <row r="4032" spans="2:15" x14ac:dyDescent="0.2">
      <c r="B4032" s="1" t="s">
        <v>29584</v>
      </c>
      <c r="D4032" s="10">
        <v>29358649</v>
      </c>
      <c r="E4032" t="s">
        <v>61</v>
      </c>
      <c r="F4032" t="s">
        <v>61</v>
      </c>
      <c r="G4032" t="s">
        <v>62</v>
      </c>
      <c r="I4032" t="s">
        <v>62</v>
      </c>
      <c r="J4032" t="s">
        <v>61</v>
      </c>
      <c r="L4032" t="s">
        <v>61</v>
      </c>
      <c r="N4032" t="s">
        <v>62</v>
      </c>
      <c r="O4032" t="s">
        <v>62</v>
      </c>
    </row>
    <row r="4033" spans="2:15" x14ac:dyDescent="0.2">
      <c r="B4033" s="1" t="s">
        <v>29585</v>
      </c>
      <c r="D4033" s="10">
        <v>29358649</v>
      </c>
      <c r="E4033" t="s">
        <v>61</v>
      </c>
      <c r="F4033" t="s">
        <v>61</v>
      </c>
      <c r="G4033" t="s">
        <v>61</v>
      </c>
      <c r="I4033" t="s">
        <v>62</v>
      </c>
      <c r="J4033" t="s">
        <v>61</v>
      </c>
      <c r="L4033" t="s">
        <v>61</v>
      </c>
      <c r="N4033" t="s">
        <v>62</v>
      </c>
      <c r="O4033" t="s">
        <v>62</v>
      </c>
    </row>
    <row r="4034" spans="2:15" x14ac:dyDescent="0.2">
      <c r="B4034" s="1" t="s">
        <v>29586</v>
      </c>
      <c r="D4034" s="10">
        <v>29358649</v>
      </c>
      <c r="E4034" t="s">
        <v>61</v>
      </c>
      <c r="F4034" t="s">
        <v>61</v>
      </c>
      <c r="G4034" t="s">
        <v>61</v>
      </c>
      <c r="I4034" t="s">
        <v>62</v>
      </c>
      <c r="J4034" t="s">
        <v>61</v>
      </c>
      <c r="L4034" t="s">
        <v>61</v>
      </c>
      <c r="N4034" t="s">
        <v>62</v>
      </c>
      <c r="O4034" t="s">
        <v>61</v>
      </c>
    </row>
    <row r="4035" spans="2:15" x14ac:dyDescent="0.2">
      <c r="B4035" s="1" t="s">
        <v>29587</v>
      </c>
      <c r="D4035" s="10">
        <v>29358649</v>
      </c>
      <c r="E4035" t="s">
        <v>61</v>
      </c>
      <c r="F4035" t="s">
        <v>61</v>
      </c>
      <c r="G4035" t="s">
        <v>61</v>
      </c>
      <c r="I4035" t="s">
        <v>62</v>
      </c>
      <c r="J4035" t="s">
        <v>61</v>
      </c>
      <c r="L4035" t="s">
        <v>61</v>
      </c>
      <c r="N4035" t="s">
        <v>62</v>
      </c>
      <c r="O4035" t="s">
        <v>62</v>
      </c>
    </row>
    <row r="4036" spans="2:15" x14ac:dyDescent="0.2">
      <c r="B4036" s="1" t="s">
        <v>29588</v>
      </c>
      <c r="D4036" s="10">
        <v>29358649</v>
      </c>
      <c r="E4036" t="s">
        <v>61</v>
      </c>
      <c r="F4036" t="s">
        <v>61</v>
      </c>
      <c r="G4036" t="s">
        <v>61</v>
      </c>
      <c r="I4036" t="s">
        <v>62</v>
      </c>
      <c r="J4036" t="s">
        <v>61</v>
      </c>
      <c r="L4036" t="s">
        <v>61</v>
      </c>
      <c r="N4036" t="s">
        <v>62</v>
      </c>
      <c r="O4036" t="s">
        <v>62</v>
      </c>
    </row>
    <row r="4037" spans="2:15" x14ac:dyDescent="0.2">
      <c r="B4037" s="1" t="s">
        <v>29589</v>
      </c>
      <c r="D4037" s="10">
        <v>29358649</v>
      </c>
      <c r="E4037" t="s">
        <v>61</v>
      </c>
      <c r="F4037" t="s">
        <v>61</v>
      </c>
      <c r="G4037" t="s">
        <v>61</v>
      </c>
      <c r="I4037" t="s">
        <v>62</v>
      </c>
      <c r="J4037" t="s">
        <v>61</v>
      </c>
      <c r="L4037" t="s">
        <v>61</v>
      </c>
      <c r="N4037" t="s">
        <v>62</v>
      </c>
      <c r="O4037" t="s">
        <v>62</v>
      </c>
    </row>
    <row r="4038" spans="2:15" x14ac:dyDescent="0.2">
      <c r="B4038" s="1" t="s">
        <v>29590</v>
      </c>
      <c r="D4038" s="10">
        <v>29358649</v>
      </c>
      <c r="E4038" t="s">
        <v>61</v>
      </c>
      <c r="F4038" t="s">
        <v>61</v>
      </c>
      <c r="G4038" t="s">
        <v>62</v>
      </c>
      <c r="I4038" t="s">
        <v>62</v>
      </c>
      <c r="J4038" t="s">
        <v>61</v>
      </c>
      <c r="L4038" t="s">
        <v>61</v>
      </c>
      <c r="N4038" t="s">
        <v>62</v>
      </c>
      <c r="O4038" t="s">
        <v>61</v>
      </c>
    </row>
    <row r="4039" spans="2:15" x14ac:dyDescent="0.2">
      <c r="B4039" s="1" t="s">
        <v>29591</v>
      </c>
      <c r="D4039" s="10">
        <v>29358649</v>
      </c>
      <c r="E4039" t="s">
        <v>61</v>
      </c>
      <c r="F4039" t="s">
        <v>62</v>
      </c>
      <c r="G4039" t="s">
        <v>61</v>
      </c>
      <c r="I4039" t="s">
        <v>62</v>
      </c>
      <c r="J4039" t="s">
        <v>61</v>
      </c>
      <c r="L4039" t="s">
        <v>61</v>
      </c>
      <c r="N4039" t="s">
        <v>62</v>
      </c>
      <c r="O4039" t="s">
        <v>61</v>
      </c>
    </row>
    <row r="4040" spans="2:15" x14ac:dyDescent="0.2">
      <c r="B4040" s="1" t="s">
        <v>29592</v>
      </c>
      <c r="D4040" s="10">
        <v>29358649</v>
      </c>
      <c r="G4040" t="s">
        <v>61</v>
      </c>
      <c r="I4040" t="s">
        <v>62</v>
      </c>
      <c r="N4040" t="s">
        <v>62</v>
      </c>
      <c r="O4040" t="s">
        <v>61</v>
      </c>
    </row>
    <row r="4041" spans="2:15" x14ac:dyDescent="0.2">
      <c r="B4041" s="1" t="s">
        <v>29593</v>
      </c>
      <c r="D4041" s="10">
        <v>29358649</v>
      </c>
      <c r="E4041" t="s">
        <v>61</v>
      </c>
      <c r="F4041" t="s">
        <v>61</v>
      </c>
      <c r="G4041" t="s">
        <v>61</v>
      </c>
      <c r="I4041" t="s">
        <v>62</v>
      </c>
      <c r="J4041" t="s">
        <v>61</v>
      </c>
      <c r="L4041" t="s">
        <v>61</v>
      </c>
      <c r="N4041" t="s">
        <v>62</v>
      </c>
      <c r="O4041" t="s">
        <v>61</v>
      </c>
    </row>
    <row r="4042" spans="2:15" x14ac:dyDescent="0.2">
      <c r="B4042" s="1" t="s">
        <v>29594</v>
      </c>
      <c r="D4042" s="10">
        <v>29358649</v>
      </c>
      <c r="E4042" t="s">
        <v>61</v>
      </c>
      <c r="F4042" t="s">
        <v>61</v>
      </c>
      <c r="G4042" t="s">
        <v>62</v>
      </c>
      <c r="I4042" t="s">
        <v>62</v>
      </c>
      <c r="J4042" t="s">
        <v>62</v>
      </c>
      <c r="L4042" t="s">
        <v>61</v>
      </c>
      <c r="N4042" t="s">
        <v>62</v>
      </c>
      <c r="O4042" t="s">
        <v>62</v>
      </c>
    </row>
    <row r="4043" spans="2:15" x14ac:dyDescent="0.2">
      <c r="B4043" s="1" t="s">
        <v>29595</v>
      </c>
      <c r="D4043" s="10">
        <v>29358649</v>
      </c>
      <c r="E4043" t="s">
        <v>61</v>
      </c>
      <c r="F4043" t="s">
        <v>61</v>
      </c>
      <c r="G4043" t="s">
        <v>61</v>
      </c>
      <c r="I4043" t="s">
        <v>62</v>
      </c>
      <c r="J4043" t="s">
        <v>61</v>
      </c>
      <c r="L4043" t="s">
        <v>61</v>
      </c>
      <c r="N4043" t="s">
        <v>62</v>
      </c>
      <c r="O4043" t="s">
        <v>61</v>
      </c>
    </row>
    <row r="4044" spans="2:15" x14ac:dyDescent="0.2">
      <c r="B4044" s="1" t="s">
        <v>29596</v>
      </c>
      <c r="D4044" s="10">
        <v>29358649</v>
      </c>
      <c r="E4044" t="s">
        <v>61</v>
      </c>
      <c r="F4044" t="s">
        <v>61</v>
      </c>
      <c r="G4044" t="s">
        <v>61</v>
      </c>
      <c r="I4044" t="s">
        <v>62</v>
      </c>
      <c r="J4044" t="s">
        <v>61</v>
      </c>
      <c r="L4044" t="s">
        <v>61</v>
      </c>
      <c r="N4044" t="s">
        <v>62</v>
      </c>
      <c r="O4044" t="s">
        <v>61</v>
      </c>
    </row>
    <row r="4045" spans="2:15" x14ac:dyDescent="0.2">
      <c r="B4045" s="1" t="s">
        <v>29597</v>
      </c>
      <c r="D4045" s="10">
        <v>29358649</v>
      </c>
      <c r="E4045" t="s">
        <v>61</v>
      </c>
      <c r="F4045" t="s">
        <v>61</v>
      </c>
      <c r="G4045" t="s">
        <v>61</v>
      </c>
      <c r="I4045" t="s">
        <v>62</v>
      </c>
      <c r="J4045" t="s">
        <v>61</v>
      </c>
      <c r="L4045" t="s">
        <v>61</v>
      </c>
      <c r="N4045" t="s">
        <v>62</v>
      </c>
      <c r="O4045" t="s">
        <v>61</v>
      </c>
    </row>
    <row r="4046" spans="2:15" x14ac:dyDescent="0.2">
      <c r="B4046" s="1" t="s">
        <v>29598</v>
      </c>
      <c r="D4046" s="10">
        <v>29358649</v>
      </c>
      <c r="E4046" t="s">
        <v>62</v>
      </c>
      <c r="F4046" t="s">
        <v>62</v>
      </c>
      <c r="G4046" t="s">
        <v>62</v>
      </c>
      <c r="I4046" t="s">
        <v>62</v>
      </c>
      <c r="J4046" t="s">
        <v>62</v>
      </c>
      <c r="L4046" t="s">
        <v>62</v>
      </c>
      <c r="N4046" t="s">
        <v>62</v>
      </c>
      <c r="O4046" t="s">
        <v>61</v>
      </c>
    </row>
    <row r="4047" spans="2:15" x14ac:dyDescent="0.2">
      <c r="B4047" s="1" t="s">
        <v>29599</v>
      </c>
      <c r="D4047" s="10">
        <v>29358649</v>
      </c>
      <c r="E4047" t="s">
        <v>61</v>
      </c>
      <c r="F4047" t="s">
        <v>61</v>
      </c>
      <c r="G4047" t="s">
        <v>61</v>
      </c>
      <c r="I4047" t="s">
        <v>62</v>
      </c>
      <c r="J4047" t="s">
        <v>61</v>
      </c>
      <c r="L4047" t="s">
        <v>62</v>
      </c>
      <c r="N4047" t="s">
        <v>62</v>
      </c>
      <c r="O4047" t="s">
        <v>61</v>
      </c>
    </row>
    <row r="4048" spans="2:15" x14ac:dyDescent="0.2">
      <c r="B4048" s="1" t="s">
        <v>29600</v>
      </c>
      <c r="D4048" s="10">
        <v>29358649</v>
      </c>
      <c r="E4048" t="s">
        <v>62</v>
      </c>
      <c r="F4048" t="s">
        <v>62</v>
      </c>
      <c r="G4048" t="s">
        <v>62</v>
      </c>
      <c r="I4048" t="s">
        <v>62</v>
      </c>
      <c r="J4048" t="s">
        <v>62</v>
      </c>
      <c r="L4048" t="s">
        <v>62</v>
      </c>
      <c r="N4048" t="s">
        <v>62</v>
      </c>
      <c r="O4048" t="s">
        <v>62</v>
      </c>
    </row>
    <row r="4049" spans="2:15" x14ac:dyDescent="0.2">
      <c r="B4049" s="1" t="s">
        <v>29601</v>
      </c>
      <c r="D4049" s="10">
        <v>29358649</v>
      </c>
      <c r="E4049" t="s">
        <v>61</v>
      </c>
      <c r="F4049" t="s">
        <v>61</v>
      </c>
      <c r="G4049" t="s">
        <v>61</v>
      </c>
      <c r="I4049" t="s">
        <v>62</v>
      </c>
      <c r="J4049" t="s">
        <v>61</v>
      </c>
      <c r="L4049" t="s">
        <v>61</v>
      </c>
      <c r="N4049" t="s">
        <v>62</v>
      </c>
      <c r="O4049" t="s">
        <v>61</v>
      </c>
    </row>
    <row r="4050" spans="2:15" x14ac:dyDescent="0.2">
      <c r="B4050" s="1" t="s">
        <v>29602</v>
      </c>
      <c r="D4050" s="10">
        <v>29358649</v>
      </c>
      <c r="E4050" t="s">
        <v>61</v>
      </c>
      <c r="F4050" t="s">
        <v>61</v>
      </c>
      <c r="G4050" t="s">
        <v>61</v>
      </c>
      <c r="I4050" t="s">
        <v>62</v>
      </c>
      <c r="J4050" t="s">
        <v>61</v>
      </c>
      <c r="L4050" t="s">
        <v>61</v>
      </c>
      <c r="N4050" t="s">
        <v>62</v>
      </c>
      <c r="O4050" t="s">
        <v>61</v>
      </c>
    </row>
    <row r="4051" spans="2:15" x14ac:dyDescent="0.2">
      <c r="B4051" s="1" t="s">
        <v>29603</v>
      </c>
      <c r="D4051" s="10">
        <v>29358649</v>
      </c>
      <c r="E4051" t="s">
        <v>62</v>
      </c>
      <c r="F4051" t="s">
        <v>62</v>
      </c>
      <c r="G4051" t="s">
        <v>62</v>
      </c>
      <c r="I4051" t="s">
        <v>62</v>
      </c>
      <c r="J4051" t="s">
        <v>62</v>
      </c>
      <c r="L4051" t="s">
        <v>62</v>
      </c>
      <c r="N4051" t="s">
        <v>62</v>
      </c>
      <c r="O4051" t="s">
        <v>61</v>
      </c>
    </row>
    <row r="4052" spans="2:15" x14ac:dyDescent="0.2">
      <c r="B4052" s="1" t="s">
        <v>29604</v>
      </c>
      <c r="D4052" s="10">
        <v>29358649</v>
      </c>
      <c r="E4052" t="s">
        <v>61</v>
      </c>
      <c r="F4052" t="s">
        <v>62</v>
      </c>
      <c r="G4052" t="s">
        <v>61</v>
      </c>
      <c r="H4052" t="s">
        <v>62</v>
      </c>
      <c r="I4052" t="s">
        <v>62</v>
      </c>
      <c r="J4052" t="s">
        <v>62</v>
      </c>
      <c r="L4052" t="s">
        <v>62</v>
      </c>
      <c r="M4052" t="s">
        <v>61</v>
      </c>
      <c r="N4052" t="s">
        <v>62</v>
      </c>
      <c r="O4052" t="s">
        <v>62</v>
      </c>
    </row>
    <row r="4053" spans="2:15" x14ac:dyDescent="0.2">
      <c r="B4053" s="1" t="s">
        <v>29605</v>
      </c>
      <c r="D4053" s="10">
        <v>29358649</v>
      </c>
      <c r="E4053" t="s">
        <v>61</v>
      </c>
      <c r="F4053" t="s">
        <v>61</v>
      </c>
      <c r="H4053" t="s">
        <v>61</v>
      </c>
      <c r="I4053" t="s">
        <v>62</v>
      </c>
      <c r="J4053" t="s">
        <v>61</v>
      </c>
      <c r="L4053" t="s">
        <v>61</v>
      </c>
      <c r="M4053" t="s">
        <v>62</v>
      </c>
      <c r="N4053" t="s">
        <v>62</v>
      </c>
    </row>
    <row r="4054" spans="2:15" x14ac:dyDescent="0.2">
      <c r="B4054" s="1" t="s">
        <v>29606</v>
      </c>
      <c r="D4054" s="10">
        <v>29358649</v>
      </c>
      <c r="E4054" t="s">
        <v>61</v>
      </c>
      <c r="F4054" t="s">
        <v>61</v>
      </c>
      <c r="G4054" t="s">
        <v>62</v>
      </c>
      <c r="H4054" t="s">
        <v>62</v>
      </c>
      <c r="I4054" t="s">
        <v>62</v>
      </c>
      <c r="J4054" t="s">
        <v>62</v>
      </c>
      <c r="L4054" t="s">
        <v>62</v>
      </c>
      <c r="M4054" t="s">
        <v>62</v>
      </c>
      <c r="N4054" t="s">
        <v>62</v>
      </c>
      <c r="O4054" t="s">
        <v>62</v>
      </c>
    </row>
    <row r="4055" spans="2:15" x14ac:dyDescent="0.2">
      <c r="B4055" s="1" t="s">
        <v>29607</v>
      </c>
      <c r="D4055" s="10">
        <v>29358649</v>
      </c>
      <c r="E4055" t="s">
        <v>62</v>
      </c>
      <c r="F4055" t="s">
        <v>62</v>
      </c>
      <c r="H4055" t="s">
        <v>62</v>
      </c>
      <c r="J4055" t="s">
        <v>62</v>
      </c>
      <c r="L4055" t="s">
        <v>61</v>
      </c>
    </row>
    <row r="4056" spans="2:15" x14ac:dyDescent="0.2">
      <c r="B4056" s="1" t="s">
        <v>29608</v>
      </c>
      <c r="D4056" s="10">
        <v>29358649</v>
      </c>
      <c r="E4056" t="s">
        <v>61</v>
      </c>
      <c r="F4056" t="s">
        <v>61</v>
      </c>
      <c r="H4056" t="s">
        <v>61</v>
      </c>
      <c r="J4056" t="s">
        <v>61</v>
      </c>
      <c r="L4056" t="s">
        <v>61</v>
      </c>
      <c r="M4056" t="s">
        <v>61</v>
      </c>
    </row>
    <row r="4057" spans="2:15" x14ac:dyDescent="0.2">
      <c r="B4057" s="1" t="s">
        <v>29609</v>
      </c>
      <c r="D4057" s="10">
        <v>29358649</v>
      </c>
      <c r="E4057" t="s">
        <v>61</v>
      </c>
      <c r="F4057" t="s">
        <v>61</v>
      </c>
      <c r="H4057" t="s">
        <v>62</v>
      </c>
      <c r="J4057" t="s">
        <v>61</v>
      </c>
      <c r="L4057" t="s">
        <v>61</v>
      </c>
    </row>
    <row r="4058" spans="2:15" x14ac:dyDescent="0.2">
      <c r="B4058" s="1" t="s">
        <v>29610</v>
      </c>
      <c r="D4058" s="10">
        <v>29358649</v>
      </c>
      <c r="E4058" t="s">
        <v>61</v>
      </c>
      <c r="F4058" t="s">
        <v>61</v>
      </c>
      <c r="H4058" t="s">
        <v>62</v>
      </c>
      <c r="J4058" t="s">
        <v>61</v>
      </c>
      <c r="L4058" t="s">
        <v>61</v>
      </c>
    </row>
    <row r="4059" spans="2:15" x14ac:dyDescent="0.2">
      <c r="B4059" s="1" t="s">
        <v>29611</v>
      </c>
      <c r="D4059" s="10">
        <v>29358649</v>
      </c>
      <c r="E4059" t="s">
        <v>62</v>
      </c>
      <c r="F4059" t="s">
        <v>62</v>
      </c>
      <c r="G4059" t="s">
        <v>62</v>
      </c>
      <c r="H4059" t="s">
        <v>62</v>
      </c>
      <c r="I4059" t="s">
        <v>62</v>
      </c>
      <c r="J4059" t="s">
        <v>62</v>
      </c>
      <c r="L4059" t="s">
        <v>62</v>
      </c>
      <c r="M4059" t="s">
        <v>62</v>
      </c>
      <c r="N4059" t="s">
        <v>62</v>
      </c>
      <c r="O4059" t="s">
        <v>61</v>
      </c>
    </row>
    <row r="4060" spans="2:15" x14ac:dyDescent="0.2">
      <c r="B4060" s="1" t="s">
        <v>29612</v>
      </c>
      <c r="D4060" s="10">
        <v>29358649</v>
      </c>
      <c r="E4060" t="s">
        <v>61</v>
      </c>
      <c r="F4060" t="s">
        <v>61</v>
      </c>
      <c r="H4060" t="s">
        <v>61</v>
      </c>
      <c r="J4060" t="s">
        <v>61</v>
      </c>
      <c r="L4060" t="s">
        <v>61</v>
      </c>
    </row>
    <row r="4061" spans="2:15" x14ac:dyDescent="0.2">
      <c r="B4061" s="1" t="s">
        <v>29613</v>
      </c>
      <c r="D4061" s="10">
        <v>29358649</v>
      </c>
      <c r="E4061" t="s">
        <v>62</v>
      </c>
      <c r="F4061" t="s">
        <v>62</v>
      </c>
      <c r="H4061" t="s">
        <v>62</v>
      </c>
      <c r="J4061" t="s">
        <v>62</v>
      </c>
      <c r="L4061" t="s">
        <v>61</v>
      </c>
    </row>
    <row r="4062" spans="2:15" x14ac:dyDescent="0.2">
      <c r="B4062" s="1" t="s">
        <v>29614</v>
      </c>
      <c r="D4062" s="10">
        <v>29358649</v>
      </c>
      <c r="E4062" t="s">
        <v>61</v>
      </c>
      <c r="F4062" t="s">
        <v>61</v>
      </c>
      <c r="H4062" t="s">
        <v>62</v>
      </c>
      <c r="J4062" t="s">
        <v>61</v>
      </c>
      <c r="L4062" t="s">
        <v>62</v>
      </c>
    </row>
    <row r="4063" spans="2:15" x14ac:dyDescent="0.2">
      <c r="B4063" s="1" t="s">
        <v>29615</v>
      </c>
      <c r="D4063" s="10">
        <v>29358649</v>
      </c>
      <c r="E4063" t="s">
        <v>62</v>
      </c>
      <c r="F4063" t="s">
        <v>62</v>
      </c>
      <c r="G4063" t="s">
        <v>61</v>
      </c>
      <c r="H4063" t="s">
        <v>62</v>
      </c>
      <c r="I4063" t="s">
        <v>62</v>
      </c>
      <c r="J4063" t="s">
        <v>62</v>
      </c>
      <c r="L4063" t="s">
        <v>62</v>
      </c>
      <c r="M4063" t="s">
        <v>62</v>
      </c>
      <c r="N4063" t="s">
        <v>62</v>
      </c>
      <c r="O4063" t="s">
        <v>62</v>
      </c>
    </row>
    <row r="4064" spans="2:15" x14ac:dyDescent="0.2">
      <c r="B4064" s="1" t="s">
        <v>29616</v>
      </c>
      <c r="D4064" s="10">
        <v>29358649</v>
      </c>
      <c r="E4064" t="s">
        <v>61</v>
      </c>
      <c r="F4064" t="s">
        <v>61</v>
      </c>
      <c r="H4064" t="s">
        <v>61</v>
      </c>
      <c r="L4064" t="s">
        <v>61</v>
      </c>
    </row>
    <row r="4065" spans="2:15" x14ac:dyDescent="0.2">
      <c r="B4065" s="1" t="s">
        <v>29617</v>
      </c>
      <c r="D4065" s="10">
        <v>29358649</v>
      </c>
      <c r="I4065" t="s">
        <v>61</v>
      </c>
      <c r="N4065" t="s">
        <v>61</v>
      </c>
    </row>
    <row r="4066" spans="2:15" x14ac:dyDescent="0.2">
      <c r="B4066" s="1" t="s">
        <v>29618</v>
      </c>
      <c r="D4066" s="10">
        <v>29358649</v>
      </c>
      <c r="I4066" t="s">
        <v>61</v>
      </c>
      <c r="N4066" t="s">
        <v>61</v>
      </c>
    </row>
    <row r="4067" spans="2:15" x14ac:dyDescent="0.2">
      <c r="B4067" s="1" t="s">
        <v>29619</v>
      </c>
      <c r="D4067" s="10">
        <v>29358649</v>
      </c>
      <c r="I4067" t="s">
        <v>61</v>
      </c>
      <c r="N4067" t="s">
        <v>61</v>
      </c>
    </row>
    <row r="4068" spans="2:15" x14ac:dyDescent="0.2">
      <c r="B4068" s="1" t="s">
        <v>29620</v>
      </c>
      <c r="D4068" s="10">
        <v>29358649</v>
      </c>
      <c r="I4068" t="s">
        <v>61</v>
      </c>
      <c r="N4068" t="s">
        <v>61</v>
      </c>
    </row>
    <row r="4069" spans="2:15" x14ac:dyDescent="0.2">
      <c r="B4069" s="1" t="s">
        <v>29621</v>
      </c>
      <c r="D4069" s="10">
        <v>29358649</v>
      </c>
      <c r="G4069" t="s">
        <v>61</v>
      </c>
      <c r="I4069" t="s">
        <v>62</v>
      </c>
      <c r="M4069" t="s">
        <v>61</v>
      </c>
      <c r="N4069" t="s">
        <v>61</v>
      </c>
      <c r="O4069" t="s">
        <v>61</v>
      </c>
    </row>
    <row r="4070" spans="2:15" x14ac:dyDescent="0.2">
      <c r="B4070" s="1" t="s">
        <v>29622</v>
      </c>
      <c r="D4070" s="10">
        <v>29358649</v>
      </c>
      <c r="I4070" t="s">
        <v>61</v>
      </c>
      <c r="N4070" t="s">
        <v>61</v>
      </c>
    </row>
    <row r="4071" spans="2:15" x14ac:dyDescent="0.2">
      <c r="B4071" s="1" t="s">
        <v>29623</v>
      </c>
      <c r="D4071" s="10">
        <v>29358649</v>
      </c>
      <c r="I4071" t="s">
        <v>61</v>
      </c>
      <c r="N4071" t="s">
        <v>61</v>
      </c>
    </row>
    <row r="4072" spans="2:15" x14ac:dyDescent="0.2">
      <c r="B4072" s="1" t="s">
        <v>29624</v>
      </c>
      <c r="D4072" s="10">
        <v>29358649</v>
      </c>
      <c r="I4072" t="s">
        <v>61</v>
      </c>
      <c r="N4072" t="s">
        <v>61</v>
      </c>
    </row>
    <row r="4073" spans="2:15" x14ac:dyDescent="0.2">
      <c r="B4073" s="1" t="s">
        <v>29625</v>
      </c>
      <c r="D4073" s="10">
        <v>29358649</v>
      </c>
      <c r="I4073" t="s">
        <v>61</v>
      </c>
      <c r="N4073" t="s">
        <v>61</v>
      </c>
    </row>
    <row r="4074" spans="2:15" x14ac:dyDescent="0.2">
      <c r="B4074" s="1" t="s">
        <v>29626</v>
      </c>
      <c r="D4074" s="10">
        <v>29358649</v>
      </c>
      <c r="I4074" t="s">
        <v>61</v>
      </c>
      <c r="N4074" t="s">
        <v>61</v>
      </c>
    </row>
    <row r="4075" spans="2:15" x14ac:dyDescent="0.2">
      <c r="B4075" s="1" t="s">
        <v>29627</v>
      </c>
      <c r="D4075" s="10">
        <v>29358649</v>
      </c>
      <c r="I4075" t="s">
        <v>61</v>
      </c>
      <c r="N4075" t="s">
        <v>61</v>
      </c>
    </row>
    <row r="4076" spans="2:15" x14ac:dyDescent="0.2">
      <c r="B4076" s="1" t="s">
        <v>29628</v>
      </c>
      <c r="D4076" s="10">
        <v>29358649</v>
      </c>
      <c r="I4076" t="s">
        <v>61</v>
      </c>
      <c r="N4076" t="s">
        <v>61</v>
      </c>
    </row>
    <row r="4077" spans="2:15" x14ac:dyDescent="0.2">
      <c r="B4077" s="1" t="s">
        <v>29629</v>
      </c>
      <c r="D4077" s="10">
        <v>29358649</v>
      </c>
      <c r="I4077" t="s">
        <v>61</v>
      </c>
      <c r="N4077" t="s">
        <v>61</v>
      </c>
    </row>
    <row r="4078" spans="2:15" x14ac:dyDescent="0.2">
      <c r="B4078" s="1" t="s">
        <v>29630</v>
      </c>
      <c r="D4078" s="10">
        <v>29358649</v>
      </c>
      <c r="I4078" t="s">
        <v>61</v>
      </c>
      <c r="N4078" t="s">
        <v>61</v>
      </c>
    </row>
    <row r="4079" spans="2:15" x14ac:dyDescent="0.2">
      <c r="B4079" s="1" t="s">
        <v>29631</v>
      </c>
      <c r="D4079" s="10">
        <v>29358649</v>
      </c>
      <c r="I4079" t="s">
        <v>61</v>
      </c>
      <c r="N4079" t="s">
        <v>61</v>
      </c>
    </row>
    <row r="4080" spans="2:15" x14ac:dyDescent="0.2">
      <c r="B4080" s="1" t="s">
        <v>29632</v>
      </c>
      <c r="D4080" s="10">
        <v>29358649</v>
      </c>
      <c r="I4080" t="s">
        <v>61</v>
      </c>
      <c r="N4080" t="s">
        <v>61</v>
      </c>
    </row>
    <row r="4081" spans="2:15" x14ac:dyDescent="0.2">
      <c r="B4081" s="1" t="s">
        <v>29633</v>
      </c>
      <c r="D4081" s="10">
        <v>29358649</v>
      </c>
      <c r="I4081" t="s">
        <v>61</v>
      </c>
      <c r="N4081" t="s">
        <v>61</v>
      </c>
    </row>
    <row r="4082" spans="2:15" x14ac:dyDescent="0.2">
      <c r="B4082" s="1" t="s">
        <v>29634</v>
      </c>
      <c r="D4082" s="10">
        <v>29358649</v>
      </c>
      <c r="I4082" t="s">
        <v>61</v>
      </c>
      <c r="N4082" t="s">
        <v>61</v>
      </c>
    </row>
    <row r="4083" spans="2:15" x14ac:dyDescent="0.2">
      <c r="B4083" s="1" t="s">
        <v>29635</v>
      </c>
      <c r="D4083" s="10">
        <v>29358649</v>
      </c>
      <c r="I4083" t="s">
        <v>61</v>
      </c>
      <c r="N4083" t="s">
        <v>61</v>
      </c>
    </row>
    <row r="4084" spans="2:15" x14ac:dyDescent="0.2">
      <c r="B4084" s="1" t="s">
        <v>29636</v>
      </c>
      <c r="D4084" s="10">
        <v>29358649</v>
      </c>
      <c r="I4084" t="s">
        <v>61</v>
      </c>
      <c r="N4084" t="s">
        <v>61</v>
      </c>
    </row>
    <row r="4085" spans="2:15" x14ac:dyDescent="0.2">
      <c r="B4085" s="1" t="s">
        <v>29637</v>
      </c>
      <c r="D4085" s="10">
        <v>29358649</v>
      </c>
      <c r="G4085" t="s">
        <v>61</v>
      </c>
      <c r="I4085" t="s">
        <v>62</v>
      </c>
      <c r="M4085" t="s">
        <v>61</v>
      </c>
      <c r="N4085" t="s">
        <v>61</v>
      </c>
      <c r="O4085" t="s">
        <v>61</v>
      </c>
    </row>
    <row r="4086" spans="2:15" x14ac:dyDescent="0.2">
      <c r="B4086" s="1" t="s">
        <v>29638</v>
      </c>
      <c r="D4086" s="10">
        <v>29358649</v>
      </c>
      <c r="I4086" t="s">
        <v>61</v>
      </c>
      <c r="N4086" t="s">
        <v>61</v>
      </c>
    </row>
    <row r="4087" spans="2:15" x14ac:dyDescent="0.2">
      <c r="B4087" s="1" t="s">
        <v>29639</v>
      </c>
      <c r="D4087" s="10">
        <v>29358649</v>
      </c>
      <c r="I4087" t="s">
        <v>61</v>
      </c>
      <c r="N4087" t="s">
        <v>61</v>
      </c>
    </row>
    <row r="4088" spans="2:15" x14ac:dyDescent="0.2">
      <c r="B4088" s="1" t="s">
        <v>29640</v>
      </c>
      <c r="D4088" s="10">
        <v>29358649</v>
      </c>
      <c r="I4088" t="s">
        <v>61</v>
      </c>
      <c r="N4088" t="s">
        <v>61</v>
      </c>
    </row>
    <row r="4089" spans="2:15" x14ac:dyDescent="0.2">
      <c r="B4089" s="1" t="s">
        <v>29641</v>
      </c>
      <c r="D4089" s="10">
        <v>29358649</v>
      </c>
      <c r="I4089" t="s">
        <v>61</v>
      </c>
      <c r="N4089" t="s">
        <v>61</v>
      </c>
    </row>
    <row r="4090" spans="2:15" x14ac:dyDescent="0.2">
      <c r="B4090" s="1" t="s">
        <v>29642</v>
      </c>
      <c r="D4090" s="10">
        <v>29358649</v>
      </c>
      <c r="I4090" t="s">
        <v>61</v>
      </c>
      <c r="N4090" t="s">
        <v>61</v>
      </c>
    </row>
    <row r="4091" spans="2:15" x14ac:dyDescent="0.2">
      <c r="B4091" s="1" t="s">
        <v>29643</v>
      </c>
      <c r="D4091" s="10">
        <v>29358649</v>
      </c>
      <c r="I4091" t="s">
        <v>61</v>
      </c>
      <c r="N4091" t="s">
        <v>61</v>
      </c>
    </row>
    <row r="4092" spans="2:15" x14ac:dyDescent="0.2">
      <c r="B4092" s="1" t="s">
        <v>29644</v>
      </c>
      <c r="D4092" s="10">
        <v>29358649</v>
      </c>
      <c r="I4092" t="s">
        <v>61</v>
      </c>
      <c r="N4092" t="s">
        <v>61</v>
      </c>
    </row>
    <row r="4093" spans="2:15" x14ac:dyDescent="0.2">
      <c r="B4093" s="1" t="s">
        <v>29645</v>
      </c>
      <c r="D4093" s="10">
        <v>29358649</v>
      </c>
      <c r="I4093" t="s">
        <v>61</v>
      </c>
      <c r="N4093" t="s">
        <v>61</v>
      </c>
    </row>
    <row r="4094" spans="2:15" x14ac:dyDescent="0.2">
      <c r="B4094" s="1" t="s">
        <v>29646</v>
      </c>
      <c r="D4094" s="10">
        <v>29358649</v>
      </c>
      <c r="I4094" t="s">
        <v>61</v>
      </c>
      <c r="N4094" t="s">
        <v>61</v>
      </c>
    </row>
    <row r="4095" spans="2:15" x14ac:dyDescent="0.2">
      <c r="B4095" s="1" t="s">
        <v>29647</v>
      </c>
      <c r="D4095" s="10">
        <v>29358649</v>
      </c>
      <c r="I4095" t="s">
        <v>61</v>
      </c>
      <c r="N4095" t="s">
        <v>61</v>
      </c>
    </row>
    <row r="4096" spans="2:15" x14ac:dyDescent="0.2">
      <c r="B4096" s="1" t="s">
        <v>29648</v>
      </c>
      <c r="D4096" s="10">
        <v>29358649</v>
      </c>
      <c r="I4096" t="s">
        <v>61</v>
      </c>
      <c r="N4096" t="s">
        <v>61</v>
      </c>
    </row>
    <row r="4097" spans="2:15" x14ac:dyDescent="0.2">
      <c r="B4097" s="1" t="s">
        <v>29649</v>
      </c>
      <c r="D4097" s="10">
        <v>29358649</v>
      </c>
      <c r="I4097" t="s">
        <v>61</v>
      </c>
      <c r="N4097" t="s">
        <v>61</v>
      </c>
    </row>
    <row r="4098" spans="2:15" x14ac:dyDescent="0.2">
      <c r="B4098" s="1" t="s">
        <v>29650</v>
      </c>
      <c r="D4098" s="10">
        <v>29358649</v>
      </c>
      <c r="G4098" t="s">
        <v>61</v>
      </c>
      <c r="I4098" t="s">
        <v>62</v>
      </c>
      <c r="M4098" t="s">
        <v>61</v>
      </c>
      <c r="N4098" t="s">
        <v>61</v>
      </c>
      <c r="O4098" t="s">
        <v>61</v>
      </c>
    </row>
    <row r="4099" spans="2:15" x14ac:dyDescent="0.2">
      <c r="B4099" s="1" t="s">
        <v>29651</v>
      </c>
      <c r="D4099" s="10">
        <v>29358649</v>
      </c>
      <c r="I4099" t="s">
        <v>61</v>
      </c>
      <c r="N4099" t="s">
        <v>61</v>
      </c>
    </row>
    <row r="4100" spans="2:15" x14ac:dyDescent="0.2">
      <c r="B4100" s="1" t="s">
        <v>29652</v>
      </c>
      <c r="D4100" s="10">
        <v>29358649</v>
      </c>
      <c r="I4100" t="s">
        <v>61</v>
      </c>
      <c r="N4100" t="s">
        <v>61</v>
      </c>
    </row>
    <row r="4101" spans="2:15" x14ac:dyDescent="0.2">
      <c r="B4101" s="1" t="s">
        <v>29653</v>
      </c>
      <c r="D4101" s="10">
        <v>29358649</v>
      </c>
      <c r="I4101" t="s">
        <v>61</v>
      </c>
      <c r="N4101" t="s">
        <v>61</v>
      </c>
    </row>
    <row r="4102" spans="2:15" x14ac:dyDescent="0.2">
      <c r="B4102" s="1" t="s">
        <v>29654</v>
      </c>
      <c r="D4102" s="10">
        <v>29358649</v>
      </c>
      <c r="I4102" t="s">
        <v>61</v>
      </c>
      <c r="N4102" t="s">
        <v>61</v>
      </c>
    </row>
    <row r="4103" spans="2:15" x14ac:dyDescent="0.2">
      <c r="B4103" s="1" t="s">
        <v>29655</v>
      </c>
      <c r="D4103" s="10">
        <v>29358649</v>
      </c>
      <c r="I4103" t="s">
        <v>61</v>
      </c>
      <c r="N4103" t="s">
        <v>61</v>
      </c>
    </row>
    <row r="4104" spans="2:15" x14ac:dyDescent="0.2">
      <c r="B4104" s="1" t="s">
        <v>29656</v>
      </c>
      <c r="D4104" s="10">
        <v>29358649</v>
      </c>
      <c r="I4104" t="s">
        <v>61</v>
      </c>
      <c r="N4104" t="s">
        <v>61</v>
      </c>
    </row>
    <row r="4105" spans="2:15" x14ac:dyDescent="0.2">
      <c r="B4105" s="1" t="s">
        <v>29657</v>
      </c>
      <c r="D4105" s="10">
        <v>29358649</v>
      </c>
      <c r="I4105" t="s">
        <v>61</v>
      </c>
      <c r="N4105" t="s">
        <v>61</v>
      </c>
    </row>
    <row r="4106" spans="2:15" x14ac:dyDescent="0.2">
      <c r="B4106" s="1" t="s">
        <v>29658</v>
      </c>
      <c r="D4106" s="10">
        <v>29358649</v>
      </c>
      <c r="I4106" t="s">
        <v>61</v>
      </c>
      <c r="N4106" t="s">
        <v>61</v>
      </c>
    </row>
    <row r="4107" spans="2:15" x14ac:dyDescent="0.2">
      <c r="B4107" s="1" t="s">
        <v>29659</v>
      </c>
      <c r="D4107" s="10">
        <v>29358649</v>
      </c>
      <c r="I4107" t="s">
        <v>61</v>
      </c>
      <c r="N4107" t="s">
        <v>61</v>
      </c>
    </row>
    <row r="4108" spans="2:15" x14ac:dyDescent="0.2">
      <c r="B4108" s="1" t="s">
        <v>29660</v>
      </c>
      <c r="D4108" s="10">
        <v>29358649</v>
      </c>
      <c r="I4108" t="s">
        <v>61</v>
      </c>
      <c r="N4108" t="s">
        <v>61</v>
      </c>
    </row>
    <row r="4109" spans="2:15" x14ac:dyDescent="0.2">
      <c r="B4109" s="1" t="s">
        <v>29661</v>
      </c>
      <c r="D4109" s="10">
        <v>29358649</v>
      </c>
      <c r="G4109" t="s">
        <v>61</v>
      </c>
      <c r="I4109" t="s">
        <v>62</v>
      </c>
      <c r="M4109" t="s">
        <v>61</v>
      </c>
      <c r="N4109" t="s">
        <v>61</v>
      </c>
      <c r="O4109" t="s">
        <v>61</v>
      </c>
    </row>
    <row r="4110" spans="2:15" x14ac:dyDescent="0.2">
      <c r="B4110" s="1" t="s">
        <v>29662</v>
      </c>
      <c r="D4110" s="10">
        <v>29358649</v>
      </c>
      <c r="I4110" t="s">
        <v>61</v>
      </c>
      <c r="N4110" t="s">
        <v>61</v>
      </c>
    </row>
    <row r="4111" spans="2:15" x14ac:dyDescent="0.2">
      <c r="B4111" s="1" t="s">
        <v>29663</v>
      </c>
      <c r="D4111" s="10">
        <v>29358649</v>
      </c>
      <c r="I4111" t="s">
        <v>61</v>
      </c>
      <c r="N4111" t="s">
        <v>61</v>
      </c>
    </row>
    <row r="4112" spans="2:15" x14ac:dyDescent="0.2">
      <c r="B4112" s="1" t="s">
        <v>29664</v>
      </c>
      <c r="D4112" s="10">
        <v>29358649</v>
      </c>
      <c r="I4112" t="s">
        <v>61</v>
      </c>
      <c r="N4112" t="s">
        <v>61</v>
      </c>
    </row>
    <row r="4113" spans="2:15" x14ac:dyDescent="0.2">
      <c r="B4113" s="1" t="s">
        <v>29665</v>
      </c>
      <c r="D4113" s="10">
        <v>29358649</v>
      </c>
      <c r="I4113" t="s">
        <v>61</v>
      </c>
      <c r="N4113" t="s">
        <v>61</v>
      </c>
    </row>
    <row r="4114" spans="2:15" x14ac:dyDescent="0.2">
      <c r="B4114" s="1" t="s">
        <v>29666</v>
      </c>
      <c r="D4114" s="10">
        <v>29358649</v>
      </c>
      <c r="I4114" t="s">
        <v>61</v>
      </c>
      <c r="N4114" t="s">
        <v>61</v>
      </c>
    </row>
    <row r="4115" spans="2:15" x14ac:dyDescent="0.2">
      <c r="B4115" s="1" t="s">
        <v>29667</v>
      </c>
      <c r="D4115" s="10">
        <v>29358649</v>
      </c>
      <c r="I4115" t="s">
        <v>61</v>
      </c>
      <c r="N4115" t="s">
        <v>61</v>
      </c>
    </row>
    <row r="4116" spans="2:15" x14ac:dyDescent="0.2">
      <c r="B4116" s="1" t="s">
        <v>29668</v>
      </c>
      <c r="D4116" s="10">
        <v>29358649</v>
      </c>
      <c r="I4116" t="s">
        <v>61</v>
      </c>
      <c r="N4116" t="s">
        <v>61</v>
      </c>
    </row>
    <row r="4117" spans="2:15" x14ac:dyDescent="0.2">
      <c r="B4117" s="1" t="s">
        <v>29669</v>
      </c>
      <c r="D4117" s="10">
        <v>29358649</v>
      </c>
      <c r="I4117" t="s">
        <v>61</v>
      </c>
      <c r="N4117" t="s">
        <v>61</v>
      </c>
    </row>
    <row r="4118" spans="2:15" x14ac:dyDescent="0.2">
      <c r="B4118" s="1" t="s">
        <v>29670</v>
      </c>
      <c r="D4118" s="10">
        <v>29358649</v>
      </c>
      <c r="I4118" t="s">
        <v>61</v>
      </c>
      <c r="N4118" t="s">
        <v>61</v>
      </c>
    </row>
    <row r="4119" spans="2:15" x14ac:dyDescent="0.2">
      <c r="B4119" s="1" t="s">
        <v>29671</v>
      </c>
      <c r="D4119" s="10">
        <v>29358649</v>
      </c>
      <c r="G4119" t="s">
        <v>61</v>
      </c>
      <c r="I4119" t="s">
        <v>62</v>
      </c>
      <c r="M4119" t="s">
        <v>61</v>
      </c>
      <c r="N4119" t="s">
        <v>61</v>
      </c>
      <c r="O4119" t="s">
        <v>61</v>
      </c>
    </row>
    <row r="4120" spans="2:15" x14ac:dyDescent="0.2">
      <c r="B4120" s="1" t="s">
        <v>29672</v>
      </c>
      <c r="D4120" s="10">
        <v>29358649</v>
      </c>
      <c r="I4120" t="s">
        <v>61</v>
      </c>
      <c r="N4120" t="s">
        <v>61</v>
      </c>
    </row>
    <row r="4121" spans="2:15" x14ac:dyDescent="0.2">
      <c r="B4121" s="1" t="s">
        <v>29673</v>
      </c>
      <c r="D4121" s="10">
        <v>29358649</v>
      </c>
      <c r="I4121" t="s">
        <v>61</v>
      </c>
      <c r="N4121" t="s">
        <v>61</v>
      </c>
    </row>
    <row r="4122" spans="2:15" x14ac:dyDescent="0.2">
      <c r="B4122" s="1" t="s">
        <v>29674</v>
      </c>
      <c r="D4122" s="10">
        <v>29358649</v>
      </c>
      <c r="I4122" t="s">
        <v>61</v>
      </c>
      <c r="N4122" t="s">
        <v>61</v>
      </c>
    </row>
    <row r="4123" spans="2:15" x14ac:dyDescent="0.2">
      <c r="B4123" s="1" t="s">
        <v>29675</v>
      </c>
      <c r="D4123" s="10">
        <v>29358649</v>
      </c>
      <c r="I4123" t="s">
        <v>61</v>
      </c>
      <c r="N4123" t="s">
        <v>61</v>
      </c>
    </row>
    <row r="4124" spans="2:15" x14ac:dyDescent="0.2">
      <c r="B4124" s="1" t="s">
        <v>29676</v>
      </c>
      <c r="D4124" s="10">
        <v>29358649</v>
      </c>
      <c r="I4124" t="s">
        <v>61</v>
      </c>
      <c r="N4124" t="s">
        <v>61</v>
      </c>
    </row>
    <row r="4125" spans="2:15" x14ac:dyDescent="0.2">
      <c r="B4125" s="1" t="s">
        <v>29677</v>
      </c>
      <c r="D4125" s="10">
        <v>29358649</v>
      </c>
      <c r="I4125" t="s">
        <v>61</v>
      </c>
      <c r="N4125" t="s">
        <v>61</v>
      </c>
    </row>
    <row r="4126" spans="2:15" x14ac:dyDescent="0.2">
      <c r="B4126" s="1" t="s">
        <v>29678</v>
      </c>
      <c r="D4126" s="10">
        <v>29358649</v>
      </c>
      <c r="I4126" t="s">
        <v>61</v>
      </c>
      <c r="N4126" t="s">
        <v>61</v>
      </c>
    </row>
    <row r="4127" spans="2:15" x14ac:dyDescent="0.2">
      <c r="B4127" s="1" t="s">
        <v>29679</v>
      </c>
      <c r="D4127" s="10">
        <v>29358649</v>
      </c>
      <c r="I4127" t="s">
        <v>61</v>
      </c>
      <c r="N4127" t="s">
        <v>61</v>
      </c>
    </row>
    <row r="4128" spans="2:15" x14ac:dyDescent="0.2">
      <c r="B4128" s="1" t="s">
        <v>29680</v>
      </c>
      <c r="D4128" s="10">
        <v>29358649</v>
      </c>
      <c r="I4128" t="s">
        <v>61</v>
      </c>
      <c r="N4128" t="s">
        <v>61</v>
      </c>
    </row>
    <row r="4129" spans="2:15" x14ac:dyDescent="0.2">
      <c r="B4129" s="1" t="s">
        <v>29681</v>
      </c>
      <c r="D4129" s="10">
        <v>29358649</v>
      </c>
      <c r="I4129" t="s">
        <v>61</v>
      </c>
      <c r="N4129" t="s">
        <v>61</v>
      </c>
    </row>
    <row r="4130" spans="2:15" x14ac:dyDescent="0.2">
      <c r="B4130" s="1" t="s">
        <v>29682</v>
      </c>
      <c r="D4130" s="10">
        <v>29358649</v>
      </c>
      <c r="I4130" t="s">
        <v>61</v>
      </c>
      <c r="N4130" t="s">
        <v>61</v>
      </c>
    </row>
    <row r="4131" spans="2:15" x14ac:dyDescent="0.2">
      <c r="B4131" s="1" t="s">
        <v>29683</v>
      </c>
      <c r="D4131" s="10">
        <v>29358649</v>
      </c>
      <c r="I4131" t="s">
        <v>61</v>
      </c>
      <c r="N4131" t="s">
        <v>61</v>
      </c>
    </row>
    <row r="4132" spans="2:15" x14ac:dyDescent="0.2">
      <c r="B4132" s="1" t="s">
        <v>29684</v>
      </c>
      <c r="D4132" s="10">
        <v>29358649</v>
      </c>
      <c r="I4132" t="s">
        <v>61</v>
      </c>
      <c r="N4132" t="s">
        <v>61</v>
      </c>
    </row>
    <row r="4133" spans="2:15" x14ac:dyDescent="0.2">
      <c r="B4133" s="1" t="s">
        <v>29685</v>
      </c>
      <c r="D4133" s="10">
        <v>29358649</v>
      </c>
      <c r="G4133" t="s">
        <v>61</v>
      </c>
      <c r="I4133" t="s">
        <v>62</v>
      </c>
      <c r="M4133" t="s">
        <v>61</v>
      </c>
      <c r="N4133" t="s">
        <v>61</v>
      </c>
      <c r="O4133" t="s">
        <v>61</v>
      </c>
    </row>
    <row r="4134" spans="2:15" x14ac:dyDescent="0.2">
      <c r="B4134" s="1" t="s">
        <v>29686</v>
      </c>
      <c r="D4134" s="10">
        <v>29358649</v>
      </c>
      <c r="I4134" t="s">
        <v>61</v>
      </c>
      <c r="N4134" t="s">
        <v>61</v>
      </c>
    </row>
    <row r="4135" spans="2:15" x14ac:dyDescent="0.2">
      <c r="B4135" s="1" t="s">
        <v>29687</v>
      </c>
      <c r="D4135" s="10">
        <v>29358649</v>
      </c>
      <c r="I4135" t="s">
        <v>61</v>
      </c>
      <c r="N4135" t="s">
        <v>61</v>
      </c>
    </row>
    <row r="4136" spans="2:15" x14ac:dyDescent="0.2">
      <c r="B4136" s="1" t="s">
        <v>29688</v>
      </c>
      <c r="D4136" s="10">
        <v>29358649</v>
      </c>
      <c r="I4136" t="s">
        <v>61</v>
      </c>
      <c r="N4136" t="s">
        <v>61</v>
      </c>
    </row>
    <row r="4137" spans="2:15" x14ac:dyDescent="0.2">
      <c r="B4137" s="1" t="s">
        <v>29689</v>
      </c>
      <c r="D4137" s="10">
        <v>29358649</v>
      </c>
      <c r="I4137" t="s">
        <v>61</v>
      </c>
      <c r="N4137" t="s">
        <v>61</v>
      </c>
    </row>
    <row r="4138" spans="2:15" x14ac:dyDescent="0.2">
      <c r="B4138" s="1" t="s">
        <v>29690</v>
      </c>
      <c r="D4138" s="10">
        <v>29358649</v>
      </c>
      <c r="I4138" t="s">
        <v>61</v>
      </c>
      <c r="N4138" t="s">
        <v>61</v>
      </c>
    </row>
    <row r="4139" spans="2:15" x14ac:dyDescent="0.2">
      <c r="B4139" s="1" t="s">
        <v>29691</v>
      </c>
      <c r="D4139" s="10">
        <v>29358649</v>
      </c>
      <c r="I4139" t="s">
        <v>61</v>
      </c>
      <c r="N4139" t="s">
        <v>61</v>
      </c>
    </row>
    <row r="4140" spans="2:15" x14ac:dyDescent="0.2">
      <c r="B4140" s="1" t="s">
        <v>29692</v>
      </c>
      <c r="D4140" s="10">
        <v>29358649</v>
      </c>
      <c r="I4140" t="s">
        <v>61</v>
      </c>
      <c r="N4140" t="s">
        <v>61</v>
      </c>
    </row>
    <row r="4141" spans="2:15" x14ac:dyDescent="0.2">
      <c r="B4141" s="1" t="s">
        <v>29693</v>
      </c>
      <c r="D4141" s="10">
        <v>29358649</v>
      </c>
      <c r="I4141" t="s">
        <v>61</v>
      </c>
      <c r="N4141" t="s">
        <v>61</v>
      </c>
    </row>
    <row r="4142" spans="2:15" x14ac:dyDescent="0.2">
      <c r="B4142" s="1" t="s">
        <v>29694</v>
      </c>
      <c r="D4142" s="10">
        <v>29358649</v>
      </c>
      <c r="G4142" t="s">
        <v>61</v>
      </c>
      <c r="I4142" t="s">
        <v>62</v>
      </c>
      <c r="M4142" t="s">
        <v>61</v>
      </c>
      <c r="N4142" t="s">
        <v>61</v>
      </c>
      <c r="O4142" t="s">
        <v>61</v>
      </c>
    </row>
    <row r="4143" spans="2:15" x14ac:dyDescent="0.2">
      <c r="B4143" s="1" t="s">
        <v>29695</v>
      </c>
      <c r="D4143" s="10">
        <v>29358649</v>
      </c>
      <c r="I4143" t="s">
        <v>61</v>
      </c>
      <c r="N4143" t="s">
        <v>61</v>
      </c>
    </row>
    <row r="4144" spans="2:15" x14ac:dyDescent="0.2">
      <c r="B4144" s="1" t="s">
        <v>29696</v>
      </c>
      <c r="D4144" s="10">
        <v>29358649</v>
      </c>
      <c r="I4144" t="s">
        <v>61</v>
      </c>
      <c r="N4144" t="s">
        <v>61</v>
      </c>
    </row>
    <row r="4145" spans="2:15" x14ac:dyDescent="0.2">
      <c r="B4145" s="1" t="s">
        <v>29697</v>
      </c>
      <c r="D4145" s="10">
        <v>29358649</v>
      </c>
      <c r="I4145" t="s">
        <v>61</v>
      </c>
      <c r="N4145" t="s">
        <v>61</v>
      </c>
    </row>
    <row r="4146" spans="2:15" x14ac:dyDescent="0.2">
      <c r="B4146" s="1" t="s">
        <v>29698</v>
      </c>
      <c r="D4146" s="10">
        <v>29358649</v>
      </c>
      <c r="I4146" t="s">
        <v>61</v>
      </c>
      <c r="N4146" t="s">
        <v>61</v>
      </c>
    </row>
    <row r="4147" spans="2:15" x14ac:dyDescent="0.2">
      <c r="B4147" s="1" t="s">
        <v>29699</v>
      </c>
      <c r="D4147" s="10">
        <v>29358649</v>
      </c>
      <c r="I4147" t="s">
        <v>61</v>
      </c>
      <c r="N4147" t="s">
        <v>61</v>
      </c>
    </row>
    <row r="4148" spans="2:15" x14ac:dyDescent="0.2">
      <c r="B4148" s="1" t="s">
        <v>29700</v>
      </c>
      <c r="D4148" s="10">
        <v>29358649</v>
      </c>
      <c r="I4148" t="s">
        <v>61</v>
      </c>
      <c r="N4148" t="s">
        <v>61</v>
      </c>
    </row>
    <row r="4149" spans="2:15" x14ac:dyDescent="0.2">
      <c r="B4149" s="1" t="s">
        <v>29701</v>
      </c>
      <c r="D4149" s="10">
        <v>29358649</v>
      </c>
      <c r="I4149" t="s">
        <v>61</v>
      </c>
      <c r="N4149" t="s">
        <v>61</v>
      </c>
    </row>
    <row r="4150" spans="2:15" x14ac:dyDescent="0.2">
      <c r="B4150" s="1" t="s">
        <v>29702</v>
      </c>
      <c r="D4150" s="10">
        <v>29358649</v>
      </c>
      <c r="I4150" t="s">
        <v>61</v>
      </c>
      <c r="N4150" t="s">
        <v>61</v>
      </c>
    </row>
    <row r="4151" spans="2:15" x14ac:dyDescent="0.2">
      <c r="B4151" s="1" t="s">
        <v>29703</v>
      </c>
      <c r="D4151" s="10">
        <v>29358649</v>
      </c>
      <c r="I4151" t="s">
        <v>61</v>
      </c>
      <c r="N4151" t="s">
        <v>61</v>
      </c>
    </row>
    <row r="4152" spans="2:15" x14ac:dyDescent="0.2">
      <c r="B4152" s="1" t="s">
        <v>29704</v>
      </c>
      <c r="D4152" s="10">
        <v>29358649</v>
      </c>
      <c r="I4152" t="s">
        <v>61</v>
      </c>
      <c r="N4152" t="s">
        <v>61</v>
      </c>
    </row>
    <row r="4153" spans="2:15" x14ac:dyDescent="0.2">
      <c r="B4153" s="1" t="s">
        <v>29705</v>
      </c>
      <c r="D4153" s="10">
        <v>29358649</v>
      </c>
      <c r="I4153" t="s">
        <v>61</v>
      </c>
      <c r="N4153" t="s">
        <v>61</v>
      </c>
    </row>
    <row r="4154" spans="2:15" x14ac:dyDescent="0.2">
      <c r="B4154" s="1" t="s">
        <v>29706</v>
      </c>
      <c r="D4154" s="10">
        <v>29358649</v>
      </c>
      <c r="I4154" t="s">
        <v>61</v>
      </c>
      <c r="N4154" t="s">
        <v>61</v>
      </c>
    </row>
    <row r="4155" spans="2:15" x14ac:dyDescent="0.2">
      <c r="B4155" s="1" t="s">
        <v>29707</v>
      </c>
      <c r="D4155" s="10">
        <v>29358649</v>
      </c>
      <c r="I4155" t="s">
        <v>61</v>
      </c>
      <c r="N4155" t="s">
        <v>61</v>
      </c>
    </row>
    <row r="4156" spans="2:15" x14ac:dyDescent="0.2">
      <c r="B4156" s="1" t="s">
        <v>29708</v>
      </c>
      <c r="D4156" s="10">
        <v>29358649</v>
      </c>
      <c r="I4156" t="s">
        <v>61</v>
      </c>
      <c r="N4156" t="s">
        <v>61</v>
      </c>
    </row>
    <row r="4157" spans="2:15" x14ac:dyDescent="0.2">
      <c r="B4157" s="1" t="s">
        <v>29709</v>
      </c>
      <c r="D4157" s="10">
        <v>29358649</v>
      </c>
      <c r="I4157" t="s">
        <v>61</v>
      </c>
      <c r="N4157" t="s">
        <v>61</v>
      </c>
    </row>
    <row r="4158" spans="2:15" x14ac:dyDescent="0.2">
      <c r="B4158" s="1" t="s">
        <v>29710</v>
      </c>
      <c r="D4158" s="10">
        <v>29358649</v>
      </c>
      <c r="G4158" t="s">
        <v>61</v>
      </c>
      <c r="I4158" t="s">
        <v>62</v>
      </c>
      <c r="M4158" t="s">
        <v>61</v>
      </c>
      <c r="N4158" t="s">
        <v>61</v>
      </c>
      <c r="O4158" t="s">
        <v>61</v>
      </c>
    </row>
    <row r="4159" spans="2:15" x14ac:dyDescent="0.2">
      <c r="B4159" s="1" t="s">
        <v>29711</v>
      </c>
      <c r="D4159" s="10">
        <v>29358649</v>
      </c>
      <c r="I4159" t="s">
        <v>61</v>
      </c>
      <c r="N4159" t="s">
        <v>61</v>
      </c>
    </row>
    <row r="4160" spans="2:15" x14ac:dyDescent="0.2">
      <c r="B4160" s="1" t="s">
        <v>29712</v>
      </c>
      <c r="D4160" s="10">
        <v>29358649</v>
      </c>
      <c r="I4160" t="s">
        <v>61</v>
      </c>
      <c r="N4160" t="s">
        <v>61</v>
      </c>
    </row>
    <row r="4161" spans="2:15" x14ac:dyDescent="0.2">
      <c r="B4161" s="1" t="s">
        <v>29713</v>
      </c>
      <c r="D4161" s="10">
        <v>29358649</v>
      </c>
      <c r="I4161" t="s">
        <v>61</v>
      </c>
      <c r="N4161" t="s">
        <v>61</v>
      </c>
    </row>
    <row r="4162" spans="2:15" x14ac:dyDescent="0.2">
      <c r="B4162" s="1" t="s">
        <v>29714</v>
      </c>
      <c r="D4162" s="10">
        <v>29358649</v>
      </c>
      <c r="I4162" t="s">
        <v>61</v>
      </c>
      <c r="N4162" t="s">
        <v>61</v>
      </c>
    </row>
    <row r="4163" spans="2:15" x14ac:dyDescent="0.2">
      <c r="B4163" s="1" t="s">
        <v>29715</v>
      </c>
      <c r="D4163" s="10">
        <v>29358649</v>
      </c>
      <c r="I4163" t="s">
        <v>61</v>
      </c>
      <c r="N4163" t="s">
        <v>61</v>
      </c>
    </row>
    <row r="4164" spans="2:15" x14ac:dyDescent="0.2">
      <c r="B4164" s="1" t="s">
        <v>29716</v>
      </c>
      <c r="D4164" s="10">
        <v>29358649</v>
      </c>
      <c r="I4164" t="s">
        <v>61</v>
      </c>
      <c r="N4164" t="s">
        <v>61</v>
      </c>
    </row>
    <row r="4165" spans="2:15" x14ac:dyDescent="0.2">
      <c r="B4165" s="1" t="s">
        <v>29717</v>
      </c>
      <c r="D4165" s="10">
        <v>29358649</v>
      </c>
      <c r="I4165" t="s">
        <v>61</v>
      </c>
      <c r="N4165" t="s">
        <v>61</v>
      </c>
    </row>
    <row r="4166" spans="2:15" x14ac:dyDescent="0.2">
      <c r="B4166" s="1" t="s">
        <v>29718</v>
      </c>
      <c r="D4166" s="10">
        <v>29358649</v>
      </c>
      <c r="G4166" t="s">
        <v>61</v>
      </c>
      <c r="I4166" t="s">
        <v>61</v>
      </c>
      <c r="M4166" t="s">
        <v>61</v>
      </c>
      <c r="N4166" t="s">
        <v>61</v>
      </c>
      <c r="O4166" t="s">
        <v>61</v>
      </c>
    </row>
    <row r="4167" spans="2:15" x14ac:dyDescent="0.2">
      <c r="B4167" s="1" t="s">
        <v>29719</v>
      </c>
      <c r="D4167" s="10">
        <v>29358649</v>
      </c>
      <c r="G4167" t="s">
        <v>61</v>
      </c>
      <c r="I4167" t="s">
        <v>62</v>
      </c>
      <c r="M4167" t="s">
        <v>61</v>
      </c>
      <c r="N4167" t="s">
        <v>61</v>
      </c>
      <c r="O4167" t="s">
        <v>61</v>
      </c>
    </row>
    <row r="4168" spans="2:15" x14ac:dyDescent="0.2">
      <c r="B4168" s="1" t="s">
        <v>29720</v>
      </c>
      <c r="D4168" s="10">
        <v>29358649</v>
      </c>
      <c r="I4168" t="s">
        <v>61</v>
      </c>
      <c r="N4168" t="s">
        <v>61</v>
      </c>
    </row>
    <row r="4169" spans="2:15" x14ac:dyDescent="0.2">
      <c r="B4169" s="1" t="s">
        <v>29721</v>
      </c>
      <c r="D4169" s="10">
        <v>29358649</v>
      </c>
      <c r="I4169" t="s">
        <v>61</v>
      </c>
      <c r="N4169" t="s">
        <v>61</v>
      </c>
    </row>
    <row r="4170" spans="2:15" x14ac:dyDescent="0.2">
      <c r="B4170" s="1" t="s">
        <v>29722</v>
      </c>
      <c r="D4170" s="10">
        <v>29358649</v>
      </c>
      <c r="I4170" t="s">
        <v>61</v>
      </c>
      <c r="N4170" t="s">
        <v>61</v>
      </c>
    </row>
    <row r="4171" spans="2:15" x14ac:dyDescent="0.2">
      <c r="B4171" s="1" t="s">
        <v>29723</v>
      </c>
      <c r="D4171" s="10">
        <v>29358649</v>
      </c>
      <c r="I4171" t="s">
        <v>61</v>
      </c>
      <c r="N4171" t="s">
        <v>61</v>
      </c>
    </row>
    <row r="4172" spans="2:15" x14ac:dyDescent="0.2">
      <c r="B4172" s="1" t="s">
        <v>29724</v>
      </c>
      <c r="D4172" s="10">
        <v>29358649</v>
      </c>
      <c r="I4172" t="s">
        <v>61</v>
      </c>
      <c r="N4172" t="s">
        <v>61</v>
      </c>
    </row>
    <row r="4173" spans="2:15" x14ac:dyDescent="0.2">
      <c r="B4173" s="1" t="s">
        <v>29725</v>
      </c>
      <c r="D4173" s="10">
        <v>29358649</v>
      </c>
      <c r="I4173" t="s">
        <v>61</v>
      </c>
      <c r="N4173" t="s">
        <v>61</v>
      </c>
    </row>
    <row r="4174" spans="2:15" x14ac:dyDescent="0.2">
      <c r="B4174" s="1" t="s">
        <v>29726</v>
      </c>
      <c r="D4174" s="10">
        <v>29358649</v>
      </c>
      <c r="I4174" t="s">
        <v>61</v>
      </c>
      <c r="N4174" t="s">
        <v>61</v>
      </c>
    </row>
    <row r="4175" spans="2:15" x14ac:dyDescent="0.2">
      <c r="B4175" s="1" t="s">
        <v>29727</v>
      </c>
      <c r="D4175" s="10">
        <v>29358649</v>
      </c>
      <c r="I4175" t="s">
        <v>61</v>
      </c>
      <c r="N4175" t="s">
        <v>61</v>
      </c>
    </row>
    <row r="4176" spans="2:15" x14ac:dyDescent="0.2">
      <c r="B4176" s="1" t="s">
        <v>29728</v>
      </c>
      <c r="D4176" s="10">
        <v>29358649</v>
      </c>
      <c r="I4176" t="s">
        <v>61</v>
      </c>
      <c r="N4176" t="s">
        <v>61</v>
      </c>
    </row>
    <row r="4177" spans="2:14" x14ac:dyDescent="0.2">
      <c r="B4177" s="1" t="s">
        <v>29729</v>
      </c>
      <c r="D4177" s="10">
        <v>29358649</v>
      </c>
      <c r="I4177" t="s">
        <v>61</v>
      </c>
      <c r="N4177" t="s">
        <v>61</v>
      </c>
    </row>
    <row r="4178" spans="2:14" x14ac:dyDescent="0.2">
      <c r="B4178" s="1" t="s">
        <v>29730</v>
      </c>
      <c r="D4178" s="10">
        <v>29358649</v>
      </c>
      <c r="I4178" t="s">
        <v>61</v>
      </c>
      <c r="N4178" t="s">
        <v>61</v>
      </c>
    </row>
    <row r="4179" spans="2:14" x14ac:dyDescent="0.2">
      <c r="B4179" s="1" t="s">
        <v>29731</v>
      </c>
      <c r="D4179" s="10">
        <v>29358649</v>
      </c>
      <c r="I4179" t="s">
        <v>61</v>
      </c>
      <c r="N4179" t="s">
        <v>61</v>
      </c>
    </row>
    <row r="4180" spans="2:14" x14ac:dyDescent="0.2">
      <c r="B4180" s="1" t="s">
        <v>29732</v>
      </c>
      <c r="D4180" s="10">
        <v>29358649</v>
      </c>
      <c r="I4180" t="s">
        <v>61</v>
      </c>
      <c r="N4180" t="s">
        <v>61</v>
      </c>
    </row>
    <row r="4181" spans="2:14" x14ac:dyDescent="0.2">
      <c r="B4181" s="1" t="s">
        <v>29733</v>
      </c>
      <c r="D4181" s="10">
        <v>29358649</v>
      </c>
      <c r="I4181" t="s">
        <v>61</v>
      </c>
      <c r="N4181" t="s">
        <v>61</v>
      </c>
    </row>
    <row r="4182" spans="2:14" x14ac:dyDescent="0.2">
      <c r="B4182" s="1" t="s">
        <v>29734</v>
      </c>
      <c r="D4182" s="10">
        <v>29358649</v>
      </c>
      <c r="I4182" t="s">
        <v>61</v>
      </c>
      <c r="N4182" t="s">
        <v>61</v>
      </c>
    </row>
    <row r="4183" spans="2:14" x14ac:dyDescent="0.2">
      <c r="B4183" s="1" t="s">
        <v>29735</v>
      </c>
      <c r="D4183" s="10">
        <v>29358649</v>
      </c>
      <c r="I4183" t="s">
        <v>61</v>
      </c>
      <c r="N4183" t="s">
        <v>61</v>
      </c>
    </row>
    <row r="4184" spans="2:14" x14ac:dyDescent="0.2">
      <c r="B4184" s="1" t="s">
        <v>29736</v>
      </c>
      <c r="D4184" s="10">
        <v>29358649</v>
      </c>
      <c r="I4184" t="s">
        <v>61</v>
      </c>
      <c r="N4184" t="s">
        <v>61</v>
      </c>
    </row>
    <row r="4185" spans="2:14" x14ac:dyDescent="0.2">
      <c r="B4185" s="1" t="s">
        <v>29737</v>
      </c>
      <c r="D4185" s="10">
        <v>29358649</v>
      </c>
      <c r="I4185" t="s">
        <v>61</v>
      </c>
      <c r="N4185" t="s">
        <v>61</v>
      </c>
    </row>
    <row r="4186" spans="2:14" x14ac:dyDescent="0.2">
      <c r="B4186" s="1" t="s">
        <v>29738</v>
      </c>
      <c r="D4186" s="10">
        <v>29358649</v>
      </c>
      <c r="I4186" t="s">
        <v>61</v>
      </c>
      <c r="N4186" t="s">
        <v>61</v>
      </c>
    </row>
    <row r="4187" spans="2:14" x14ac:dyDescent="0.2">
      <c r="B4187" s="1" t="s">
        <v>29739</v>
      </c>
      <c r="D4187" s="10">
        <v>29358649</v>
      </c>
      <c r="I4187" t="s">
        <v>61</v>
      </c>
      <c r="N4187" t="s">
        <v>61</v>
      </c>
    </row>
    <row r="4188" spans="2:14" x14ac:dyDescent="0.2">
      <c r="B4188" s="1" t="s">
        <v>29740</v>
      </c>
      <c r="D4188" s="10">
        <v>29358649</v>
      </c>
      <c r="I4188" t="s">
        <v>61</v>
      </c>
      <c r="N4188" t="s">
        <v>61</v>
      </c>
    </row>
    <row r="4189" spans="2:14" x14ac:dyDescent="0.2">
      <c r="B4189" s="1" t="s">
        <v>29741</v>
      </c>
      <c r="D4189" s="10">
        <v>29358649</v>
      </c>
      <c r="I4189" t="s">
        <v>61</v>
      </c>
      <c r="N4189" t="s">
        <v>61</v>
      </c>
    </row>
    <row r="4190" spans="2:14" x14ac:dyDescent="0.2">
      <c r="B4190" s="1" t="s">
        <v>29742</v>
      </c>
      <c r="D4190" s="10">
        <v>29358649</v>
      </c>
      <c r="I4190" t="s">
        <v>61</v>
      </c>
      <c r="N4190" t="s">
        <v>61</v>
      </c>
    </row>
    <row r="4191" spans="2:14" x14ac:dyDescent="0.2">
      <c r="B4191" s="1" t="s">
        <v>29743</v>
      </c>
      <c r="D4191" s="10">
        <v>29358649</v>
      </c>
      <c r="I4191" t="s">
        <v>61</v>
      </c>
      <c r="N4191" t="s">
        <v>61</v>
      </c>
    </row>
    <row r="4192" spans="2:14" x14ac:dyDescent="0.2">
      <c r="B4192" s="1" t="s">
        <v>29744</v>
      </c>
      <c r="D4192" s="10">
        <v>29358649</v>
      </c>
      <c r="I4192" t="s">
        <v>61</v>
      </c>
      <c r="N4192" t="s">
        <v>61</v>
      </c>
    </row>
    <row r="4193" spans="2:14" x14ac:dyDescent="0.2">
      <c r="B4193" s="1" t="s">
        <v>29745</v>
      </c>
      <c r="D4193" s="10">
        <v>29358649</v>
      </c>
      <c r="I4193" t="s">
        <v>61</v>
      </c>
      <c r="N4193" t="s">
        <v>61</v>
      </c>
    </row>
    <row r="4194" spans="2:14" x14ac:dyDescent="0.2">
      <c r="B4194" s="1" t="s">
        <v>29746</v>
      </c>
      <c r="D4194" s="10">
        <v>29358649</v>
      </c>
      <c r="I4194" t="s">
        <v>61</v>
      </c>
      <c r="N4194" t="s">
        <v>61</v>
      </c>
    </row>
    <row r="4195" spans="2:14" x14ac:dyDescent="0.2">
      <c r="B4195" s="1" t="s">
        <v>29747</v>
      </c>
      <c r="D4195" s="10">
        <v>29358649</v>
      </c>
      <c r="I4195" t="s">
        <v>61</v>
      </c>
      <c r="N4195" t="s">
        <v>61</v>
      </c>
    </row>
    <row r="4196" spans="2:14" x14ac:dyDescent="0.2">
      <c r="B4196" s="1" t="s">
        <v>29748</v>
      </c>
      <c r="D4196" s="10">
        <v>29358649</v>
      </c>
      <c r="I4196" t="s">
        <v>61</v>
      </c>
      <c r="N4196" t="s">
        <v>61</v>
      </c>
    </row>
    <row r="4197" spans="2:14" x14ac:dyDescent="0.2">
      <c r="B4197" s="1" t="s">
        <v>29749</v>
      </c>
      <c r="D4197" s="10">
        <v>29358649</v>
      </c>
      <c r="I4197" t="s">
        <v>61</v>
      </c>
      <c r="N4197" t="s">
        <v>61</v>
      </c>
    </row>
    <row r="4198" spans="2:14" x14ac:dyDescent="0.2">
      <c r="B4198" s="1" t="s">
        <v>29750</v>
      </c>
      <c r="D4198" s="10">
        <v>29358649</v>
      </c>
      <c r="I4198" t="s">
        <v>61</v>
      </c>
      <c r="N4198" t="s">
        <v>61</v>
      </c>
    </row>
    <row r="4199" spans="2:14" x14ac:dyDescent="0.2">
      <c r="B4199" s="1" t="s">
        <v>29751</v>
      </c>
      <c r="D4199" s="10">
        <v>29358649</v>
      </c>
      <c r="I4199" t="s">
        <v>61</v>
      </c>
      <c r="N4199" t="s">
        <v>61</v>
      </c>
    </row>
    <row r="4200" spans="2:14" x14ac:dyDescent="0.2">
      <c r="B4200" s="1" t="s">
        <v>29752</v>
      </c>
      <c r="D4200" s="10">
        <v>29358649</v>
      </c>
      <c r="I4200" t="s">
        <v>61</v>
      </c>
      <c r="N4200" t="s">
        <v>61</v>
      </c>
    </row>
    <row r="4201" spans="2:14" x14ac:dyDescent="0.2">
      <c r="B4201" s="1" t="s">
        <v>29753</v>
      </c>
      <c r="D4201" s="10">
        <v>29358649</v>
      </c>
      <c r="I4201" t="s">
        <v>61</v>
      </c>
      <c r="N4201" t="s">
        <v>61</v>
      </c>
    </row>
    <row r="4202" spans="2:14" x14ac:dyDescent="0.2">
      <c r="B4202" s="1" t="s">
        <v>29754</v>
      </c>
      <c r="D4202" s="10">
        <v>29358649</v>
      </c>
      <c r="I4202" t="s">
        <v>61</v>
      </c>
      <c r="N4202" t="s">
        <v>61</v>
      </c>
    </row>
    <row r="4203" spans="2:14" x14ac:dyDescent="0.2">
      <c r="B4203" s="1" t="s">
        <v>29755</v>
      </c>
      <c r="D4203" s="10">
        <v>29358649</v>
      </c>
      <c r="I4203" t="s">
        <v>61</v>
      </c>
      <c r="N4203" t="s">
        <v>61</v>
      </c>
    </row>
    <row r="4204" spans="2:14" x14ac:dyDescent="0.2">
      <c r="B4204" s="1" t="s">
        <v>29756</v>
      </c>
      <c r="D4204" s="10">
        <v>29358649</v>
      </c>
      <c r="I4204" t="s">
        <v>61</v>
      </c>
      <c r="N4204" t="s">
        <v>61</v>
      </c>
    </row>
    <row r="4205" spans="2:14" x14ac:dyDescent="0.2">
      <c r="B4205" s="1" t="s">
        <v>29757</v>
      </c>
      <c r="D4205" s="10">
        <v>29358649</v>
      </c>
      <c r="I4205" t="s">
        <v>61</v>
      </c>
      <c r="N4205" t="s">
        <v>61</v>
      </c>
    </row>
    <row r="4206" spans="2:14" x14ac:dyDescent="0.2">
      <c r="B4206" s="1" t="s">
        <v>29758</v>
      </c>
      <c r="D4206" s="10">
        <v>29358649</v>
      </c>
      <c r="I4206" t="s">
        <v>61</v>
      </c>
      <c r="N4206" t="s">
        <v>61</v>
      </c>
    </row>
    <row r="4207" spans="2:14" x14ac:dyDescent="0.2">
      <c r="B4207" s="1" t="s">
        <v>29759</v>
      </c>
      <c r="D4207" s="10">
        <v>29358649</v>
      </c>
      <c r="I4207" t="s">
        <v>61</v>
      </c>
      <c r="N4207" t="s">
        <v>61</v>
      </c>
    </row>
    <row r="4208" spans="2:14" x14ac:dyDescent="0.2">
      <c r="B4208" s="1" t="s">
        <v>29760</v>
      </c>
      <c r="D4208" s="10">
        <v>29358649</v>
      </c>
      <c r="I4208" t="s">
        <v>61</v>
      </c>
      <c r="N4208" t="s">
        <v>61</v>
      </c>
    </row>
    <row r="4209" spans="2:15" x14ac:dyDescent="0.2">
      <c r="B4209" s="1" t="s">
        <v>29761</v>
      </c>
      <c r="D4209" s="10">
        <v>29358649</v>
      </c>
      <c r="I4209" t="s">
        <v>61</v>
      </c>
      <c r="N4209" t="s">
        <v>61</v>
      </c>
    </row>
    <row r="4210" spans="2:15" x14ac:dyDescent="0.2">
      <c r="B4210" s="1" t="s">
        <v>29762</v>
      </c>
      <c r="D4210" s="10">
        <v>29358649</v>
      </c>
      <c r="I4210" t="s">
        <v>61</v>
      </c>
      <c r="N4210" t="s">
        <v>61</v>
      </c>
    </row>
    <row r="4211" spans="2:15" x14ac:dyDescent="0.2">
      <c r="B4211" s="1" t="s">
        <v>29763</v>
      </c>
      <c r="D4211" s="10">
        <v>29358649</v>
      </c>
      <c r="I4211" t="s">
        <v>61</v>
      </c>
      <c r="N4211" t="s">
        <v>61</v>
      </c>
    </row>
    <row r="4212" spans="2:15" x14ac:dyDescent="0.2">
      <c r="B4212" s="1" t="s">
        <v>29764</v>
      </c>
      <c r="D4212" s="10">
        <v>29358649</v>
      </c>
      <c r="I4212" t="s">
        <v>61</v>
      </c>
      <c r="N4212" t="s">
        <v>61</v>
      </c>
    </row>
    <row r="4213" spans="2:15" x14ac:dyDescent="0.2">
      <c r="B4213" s="1" t="s">
        <v>29765</v>
      </c>
      <c r="D4213" s="10">
        <v>29358649</v>
      </c>
      <c r="G4213" t="s">
        <v>61</v>
      </c>
      <c r="I4213" t="s">
        <v>62</v>
      </c>
      <c r="M4213" t="s">
        <v>61</v>
      </c>
      <c r="N4213" t="s">
        <v>62</v>
      </c>
      <c r="O4213" t="s">
        <v>62</v>
      </c>
    </row>
    <row r="4214" spans="2:15" x14ac:dyDescent="0.2">
      <c r="B4214" s="1" t="s">
        <v>29766</v>
      </c>
      <c r="D4214" s="10">
        <v>29358649</v>
      </c>
      <c r="I4214" t="s">
        <v>61</v>
      </c>
      <c r="N4214" t="s">
        <v>61</v>
      </c>
    </row>
    <row r="4215" spans="2:15" x14ac:dyDescent="0.2">
      <c r="B4215" s="1" t="s">
        <v>29767</v>
      </c>
      <c r="D4215" s="10">
        <v>29358649</v>
      </c>
      <c r="G4215" t="s">
        <v>61</v>
      </c>
      <c r="I4215" t="s">
        <v>62</v>
      </c>
      <c r="M4215" t="s">
        <v>62</v>
      </c>
      <c r="N4215" t="s">
        <v>62</v>
      </c>
      <c r="O4215" t="s">
        <v>62</v>
      </c>
    </row>
    <row r="4216" spans="2:15" x14ac:dyDescent="0.2">
      <c r="B4216" s="1" t="s">
        <v>29768</v>
      </c>
      <c r="D4216" s="10">
        <v>29358649</v>
      </c>
      <c r="I4216" t="s">
        <v>61</v>
      </c>
      <c r="N4216" t="s">
        <v>61</v>
      </c>
    </row>
    <row r="4217" spans="2:15" x14ac:dyDescent="0.2">
      <c r="B4217" s="1" t="s">
        <v>29769</v>
      </c>
      <c r="D4217" s="10">
        <v>29358649</v>
      </c>
      <c r="I4217" t="s">
        <v>61</v>
      </c>
      <c r="N4217" t="s">
        <v>61</v>
      </c>
    </row>
    <row r="4218" spans="2:15" x14ac:dyDescent="0.2">
      <c r="B4218" s="1" t="s">
        <v>29770</v>
      </c>
      <c r="D4218" s="10">
        <v>29358649</v>
      </c>
      <c r="I4218" t="s">
        <v>61</v>
      </c>
      <c r="N4218" t="s">
        <v>61</v>
      </c>
    </row>
    <row r="4219" spans="2:15" x14ac:dyDescent="0.2">
      <c r="B4219" s="1" t="s">
        <v>29771</v>
      </c>
      <c r="D4219" s="10">
        <v>29358649</v>
      </c>
      <c r="I4219" t="s">
        <v>61</v>
      </c>
      <c r="N4219" t="s">
        <v>61</v>
      </c>
    </row>
    <row r="4220" spans="2:15" x14ac:dyDescent="0.2">
      <c r="B4220" s="1" t="s">
        <v>29772</v>
      </c>
      <c r="D4220" s="10">
        <v>29358649</v>
      </c>
      <c r="I4220" t="s">
        <v>61</v>
      </c>
      <c r="N4220" t="s">
        <v>61</v>
      </c>
    </row>
    <row r="4221" spans="2:15" x14ac:dyDescent="0.2">
      <c r="B4221" s="1" t="s">
        <v>29773</v>
      </c>
      <c r="D4221" s="10">
        <v>29358649</v>
      </c>
      <c r="I4221" t="s">
        <v>61</v>
      </c>
      <c r="N4221" t="s">
        <v>61</v>
      </c>
    </row>
    <row r="4222" spans="2:15" x14ac:dyDescent="0.2">
      <c r="B4222" s="1" t="s">
        <v>29774</v>
      </c>
      <c r="D4222" s="10">
        <v>29358649</v>
      </c>
      <c r="I4222" t="s">
        <v>61</v>
      </c>
      <c r="N4222" t="s">
        <v>61</v>
      </c>
    </row>
    <row r="4223" spans="2:15" x14ac:dyDescent="0.2">
      <c r="B4223" s="1" t="s">
        <v>29775</v>
      </c>
      <c r="D4223" s="10">
        <v>29358649</v>
      </c>
      <c r="I4223" t="s">
        <v>61</v>
      </c>
      <c r="N4223" t="s">
        <v>61</v>
      </c>
    </row>
    <row r="4224" spans="2:15" x14ac:dyDescent="0.2">
      <c r="B4224" s="1" t="s">
        <v>29776</v>
      </c>
      <c r="D4224" s="10">
        <v>29358649</v>
      </c>
      <c r="I4224" t="s">
        <v>61</v>
      </c>
      <c r="N4224" t="s">
        <v>61</v>
      </c>
    </row>
    <row r="4225" spans="2:15" x14ac:dyDescent="0.2">
      <c r="B4225" s="1" t="s">
        <v>29777</v>
      </c>
      <c r="D4225" s="10">
        <v>29358649</v>
      </c>
      <c r="I4225" t="s">
        <v>61</v>
      </c>
      <c r="N4225" t="s">
        <v>61</v>
      </c>
    </row>
    <row r="4226" spans="2:15" x14ac:dyDescent="0.2">
      <c r="B4226" s="1" t="s">
        <v>29778</v>
      </c>
      <c r="D4226" s="10">
        <v>29358649</v>
      </c>
      <c r="I4226" t="s">
        <v>61</v>
      </c>
      <c r="N4226" t="s">
        <v>61</v>
      </c>
    </row>
    <row r="4227" spans="2:15" x14ac:dyDescent="0.2">
      <c r="B4227" s="1" t="s">
        <v>29779</v>
      </c>
      <c r="D4227" s="10">
        <v>29358649</v>
      </c>
      <c r="I4227" t="s">
        <v>61</v>
      </c>
      <c r="N4227" t="s">
        <v>61</v>
      </c>
    </row>
    <row r="4228" spans="2:15" x14ac:dyDescent="0.2">
      <c r="B4228" s="1" t="s">
        <v>29780</v>
      </c>
      <c r="D4228" s="10">
        <v>29358649</v>
      </c>
      <c r="I4228" t="s">
        <v>61</v>
      </c>
      <c r="N4228" t="s">
        <v>61</v>
      </c>
    </row>
    <row r="4229" spans="2:15" x14ac:dyDescent="0.2">
      <c r="B4229" s="1" t="s">
        <v>29781</v>
      </c>
      <c r="D4229" s="10">
        <v>29358649</v>
      </c>
      <c r="I4229" t="s">
        <v>61</v>
      </c>
      <c r="N4229" t="s">
        <v>61</v>
      </c>
    </row>
    <row r="4230" spans="2:15" x14ac:dyDescent="0.2">
      <c r="B4230" s="1" t="s">
        <v>29782</v>
      </c>
      <c r="D4230" s="10">
        <v>29358649</v>
      </c>
      <c r="I4230" t="s">
        <v>61</v>
      </c>
      <c r="N4230" t="s">
        <v>61</v>
      </c>
    </row>
    <row r="4231" spans="2:15" x14ac:dyDescent="0.2">
      <c r="B4231" s="1" t="s">
        <v>29783</v>
      </c>
      <c r="D4231" s="10">
        <v>29358649</v>
      </c>
      <c r="I4231" t="s">
        <v>61</v>
      </c>
      <c r="N4231" t="s">
        <v>61</v>
      </c>
    </row>
    <row r="4232" spans="2:15" x14ac:dyDescent="0.2">
      <c r="B4232" s="1" t="s">
        <v>29784</v>
      </c>
      <c r="D4232" s="10">
        <v>29358649</v>
      </c>
      <c r="I4232" t="s">
        <v>61</v>
      </c>
      <c r="N4232" t="s">
        <v>61</v>
      </c>
    </row>
    <row r="4233" spans="2:15" x14ac:dyDescent="0.2">
      <c r="B4233" s="1" t="s">
        <v>29785</v>
      </c>
      <c r="D4233" s="10">
        <v>29358649</v>
      </c>
      <c r="I4233" t="s">
        <v>61</v>
      </c>
      <c r="N4233" t="s">
        <v>61</v>
      </c>
    </row>
    <row r="4234" spans="2:15" x14ac:dyDescent="0.2">
      <c r="B4234" s="1" t="s">
        <v>29786</v>
      </c>
      <c r="D4234" s="10">
        <v>29358649</v>
      </c>
      <c r="I4234" t="s">
        <v>61</v>
      </c>
      <c r="N4234" t="s">
        <v>61</v>
      </c>
    </row>
    <row r="4235" spans="2:15" x14ac:dyDescent="0.2">
      <c r="B4235" s="1" t="s">
        <v>29787</v>
      </c>
      <c r="D4235" s="10">
        <v>29358649</v>
      </c>
      <c r="G4235" t="s">
        <v>61</v>
      </c>
      <c r="I4235" t="s">
        <v>62</v>
      </c>
      <c r="M4235" t="s">
        <v>61</v>
      </c>
      <c r="N4235" t="s">
        <v>61</v>
      </c>
      <c r="O4235" t="s">
        <v>61</v>
      </c>
    </row>
    <row r="4236" spans="2:15" x14ac:dyDescent="0.2">
      <c r="B4236" s="1" t="s">
        <v>29788</v>
      </c>
      <c r="D4236" s="10">
        <v>29358649</v>
      </c>
      <c r="I4236" t="s">
        <v>61</v>
      </c>
      <c r="N4236" t="s">
        <v>61</v>
      </c>
    </row>
    <row r="4237" spans="2:15" x14ac:dyDescent="0.2">
      <c r="B4237" s="1" t="s">
        <v>29789</v>
      </c>
      <c r="D4237" s="10">
        <v>29358649</v>
      </c>
      <c r="I4237" t="s">
        <v>61</v>
      </c>
      <c r="N4237" t="s">
        <v>61</v>
      </c>
    </row>
    <row r="4238" spans="2:15" x14ac:dyDescent="0.2">
      <c r="B4238" s="1" t="s">
        <v>29790</v>
      </c>
      <c r="D4238" s="10">
        <v>29358649</v>
      </c>
      <c r="I4238" t="s">
        <v>61</v>
      </c>
      <c r="N4238" t="s">
        <v>61</v>
      </c>
    </row>
    <row r="4239" spans="2:15" x14ac:dyDescent="0.2">
      <c r="B4239" s="1" t="s">
        <v>29791</v>
      </c>
      <c r="D4239" s="10">
        <v>29358649</v>
      </c>
      <c r="I4239" t="s">
        <v>61</v>
      </c>
      <c r="N4239" t="s">
        <v>61</v>
      </c>
    </row>
    <row r="4240" spans="2:15" x14ac:dyDescent="0.2">
      <c r="B4240" s="1" t="s">
        <v>29792</v>
      </c>
      <c r="D4240" s="10">
        <v>29358649</v>
      </c>
      <c r="I4240" t="s">
        <v>61</v>
      </c>
      <c r="M4240" t="s">
        <v>61</v>
      </c>
      <c r="N4240" t="s">
        <v>61</v>
      </c>
    </row>
    <row r="4241" spans="2:15" x14ac:dyDescent="0.2">
      <c r="B4241" s="1" t="s">
        <v>29793</v>
      </c>
      <c r="D4241" s="10">
        <v>29358649</v>
      </c>
      <c r="I4241" t="s">
        <v>61</v>
      </c>
      <c r="N4241" t="s">
        <v>61</v>
      </c>
    </row>
    <row r="4242" spans="2:15" x14ac:dyDescent="0.2">
      <c r="B4242" s="1" t="s">
        <v>29794</v>
      </c>
      <c r="D4242" s="10">
        <v>29358649</v>
      </c>
      <c r="I4242" t="s">
        <v>61</v>
      </c>
      <c r="N4242" t="s">
        <v>61</v>
      </c>
    </row>
    <row r="4243" spans="2:15" x14ac:dyDescent="0.2">
      <c r="B4243" s="1" t="s">
        <v>29795</v>
      </c>
      <c r="D4243" s="10">
        <v>29358649</v>
      </c>
      <c r="I4243" t="s">
        <v>61</v>
      </c>
      <c r="N4243" t="s">
        <v>61</v>
      </c>
    </row>
    <row r="4244" spans="2:15" x14ac:dyDescent="0.2">
      <c r="B4244" s="1" t="s">
        <v>29796</v>
      </c>
      <c r="D4244" s="10">
        <v>29358649</v>
      </c>
      <c r="G4244" t="s">
        <v>61</v>
      </c>
      <c r="I4244" t="s">
        <v>61</v>
      </c>
      <c r="M4244" t="s">
        <v>61</v>
      </c>
      <c r="N4244" t="s">
        <v>61</v>
      </c>
      <c r="O4244" t="s">
        <v>61</v>
      </c>
    </row>
    <row r="4245" spans="2:15" x14ac:dyDescent="0.2">
      <c r="B4245" s="1" t="s">
        <v>29797</v>
      </c>
      <c r="D4245" s="10">
        <v>29358649</v>
      </c>
      <c r="G4245" t="s">
        <v>61</v>
      </c>
      <c r="I4245" t="s">
        <v>61</v>
      </c>
      <c r="M4245" t="s">
        <v>61</v>
      </c>
      <c r="N4245" t="s">
        <v>61</v>
      </c>
      <c r="O4245" t="s">
        <v>61</v>
      </c>
    </row>
    <row r="4246" spans="2:15" x14ac:dyDescent="0.2">
      <c r="B4246" s="1" t="s">
        <v>29798</v>
      </c>
      <c r="D4246" s="10">
        <v>29358649</v>
      </c>
      <c r="G4246" t="s">
        <v>61</v>
      </c>
      <c r="I4246" t="s">
        <v>62</v>
      </c>
      <c r="N4246" t="s">
        <v>61</v>
      </c>
      <c r="O4246" t="s">
        <v>61</v>
      </c>
    </row>
    <row r="4247" spans="2:15" x14ac:dyDescent="0.2">
      <c r="B4247" s="1" t="s">
        <v>29799</v>
      </c>
      <c r="D4247" s="10">
        <v>29358649</v>
      </c>
      <c r="G4247" t="s">
        <v>61</v>
      </c>
      <c r="I4247" t="s">
        <v>61</v>
      </c>
      <c r="N4247" t="s">
        <v>61</v>
      </c>
      <c r="O4247" t="s">
        <v>61</v>
      </c>
    </row>
    <row r="4248" spans="2:15" x14ac:dyDescent="0.2">
      <c r="B4248" s="1" t="s">
        <v>29800</v>
      </c>
      <c r="D4248" s="10">
        <v>29358649</v>
      </c>
      <c r="G4248" t="s">
        <v>61</v>
      </c>
      <c r="I4248" t="s">
        <v>61</v>
      </c>
      <c r="N4248" t="s">
        <v>61</v>
      </c>
      <c r="O4248" t="s">
        <v>61</v>
      </c>
    </row>
    <row r="4249" spans="2:15" x14ac:dyDescent="0.2">
      <c r="B4249" s="1" t="s">
        <v>29801</v>
      </c>
      <c r="D4249" s="10">
        <v>29358649</v>
      </c>
      <c r="G4249" t="s">
        <v>61</v>
      </c>
      <c r="I4249" t="s">
        <v>61</v>
      </c>
      <c r="N4249" t="s">
        <v>61</v>
      </c>
      <c r="O4249" t="s">
        <v>61</v>
      </c>
    </row>
    <row r="4250" spans="2:15" x14ac:dyDescent="0.2">
      <c r="B4250" s="1" t="s">
        <v>29802</v>
      </c>
      <c r="D4250" s="10">
        <v>29358649</v>
      </c>
      <c r="G4250" t="s">
        <v>61</v>
      </c>
      <c r="I4250" t="s">
        <v>62</v>
      </c>
      <c r="M4250" t="s">
        <v>61</v>
      </c>
      <c r="N4250" t="s">
        <v>61</v>
      </c>
      <c r="O4250" t="s">
        <v>61</v>
      </c>
    </row>
    <row r="4251" spans="2:15" x14ac:dyDescent="0.2">
      <c r="B4251" s="1" t="s">
        <v>29803</v>
      </c>
      <c r="D4251" s="10">
        <v>29358649</v>
      </c>
      <c r="G4251" t="s">
        <v>61</v>
      </c>
      <c r="I4251" t="s">
        <v>61</v>
      </c>
      <c r="N4251" t="s">
        <v>61</v>
      </c>
      <c r="O4251" t="s">
        <v>61</v>
      </c>
    </row>
    <row r="4252" spans="2:15" x14ac:dyDescent="0.2">
      <c r="B4252" s="1" t="s">
        <v>29804</v>
      </c>
      <c r="D4252" s="10">
        <v>29358649</v>
      </c>
      <c r="G4252" t="s">
        <v>61</v>
      </c>
      <c r="I4252" t="s">
        <v>61</v>
      </c>
      <c r="M4252" t="s">
        <v>61</v>
      </c>
      <c r="N4252" t="s">
        <v>61</v>
      </c>
      <c r="O4252" t="s">
        <v>61</v>
      </c>
    </row>
    <row r="4253" spans="2:15" x14ac:dyDescent="0.2">
      <c r="B4253" s="1" t="s">
        <v>29805</v>
      </c>
      <c r="D4253" s="10">
        <v>29358649</v>
      </c>
      <c r="I4253" t="s">
        <v>61</v>
      </c>
      <c r="N4253" t="s">
        <v>61</v>
      </c>
      <c r="O4253" t="s">
        <v>61</v>
      </c>
    </row>
    <row r="4254" spans="2:15" x14ac:dyDescent="0.2">
      <c r="B4254" s="1" t="s">
        <v>29806</v>
      </c>
      <c r="D4254" s="10">
        <v>29358649</v>
      </c>
      <c r="G4254" t="s">
        <v>61</v>
      </c>
      <c r="I4254" t="s">
        <v>61</v>
      </c>
      <c r="N4254" t="s">
        <v>61</v>
      </c>
      <c r="O4254" t="s">
        <v>61</v>
      </c>
    </row>
    <row r="4255" spans="2:15" x14ac:dyDescent="0.2">
      <c r="B4255" s="1" t="s">
        <v>29807</v>
      </c>
      <c r="D4255" s="10">
        <v>29358649</v>
      </c>
      <c r="G4255" t="s">
        <v>61</v>
      </c>
      <c r="I4255" t="s">
        <v>61</v>
      </c>
      <c r="M4255" t="s">
        <v>61</v>
      </c>
      <c r="N4255" t="s">
        <v>61</v>
      </c>
      <c r="O4255" t="s">
        <v>61</v>
      </c>
    </row>
    <row r="4256" spans="2:15" x14ac:dyDescent="0.2">
      <c r="B4256" s="1" t="s">
        <v>29808</v>
      </c>
      <c r="D4256" s="10">
        <v>29358649</v>
      </c>
      <c r="G4256" t="s">
        <v>61</v>
      </c>
      <c r="I4256" t="s">
        <v>61</v>
      </c>
      <c r="M4256" t="s">
        <v>61</v>
      </c>
      <c r="N4256" t="s">
        <v>61</v>
      </c>
      <c r="O4256" t="s">
        <v>61</v>
      </c>
    </row>
    <row r="4257" spans="2:15" x14ac:dyDescent="0.2">
      <c r="B4257" s="1" t="s">
        <v>29809</v>
      </c>
      <c r="D4257" s="10">
        <v>29358649</v>
      </c>
      <c r="G4257" t="s">
        <v>61</v>
      </c>
      <c r="I4257" t="s">
        <v>61</v>
      </c>
      <c r="M4257" t="s">
        <v>61</v>
      </c>
      <c r="N4257" t="s">
        <v>61</v>
      </c>
      <c r="O4257" t="s">
        <v>61</v>
      </c>
    </row>
    <row r="4258" spans="2:15" x14ac:dyDescent="0.2">
      <c r="B4258" s="1" t="s">
        <v>29810</v>
      </c>
      <c r="D4258" s="10">
        <v>29358649</v>
      </c>
      <c r="G4258" t="s">
        <v>61</v>
      </c>
      <c r="I4258" t="s">
        <v>61</v>
      </c>
      <c r="M4258" t="s">
        <v>61</v>
      </c>
      <c r="N4258" t="s">
        <v>61</v>
      </c>
      <c r="O4258" t="s">
        <v>61</v>
      </c>
    </row>
    <row r="4259" spans="2:15" x14ac:dyDescent="0.2">
      <c r="B4259" s="1" t="s">
        <v>29811</v>
      </c>
      <c r="D4259" s="10">
        <v>29358649</v>
      </c>
      <c r="G4259" t="s">
        <v>61</v>
      </c>
      <c r="I4259" t="s">
        <v>61</v>
      </c>
      <c r="M4259" t="s">
        <v>61</v>
      </c>
      <c r="N4259" t="s">
        <v>61</v>
      </c>
      <c r="O4259" t="s">
        <v>61</v>
      </c>
    </row>
    <row r="4260" spans="2:15" x14ac:dyDescent="0.2">
      <c r="B4260" s="1" t="s">
        <v>29812</v>
      </c>
      <c r="D4260" s="10">
        <v>29358649</v>
      </c>
      <c r="G4260" t="s">
        <v>61</v>
      </c>
      <c r="I4260" t="s">
        <v>61</v>
      </c>
      <c r="M4260" t="s">
        <v>61</v>
      </c>
      <c r="N4260" t="s">
        <v>61</v>
      </c>
      <c r="O4260" t="s">
        <v>61</v>
      </c>
    </row>
    <row r="4261" spans="2:15" x14ac:dyDescent="0.2">
      <c r="B4261" s="1" t="s">
        <v>29813</v>
      </c>
      <c r="D4261" s="10">
        <v>29358649</v>
      </c>
      <c r="G4261" t="s">
        <v>61</v>
      </c>
      <c r="I4261" t="s">
        <v>61</v>
      </c>
      <c r="M4261" t="s">
        <v>61</v>
      </c>
      <c r="N4261" t="s">
        <v>61</v>
      </c>
      <c r="O4261" t="s">
        <v>61</v>
      </c>
    </row>
    <row r="4262" spans="2:15" x14ac:dyDescent="0.2">
      <c r="B4262" s="1" t="s">
        <v>29814</v>
      </c>
      <c r="D4262" s="10">
        <v>29358649</v>
      </c>
      <c r="G4262" t="s">
        <v>61</v>
      </c>
      <c r="I4262" t="s">
        <v>61</v>
      </c>
      <c r="M4262" t="s">
        <v>61</v>
      </c>
      <c r="N4262" t="s">
        <v>61</v>
      </c>
      <c r="O4262" t="s">
        <v>61</v>
      </c>
    </row>
    <row r="4263" spans="2:15" x14ac:dyDescent="0.2">
      <c r="B4263" s="1" t="s">
        <v>29815</v>
      </c>
      <c r="D4263" s="10">
        <v>29358649</v>
      </c>
      <c r="G4263" t="s">
        <v>61</v>
      </c>
      <c r="I4263" t="s">
        <v>61</v>
      </c>
      <c r="M4263" t="s">
        <v>61</v>
      </c>
      <c r="N4263" t="s">
        <v>61</v>
      </c>
      <c r="O4263" t="s">
        <v>61</v>
      </c>
    </row>
    <row r="4264" spans="2:15" x14ac:dyDescent="0.2">
      <c r="B4264" s="1" t="s">
        <v>29816</v>
      </c>
      <c r="D4264" s="10">
        <v>29358649</v>
      </c>
      <c r="G4264" t="s">
        <v>61</v>
      </c>
      <c r="I4264" t="s">
        <v>61</v>
      </c>
      <c r="M4264" t="s">
        <v>61</v>
      </c>
      <c r="N4264" t="s">
        <v>61</v>
      </c>
      <c r="O4264" t="s">
        <v>61</v>
      </c>
    </row>
    <row r="4265" spans="2:15" x14ac:dyDescent="0.2">
      <c r="B4265" s="1" t="s">
        <v>29817</v>
      </c>
      <c r="D4265" s="10">
        <v>29358649</v>
      </c>
      <c r="G4265" t="s">
        <v>61</v>
      </c>
      <c r="I4265" t="s">
        <v>61</v>
      </c>
      <c r="M4265" t="s">
        <v>61</v>
      </c>
      <c r="N4265" t="s">
        <v>61</v>
      </c>
      <c r="O4265" t="s">
        <v>61</v>
      </c>
    </row>
    <row r="4266" spans="2:15" x14ac:dyDescent="0.2">
      <c r="B4266" s="1" t="s">
        <v>29818</v>
      </c>
      <c r="D4266" s="10">
        <v>29358649</v>
      </c>
      <c r="G4266" t="s">
        <v>61</v>
      </c>
      <c r="I4266" t="s">
        <v>61</v>
      </c>
      <c r="M4266" t="s">
        <v>61</v>
      </c>
      <c r="N4266" t="s">
        <v>61</v>
      </c>
      <c r="O4266" t="s">
        <v>61</v>
      </c>
    </row>
    <row r="4267" spans="2:15" x14ac:dyDescent="0.2">
      <c r="B4267" s="1" t="s">
        <v>29819</v>
      </c>
      <c r="D4267" s="10">
        <v>29358649</v>
      </c>
      <c r="G4267" t="s">
        <v>61</v>
      </c>
      <c r="I4267" t="s">
        <v>61</v>
      </c>
      <c r="M4267" t="s">
        <v>61</v>
      </c>
      <c r="N4267" t="s">
        <v>61</v>
      </c>
      <c r="O4267" t="s">
        <v>61</v>
      </c>
    </row>
    <row r="4268" spans="2:15" x14ac:dyDescent="0.2">
      <c r="B4268" s="1" t="s">
        <v>29820</v>
      </c>
      <c r="D4268" s="10">
        <v>29358649</v>
      </c>
      <c r="G4268" t="s">
        <v>61</v>
      </c>
      <c r="I4268" t="s">
        <v>61</v>
      </c>
      <c r="M4268" t="s">
        <v>61</v>
      </c>
      <c r="N4268" t="s">
        <v>61</v>
      </c>
      <c r="O4268" t="s">
        <v>61</v>
      </c>
    </row>
    <row r="4269" spans="2:15" x14ac:dyDescent="0.2">
      <c r="B4269" s="1" t="s">
        <v>29821</v>
      </c>
      <c r="D4269" s="10">
        <v>29358649</v>
      </c>
      <c r="G4269" t="s">
        <v>61</v>
      </c>
      <c r="I4269" t="s">
        <v>61</v>
      </c>
      <c r="M4269" t="s">
        <v>61</v>
      </c>
      <c r="N4269" t="s">
        <v>61</v>
      </c>
      <c r="O4269" t="s">
        <v>61</v>
      </c>
    </row>
    <row r="4270" spans="2:15" x14ac:dyDescent="0.2">
      <c r="B4270" s="1" t="s">
        <v>29822</v>
      </c>
      <c r="D4270" s="10">
        <v>29358649</v>
      </c>
      <c r="G4270" t="s">
        <v>61</v>
      </c>
      <c r="I4270" t="s">
        <v>61</v>
      </c>
      <c r="M4270" t="s">
        <v>61</v>
      </c>
      <c r="N4270" t="s">
        <v>61</v>
      </c>
      <c r="O4270" t="s">
        <v>61</v>
      </c>
    </row>
    <row r="4271" spans="2:15" x14ac:dyDescent="0.2">
      <c r="B4271" s="1" t="s">
        <v>29823</v>
      </c>
      <c r="D4271" s="10">
        <v>29358649</v>
      </c>
      <c r="I4271" t="s">
        <v>61</v>
      </c>
      <c r="N4271" t="s">
        <v>61</v>
      </c>
    </row>
    <row r="4272" spans="2:15" x14ac:dyDescent="0.2">
      <c r="B4272" s="1" t="s">
        <v>29824</v>
      </c>
      <c r="D4272" s="10">
        <v>29358649</v>
      </c>
      <c r="I4272" t="s">
        <v>61</v>
      </c>
      <c r="N4272" t="s">
        <v>61</v>
      </c>
    </row>
    <row r="4273" spans="2:15" x14ac:dyDescent="0.2">
      <c r="B4273" s="1" t="s">
        <v>29825</v>
      </c>
      <c r="D4273" s="10">
        <v>29358649</v>
      </c>
      <c r="I4273" t="s">
        <v>61</v>
      </c>
      <c r="N4273" t="s">
        <v>61</v>
      </c>
    </row>
    <row r="4274" spans="2:15" x14ac:dyDescent="0.2">
      <c r="B4274" s="1" t="s">
        <v>29826</v>
      </c>
      <c r="D4274" s="10">
        <v>29358649</v>
      </c>
      <c r="I4274" t="s">
        <v>61</v>
      </c>
      <c r="N4274" t="s">
        <v>61</v>
      </c>
    </row>
    <row r="4275" spans="2:15" x14ac:dyDescent="0.2">
      <c r="B4275" s="1" t="s">
        <v>29827</v>
      </c>
      <c r="D4275" s="10">
        <v>29358649</v>
      </c>
      <c r="I4275" t="s">
        <v>61</v>
      </c>
      <c r="N4275" t="s">
        <v>61</v>
      </c>
    </row>
    <row r="4276" spans="2:15" x14ac:dyDescent="0.2">
      <c r="B4276" s="1" t="s">
        <v>29828</v>
      </c>
      <c r="D4276" s="10">
        <v>29358649</v>
      </c>
      <c r="I4276" t="s">
        <v>61</v>
      </c>
      <c r="N4276" t="s">
        <v>61</v>
      </c>
    </row>
    <row r="4277" spans="2:15" x14ac:dyDescent="0.2">
      <c r="B4277" s="1" t="s">
        <v>29829</v>
      </c>
      <c r="D4277" s="10">
        <v>29358649</v>
      </c>
      <c r="I4277" t="s">
        <v>61</v>
      </c>
      <c r="N4277" t="s">
        <v>61</v>
      </c>
    </row>
    <row r="4278" spans="2:15" x14ac:dyDescent="0.2">
      <c r="B4278" s="1" t="s">
        <v>29830</v>
      </c>
      <c r="D4278" s="10">
        <v>29358649</v>
      </c>
      <c r="I4278" t="s">
        <v>61</v>
      </c>
      <c r="N4278" t="s">
        <v>61</v>
      </c>
    </row>
    <row r="4279" spans="2:15" x14ac:dyDescent="0.2">
      <c r="B4279" s="1" t="s">
        <v>29831</v>
      </c>
      <c r="D4279" s="10">
        <v>29358649</v>
      </c>
      <c r="I4279" t="s">
        <v>61</v>
      </c>
      <c r="M4279" t="s">
        <v>61</v>
      </c>
      <c r="N4279" t="s">
        <v>61</v>
      </c>
    </row>
    <row r="4280" spans="2:15" x14ac:dyDescent="0.2">
      <c r="B4280" s="1" t="s">
        <v>29832</v>
      </c>
      <c r="D4280" s="10">
        <v>29358649</v>
      </c>
      <c r="I4280" t="s">
        <v>61</v>
      </c>
      <c r="N4280" t="s">
        <v>61</v>
      </c>
    </row>
    <row r="4281" spans="2:15" x14ac:dyDescent="0.2">
      <c r="B4281" s="1" t="s">
        <v>29833</v>
      </c>
      <c r="D4281" s="10">
        <v>29358649</v>
      </c>
      <c r="I4281" t="s">
        <v>61</v>
      </c>
      <c r="N4281" t="s">
        <v>61</v>
      </c>
    </row>
    <row r="4282" spans="2:15" x14ac:dyDescent="0.2">
      <c r="B4282" s="1" t="s">
        <v>29834</v>
      </c>
      <c r="D4282" s="10">
        <v>29358649</v>
      </c>
      <c r="I4282" t="s">
        <v>61</v>
      </c>
      <c r="N4282" t="s">
        <v>61</v>
      </c>
    </row>
    <row r="4283" spans="2:15" x14ac:dyDescent="0.2">
      <c r="B4283" s="1" t="s">
        <v>29835</v>
      </c>
      <c r="D4283" s="10">
        <v>29358649</v>
      </c>
      <c r="G4283" t="s">
        <v>61</v>
      </c>
      <c r="I4283" t="s">
        <v>61</v>
      </c>
      <c r="M4283" t="s">
        <v>61</v>
      </c>
      <c r="N4283" t="s">
        <v>61</v>
      </c>
      <c r="O4283" t="s">
        <v>61</v>
      </c>
    </row>
    <row r="4284" spans="2:15" x14ac:dyDescent="0.2">
      <c r="B4284" s="1" t="s">
        <v>29836</v>
      </c>
      <c r="D4284" s="10">
        <v>29358649</v>
      </c>
      <c r="G4284" t="s">
        <v>61</v>
      </c>
      <c r="I4284" t="s">
        <v>61</v>
      </c>
      <c r="M4284" t="s">
        <v>61</v>
      </c>
      <c r="N4284" t="s">
        <v>61</v>
      </c>
      <c r="O4284" t="s">
        <v>61</v>
      </c>
    </row>
    <row r="4285" spans="2:15" x14ac:dyDescent="0.2">
      <c r="B4285" s="1" t="s">
        <v>29837</v>
      </c>
      <c r="D4285" s="10">
        <v>29358649</v>
      </c>
      <c r="G4285" t="s">
        <v>61</v>
      </c>
      <c r="I4285" t="s">
        <v>61</v>
      </c>
      <c r="M4285" t="s">
        <v>61</v>
      </c>
      <c r="N4285" t="s">
        <v>61</v>
      </c>
      <c r="O4285" t="s">
        <v>61</v>
      </c>
    </row>
    <row r="4286" spans="2:15" x14ac:dyDescent="0.2">
      <c r="B4286" s="1" t="s">
        <v>29838</v>
      </c>
      <c r="D4286" s="10">
        <v>29358649</v>
      </c>
      <c r="G4286" t="s">
        <v>61</v>
      </c>
      <c r="I4286" t="s">
        <v>62</v>
      </c>
      <c r="M4286" t="s">
        <v>61</v>
      </c>
      <c r="N4286" t="s">
        <v>61</v>
      </c>
      <c r="O4286" t="s">
        <v>61</v>
      </c>
    </row>
    <row r="4287" spans="2:15" x14ac:dyDescent="0.2">
      <c r="B4287" s="1" t="s">
        <v>29839</v>
      </c>
      <c r="D4287" s="10">
        <v>29358649</v>
      </c>
      <c r="G4287" t="s">
        <v>61</v>
      </c>
      <c r="I4287" t="s">
        <v>61</v>
      </c>
      <c r="M4287" t="s">
        <v>61</v>
      </c>
      <c r="N4287" t="s">
        <v>61</v>
      </c>
      <c r="O4287" t="s">
        <v>61</v>
      </c>
    </row>
    <row r="4288" spans="2:15" x14ac:dyDescent="0.2">
      <c r="B4288" s="1" t="s">
        <v>29840</v>
      </c>
      <c r="D4288" s="10">
        <v>29358649</v>
      </c>
      <c r="G4288" t="s">
        <v>61</v>
      </c>
      <c r="I4288" t="s">
        <v>61</v>
      </c>
      <c r="N4288" t="s">
        <v>61</v>
      </c>
      <c r="O4288" t="s">
        <v>61</v>
      </c>
    </row>
    <row r="4289" spans="2:15" x14ac:dyDescent="0.2">
      <c r="B4289" s="1" t="s">
        <v>29841</v>
      </c>
      <c r="D4289" s="10">
        <v>29358649</v>
      </c>
      <c r="G4289" t="s">
        <v>61</v>
      </c>
      <c r="I4289" t="s">
        <v>61</v>
      </c>
      <c r="N4289" t="s">
        <v>61</v>
      </c>
      <c r="O4289" t="s">
        <v>61</v>
      </c>
    </row>
    <row r="4290" spans="2:15" x14ac:dyDescent="0.2">
      <c r="B4290" s="1" t="s">
        <v>29842</v>
      </c>
      <c r="D4290" s="10">
        <v>29358649</v>
      </c>
      <c r="G4290" t="s">
        <v>61</v>
      </c>
      <c r="I4290" t="s">
        <v>61</v>
      </c>
      <c r="M4290" t="s">
        <v>61</v>
      </c>
      <c r="N4290" t="s">
        <v>61</v>
      </c>
      <c r="O4290" t="s">
        <v>61</v>
      </c>
    </row>
    <row r="4291" spans="2:15" x14ac:dyDescent="0.2">
      <c r="B4291" s="1" t="s">
        <v>29843</v>
      </c>
      <c r="D4291" s="10">
        <v>29358649</v>
      </c>
      <c r="G4291" t="s">
        <v>61</v>
      </c>
      <c r="I4291" t="s">
        <v>62</v>
      </c>
      <c r="M4291" t="s">
        <v>61</v>
      </c>
      <c r="N4291" t="s">
        <v>61</v>
      </c>
      <c r="O4291" t="s">
        <v>61</v>
      </c>
    </row>
    <row r="4292" spans="2:15" x14ac:dyDescent="0.2">
      <c r="B4292" s="1" t="s">
        <v>29844</v>
      </c>
      <c r="D4292" s="10">
        <v>29358649</v>
      </c>
      <c r="G4292" t="s">
        <v>61</v>
      </c>
      <c r="I4292" t="s">
        <v>61</v>
      </c>
      <c r="N4292" t="s">
        <v>61</v>
      </c>
      <c r="O4292" t="s">
        <v>61</v>
      </c>
    </row>
    <row r="4293" spans="2:15" x14ac:dyDescent="0.2">
      <c r="B4293" s="1" t="s">
        <v>29845</v>
      </c>
      <c r="D4293" s="10">
        <v>29358649</v>
      </c>
      <c r="G4293" t="s">
        <v>61</v>
      </c>
      <c r="I4293" t="s">
        <v>61</v>
      </c>
      <c r="N4293" t="s">
        <v>61</v>
      </c>
      <c r="O4293" t="s">
        <v>61</v>
      </c>
    </row>
    <row r="4294" spans="2:15" x14ac:dyDescent="0.2">
      <c r="B4294" s="1" t="s">
        <v>29846</v>
      </c>
      <c r="D4294" s="10">
        <v>29358649</v>
      </c>
      <c r="G4294" t="s">
        <v>61</v>
      </c>
      <c r="I4294" t="s">
        <v>61</v>
      </c>
      <c r="M4294" t="s">
        <v>61</v>
      </c>
      <c r="N4294" t="s">
        <v>61</v>
      </c>
      <c r="O4294" t="s">
        <v>61</v>
      </c>
    </row>
    <row r="4295" spans="2:15" x14ac:dyDescent="0.2">
      <c r="B4295" s="1" t="s">
        <v>29847</v>
      </c>
      <c r="D4295" s="10">
        <v>29358649</v>
      </c>
      <c r="G4295" t="s">
        <v>61</v>
      </c>
      <c r="I4295" t="s">
        <v>61</v>
      </c>
      <c r="M4295" t="s">
        <v>61</v>
      </c>
      <c r="N4295" t="s">
        <v>61</v>
      </c>
      <c r="O4295" t="s">
        <v>61</v>
      </c>
    </row>
    <row r="4296" spans="2:15" x14ac:dyDescent="0.2">
      <c r="B4296" s="1" t="s">
        <v>29848</v>
      </c>
      <c r="D4296" s="10">
        <v>29358649</v>
      </c>
      <c r="G4296" t="s">
        <v>61</v>
      </c>
      <c r="I4296" t="s">
        <v>61</v>
      </c>
      <c r="M4296" t="s">
        <v>61</v>
      </c>
      <c r="N4296" t="s">
        <v>61</v>
      </c>
      <c r="O4296" t="s">
        <v>61</v>
      </c>
    </row>
    <row r="4297" spans="2:15" x14ac:dyDescent="0.2">
      <c r="B4297" s="1" t="s">
        <v>29849</v>
      </c>
      <c r="D4297" s="10">
        <v>29358649</v>
      </c>
      <c r="G4297" t="s">
        <v>61</v>
      </c>
      <c r="I4297" t="s">
        <v>61</v>
      </c>
      <c r="M4297" t="s">
        <v>61</v>
      </c>
      <c r="N4297" t="s">
        <v>61</v>
      </c>
      <c r="O4297" t="s">
        <v>61</v>
      </c>
    </row>
    <row r="4298" spans="2:15" x14ac:dyDescent="0.2">
      <c r="B4298" s="1" t="s">
        <v>29850</v>
      </c>
      <c r="D4298" s="10">
        <v>29358649</v>
      </c>
      <c r="G4298" t="s">
        <v>61</v>
      </c>
      <c r="I4298" t="s">
        <v>61</v>
      </c>
      <c r="M4298" t="s">
        <v>61</v>
      </c>
      <c r="N4298" t="s">
        <v>61</v>
      </c>
      <c r="O4298" t="s">
        <v>61</v>
      </c>
    </row>
    <row r="4299" spans="2:15" x14ac:dyDescent="0.2">
      <c r="B4299" s="1" t="s">
        <v>29851</v>
      </c>
      <c r="D4299" s="10">
        <v>29358649</v>
      </c>
      <c r="G4299" t="s">
        <v>61</v>
      </c>
      <c r="I4299" t="s">
        <v>62</v>
      </c>
      <c r="M4299" t="s">
        <v>61</v>
      </c>
      <c r="N4299" t="s">
        <v>61</v>
      </c>
      <c r="O4299" t="s">
        <v>61</v>
      </c>
    </row>
    <row r="4300" spans="2:15" x14ac:dyDescent="0.2">
      <c r="B4300" s="1" t="s">
        <v>29852</v>
      </c>
      <c r="D4300" s="10">
        <v>29358649</v>
      </c>
      <c r="G4300" t="s">
        <v>61</v>
      </c>
      <c r="I4300" t="s">
        <v>61</v>
      </c>
      <c r="M4300" t="s">
        <v>61</v>
      </c>
      <c r="N4300" t="s">
        <v>61</v>
      </c>
      <c r="O4300" t="s">
        <v>61</v>
      </c>
    </row>
    <row r="4301" spans="2:15" x14ac:dyDescent="0.2">
      <c r="B4301" s="1" t="s">
        <v>29853</v>
      </c>
      <c r="D4301" s="10">
        <v>29358649</v>
      </c>
      <c r="G4301" t="s">
        <v>61</v>
      </c>
      <c r="I4301" t="s">
        <v>61</v>
      </c>
      <c r="M4301" t="s">
        <v>61</v>
      </c>
      <c r="N4301" t="s">
        <v>61</v>
      </c>
      <c r="O4301" t="s">
        <v>61</v>
      </c>
    </row>
    <row r="4302" spans="2:15" x14ac:dyDescent="0.2">
      <c r="B4302" s="1" t="s">
        <v>29854</v>
      </c>
      <c r="D4302" s="10">
        <v>29358649</v>
      </c>
      <c r="G4302" t="s">
        <v>61</v>
      </c>
      <c r="I4302" t="s">
        <v>61</v>
      </c>
      <c r="M4302" t="s">
        <v>61</v>
      </c>
      <c r="N4302" t="s">
        <v>61</v>
      </c>
      <c r="O4302" t="s">
        <v>61</v>
      </c>
    </row>
    <row r="4303" spans="2:15" x14ac:dyDescent="0.2">
      <c r="B4303" s="1" t="s">
        <v>29855</v>
      </c>
      <c r="D4303" s="10">
        <v>29358649</v>
      </c>
      <c r="G4303" t="s">
        <v>61</v>
      </c>
      <c r="I4303" t="s">
        <v>61</v>
      </c>
      <c r="M4303" t="s">
        <v>61</v>
      </c>
      <c r="N4303" t="s">
        <v>61</v>
      </c>
      <c r="O4303" t="s">
        <v>61</v>
      </c>
    </row>
    <row r="4304" spans="2:15" x14ac:dyDescent="0.2">
      <c r="B4304" s="1" t="s">
        <v>29856</v>
      </c>
      <c r="D4304" s="10">
        <v>29358649</v>
      </c>
      <c r="G4304" t="s">
        <v>61</v>
      </c>
      <c r="I4304" t="s">
        <v>61</v>
      </c>
      <c r="M4304" t="s">
        <v>61</v>
      </c>
      <c r="N4304" t="s">
        <v>61</v>
      </c>
      <c r="O4304" t="s">
        <v>61</v>
      </c>
    </row>
    <row r="4305" spans="2:15" x14ac:dyDescent="0.2">
      <c r="B4305" s="1" t="s">
        <v>29857</v>
      </c>
      <c r="D4305" s="10">
        <v>29358649</v>
      </c>
      <c r="G4305" t="s">
        <v>61</v>
      </c>
      <c r="I4305" t="s">
        <v>61</v>
      </c>
      <c r="M4305" t="s">
        <v>61</v>
      </c>
      <c r="N4305" t="s">
        <v>61</v>
      </c>
      <c r="O4305" t="s">
        <v>61</v>
      </c>
    </row>
    <row r="4306" spans="2:15" x14ac:dyDescent="0.2">
      <c r="B4306" s="1" t="s">
        <v>29858</v>
      </c>
      <c r="D4306" s="10">
        <v>29358649</v>
      </c>
      <c r="G4306" t="s">
        <v>61</v>
      </c>
      <c r="I4306" t="s">
        <v>61</v>
      </c>
      <c r="M4306" t="s">
        <v>61</v>
      </c>
      <c r="N4306" t="s">
        <v>61</v>
      </c>
      <c r="O4306" t="s">
        <v>61</v>
      </c>
    </row>
    <row r="4307" spans="2:15" x14ac:dyDescent="0.2">
      <c r="B4307" s="1" t="s">
        <v>29859</v>
      </c>
      <c r="D4307" s="10">
        <v>29358649</v>
      </c>
      <c r="G4307" t="s">
        <v>61</v>
      </c>
      <c r="I4307" t="s">
        <v>61</v>
      </c>
      <c r="M4307" t="s">
        <v>61</v>
      </c>
      <c r="N4307" t="s">
        <v>61</v>
      </c>
      <c r="O4307" t="s">
        <v>61</v>
      </c>
    </row>
    <row r="4308" spans="2:15" x14ac:dyDescent="0.2">
      <c r="B4308" s="1" t="s">
        <v>29860</v>
      </c>
      <c r="D4308" s="10">
        <v>29358649</v>
      </c>
      <c r="G4308" t="s">
        <v>61</v>
      </c>
      <c r="I4308" t="s">
        <v>61</v>
      </c>
      <c r="M4308" t="s">
        <v>61</v>
      </c>
      <c r="N4308" t="s">
        <v>61</v>
      </c>
      <c r="O4308" t="s">
        <v>61</v>
      </c>
    </row>
    <row r="4309" spans="2:15" x14ac:dyDescent="0.2">
      <c r="B4309" s="1" t="s">
        <v>29861</v>
      </c>
      <c r="D4309" s="10">
        <v>29358649</v>
      </c>
      <c r="G4309" t="s">
        <v>61</v>
      </c>
      <c r="I4309" t="s">
        <v>61</v>
      </c>
      <c r="M4309" t="s">
        <v>61</v>
      </c>
      <c r="N4309" t="s">
        <v>61</v>
      </c>
      <c r="O4309" t="s">
        <v>61</v>
      </c>
    </row>
    <row r="4310" spans="2:15" x14ac:dyDescent="0.2">
      <c r="B4310" s="1" t="s">
        <v>29862</v>
      </c>
      <c r="D4310" s="10">
        <v>29358649</v>
      </c>
      <c r="I4310" t="s">
        <v>61</v>
      </c>
      <c r="M4310" t="s">
        <v>61</v>
      </c>
      <c r="N4310" t="s">
        <v>61</v>
      </c>
      <c r="O4310" t="s">
        <v>61</v>
      </c>
    </row>
    <row r="4311" spans="2:15" x14ac:dyDescent="0.2">
      <c r="B4311" s="1" t="s">
        <v>29863</v>
      </c>
      <c r="D4311" s="10">
        <v>29358649</v>
      </c>
      <c r="I4311" t="s">
        <v>61</v>
      </c>
      <c r="N4311" t="s">
        <v>61</v>
      </c>
    </row>
    <row r="4312" spans="2:15" x14ac:dyDescent="0.2">
      <c r="B4312" s="1" t="s">
        <v>29864</v>
      </c>
      <c r="D4312" s="10">
        <v>29358649</v>
      </c>
      <c r="I4312" t="s">
        <v>61</v>
      </c>
      <c r="N4312" t="s">
        <v>61</v>
      </c>
    </row>
    <row r="4313" spans="2:15" x14ac:dyDescent="0.2">
      <c r="B4313" s="1" t="s">
        <v>29865</v>
      </c>
      <c r="D4313" s="10">
        <v>29358649</v>
      </c>
      <c r="I4313" t="s">
        <v>61</v>
      </c>
      <c r="N4313" t="s">
        <v>61</v>
      </c>
    </row>
    <row r="4314" spans="2:15" x14ac:dyDescent="0.2">
      <c r="B4314" s="1" t="s">
        <v>29866</v>
      </c>
      <c r="D4314" s="10">
        <v>29358649</v>
      </c>
      <c r="I4314" t="s">
        <v>61</v>
      </c>
      <c r="N4314" t="s">
        <v>61</v>
      </c>
    </row>
    <row r="4315" spans="2:15" x14ac:dyDescent="0.2">
      <c r="B4315" s="1" t="s">
        <v>29867</v>
      </c>
      <c r="D4315" s="10">
        <v>29358649</v>
      </c>
      <c r="I4315" t="s">
        <v>61</v>
      </c>
      <c r="N4315" t="s">
        <v>61</v>
      </c>
    </row>
    <row r="4316" spans="2:15" x14ac:dyDescent="0.2">
      <c r="B4316" s="1" t="s">
        <v>29868</v>
      </c>
      <c r="D4316" s="10">
        <v>29358649</v>
      </c>
      <c r="I4316" t="s">
        <v>61</v>
      </c>
      <c r="N4316" t="s">
        <v>61</v>
      </c>
    </row>
    <row r="4317" spans="2:15" x14ac:dyDescent="0.2">
      <c r="B4317" s="1" t="s">
        <v>29869</v>
      </c>
      <c r="D4317" s="10">
        <v>29358649</v>
      </c>
      <c r="I4317" t="s">
        <v>61</v>
      </c>
      <c r="N4317" t="s">
        <v>61</v>
      </c>
    </row>
    <row r="4318" spans="2:15" x14ac:dyDescent="0.2">
      <c r="B4318" s="1" t="s">
        <v>29870</v>
      </c>
      <c r="D4318" s="10">
        <v>29358649</v>
      </c>
      <c r="I4318" t="s">
        <v>61</v>
      </c>
      <c r="N4318" t="s">
        <v>61</v>
      </c>
    </row>
    <row r="4319" spans="2:15" x14ac:dyDescent="0.2">
      <c r="B4319" s="1" t="s">
        <v>29871</v>
      </c>
      <c r="D4319" s="10">
        <v>29358649</v>
      </c>
      <c r="I4319" t="s">
        <v>61</v>
      </c>
      <c r="N4319" t="s">
        <v>61</v>
      </c>
    </row>
    <row r="4320" spans="2:15" x14ac:dyDescent="0.2">
      <c r="B4320" s="1" t="s">
        <v>29872</v>
      </c>
      <c r="D4320" s="10">
        <v>29358649</v>
      </c>
      <c r="I4320" t="s">
        <v>61</v>
      </c>
      <c r="N4320" t="s">
        <v>61</v>
      </c>
    </row>
    <row r="4321" spans="2:15" x14ac:dyDescent="0.2">
      <c r="B4321" s="1" t="s">
        <v>29873</v>
      </c>
      <c r="D4321" s="10">
        <v>29358649</v>
      </c>
      <c r="I4321" t="s">
        <v>61</v>
      </c>
      <c r="N4321" t="s">
        <v>61</v>
      </c>
    </row>
    <row r="4322" spans="2:15" x14ac:dyDescent="0.2">
      <c r="B4322" s="1" t="s">
        <v>29874</v>
      </c>
      <c r="D4322" s="10">
        <v>29358649</v>
      </c>
      <c r="I4322" t="s">
        <v>61</v>
      </c>
      <c r="N4322" t="s">
        <v>61</v>
      </c>
    </row>
    <row r="4323" spans="2:15" x14ac:dyDescent="0.2">
      <c r="B4323" s="1" t="s">
        <v>29875</v>
      </c>
      <c r="D4323" s="10">
        <v>29358649</v>
      </c>
      <c r="I4323" t="s">
        <v>61</v>
      </c>
      <c r="N4323" t="s">
        <v>61</v>
      </c>
    </row>
    <row r="4324" spans="2:15" x14ac:dyDescent="0.2">
      <c r="B4324" s="1" t="s">
        <v>29876</v>
      </c>
      <c r="D4324" s="10">
        <v>29358649</v>
      </c>
      <c r="I4324" t="s">
        <v>61</v>
      </c>
      <c r="N4324" t="s">
        <v>61</v>
      </c>
    </row>
    <row r="4325" spans="2:15" x14ac:dyDescent="0.2">
      <c r="B4325" s="1" t="s">
        <v>29877</v>
      </c>
      <c r="D4325" s="10">
        <v>29358649</v>
      </c>
      <c r="G4325" t="s">
        <v>61</v>
      </c>
      <c r="I4325" t="s">
        <v>61</v>
      </c>
      <c r="M4325" t="s">
        <v>61</v>
      </c>
      <c r="N4325" t="s">
        <v>61</v>
      </c>
      <c r="O4325" t="s">
        <v>61</v>
      </c>
    </row>
    <row r="4326" spans="2:15" x14ac:dyDescent="0.2">
      <c r="B4326" s="1" t="s">
        <v>29878</v>
      </c>
      <c r="D4326" s="10">
        <v>29358649</v>
      </c>
      <c r="G4326" t="s">
        <v>61</v>
      </c>
      <c r="I4326" t="s">
        <v>61</v>
      </c>
      <c r="M4326" t="s">
        <v>61</v>
      </c>
      <c r="N4326" t="s">
        <v>61</v>
      </c>
      <c r="O4326" t="s">
        <v>61</v>
      </c>
    </row>
    <row r="4327" spans="2:15" x14ac:dyDescent="0.2">
      <c r="B4327" s="1" t="s">
        <v>29879</v>
      </c>
      <c r="D4327" s="10">
        <v>29358649</v>
      </c>
      <c r="G4327" t="s">
        <v>61</v>
      </c>
      <c r="I4327" t="s">
        <v>62</v>
      </c>
      <c r="M4327" t="s">
        <v>61</v>
      </c>
      <c r="N4327" t="s">
        <v>61</v>
      </c>
      <c r="O4327" t="s">
        <v>62</v>
      </c>
    </row>
    <row r="4328" spans="2:15" x14ac:dyDescent="0.2">
      <c r="B4328" s="1" t="s">
        <v>29880</v>
      </c>
      <c r="D4328" s="10">
        <v>29358649</v>
      </c>
      <c r="G4328" t="s">
        <v>61</v>
      </c>
      <c r="I4328" t="s">
        <v>61</v>
      </c>
      <c r="M4328" t="s">
        <v>61</v>
      </c>
      <c r="N4328" t="s">
        <v>61</v>
      </c>
      <c r="O4328" t="s">
        <v>61</v>
      </c>
    </row>
    <row r="4329" spans="2:15" x14ac:dyDescent="0.2">
      <c r="B4329" s="1" t="s">
        <v>29881</v>
      </c>
      <c r="D4329" s="10">
        <v>29358649</v>
      </c>
      <c r="G4329" t="s">
        <v>61</v>
      </c>
      <c r="I4329" t="s">
        <v>61</v>
      </c>
      <c r="M4329" t="s">
        <v>61</v>
      </c>
      <c r="N4329" t="s">
        <v>61</v>
      </c>
      <c r="O4329" t="s">
        <v>61</v>
      </c>
    </row>
    <row r="4330" spans="2:15" x14ac:dyDescent="0.2">
      <c r="B4330" s="1" t="s">
        <v>29882</v>
      </c>
      <c r="D4330" s="10">
        <v>29358649</v>
      </c>
      <c r="G4330" t="s">
        <v>61</v>
      </c>
      <c r="I4330" t="s">
        <v>61</v>
      </c>
      <c r="M4330" t="s">
        <v>61</v>
      </c>
      <c r="N4330" t="s">
        <v>61</v>
      </c>
      <c r="O4330" t="s">
        <v>61</v>
      </c>
    </row>
    <row r="4331" spans="2:15" x14ac:dyDescent="0.2">
      <c r="B4331" s="1" t="s">
        <v>29883</v>
      </c>
      <c r="D4331" s="10">
        <v>29358649</v>
      </c>
      <c r="G4331" t="s">
        <v>61</v>
      </c>
      <c r="I4331" t="s">
        <v>61</v>
      </c>
      <c r="M4331" t="s">
        <v>61</v>
      </c>
      <c r="N4331" t="s">
        <v>61</v>
      </c>
      <c r="O4331" t="s">
        <v>61</v>
      </c>
    </row>
    <row r="4332" spans="2:15" x14ac:dyDescent="0.2">
      <c r="B4332" s="1" t="s">
        <v>29884</v>
      </c>
      <c r="D4332" s="10">
        <v>29358649</v>
      </c>
      <c r="G4332" t="s">
        <v>61</v>
      </c>
      <c r="I4332" t="s">
        <v>61</v>
      </c>
      <c r="M4332" t="s">
        <v>61</v>
      </c>
      <c r="N4332" t="s">
        <v>61</v>
      </c>
      <c r="O4332" t="s">
        <v>61</v>
      </c>
    </row>
    <row r="4333" spans="2:15" x14ac:dyDescent="0.2">
      <c r="B4333" s="1" t="s">
        <v>29885</v>
      </c>
      <c r="D4333" s="10">
        <v>29358649</v>
      </c>
      <c r="G4333" t="s">
        <v>61</v>
      </c>
      <c r="I4333" t="s">
        <v>61</v>
      </c>
      <c r="M4333" t="s">
        <v>61</v>
      </c>
      <c r="N4333" t="s">
        <v>61</v>
      </c>
      <c r="O4333" t="s">
        <v>61</v>
      </c>
    </row>
    <row r="4334" spans="2:15" x14ac:dyDescent="0.2">
      <c r="B4334" s="1" t="s">
        <v>29886</v>
      </c>
      <c r="D4334" s="10">
        <v>29358649</v>
      </c>
      <c r="G4334" t="s">
        <v>61</v>
      </c>
      <c r="I4334" t="s">
        <v>61</v>
      </c>
      <c r="M4334" t="s">
        <v>61</v>
      </c>
      <c r="N4334" t="s">
        <v>61</v>
      </c>
      <c r="O4334" t="s">
        <v>61</v>
      </c>
    </row>
    <row r="4335" spans="2:15" x14ac:dyDescent="0.2">
      <c r="B4335" s="1" t="s">
        <v>29887</v>
      </c>
      <c r="D4335" s="10">
        <v>29358649</v>
      </c>
      <c r="I4335" t="s">
        <v>61</v>
      </c>
      <c r="N4335" t="s">
        <v>61</v>
      </c>
    </row>
    <row r="4336" spans="2:15" x14ac:dyDescent="0.2">
      <c r="B4336" s="1" t="s">
        <v>29888</v>
      </c>
      <c r="D4336" s="10">
        <v>29358649</v>
      </c>
      <c r="I4336" t="s">
        <v>61</v>
      </c>
      <c r="N4336" t="s">
        <v>61</v>
      </c>
    </row>
    <row r="4337" spans="2:15" x14ac:dyDescent="0.2">
      <c r="B4337" s="1" t="s">
        <v>29889</v>
      </c>
      <c r="D4337" s="10">
        <v>29358649</v>
      </c>
      <c r="I4337" t="s">
        <v>61</v>
      </c>
      <c r="N4337" t="s">
        <v>61</v>
      </c>
    </row>
    <row r="4338" spans="2:15" x14ac:dyDescent="0.2">
      <c r="B4338" s="1" t="s">
        <v>29890</v>
      </c>
      <c r="D4338" s="10">
        <v>29358649</v>
      </c>
      <c r="I4338" t="s">
        <v>61</v>
      </c>
      <c r="N4338" t="s">
        <v>61</v>
      </c>
    </row>
    <row r="4339" spans="2:15" x14ac:dyDescent="0.2">
      <c r="B4339" s="1" t="s">
        <v>29891</v>
      </c>
      <c r="D4339" s="10">
        <v>29358649</v>
      </c>
      <c r="I4339" t="s">
        <v>61</v>
      </c>
      <c r="N4339" t="s">
        <v>61</v>
      </c>
    </row>
    <row r="4340" spans="2:15" x14ac:dyDescent="0.2">
      <c r="B4340" s="1" t="s">
        <v>29892</v>
      </c>
      <c r="D4340" s="10">
        <v>29358649</v>
      </c>
      <c r="I4340" t="s">
        <v>61</v>
      </c>
      <c r="N4340" t="s">
        <v>61</v>
      </c>
    </row>
    <row r="4341" spans="2:15" x14ac:dyDescent="0.2">
      <c r="B4341" s="1" t="s">
        <v>29893</v>
      </c>
      <c r="D4341" s="10">
        <v>29358649</v>
      </c>
      <c r="G4341" t="s">
        <v>61</v>
      </c>
      <c r="I4341" t="s">
        <v>62</v>
      </c>
      <c r="M4341" t="s">
        <v>61</v>
      </c>
      <c r="N4341" t="s">
        <v>61</v>
      </c>
      <c r="O4341" t="s">
        <v>62</v>
      </c>
    </row>
    <row r="4342" spans="2:15" x14ac:dyDescent="0.2">
      <c r="B4342" s="1" t="s">
        <v>29894</v>
      </c>
      <c r="D4342" s="10">
        <v>29358649</v>
      </c>
      <c r="I4342" t="s">
        <v>61</v>
      </c>
      <c r="N4342" t="s">
        <v>61</v>
      </c>
    </row>
    <row r="4343" spans="2:15" x14ac:dyDescent="0.2">
      <c r="B4343" s="1" t="s">
        <v>29895</v>
      </c>
      <c r="D4343" s="10">
        <v>29358649</v>
      </c>
      <c r="I4343" t="s">
        <v>61</v>
      </c>
      <c r="N4343" t="s">
        <v>61</v>
      </c>
    </row>
    <row r="4344" spans="2:15" x14ac:dyDescent="0.2">
      <c r="B4344" s="1" t="s">
        <v>29896</v>
      </c>
      <c r="D4344" s="10">
        <v>29358649</v>
      </c>
      <c r="I4344" t="s">
        <v>61</v>
      </c>
      <c r="N4344" t="s">
        <v>61</v>
      </c>
    </row>
    <row r="4345" spans="2:15" x14ac:dyDescent="0.2">
      <c r="B4345" s="1" t="s">
        <v>29897</v>
      </c>
      <c r="D4345" s="10">
        <v>29358649</v>
      </c>
      <c r="I4345" t="s">
        <v>61</v>
      </c>
      <c r="N4345" t="s">
        <v>61</v>
      </c>
    </row>
    <row r="4346" spans="2:15" x14ac:dyDescent="0.2">
      <c r="B4346" s="1" t="s">
        <v>29898</v>
      </c>
      <c r="D4346" s="10">
        <v>29358649</v>
      </c>
      <c r="I4346" t="s">
        <v>61</v>
      </c>
      <c r="N4346" t="s">
        <v>61</v>
      </c>
    </row>
    <row r="4347" spans="2:15" x14ac:dyDescent="0.2">
      <c r="B4347" s="1" t="s">
        <v>29899</v>
      </c>
      <c r="D4347" s="10">
        <v>29358649</v>
      </c>
      <c r="I4347" t="s">
        <v>61</v>
      </c>
      <c r="N4347" t="s">
        <v>61</v>
      </c>
    </row>
    <row r="4348" spans="2:15" x14ac:dyDescent="0.2">
      <c r="B4348" s="1" t="s">
        <v>29900</v>
      </c>
      <c r="D4348" s="10">
        <v>29358649</v>
      </c>
      <c r="I4348" t="s">
        <v>61</v>
      </c>
      <c r="N4348" t="s">
        <v>61</v>
      </c>
    </row>
    <row r="4349" spans="2:15" x14ac:dyDescent="0.2">
      <c r="B4349" s="1" t="s">
        <v>29901</v>
      </c>
      <c r="D4349" s="10">
        <v>29358649</v>
      </c>
      <c r="I4349" t="s">
        <v>61</v>
      </c>
      <c r="N4349" t="s">
        <v>61</v>
      </c>
    </row>
    <row r="4350" spans="2:15" x14ac:dyDescent="0.2">
      <c r="B4350" s="1" t="s">
        <v>29902</v>
      </c>
      <c r="D4350" s="10">
        <v>29358649</v>
      </c>
      <c r="I4350" t="s">
        <v>61</v>
      </c>
      <c r="N4350" t="s">
        <v>61</v>
      </c>
    </row>
    <row r="4351" spans="2:15" x14ac:dyDescent="0.2">
      <c r="B4351" s="1" t="s">
        <v>29903</v>
      </c>
      <c r="D4351" s="10">
        <v>29358649</v>
      </c>
      <c r="I4351" t="s">
        <v>61</v>
      </c>
      <c r="N4351" t="s">
        <v>61</v>
      </c>
    </row>
    <row r="4352" spans="2:15" x14ac:dyDescent="0.2">
      <c r="B4352" s="1" t="s">
        <v>29904</v>
      </c>
      <c r="D4352" s="10">
        <v>29358649</v>
      </c>
      <c r="I4352" t="s">
        <v>61</v>
      </c>
      <c r="N4352" t="s">
        <v>61</v>
      </c>
    </row>
    <row r="4353" spans="2:15" x14ac:dyDescent="0.2">
      <c r="B4353" s="1" t="s">
        <v>29905</v>
      </c>
      <c r="D4353" s="10">
        <v>29358649</v>
      </c>
      <c r="G4353" t="s">
        <v>61</v>
      </c>
      <c r="I4353" t="s">
        <v>62</v>
      </c>
      <c r="M4353" t="s">
        <v>61</v>
      </c>
      <c r="N4353" t="s">
        <v>61</v>
      </c>
      <c r="O4353" t="s">
        <v>61</v>
      </c>
    </row>
    <row r="4354" spans="2:15" x14ac:dyDescent="0.2">
      <c r="B4354" s="1" t="s">
        <v>29906</v>
      </c>
      <c r="D4354" s="10">
        <v>29358649</v>
      </c>
      <c r="I4354" t="s">
        <v>61</v>
      </c>
      <c r="N4354" t="s">
        <v>61</v>
      </c>
    </row>
    <row r="4355" spans="2:15" x14ac:dyDescent="0.2">
      <c r="B4355" s="1" t="s">
        <v>29907</v>
      </c>
      <c r="D4355" s="10">
        <v>29358649</v>
      </c>
      <c r="I4355" t="s">
        <v>61</v>
      </c>
      <c r="N4355" t="s">
        <v>61</v>
      </c>
    </row>
    <row r="4356" spans="2:15" x14ac:dyDescent="0.2">
      <c r="B4356" s="1" t="s">
        <v>29908</v>
      </c>
      <c r="D4356" s="10">
        <v>29358649</v>
      </c>
      <c r="I4356" t="s">
        <v>61</v>
      </c>
      <c r="N4356" t="s">
        <v>61</v>
      </c>
    </row>
    <row r="4357" spans="2:15" x14ac:dyDescent="0.2">
      <c r="B4357" s="1" t="s">
        <v>29909</v>
      </c>
      <c r="D4357" s="10">
        <v>29358649</v>
      </c>
      <c r="I4357" t="s">
        <v>61</v>
      </c>
      <c r="N4357" t="s">
        <v>61</v>
      </c>
    </row>
    <row r="4358" spans="2:15" x14ac:dyDescent="0.2">
      <c r="B4358" s="1" t="s">
        <v>29910</v>
      </c>
      <c r="D4358" s="10">
        <v>29358649</v>
      </c>
      <c r="I4358" t="s">
        <v>61</v>
      </c>
      <c r="N4358" t="s">
        <v>61</v>
      </c>
    </row>
    <row r="4359" spans="2:15" x14ac:dyDescent="0.2">
      <c r="B4359" s="1" t="s">
        <v>29911</v>
      </c>
      <c r="D4359" s="10">
        <v>29358649</v>
      </c>
      <c r="I4359" t="s">
        <v>61</v>
      </c>
      <c r="N4359" t="s">
        <v>61</v>
      </c>
    </row>
    <row r="4360" spans="2:15" x14ac:dyDescent="0.2">
      <c r="B4360" s="1" t="s">
        <v>29912</v>
      </c>
      <c r="D4360" s="10">
        <v>29358649</v>
      </c>
      <c r="I4360" t="s">
        <v>61</v>
      </c>
      <c r="N4360" t="s">
        <v>61</v>
      </c>
    </row>
    <row r="4361" spans="2:15" x14ac:dyDescent="0.2">
      <c r="B4361" s="1" t="s">
        <v>29913</v>
      </c>
      <c r="D4361" s="10">
        <v>29358649</v>
      </c>
      <c r="I4361" t="s">
        <v>61</v>
      </c>
      <c r="N4361" t="s">
        <v>61</v>
      </c>
    </row>
    <row r="4362" spans="2:15" x14ac:dyDescent="0.2">
      <c r="B4362" s="1" t="s">
        <v>29914</v>
      </c>
      <c r="D4362" s="10">
        <v>29358649</v>
      </c>
      <c r="G4362" t="s">
        <v>61</v>
      </c>
      <c r="I4362" t="s">
        <v>62</v>
      </c>
      <c r="M4362" t="s">
        <v>61</v>
      </c>
      <c r="N4362" t="s">
        <v>61</v>
      </c>
      <c r="O4362" t="s">
        <v>61</v>
      </c>
    </row>
    <row r="4363" spans="2:15" x14ac:dyDescent="0.2">
      <c r="B4363" s="1" t="s">
        <v>29915</v>
      </c>
      <c r="D4363" s="10">
        <v>29358649</v>
      </c>
      <c r="I4363" t="s">
        <v>61</v>
      </c>
      <c r="N4363" t="s">
        <v>61</v>
      </c>
    </row>
    <row r="4364" spans="2:15" x14ac:dyDescent="0.2">
      <c r="B4364" s="1" t="s">
        <v>29916</v>
      </c>
      <c r="D4364" s="10">
        <v>29358649</v>
      </c>
      <c r="I4364" t="s">
        <v>61</v>
      </c>
      <c r="N4364" t="s">
        <v>61</v>
      </c>
    </row>
    <row r="4365" spans="2:15" x14ac:dyDescent="0.2">
      <c r="B4365" s="1" t="s">
        <v>29917</v>
      </c>
      <c r="D4365" s="10">
        <v>29358649</v>
      </c>
      <c r="I4365" t="s">
        <v>61</v>
      </c>
      <c r="N4365" t="s">
        <v>61</v>
      </c>
    </row>
    <row r="4366" spans="2:15" x14ac:dyDescent="0.2">
      <c r="B4366" s="1" t="s">
        <v>29918</v>
      </c>
      <c r="D4366" s="10">
        <v>29358649</v>
      </c>
      <c r="I4366" t="s">
        <v>61</v>
      </c>
      <c r="N4366" t="s">
        <v>61</v>
      </c>
    </row>
    <row r="4367" spans="2:15" x14ac:dyDescent="0.2">
      <c r="B4367" s="1" t="s">
        <v>29919</v>
      </c>
      <c r="D4367" s="10">
        <v>29358649</v>
      </c>
      <c r="I4367" t="s">
        <v>61</v>
      </c>
      <c r="N4367" t="s">
        <v>61</v>
      </c>
    </row>
    <row r="4368" spans="2:15" x14ac:dyDescent="0.2">
      <c r="B4368" s="1" t="s">
        <v>29920</v>
      </c>
      <c r="D4368" s="10">
        <v>29358649</v>
      </c>
      <c r="I4368" t="s">
        <v>61</v>
      </c>
      <c r="N4368" t="s">
        <v>61</v>
      </c>
    </row>
    <row r="4369" spans="2:15" x14ac:dyDescent="0.2">
      <c r="B4369" s="1" t="s">
        <v>29921</v>
      </c>
      <c r="D4369" s="10">
        <v>29358649</v>
      </c>
      <c r="I4369" t="s">
        <v>61</v>
      </c>
      <c r="M4369" t="s">
        <v>61</v>
      </c>
      <c r="N4369" t="s">
        <v>61</v>
      </c>
    </row>
    <row r="4370" spans="2:15" x14ac:dyDescent="0.2">
      <c r="B4370" s="1" t="s">
        <v>29922</v>
      </c>
      <c r="D4370" s="10">
        <v>29358649</v>
      </c>
      <c r="I4370" t="s">
        <v>61</v>
      </c>
      <c r="N4370" t="s">
        <v>61</v>
      </c>
    </row>
    <row r="4371" spans="2:15" x14ac:dyDescent="0.2">
      <c r="B4371" s="1" t="s">
        <v>29923</v>
      </c>
      <c r="D4371" s="10">
        <v>29358649</v>
      </c>
      <c r="I4371" t="s">
        <v>61</v>
      </c>
      <c r="N4371" t="s">
        <v>61</v>
      </c>
    </row>
    <row r="4372" spans="2:15" x14ac:dyDescent="0.2">
      <c r="B4372" s="1" t="s">
        <v>29924</v>
      </c>
      <c r="D4372" s="10">
        <v>29358649</v>
      </c>
      <c r="G4372" t="s">
        <v>61</v>
      </c>
      <c r="I4372" t="s">
        <v>61</v>
      </c>
      <c r="M4372" t="s">
        <v>61</v>
      </c>
      <c r="N4372" t="s">
        <v>61</v>
      </c>
      <c r="O4372" t="s">
        <v>61</v>
      </c>
    </row>
    <row r="4373" spans="2:15" x14ac:dyDescent="0.2">
      <c r="B4373" s="1" t="s">
        <v>29925</v>
      </c>
      <c r="D4373" s="10">
        <v>29358649</v>
      </c>
      <c r="G4373" t="s">
        <v>61</v>
      </c>
      <c r="I4373" t="s">
        <v>61</v>
      </c>
      <c r="M4373" t="s">
        <v>61</v>
      </c>
      <c r="N4373" t="s">
        <v>61</v>
      </c>
      <c r="O4373" t="s">
        <v>61</v>
      </c>
    </row>
    <row r="4374" spans="2:15" x14ac:dyDescent="0.2">
      <c r="B4374" s="1" t="s">
        <v>29926</v>
      </c>
      <c r="D4374" s="10">
        <v>29358649</v>
      </c>
      <c r="G4374" t="s">
        <v>61</v>
      </c>
      <c r="I4374" t="s">
        <v>61</v>
      </c>
      <c r="N4374" t="s">
        <v>61</v>
      </c>
      <c r="O4374" t="s">
        <v>61</v>
      </c>
    </row>
    <row r="4375" spans="2:15" x14ac:dyDescent="0.2">
      <c r="B4375" s="1" t="s">
        <v>29927</v>
      </c>
      <c r="D4375" s="10">
        <v>29358649</v>
      </c>
      <c r="G4375" t="s">
        <v>61</v>
      </c>
      <c r="I4375" t="s">
        <v>61</v>
      </c>
      <c r="M4375" t="s">
        <v>61</v>
      </c>
      <c r="N4375" t="s">
        <v>61</v>
      </c>
      <c r="O4375" t="s">
        <v>61</v>
      </c>
    </row>
    <row r="4376" spans="2:15" x14ac:dyDescent="0.2">
      <c r="B4376" s="1" t="s">
        <v>29928</v>
      </c>
      <c r="D4376" s="10">
        <v>29358649</v>
      </c>
      <c r="G4376" t="s">
        <v>61</v>
      </c>
      <c r="I4376" t="s">
        <v>61</v>
      </c>
      <c r="M4376" t="s">
        <v>61</v>
      </c>
      <c r="N4376" t="s">
        <v>61</v>
      </c>
      <c r="O4376" t="s">
        <v>61</v>
      </c>
    </row>
    <row r="4377" spans="2:15" x14ac:dyDescent="0.2">
      <c r="B4377" s="1" t="s">
        <v>29929</v>
      </c>
      <c r="D4377" s="10">
        <v>29358649</v>
      </c>
      <c r="G4377" t="s">
        <v>61</v>
      </c>
      <c r="I4377" t="s">
        <v>61</v>
      </c>
      <c r="M4377" t="s">
        <v>61</v>
      </c>
      <c r="N4377" t="s">
        <v>61</v>
      </c>
      <c r="O4377" t="s">
        <v>61</v>
      </c>
    </row>
    <row r="4378" spans="2:15" x14ac:dyDescent="0.2">
      <c r="B4378" s="1" t="s">
        <v>29930</v>
      </c>
      <c r="D4378" s="10">
        <v>29358649</v>
      </c>
      <c r="G4378" t="s">
        <v>61</v>
      </c>
      <c r="I4378" t="s">
        <v>61</v>
      </c>
      <c r="M4378" t="s">
        <v>61</v>
      </c>
      <c r="N4378" t="s">
        <v>61</v>
      </c>
      <c r="O4378" t="s">
        <v>61</v>
      </c>
    </row>
    <row r="4379" spans="2:15" x14ac:dyDescent="0.2">
      <c r="B4379" s="1" t="s">
        <v>29931</v>
      </c>
      <c r="D4379" s="10">
        <v>29358649</v>
      </c>
      <c r="I4379" t="s">
        <v>61</v>
      </c>
      <c r="N4379" t="s">
        <v>61</v>
      </c>
    </row>
    <row r="4380" spans="2:15" x14ac:dyDescent="0.2">
      <c r="B4380" s="1" t="s">
        <v>29932</v>
      </c>
      <c r="D4380" s="10">
        <v>29358649</v>
      </c>
      <c r="I4380" t="s">
        <v>61</v>
      </c>
      <c r="N4380" t="s">
        <v>61</v>
      </c>
    </row>
    <row r="4381" spans="2:15" x14ac:dyDescent="0.2">
      <c r="B4381" s="1" t="s">
        <v>29933</v>
      </c>
      <c r="D4381" s="10">
        <v>29358649</v>
      </c>
      <c r="I4381" t="s">
        <v>61</v>
      </c>
      <c r="N4381" t="s">
        <v>61</v>
      </c>
    </row>
    <row r="4382" spans="2:15" x14ac:dyDescent="0.2">
      <c r="B4382" s="1" t="s">
        <v>29934</v>
      </c>
      <c r="D4382" s="10">
        <v>29358649</v>
      </c>
      <c r="I4382" t="s">
        <v>61</v>
      </c>
      <c r="N4382" t="s">
        <v>61</v>
      </c>
    </row>
    <row r="4383" spans="2:15" x14ac:dyDescent="0.2">
      <c r="B4383" s="1" t="s">
        <v>29935</v>
      </c>
      <c r="D4383" s="10">
        <v>29358649</v>
      </c>
      <c r="I4383" t="s">
        <v>61</v>
      </c>
      <c r="N4383" t="s">
        <v>61</v>
      </c>
    </row>
    <row r="4384" spans="2:15" x14ac:dyDescent="0.2">
      <c r="B4384" s="1" t="s">
        <v>29936</v>
      </c>
      <c r="D4384" s="10">
        <v>29358649</v>
      </c>
      <c r="I4384" t="s">
        <v>61</v>
      </c>
      <c r="N4384" t="s">
        <v>61</v>
      </c>
    </row>
    <row r="4385" spans="2:15" x14ac:dyDescent="0.2">
      <c r="B4385" s="1" t="s">
        <v>29937</v>
      </c>
      <c r="D4385" s="10">
        <v>29358649</v>
      </c>
      <c r="I4385" t="s">
        <v>61</v>
      </c>
      <c r="N4385" t="s">
        <v>61</v>
      </c>
    </row>
    <row r="4386" spans="2:15" x14ac:dyDescent="0.2">
      <c r="B4386" s="1" t="s">
        <v>29938</v>
      </c>
      <c r="D4386" s="10">
        <v>29358649</v>
      </c>
      <c r="I4386" t="s">
        <v>61</v>
      </c>
      <c r="N4386" t="s">
        <v>61</v>
      </c>
    </row>
    <row r="4387" spans="2:15" x14ac:dyDescent="0.2">
      <c r="B4387" s="1" t="s">
        <v>29939</v>
      </c>
      <c r="D4387" s="10">
        <v>29358649</v>
      </c>
      <c r="I4387" t="s">
        <v>61</v>
      </c>
      <c r="N4387" t="s">
        <v>61</v>
      </c>
    </row>
    <row r="4388" spans="2:15" x14ac:dyDescent="0.2">
      <c r="B4388" s="1" t="s">
        <v>29940</v>
      </c>
      <c r="D4388" s="10">
        <v>29358649</v>
      </c>
      <c r="I4388" t="s">
        <v>61</v>
      </c>
      <c r="M4388" t="s">
        <v>61</v>
      </c>
      <c r="N4388" t="s">
        <v>61</v>
      </c>
    </row>
    <row r="4389" spans="2:15" x14ac:dyDescent="0.2">
      <c r="B4389" s="1" t="s">
        <v>29941</v>
      </c>
      <c r="D4389" s="10">
        <v>29358649</v>
      </c>
      <c r="I4389" t="s">
        <v>61</v>
      </c>
      <c r="N4389" t="s">
        <v>61</v>
      </c>
    </row>
    <row r="4390" spans="2:15" x14ac:dyDescent="0.2">
      <c r="B4390" s="1" t="s">
        <v>29942</v>
      </c>
      <c r="D4390" s="10">
        <v>29358649</v>
      </c>
      <c r="I4390" t="s">
        <v>61</v>
      </c>
      <c r="N4390" t="s">
        <v>61</v>
      </c>
    </row>
    <row r="4391" spans="2:15" x14ac:dyDescent="0.2">
      <c r="B4391" s="1" t="s">
        <v>29943</v>
      </c>
      <c r="D4391" s="10">
        <v>29358649</v>
      </c>
      <c r="I4391" t="s">
        <v>61</v>
      </c>
      <c r="N4391" t="s">
        <v>61</v>
      </c>
    </row>
    <row r="4392" spans="2:15" x14ac:dyDescent="0.2">
      <c r="B4392" s="1" t="s">
        <v>29944</v>
      </c>
      <c r="D4392" s="10">
        <v>29358649</v>
      </c>
      <c r="I4392" t="s">
        <v>61</v>
      </c>
      <c r="N4392" t="s">
        <v>61</v>
      </c>
    </row>
    <row r="4393" spans="2:15" x14ac:dyDescent="0.2">
      <c r="B4393" s="1" t="s">
        <v>29945</v>
      </c>
      <c r="D4393" s="10">
        <v>29358649</v>
      </c>
      <c r="I4393" t="s">
        <v>61</v>
      </c>
      <c r="N4393" t="s">
        <v>61</v>
      </c>
    </row>
    <row r="4394" spans="2:15" x14ac:dyDescent="0.2">
      <c r="B4394" s="1" t="s">
        <v>29946</v>
      </c>
      <c r="D4394" s="10">
        <v>29358649</v>
      </c>
      <c r="I4394" t="s">
        <v>61</v>
      </c>
      <c r="N4394" t="s">
        <v>61</v>
      </c>
    </row>
    <row r="4395" spans="2:15" x14ac:dyDescent="0.2">
      <c r="B4395" s="1" t="s">
        <v>29947</v>
      </c>
      <c r="D4395" s="10">
        <v>29358649</v>
      </c>
      <c r="I4395" t="s">
        <v>61</v>
      </c>
      <c r="N4395" t="s">
        <v>61</v>
      </c>
    </row>
    <row r="4396" spans="2:15" x14ac:dyDescent="0.2">
      <c r="B4396" s="1" t="s">
        <v>29948</v>
      </c>
      <c r="D4396" s="10">
        <v>29358649</v>
      </c>
      <c r="I4396" t="s">
        <v>61</v>
      </c>
      <c r="N4396" t="s">
        <v>61</v>
      </c>
    </row>
    <row r="4397" spans="2:15" x14ac:dyDescent="0.2">
      <c r="B4397" s="1" t="s">
        <v>29949</v>
      </c>
      <c r="D4397" s="10">
        <v>29358649</v>
      </c>
      <c r="G4397" t="s">
        <v>61</v>
      </c>
      <c r="I4397" t="s">
        <v>62</v>
      </c>
      <c r="M4397" t="s">
        <v>62</v>
      </c>
      <c r="N4397" t="s">
        <v>62</v>
      </c>
      <c r="O4397" t="s">
        <v>62</v>
      </c>
    </row>
    <row r="4398" spans="2:15" x14ac:dyDescent="0.2">
      <c r="B4398" s="1" t="s">
        <v>29950</v>
      </c>
      <c r="D4398" s="10">
        <v>29358649</v>
      </c>
      <c r="I4398" t="s">
        <v>61</v>
      </c>
      <c r="N4398" t="s">
        <v>61</v>
      </c>
    </row>
    <row r="4399" spans="2:15" x14ac:dyDescent="0.2">
      <c r="B4399" s="1" t="s">
        <v>29951</v>
      </c>
      <c r="D4399" s="10">
        <v>29358649</v>
      </c>
      <c r="I4399" t="s">
        <v>61</v>
      </c>
      <c r="N4399" t="s">
        <v>61</v>
      </c>
    </row>
    <row r="4400" spans="2:15" x14ac:dyDescent="0.2">
      <c r="B4400" s="1" t="s">
        <v>29952</v>
      </c>
      <c r="D4400" s="10">
        <v>29358649</v>
      </c>
      <c r="G4400" t="s">
        <v>61</v>
      </c>
      <c r="I4400" t="s">
        <v>61</v>
      </c>
      <c r="M4400" t="s">
        <v>61</v>
      </c>
      <c r="N4400" t="s">
        <v>61</v>
      </c>
      <c r="O4400" t="s">
        <v>61</v>
      </c>
    </row>
    <row r="4401" spans="2:15" x14ac:dyDescent="0.2">
      <c r="B4401" s="1" t="s">
        <v>29953</v>
      </c>
      <c r="D4401" s="10">
        <v>29358649</v>
      </c>
      <c r="G4401" t="s">
        <v>61</v>
      </c>
      <c r="I4401" t="s">
        <v>61</v>
      </c>
      <c r="M4401" t="s">
        <v>61</v>
      </c>
      <c r="N4401" t="s">
        <v>61</v>
      </c>
      <c r="O4401" t="s">
        <v>61</v>
      </c>
    </row>
    <row r="4402" spans="2:15" x14ac:dyDescent="0.2">
      <c r="B4402" s="1" t="s">
        <v>29954</v>
      </c>
      <c r="D4402" s="10">
        <v>29358649</v>
      </c>
      <c r="G4402" t="s">
        <v>61</v>
      </c>
      <c r="I4402" t="s">
        <v>61</v>
      </c>
      <c r="M4402" t="s">
        <v>61</v>
      </c>
      <c r="N4402" t="s">
        <v>61</v>
      </c>
      <c r="O4402" t="s">
        <v>61</v>
      </c>
    </row>
    <row r="4403" spans="2:15" x14ac:dyDescent="0.2">
      <c r="B4403" s="1" t="s">
        <v>29955</v>
      </c>
      <c r="D4403" s="10">
        <v>29358649</v>
      </c>
      <c r="G4403" t="s">
        <v>61</v>
      </c>
      <c r="I4403" t="s">
        <v>61</v>
      </c>
      <c r="M4403" t="s">
        <v>61</v>
      </c>
      <c r="N4403" t="s">
        <v>61</v>
      </c>
      <c r="O4403" t="s">
        <v>61</v>
      </c>
    </row>
    <row r="4404" spans="2:15" x14ac:dyDescent="0.2">
      <c r="B4404" s="1" t="s">
        <v>29956</v>
      </c>
      <c r="D4404" s="10">
        <v>29358649</v>
      </c>
      <c r="G4404" t="s">
        <v>61</v>
      </c>
      <c r="I4404" t="s">
        <v>62</v>
      </c>
      <c r="M4404" t="s">
        <v>61</v>
      </c>
      <c r="N4404" t="s">
        <v>61</v>
      </c>
      <c r="O4404" t="s">
        <v>62</v>
      </c>
    </row>
    <row r="4405" spans="2:15" x14ac:dyDescent="0.2">
      <c r="B4405" s="1" t="s">
        <v>29957</v>
      </c>
      <c r="D4405" s="10">
        <v>29358649</v>
      </c>
      <c r="G4405" t="s">
        <v>61</v>
      </c>
      <c r="I4405" t="s">
        <v>61</v>
      </c>
      <c r="M4405" t="s">
        <v>61</v>
      </c>
      <c r="N4405" t="s">
        <v>61</v>
      </c>
      <c r="O4405" t="s">
        <v>61</v>
      </c>
    </row>
    <row r="4406" spans="2:15" x14ac:dyDescent="0.2">
      <c r="B4406" s="1" t="s">
        <v>29958</v>
      </c>
      <c r="D4406" s="10">
        <v>29358649</v>
      </c>
      <c r="G4406" t="s">
        <v>61</v>
      </c>
      <c r="I4406" t="s">
        <v>61</v>
      </c>
      <c r="M4406" t="s">
        <v>61</v>
      </c>
      <c r="N4406" t="s">
        <v>61</v>
      </c>
      <c r="O4406" t="s">
        <v>61</v>
      </c>
    </row>
    <row r="4407" spans="2:15" x14ac:dyDescent="0.2">
      <c r="B4407" s="1" t="s">
        <v>29959</v>
      </c>
      <c r="D4407" s="10">
        <v>29358649</v>
      </c>
      <c r="G4407" t="s">
        <v>61</v>
      </c>
      <c r="I4407" t="s">
        <v>61</v>
      </c>
      <c r="M4407" t="s">
        <v>61</v>
      </c>
      <c r="N4407" t="s">
        <v>61</v>
      </c>
      <c r="O4407" t="s">
        <v>62</v>
      </c>
    </row>
    <row r="4408" spans="2:15" x14ac:dyDescent="0.2">
      <c r="B4408" s="1" t="s">
        <v>29960</v>
      </c>
      <c r="D4408" s="10">
        <v>29358649</v>
      </c>
      <c r="G4408" t="s">
        <v>61</v>
      </c>
      <c r="I4408" t="s">
        <v>61</v>
      </c>
      <c r="M4408" t="s">
        <v>61</v>
      </c>
      <c r="N4408" t="s">
        <v>61</v>
      </c>
      <c r="O4408" t="s">
        <v>61</v>
      </c>
    </row>
    <row r="4409" spans="2:15" x14ac:dyDescent="0.2">
      <c r="B4409" s="1" t="s">
        <v>29961</v>
      </c>
      <c r="D4409" s="10">
        <v>29358649</v>
      </c>
      <c r="I4409" t="s">
        <v>61</v>
      </c>
      <c r="N4409" t="s">
        <v>61</v>
      </c>
    </row>
    <row r="4410" spans="2:15" x14ac:dyDescent="0.2">
      <c r="B4410" s="1" t="s">
        <v>29962</v>
      </c>
      <c r="D4410" s="10">
        <v>29358649</v>
      </c>
      <c r="I4410" t="s">
        <v>61</v>
      </c>
      <c r="N4410" t="s">
        <v>61</v>
      </c>
    </row>
    <row r="4411" spans="2:15" x14ac:dyDescent="0.2">
      <c r="B4411" s="1" t="s">
        <v>29963</v>
      </c>
      <c r="D4411" s="10">
        <v>29358649</v>
      </c>
      <c r="I4411" t="s">
        <v>61</v>
      </c>
      <c r="N4411" t="s">
        <v>61</v>
      </c>
    </row>
    <row r="4412" spans="2:15" x14ac:dyDescent="0.2">
      <c r="B4412" s="1" t="s">
        <v>29964</v>
      </c>
      <c r="D4412" s="10">
        <v>29358649</v>
      </c>
      <c r="I4412" t="s">
        <v>61</v>
      </c>
      <c r="N4412" t="s">
        <v>61</v>
      </c>
    </row>
    <row r="4413" spans="2:15" x14ac:dyDescent="0.2">
      <c r="B4413" s="1" t="s">
        <v>29965</v>
      </c>
      <c r="D4413" s="10">
        <v>29358649</v>
      </c>
      <c r="I4413" t="s">
        <v>61</v>
      </c>
      <c r="N4413" t="s">
        <v>61</v>
      </c>
    </row>
    <row r="4414" spans="2:15" x14ac:dyDescent="0.2">
      <c r="B4414" s="1" t="s">
        <v>29966</v>
      </c>
      <c r="D4414" s="10">
        <v>29358649</v>
      </c>
      <c r="G4414" t="s">
        <v>61</v>
      </c>
      <c r="I4414" t="s">
        <v>61</v>
      </c>
      <c r="M4414" t="s">
        <v>61</v>
      </c>
      <c r="N4414" t="s">
        <v>61</v>
      </c>
      <c r="O4414" t="s">
        <v>61</v>
      </c>
    </row>
    <row r="4415" spans="2:15" x14ac:dyDescent="0.2">
      <c r="B4415" s="1" t="s">
        <v>29967</v>
      </c>
      <c r="D4415" s="10">
        <v>29358649</v>
      </c>
      <c r="G4415" t="s">
        <v>61</v>
      </c>
      <c r="I4415" t="s">
        <v>61</v>
      </c>
      <c r="M4415" t="s">
        <v>61</v>
      </c>
      <c r="N4415" t="s">
        <v>61</v>
      </c>
      <c r="O4415" t="s">
        <v>61</v>
      </c>
    </row>
    <row r="4416" spans="2:15" x14ac:dyDescent="0.2">
      <c r="B4416" s="1" t="s">
        <v>29968</v>
      </c>
      <c r="D4416" s="10">
        <v>29358649</v>
      </c>
      <c r="G4416" t="s">
        <v>61</v>
      </c>
      <c r="I4416" t="s">
        <v>61</v>
      </c>
      <c r="M4416" t="s">
        <v>61</v>
      </c>
      <c r="N4416" t="s">
        <v>61</v>
      </c>
      <c r="O4416" t="s">
        <v>61</v>
      </c>
    </row>
    <row r="4417" spans="2:15" x14ac:dyDescent="0.2">
      <c r="B4417" s="1" t="s">
        <v>29969</v>
      </c>
      <c r="D4417" s="10">
        <v>29358649</v>
      </c>
      <c r="G4417" t="s">
        <v>61</v>
      </c>
      <c r="I4417" t="s">
        <v>61</v>
      </c>
      <c r="M4417" t="s">
        <v>61</v>
      </c>
      <c r="N4417" t="s">
        <v>61</v>
      </c>
      <c r="O4417" t="s">
        <v>61</v>
      </c>
    </row>
    <row r="4418" spans="2:15" x14ac:dyDescent="0.2">
      <c r="B4418" s="1" t="s">
        <v>29970</v>
      </c>
      <c r="D4418" s="10">
        <v>29358649</v>
      </c>
      <c r="G4418" t="s">
        <v>61</v>
      </c>
      <c r="I4418" t="s">
        <v>61</v>
      </c>
      <c r="M4418" t="s">
        <v>61</v>
      </c>
      <c r="N4418" t="s">
        <v>61</v>
      </c>
      <c r="O4418" t="s">
        <v>61</v>
      </c>
    </row>
    <row r="4419" spans="2:15" x14ac:dyDescent="0.2">
      <c r="B4419" s="1" t="s">
        <v>29971</v>
      </c>
      <c r="D4419" s="10">
        <v>29358649</v>
      </c>
      <c r="G4419" t="s">
        <v>61</v>
      </c>
      <c r="I4419" t="s">
        <v>61</v>
      </c>
      <c r="M4419" t="s">
        <v>61</v>
      </c>
      <c r="N4419" t="s">
        <v>61</v>
      </c>
      <c r="O4419" t="s">
        <v>61</v>
      </c>
    </row>
    <row r="4420" spans="2:15" x14ac:dyDescent="0.2">
      <c r="B4420" s="1" t="s">
        <v>29972</v>
      </c>
      <c r="D4420" s="10">
        <v>29358649</v>
      </c>
      <c r="G4420" t="s">
        <v>61</v>
      </c>
      <c r="I4420" t="s">
        <v>61</v>
      </c>
      <c r="M4420" t="s">
        <v>61</v>
      </c>
      <c r="N4420" t="s">
        <v>61</v>
      </c>
      <c r="O4420" t="s">
        <v>61</v>
      </c>
    </row>
    <row r="4421" spans="2:15" x14ac:dyDescent="0.2">
      <c r="B4421" s="1" t="s">
        <v>29973</v>
      </c>
      <c r="D4421" s="10">
        <v>29358649</v>
      </c>
      <c r="G4421" t="s">
        <v>61</v>
      </c>
      <c r="I4421" t="s">
        <v>61</v>
      </c>
      <c r="M4421" t="s">
        <v>61</v>
      </c>
      <c r="N4421" t="s">
        <v>61</v>
      </c>
      <c r="O4421" t="s">
        <v>61</v>
      </c>
    </row>
    <row r="4422" spans="2:15" x14ac:dyDescent="0.2">
      <c r="B4422" s="1" t="s">
        <v>29974</v>
      </c>
      <c r="D4422" s="10">
        <v>29358649</v>
      </c>
      <c r="G4422" t="s">
        <v>61</v>
      </c>
      <c r="I4422" t="s">
        <v>62</v>
      </c>
      <c r="M4422" t="s">
        <v>61</v>
      </c>
      <c r="N4422" t="s">
        <v>61</v>
      </c>
      <c r="O4422" t="s">
        <v>61</v>
      </c>
    </row>
    <row r="4423" spans="2:15" x14ac:dyDescent="0.2">
      <c r="B4423" s="1" t="s">
        <v>29975</v>
      </c>
      <c r="D4423" s="10">
        <v>29358649</v>
      </c>
      <c r="G4423" t="s">
        <v>61</v>
      </c>
      <c r="I4423" t="s">
        <v>61</v>
      </c>
      <c r="M4423" t="s">
        <v>61</v>
      </c>
      <c r="N4423" t="s">
        <v>61</v>
      </c>
      <c r="O4423" t="s">
        <v>61</v>
      </c>
    </row>
    <row r="4424" spans="2:15" x14ac:dyDescent="0.2">
      <c r="B4424" s="1" t="s">
        <v>29976</v>
      </c>
      <c r="D4424" s="10">
        <v>29358649</v>
      </c>
      <c r="G4424" t="s">
        <v>61</v>
      </c>
      <c r="I4424" t="s">
        <v>61</v>
      </c>
      <c r="M4424" t="s">
        <v>61</v>
      </c>
      <c r="N4424" t="s">
        <v>61</v>
      </c>
      <c r="O4424" t="s">
        <v>61</v>
      </c>
    </row>
    <row r="4425" spans="2:15" x14ac:dyDescent="0.2">
      <c r="B4425" s="1" t="s">
        <v>29977</v>
      </c>
      <c r="D4425" s="10">
        <v>29358649</v>
      </c>
      <c r="G4425" t="s">
        <v>61</v>
      </c>
      <c r="I4425" t="s">
        <v>61</v>
      </c>
      <c r="M4425" t="s">
        <v>61</v>
      </c>
      <c r="N4425" t="s">
        <v>61</v>
      </c>
      <c r="O4425" t="s">
        <v>61</v>
      </c>
    </row>
    <row r="4426" spans="2:15" x14ac:dyDescent="0.2">
      <c r="B4426" s="1" t="s">
        <v>29978</v>
      </c>
      <c r="D4426" s="10">
        <v>29358649</v>
      </c>
      <c r="G4426" t="s">
        <v>61</v>
      </c>
      <c r="I4426" t="s">
        <v>61</v>
      </c>
      <c r="M4426" t="s">
        <v>61</v>
      </c>
      <c r="N4426" t="s">
        <v>61</v>
      </c>
      <c r="O4426" t="s">
        <v>61</v>
      </c>
    </row>
    <row r="4427" spans="2:15" x14ac:dyDescent="0.2">
      <c r="B4427" s="1" t="s">
        <v>29979</v>
      </c>
      <c r="D4427" s="10">
        <v>29358649</v>
      </c>
      <c r="G4427" t="s">
        <v>61</v>
      </c>
      <c r="I4427" t="s">
        <v>62</v>
      </c>
      <c r="M4427" t="s">
        <v>62</v>
      </c>
      <c r="N4427" t="s">
        <v>62</v>
      </c>
      <c r="O4427" t="s">
        <v>62</v>
      </c>
    </row>
    <row r="4428" spans="2:15" x14ac:dyDescent="0.2">
      <c r="B4428" s="1" t="s">
        <v>29980</v>
      </c>
      <c r="D4428" s="10">
        <v>29358649</v>
      </c>
      <c r="G4428" t="s">
        <v>61</v>
      </c>
      <c r="I4428" t="s">
        <v>61</v>
      </c>
      <c r="M4428" t="s">
        <v>61</v>
      </c>
      <c r="N4428" t="s">
        <v>61</v>
      </c>
      <c r="O4428" t="s">
        <v>61</v>
      </c>
    </row>
    <row r="4429" spans="2:15" x14ac:dyDescent="0.2">
      <c r="B4429" s="1" t="s">
        <v>29981</v>
      </c>
      <c r="D4429" s="10">
        <v>29358649</v>
      </c>
      <c r="G4429" t="s">
        <v>61</v>
      </c>
      <c r="I4429" t="s">
        <v>61</v>
      </c>
      <c r="M4429" t="s">
        <v>61</v>
      </c>
      <c r="N4429" t="s">
        <v>61</v>
      </c>
      <c r="O4429" t="s">
        <v>61</v>
      </c>
    </row>
    <row r="4430" spans="2:15" x14ac:dyDescent="0.2">
      <c r="B4430" s="1" t="s">
        <v>29982</v>
      </c>
      <c r="D4430" s="10">
        <v>29358649</v>
      </c>
      <c r="G4430" t="s">
        <v>61</v>
      </c>
      <c r="I4430" t="s">
        <v>61</v>
      </c>
      <c r="M4430" t="s">
        <v>61</v>
      </c>
      <c r="N4430" t="s">
        <v>61</v>
      </c>
      <c r="O4430" t="s">
        <v>61</v>
      </c>
    </row>
    <row r="4431" spans="2:15" x14ac:dyDescent="0.2">
      <c r="B4431" s="1" t="s">
        <v>29983</v>
      </c>
      <c r="D4431" s="10">
        <v>29358649</v>
      </c>
      <c r="G4431" t="s">
        <v>61</v>
      </c>
      <c r="I4431" t="s">
        <v>61</v>
      </c>
      <c r="M4431" t="s">
        <v>61</v>
      </c>
      <c r="N4431" t="s">
        <v>61</v>
      </c>
      <c r="O4431" t="s">
        <v>61</v>
      </c>
    </row>
    <row r="4432" spans="2:15" x14ac:dyDescent="0.2">
      <c r="B4432" s="1" t="s">
        <v>29984</v>
      </c>
      <c r="D4432" s="10">
        <v>29358649</v>
      </c>
      <c r="G4432" t="s">
        <v>61</v>
      </c>
      <c r="I4432" t="s">
        <v>61</v>
      </c>
      <c r="M4432" t="s">
        <v>61</v>
      </c>
      <c r="N4432" t="s">
        <v>61</v>
      </c>
      <c r="O4432" t="s">
        <v>61</v>
      </c>
    </row>
    <row r="4433" spans="2:15" x14ac:dyDescent="0.2">
      <c r="B4433" s="1" t="s">
        <v>29985</v>
      </c>
      <c r="D4433" s="10">
        <v>29358649</v>
      </c>
      <c r="G4433" t="s">
        <v>61</v>
      </c>
      <c r="I4433" t="s">
        <v>61</v>
      </c>
      <c r="M4433" t="s">
        <v>61</v>
      </c>
      <c r="N4433" t="s">
        <v>61</v>
      </c>
      <c r="O4433" t="s">
        <v>61</v>
      </c>
    </row>
    <row r="4434" spans="2:15" x14ac:dyDescent="0.2">
      <c r="B4434" s="1" t="s">
        <v>29986</v>
      </c>
      <c r="D4434" s="10">
        <v>29358649</v>
      </c>
      <c r="G4434" t="s">
        <v>61</v>
      </c>
      <c r="I4434" t="s">
        <v>61</v>
      </c>
      <c r="N4434" t="s">
        <v>61</v>
      </c>
      <c r="O4434" t="s">
        <v>61</v>
      </c>
    </row>
    <row r="4435" spans="2:15" x14ac:dyDescent="0.2">
      <c r="B4435" s="1" t="s">
        <v>29987</v>
      </c>
      <c r="D4435" s="10">
        <v>29358649</v>
      </c>
      <c r="G4435" t="s">
        <v>61</v>
      </c>
      <c r="I4435" t="s">
        <v>61</v>
      </c>
      <c r="M4435" t="s">
        <v>61</v>
      </c>
      <c r="N4435" t="s">
        <v>61</v>
      </c>
      <c r="O4435" t="s">
        <v>61</v>
      </c>
    </row>
    <row r="4436" spans="2:15" x14ac:dyDescent="0.2">
      <c r="B4436" s="1" t="s">
        <v>29988</v>
      </c>
      <c r="D4436" s="10">
        <v>29358649</v>
      </c>
      <c r="G4436" t="s">
        <v>61</v>
      </c>
      <c r="I4436" t="s">
        <v>61</v>
      </c>
      <c r="M4436" t="s">
        <v>61</v>
      </c>
      <c r="N4436" t="s">
        <v>61</v>
      </c>
      <c r="O4436" t="s">
        <v>61</v>
      </c>
    </row>
    <row r="4437" spans="2:15" x14ac:dyDescent="0.2">
      <c r="B4437" s="1" t="s">
        <v>29989</v>
      </c>
      <c r="D4437" s="10">
        <v>29358649</v>
      </c>
      <c r="G4437" t="s">
        <v>61</v>
      </c>
      <c r="I4437" t="s">
        <v>61</v>
      </c>
      <c r="M4437" t="s">
        <v>61</v>
      </c>
      <c r="N4437" t="s">
        <v>61</v>
      </c>
      <c r="O4437" t="s">
        <v>61</v>
      </c>
    </row>
    <row r="4438" spans="2:15" x14ac:dyDescent="0.2">
      <c r="B4438" s="1" t="s">
        <v>29990</v>
      </c>
      <c r="D4438" s="10">
        <v>29358649</v>
      </c>
      <c r="G4438" t="s">
        <v>61</v>
      </c>
      <c r="I4438" t="s">
        <v>61</v>
      </c>
      <c r="M4438" t="s">
        <v>61</v>
      </c>
      <c r="N4438" t="s">
        <v>61</v>
      </c>
      <c r="O4438" t="s">
        <v>61</v>
      </c>
    </row>
    <row r="4439" spans="2:15" x14ac:dyDescent="0.2">
      <c r="B4439" s="1" t="s">
        <v>29991</v>
      </c>
      <c r="D4439" s="10">
        <v>29358649</v>
      </c>
      <c r="I4439" t="s">
        <v>61</v>
      </c>
      <c r="M4439" t="s">
        <v>61</v>
      </c>
      <c r="N4439" t="s">
        <v>61</v>
      </c>
    </row>
    <row r="4440" spans="2:15" x14ac:dyDescent="0.2">
      <c r="B4440" s="1" t="s">
        <v>29992</v>
      </c>
      <c r="D4440" s="10">
        <v>29358649</v>
      </c>
      <c r="I4440" t="s">
        <v>61</v>
      </c>
      <c r="N4440" t="s">
        <v>61</v>
      </c>
    </row>
    <row r="4441" spans="2:15" x14ac:dyDescent="0.2">
      <c r="B4441" s="1" t="s">
        <v>29993</v>
      </c>
      <c r="D4441" s="10">
        <v>29358649</v>
      </c>
      <c r="I4441" t="s">
        <v>61</v>
      </c>
      <c r="N4441" t="s">
        <v>61</v>
      </c>
    </row>
    <row r="4442" spans="2:15" x14ac:dyDescent="0.2">
      <c r="B4442" s="1" t="s">
        <v>29994</v>
      </c>
      <c r="D4442" s="10">
        <v>29358649</v>
      </c>
      <c r="I4442" t="s">
        <v>61</v>
      </c>
      <c r="N4442" t="s">
        <v>61</v>
      </c>
    </row>
    <row r="4443" spans="2:15" x14ac:dyDescent="0.2">
      <c r="B4443" s="1" t="s">
        <v>29995</v>
      </c>
      <c r="D4443" s="10">
        <v>29358649</v>
      </c>
      <c r="I4443" t="s">
        <v>61</v>
      </c>
      <c r="N4443" t="s">
        <v>61</v>
      </c>
    </row>
    <row r="4444" spans="2:15" x14ac:dyDescent="0.2">
      <c r="B4444" s="1" t="s">
        <v>29996</v>
      </c>
      <c r="D4444" s="10">
        <v>29358649</v>
      </c>
      <c r="I4444" t="s">
        <v>61</v>
      </c>
      <c r="N4444" t="s">
        <v>61</v>
      </c>
    </row>
    <row r="4445" spans="2:15" x14ac:dyDescent="0.2">
      <c r="B4445" s="1" t="s">
        <v>29997</v>
      </c>
      <c r="D4445" s="10">
        <v>29358649</v>
      </c>
      <c r="I4445" t="s">
        <v>61</v>
      </c>
      <c r="N4445" t="s">
        <v>61</v>
      </c>
    </row>
    <row r="4446" spans="2:15" x14ac:dyDescent="0.2">
      <c r="B4446" s="1" t="s">
        <v>29998</v>
      </c>
      <c r="D4446" s="10">
        <v>29358649</v>
      </c>
      <c r="I4446" t="s">
        <v>61</v>
      </c>
      <c r="N4446" t="s">
        <v>61</v>
      </c>
    </row>
    <row r="4447" spans="2:15" x14ac:dyDescent="0.2">
      <c r="B4447" s="1" t="s">
        <v>29999</v>
      </c>
      <c r="D4447" s="10">
        <v>29358649</v>
      </c>
      <c r="G4447" t="s">
        <v>61</v>
      </c>
      <c r="I4447" t="s">
        <v>61</v>
      </c>
      <c r="M4447" t="s">
        <v>61</v>
      </c>
      <c r="N4447" t="s">
        <v>61</v>
      </c>
      <c r="O4447" t="s">
        <v>61</v>
      </c>
    </row>
    <row r="4448" spans="2:15" x14ac:dyDescent="0.2">
      <c r="B4448" s="1" t="s">
        <v>30000</v>
      </c>
      <c r="D4448" s="10">
        <v>29358649</v>
      </c>
      <c r="G4448" t="s">
        <v>61</v>
      </c>
      <c r="I4448" t="s">
        <v>61</v>
      </c>
      <c r="M4448" t="s">
        <v>61</v>
      </c>
      <c r="N4448" t="s">
        <v>61</v>
      </c>
      <c r="O4448" t="s">
        <v>61</v>
      </c>
    </row>
    <row r="4449" spans="2:15" x14ac:dyDescent="0.2">
      <c r="B4449" s="1" t="s">
        <v>30001</v>
      </c>
      <c r="D4449" s="10">
        <v>29358649</v>
      </c>
      <c r="G4449" t="s">
        <v>61</v>
      </c>
      <c r="I4449" t="s">
        <v>61</v>
      </c>
      <c r="M4449" t="s">
        <v>61</v>
      </c>
      <c r="N4449" t="s">
        <v>61</v>
      </c>
      <c r="O4449" t="s">
        <v>61</v>
      </c>
    </row>
    <row r="4450" spans="2:15" x14ac:dyDescent="0.2">
      <c r="B4450" s="1" t="s">
        <v>30002</v>
      </c>
      <c r="D4450" s="10">
        <v>29358649</v>
      </c>
      <c r="G4450" t="s">
        <v>61</v>
      </c>
      <c r="I4450" t="s">
        <v>61</v>
      </c>
      <c r="M4450" t="s">
        <v>61</v>
      </c>
      <c r="N4450" t="s">
        <v>61</v>
      </c>
      <c r="O4450" t="s">
        <v>61</v>
      </c>
    </row>
    <row r="4451" spans="2:15" x14ac:dyDescent="0.2">
      <c r="B4451" s="1" t="s">
        <v>30003</v>
      </c>
      <c r="D4451" s="10">
        <v>29358649</v>
      </c>
      <c r="G4451" t="s">
        <v>61</v>
      </c>
      <c r="I4451" t="s">
        <v>61</v>
      </c>
      <c r="N4451" t="s">
        <v>61</v>
      </c>
      <c r="O4451" t="s">
        <v>61</v>
      </c>
    </row>
    <row r="4452" spans="2:15" x14ac:dyDescent="0.2">
      <c r="B4452" s="1" t="s">
        <v>30004</v>
      </c>
      <c r="D4452" s="10">
        <v>29358649</v>
      </c>
      <c r="I4452" t="s">
        <v>61</v>
      </c>
      <c r="N4452" t="s">
        <v>61</v>
      </c>
    </row>
    <row r="4453" spans="2:15" x14ac:dyDescent="0.2">
      <c r="B4453" s="1" t="s">
        <v>30005</v>
      </c>
      <c r="D4453" s="10">
        <v>29358649</v>
      </c>
      <c r="I4453" t="s">
        <v>61</v>
      </c>
      <c r="N4453" t="s">
        <v>61</v>
      </c>
    </row>
    <row r="4454" spans="2:15" x14ac:dyDescent="0.2">
      <c r="B4454" s="1" t="s">
        <v>30006</v>
      </c>
      <c r="D4454" s="10">
        <v>29358649</v>
      </c>
      <c r="I4454" t="s">
        <v>61</v>
      </c>
      <c r="N4454" t="s">
        <v>61</v>
      </c>
    </row>
    <row r="4455" spans="2:15" x14ac:dyDescent="0.2">
      <c r="B4455" s="1" t="s">
        <v>30007</v>
      </c>
      <c r="D4455" s="10">
        <v>29358649</v>
      </c>
      <c r="I4455" t="s">
        <v>61</v>
      </c>
      <c r="N4455" t="s">
        <v>61</v>
      </c>
    </row>
    <row r="4456" spans="2:15" x14ac:dyDescent="0.2">
      <c r="B4456" s="1" t="s">
        <v>30008</v>
      </c>
      <c r="D4456" s="10">
        <v>29358649</v>
      </c>
      <c r="I4456" t="s">
        <v>61</v>
      </c>
      <c r="N4456" t="s">
        <v>61</v>
      </c>
    </row>
    <row r="4457" spans="2:15" x14ac:dyDescent="0.2">
      <c r="B4457" s="1" t="s">
        <v>30009</v>
      </c>
      <c r="D4457" s="10">
        <v>29358649</v>
      </c>
      <c r="I4457" t="s">
        <v>61</v>
      </c>
      <c r="N4457" t="s">
        <v>61</v>
      </c>
    </row>
    <row r="4458" spans="2:15" x14ac:dyDescent="0.2">
      <c r="B4458" s="1" t="s">
        <v>30010</v>
      </c>
      <c r="D4458" s="10">
        <v>29358649</v>
      </c>
      <c r="I4458" t="s">
        <v>61</v>
      </c>
      <c r="N4458" t="s">
        <v>61</v>
      </c>
    </row>
    <row r="4459" spans="2:15" x14ac:dyDescent="0.2">
      <c r="B4459" s="1" t="s">
        <v>30011</v>
      </c>
      <c r="D4459" s="10">
        <v>29358649</v>
      </c>
      <c r="I4459" t="s">
        <v>61</v>
      </c>
      <c r="N4459" t="s">
        <v>61</v>
      </c>
    </row>
    <row r="4460" spans="2:15" x14ac:dyDescent="0.2">
      <c r="B4460" s="1" t="s">
        <v>30012</v>
      </c>
      <c r="D4460" s="10">
        <v>29358649</v>
      </c>
      <c r="I4460" t="s">
        <v>61</v>
      </c>
      <c r="N4460" t="s">
        <v>61</v>
      </c>
    </row>
    <row r="4461" spans="2:15" x14ac:dyDescent="0.2">
      <c r="B4461" s="1" t="s">
        <v>30013</v>
      </c>
      <c r="D4461" s="10">
        <v>29358649</v>
      </c>
      <c r="I4461" t="s">
        <v>61</v>
      </c>
      <c r="N4461" t="s">
        <v>61</v>
      </c>
    </row>
    <row r="4462" spans="2:15" x14ac:dyDescent="0.2">
      <c r="B4462" s="1" t="s">
        <v>30014</v>
      </c>
      <c r="D4462" s="10">
        <v>29358649</v>
      </c>
      <c r="I4462" t="s">
        <v>61</v>
      </c>
      <c r="N4462" t="s">
        <v>61</v>
      </c>
    </row>
    <row r="4463" spans="2:15" x14ac:dyDescent="0.2">
      <c r="B4463" s="1" t="s">
        <v>30015</v>
      </c>
      <c r="D4463" s="10">
        <v>29358649</v>
      </c>
      <c r="I4463" t="s">
        <v>61</v>
      </c>
      <c r="N4463" t="s">
        <v>61</v>
      </c>
    </row>
    <row r="4464" spans="2:15" x14ac:dyDescent="0.2">
      <c r="B4464" s="1" t="s">
        <v>30016</v>
      </c>
      <c r="D4464" s="10">
        <v>29358649</v>
      </c>
      <c r="I4464" t="s">
        <v>61</v>
      </c>
      <c r="N4464" t="s">
        <v>61</v>
      </c>
    </row>
    <row r="4465" spans="2:14" x14ac:dyDescent="0.2">
      <c r="B4465" s="1" t="s">
        <v>30017</v>
      </c>
      <c r="D4465" s="10">
        <v>29358649</v>
      </c>
      <c r="I4465" t="s">
        <v>61</v>
      </c>
      <c r="N4465" t="s">
        <v>61</v>
      </c>
    </row>
    <row r="4466" spans="2:14" x14ac:dyDescent="0.2">
      <c r="B4466" s="1" t="s">
        <v>30018</v>
      </c>
      <c r="D4466" s="10">
        <v>29358649</v>
      </c>
      <c r="I4466" t="s">
        <v>61</v>
      </c>
      <c r="N4466" t="s">
        <v>61</v>
      </c>
    </row>
    <row r="4467" spans="2:14" x14ac:dyDescent="0.2">
      <c r="B4467" s="1" t="s">
        <v>30019</v>
      </c>
      <c r="D4467" s="10">
        <v>29358649</v>
      </c>
      <c r="I4467" t="s">
        <v>61</v>
      </c>
      <c r="N4467" t="s">
        <v>61</v>
      </c>
    </row>
    <row r="4468" spans="2:14" x14ac:dyDescent="0.2">
      <c r="B4468" s="1" t="s">
        <v>30020</v>
      </c>
      <c r="D4468" s="10">
        <v>29358649</v>
      </c>
      <c r="I4468" t="s">
        <v>61</v>
      </c>
      <c r="N4468" t="s">
        <v>61</v>
      </c>
    </row>
    <row r="4469" spans="2:14" x14ac:dyDescent="0.2">
      <c r="B4469" s="1" t="s">
        <v>30021</v>
      </c>
      <c r="D4469" s="10">
        <v>29358649</v>
      </c>
      <c r="I4469" t="s">
        <v>61</v>
      </c>
      <c r="N4469" t="s">
        <v>61</v>
      </c>
    </row>
    <row r="4470" spans="2:14" x14ac:dyDescent="0.2">
      <c r="B4470" s="1" t="s">
        <v>30022</v>
      </c>
      <c r="D4470" s="10">
        <v>29358649</v>
      </c>
      <c r="I4470" t="s">
        <v>61</v>
      </c>
      <c r="N4470" t="s">
        <v>61</v>
      </c>
    </row>
    <row r="4471" spans="2:14" x14ac:dyDescent="0.2">
      <c r="B4471" s="1" t="s">
        <v>30023</v>
      </c>
      <c r="D4471" s="10">
        <v>29358649</v>
      </c>
      <c r="I4471" t="s">
        <v>61</v>
      </c>
      <c r="N4471" t="s">
        <v>61</v>
      </c>
    </row>
    <row r="4472" spans="2:14" x14ac:dyDescent="0.2">
      <c r="B4472" s="1" t="s">
        <v>30024</v>
      </c>
      <c r="D4472" s="10">
        <v>29358649</v>
      </c>
      <c r="I4472" t="s">
        <v>61</v>
      </c>
      <c r="N4472" t="s">
        <v>61</v>
      </c>
    </row>
    <row r="4473" spans="2:14" x14ac:dyDescent="0.2">
      <c r="B4473" s="1" t="s">
        <v>30025</v>
      </c>
      <c r="D4473" s="10">
        <v>29358649</v>
      </c>
      <c r="I4473" t="s">
        <v>61</v>
      </c>
      <c r="N4473" t="s">
        <v>61</v>
      </c>
    </row>
    <row r="4474" spans="2:14" x14ac:dyDescent="0.2">
      <c r="B4474" s="1" t="s">
        <v>30026</v>
      </c>
      <c r="D4474" s="10">
        <v>29358649</v>
      </c>
      <c r="I4474" t="s">
        <v>61</v>
      </c>
      <c r="N4474" t="s">
        <v>61</v>
      </c>
    </row>
    <row r="4475" spans="2:14" x14ac:dyDescent="0.2">
      <c r="B4475" s="1" t="s">
        <v>30027</v>
      </c>
      <c r="D4475" s="10">
        <v>29358649</v>
      </c>
      <c r="I4475" t="s">
        <v>61</v>
      </c>
      <c r="N4475" t="s">
        <v>61</v>
      </c>
    </row>
    <row r="4476" spans="2:14" x14ac:dyDescent="0.2">
      <c r="B4476" s="1" t="s">
        <v>30028</v>
      </c>
      <c r="D4476" s="10">
        <v>29358649</v>
      </c>
      <c r="I4476" t="s">
        <v>61</v>
      </c>
      <c r="M4476" t="s">
        <v>61</v>
      </c>
      <c r="N4476" t="s">
        <v>61</v>
      </c>
    </row>
    <row r="4477" spans="2:14" x14ac:dyDescent="0.2">
      <c r="B4477" s="1" t="s">
        <v>30029</v>
      </c>
      <c r="D4477" s="10">
        <v>29358649</v>
      </c>
      <c r="I4477" t="s">
        <v>61</v>
      </c>
      <c r="N4477" t="s">
        <v>61</v>
      </c>
    </row>
    <row r="4478" spans="2:14" x14ac:dyDescent="0.2">
      <c r="B4478" s="1" t="s">
        <v>30030</v>
      </c>
      <c r="D4478" s="10">
        <v>29358649</v>
      </c>
      <c r="I4478" t="s">
        <v>61</v>
      </c>
      <c r="N4478" t="s">
        <v>61</v>
      </c>
    </row>
    <row r="4479" spans="2:14" x14ac:dyDescent="0.2">
      <c r="B4479" s="1" t="s">
        <v>30031</v>
      </c>
      <c r="D4479" s="10">
        <v>29358649</v>
      </c>
      <c r="I4479" t="s">
        <v>61</v>
      </c>
      <c r="N4479" t="s">
        <v>61</v>
      </c>
    </row>
    <row r="4480" spans="2:14" x14ac:dyDescent="0.2">
      <c r="B4480" s="1" t="s">
        <v>30032</v>
      </c>
      <c r="D4480" s="10">
        <v>29358649</v>
      </c>
      <c r="I4480" t="s">
        <v>61</v>
      </c>
      <c r="N4480" t="s">
        <v>61</v>
      </c>
    </row>
    <row r="4481" spans="2:15" x14ac:dyDescent="0.2">
      <c r="B4481" s="1" t="s">
        <v>30033</v>
      </c>
      <c r="D4481" s="10">
        <v>29358649</v>
      </c>
      <c r="G4481" t="s">
        <v>61</v>
      </c>
      <c r="I4481" t="s">
        <v>62</v>
      </c>
      <c r="M4481" t="s">
        <v>61</v>
      </c>
      <c r="N4481" t="s">
        <v>61</v>
      </c>
      <c r="O4481" t="s">
        <v>62</v>
      </c>
    </row>
    <row r="4482" spans="2:15" x14ac:dyDescent="0.2">
      <c r="B4482" s="1" t="s">
        <v>30034</v>
      </c>
      <c r="D4482" s="10">
        <v>29358649</v>
      </c>
      <c r="I4482" t="s">
        <v>61</v>
      </c>
      <c r="N4482" t="s">
        <v>61</v>
      </c>
    </row>
    <row r="4483" spans="2:15" x14ac:dyDescent="0.2">
      <c r="B4483" s="1" t="s">
        <v>30035</v>
      </c>
      <c r="D4483" s="10">
        <v>29358649</v>
      </c>
      <c r="I4483" t="s">
        <v>61</v>
      </c>
      <c r="N4483" t="s">
        <v>61</v>
      </c>
    </row>
    <row r="4484" spans="2:15" x14ac:dyDescent="0.2">
      <c r="B4484" s="1" t="s">
        <v>30036</v>
      </c>
      <c r="D4484" s="10">
        <v>29358649</v>
      </c>
      <c r="I4484" t="s">
        <v>61</v>
      </c>
      <c r="N4484" t="s">
        <v>61</v>
      </c>
    </row>
    <row r="4485" spans="2:15" x14ac:dyDescent="0.2">
      <c r="B4485" s="1" t="s">
        <v>30037</v>
      </c>
      <c r="D4485" s="10">
        <v>29358649</v>
      </c>
      <c r="I4485" t="s">
        <v>61</v>
      </c>
      <c r="N4485" t="s">
        <v>61</v>
      </c>
    </row>
    <row r="4486" spans="2:15" x14ac:dyDescent="0.2">
      <c r="B4486" s="1" t="s">
        <v>30038</v>
      </c>
      <c r="D4486" s="10">
        <v>29358649</v>
      </c>
      <c r="I4486" t="s">
        <v>61</v>
      </c>
      <c r="N4486" t="s">
        <v>61</v>
      </c>
    </row>
    <row r="4487" spans="2:15" x14ac:dyDescent="0.2">
      <c r="B4487" s="1" t="s">
        <v>30039</v>
      </c>
      <c r="D4487" s="10">
        <v>29358649</v>
      </c>
      <c r="I4487" t="s">
        <v>61</v>
      </c>
      <c r="N4487" t="s">
        <v>61</v>
      </c>
    </row>
    <row r="4488" spans="2:15" x14ac:dyDescent="0.2">
      <c r="B4488" s="1" t="s">
        <v>30040</v>
      </c>
      <c r="D4488" s="10">
        <v>29358649</v>
      </c>
      <c r="I4488" t="s">
        <v>61</v>
      </c>
      <c r="N4488" t="s">
        <v>61</v>
      </c>
    </row>
    <row r="4489" spans="2:15" x14ac:dyDescent="0.2">
      <c r="B4489" s="1" t="s">
        <v>30041</v>
      </c>
      <c r="D4489" s="10">
        <v>29358649</v>
      </c>
      <c r="G4489" t="s">
        <v>61</v>
      </c>
      <c r="I4489" t="s">
        <v>61</v>
      </c>
      <c r="N4489" t="s">
        <v>61</v>
      </c>
      <c r="O4489" t="s">
        <v>61</v>
      </c>
    </row>
    <row r="4490" spans="2:15" x14ac:dyDescent="0.2">
      <c r="B4490" s="1" t="s">
        <v>30042</v>
      </c>
      <c r="D4490" s="10">
        <v>29358649</v>
      </c>
      <c r="G4490" t="s">
        <v>61</v>
      </c>
      <c r="I4490" t="s">
        <v>61</v>
      </c>
      <c r="M4490" t="s">
        <v>61</v>
      </c>
      <c r="N4490" t="s">
        <v>61</v>
      </c>
      <c r="O4490" t="s">
        <v>61</v>
      </c>
    </row>
    <row r="4491" spans="2:15" x14ac:dyDescent="0.2">
      <c r="B4491" s="1" t="s">
        <v>30043</v>
      </c>
      <c r="D4491" s="10">
        <v>29358649</v>
      </c>
      <c r="G4491" t="s">
        <v>61</v>
      </c>
      <c r="I4491" t="s">
        <v>61</v>
      </c>
      <c r="M4491" t="s">
        <v>61</v>
      </c>
      <c r="N4491" t="s">
        <v>61</v>
      </c>
      <c r="O4491" t="s">
        <v>61</v>
      </c>
    </row>
    <row r="4492" spans="2:15" x14ac:dyDescent="0.2">
      <c r="B4492" s="1" t="s">
        <v>30044</v>
      </c>
      <c r="D4492" s="10">
        <v>29358649</v>
      </c>
      <c r="G4492" t="s">
        <v>61</v>
      </c>
      <c r="I4492" t="s">
        <v>61</v>
      </c>
      <c r="M4492" t="s">
        <v>61</v>
      </c>
      <c r="N4492" t="s">
        <v>61</v>
      </c>
      <c r="O4492" t="s">
        <v>61</v>
      </c>
    </row>
    <row r="4493" spans="2:15" x14ac:dyDescent="0.2">
      <c r="B4493" s="1" t="s">
        <v>30045</v>
      </c>
      <c r="D4493" s="10">
        <v>29358649</v>
      </c>
      <c r="G4493" t="s">
        <v>61</v>
      </c>
      <c r="I4493" t="s">
        <v>61</v>
      </c>
      <c r="M4493" t="s">
        <v>61</v>
      </c>
      <c r="N4493" t="s">
        <v>61</v>
      </c>
      <c r="O4493" t="s">
        <v>61</v>
      </c>
    </row>
    <row r="4494" spans="2:15" x14ac:dyDescent="0.2">
      <c r="B4494" s="1" t="s">
        <v>30046</v>
      </c>
      <c r="D4494" s="10">
        <v>29358649</v>
      </c>
      <c r="G4494" t="s">
        <v>61</v>
      </c>
      <c r="I4494" t="s">
        <v>61</v>
      </c>
      <c r="M4494" t="s">
        <v>61</v>
      </c>
      <c r="N4494" t="s">
        <v>61</v>
      </c>
      <c r="O4494" t="s">
        <v>61</v>
      </c>
    </row>
    <row r="4495" spans="2:15" x14ac:dyDescent="0.2">
      <c r="B4495" s="1" t="s">
        <v>30047</v>
      </c>
      <c r="D4495" s="10">
        <v>29358649</v>
      </c>
      <c r="G4495" t="s">
        <v>61</v>
      </c>
      <c r="I4495" t="s">
        <v>61</v>
      </c>
      <c r="M4495" t="s">
        <v>61</v>
      </c>
      <c r="N4495" t="s">
        <v>61</v>
      </c>
      <c r="O4495" t="s">
        <v>61</v>
      </c>
    </row>
    <row r="4496" spans="2:15" x14ac:dyDescent="0.2">
      <c r="B4496" s="1" t="s">
        <v>30048</v>
      </c>
      <c r="D4496" s="10">
        <v>29358649</v>
      </c>
      <c r="G4496" t="s">
        <v>61</v>
      </c>
      <c r="I4496" t="s">
        <v>61</v>
      </c>
      <c r="M4496" t="s">
        <v>61</v>
      </c>
      <c r="N4496" t="s">
        <v>61</v>
      </c>
      <c r="O4496" t="s">
        <v>61</v>
      </c>
    </row>
    <row r="4497" spans="2:15" x14ac:dyDescent="0.2">
      <c r="B4497" s="1" t="s">
        <v>30049</v>
      </c>
      <c r="D4497" s="10">
        <v>29358649</v>
      </c>
      <c r="I4497" t="s">
        <v>61</v>
      </c>
      <c r="N4497" t="s">
        <v>61</v>
      </c>
    </row>
    <row r="4498" spans="2:15" x14ac:dyDescent="0.2">
      <c r="B4498" s="1" t="s">
        <v>30050</v>
      </c>
      <c r="D4498" s="10">
        <v>29358649</v>
      </c>
      <c r="I4498" t="s">
        <v>61</v>
      </c>
      <c r="N4498" t="s">
        <v>61</v>
      </c>
    </row>
    <row r="4499" spans="2:15" x14ac:dyDescent="0.2">
      <c r="B4499" s="1" t="s">
        <v>30051</v>
      </c>
      <c r="D4499" s="10">
        <v>29358649</v>
      </c>
      <c r="I4499" t="s">
        <v>61</v>
      </c>
      <c r="N4499" t="s">
        <v>61</v>
      </c>
    </row>
    <row r="4500" spans="2:15" x14ac:dyDescent="0.2">
      <c r="B4500" s="1" t="s">
        <v>30052</v>
      </c>
      <c r="D4500" s="10">
        <v>29358649</v>
      </c>
      <c r="I4500" t="s">
        <v>61</v>
      </c>
      <c r="M4500" t="s">
        <v>61</v>
      </c>
      <c r="N4500" t="s">
        <v>61</v>
      </c>
    </row>
    <row r="4501" spans="2:15" x14ac:dyDescent="0.2">
      <c r="B4501" s="1" t="s">
        <v>30053</v>
      </c>
      <c r="D4501" s="10">
        <v>29358649</v>
      </c>
      <c r="I4501" t="s">
        <v>61</v>
      </c>
      <c r="N4501" t="s">
        <v>61</v>
      </c>
    </row>
    <row r="4502" spans="2:15" x14ac:dyDescent="0.2">
      <c r="B4502" s="1" t="s">
        <v>30054</v>
      </c>
      <c r="D4502" s="10">
        <v>29358649</v>
      </c>
      <c r="I4502" t="s">
        <v>61</v>
      </c>
      <c r="N4502" t="s">
        <v>61</v>
      </c>
    </row>
    <row r="4503" spans="2:15" x14ac:dyDescent="0.2">
      <c r="B4503" s="1" t="s">
        <v>30055</v>
      </c>
      <c r="D4503" s="10">
        <v>29358649</v>
      </c>
      <c r="G4503" t="s">
        <v>61</v>
      </c>
      <c r="I4503" t="s">
        <v>61</v>
      </c>
      <c r="M4503" t="s">
        <v>61</v>
      </c>
      <c r="N4503" t="s">
        <v>61</v>
      </c>
      <c r="O4503" t="s">
        <v>61</v>
      </c>
    </row>
    <row r="4504" spans="2:15" x14ac:dyDescent="0.2">
      <c r="B4504" s="1" t="s">
        <v>30056</v>
      </c>
      <c r="D4504" s="10">
        <v>29358649</v>
      </c>
      <c r="G4504" t="s">
        <v>61</v>
      </c>
      <c r="I4504" t="s">
        <v>61</v>
      </c>
      <c r="M4504" t="s">
        <v>61</v>
      </c>
      <c r="N4504" t="s">
        <v>61</v>
      </c>
      <c r="O4504" t="s">
        <v>61</v>
      </c>
    </row>
    <row r="4505" spans="2:15" x14ac:dyDescent="0.2">
      <c r="B4505" s="1" t="s">
        <v>30057</v>
      </c>
      <c r="D4505" s="10">
        <v>29358649</v>
      </c>
      <c r="G4505" t="s">
        <v>61</v>
      </c>
      <c r="I4505" t="s">
        <v>61</v>
      </c>
      <c r="M4505" t="s">
        <v>61</v>
      </c>
      <c r="N4505" t="s">
        <v>61</v>
      </c>
      <c r="O4505" t="s">
        <v>61</v>
      </c>
    </row>
    <row r="4506" spans="2:15" x14ac:dyDescent="0.2">
      <c r="B4506" s="1" t="s">
        <v>30058</v>
      </c>
      <c r="D4506" s="10">
        <v>29358649</v>
      </c>
      <c r="G4506" t="s">
        <v>61</v>
      </c>
      <c r="I4506" t="s">
        <v>61</v>
      </c>
      <c r="M4506" t="s">
        <v>61</v>
      </c>
      <c r="N4506" t="s">
        <v>61</v>
      </c>
      <c r="O4506" t="s">
        <v>61</v>
      </c>
    </row>
    <row r="4507" spans="2:15" x14ac:dyDescent="0.2">
      <c r="B4507" s="1" t="s">
        <v>30059</v>
      </c>
      <c r="D4507" s="10">
        <v>29358649</v>
      </c>
      <c r="G4507" t="s">
        <v>61</v>
      </c>
      <c r="I4507" t="s">
        <v>61</v>
      </c>
      <c r="M4507" t="s">
        <v>61</v>
      </c>
      <c r="N4507" t="s">
        <v>61</v>
      </c>
      <c r="O4507" t="s">
        <v>61</v>
      </c>
    </row>
    <row r="4508" spans="2:15" x14ac:dyDescent="0.2">
      <c r="B4508" s="1" t="s">
        <v>30060</v>
      </c>
      <c r="D4508" s="10">
        <v>29358649</v>
      </c>
      <c r="G4508" t="s">
        <v>61</v>
      </c>
      <c r="I4508" t="s">
        <v>61</v>
      </c>
      <c r="M4508" t="s">
        <v>61</v>
      </c>
      <c r="N4508" t="s">
        <v>61</v>
      </c>
      <c r="O4508" t="s">
        <v>61</v>
      </c>
    </row>
    <row r="4509" spans="2:15" x14ac:dyDescent="0.2">
      <c r="B4509" s="1" t="s">
        <v>30061</v>
      </c>
      <c r="D4509" s="10">
        <v>29358649</v>
      </c>
      <c r="G4509" t="s">
        <v>61</v>
      </c>
      <c r="I4509" t="s">
        <v>61</v>
      </c>
      <c r="M4509" t="s">
        <v>61</v>
      </c>
      <c r="N4509" t="s">
        <v>61</v>
      </c>
      <c r="O4509" t="s">
        <v>61</v>
      </c>
    </row>
    <row r="4510" spans="2:15" x14ac:dyDescent="0.2">
      <c r="B4510" s="1" t="s">
        <v>30062</v>
      </c>
      <c r="D4510" s="10">
        <v>29358649</v>
      </c>
      <c r="G4510" t="s">
        <v>61</v>
      </c>
      <c r="I4510" t="s">
        <v>61</v>
      </c>
      <c r="M4510" t="s">
        <v>61</v>
      </c>
      <c r="N4510" t="s">
        <v>61</v>
      </c>
      <c r="O4510" t="s">
        <v>61</v>
      </c>
    </row>
    <row r="4511" spans="2:15" x14ac:dyDescent="0.2">
      <c r="B4511" s="1" t="s">
        <v>30063</v>
      </c>
      <c r="D4511" s="10">
        <v>29358649</v>
      </c>
      <c r="G4511" t="s">
        <v>61</v>
      </c>
      <c r="I4511" t="s">
        <v>61</v>
      </c>
      <c r="M4511" t="s">
        <v>61</v>
      </c>
      <c r="N4511" t="s">
        <v>61</v>
      </c>
      <c r="O4511" t="s">
        <v>61</v>
      </c>
    </row>
    <row r="4512" spans="2:15" x14ac:dyDescent="0.2">
      <c r="B4512" s="1" t="s">
        <v>30064</v>
      </c>
      <c r="D4512" s="10">
        <v>29358649</v>
      </c>
      <c r="G4512" t="s">
        <v>61</v>
      </c>
      <c r="I4512" t="s">
        <v>61</v>
      </c>
      <c r="M4512" t="s">
        <v>61</v>
      </c>
      <c r="N4512" t="s">
        <v>61</v>
      </c>
      <c r="O4512" t="s">
        <v>61</v>
      </c>
    </row>
    <row r="4513" spans="2:15" x14ac:dyDescent="0.2">
      <c r="B4513" s="1" t="s">
        <v>30065</v>
      </c>
      <c r="D4513" s="10">
        <v>29358649</v>
      </c>
      <c r="G4513" t="s">
        <v>61</v>
      </c>
      <c r="I4513" t="s">
        <v>61</v>
      </c>
      <c r="M4513" t="s">
        <v>61</v>
      </c>
      <c r="N4513" t="s">
        <v>61</v>
      </c>
      <c r="O4513" t="s">
        <v>61</v>
      </c>
    </row>
    <row r="4514" spans="2:15" x14ac:dyDescent="0.2">
      <c r="B4514" s="1" t="s">
        <v>30066</v>
      </c>
      <c r="D4514" s="10">
        <v>29358649</v>
      </c>
      <c r="G4514" t="s">
        <v>61</v>
      </c>
      <c r="I4514" t="s">
        <v>61</v>
      </c>
      <c r="M4514" t="s">
        <v>61</v>
      </c>
      <c r="N4514" t="s">
        <v>61</v>
      </c>
      <c r="O4514" t="s">
        <v>61</v>
      </c>
    </row>
    <row r="4515" spans="2:15" x14ac:dyDescent="0.2">
      <c r="B4515" s="1" t="s">
        <v>30067</v>
      </c>
      <c r="D4515" s="10">
        <v>29358649</v>
      </c>
      <c r="G4515" t="s">
        <v>61</v>
      </c>
      <c r="I4515" t="s">
        <v>61</v>
      </c>
      <c r="M4515" t="s">
        <v>61</v>
      </c>
      <c r="N4515" t="s">
        <v>61</v>
      </c>
      <c r="O4515" t="s">
        <v>61</v>
      </c>
    </row>
    <row r="4516" spans="2:15" x14ac:dyDescent="0.2">
      <c r="B4516" s="1" t="s">
        <v>30068</v>
      </c>
      <c r="D4516" s="10">
        <v>29358649</v>
      </c>
      <c r="G4516" t="s">
        <v>61</v>
      </c>
      <c r="I4516" t="s">
        <v>61</v>
      </c>
      <c r="M4516" t="s">
        <v>61</v>
      </c>
      <c r="N4516" t="s">
        <v>61</v>
      </c>
      <c r="O4516" t="s">
        <v>61</v>
      </c>
    </row>
    <row r="4517" spans="2:15" x14ac:dyDescent="0.2">
      <c r="B4517" s="1" t="s">
        <v>30069</v>
      </c>
      <c r="D4517" s="10">
        <v>29358649</v>
      </c>
      <c r="G4517" t="s">
        <v>61</v>
      </c>
      <c r="I4517" t="s">
        <v>62</v>
      </c>
      <c r="M4517" t="s">
        <v>61</v>
      </c>
      <c r="N4517" t="s">
        <v>61</v>
      </c>
      <c r="O4517" t="s">
        <v>61</v>
      </c>
    </row>
    <row r="4518" spans="2:15" x14ac:dyDescent="0.2">
      <c r="B4518" s="1" t="s">
        <v>30070</v>
      </c>
      <c r="D4518" s="10">
        <v>29358649</v>
      </c>
      <c r="G4518" t="s">
        <v>61</v>
      </c>
      <c r="I4518" t="s">
        <v>61</v>
      </c>
      <c r="M4518" t="s">
        <v>61</v>
      </c>
      <c r="N4518" t="s">
        <v>61</v>
      </c>
      <c r="O4518" t="s">
        <v>61</v>
      </c>
    </row>
    <row r="4519" spans="2:15" x14ac:dyDescent="0.2">
      <c r="B4519" s="1" t="s">
        <v>30071</v>
      </c>
      <c r="D4519" s="10">
        <v>29358649</v>
      </c>
      <c r="G4519" t="s">
        <v>61</v>
      </c>
      <c r="I4519" t="s">
        <v>61</v>
      </c>
      <c r="M4519" t="s">
        <v>61</v>
      </c>
      <c r="N4519" t="s">
        <v>61</v>
      </c>
      <c r="O4519" t="s">
        <v>61</v>
      </c>
    </row>
    <row r="4520" spans="2:15" x14ac:dyDescent="0.2">
      <c r="B4520" s="1" t="s">
        <v>30072</v>
      </c>
      <c r="D4520" s="10">
        <v>29358649</v>
      </c>
      <c r="G4520" t="s">
        <v>61</v>
      </c>
      <c r="I4520" t="s">
        <v>61</v>
      </c>
      <c r="M4520" t="s">
        <v>61</v>
      </c>
      <c r="N4520" t="s">
        <v>61</v>
      </c>
      <c r="O4520" t="s">
        <v>61</v>
      </c>
    </row>
    <row r="4521" spans="2:15" x14ac:dyDescent="0.2">
      <c r="B4521" s="1" t="s">
        <v>30073</v>
      </c>
      <c r="D4521" s="10">
        <v>29358649</v>
      </c>
      <c r="I4521" t="s">
        <v>61</v>
      </c>
      <c r="N4521" t="s">
        <v>61</v>
      </c>
    </row>
    <row r="4522" spans="2:15" x14ac:dyDescent="0.2">
      <c r="B4522" s="1" t="s">
        <v>30074</v>
      </c>
      <c r="D4522" s="10">
        <v>29358649</v>
      </c>
      <c r="I4522" t="s">
        <v>61</v>
      </c>
      <c r="N4522" t="s">
        <v>61</v>
      </c>
    </row>
    <row r="4523" spans="2:15" x14ac:dyDescent="0.2">
      <c r="B4523" s="1" t="s">
        <v>30075</v>
      </c>
      <c r="D4523" s="10">
        <v>29358649</v>
      </c>
      <c r="G4523" t="s">
        <v>61</v>
      </c>
      <c r="I4523" t="s">
        <v>61</v>
      </c>
      <c r="M4523" t="s">
        <v>61</v>
      </c>
      <c r="N4523" t="s">
        <v>61</v>
      </c>
      <c r="O4523" t="s">
        <v>61</v>
      </c>
    </row>
    <row r="4524" spans="2:15" x14ac:dyDescent="0.2">
      <c r="B4524" s="1" t="s">
        <v>30076</v>
      </c>
      <c r="D4524" s="10">
        <v>29358649</v>
      </c>
      <c r="G4524" t="s">
        <v>61</v>
      </c>
      <c r="I4524" t="s">
        <v>61</v>
      </c>
      <c r="M4524" t="s">
        <v>61</v>
      </c>
      <c r="N4524" t="s">
        <v>61</v>
      </c>
      <c r="O4524" t="s">
        <v>61</v>
      </c>
    </row>
    <row r="4525" spans="2:15" x14ac:dyDescent="0.2">
      <c r="B4525" s="1" t="s">
        <v>30077</v>
      </c>
      <c r="D4525" s="10">
        <v>29358649</v>
      </c>
      <c r="G4525" t="s">
        <v>61</v>
      </c>
      <c r="I4525" t="s">
        <v>61</v>
      </c>
      <c r="M4525" t="s">
        <v>61</v>
      </c>
      <c r="N4525" t="s">
        <v>61</v>
      </c>
      <c r="O4525" t="s">
        <v>61</v>
      </c>
    </row>
    <row r="4526" spans="2:15" x14ac:dyDescent="0.2">
      <c r="B4526" s="1" t="s">
        <v>30078</v>
      </c>
      <c r="D4526" s="10">
        <v>29358649</v>
      </c>
      <c r="G4526" t="s">
        <v>61</v>
      </c>
      <c r="I4526" t="s">
        <v>61</v>
      </c>
      <c r="M4526" t="s">
        <v>61</v>
      </c>
      <c r="N4526" t="s">
        <v>61</v>
      </c>
      <c r="O4526" t="s">
        <v>61</v>
      </c>
    </row>
    <row r="4527" spans="2:15" x14ac:dyDescent="0.2">
      <c r="B4527" s="1" t="s">
        <v>30079</v>
      </c>
      <c r="D4527" s="10">
        <v>29358649</v>
      </c>
      <c r="G4527" t="s">
        <v>61</v>
      </c>
      <c r="I4527" t="s">
        <v>62</v>
      </c>
      <c r="M4527" t="s">
        <v>61</v>
      </c>
      <c r="N4527" t="s">
        <v>61</v>
      </c>
      <c r="O4527" t="s">
        <v>61</v>
      </c>
    </row>
    <row r="4528" spans="2:15" x14ac:dyDescent="0.2">
      <c r="B4528" s="1" t="s">
        <v>30080</v>
      </c>
      <c r="D4528" s="10">
        <v>29358649</v>
      </c>
      <c r="I4528" t="s">
        <v>61</v>
      </c>
      <c r="N4528" t="s">
        <v>61</v>
      </c>
    </row>
    <row r="4529" spans="2:14" x14ac:dyDescent="0.2">
      <c r="B4529" s="1" t="s">
        <v>30081</v>
      </c>
      <c r="D4529" s="10">
        <v>29358649</v>
      </c>
      <c r="I4529" t="s">
        <v>61</v>
      </c>
      <c r="N4529" t="s">
        <v>61</v>
      </c>
    </row>
    <row r="4530" spans="2:14" x14ac:dyDescent="0.2">
      <c r="B4530" s="1" t="s">
        <v>30082</v>
      </c>
      <c r="D4530" s="10">
        <v>29358649</v>
      </c>
      <c r="I4530" t="s">
        <v>61</v>
      </c>
      <c r="N4530" t="s">
        <v>61</v>
      </c>
    </row>
    <row r="4531" spans="2:14" x14ac:dyDescent="0.2">
      <c r="B4531" s="1" t="s">
        <v>30083</v>
      </c>
      <c r="D4531" s="10">
        <v>29358649</v>
      </c>
      <c r="I4531" t="s">
        <v>61</v>
      </c>
      <c r="N4531" t="s">
        <v>61</v>
      </c>
    </row>
    <row r="4532" spans="2:14" x14ac:dyDescent="0.2">
      <c r="B4532" s="1" t="s">
        <v>30084</v>
      </c>
      <c r="D4532" s="10">
        <v>29358649</v>
      </c>
      <c r="I4532" t="s">
        <v>61</v>
      </c>
      <c r="N4532" t="s">
        <v>61</v>
      </c>
    </row>
    <row r="4533" spans="2:14" x14ac:dyDescent="0.2">
      <c r="B4533" s="1" t="s">
        <v>30085</v>
      </c>
      <c r="D4533" s="10">
        <v>29358649</v>
      </c>
      <c r="I4533" t="s">
        <v>61</v>
      </c>
      <c r="M4533" t="s">
        <v>61</v>
      </c>
      <c r="N4533" t="s">
        <v>61</v>
      </c>
    </row>
    <row r="4534" spans="2:14" x14ac:dyDescent="0.2">
      <c r="B4534" s="1" t="s">
        <v>30086</v>
      </c>
      <c r="D4534" s="10">
        <v>29358649</v>
      </c>
      <c r="I4534" t="s">
        <v>61</v>
      </c>
      <c r="N4534" t="s">
        <v>61</v>
      </c>
    </row>
    <row r="4535" spans="2:14" x14ac:dyDescent="0.2">
      <c r="B4535" s="1" t="s">
        <v>30087</v>
      </c>
      <c r="D4535" s="10">
        <v>29358649</v>
      </c>
      <c r="I4535" t="s">
        <v>61</v>
      </c>
      <c r="N4535" t="s">
        <v>61</v>
      </c>
    </row>
    <row r="4536" spans="2:14" x14ac:dyDescent="0.2">
      <c r="B4536" s="1" t="s">
        <v>30088</v>
      </c>
      <c r="D4536" s="10">
        <v>29358649</v>
      </c>
      <c r="I4536" t="s">
        <v>61</v>
      </c>
      <c r="N4536" t="s">
        <v>61</v>
      </c>
    </row>
    <row r="4537" spans="2:14" x14ac:dyDescent="0.2">
      <c r="B4537" s="1" t="s">
        <v>30089</v>
      </c>
      <c r="D4537" s="10">
        <v>29358649</v>
      </c>
      <c r="I4537" t="s">
        <v>61</v>
      </c>
      <c r="N4537" t="s">
        <v>61</v>
      </c>
    </row>
    <row r="4538" spans="2:14" x14ac:dyDescent="0.2">
      <c r="B4538" s="1" t="s">
        <v>30090</v>
      </c>
      <c r="D4538" s="10">
        <v>29358649</v>
      </c>
      <c r="I4538" t="s">
        <v>61</v>
      </c>
      <c r="N4538" t="s">
        <v>61</v>
      </c>
    </row>
    <row r="4539" spans="2:14" x14ac:dyDescent="0.2">
      <c r="B4539" s="1" t="s">
        <v>30091</v>
      </c>
      <c r="D4539" s="10">
        <v>29358649</v>
      </c>
      <c r="I4539" t="s">
        <v>61</v>
      </c>
      <c r="N4539" t="s">
        <v>61</v>
      </c>
    </row>
    <row r="4540" spans="2:14" x14ac:dyDescent="0.2">
      <c r="B4540" s="1" t="s">
        <v>30092</v>
      </c>
      <c r="D4540" s="10">
        <v>29358649</v>
      </c>
      <c r="I4540" t="s">
        <v>61</v>
      </c>
      <c r="N4540" t="s">
        <v>61</v>
      </c>
    </row>
    <row r="4541" spans="2:14" x14ac:dyDescent="0.2">
      <c r="B4541" s="1" t="s">
        <v>30093</v>
      </c>
      <c r="D4541" s="10">
        <v>29358649</v>
      </c>
      <c r="I4541" t="s">
        <v>61</v>
      </c>
      <c r="N4541" t="s">
        <v>61</v>
      </c>
    </row>
    <row r="4542" spans="2:14" x14ac:dyDescent="0.2">
      <c r="B4542" s="1" t="s">
        <v>30094</v>
      </c>
      <c r="D4542" s="10">
        <v>29358649</v>
      </c>
      <c r="I4542" t="s">
        <v>61</v>
      </c>
      <c r="N4542" t="s">
        <v>61</v>
      </c>
    </row>
    <row r="4543" spans="2:14" x14ac:dyDescent="0.2">
      <c r="B4543" s="1" t="s">
        <v>30095</v>
      </c>
      <c r="D4543" s="10">
        <v>29358649</v>
      </c>
      <c r="I4543" t="s">
        <v>61</v>
      </c>
      <c r="N4543" t="s">
        <v>61</v>
      </c>
    </row>
    <row r="4544" spans="2:14" x14ac:dyDescent="0.2">
      <c r="B4544" s="1" t="s">
        <v>30096</v>
      </c>
      <c r="D4544" s="10">
        <v>29358649</v>
      </c>
      <c r="I4544" t="s">
        <v>61</v>
      </c>
      <c r="N4544" t="s">
        <v>61</v>
      </c>
    </row>
    <row r="4545" spans="2:15" x14ac:dyDescent="0.2">
      <c r="B4545" s="1" t="s">
        <v>30097</v>
      </c>
      <c r="D4545" s="10">
        <v>29358649</v>
      </c>
      <c r="I4545" t="s">
        <v>61</v>
      </c>
      <c r="N4545" t="s">
        <v>61</v>
      </c>
    </row>
    <row r="4546" spans="2:15" x14ac:dyDescent="0.2">
      <c r="B4546" s="1" t="s">
        <v>30098</v>
      </c>
      <c r="D4546" s="10">
        <v>29358649</v>
      </c>
      <c r="I4546" t="s">
        <v>61</v>
      </c>
      <c r="N4546" t="s">
        <v>61</v>
      </c>
    </row>
    <row r="4547" spans="2:15" x14ac:dyDescent="0.2">
      <c r="B4547" s="1" t="s">
        <v>30099</v>
      </c>
      <c r="D4547" s="10">
        <v>29358649</v>
      </c>
      <c r="I4547" t="s">
        <v>61</v>
      </c>
      <c r="N4547" t="s">
        <v>61</v>
      </c>
    </row>
    <row r="4548" spans="2:15" x14ac:dyDescent="0.2">
      <c r="B4548" s="1" t="s">
        <v>30100</v>
      </c>
      <c r="D4548" s="10">
        <v>29358649</v>
      </c>
      <c r="I4548" t="s">
        <v>61</v>
      </c>
      <c r="N4548" t="s">
        <v>61</v>
      </c>
    </row>
    <row r="4549" spans="2:15" x14ac:dyDescent="0.2">
      <c r="B4549" s="1" t="s">
        <v>30101</v>
      </c>
      <c r="D4549" s="10">
        <v>29358649</v>
      </c>
      <c r="I4549" t="s">
        <v>61</v>
      </c>
      <c r="N4549" t="s">
        <v>61</v>
      </c>
    </row>
    <row r="4550" spans="2:15" x14ac:dyDescent="0.2">
      <c r="B4550" s="1" t="s">
        <v>30102</v>
      </c>
      <c r="D4550" s="10">
        <v>29358649</v>
      </c>
      <c r="I4550" t="s">
        <v>61</v>
      </c>
      <c r="N4550" t="s">
        <v>61</v>
      </c>
    </row>
    <row r="4551" spans="2:15" x14ac:dyDescent="0.2">
      <c r="B4551" s="1" t="s">
        <v>30103</v>
      </c>
      <c r="D4551" s="10">
        <v>29358649</v>
      </c>
      <c r="I4551" t="s">
        <v>61</v>
      </c>
      <c r="N4551" t="s">
        <v>61</v>
      </c>
    </row>
    <row r="4552" spans="2:15" x14ac:dyDescent="0.2">
      <c r="B4552" s="1" t="s">
        <v>30104</v>
      </c>
      <c r="D4552" s="10">
        <v>29358649</v>
      </c>
      <c r="G4552" t="s">
        <v>61</v>
      </c>
      <c r="I4552" t="s">
        <v>61</v>
      </c>
      <c r="M4552" t="s">
        <v>61</v>
      </c>
      <c r="N4552" t="s">
        <v>61</v>
      </c>
      <c r="O4552" t="s">
        <v>61</v>
      </c>
    </row>
    <row r="4553" spans="2:15" x14ac:dyDescent="0.2">
      <c r="B4553" s="1" t="s">
        <v>30105</v>
      </c>
      <c r="D4553" s="10">
        <v>29358649</v>
      </c>
      <c r="G4553" t="s">
        <v>61</v>
      </c>
      <c r="I4553" t="s">
        <v>61</v>
      </c>
      <c r="M4553" t="s">
        <v>61</v>
      </c>
      <c r="N4553" t="s">
        <v>61</v>
      </c>
      <c r="O4553" t="s">
        <v>61</v>
      </c>
    </row>
    <row r="4554" spans="2:15" x14ac:dyDescent="0.2">
      <c r="B4554" s="1" t="s">
        <v>30106</v>
      </c>
      <c r="D4554" s="10">
        <v>29358649</v>
      </c>
      <c r="G4554" t="s">
        <v>61</v>
      </c>
      <c r="I4554" t="s">
        <v>61</v>
      </c>
      <c r="M4554" t="s">
        <v>61</v>
      </c>
      <c r="N4554" t="s">
        <v>61</v>
      </c>
      <c r="O4554" t="s">
        <v>61</v>
      </c>
    </row>
    <row r="4555" spans="2:15" x14ac:dyDescent="0.2">
      <c r="B4555" s="1" t="s">
        <v>30107</v>
      </c>
      <c r="D4555" s="10">
        <v>29358649</v>
      </c>
      <c r="G4555" t="s">
        <v>61</v>
      </c>
      <c r="I4555" t="s">
        <v>61</v>
      </c>
      <c r="N4555" t="s">
        <v>61</v>
      </c>
      <c r="O4555" t="s">
        <v>61</v>
      </c>
    </row>
    <row r="4556" spans="2:15" x14ac:dyDescent="0.2">
      <c r="B4556" s="1" t="s">
        <v>30108</v>
      </c>
      <c r="D4556" s="10">
        <v>29358649</v>
      </c>
      <c r="G4556" t="s">
        <v>61</v>
      </c>
      <c r="I4556" t="s">
        <v>61</v>
      </c>
      <c r="N4556" t="s">
        <v>61</v>
      </c>
      <c r="O4556" t="s">
        <v>61</v>
      </c>
    </row>
    <row r="4557" spans="2:15" x14ac:dyDescent="0.2">
      <c r="B4557" s="1" t="s">
        <v>30109</v>
      </c>
      <c r="D4557" s="10">
        <v>29358649</v>
      </c>
      <c r="G4557" t="s">
        <v>61</v>
      </c>
      <c r="I4557" t="s">
        <v>62</v>
      </c>
      <c r="N4557" t="s">
        <v>61</v>
      </c>
      <c r="O4557" t="s">
        <v>61</v>
      </c>
    </row>
    <row r="4558" spans="2:15" x14ac:dyDescent="0.2">
      <c r="B4558" s="1" t="s">
        <v>30110</v>
      </c>
      <c r="D4558" s="10">
        <v>29358649</v>
      </c>
      <c r="G4558" t="s">
        <v>61</v>
      </c>
      <c r="I4558" t="s">
        <v>61</v>
      </c>
      <c r="N4558" t="s">
        <v>61</v>
      </c>
      <c r="O4558" t="s">
        <v>61</v>
      </c>
    </row>
    <row r="4559" spans="2:15" x14ac:dyDescent="0.2">
      <c r="B4559" s="1" t="s">
        <v>30111</v>
      </c>
      <c r="D4559" s="10">
        <v>29358649</v>
      </c>
      <c r="G4559" t="s">
        <v>61</v>
      </c>
      <c r="I4559" t="s">
        <v>61</v>
      </c>
      <c r="N4559" t="s">
        <v>61</v>
      </c>
      <c r="O4559" t="s">
        <v>61</v>
      </c>
    </row>
    <row r="4560" spans="2:15" x14ac:dyDescent="0.2">
      <c r="B4560" s="1" t="s">
        <v>30112</v>
      </c>
      <c r="D4560" s="10">
        <v>29358649</v>
      </c>
      <c r="G4560" t="s">
        <v>61</v>
      </c>
      <c r="I4560" t="s">
        <v>61</v>
      </c>
      <c r="N4560" t="s">
        <v>61</v>
      </c>
      <c r="O4560" t="s">
        <v>61</v>
      </c>
    </row>
    <row r="4561" spans="2:15" x14ac:dyDescent="0.2">
      <c r="B4561" s="1" t="s">
        <v>30113</v>
      </c>
      <c r="D4561" s="10">
        <v>29358649</v>
      </c>
      <c r="G4561" t="s">
        <v>61</v>
      </c>
      <c r="I4561" t="s">
        <v>61</v>
      </c>
      <c r="N4561" t="s">
        <v>61</v>
      </c>
      <c r="O4561" t="s">
        <v>61</v>
      </c>
    </row>
    <row r="4562" spans="2:15" x14ac:dyDescent="0.2">
      <c r="B4562" s="1" t="s">
        <v>30114</v>
      </c>
      <c r="D4562" s="10">
        <v>29358649</v>
      </c>
      <c r="G4562" t="s">
        <v>61</v>
      </c>
      <c r="I4562" t="s">
        <v>61</v>
      </c>
      <c r="N4562" t="s">
        <v>61</v>
      </c>
      <c r="O4562" t="s">
        <v>61</v>
      </c>
    </row>
    <row r="4563" spans="2:15" x14ac:dyDescent="0.2">
      <c r="B4563" s="1" t="s">
        <v>30115</v>
      </c>
      <c r="D4563" s="10">
        <v>29358649</v>
      </c>
      <c r="G4563" t="s">
        <v>61</v>
      </c>
      <c r="I4563" t="s">
        <v>61</v>
      </c>
      <c r="M4563" t="s">
        <v>61</v>
      </c>
      <c r="N4563" t="s">
        <v>61</v>
      </c>
      <c r="O4563" t="s">
        <v>61</v>
      </c>
    </row>
    <row r="4564" spans="2:15" x14ac:dyDescent="0.2">
      <c r="B4564" s="1" t="s">
        <v>30116</v>
      </c>
      <c r="D4564" s="10">
        <v>29358649</v>
      </c>
      <c r="G4564" t="s">
        <v>61</v>
      </c>
      <c r="I4564" t="s">
        <v>61</v>
      </c>
      <c r="M4564" t="s">
        <v>61</v>
      </c>
      <c r="N4564" t="s">
        <v>61</v>
      </c>
      <c r="O4564" t="s">
        <v>61</v>
      </c>
    </row>
    <row r="4565" spans="2:15" x14ac:dyDescent="0.2">
      <c r="B4565" s="1" t="s">
        <v>30117</v>
      </c>
      <c r="D4565" s="10">
        <v>29358649</v>
      </c>
      <c r="G4565" t="s">
        <v>61</v>
      </c>
      <c r="I4565" t="s">
        <v>61</v>
      </c>
      <c r="M4565" t="s">
        <v>61</v>
      </c>
      <c r="N4565" t="s">
        <v>61</v>
      </c>
      <c r="O4565" t="s">
        <v>61</v>
      </c>
    </row>
    <row r="4566" spans="2:15" x14ac:dyDescent="0.2">
      <c r="B4566" s="1" t="s">
        <v>30118</v>
      </c>
      <c r="D4566" s="10">
        <v>29358649</v>
      </c>
      <c r="G4566" t="s">
        <v>61</v>
      </c>
      <c r="I4566" t="s">
        <v>61</v>
      </c>
      <c r="M4566" t="s">
        <v>61</v>
      </c>
      <c r="N4566" t="s">
        <v>61</v>
      </c>
      <c r="O4566" t="s">
        <v>61</v>
      </c>
    </row>
    <row r="4567" spans="2:15" x14ac:dyDescent="0.2">
      <c r="B4567" s="1" t="s">
        <v>30119</v>
      </c>
      <c r="D4567" s="10">
        <v>29358649</v>
      </c>
      <c r="G4567" t="s">
        <v>61</v>
      </c>
      <c r="I4567" t="s">
        <v>62</v>
      </c>
      <c r="M4567" t="s">
        <v>61</v>
      </c>
      <c r="N4567" t="s">
        <v>61</v>
      </c>
      <c r="O4567" t="s">
        <v>61</v>
      </c>
    </row>
    <row r="4568" spans="2:15" x14ac:dyDescent="0.2">
      <c r="B4568" s="1" t="s">
        <v>30120</v>
      </c>
      <c r="D4568" s="10">
        <v>29358649</v>
      </c>
      <c r="I4568" t="s">
        <v>61</v>
      </c>
      <c r="N4568" t="s">
        <v>61</v>
      </c>
    </row>
    <row r="4569" spans="2:15" x14ac:dyDescent="0.2">
      <c r="B4569" s="1" t="s">
        <v>30121</v>
      </c>
      <c r="D4569" s="10">
        <v>29358649</v>
      </c>
      <c r="I4569" t="s">
        <v>61</v>
      </c>
      <c r="N4569" t="s">
        <v>61</v>
      </c>
    </row>
    <row r="4570" spans="2:15" x14ac:dyDescent="0.2">
      <c r="B4570" s="1" t="s">
        <v>30122</v>
      </c>
      <c r="D4570" s="10">
        <v>29358649</v>
      </c>
      <c r="I4570" t="s">
        <v>61</v>
      </c>
      <c r="N4570" t="s">
        <v>61</v>
      </c>
    </row>
    <row r="4571" spans="2:15" x14ac:dyDescent="0.2">
      <c r="B4571" s="1" t="s">
        <v>30123</v>
      </c>
      <c r="D4571" s="10">
        <v>29358649</v>
      </c>
      <c r="I4571" t="s">
        <v>61</v>
      </c>
      <c r="N4571" t="s">
        <v>61</v>
      </c>
    </row>
    <row r="4572" spans="2:15" x14ac:dyDescent="0.2">
      <c r="B4572" s="1" t="s">
        <v>30124</v>
      </c>
      <c r="D4572" s="10">
        <v>29358649</v>
      </c>
      <c r="I4572" t="s">
        <v>61</v>
      </c>
      <c r="N4572" t="s">
        <v>61</v>
      </c>
    </row>
    <row r="4573" spans="2:15" x14ac:dyDescent="0.2">
      <c r="B4573" s="1" t="s">
        <v>30125</v>
      </c>
      <c r="D4573" s="10">
        <v>29358649</v>
      </c>
      <c r="I4573" t="s">
        <v>61</v>
      </c>
      <c r="N4573" t="s">
        <v>61</v>
      </c>
    </row>
    <row r="4574" spans="2:15" x14ac:dyDescent="0.2">
      <c r="B4574" s="1" t="s">
        <v>30126</v>
      </c>
      <c r="D4574" s="10">
        <v>29358649</v>
      </c>
      <c r="I4574" t="s">
        <v>61</v>
      </c>
      <c r="N4574" t="s">
        <v>61</v>
      </c>
    </row>
    <row r="4575" spans="2:15" x14ac:dyDescent="0.2">
      <c r="B4575" s="1" t="s">
        <v>30127</v>
      </c>
      <c r="D4575" s="10">
        <v>29358649</v>
      </c>
      <c r="G4575" t="s">
        <v>61</v>
      </c>
      <c r="I4575" t="s">
        <v>62</v>
      </c>
      <c r="M4575" t="s">
        <v>61</v>
      </c>
      <c r="N4575" t="s">
        <v>61</v>
      </c>
      <c r="O4575" t="s">
        <v>61</v>
      </c>
    </row>
    <row r="4576" spans="2:15" x14ac:dyDescent="0.2">
      <c r="B4576" s="1" t="s">
        <v>30128</v>
      </c>
      <c r="D4576" s="10">
        <v>29358649</v>
      </c>
      <c r="I4576" t="s">
        <v>61</v>
      </c>
      <c r="N4576" t="s">
        <v>61</v>
      </c>
    </row>
    <row r="4577" spans="2:14" x14ac:dyDescent="0.2">
      <c r="B4577" s="1" t="s">
        <v>30129</v>
      </c>
      <c r="D4577" s="10">
        <v>29358649</v>
      </c>
      <c r="I4577" t="s">
        <v>61</v>
      </c>
      <c r="N4577" t="s">
        <v>61</v>
      </c>
    </row>
    <row r="4578" spans="2:14" x14ac:dyDescent="0.2">
      <c r="B4578" s="1" t="s">
        <v>30130</v>
      </c>
      <c r="D4578" s="10">
        <v>29358649</v>
      </c>
      <c r="I4578" t="s">
        <v>61</v>
      </c>
      <c r="N4578" t="s">
        <v>61</v>
      </c>
    </row>
    <row r="4579" spans="2:14" x14ac:dyDescent="0.2">
      <c r="B4579" s="1" t="s">
        <v>30131</v>
      </c>
      <c r="D4579" s="10">
        <v>29358649</v>
      </c>
      <c r="I4579" t="s">
        <v>61</v>
      </c>
      <c r="N4579" t="s">
        <v>61</v>
      </c>
    </row>
    <row r="4580" spans="2:14" x14ac:dyDescent="0.2">
      <c r="B4580" s="1" t="s">
        <v>30132</v>
      </c>
      <c r="D4580" s="10">
        <v>29358649</v>
      </c>
      <c r="I4580" t="s">
        <v>61</v>
      </c>
      <c r="N4580" t="s">
        <v>61</v>
      </c>
    </row>
    <row r="4581" spans="2:14" x14ac:dyDescent="0.2">
      <c r="B4581" s="1" t="s">
        <v>30133</v>
      </c>
      <c r="D4581" s="10">
        <v>29358649</v>
      </c>
      <c r="I4581" t="s">
        <v>61</v>
      </c>
      <c r="N4581" t="s">
        <v>61</v>
      </c>
    </row>
    <row r="4582" spans="2:14" x14ac:dyDescent="0.2">
      <c r="B4582" s="1" t="s">
        <v>30134</v>
      </c>
      <c r="D4582" s="10">
        <v>29358649</v>
      </c>
      <c r="I4582" t="s">
        <v>61</v>
      </c>
      <c r="N4582" t="s">
        <v>61</v>
      </c>
    </row>
    <row r="4583" spans="2:14" x14ac:dyDescent="0.2">
      <c r="B4583" s="1" t="s">
        <v>30135</v>
      </c>
      <c r="D4583" s="10">
        <v>29358649</v>
      </c>
      <c r="I4583" t="s">
        <v>61</v>
      </c>
      <c r="N4583" t="s">
        <v>61</v>
      </c>
    </row>
    <row r="4584" spans="2:14" x14ac:dyDescent="0.2">
      <c r="B4584" s="1" t="s">
        <v>30136</v>
      </c>
      <c r="D4584" s="10">
        <v>29358649</v>
      </c>
      <c r="I4584" t="s">
        <v>61</v>
      </c>
      <c r="N4584" t="s">
        <v>61</v>
      </c>
    </row>
    <row r="4585" spans="2:14" x14ac:dyDescent="0.2">
      <c r="B4585" s="1" t="s">
        <v>30137</v>
      </c>
      <c r="D4585" s="10">
        <v>29358649</v>
      </c>
      <c r="I4585" t="s">
        <v>61</v>
      </c>
      <c r="N4585" t="s">
        <v>61</v>
      </c>
    </row>
    <row r="4586" spans="2:14" x14ac:dyDescent="0.2">
      <c r="B4586" s="1" t="s">
        <v>30138</v>
      </c>
      <c r="D4586" s="10">
        <v>29358649</v>
      </c>
      <c r="I4586" t="s">
        <v>61</v>
      </c>
      <c r="N4586" t="s">
        <v>61</v>
      </c>
    </row>
    <row r="4587" spans="2:14" x14ac:dyDescent="0.2">
      <c r="B4587" s="1" t="s">
        <v>30139</v>
      </c>
      <c r="D4587" s="10">
        <v>29358649</v>
      </c>
      <c r="I4587" t="s">
        <v>61</v>
      </c>
      <c r="N4587" t="s">
        <v>61</v>
      </c>
    </row>
    <row r="4588" spans="2:14" x14ac:dyDescent="0.2">
      <c r="B4588" s="1" t="s">
        <v>30140</v>
      </c>
      <c r="D4588" s="10">
        <v>29358649</v>
      </c>
      <c r="I4588" t="s">
        <v>61</v>
      </c>
      <c r="N4588" t="s">
        <v>61</v>
      </c>
    </row>
    <row r="4589" spans="2:14" x14ac:dyDescent="0.2">
      <c r="B4589" s="1" t="s">
        <v>30141</v>
      </c>
      <c r="D4589" s="10">
        <v>29358649</v>
      </c>
      <c r="I4589" t="s">
        <v>61</v>
      </c>
      <c r="N4589" t="s">
        <v>61</v>
      </c>
    </row>
    <row r="4590" spans="2:14" x14ac:dyDescent="0.2">
      <c r="B4590" s="1" t="s">
        <v>30142</v>
      </c>
      <c r="D4590" s="10">
        <v>29358649</v>
      </c>
      <c r="I4590" t="s">
        <v>61</v>
      </c>
      <c r="N4590" t="s">
        <v>61</v>
      </c>
    </row>
    <row r="4591" spans="2:14" x14ac:dyDescent="0.2">
      <c r="B4591" s="1" t="s">
        <v>30143</v>
      </c>
      <c r="D4591" s="10">
        <v>29358649</v>
      </c>
      <c r="I4591" t="s">
        <v>61</v>
      </c>
      <c r="N4591" t="s">
        <v>61</v>
      </c>
    </row>
    <row r="4592" spans="2:14" x14ac:dyDescent="0.2">
      <c r="B4592" s="1" t="s">
        <v>30144</v>
      </c>
      <c r="D4592" s="10">
        <v>29358649</v>
      </c>
      <c r="I4592" t="s">
        <v>61</v>
      </c>
      <c r="N4592" t="s">
        <v>61</v>
      </c>
    </row>
    <row r="4593" spans="2:15" x14ac:dyDescent="0.2">
      <c r="B4593" s="1" t="s">
        <v>30145</v>
      </c>
      <c r="D4593" s="10">
        <v>29358649</v>
      </c>
      <c r="I4593" t="s">
        <v>61</v>
      </c>
      <c r="N4593" t="s">
        <v>61</v>
      </c>
    </row>
    <row r="4594" spans="2:15" x14ac:dyDescent="0.2">
      <c r="B4594" s="1" t="s">
        <v>30146</v>
      </c>
      <c r="D4594" s="10">
        <v>29358649</v>
      </c>
      <c r="I4594" t="s">
        <v>61</v>
      </c>
      <c r="N4594" t="s">
        <v>61</v>
      </c>
    </row>
    <row r="4595" spans="2:15" x14ac:dyDescent="0.2">
      <c r="B4595" s="1" t="s">
        <v>30147</v>
      </c>
      <c r="D4595" s="10">
        <v>29358649</v>
      </c>
      <c r="I4595" t="s">
        <v>61</v>
      </c>
      <c r="N4595" t="s">
        <v>61</v>
      </c>
    </row>
    <row r="4596" spans="2:15" x14ac:dyDescent="0.2">
      <c r="B4596" s="1" t="s">
        <v>30148</v>
      </c>
      <c r="D4596" s="10">
        <v>29358649</v>
      </c>
      <c r="I4596" t="s">
        <v>61</v>
      </c>
      <c r="N4596" t="s">
        <v>61</v>
      </c>
    </row>
    <row r="4597" spans="2:15" x14ac:dyDescent="0.2">
      <c r="B4597" s="1" t="s">
        <v>30149</v>
      </c>
      <c r="D4597" s="10">
        <v>29358649</v>
      </c>
      <c r="I4597" t="s">
        <v>61</v>
      </c>
      <c r="N4597" t="s">
        <v>61</v>
      </c>
    </row>
    <row r="4598" spans="2:15" x14ac:dyDescent="0.2">
      <c r="B4598" s="1" t="s">
        <v>30150</v>
      </c>
      <c r="D4598" s="10">
        <v>29358649</v>
      </c>
      <c r="I4598" t="s">
        <v>61</v>
      </c>
      <c r="N4598" t="s">
        <v>61</v>
      </c>
    </row>
    <row r="4599" spans="2:15" x14ac:dyDescent="0.2">
      <c r="B4599" s="1" t="s">
        <v>30151</v>
      </c>
      <c r="D4599" s="10">
        <v>29358649</v>
      </c>
      <c r="I4599" t="s">
        <v>61</v>
      </c>
      <c r="N4599" t="s">
        <v>61</v>
      </c>
    </row>
    <row r="4600" spans="2:15" x14ac:dyDescent="0.2">
      <c r="B4600" s="1" t="s">
        <v>30152</v>
      </c>
      <c r="D4600" s="10">
        <v>29358649</v>
      </c>
      <c r="I4600" t="s">
        <v>61</v>
      </c>
      <c r="N4600" t="s">
        <v>61</v>
      </c>
    </row>
    <row r="4601" spans="2:15" x14ac:dyDescent="0.2">
      <c r="B4601" s="1" t="s">
        <v>30153</v>
      </c>
      <c r="D4601" s="10">
        <v>29358649</v>
      </c>
      <c r="I4601" t="s">
        <v>61</v>
      </c>
      <c r="N4601" t="s">
        <v>61</v>
      </c>
    </row>
    <row r="4602" spans="2:15" x14ac:dyDescent="0.2">
      <c r="B4602" s="1" t="s">
        <v>30154</v>
      </c>
      <c r="D4602" s="10">
        <v>29358649</v>
      </c>
      <c r="G4602" t="s">
        <v>61</v>
      </c>
      <c r="I4602" t="s">
        <v>62</v>
      </c>
      <c r="M4602" t="s">
        <v>61</v>
      </c>
      <c r="N4602" t="s">
        <v>61</v>
      </c>
      <c r="O4602" t="s">
        <v>61</v>
      </c>
    </row>
    <row r="4603" spans="2:15" x14ac:dyDescent="0.2">
      <c r="B4603" s="1" t="s">
        <v>30155</v>
      </c>
      <c r="D4603" s="10">
        <v>29358649</v>
      </c>
      <c r="I4603" t="s">
        <v>61</v>
      </c>
      <c r="N4603" t="s">
        <v>61</v>
      </c>
    </row>
    <row r="4604" spans="2:15" x14ac:dyDescent="0.2">
      <c r="B4604" s="1" t="s">
        <v>30156</v>
      </c>
      <c r="D4604" s="10">
        <v>29358649</v>
      </c>
      <c r="I4604" t="s">
        <v>61</v>
      </c>
      <c r="N4604" t="s">
        <v>61</v>
      </c>
    </row>
    <row r="4605" spans="2:15" x14ac:dyDescent="0.2">
      <c r="B4605" s="1" t="s">
        <v>30157</v>
      </c>
      <c r="D4605" s="10">
        <v>29358649</v>
      </c>
      <c r="I4605" t="s">
        <v>61</v>
      </c>
      <c r="N4605" t="s">
        <v>61</v>
      </c>
    </row>
    <row r="4606" spans="2:15" x14ac:dyDescent="0.2">
      <c r="B4606" s="1" t="s">
        <v>30158</v>
      </c>
      <c r="D4606" s="10">
        <v>29358649</v>
      </c>
      <c r="G4606" t="s">
        <v>61</v>
      </c>
      <c r="I4606" t="s">
        <v>62</v>
      </c>
      <c r="M4606" t="s">
        <v>61</v>
      </c>
      <c r="N4606" t="s">
        <v>61</v>
      </c>
      <c r="O4606" t="s">
        <v>61</v>
      </c>
    </row>
    <row r="4607" spans="2:15" x14ac:dyDescent="0.2">
      <c r="B4607" s="1" t="s">
        <v>30159</v>
      </c>
      <c r="D4607" s="10">
        <v>29358649</v>
      </c>
      <c r="I4607" t="s">
        <v>61</v>
      </c>
      <c r="N4607" t="s">
        <v>61</v>
      </c>
    </row>
    <row r="4608" spans="2:15" x14ac:dyDescent="0.2">
      <c r="B4608" s="1" t="s">
        <v>30160</v>
      </c>
      <c r="D4608" s="10">
        <v>29358649</v>
      </c>
      <c r="I4608" t="s">
        <v>61</v>
      </c>
      <c r="N4608" t="s">
        <v>61</v>
      </c>
    </row>
    <row r="4609" spans="2:15" x14ac:dyDescent="0.2">
      <c r="B4609" s="1" t="s">
        <v>30161</v>
      </c>
      <c r="D4609" s="10">
        <v>29358649</v>
      </c>
      <c r="I4609" t="s">
        <v>61</v>
      </c>
      <c r="N4609" t="s">
        <v>61</v>
      </c>
    </row>
    <row r="4610" spans="2:15" x14ac:dyDescent="0.2">
      <c r="B4610" s="1" t="s">
        <v>30162</v>
      </c>
      <c r="D4610" s="10">
        <v>29358649</v>
      </c>
      <c r="I4610" t="s">
        <v>61</v>
      </c>
      <c r="N4610" t="s">
        <v>61</v>
      </c>
    </row>
    <row r="4611" spans="2:15" x14ac:dyDescent="0.2">
      <c r="B4611" s="1" t="s">
        <v>30163</v>
      </c>
      <c r="D4611" s="10">
        <v>29358649</v>
      </c>
      <c r="I4611" t="s">
        <v>61</v>
      </c>
      <c r="N4611" t="s">
        <v>61</v>
      </c>
    </row>
    <row r="4612" spans="2:15" x14ac:dyDescent="0.2">
      <c r="B4612" s="1" t="s">
        <v>30164</v>
      </c>
      <c r="D4612" s="10">
        <v>29358649</v>
      </c>
      <c r="I4612" t="s">
        <v>61</v>
      </c>
      <c r="N4612" t="s">
        <v>61</v>
      </c>
    </row>
    <row r="4613" spans="2:15" x14ac:dyDescent="0.2">
      <c r="B4613" s="1" t="s">
        <v>30165</v>
      </c>
      <c r="D4613" s="10">
        <v>29358649</v>
      </c>
      <c r="I4613" t="s">
        <v>61</v>
      </c>
      <c r="N4613" t="s">
        <v>61</v>
      </c>
    </row>
    <row r="4614" spans="2:15" x14ac:dyDescent="0.2">
      <c r="B4614" s="1" t="s">
        <v>30166</v>
      </c>
      <c r="D4614" s="10">
        <v>29358649</v>
      </c>
      <c r="I4614" t="s">
        <v>61</v>
      </c>
      <c r="N4614" t="s">
        <v>61</v>
      </c>
    </row>
    <row r="4615" spans="2:15" x14ac:dyDescent="0.2">
      <c r="B4615" s="1" t="s">
        <v>30167</v>
      </c>
      <c r="D4615" s="10">
        <v>29358649</v>
      </c>
      <c r="I4615" t="s">
        <v>61</v>
      </c>
      <c r="N4615" t="s">
        <v>61</v>
      </c>
    </row>
    <row r="4616" spans="2:15" x14ac:dyDescent="0.2">
      <c r="B4616" s="1" t="s">
        <v>30168</v>
      </c>
      <c r="D4616" s="10">
        <v>29358649</v>
      </c>
      <c r="I4616" t="s">
        <v>61</v>
      </c>
      <c r="N4616" t="s">
        <v>61</v>
      </c>
    </row>
    <row r="4617" spans="2:15" x14ac:dyDescent="0.2">
      <c r="B4617" s="1" t="s">
        <v>30169</v>
      </c>
      <c r="D4617" s="10">
        <v>29358649</v>
      </c>
      <c r="G4617" t="s">
        <v>61</v>
      </c>
      <c r="I4617" t="s">
        <v>62</v>
      </c>
      <c r="M4617" t="s">
        <v>61</v>
      </c>
      <c r="N4617" t="s">
        <v>61</v>
      </c>
      <c r="O4617" t="s">
        <v>62</v>
      </c>
    </row>
    <row r="4618" spans="2:15" x14ac:dyDescent="0.2">
      <c r="B4618" s="1" t="s">
        <v>30170</v>
      </c>
      <c r="D4618" s="10">
        <v>29358649</v>
      </c>
      <c r="I4618" t="s">
        <v>61</v>
      </c>
      <c r="N4618" t="s">
        <v>61</v>
      </c>
    </row>
    <row r="4619" spans="2:15" x14ac:dyDescent="0.2">
      <c r="B4619" s="1" t="s">
        <v>30171</v>
      </c>
      <c r="D4619" s="10">
        <v>29358649</v>
      </c>
      <c r="I4619" t="s">
        <v>61</v>
      </c>
      <c r="N4619" t="s">
        <v>61</v>
      </c>
    </row>
    <row r="4620" spans="2:15" x14ac:dyDescent="0.2">
      <c r="B4620" s="1" t="s">
        <v>30172</v>
      </c>
      <c r="D4620" s="10">
        <v>29358649</v>
      </c>
      <c r="I4620" t="s">
        <v>61</v>
      </c>
      <c r="N4620" t="s">
        <v>61</v>
      </c>
    </row>
    <row r="4621" spans="2:15" x14ac:dyDescent="0.2">
      <c r="B4621" s="1" t="s">
        <v>30173</v>
      </c>
      <c r="D4621" s="10">
        <v>29358649</v>
      </c>
      <c r="I4621" t="s">
        <v>61</v>
      </c>
      <c r="N4621" t="s">
        <v>61</v>
      </c>
    </row>
    <row r="4622" spans="2:15" x14ac:dyDescent="0.2">
      <c r="B4622" s="1" t="s">
        <v>30174</v>
      </c>
      <c r="D4622" s="10">
        <v>29358649</v>
      </c>
      <c r="I4622" t="s">
        <v>61</v>
      </c>
      <c r="N4622" t="s">
        <v>61</v>
      </c>
    </row>
    <row r="4623" spans="2:15" x14ac:dyDescent="0.2">
      <c r="B4623" s="1" t="s">
        <v>30175</v>
      </c>
      <c r="D4623" s="10">
        <v>29358649</v>
      </c>
      <c r="I4623" t="s">
        <v>61</v>
      </c>
      <c r="N4623" t="s">
        <v>61</v>
      </c>
    </row>
    <row r="4624" spans="2:15" x14ac:dyDescent="0.2">
      <c r="B4624" s="1" t="s">
        <v>30176</v>
      </c>
      <c r="D4624" s="10">
        <v>29358649</v>
      </c>
      <c r="I4624" t="s">
        <v>61</v>
      </c>
      <c r="N4624" t="s">
        <v>61</v>
      </c>
    </row>
    <row r="4625" spans="2:15" x14ac:dyDescent="0.2">
      <c r="B4625" s="1" t="s">
        <v>30177</v>
      </c>
      <c r="D4625" s="10">
        <v>29358649</v>
      </c>
      <c r="I4625" t="s">
        <v>61</v>
      </c>
      <c r="N4625" t="s">
        <v>61</v>
      </c>
    </row>
    <row r="4626" spans="2:15" x14ac:dyDescent="0.2">
      <c r="B4626" s="1" t="s">
        <v>30178</v>
      </c>
      <c r="D4626" s="10">
        <v>29358649</v>
      </c>
      <c r="I4626" t="s">
        <v>61</v>
      </c>
      <c r="N4626" t="s">
        <v>61</v>
      </c>
    </row>
    <row r="4627" spans="2:15" x14ac:dyDescent="0.2">
      <c r="B4627" s="1" t="s">
        <v>30179</v>
      </c>
      <c r="D4627" s="10">
        <v>29358649</v>
      </c>
      <c r="I4627" t="s">
        <v>61</v>
      </c>
      <c r="N4627" t="s">
        <v>61</v>
      </c>
    </row>
    <row r="4628" spans="2:15" x14ac:dyDescent="0.2">
      <c r="B4628" s="1" t="s">
        <v>30180</v>
      </c>
      <c r="D4628" s="10">
        <v>29358649</v>
      </c>
      <c r="I4628" t="s">
        <v>61</v>
      </c>
      <c r="N4628" t="s">
        <v>61</v>
      </c>
    </row>
    <row r="4629" spans="2:15" x14ac:dyDescent="0.2">
      <c r="B4629" s="1" t="s">
        <v>30181</v>
      </c>
      <c r="D4629" s="10">
        <v>29358649</v>
      </c>
      <c r="I4629" t="s">
        <v>61</v>
      </c>
      <c r="N4629" t="s">
        <v>61</v>
      </c>
    </row>
    <row r="4630" spans="2:15" x14ac:dyDescent="0.2">
      <c r="B4630" s="1" t="s">
        <v>30182</v>
      </c>
      <c r="D4630" s="10">
        <v>29358649</v>
      </c>
      <c r="I4630" t="s">
        <v>61</v>
      </c>
      <c r="N4630" t="s">
        <v>61</v>
      </c>
    </row>
    <row r="4631" spans="2:15" x14ac:dyDescent="0.2">
      <c r="B4631" s="1" t="s">
        <v>30183</v>
      </c>
      <c r="D4631" s="10">
        <v>29358649</v>
      </c>
      <c r="I4631" t="s">
        <v>61</v>
      </c>
      <c r="N4631" t="s">
        <v>61</v>
      </c>
    </row>
    <row r="4632" spans="2:15" x14ac:dyDescent="0.2">
      <c r="B4632" s="1" t="s">
        <v>30184</v>
      </c>
      <c r="D4632" s="10">
        <v>29358649</v>
      </c>
      <c r="I4632" t="s">
        <v>61</v>
      </c>
      <c r="N4632" t="s">
        <v>61</v>
      </c>
    </row>
    <row r="4633" spans="2:15" x14ac:dyDescent="0.2">
      <c r="B4633" s="1" t="s">
        <v>30185</v>
      </c>
      <c r="D4633" s="10">
        <v>29358649</v>
      </c>
      <c r="I4633" t="s">
        <v>61</v>
      </c>
      <c r="N4633" t="s">
        <v>61</v>
      </c>
    </row>
    <row r="4634" spans="2:15" x14ac:dyDescent="0.2">
      <c r="B4634" s="1" t="s">
        <v>30186</v>
      </c>
      <c r="D4634" s="10">
        <v>29358649</v>
      </c>
      <c r="I4634" t="s">
        <v>61</v>
      </c>
      <c r="N4634" t="s">
        <v>61</v>
      </c>
    </row>
    <row r="4635" spans="2:15" x14ac:dyDescent="0.2">
      <c r="B4635" s="1" t="s">
        <v>30187</v>
      </c>
      <c r="D4635" s="10">
        <v>29358649</v>
      </c>
      <c r="I4635" t="s">
        <v>61</v>
      </c>
      <c r="N4635" t="s">
        <v>61</v>
      </c>
    </row>
    <row r="4636" spans="2:15" x14ac:dyDescent="0.2">
      <c r="B4636" s="1" t="s">
        <v>30188</v>
      </c>
      <c r="D4636" s="10">
        <v>29358649</v>
      </c>
      <c r="G4636" t="s">
        <v>61</v>
      </c>
      <c r="I4636" t="s">
        <v>62</v>
      </c>
      <c r="M4636" t="s">
        <v>61</v>
      </c>
      <c r="N4636" t="s">
        <v>61</v>
      </c>
      <c r="O4636" t="s">
        <v>61</v>
      </c>
    </row>
    <row r="4637" spans="2:15" x14ac:dyDescent="0.2">
      <c r="B4637" s="1" t="s">
        <v>30189</v>
      </c>
      <c r="D4637" s="10">
        <v>29358649</v>
      </c>
      <c r="I4637" t="s">
        <v>61</v>
      </c>
      <c r="N4637" t="s">
        <v>61</v>
      </c>
    </row>
    <row r="4638" spans="2:15" x14ac:dyDescent="0.2">
      <c r="B4638" s="1" t="s">
        <v>30190</v>
      </c>
      <c r="D4638" s="10">
        <v>29358649</v>
      </c>
      <c r="I4638" t="s">
        <v>61</v>
      </c>
      <c r="N4638" t="s">
        <v>61</v>
      </c>
    </row>
    <row r="4639" spans="2:15" x14ac:dyDescent="0.2">
      <c r="B4639" s="1" t="s">
        <v>30191</v>
      </c>
      <c r="D4639" s="10">
        <v>29358649</v>
      </c>
      <c r="I4639" t="s">
        <v>61</v>
      </c>
      <c r="N4639" t="s">
        <v>61</v>
      </c>
    </row>
    <row r="4640" spans="2:15" x14ac:dyDescent="0.2">
      <c r="B4640" s="1" t="s">
        <v>30192</v>
      </c>
      <c r="D4640" s="10">
        <v>29358649</v>
      </c>
      <c r="I4640" t="s">
        <v>61</v>
      </c>
      <c r="N4640" t="s">
        <v>61</v>
      </c>
    </row>
    <row r="4641" spans="2:15" x14ac:dyDescent="0.2">
      <c r="B4641" s="1" t="s">
        <v>30193</v>
      </c>
      <c r="D4641" s="10">
        <v>29358649</v>
      </c>
      <c r="I4641" t="s">
        <v>61</v>
      </c>
      <c r="N4641" t="s">
        <v>61</v>
      </c>
    </row>
    <row r="4642" spans="2:15" x14ac:dyDescent="0.2">
      <c r="B4642" s="1" t="s">
        <v>30194</v>
      </c>
      <c r="D4642" s="10">
        <v>29358649</v>
      </c>
      <c r="I4642" t="s">
        <v>61</v>
      </c>
      <c r="N4642" t="s">
        <v>61</v>
      </c>
    </row>
    <row r="4643" spans="2:15" x14ac:dyDescent="0.2">
      <c r="B4643" s="1" t="s">
        <v>30195</v>
      </c>
      <c r="D4643" s="10">
        <v>29358649</v>
      </c>
      <c r="I4643" t="s">
        <v>61</v>
      </c>
      <c r="N4643" t="s">
        <v>61</v>
      </c>
    </row>
    <row r="4644" spans="2:15" x14ac:dyDescent="0.2">
      <c r="B4644" s="1" t="s">
        <v>30196</v>
      </c>
      <c r="D4644" s="10">
        <v>29358649</v>
      </c>
      <c r="I4644" t="s">
        <v>61</v>
      </c>
      <c r="N4644" t="s">
        <v>61</v>
      </c>
    </row>
    <row r="4645" spans="2:15" x14ac:dyDescent="0.2">
      <c r="B4645" s="1" t="s">
        <v>30197</v>
      </c>
      <c r="D4645" s="10">
        <v>29358649</v>
      </c>
      <c r="I4645" t="s">
        <v>61</v>
      </c>
      <c r="N4645" t="s">
        <v>61</v>
      </c>
    </row>
    <row r="4646" spans="2:15" x14ac:dyDescent="0.2">
      <c r="B4646" s="1" t="s">
        <v>30198</v>
      </c>
      <c r="D4646" s="10">
        <v>29358649</v>
      </c>
      <c r="I4646" t="s">
        <v>61</v>
      </c>
      <c r="N4646" t="s">
        <v>61</v>
      </c>
    </row>
    <row r="4647" spans="2:15" x14ac:dyDescent="0.2">
      <c r="B4647" s="1" t="s">
        <v>30199</v>
      </c>
      <c r="D4647" s="10">
        <v>29358649</v>
      </c>
      <c r="G4647" t="s">
        <v>61</v>
      </c>
      <c r="I4647" t="s">
        <v>62</v>
      </c>
      <c r="M4647" t="s">
        <v>61</v>
      </c>
      <c r="N4647" t="s">
        <v>61</v>
      </c>
      <c r="O4647" t="s">
        <v>62</v>
      </c>
    </row>
    <row r="4648" spans="2:15" x14ac:dyDescent="0.2">
      <c r="B4648" s="1" t="s">
        <v>30200</v>
      </c>
      <c r="D4648" s="10">
        <v>29358649</v>
      </c>
      <c r="G4648" t="s">
        <v>61</v>
      </c>
      <c r="I4648" t="s">
        <v>62</v>
      </c>
      <c r="M4648" t="s">
        <v>61</v>
      </c>
      <c r="N4648" t="s">
        <v>61</v>
      </c>
      <c r="O4648" t="s">
        <v>61</v>
      </c>
    </row>
    <row r="4649" spans="2:15" x14ac:dyDescent="0.2">
      <c r="B4649" s="1" t="s">
        <v>30201</v>
      </c>
      <c r="D4649" s="10">
        <v>29358649</v>
      </c>
      <c r="I4649" t="s">
        <v>61</v>
      </c>
      <c r="N4649" t="s">
        <v>61</v>
      </c>
    </row>
    <row r="4650" spans="2:15" x14ac:dyDescent="0.2">
      <c r="B4650" s="1" t="s">
        <v>30202</v>
      </c>
      <c r="D4650" s="10">
        <v>29358649</v>
      </c>
      <c r="G4650" t="s">
        <v>61</v>
      </c>
      <c r="I4650" t="s">
        <v>62</v>
      </c>
      <c r="M4650" t="s">
        <v>61</v>
      </c>
      <c r="N4650" t="s">
        <v>61</v>
      </c>
      <c r="O4650" t="s">
        <v>62</v>
      </c>
    </row>
    <row r="4651" spans="2:15" x14ac:dyDescent="0.2">
      <c r="B4651" s="1" t="s">
        <v>30203</v>
      </c>
      <c r="D4651" s="10">
        <v>29358649</v>
      </c>
      <c r="I4651" t="s">
        <v>61</v>
      </c>
      <c r="N4651" t="s">
        <v>61</v>
      </c>
    </row>
    <row r="4652" spans="2:15" x14ac:dyDescent="0.2">
      <c r="B4652" s="1" t="s">
        <v>30204</v>
      </c>
      <c r="D4652" s="10">
        <v>29358649</v>
      </c>
      <c r="I4652" t="s">
        <v>61</v>
      </c>
      <c r="N4652" t="s">
        <v>61</v>
      </c>
    </row>
    <row r="4653" spans="2:15" x14ac:dyDescent="0.2">
      <c r="B4653" s="1" t="s">
        <v>30205</v>
      </c>
      <c r="D4653" s="10">
        <v>29358649</v>
      </c>
      <c r="I4653" t="s">
        <v>61</v>
      </c>
      <c r="N4653" t="s">
        <v>61</v>
      </c>
    </row>
    <row r="4654" spans="2:15" x14ac:dyDescent="0.2">
      <c r="B4654" s="1" t="s">
        <v>30206</v>
      </c>
      <c r="D4654" s="10">
        <v>29358649</v>
      </c>
      <c r="I4654" t="s">
        <v>61</v>
      </c>
      <c r="N4654" t="s">
        <v>61</v>
      </c>
    </row>
    <row r="4655" spans="2:15" x14ac:dyDescent="0.2">
      <c r="B4655" s="1" t="s">
        <v>30207</v>
      </c>
      <c r="D4655" s="10">
        <v>29358649</v>
      </c>
      <c r="I4655" t="s">
        <v>61</v>
      </c>
      <c r="N4655" t="s">
        <v>61</v>
      </c>
    </row>
    <row r="4656" spans="2:15" x14ac:dyDescent="0.2">
      <c r="B4656" s="1" t="s">
        <v>30208</v>
      </c>
      <c r="D4656" s="10">
        <v>29358649</v>
      </c>
      <c r="I4656" t="s">
        <v>61</v>
      </c>
      <c r="N4656" t="s">
        <v>61</v>
      </c>
    </row>
    <row r="4657" spans="2:15" x14ac:dyDescent="0.2">
      <c r="B4657" s="1" t="s">
        <v>30209</v>
      </c>
      <c r="D4657" s="10">
        <v>29358649</v>
      </c>
      <c r="I4657" t="s">
        <v>61</v>
      </c>
      <c r="N4657" t="s">
        <v>61</v>
      </c>
    </row>
    <row r="4658" spans="2:15" x14ac:dyDescent="0.2">
      <c r="B4658" s="1" t="s">
        <v>30210</v>
      </c>
      <c r="D4658" s="10">
        <v>29358649</v>
      </c>
      <c r="I4658" t="s">
        <v>61</v>
      </c>
      <c r="N4658" t="s">
        <v>61</v>
      </c>
    </row>
    <row r="4659" spans="2:15" x14ac:dyDescent="0.2">
      <c r="B4659" s="1" t="s">
        <v>30211</v>
      </c>
      <c r="D4659" s="10">
        <v>29358649</v>
      </c>
      <c r="I4659" t="s">
        <v>61</v>
      </c>
      <c r="N4659" t="s">
        <v>61</v>
      </c>
    </row>
    <row r="4660" spans="2:15" x14ac:dyDescent="0.2">
      <c r="B4660" s="1" t="s">
        <v>30212</v>
      </c>
      <c r="D4660" s="10">
        <v>29358649</v>
      </c>
      <c r="I4660" t="s">
        <v>61</v>
      </c>
      <c r="N4660" t="s">
        <v>61</v>
      </c>
    </row>
    <row r="4661" spans="2:15" x14ac:dyDescent="0.2">
      <c r="B4661" s="1" t="s">
        <v>30213</v>
      </c>
      <c r="D4661" s="10">
        <v>29358649</v>
      </c>
      <c r="I4661" t="s">
        <v>61</v>
      </c>
      <c r="N4661" t="s">
        <v>61</v>
      </c>
    </row>
    <row r="4662" spans="2:15" x14ac:dyDescent="0.2">
      <c r="B4662" s="1" t="s">
        <v>30214</v>
      </c>
      <c r="D4662" s="10">
        <v>29358649</v>
      </c>
      <c r="I4662" t="s">
        <v>61</v>
      </c>
      <c r="N4662" t="s">
        <v>61</v>
      </c>
    </row>
    <row r="4663" spans="2:15" x14ac:dyDescent="0.2">
      <c r="B4663" s="1" t="s">
        <v>30215</v>
      </c>
      <c r="D4663" s="10">
        <v>29358649</v>
      </c>
      <c r="I4663" t="s">
        <v>61</v>
      </c>
      <c r="N4663" t="s">
        <v>61</v>
      </c>
    </row>
    <row r="4664" spans="2:15" x14ac:dyDescent="0.2">
      <c r="B4664" s="1" t="s">
        <v>30216</v>
      </c>
      <c r="D4664" s="10">
        <v>29358649</v>
      </c>
      <c r="I4664" t="s">
        <v>61</v>
      </c>
      <c r="N4664" t="s">
        <v>61</v>
      </c>
    </row>
    <row r="4665" spans="2:15" x14ac:dyDescent="0.2">
      <c r="B4665" s="1" t="s">
        <v>30217</v>
      </c>
      <c r="D4665" s="10">
        <v>29358649</v>
      </c>
      <c r="I4665" t="s">
        <v>61</v>
      </c>
      <c r="N4665" t="s">
        <v>61</v>
      </c>
    </row>
    <row r="4666" spans="2:15" x14ac:dyDescent="0.2">
      <c r="B4666" s="1" t="s">
        <v>30218</v>
      </c>
      <c r="D4666" s="10">
        <v>29358649</v>
      </c>
      <c r="G4666" t="s">
        <v>61</v>
      </c>
      <c r="I4666" t="s">
        <v>62</v>
      </c>
      <c r="M4666" t="s">
        <v>61</v>
      </c>
      <c r="N4666" t="s">
        <v>61</v>
      </c>
      <c r="O4666" t="s">
        <v>61</v>
      </c>
    </row>
    <row r="4667" spans="2:15" x14ac:dyDescent="0.2">
      <c r="B4667" s="1" t="s">
        <v>30219</v>
      </c>
      <c r="D4667" s="10">
        <v>29358649</v>
      </c>
      <c r="I4667" t="s">
        <v>61</v>
      </c>
      <c r="N4667" t="s">
        <v>61</v>
      </c>
    </row>
    <row r="4668" spans="2:15" x14ac:dyDescent="0.2">
      <c r="B4668" s="1" t="s">
        <v>30220</v>
      </c>
      <c r="D4668" s="10">
        <v>29358649</v>
      </c>
      <c r="I4668" t="s">
        <v>61</v>
      </c>
      <c r="N4668" t="s">
        <v>61</v>
      </c>
    </row>
    <row r="4669" spans="2:15" x14ac:dyDescent="0.2">
      <c r="B4669" s="1" t="s">
        <v>30221</v>
      </c>
      <c r="D4669" s="10">
        <v>29358649</v>
      </c>
      <c r="I4669" t="s">
        <v>61</v>
      </c>
      <c r="N4669" t="s">
        <v>61</v>
      </c>
    </row>
    <row r="4670" spans="2:15" x14ac:dyDescent="0.2">
      <c r="B4670" s="1" t="s">
        <v>30222</v>
      </c>
      <c r="D4670" s="10">
        <v>29358649</v>
      </c>
      <c r="I4670" t="s">
        <v>61</v>
      </c>
      <c r="N4670" t="s">
        <v>61</v>
      </c>
    </row>
    <row r="4671" spans="2:15" x14ac:dyDescent="0.2">
      <c r="B4671" s="1" t="s">
        <v>30223</v>
      </c>
      <c r="D4671" s="10">
        <v>29358649</v>
      </c>
      <c r="I4671" t="s">
        <v>61</v>
      </c>
      <c r="N4671" t="s">
        <v>61</v>
      </c>
    </row>
    <row r="4672" spans="2:15" x14ac:dyDescent="0.2">
      <c r="B4672" s="1" t="s">
        <v>30224</v>
      </c>
      <c r="D4672" s="10">
        <v>29358649</v>
      </c>
      <c r="I4672" t="s">
        <v>61</v>
      </c>
      <c r="N4672" t="s">
        <v>61</v>
      </c>
    </row>
    <row r="4673" spans="2:14" x14ac:dyDescent="0.2">
      <c r="B4673" s="1" t="s">
        <v>30225</v>
      </c>
      <c r="D4673" s="10">
        <v>29358649</v>
      </c>
      <c r="I4673" t="s">
        <v>61</v>
      </c>
      <c r="N4673" t="s">
        <v>61</v>
      </c>
    </row>
    <row r="4674" spans="2:14" x14ac:dyDescent="0.2">
      <c r="B4674" s="1" t="s">
        <v>30226</v>
      </c>
      <c r="D4674" s="10">
        <v>29358649</v>
      </c>
      <c r="I4674" t="s">
        <v>61</v>
      </c>
      <c r="N4674" t="s">
        <v>61</v>
      </c>
    </row>
    <row r="4675" spans="2:14" x14ac:dyDescent="0.2">
      <c r="B4675" s="1" t="s">
        <v>30227</v>
      </c>
      <c r="D4675" s="10">
        <v>29358649</v>
      </c>
      <c r="I4675" t="s">
        <v>61</v>
      </c>
      <c r="N4675" t="s">
        <v>61</v>
      </c>
    </row>
    <row r="4676" spans="2:14" x14ac:dyDescent="0.2">
      <c r="B4676" s="1" t="s">
        <v>30228</v>
      </c>
      <c r="D4676" s="10">
        <v>29358649</v>
      </c>
      <c r="I4676" t="s">
        <v>61</v>
      </c>
      <c r="N4676" t="s">
        <v>61</v>
      </c>
    </row>
    <row r="4677" spans="2:14" x14ac:dyDescent="0.2">
      <c r="B4677" s="1" t="s">
        <v>30229</v>
      </c>
      <c r="D4677" s="10">
        <v>29358649</v>
      </c>
      <c r="I4677" t="s">
        <v>61</v>
      </c>
      <c r="N4677" t="s">
        <v>61</v>
      </c>
    </row>
    <row r="4678" spans="2:14" x14ac:dyDescent="0.2">
      <c r="B4678" s="1" t="s">
        <v>30230</v>
      </c>
      <c r="D4678" s="10">
        <v>29358649</v>
      </c>
      <c r="I4678" t="s">
        <v>61</v>
      </c>
      <c r="N4678" t="s">
        <v>61</v>
      </c>
    </row>
    <row r="4679" spans="2:14" x14ac:dyDescent="0.2">
      <c r="B4679" s="1" t="s">
        <v>30231</v>
      </c>
      <c r="D4679" s="10">
        <v>29358649</v>
      </c>
      <c r="I4679" t="s">
        <v>61</v>
      </c>
      <c r="N4679" t="s">
        <v>61</v>
      </c>
    </row>
    <row r="4680" spans="2:14" x14ac:dyDescent="0.2">
      <c r="B4680" s="1" t="s">
        <v>30232</v>
      </c>
      <c r="D4680" s="10">
        <v>29358649</v>
      </c>
      <c r="I4680" t="s">
        <v>61</v>
      </c>
      <c r="N4680" t="s">
        <v>61</v>
      </c>
    </row>
    <row r="4681" spans="2:14" x14ac:dyDescent="0.2">
      <c r="B4681" s="1" t="s">
        <v>30233</v>
      </c>
      <c r="D4681" s="10">
        <v>29358649</v>
      </c>
      <c r="I4681" t="s">
        <v>61</v>
      </c>
      <c r="N4681" t="s">
        <v>61</v>
      </c>
    </row>
    <row r="4682" spans="2:14" x14ac:dyDescent="0.2">
      <c r="B4682" s="1" t="s">
        <v>30234</v>
      </c>
      <c r="D4682" s="10">
        <v>29358649</v>
      </c>
      <c r="I4682" t="s">
        <v>61</v>
      </c>
      <c r="N4682" t="s">
        <v>61</v>
      </c>
    </row>
    <row r="4683" spans="2:14" x14ac:dyDescent="0.2">
      <c r="B4683" s="1" t="s">
        <v>30235</v>
      </c>
      <c r="D4683" s="10">
        <v>29358649</v>
      </c>
      <c r="I4683" t="s">
        <v>61</v>
      </c>
      <c r="N4683" t="s">
        <v>61</v>
      </c>
    </row>
    <row r="4684" spans="2:14" x14ac:dyDescent="0.2">
      <c r="B4684" s="1" t="s">
        <v>30236</v>
      </c>
      <c r="D4684" s="10">
        <v>29358649</v>
      </c>
      <c r="I4684" t="s">
        <v>61</v>
      </c>
      <c r="N4684" t="s">
        <v>61</v>
      </c>
    </row>
    <row r="4685" spans="2:14" x14ac:dyDescent="0.2">
      <c r="B4685" s="1" t="s">
        <v>30237</v>
      </c>
      <c r="D4685" s="10">
        <v>29358649</v>
      </c>
      <c r="I4685" t="s">
        <v>61</v>
      </c>
      <c r="N4685" t="s">
        <v>61</v>
      </c>
    </row>
    <row r="4686" spans="2:14" x14ac:dyDescent="0.2">
      <c r="B4686" s="1" t="s">
        <v>30238</v>
      </c>
      <c r="D4686" s="10">
        <v>29358649</v>
      </c>
      <c r="I4686" t="s">
        <v>61</v>
      </c>
      <c r="N4686" t="s">
        <v>61</v>
      </c>
    </row>
    <row r="4687" spans="2:14" x14ac:dyDescent="0.2">
      <c r="B4687" s="1" t="s">
        <v>30239</v>
      </c>
      <c r="D4687" s="10">
        <v>29358649</v>
      </c>
      <c r="I4687" t="s">
        <v>61</v>
      </c>
      <c r="N4687" t="s">
        <v>61</v>
      </c>
    </row>
    <row r="4688" spans="2:14" x14ac:dyDescent="0.2">
      <c r="B4688" s="1" t="s">
        <v>30240</v>
      </c>
      <c r="D4688" s="10">
        <v>29358649</v>
      </c>
      <c r="I4688" t="s">
        <v>61</v>
      </c>
      <c r="N4688" t="s">
        <v>61</v>
      </c>
    </row>
    <row r="4689" spans="2:15" x14ac:dyDescent="0.2">
      <c r="B4689" s="1" t="s">
        <v>30241</v>
      </c>
      <c r="D4689" s="10">
        <v>29358649</v>
      </c>
      <c r="I4689" t="s">
        <v>61</v>
      </c>
      <c r="N4689" t="s">
        <v>61</v>
      </c>
    </row>
    <row r="4690" spans="2:15" x14ac:dyDescent="0.2">
      <c r="B4690" s="1" t="s">
        <v>30242</v>
      </c>
      <c r="D4690" s="10">
        <v>29358649</v>
      </c>
      <c r="G4690" t="s">
        <v>61</v>
      </c>
      <c r="I4690" t="s">
        <v>62</v>
      </c>
      <c r="M4690" t="s">
        <v>61</v>
      </c>
      <c r="N4690" t="s">
        <v>61</v>
      </c>
      <c r="O4690" t="s">
        <v>61</v>
      </c>
    </row>
    <row r="4691" spans="2:15" x14ac:dyDescent="0.2">
      <c r="B4691" s="1" t="s">
        <v>30243</v>
      </c>
      <c r="D4691" s="10">
        <v>29358649</v>
      </c>
      <c r="I4691" t="s">
        <v>61</v>
      </c>
      <c r="N4691" t="s">
        <v>61</v>
      </c>
    </row>
    <row r="4692" spans="2:15" x14ac:dyDescent="0.2">
      <c r="B4692" s="1" t="s">
        <v>30244</v>
      </c>
      <c r="D4692" s="10">
        <v>29358649</v>
      </c>
      <c r="I4692" t="s">
        <v>61</v>
      </c>
      <c r="N4692" t="s">
        <v>61</v>
      </c>
    </row>
    <row r="4693" spans="2:15" x14ac:dyDescent="0.2">
      <c r="B4693" s="1" t="s">
        <v>30245</v>
      </c>
      <c r="D4693" s="10">
        <v>29358649</v>
      </c>
      <c r="I4693" t="s">
        <v>61</v>
      </c>
      <c r="N4693" t="s">
        <v>61</v>
      </c>
    </row>
    <row r="4694" spans="2:15" x14ac:dyDescent="0.2">
      <c r="B4694" s="1" t="s">
        <v>30246</v>
      </c>
      <c r="D4694" s="10">
        <v>29358649</v>
      </c>
      <c r="I4694" t="s">
        <v>61</v>
      </c>
      <c r="N4694" t="s">
        <v>61</v>
      </c>
    </row>
    <row r="4695" spans="2:15" x14ac:dyDescent="0.2">
      <c r="B4695" s="1" t="s">
        <v>30247</v>
      </c>
      <c r="D4695" s="10">
        <v>29358649</v>
      </c>
      <c r="G4695" t="s">
        <v>61</v>
      </c>
      <c r="I4695" t="s">
        <v>62</v>
      </c>
      <c r="M4695" t="s">
        <v>61</v>
      </c>
      <c r="N4695" t="s">
        <v>61</v>
      </c>
      <c r="O4695" t="s">
        <v>61</v>
      </c>
    </row>
    <row r="4696" spans="2:15" x14ac:dyDescent="0.2">
      <c r="B4696" s="1" t="s">
        <v>30248</v>
      </c>
      <c r="D4696" s="10">
        <v>29358649</v>
      </c>
      <c r="I4696" t="s">
        <v>61</v>
      </c>
      <c r="N4696" t="s">
        <v>61</v>
      </c>
    </row>
    <row r="4697" spans="2:15" x14ac:dyDescent="0.2">
      <c r="B4697" s="1" t="s">
        <v>30249</v>
      </c>
      <c r="D4697" s="10">
        <v>29358649</v>
      </c>
      <c r="I4697" t="s">
        <v>61</v>
      </c>
      <c r="N4697" t="s">
        <v>61</v>
      </c>
    </row>
    <row r="4698" spans="2:15" x14ac:dyDescent="0.2">
      <c r="B4698" s="1" t="s">
        <v>30250</v>
      </c>
      <c r="D4698" s="10">
        <v>29358649</v>
      </c>
      <c r="I4698" t="s">
        <v>61</v>
      </c>
      <c r="N4698" t="s">
        <v>61</v>
      </c>
    </row>
    <row r="4699" spans="2:15" x14ac:dyDescent="0.2">
      <c r="B4699" s="1" t="s">
        <v>30251</v>
      </c>
      <c r="D4699" s="10">
        <v>29358649</v>
      </c>
      <c r="I4699" t="s">
        <v>61</v>
      </c>
      <c r="N4699" t="s">
        <v>61</v>
      </c>
    </row>
    <row r="4700" spans="2:15" x14ac:dyDescent="0.2">
      <c r="B4700" s="1" t="s">
        <v>30252</v>
      </c>
      <c r="D4700" s="10">
        <v>29358649</v>
      </c>
      <c r="I4700" t="s">
        <v>61</v>
      </c>
      <c r="N4700" t="s">
        <v>61</v>
      </c>
    </row>
    <row r="4701" spans="2:15" x14ac:dyDescent="0.2">
      <c r="B4701" s="1" t="s">
        <v>30253</v>
      </c>
      <c r="D4701" s="10">
        <v>29358649</v>
      </c>
      <c r="I4701" t="s">
        <v>61</v>
      </c>
      <c r="N4701" t="s">
        <v>61</v>
      </c>
    </row>
    <row r="4702" spans="2:15" x14ac:dyDescent="0.2">
      <c r="B4702" s="1" t="s">
        <v>30254</v>
      </c>
      <c r="D4702" s="10">
        <v>29358649</v>
      </c>
      <c r="I4702" t="s">
        <v>61</v>
      </c>
      <c r="N4702" t="s">
        <v>61</v>
      </c>
    </row>
    <row r="4703" spans="2:15" x14ac:dyDescent="0.2">
      <c r="B4703" s="1" t="s">
        <v>30255</v>
      </c>
      <c r="D4703" s="10">
        <v>29358649</v>
      </c>
      <c r="I4703" t="s">
        <v>61</v>
      </c>
      <c r="N4703" t="s">
        <v>61</v>
      </c>
    </row>
    <row r="4704" spans="2:15" x14ac:dyDescent="0.2">
      <c r="B4704" s="1" t="s">
        <v>30256</v>
      </c>
      <c r="D4704" s="10">
        <v>29358649</v>
      </c>
      <c r="G4704" t="s">
        <v>61</v>
      </c>
      <c r="I4704" t="s">
        <v>62</v>
      </c>
      <c r="M4704" t="s">
        <v>61</v>
      </c>
      <c r="N4704" t="s">
        <v>61</v>
      </c>
      <c r="O4704" t="s">
        <v>62</v>
      </c>
    </row>
    <row r="4705" spans="2:14" x14ac:dyDescent="0.2">
      <c r="B4705" s="1" t="s">
        <v>30257</v>
      </c>
      <c r="D4705" s="10">
        <v>29358649</v>
      </c>
      <c r="I4705" t="s">
        <v>61</v>
      </c>
      <c r="N4705" t="s">
        <v>61</v>
      </c>
    </row>
    <row r="4706" spans="2:14" x14ac:dyDescent="0.2">
      <c r="B4706" s="1" t="s">
        <v>30258</v>
      </c>
      <c r="D4706" s="10">
        <v>29358649</v>
      </c>
      <c r="I4706" t="s">
        <v>61</v>
      </c>
      <c r="N4706" t="s">
        <v>61</v>
      </c>
    </row>
    <row r="4707" spans="2:14" x14ac:dyDescent="0.2">
      <c r="B4707" s="1" t="s">
        <v>30259</v>
      </c>
      <c r="D4707" s="10">
        <v>29358649</v>
      </c>
      <c r="I4707" t="s">
        <v>61</v>
      </c>
      <c r="N4707" t="s">
        <v>61</v>
      </c>
    </row>
    <row r="4708" spans="2:14" x14ac:dyDescent="0.2">
      <c r="B4708" s="1" t="s">
        <v>30260</v>
      </c>
      <c r="D4708" s="10">
        <v>29358649</v>
      </c>
      <c r="I4708" t="s">
        <v>61</v>
      </c>
      <c r="N4708" t="s">
        <v>61</v>
      </c>
    </row>
    <row r="4709" spans="2:14" x14ac:dyDescent="0.2">
      <c r="B4709" s="1" t="s">
        <v>30261</v>
      </c>
      <c r="D4709" s="10">
        <v>29358649</v>
      </c>
      <c r="I4709" t="s">
        <v>61</v>
      </c>
      <c r="N4709" t="s">
        <v>61</v>
      </c>
    </row>
    <row r="4710" spans="2:14" x14ac:dyDescent="0.2">
      <c r="B4710" s="1" t="s">
        <v>30262</v>
      </c>
      <c r="D4710" s="10">
        <v>29358649</v>
      </c>
      <c r="I4710" t="s">
        <v>61</v>
      </c>
      <c r="N4710" t="s">
        <v>61</v>
      </c>
    </row>
    <row r="4711" spans="2:14" x14ac:dyDescent="0.2">
      <c r="B4711" s="1" t="s">
        <v>30263</v>
      </c>
      <c r="D4711" s="10">
        <v>29358649</v>
      </c>
      <c r="I4711" t="s">
        <v>61</v>
      </c>
      <c r="N4711" t="s">
        <v>61</v>
      </c>
    </row>
    <row r="4712" spans="2:14" x14ac:dyDescent="0.2">
      <c r="B4712" s="1" t="s">
        <v>30264</v>
      </c>
      <c r="D4712" s="10">
        <v>29358649</v>
      </c>
      <c r="I4712" t="s">
        <v>61</v>
      </c>
      <c r="N4712" t="s">
        <v>61</v>
      </c>
    </row>
    <row r="4713" spans="2:14" x14ac:dyDescent="0.2">
      <c r="B4713" s="1" t="s">
        <v>30265</v>
      </c>
      <c r="D4713" s="10">
        <v>29358649</v>
      </c>
      <c r="I4713" t="s">
        <v>61</v>
      </c>
      <c r="N4713" t="s">
        <v>61</v>
      </c>
    </row>
    <row r="4714" spans="2:14" x14ac:dyDescent="0.2">
      <c r="B4714" s="1" t="s">
        <v>30266</v>
      </c>
      <c r="D4714" s="10">
        <v>29358649</v>
      </c>
      <c r="I4714" t="s">
        <v>61</v>
      </c>
      <c r="N4714" t="s">
        <v>61</v>
      </c>
    </row>
    <row r="4715" spans="2:14" x14ac:dyDescent="0.2">
      <c r="B4715" s="1" t="s">
        <v>30267</v>
      </c>
      <c r="D4715" s="10">
        <v>29358649</v>
      </c>
      <c r="I4715" t="s">
        <v>61</v>
      </c>
      <c r="N4715" t="s">
        <v>61</v>
      </c>
    </row>
    <row r="4716" spans="2:14" x14ac:dyDescent="0.2">
      <c r="B4716" s="1" t="s">
        <v>30268</v>
      </c>
      <c r="D4716" s="10">
        <v>29358649</v>
      </c>
      <c r="I4716" t="s">
        <v>61</v>
      </c>
      <c r="N4716" t="s">
        <v>61</v>
      </c>
    </row>
    <row r="4717" spans="2:14" x14ac:dyDescent="0.2">
      <c r="B4717" s="1" t="s">
        <v>30269</v>
      </c>
      <c r="D4717" s="10">
        <v>29358649</v>
      </c>
      <c r="I4717" t="s">
        <v>61</v>
      </c>
      <c r="N4717" t="s">
        <v>61</v>
      </c>
    </row>
    <row r="4718" spans="2:14" x14ac:dyDescent="0.2">
      <c r="B4718" s="1" t="s">
        <v>30270</v>
      </c>
      <c r="D4718" s="10">
        <v>29358649</v>
      </c>
      <c r="I4718" t="s">
        <v>61</v>
      </c>
      <c r="N4718" t="s">
        <v>61</v>
      </c>
    </row>
    <row r="4719" spans="2:14" x14ac:dyDescent="0.2">
      <c r="B4719" s="1" t="s">
        <v>30271</v>
      </c>
      <c r="D4719" s="10">
        <v>29358649</v>
      </c>
      <c r="I4719" t="s">
        <v>61</v>
      </c>
      <c r="N4719" t="s">
        <v>61</v>
      </c>
    </row>
    <row r="4720" spans="2:14" x14ac:dyDescent="0.2">
      <c r="B4720" s="1" t="s">
        <v>30272</v>
      </c>
      <c r="D4720" s="10">
        <v>29358649</v>
      </c>
      <c r="I4720" t="s">
        <v>61</v>
      </c>
      <c r="N4720" t="s">
        <v>61</v>
      </c>
    </row>
    <row r="4721" spans="2:15" x14ac:dyDescent="0.2">
      <c r="B4721" s="1" t="s">
        <v>30273</v>
      </c>
      <c r="D4721" s="10">
        <v>29358649</v>
      </c>
      <c r="I4721" t="s">
        <v>61</v>
      </c>
      <c r="N4721" t="s">
        <v>61</v>
      </c>
    </row>
    <row r="4722" spans="2:15" x14ac:dyDescent="0.2">
      <c r="B4722" s="1" t="s">
        <v>30274</v>
      </c>
      <c r="D4722" s="10">
        <v>29358649</v>
      </c>
      <c r="I4722" t="s">
        <v>61</v>
      </c>
      <c r="N4722" t="s">
        <v>61</v>
      </c>
    </row>
    <row r="4723" spans="2:15" x14ac:dyDescent="0.2">
      <c r="B4723" s="1" t="s">
        <v>30275</v>
      </c>
      <c r="D4723" s="10">
        <v>29358649</v>
      </c>
      <c r="I4723" t="s">
        <v>61</v>
      </c>
      <c r="N4723" t="s">
        <v>61</v>
      </c>
    </row>
    <row r="4724" spans="2:15" x14ac:dyDescent="0.2">
      <c r="B4724" s="1" t="s">
        <v>30276</v>
      </c>
      <c r="D4724" s="10">
        <v>29358649</v>
      </c>
      <c r="I4724" t="s">
        <v>61</v>
      </c>
      <c r="N4724" t="s">
        <v>61</v>
      </c>
    </row>
    <row r="4725" spans="2:15" x14ac:dyDescent="0.2">
      <c r="B4725" s="1" t="s">
        <v>30277</v>
      </c>
      <c r="D4725" s="10">
        <v>29358649</v>
      </c>
      <c r="I4725" t="s">
        <v>61</v>
      </c>
      <c r="N4725" t="s">
        <v>61</v>
      </c>
    </row>
    <row r="4726" spans="2:15" x14ac:dyDescent="0.2">
      <c r="B4726" s="1" t="s">
        <v>30278</v>
      </c>
      <c r="D4726" s="10">
        <v>29358649</v>
      </c>
      <c r="I4726" t="s">
        <v>61</v>
      </c>
      <c r="N4726" t="s">
        <v>61</v>
      </c>
    </row>
    <row r="4727" spans="2:15" x14ac:dyDescent="0.2">
      <c r="B4727" s="1" t="s">
        <v>30279</v>
      </c>
      <c r="D4727" s="10">
        <v>29358649</v>
      </c>
      <c r="I4727" t="s">
        <v>61</v>
      </c>
      <c r="N4727" t="s">
        <v>61</v>
      </c>
    </row>
    <row r="4728" spans="2:15" x14ac:dyDescent="0.2">
      <c r="B4728" s="1" t="s">
        <v>30280</v>
      </c>
      <c r="D4728" s="10">
        <v>29358649</v>
      </c>
      <c r="G4728" t="s">
        <v>61</v>
      </c>
      <c r="I4728" t="s">
        <v>61</v>
      </c>
      <c r="M4728" t="s">
        <v>61</v>
      </c>
      <c r="N4728" t="s">
        <v>62</v>
      </c>
      <c r="O4728" t="s">
        <v>61</v>
      </c>
    </row>
    <row r="4729" spans="2:15" x14ac:dyDescent="0.2">
      <c r="B4729" s="1" t="s">
        <v>30281</v>
      </c>
      <c r="D4729" s="10">
        <v>29358649</v>
      </c>
      <c r="I4729" t="s">
        <v>61</v>
      </c>
      <c r="N4729" t="s">
        <v>61</v>
      </c>
    </row>
    <row r="4730" spans="2:15" x14ac:dyDescent="0.2">
      <c r="B4730" s="1" t="s">
        <v>30282</v>
      </c>
      <c r="D4730" s="10">
        <v>29358649</v>
      </c>
      <c r="I4730" t="s">
        <v>61</v>
      </c>
      <c r="N4730" t="s">
        <v>61</v>
      </c>
    </row>
    <row r="4731" spans="2:15" x14ac:dyDescent="0.2">
      <c r="B4731" s="1" t="s">
        <v>30283</v>
      </c>
      <c r="D4731" s="10">
        <v>29358649</v>
      </c>
      <c r="I4731" t="s">
        <v>61</v>
      </c>
      <c r="N4731" t="s">
        <v>61</v>
      </c>
    </row>
    <row r="4732" spans="2:15" x14ac:dyDescent="0.2">
      <c r="B4732" s="1" t="s">
        <v>30284</v>
      </c>
      <c r="D4732" s="10">
        <v>29358649</v>
      </c>
      <c r="I4732" t="s">
        <v>61</v>
      </c>
      <c r="N4732" t="s">
        <v>61</v>
      </c>
    </row>
    <row r="4733" spans="2:15" x14ac:dyDescent="0.2">
      <c r="B4733" s="1" t="s">
        <v>30285</v>
      </c>
      <c r="D4733" s="10">
        <v>29358649</v>
      </c>
      <c r="I4733" t="s">
        <v>61</v>
      </c>
      <c r="N4733" t="s">
        <v>61</v>
      </c>
    </row>
    <row r="4734" spans="2:15" x14ac:dyDescent="0.2">
      <c r="B4734" s="1" t="s">
        <v>30286</v>
      </c>
      <c r="D4734" s="10">
        <v>29358649</v>
      </c>
      <c r="I4734" t="s">
        <v>61</v>
      </c>
      <c r="N4734" t="s">
        <v>61</v>
      </c>
    </row>
    <row r="4735" spans="2:15" x14ac:dyDescent="0.2">
      <c r="B4735" s="1" t="s">
        <v>30287</v>
      </c>
      <c r="D4735" s="10">
        <v>29358649</v>
      </c>
      <c r="I4735" t="s">
        <v>61</v>
      </c>
      <c r="N4735" t="s">
        <v>61</v>
      </c>
    </row>
    <row r="4736" spans="2:15" x14ac:dyDescent="0.2">
      <c r="B4736" s="1" t="s">
        <v>30288</v>
      </c>
      <c r="D4736" s="10">
        <v>29358649</v>
      </c>
      <c r="G4736" t="s">
        <v>61</v>
      </c>
      <c r="I4736" t="s">
        <v>62</v>
      </c>
      <c r="M4736" t="s">
        <v>61</v>
      </c>
      <c r="N4736" t="s">
        <v>62</v>
      </c>
      <c r="O4736" t="s">
        <v>62</v>
      </c>
    </row>
    <row r="4737" spans="2:15" x14ac:dyDescent="0.2">
      <c r="B4737" s="1" t="s">
        <v>30289</v>
      </c>
      <c r="D4737" s="10">
        <v>29358649</v>
      </c>
      <c r="I4737" t="s">
        <v>61</v>
      </c>
      <c r="N4737" t="s">
        <v>61</v>
      </c>
    </row>
    <row r="4738" spans="2:15" x14ac:dyDescent="0.2">
      <c r="B4738" s="1" t="s">
        <v>30290</v>
      </c>
      <c r="D4738" s="10">
        <v>29358649</v>
      </c>
      <c r="I4738" t="s">
        <v>61</v>
      </c>
      <c r="N4738" t="s">
        <v>61</v>
      </c>
    </row>
    <row r="4739" spans="2:15" x14ac:dyDescent="0.2">
      <c r="B4739" s="1" t="s">
        <v>30291</v>
      </c>
      <c r="D4739" s="10">
        <v>29358649</v>
      </c>
      <c r="I4739" t="s">
        <v>61</v>
      </c>
      <c r="N4739" t="s">
        <v>61</v>
      </c>
    </row>
    <row r="4740" spans="2:15" x14ac:dyDescent="0.2">
      <c r="B4740" s="1" t="s">
        <v>30292</v>
      </c>
      <c r="D4740" s="10">
        <v>29358649</v>
      </c>
      <c r="G4740" t="s">
        <v>61</v>
      </c>
      <c r="I4740" t="s">
        <v>61</v>
      </c>
      <c r="M4740" t="s">
        <v>61</v>
      </c>
      <c r="N4740" t="s">
        <v>61</v>
      </c>
      <c r="O4740" t="s">
        <v>61</v>
      </c>
    </row>
    <row r="4741" spans="2:15" x14ac:dyDescent="0.2">
      <c r="B4741" s="1" t="s">
        <v>30293</v>
      </c>
      <c r="D4741" s="10">
        <v>29358649</v>
      </c>
      <c r="G4741" t="s">
        <v>61</v>
      </c>
      <c r="I4741" t="s">
        <v>61</v>
      </c>
      <c r="M4741" t="s">
        <v>61</v>
      </c>
      <c r="N4741" t="s">
        <v>61</v>
      </c>
      <c r="O4741" t="s">
        <v>61</v>
      </c>
    </row>
    <row r="4742" spans="2:15" x14ac:dyDescent="0.2">
      <c r="B4742" s="1" t="s">
        <v>30294</v>
      </c>
      <c r="D4742" s="10">
        <v>29358649</v>
      </c>
      <c r="G4742" t="s">
        <v>61</v>
      </c>
      <c r="I4742" t="s">
        <v>61</v>
      </c>
      <c r="M4742" t="s">
        <v>61</v>
      </c>
      <c r="N4742" t="s">
        <v>61</v>
      </c>
      <c r="O4742" t="s">
        <v>61</v>
      </c>
    </row>
    <row r="4743" spans="2:15" x14ac:dyDescent="0.2">
      <c r="B4743" s="1" t="s">
        <v>30295</v>
      </c>
      <c r="D4743" s="10">
        <v>29358649</v>
      </c>
      <c r="G4743" t="s">
        <v>61</v>
      </c>
      <c r="I4743" t="s">
        <v>61</v>
      </c>
      <c r="M4743" t="s">
        <v>61</v>
      </c>
      <c r="N4743" t="s">
        <v>61</v>
      </c>
      <c r="O4743" t="s">
        <v>61</v>
      </c>
    </row>
    <row r="4744" spans="2:15" x14ac:dyDescent="0.2">
      <c r="B4744" s="1" t="s">
        <v>30296</v>
      </c>
      <c r="D4744" s="10">
        <v>29358649</v>
      </c>
      <c r="G4744" t="s">
        <v>61</v>
      </c>
      <c r="I4744" t="s">
        <v>61</v>
      </c>
      <c r="M4744" t="s">
        <v>61</v>
      </c>
      <c r="N4744" t="s">
        <v>61</v>
      </c>
      <c r="O4744" t="s">
        <v>61</v>
      </c>
    </row>
    <row r="4745" spans="2:15" x14ac:dyDescent="0.2">
      <c r="B4745" s="1" t="s">
        <v>30297</v>
      </c>
      <c r="D4745" s="10">
        <v>29358649</v>
      </c>
      <c r="G4745" t="s">
        <v>61</v>
      </c>
      <c r="I4745" t="s">
        <v>61</v>
      </c>
      <c r="M4745" t="s">
        <v>61</v>
      </c>
      <c r="N4745" t="s">
        <v>61</v>
      </c>
      <c r="O4745" t="s">
        <v>61</v>
      </c>
    </row>
    <row r="4746" spans="2:15" x14ac:dyDescent="0.2">
      <c r="B4746" s="1" t="s">
        <v>30298</v>
      </c>
      <c r="D4746" s="10">
        <v>29358649</v>
      </c>
      <c r="I4746" t="s">
        <v>61</v>
      </c>
      <c r="N4746" t="s">
        <v>61</v>
      </c>
    </row>
    <row r="4747" spans="2:15" x14ac:dyDescent="0.2">
      <c r="B4747" s="1" t="s">
        <v>30299</v>
      </c>
      <c r="D4747" s="10">
        <v>29358649</v>
      </c>
      <c r="I4747" t="s">
        <v>61</v>
      </c>
      <c r="N4747" t="s">
        <v>61</v>
      </c>
    </row>
    <row r="4748" spans="2:15" x14ac:dyDescent="0.2">
      <c r="B4748" s="1" t="s">
        <v>30300</v>
      </c>
      <c r="D4748" s="10">
        <v>29358649</v>
      </c>
      <c r="I4748" t="s">
        <v>61</v>
      </c>
      <c r="N4748" t="s">
        <v>61</v>
      </c>
    </row>
    <row r="4749" spans="2:15" x14ac:dyDescent="0.2">
      <c r="B4749" s="1" t="s">
        <v>30301</v>
      </c>
      <c r="D4749" s="10">
        <v>29358649</v>
      </c>
      <c r="I4749" t="s">
        <v>61</v>
      </c>
      <c r="N4749" t="s">
        <v>61</v>
      </c>
    </row>
    <row r="4750" spans="2:15" x14ac:dyDescent="0.2">
      <c r="B4750" s="1" t="s">
        <v>30302</v>
      </c>
      <c r="D4750" s="10">
        <v>29358649</v>
      </c>
      <c r="I4750" t="s">
        <v>61</v>
      </c>
      <c r="N4750" t="s">
        <v>61</v>
      </c>
    </row>
    <row r="4751" spans="2:15" x14ac:dyDescent="0.2">
      <c r="B4751" s="1" t="s">
        <v>30303</v>
      </c>
      <c r="D4751" s="10">
        <v>29358649</v>
      </c>
      <c r="I4751" t="s">
        <v>61</v>
      </c>
      <c r="N4751" t="s">
        <v>61</v>
      </c>
    </row>
    <row r="4752" spans="2:15" x14ac:dyDescent="0.2">
      <c r="B4752" s="1" t="s">
        <v>30304</v>
      </c>
      <c r="D4752" s="10">
        <v>29358649</v>
      </c>
      <c r="I4752" t="s">
        <v>61</v>
      </c>
      <c r="N4752" t="s">
        <v>61</v>
      </c>
    </row>
    <row r="4753" spans="2:15" x14ac:dyDescent="0.2">
      <c r="B4753" s="1" t="s">
        <v>30305</v>
      </c>
      <c r="D4753" s="10">
        <v>29358649</v>
      </c>
      <c r="I4753" t="s">
        <v>61</v>
      </c>
      <c r="N4753" t="s">
        <v>61</v>
      </c>
    </row>
    <row r="4754" spans="2:15" x14ac:dyDescent="0.2">
      <c r="B4754" s="1" t="s">
        <v>30306</v>
      </c>
      <c r="D4754" s="10">
        <v>29358649</v>
      </c>
      <c r="I4754" t="s">
        <v>61</v>
      </c>
      <c r="M4754" t="s">
        <v>61</v>
      </c>
      <c r="N4754" t="s">
        <v>61</v>
      </c>
    </row>
    <row r="4755" spans="2:15" x14ac:dyDescent="0.2">
      <c r="B4755" s="1" t="s">
        <v>30307</v>
      </c>
      <c r="D4755" s="10">
        <v>29358649</v>
      </c>
      <c r="I4755" t="s">
        <v>61</v>
      </c>
      <c r="N4755" t="s">
        <v>61</v>
      </c>
    </row>
    <row r="4756" spans="2:15" x14ac:dyDescent="0.2">
      <c r="B4756" s="1" t="s">
        <v>30308</v>
      </c>
      <c r="D4756" s="10">
        <v>29358649</v>
      </c>
      <c r="I4756" t="s">
        <v>61</v>
      </c>
      <c r="N4756" t="s">
        <v>61</v>
      </c>
    </row>
    <row r="4757" spans="2:15" x14ac:dyDescent="0.2">
      <c r="B4757" s="1" t="s">
        <v>30309</v>
      </c>
      <c r="D4757" s="10">
        <v>29358649</v>
      </c>
      <c r="I4757" t="s">
        <v>61</v>
      </c>
      <c r="N4757" t="s">
        <v>61</v>
      </c>
    </row>
    <row r="4758" spans="2:15" x14ac:dyDescent="0.2">
      <c r="B4758" s="1" t="s">
        <v>30310</v>
      </c>
      <c r="D4758" s="10">
        <v>29358649</v>
      </c>
      <c r="I4758" t="s">
        <v>61</v>
      </c>
      <c r="N4758" t="s">
        <v>61</v>
      </c>
    </row>
    <row r="4759" spans="2:15" x14ac:dyDescent="0.2">
      <c r="B4759" s="1" t="s">
        <v>30311</v>
      </c>
      <c r="D4759" s="10">
        <v>29358649</v>
      </c>
      <c r="G4759" t="s">
        <v>61</v>
      </c>
      <c r="I4759" t="s">
        <v>62</v>
      </c>
      <c r="M4759" t="s">
        <v>61</v>
      </c>
      <c r="N4759" t="s">
        <v>61</v>
      </c>
      <c r="O4759" t="s">
        <v>61</v>
      </c>
    </row>
    <row r="4760" spans="2:15" x14ac:dyDescent="0.2">
      <c r="B4760" s="1" t="s">
        <v>30312</v>
      </c>
      <c r="D4760" s="10">
        <v>29358649</v>
      </c>
      <c r="I4760" t="s">
        <v>61</v>
      </c>
      <c r="N4760" t="s">
        <v>61</v>
      </c>
    </row>
    <row r="4761" spans="2:15" x14ac:dyDescent="0.2">
      <c r="B4761" s="1" t="s">
        <v>30313</v>
      </c>
      <c r="D4761" s="10">
        <v>29358649</v>
      </c>
      <c r="I4761" t="s">
        <v>61</v>
      </c>
      <c r="N4761" t="s">
        <v>61</v>
      </c>
    </row>
    <row r="4762" spans="2:15" x14ac:dyDescent="0.2">
      <c r="B4762" s="1" t="s">
        <v>30314</v>
      </c>
      <c r="D4762" s="10">
        <v>29358649</v>
      </c>
      <c r="I4762" t="s">
        <v>61</v>
      </c>
      <c r="N4762" t="s">
        <v>61</v>
      </c>
    </row>
    <row r="4763" spans="2:15" x14ac:dyDescent="0.2">
      <c r="B4763" s="1" t="s">
        <v>30315</v>
      </c>
      <c r="D4763" s="10">
        <v>29358649</v>
      </c>
      <c r="I4763" t="s">
        <v>61</v>
      </c>
      <c r="N4763" t="s">
        <v>61</v>
      </c>
    </row>
    <row r="4764" spans="2:15" x14ac:dyDescent="0.2">
      <c r="B4764" s="1" t="s">
        <v>30316</v>
      </c>
      <c r="D4764" s="10">
        <v>29358649</v>
      </c>
      <c r="G4764" t="s">
        <v>61</v>
      </c>
      <c r="I4764" t="s">
        <v>61</v>
      </c>
      <c r="M4764" t="s">
        <v>61</v>
      </c>
      <c r="N4764" t="s">
        <v>61</v>
      </c>
      <c r="O4764" t="s">
        <v>61</v>
      </c>
    </row>
    <row r="4765" spans="2:15" x14ac:dyDescent="0.2">
      <c r="B4765" s="1" t="s">
        <v>30317</v>
      </c>
      <c r="D4765" s="10">
        <v>29358649</v>
      </c>
      <c r="G4765" t="s">
        <v>61</v>
      </c>
      <c r="I4765" t="s">
        <v>61</v>
      </c>
      <c r="M4765" t="s">
        <v>61</v>
      </c>
      <c r="N4765" t="s">
        <v>61</v>
      </c>
      <c r="O4765" t="s">
        <v>61</v>
      </c>
    </row>
    <row r="4766" spans="2:15" x14ac:dyDescent="0.2">
      <c r="B4766" s="1" t="s">
        <v>30318</v>
      </c>
      <c r="D4766" s="10">
        <v>29358649</v>
      </c>
      <c r="G4766" t="s">
        <v>61</v>
      </c>
      <c r="I4766" t="s">
        <v>61</v>
      </c>
      <c r="M4766" t="s">
        <v>61</v>
      </c>
      <c r="N4766" t="s">
        <v>61</v>
      </c>
      <c r="O4766" t="s">
        <v>61</v>
      </c>
    </row>
    <row r="4767" spans="2:15" x14ac:dyDescent="0.2">
      <c r="B4767" s="1" t="s">
        <v>30319</v>
      </c>
      <c r="D4767" s="10">
        <v>29358649</v>
      </c>
      <c r="I4767" t="s">
        <v>61</v>
      </c>
      <c r="N4767" t="s">
        <v>61</v>
      </c>
    </row>
    <row r="4768" spans="2:15" x14ac:dyDescent="0.2">
      <c r="B4768" s="1" t="s">
        <v>30320</v>
      </c>
      <c r="D4768" s="10">
        <v>29358649</v>
      </c>
      <c r="I4768" t="s">
        <v>61</v>
      </c>
      <c r="N4768" t="s">
        <v>61</v>
      </c>
    </row>
    <row r="4769" spans="2:15" x14ac:dyDescent="0.2">
      <c r="B4769" s="1" t="s">
        <v>30321</v>
      </c>
      <c r="D4769" s="10">
        <v>29358649</v>
      </c>
      <c r="I4769" t="s">
        <v>61</v>
      </c>
      <c r="N4769" t="s">
        <v>61</v>
      </c>
    </row>
    <row r="4770" spans="2:15" x14ac:dyDescent="0.2">
      <c r="B4770" s="1" t="s">
        <v>30322</v>
      </c>
      <c r="D4770" s="10">
        <v>29358649</v>
      </c>
      <c r="I4770" t="s">
        <v>61</v>
      </c>
      <c r="N4770" t="s">
        <v>61</v>
      </c>
    </row>
    <row r="4771" spans="2:15" x14ac:dyDescent="0.2">
      <c r="B4771" s="1" t="s">
        <v>30323</v>
      </c>
      <c r="D4771" s="10">
        <v>29358649</v>
      </c>
      <c r="G4771" t="s">
        <v>61</v>
      </c>
      <c r="I4771" t="s">
        <v>62</v>
      </c>
      <c r="M4771" t="s">
        <v>61</v>
      </c>
      <c r="N4771" t="s">
        <v>61</v>
      </c>
      <c r="O4771" t="s">
        <v>61</v>
      </c>
    </row>
    <row r="4772" spans="2:15" x14ac:dyDescent="0.2">
      <c r="B4772" s="1" t="s">
        <v>30324</v>
      </c>
      <c r="D4772" s="10">
        <v>29358649</v>
      </c>
      <c r="I4772" t="s">
        <v>61</v>
      </c>
      <c r="N4772" t="s">
        <v>61</v>
      </c>
    </row>
    <row r="4773" spans="2:15" x14ac:dyDescent="0.2">
      <c r="B4773" s="1" t="s">
        <v>30325</v>
      </c>
      <c r="D4773" s="10">
        <v>29358649</v>
      </c>
      <c r="I4773" t="s">
        <v>61</v>
      </c>
      <c r="N4773" t="s">
        <v>61</v>
      </c>
    </row>
    <row r="4774" spans="2:15" x14ac:dyDescent="0.2">
      <c r="B4774" s="1" t="s">
        <v>30326</v>
      </c>
      <c r="D4774" s="10">
        <v>29358649</v>
      </c>
      <c r="I4774" t="s">
        <v>61</v>
      </c>
      <c r="N4774" t="s">
        <v>61</v>
      </c>
    </row>
    <row r="4775" spans="2:15" x14ac:dyDescent="0.2">
      <c r="B4775" s="1" t="s">
        <v>30327</v>
      </c>
      <c r="D4775" s="10">
        <v>29358649</v>
      </c>
      <c r="I4775" t="s">
        <v>61</v>
      </c>
      <c r="N4775" t="s">
        <v>61</v>
      </c>
    </row>
    <row r="4776" spans="2:15" x14ac:dyDescent="0.2">
      <c r="B4776" s="1" t="s">
        <v>30328</v>
      </c>
      <c r="D4776" s="10">
        <v>29358649</v>
      </c>
      <c r="G4776" t="s">
        <v>61</v>
      </c>
      <c r="I4776" t="s">
        <v>62</v>
      </c>
      <c r="M4776" t="s">
        <v>61</v>
      </c>
      <c r="N4776" t="s">
        <v>61</v>
      </c>
      <c r="O4776" t="s">
        <v>62</v>
      </c>
    </row>
    <row r="4777" spans="2:15" x14ac:dyDescent="0.2">
      <c r="B4777" s="1" t="s">
        <v>30329</v>
      </c>
      <c r="D4777" s="10">
        <v>29358649</v>
      </c>
      <c r="I4777" t="s">
        <v>61</v>
      </c>
      <c r="N4777" t="s">
        <v>61</v>
      </c>
    </row>
    <row r="4778" spans="2:15" x14ac:dyDescent="0.2">
      <c r="B4778" s="1" t="s">
        <v>30330</v>
      </c>
      <c r="D4778" s="10">
        <v>29358649</v>
      </c>
      <c r="G4778" t="s">
        <v>61</v>
      </c>
      <c r="I4778" t="s">
        <v>62</v>
      </c>
      <c r="M4778" t="s">
        <v>61</v>
      </c>
      <c r="N4778" t="s">
        <v>61</v>
      </c>
      <c r="O4778" t="s">
        <v>61</v>
      </c>
    </row>
    <row r="4779" spans="2:15" x14ac:dyDescent="0.2">
      <c r="B4779" s="1" t="s">
        <v>30331</v>
      </c>
      <c r="D4779" s="10">
        <v>29358649</v>
      </c>
      <c r="G4779" t="s">
        <v>61</v>
      </c>
      <c r="I4779" t="s">
        <v>62</v>
      </c>
      <c r="M4779" t="s">
        <v>61</v>
      </c>
      <c r="N4779" t="s">
        <v>61</v>
      </c>
      <c r="O4779" t="s">
        <v>61</v>
      </c>
    </row>
    <row r="4780" spans="2:15" x14ac:dyDescent="0.2">
      <c r="B4780" s="1" t="s">
        <v>30332</v>
      </c>
      <c r="D4780" s="10">
        <v>29358649</v>
      </c>
      <c r="G4780" t="s">
        <v>61</v>
      </c>
      <c r="I4780" t="s">
        <v>62</v>
      </c>
      <c r="M4780" t="s">
        <v>61</v>
      </c>
      <c r="N4780" t="s">
        <v>61</v>
      </c>
      <c r="O4780" t="s">
        <v>62</v>
      </c>
    </row>
    <row r="4781" spans="2:15" x14ac:dyDescent="0.2">
      <c r="B4781" s="1" t="s">
        <v>30333</v>
      </c>
      <c r="D4781" s="10">
        <v>29358649</v>
      </c>
      <c r="I4781" t="s">
        <v>61</v>
      </c>
      <c r="N4781" t="s">
        <v>61</v>
      </c>
    </row>
    <row r="4782" spans="2:15" x14ac:dyDescent="0.2">
      <c r="B4782" s="1" t="s">
        <v>30334</v>
      </c>
      <c r="D4782" s="10">
        <v>29358649</v>
      </c>
      <c r="I4782" t="s">
        <v>61</v>
      </c>
      <c r="N4782" t="s">
        <v>61</v>
      </c>
    </row>
    <row r="4783" spans="2:15" x14ac:dyDescent="0.2">
      <c r="B4783" s="1" t="s">
        <v>30335</v>
      </c>
      <c r="D4783" s="10">
        <v>29358649</v>
      </c>
      <c r="I4783" t="s">
        <v>61</v>
      </c>
      <c r="N4783" t="s">
        <v>61</v>
      </c>
    </row>
    <row r="4784" spans="2:15" x14ac:dyDescent="0.2">
      <c r="B4784" s="1" t="s">
        <v>30336</v>
      </c>
      <c r="D4784" s="10">
        <v>29358649</v>
      </c>
      <c r="I4784" t="s">
        <v>61</v>
      </c>
      <c r="N4784" t="s">
        <v>61</v>
      </c>
    </row>
    <row r="4785" spans="2:15" x14ac:dyDescent="0.2">
      <c r="B4785" s="1" t="s">
        <v>30337</v>
      </c>
      <c r="D4785" s="10">
        <v>29358649</v>
      </c>
      <c r="I4785" t="s">
        <v>61</v>
      </c>
      <c r="N4785" t="s">
        <v>61</v>
      </c>
    </row>
    <row r="4786" spans="2:15" x14ac:dyDescent="0.2">
      <c r="B4786" s="1" t="s">
        <v>30338</v>
      </c>
      <c r="D4786" s="10">
        <v>29358649</v>
      </c>
      <c r="I4786" t="s">
        <v>61</v>
      </c>
      <c r="N4786" t="s">
        <v>61</v>
      </c>
    </row>
    <row r="4787" spans="2:15" x14ac:dyDescent="0.2">
      <c r="B4787" s="1" t="s">
        <v>30339</v>
      </c>
      <c r="D4787" s="10">
        <v>29358649</v>
      </c>
      <c r="G4787" t="s">
        <v>61</v>
      </c>
      <c r="I4787" t="s">
        <v>62</v>
      </c>
      <c r="M4787" t="s">
        <v>61</v>
      </c>
      <c r="N4787" t="s">
        <v>61</v>
      </c>
      <c r="O4787" t="s">
        <v>61</v>
      </c>
    </row>
    <row r="4788" spans="2:15" x14ac:dyDescent="0.2">
      <c r="B4788" s="1" t="s">
        <v>30340</v>
      </c>
      <c r="D4788" s="10">
        <v>29358649</v>
      </c>
      <c r="I4788" t="s">
        <v>61</v>
      </c>
      <c r="N4788" t="s">
        <v>61</v>
      </c>
    </row>
    <row r="4789" spans="2:15" x14ac:dyDescent="0.2">
      <c r="B4789" s="1" t="s">
        <v>30341</v>
      </c>
      <c r="D4789" s="10">
        <v>29358649</v>
      </c>
      <c r="I4789" t="s">
        <v>61</v>
      </c>
      <c r="N4789" t="s">
        <v>61</v>
      </c>
    </row>
    <row r="4790" spans="2:15" x14ac:dyDescent="0.2">
      <c r="B4790" s="1" t="s">
        <v>30342</v>
      </c>
      <c r="D4790" s="10">
        <v>29358649</v>
      </c>
      <c r="I4790" t="s">
        <v>61</v>
      </c>
      <c r="N4790" t="s">
        <v>61</v>
      </c>
    </row>
    <row r="4791" spans="2:15" x14ac:dyDescent="0.2">
      <c r="B4791" s="1" t="s">
        <v>30343</v>
      </c>
      <c r="D4791" s="10">
        <v>29358649</v>
      </c>
      <c r="I4791" t="s">
        <v>61</v>
      </c>
      <c r="N4791" t="s">
        <v>61</v>
      </c>
    </row>
    <row r="4792" spans="2:15" x14ac:dyDescent="0.2">
      <c r="B4792" s="1" t="s">
        <v>30344</v>
      </c>
      <c r="D4792" s="10">
        <v>29358649</v>
      </c>
      <c r="I4792" t="s">
        <v>61</v>
      </c>
      <c r="N4792" t="s">
        <v>61</v>
      </c>
    </row>
    <row r="4793" spans="2:15" x14ac:dyDescent="0.2">
      <c r="B4793" s="1" t="s">
        <v>30345</v>
      </c>
      <c r="D4793" s="10">
        <v>29358649</v>
      </c>
      <c r="I4793" t="s">
        <v>61</v>
      </c>
      <c r="N4793" t="s">
        <v>61</v>
      </c>
    </row>
    <row r="4794" spans="2:15" x14ac:dyDescent="0.2">
      <c r="B4794" s="1" t="s">
        <v>30346</v>
      </c>
      <c r="D4794" s="10">
        <v>29358649</v>
      </c>
      <c r="I4794" t="s">
        <v>61</v>
      </c>
      <c r="N4794" t="s">
        <v>61</v>
      </c>
    </row>
    <row r="4795" spans="2:15" x14ac:dyDescent="0.2">
      <c r="B4795" s="1" t="s">
        <v>30347</v>
      </c>
      <c r="D4795" s="10">
        <v>29358649</v>
      </c>
      <c r="I4795" t="s">
        <v>61</v>
      </c>
      <c r="N4795" t="s">
        <v>61</v>
      </c>
    </row>
    <row r="4796" spans="2:15" x14ac:dyDescent="0.2">
      <c r="B4796" s="1" t="s">
        <v>30348</v>
      </c>
      <c r="D4796" s="10">
        <v>29358649</v>
      </c>
      <c r="I4796" t="s">
        <v>61</v>
      </c>
      <c r="N4796" t="s">
        <v>61</v>
      </c>
    </row>
    <row r="4797" spans="2:15" x14ac:dyDescent="0.2">
      <c r="B4797" s="1" t="s">
        <v>30349</v>
      </c>
      <c r="D4797" s="10">
        <v>29358649</v>
      </c>
      <c r="I4797" t="s">
        <v>61</v>
      </c>
      <c r="N4797" t="s">
        <v>61</v>
      </c>
    </row>
    <row r="4798" spans="2:15" x14ac:dyDescent="0.2">
      <c r="B4798" s="1" t="s">
        <v>30350</v>
      </c>
      <c r="D4798" s="10">
        <v>29358649</v>
      </c>
      <c r="I4798" t="s">
        <v>61</v>
      </c>
      <c r="N4798" t="s">
        <v>61</v>
      </c>
    </row>
    <row r="4799" spans="2:15" x14ac:dyDescent="0.2">
      <c r="B4799" s="1" t="s">
        <v>30351</v>
      </c>
      <c r="D4799" s="10">
        <v>29358649</v>
      </c>
      <c r="G4799" t="s">
        <v>61</v>
      </c>
      <c r="I4799" t="s">
        <v>62</v>
      </c>
      <c r="M4799" t="s">
        <v>61</v>
      </c>
      <c r="N4799" t="s">
        <v>61</v>
      </c>
      <c r="O4799" t="s">
        <v>61</v>
      </c>
    </row>
    <row r="4800" spans="2:15" x14ac:dyDescent="0.2">
      <c r="B4800" s="1" t="s">
        <v>30352</v>
      </c>
      <c r="D4800" s="10">
        <v>29358649</v>
      </c>
      <c r="I4800" t="s">
        <v>61</v>
      </c>
      <c r="N4800" t="s">
        <v>61</v>
      </c>
    </row>
    <row r="4801" spans="2:14" x14ac:dyDescent="0.2">
      <c r="B4801" s="1" t="s">
        <v>30353</v>
      </c>
      <c r="D4801" s="10">
        <v>29358649</v>
      </c>
      <c r="I4801" t="s">
        <v>61</v>
      </c>
      <c r="N4801" t="s">
        <v>61</v>
      </c>
    </row>
    <row r="4802" spans="2:14" x14ac:dyDescent="0.2">
      <c r="B4802" s="1" t="s">
        <v>30354</v>
      </c>
      <c r="D4802" s="10">
        <v>29358649</v>
      </c>
      <c r="I4802" t="s">
        <v>61</v>
      </c>
      <c r="N4802" t="s">
        <v>61</v>
      </c>
    </row>
    <row r="4803" spans="2:14" x14ac:dyDescent="0.2">
      <c r="B4803" s="1" t="s">
        <v>30355</v>
      </c>
      <c r="D4803" s="10">
        <v>29358649</v>
      </c>
      <c r="I4803" t="s">
        <v>61</v>
      </c>
      <c r="N4803" t="s">
        <v>61</v>
      </c>
    </row>
    <row r="4804" spans="2:14" x14ac:dyDescent="0.2">
      <c r="B4804" s="1" t="s">
        <v>30356</v>
      </c>
      <c r="D4804" s="10">
        <v>29358649</v>
      </c>
      <c r="I4804" t="s">
        <v>61</v>
      </c>
      <c r="N4804" t="s">
        <v>61</v>
      </c>
    </row>
    <row r="4805" spans="2:14" x14ac:dyDescent="0.2">
      <c r="B4805" s="1" t="s">
        <v>30357</v>
      </c>
      <c r="D4805" s="10">
        <v>29358649</v>
      </c>
      <c r="I4805" t="s">
        <v>61</v>
      </c>
      <c r="N4805" t="s">
        <v>61</v>
      </c>
    </row>
    <row r="4806" spans="2:14" x14ac:dyDescent="0.2">
      <c r="B4806" s="1" t="s">
        <v>30358</v>
      </c>
      <c r="D4806" s="10">
        <v>29358649</v>
      </c>
      <c r="I4806" t="s">
        <v>61</v>
      </c>
      <c r="N4806" t="s">
        <v>61</v>
      </c>
    </row>
    <row r="4807" spans="2:14" x14ac:dyDescent="0.2">
      <c r="B4807" s="1" t="s">
        <v>30359</v>
      </c>
      <c r="D4807" s="10">
        <v>29358649</v>
      </c>
      <c r="I4807" t="s">
        <v>61</v>
      </c>
      <c r="N4807" t="s">
        <v>61</v>
      </c>
    </row>
    <row r="4808" spans="2:14" x14ac:dyDescent="0.2">
      <c r="B4808" s="1" t="s">
        <v>30360</v>
      </c>
      <c r="D4808" s="10">
        <v>29358649</v>
      </c>
      <c r="I4808" t="s">
        <v>61</v>
      </c>
      <c r="N4808" t="s">
        <v>61</v>
      </c>
    </row>
    <row r="4809" spans="2:14" x14ac:dyDescent="0.2">
      <c r="B4809" s="1" t="s">
        <v>30361</v>
      </c>
      <c r="D4809" s="10">
        <v>29358649</v>
      </c>
      <c r="I4809" t="s">
        <v>61</v>
      </c>
      <c r="N4809" t="s">
        <v>61</v>
      </c>
    </row>
    <row r="4810" spans="2:14" x14ac:dyDescent="0.2">
      <c r="B4810" s="1" t="s">
        <v>30362</v>
      </c>
      <c r="D4810" s="10">
        <v>29358649</v>
      </c>
      <c r="I4810" t="s">
        <v>61</v>
      </c>
      <c r="N4810" t="s">
        <v>61</v>
      </c>
    </row>
    <row r="4811" spans="2:14" x14ac:dyDescent="0.2">
      <c r="B4811" s="1" t="s">
        <v>30363</v>
      </c>
      <c r="D4811" s="10">
        <v>29358649</v>
      </c>
      <c r="I4811" t="s">
        <v>61</v>
      </c>
      <c r="N4811" t="s">
        <v>61</v>
      </c>
    </row>
    <row r="4812" spans="2:14" x14ac:dyDescent="0.2">
      <c r="B4812" s="1" t="s">
        <v>30364</v>
      </c>
      <c r="D4812" s="10">
        <v>29358649</v>
      </c>
      <c r="I4812" t="s">
        <v>61</v>
      </c>
      <c r="N4812" t="s">
        <v>61</v>
      </c>
    </row>
    <row r="4813" spans="2:14" x14ac:dyDescent="0.2">
      <c r="B4813" s="1" t="s">
        <v>30365</v>
      </c>
      <c r="D4813" s="10">
        <v>29358649</v>
      </c>
      <c r="I4813" t="s">
        <v>61</v>
      </c>
      <c r="N4813" t="s">
        <v>61</v>
      </c>
    </row>
    <row r="4814" spans="2:14" x14ac:dyDescent="0.2">
      <c r="B4814" s="1" t="s">
        <v>30366</v>
      </c>
      <c r="D4814" s="10">
        <v>29358649</v>
      </c>
      <c r="I4814" t="s">
        <v>61</v>
      </c>
      <c r="N4814" t="s">
        <v>61</v>
      </c>
    </row>
    <row r="4815" spans="2:14" x14ac:dyDescent="0.2">
      <c r="B4815" s="1" t="s">
        <v>30367</v>
      </c>
      <c r="D4815" s="10">
        <v>29358649</v>
      </c>
      <c r="I4815" t="s">
        <v>61</v>
      </c>
      <c r="N4815" t="s">
        <v>61</v>
      </c>
    </row>
    <row r="4816" spans="2:14" x14ac:dyDescent="0.2">
      <c r="B4816" s="1" t="s">
        <v>30368</v>
      </c>
      <c r="D4816" s="10">
        <v>29358649</v>
      </c>
      <c r="I4816" t="s">
        <v>61</v>
      </c>
      <c r="N4816" t="s">
        <v>61</v>
      </c>
    </row>
    <row r="4817" spans="2:14" x14ac:dyDescent="0.2">
      <c r="B4817" s="1" t="s">
        <v>30369</v>
      </c>
      <c r="D4817" s="10">
        <v>29358649</v>
      </c>
      <c r="I4817" t="s">
        <v>61</v>
      </c>
      <c r="N4817" t="s">
        <v>61</v>
      </c>
    </row>
    <row r="4818" spans="2:14" x14ac:dyDescent="0.2">
      <c r="B4818" s="1" t="s">
        <v>30370</v>
      </c>
      <c r="D4818" s="10">
        <v>29358649</v>
      </c>
      <c r="I4818" t="s">
        <v>61</v>
      </c>
      <c r="N4818" t="s">
        <v>61</v>
      </c>
    </row>
    <row r="4819" spans="2:14" x14ac:dyDescent="0.2">
      <c r="B4819" s="1" t="s">
        <v>30371</v>
      </c>
      <c r="D4819" s="10">
        <v>29358649</v>
      </c>
      <c r="I4819" t="s">
        <v>61</v>
      </c>
      <c r="N4819" t="s">
        <v>61</v>
      </c>
    </row>
    <row r="4820" spans="2:14" x14ac:dyDescent="0.2">
      <c r="B4820" s="1" t="s">
        <v>30372</v>
      </c>
      <c r="D4820" s="10">
        <v>29358649</v>
      </c>
      <c r="I4820" t="s">
        <v>61</v>
      </c>
      <c r="N4820" t="s">
        <v>61</v>
      </c>
    </row>
    <row r="4821" spans="2:14" x14ac:dyDescent="0.2">
      <c r="B4821" s="1" t="s">
        <v>30373</v>
      </c>
      <c r="D4821" s="10">
        <v>29358649</v>
      </c>
      <c r="I4821" t="s">
        <v>61</v>
      </c>
      <c r="N4821" t="s">
        <v>61</v>
      </c>
    </row>
    <row r="4822" spans="2:14" x14ac:dyDescent="0.2">
      <c r="B4822" s="1" t="s">
        <v>30374</v>
      </c>
      <c r="D4822" s="10">
        <v>29358649</v>
      </c>
      <c r="I4822" t="s">
        <v>61</v>
      </c>
      <c r="N4822" t="s">
        <v>61</v>
      </c>
    </row>
    <row r="4823" spans="2:14" x14ac:dyDescent="0.2">
      <c r="B4823" s="1" t="s">
        <v>30375</v>
      </c>
      <c r="D4823" s="10">
        <v>29358649</v>
      </c>
      <c r="I4823" t="s">
        <v>61</v>
      </c>
      <c r="N4823" t="s">
        <v>61</v>
      </c>
    </row>
    <row r="4824" spans="2:14" x14ac:dyDescent="0.2">
      <c r="B4824" s="1" t="s">
        <v>30376</v>
      </c>
      <c r="D4824" s="10">
        <v>29358649</v>
      </c>
      <c r="I4824" t="s">
        <v>61</v>
      </c>
      <c r="N4824" t="s">
        <v>61</v>
      </c>
    </row>
    <row r="4825" spans="2:14" x14ac:dyDescent="0.2">
      <c r="B4825" s="1" t="s">
        <v>30377</v>
      </c>
      <c r="D4825" s="10">
        <v>29358649</v>
      </c>
      <c r="I4825" t="s">
        <v>61</v>
      </c>
      <c r="N4825" t="s">
        <v>61</v>
      </c>
    </row>
    <row r="4826" spans="2:14" x14ac:dyDescent="0.2">
      <c r="B4826" s="1" t="s">
        <v>30378</v>
      </c>
      <c r="D4826" s="10">
        <v>29358649</v>
      </c>
      <c r="I4826" t="s">
        <v>61</v>
      </c>
      <c r="N4826" t="s">
        <v>61</v>
      </c>
    </row>
    <row r="4827" spans="2:14" x14ac:dyDescent="0.2">
      <c r="B4827" s="1" t="s">
        <v>30379</v>
      </c>
      <c r="D4827" s="10">
        <v>29358649</v>
      </c>
      <c r="I4827" t="s">
        <v>61</v>
      </c>
      <c r="N4827" t="s">
        <v>61</v>
      </c>
    </row>
    <row r="4828" spans="2:14" x14ac:dyDescent="0.2">
      <c r="B4828" s="1" t="s">
        <v>30380</v>
      </c>
      <c r="D4828" s="10">
        <v>29358649</v>
      </c>
      <c r="I4828" t="s">
        <v>61</v>
      </c>
      <c r="N4828" t="s">
        <v>61</v>
      </c>
    </row>
    <row r="4829" spans="2:14" x14ac:dyDescent="0.2">
      <c r="B4829" s="1" t="s">
        <v>30381</v>
      </c>
      <c r="D4829" s="10">
        <v>29358649</v>
      </c>
      <c r="I4829" t="s">
        <v>61</v>
      </c>
      <c r="N4829" t="s">
        <v>61</v>
      </c>
    </row>
    <row r="4830" spans="2:14" x14ac:dyDescent="0.2">
      <c r="B4830" s="1" t="s">
        <v>30382</v>
      </c>
      <c r="D4830" s="10">
        <v>29358649</v>
      </c>
      <c r="I4830" t="s">
        <v>61</v>
      </c>
      <c r="N4830" t="s">
        <v>61</v>
      </c>
    </row>
    <row r="4831" spans="2:14" x14ac:dyDescent="0.2">
      <c r="B4831" s="1" t="s">
        <v>30383</v>
      </c>
      <c r="D4831" s="10">
        <v>29358649</v>
      </c>
      <c r="I4831" t="s">
        <v>61</v>
      </c>
      <c r="N4831" t="s">
        <v>61</v>
      </c>
    </row>
    <row r="4832" spans="2:14" x14ac:dyDescent="0.2">
      <c r="B4832" s="1" t="s">
        <v>30384</v>
      </c>
      <c r="D4832" s="10">
        <v>29358649</v>
      </c>
      <c r="I4832" t="s">
        <v>61</v>
      </c>
      <c r="N4832" t="s">
        <v>61</v>
      </c>
    </row>
    <row r="4833" spans="2:14" x14ac:dyDescent="0.2">
      <c r="B4833" s="1" t="s">
        <v>30385</v>
      </c>
      <c r="D4833" s="10">
        <v>29358649</v>
      </c>
      <c r="I4833" t="s">
        <v>61</v>
      </c>
      <c r="N4833" t="s">
        <v>61</v>
      </c>
    </row>
    <row r="4834" spans="2:14" x14ac:dyDescent="0.2">
      <c r="B4834" s="1" t="s">
        <v>30386</v>
      </c>
      <c r="D4834" s="10">
        <v>29358649</v>
      </c>
      <c r="I4834" t="s">
        <v>61</v>
      </c>
      <c r="N4834" t="s">
        <v>61</v>
      </c>
    </row>
    <row r="4835" spans="2:14" x14ac:dyDescent="0.2">
      <c r="B4835" s="1" t="s">
        <v>30387</v>
      </c>
      <c r="D4835" s="10">
        <v>29358649</v>
      </c>
      <c r="I4835" t="s">
        <v>61</v>
      </c>
      <c r="N4835" t="s">
        <v>61</v>
      </c>
    </row>
    <row r="4836" spans="2:14" x14ac:dyDescent="0.2">
      <c r="B4836" s="1" t="s">
        <v>30388</v>
      </c>
      <c r="D4836" s="10">
        <v>29358649</v>
      </c>
      <c r="I4836" t="s">
        <v>61</v>
      </c>
      <c r="N4836" t="s">
        <v>61</v>
      </c>
    </row>
    <row r="4837" spans="2:14" x14ac:dyDescent="0.2">
      <c r="B4837" s="1" t="s">
        <v>30389</v>
      </c>
      <c r="D4837" s="10">
        <v>29358649</v>
      </c>
      <c r="I4837" t="s">
        <v>61</v>
      </c>
      <c r="N4837" t="s">
        <v>61</v>
      </c>
    </row>
    <row r="4838" spans="2:14" x14ac:dyDescent="0.2">
      <c r="B4838" s="1" t="s">
        <v>30390</v>
      </c>
      <c r="D4838" s="10">
        <v>29358649</v>
      </c>
      <c r="I4838" t="s">
        <v>61</v>
      </c>
      <c r="N4838" t="s">
        <v>61</v>
      </c>
    </row>
    <row r="4839" spans="2:14" x14ac:dyDescent="0.2">
      <c r="B4839" s="1" t="s">
        <v>30391</v>
      </c>
      <c r="D4839" s="10">
        <v>29358649</v>
      </c>
      <c r="I4839" t="s">
        <v>61</v>
      </c>
      <c r="N4839" t="s">
        <v>61</v>
      </c>
    </row>
    <row r="4840" spans="2:14" x14ac:dyDescent="0.2">
      <c r="B4840" s="1" t="s">
        <v>30392</v>
      </c>
      <c r="D4840" s="10">
        <v>29358649</v>
      </c>
      <c r="I4840" t="s">
        <v>61</v>
      </c>
      <c r="N4840" t="s">
        <v>61</v>
      </c>
    </row>
    <row r="4841" spans="2:14" x14ac:dyDescent="0.2">
      <c r="B4841" s="1" t="s">
        <v>30393</v>
      </c>
      <c r="D4841" s="10">
        <v>29358649</v>
      </c>
      <c r="I4841" t="s">
        <v>61</v>
      </c>
      <c r="N4841" t="s">
        <v>61</v>
      </c>
    </row>
    <row r="4842" spans="2:14" x14ac:dyDescent="0.2">
      <c r="B4842" s="1" t="s">
        <v>30394</v>
      </c>
      <c r="D4842" s="10">
        <v>29358649</v>
      </c>
      <c r="I4842" t="s">
        <v>61</v>
      </c>
      <c r="N4842" t="s">
        <v>61</v>
      </c>
    </row>
    <row r="4843" spans="2:14" x14ac:dyDescent="0.2">
      <c r="B4843" s="1" t="s">
        <v>30395</v>
      </c>
      <c r="D4843" s="10">
        <v>29358649</v>
      </c>
      <c r="I4843" t="s">
        <v>61</v>
      </c>
      <c r="N4843" t="s">
        <v>61</v>
      </c>
    </row>
    <row r="4844" spans="2:14" x14ac:dyDescent="0.2">
      <c r="B4844" s="1" t="s">
        <v>30396</v>
      </c>
      <c r="D4844" s="10">
        <v>29358649</v>
      </c>
      <c r="I4844" t="s">
        <v>61</v>
      </c>
      <c r="N4844" t="s">
        <v>61</v>
      </c>
    </row>
    <row r="4845" spans="2:14" x14ac:dyDescent="0.2">
      <c r="B4845" s="1" t="s">
        <v>30397</v>
      </c>
      <c r="D4845" s="10">
        <v>29358649</v>
      </c>
      <c r="I4845" t="s">
        <v>61</v>
      </c>
      <c r="N4845" t="s">
        <v>61</v>
      </c>
    </row>
    <row r="4846" spans="2:14" x14ac:dyDescent="0.2">
      <c r="B4846" s="1" t="s">
        <v>30398</v>
      </c>
      <c r="D4846" s="10">
        <v>29358649</v>
      </c>
      <c r="I4846" t="s">
        <v>61</v>
      </c>
      <c r="N4846" t="s">
        <v>61</v>
      </c>
    </row>
    <row r="4847" spans="2:14" x14ac:dyDescent="0.2">
      <c r="B4847" s="1" t="s">
        <v>30399</v>
      </c>
      <c r="D4847" s="10">
        <v>29358649</v>
      </c>
      <c r="I4847" t="s">
        <v>61</v>
      </c>
      <c r="N4847" t="s">
        <v>61</v>
      </c>
    </row>
    <row r="4848" spans="2:14" x14ac:dyDescent="0.2">
      <c r="B4848" s="1" t="s">
        <v>30400</v>
      </c>
      <c r="D4848" s="10">
        <v>29358649</v>
      </c>
      <c r="I4848" t="s">
        <v>61</v>
      </c>
      <c r="N4848" t="s">
        <v>61</v>
      </c>
    </row>
    <row r="4849" spans="2:14" x14ac:dyDescent="0.2">
      <c r="B4849" s="1" t="s">
        <v>30401</v>
      </c>
      <c r="D4849" s="10">
        <v>29358649</v>
      </c>
      <c r="I4849" t="s">
        <v>61</v>
      </c>
      <c r="N4849" t="s">
        <v>61</v>
      </c>
    </row>
    <row r="4850" spans="2:14" x14ac:dyDescent="0.2">
      <c r="B4850" s="1" t="s">
        <v>30402</v>
      </c>
      <c r="D4850" s="10">
        <v>29358649</v>
      </c>
      <c r="I4850" t="s">
        <v>61</v>
      </c>
      <c r="N4850" t="s">
        <v>61</v>
      </c>
    </row>
    <row r="4851" spans="2:14" x14ac:dyDescent="0.2">
      <c r="B4851" s="1" t="s">
        <v>30403</v>
      </c>
      <c r="D4851" s="10">
        <v>29358649</v>
      </c>
      <c r="I4851" t="s">
        <v>61</v>
      </c>
      <c r="N4851" t="s">
        <v>61</v>
      </c>
    </row>
    <row r="4852" spans="2:14" x14ac:dyDescent="0.2">
      <c r="B4852" s="1" t="s">
        <v>30404</v>
      </c>
      <c r="D4852" s="10">
        <v>29358649</v>
      </c>
      <c r="I4852" t="s">
        <v>61</v>
      </c>
      <c r="N4852" t="s">
        <v>61</v>
      </c>
    </row>
    <row r="4853" spans="2:14" x14ac:dyDescent="0.2">
      <c r="B4853" s="1" t="s">
        <v>30405</v>
      </c>
      <c r="D4853" s="10">
        <v>29358649</v>
      </c>
      <c r="I4853" t="s">
        <v>61</v>
      </c>
      <c r="N4853" t="s">
        <v>61</v>
      </c>
    </row>
    <row r="4854" spans="2:14" x14ac:dyDescent="0.2">
      <c r="B4854" s="1" t="s">
        <v>30406</v>
      </c>
      <c r="D4854" s="10">
        <v>29358649</v>
      </c>
      <c r="I4854" t="s">
        <v>61</v>
      </c>
      <c r="N4854" t="s">
        <v>61</v>
      </c>
    </row>
    <row r="4855" spans="2:14" x14ac:dyDescent="0.2">
      <c r="B4855" s="1" t="s">
        <v>30407</v>
      </c>
      <c r="D4855" s="10">
        <v>29358649</v>
      </c>
      <c r="I4855" t="s">
        <v>61</v>
      </c>
      <c r="N4855" t="s">
        <v>61</v>
      </c>
    </row>
    <row r="4856" spans="2:14" x14ac:dyDescent="0.2">
      <c r="B4856" s="1" t="s">
        <v>30408</v>
      </c>
      <c r="D4856" s="10">
        <v>29358649</v>
      </c>
      <c r="I4856" t="s">
        <v>61</v>
      </c>
      <c r="N4856" t="s">
        <v>61</v>
      </c>
    </row>
    <row r="4857" spans="2:14" x14ac:dyDescent="0.2">
      <c r="B4857" s="1" t="s">
        <v>30409</v>
      </c>
      <c r="D4857" s="10">
        <v>29358649</v>
      </c>
      <c r="I4857" t="s">
        <v>61</v>
      </c>
      <c r="N4857" t="s">
        <v>61</v>
      </c>
    </row>
    <row r="4858" spans="2:14" x14ac:dyDescent="0.2">
      <c r="B4858" s="1" t="s">
        <v>30410</v>
      </c>
      <c r="D4858" s="10">
        <v>29358649</v>
      </c>
      <c r="I4858" t="s">
        <v>61</v>
      </c>
      <c r="N4858" t="s">
        <v>61</v>
      </c>
    </row>
    <row r="4859" spans="2:14" x14ac:dyDescent="0.2">
      <c r="B4859" s="1" t="s">
        <v>30411</v>
      </c>
      <c r="D4859" s="10">
        <v>29358649</v>
      </c>
      <c r="I4859" t="s">
        <v>61</v>
      </c>
      <c r="N4859" t="s">
        <v>61</v>
      </c>
    </row>
    <row r="4860" spans="2:14" x14ac:dyDescent="0.2">
      <c r="B4860" s="1" t="s">
        <v>30412</v>
      </c>
      <c r="D4860" s="10">
        <v>29358649</v>
      </c>
      <c r="I4860" t="s">
        <v>61</v>
      </c>
      <c r="N4860" t="s">
        <v>61</v>
      </c>
    </row>
    <row r="4861" spans="2:14" x14ac:dyDescent="0.2">
      <c r="B4861" s="1" t="s">
        <v>30413</v>
      </c>
      <c r="D4861" s="10">
        <v>29358649</v>
      </c>
      <c r="I4861" t="s">
        <v>61</v>
      </c>
      <c r="N4861" t="s">
        <v>61</v>
      </c>
    </row>
    <row r="4862" spans="2:14" x14ac:dyDescent="0.2">
      <c r="B4862" s="1" t="s">
        <v>30414</v>
      </c>
      <c r="D4862" s="10">
        <v>29358649</v>
      </c>
      <c r="I4862" t="s">
        <v>61</v>
      </c>
      <c r="N4862" t="s">
        <v>61</v>
      </c>
    </row>
    <row r="4863" spans="2:14" x14ac:dyDescent="0.2">
      <c r="B4863" s="1" t="s">
        <v>30415</v>
      </c>
      <c r="D4863" s="10">
        <v>29358649</v>
      </c>
      <c r="I4863" t="s">
        <v>61</v>
      </c>
      <c r="N4863" t="s">
        <v>61</v>
      </c>
    </row>
    <row r="4864" spans="2:14" x14ac:dyDescent="0.2">
      <c r="B4864" s="1" t="s">
        <v>30416</v>
      </c>
      <c r="D4864" s="10">
        <v>29358649</v>
      </c>
      <c r="I4864" t="s">
        <v>61</v>
      </c>
      <c r="N4864" t="s">
        <v>61</v>
      </c>
    </row>
    <row r="4865" spans="2:15" x14ac:dyDescent="0.2">
      <c r="B4865" s="1" t="s">
        <v>30417</v>
      </c>
      <c r="D4865" s="10">
        <v>29358649</v>
      </c>
      <c r="I4865" t="s">
        <v>61</v>
      </c>
      <c r="N4865" t="s">
        <v>61</v>
      </c>
    </row>
    <row r="4866" spans="2:15" x14ac:dyDescent="0.2">
      <c r="B4866" s="1" t="s">
        <v>30418</v>
      </c>
      <c r="D4866" s="10">
        <v>29358649</v>
      </c>
      <c r="I4866" t="s">
        <v>61</v>
      </c>
      <c r="N4866" t="s">
        <v>61</v>
      </c>
    </row>
    <row r="4867" spans="2:15" x14ac:dyDescent="0.2">
      <c r="B4867" s="1" t="s">
        <v>30419</v>
      </c>
      <c r="D4867" s="10">
        <v>29358649</v>
      </c>
      <c r="I4867" t="s">
        <v>61</v>
      </c>
      <c r="N4867" t="s">
        <v>61</v>
      </c>
    </row>
    <row r="4868" spans="2:15" x14ac:dyDescent="0.2">
      <c r="B4868" s="1" t="s">
        <v>30420</v>
      </c>
      <c r="D4868" s="10">
        <v>29358649</v>
      </c>
      <c r="I4868" t="s">
        <v>61</v>
      </c>
      <c r="N4868" t="s">
        <v>61</v>
      </c>
    </row>
    <row r="4869" spans="2:15" x14ac:dyDescent="0.2">
      <c r="B4869" s="1" t="s">
        <v>30421</v>
      </c>
      <c r="D4869" s="10">
        <v>29358649</v>
      </c>
      <c r="I4869" t="s">
        <v>61</v>
      </c>
      <c r="N4869" t="s">
        <v>61</v>
      </c>
    </row>
    <row r="4870" spans="2:15" x14ac:dyDescent="0.2">
      <c r="B4870" s="1" t="s">
        <v>30422</v>
      </c>
      <c r="D4870" s="10">
        <v>29358649</v>
      </c>
      <c r="I4870" t="s">
        <v>61</v>
      </c>
      <c r="N4870" t="s">
        <v>61</v>
      </c>
    </row>
    <row r="4871" spans="2:15" x14ac:dyDescent="0.2">
      <c r="B4871" s="1" t="s">
        <v>30423</v>
      </c>
      <c r="D4871" s="10">
        <v>29358649</v>
      </c>
      <c r="I4871" t="s">
        <v>61</v>
      </c>
      <c r="N4871" t="s">
        <v>61</v>
      </c>
    </row>
    <row r="4872" spans="2:15" x14ac:dyDescent="0.2">
      <c r="B4872" s="1" t="s">
        <v>30424</v>
      </c>
      <c r="D4872" s="10">
        <v>29358649</v>
      </c>
      <c r="I4872" t="s">
        <v>61</v>
      </c>
      <c r="N4872" t="s">
        <v>61</v>
      </c>
    </row>
    <row r="4873" spans="2:15" x14ac:dyDescent="0.2">
      <c r="B4873" s="1" t="s">
        <v>30425</v>
      </c>
      <c r="D4873" s="10">
        <v>29358649</v>
      </c>
      <c r="I4873" t="s">
        <v>61</v>
      </c>
      <c r="N4873" t="s">
        <v>61</v>
      </c>
    </row>
    <row r="4874" spans="2:15" x14ac:dyDescent="0.2">
      <c r="B4874" s="1" t="s">
        <v>30426</v>
      </c>
      <c r="D4874" s="10">
        <v>29358649</v>
      </c>
      <c r="I4874" t="s">
        <v>61</v>
      </c>
      <c r="N4874" t="s">
        <v>61</v>
      </c>
    </row>
    <row r="4875" spans="2:15" x14ac:dyDescent="0.2">
      <c r="B4875" s="1" t="s">
        <v>30427</v>
      </c>
      <c r="D4875" s="10">
        <v>29358649</v>
      </c>
      <c r="I4875" t="s">
        <v>61</v>
      </c>
      <c r="N4875" t="s">
        <v>61</v>
      </c>
    </row>
    <row r="4876" spans="2:15" x14ac:dyDescent="0.2">
      <c r="B4876" s="1" t="s">
        <v>30428</v>
      </c>
      <c r="D4876" s="10">
        <v>29358649</v>
      </c>
      <c r="I4876" t="s">
        <v>61</v>
      </c>
      <c r="N4876" t="s">
        <v>61</v>
      </c>
    </row>
    <row r="4877" spans="2:15" x14ac:dyDescent="0.2">
      <c r="B4877" s="1" t="s">
        <v>30429</v>
      </c>
      <c r="D4877" s="10">
        <v>29358649</v>
      </c>
      <c r="I4877" t="s">
        <v>61</v>
      </c>
      <c r="N4877" t="s">
        <v>61</v>
      </c>
    </row>
    <row r="4878" spans="2:15" x14ac:dyDescent="0.2">
      <c r="B4878" s="1" t="s">
        <v>30430</v>
      </c>
      <c r="D4878" s="10">
        <v>29358649</v>
      </c>
      <c r="E4878" t="s">
        <v>62</v>
      </c>
      <c r="F4878" t="s">
        <v>62</v>
      </c>
      <c r="G4878" t="s">
        <v>62</v>
      </c>
      <c r="H4878" t="s">
        <v>62</v>
      </c>
      <c r="I4878" t="s">
        <v>62</v>
      </c>
      <c r="J4878" t="s">
        <v>62</v>
      </c>
      <c r="K4878" t="s">
        <v>62</v>
      </c>
      <c r="L4878" t="s">
        <v>62</v>
      </c>
      <c r="M4878" t="s">
        <v>62</v>
      </c>
      <c r="N4878" t="s">
        <v>62</v>
      </c>
      <c r="O4878" t="s">
        <v>62</v>
      </c>
    </row>
    <row r="4879" spans="2:15" x14ac:dyDescent="0.2">
      <c r="B4879" s="1" t="s">
        <v>30431</v>
      </c>
      <c r="D4879" s="10">
        <v>29358649</v>
      </c>
      <c r="E4879" t="s">
        <v>62</v>
      </c>
      <c r="F4879" t="s">
        <v>62</v>
      </c>
      <c r="G4879" t="s">
        <v>62</v>
      </c>
      <c r="H4879" t="s">
        <v>62</v>
      </c>
      <c r="I4879" t="s">
        <v>62</v>
      </c>
      <c r="J4879" t="s">
        <v>62</v>
      </c>
      <c r="K4879" t="s">
        <v>61</v>
      </c>
      <c r="L4879" t="s">
        <v>62</v>
      </c>
      <c r="M4879" t="s">
        <v>61</v>
      </c>
      <c r="N4879" t="s">
        <v>62</v>
      </c>
      <c r="O4879" t="s">
        <v>62</v>
      </c>
    </row>
    <row r="4880" spans="2:15" x14ac:dyDescent="0.2">
      <c r="B4880" s="1" t="s">
        <v>30432</v>
      </c>
      <c r="D4880" s="10">
        <v>29358649</v>
      </c>
      <c r="E4880" t="s">
        <v>62</v>
      </c>
      <c r="F4880" t="s">
        <v>62</v>
      </c>
      <c r="G4880" t="s">
        <v>62</v>
      </c>
      <c r="H4880" t="s">
        <v>62</v>
      </c>
      <c r="I4880" t="s">
        <v>62</v>
      </c>
      <c r="J4880" t="s">
        <v>62</v>
      </c>
      <c r="K4880" t="s">
        <v>62</v>
      </c>
      <c r="L4880" t="s">
        <v>62</v>
      </c>
      <c r="M4880" t="s">
        <v>62</v>
      </c>
      <c r="N4880" t="s">
        <v>62</v>
      </c>
      <c r="O4880" t="s">
        <v>62</v>
      </c>
    </row>
    <row r="4881" spans="2:15" x14ac:dyDescent="0.2">
      <c r="B4881" s="1" t="s">
        <v>30433</v>
      </c>
      <c r="D4881" s="10">
        <v>29358649</v>
      </c>
      <c r="E4881" t="s">
        <v>62</v>
      </c>
      <c r="G4881" t="s">
        <v>62</v>
      </c>
      <c r="H4881" t="s">
        <v>61</v>
      </c>
      <c r="I4881" t="s">
        <v>62</v>
      </c>
      <c r="J4881" t="s">
        <v>62</v>
      </c>
      <c r="K4881" t="s">
        <v>62</v>
      </c>
      <c r="L4881" t="s">
        <v>62</v>
      </c>
      <c r="N4881" t="s">
        <v>62</v>
      </c>
      <c r="O4881" t="s">
        <v>62</v>
      </c>
    </row>
    <row r="4882" spans="2:15" x14ac:dyDescent="0.2">
      <c r="B4882" s="1" t="s">
        <v>30434</v>
      </c>
      <c r="D4882" s="10">
        <v>29358649</v>
      </c>
      <c r="E4882" t="s">
        <v>62</v>
      </c>
      <c r="F4882" t="s">
        <v>61</v>
      </c>
      <c r="G4882" t="s">
        <v>62</v>
      </c>
      <c r="H4882" t="s">
        <v>61</v>
      </c>
      <c r="I4882" t="s">
        <v>62</v>
      </c>
      <c r="J4882" t="s">
        <v>62</v>
      </c>
      <c r="K4882" t="s">
        <v>61</v>
      </c>
      <c r="L4882" t="s">
        <v>62</v>
      </c>
      <c r="M4882" t="s">
        <v>62</v>
      </c>
      <c r="N4882" t="s">
        <v>62</v>
      </c>
      <c r="O4882" t="s">
        <v>62</v>
      </c>
    </row>
    <row r="4883" spans="2:15" x14ac:dyDescent="0.2">
      <c r="B4883" s="1" t="s">
        <v>30435</v>
      </c>
      <c r="D4883" s="10">
        <v>29358649</v>
      </c>
      <c r="E4883" t="s">
        <v>61</v>
      </c>
      <c r="F4883" t="s">
        <v>62</v>
      </c>
      <c r="G4883" t="s">
        <v>61</v>
      </c>
      <c r="H4883" t="s">
        <v>61</v>
      </c>
      <c r="I4883" t="s">
        <v>61</v>
      </c>
      <c r="J4883" t="s">
        <v>61</v>
      </c>
      <c r="K4883" t="s">
        <v>61</v>
      </c>
      <c r="L4883" t="s">
        <v>62</v>
      </c>
      <c r="M4883" t="s">
        <v>61</v>
      </c>
      <c r="N4883" t="s">
        <v>62</v>
      </c>
      <c r="O4883" t="s">
        <v>61</v>
      </c>
    </row>
    <row r="4884" spans="2:15" x14ac:dyDescent="0.2">
      <c r="B4884" s="1" t="s">
        <v>30436</v>
      </c>
      <c r="D4884" s="10">
        <v>29358649</v>
      </c>
      <c r="E4884" t="s">
        <v>62</v>
      </c>
      <c r="F4884" t="s">
        <v>62</v>
      </c>
      <c r="G4884" t="s">
        <v>62</v>
      </c>
      <c r="H4884" t="s">
        <v>62</v>
      </c>
      <c r="I4884" t="s">
        <v>62</v>
      </c>
      <c r="J4884" t="s">
        <v>62</v>
      </c>
      <c r="K4884" t="s">
        <v>62</v>
      </c>
      <c r="L4884" t="s">
        <v>62</v>
      </c>
      <c r="M4884" t="s">
        <v>62</v>
      </c>
      <c r="N4884" t="s">
        <v>62</v>
      </c>
      <c r="O4884" t="s">
        <v>62</v>
      </c>
    </row>
    <row r="4885" spans="2:15" x14ac:dyDescent="0.2">
      <c r="B4885" s="1" t="s">
        <v>30437</v>
      </c>
      <c r="D4885" s="10">
        <v>29358649</v>
      </c>
      <c r="E4885" t="s">
        <v>62</v>
      </c>
      <c r="F4885" t="s">
        <v>62</v>
      </c>
      <c r="G4885" t="s">
        <v>62</v>
      </c>
      <c r="H4885" t="s">
        <v>61</v>
      </c>
      <c r="I4885" t="s">
        <v>62</v>
      </c>
      <c r="J4885" t="s">
        <v>62</v>
      </c>
      <c r="K4885" t="s">
        <v>62</v>
      </c>
      <c r="L4885" t="s">
        <v>62</v>
      </c>
      <c r="M4885" t="s">
        <v>62</v>
      </c>
      <c r="N4885" t="s">
        <v>62</v>
      </c>
      <c r="O4885" t="s">
        <v>61</v>
      </c>
    </row>
    <row r="4886" spans="2:15" x14ac:dyDescent="0.2">
      <c r="B4886" s="1" t="s">
        <v>30438</v>
      </c>
      <c r="D4886" s="10">
        <v>29358649</v>
      </c>
      <c r="E4886" t="s">
        <v>62</v>
      </c>
      <c r="F4886" t="s">
        <v>62</v>
      </c>
      <c r="G4886" t="s">
        <v>62</v>
      </c>
      <c r="H4886" t="s">
        <v>61</v>
      </c>
      <c r="I4886" t="s">
        <v>62</v>
      </c>
      <c r="J4886" t="s">
        <v>62</v>
      </c>
      <c r="K4886" t="s">
        <v>61</v>
      </c>
      <c r="L4886" t="s">
        <v>61</v>
      </c>
      <c r="M4886" t="s">
        <v>62</v>
      </c>
      <c r="N4886" t="s">
        <v>62</v>
      </c>
      <c r="O4886" t="s">
        <v>61</v>
      </c>
    </row>
    <row r="4887" spans="2:15" x14ac:dyDescent="0.2">
      <c r="B4887" s="1" t="s">
        <v>30439</v>
      </c>
      <c r="D4887" s="10">
        <v>29358649</v>
      </c>
      <c r="E4887" t="s">
        <v>61</v>
      </c>
      <c r="F4887" t="s">
        <v>62</v>
      </c>
      <c r="G4887" t="s">
        <v>62</v>
      </c>
      <c r="H4887" t="s">
        <v>62</v>
      </c>
      <c r="I4887" t="s">
        <v>62</v>
      </c>
      <c r="J4887" t="s">
        <v>61</v>
      </c>
      <c r="K4887" t="s">
        <v>61</v>
      </c>
      <c r="L4887" t="s">
        <v>61</v>
      </c>
      <c r="M4887" t="s">
        <v>62</v>
      </c>
      <c r="N4887" t="s">
        <v>61</v>
      </c>
      <c r="O4887" t="s">
        <v>61</v>
      </c>
    </row>
    <row r="4888" spans="2:15" x14ac:dyDescent="0.2">
      <c r="B4888" s="1" t="s">
        <v>30440</v>
      </c>
      <c r="D4888" s="10">
        <v>29358649</v>
      </c>
      <c r="E4888" t="s">
        <v>62</v>
      </c>
      <c r="F4888" t="s">
        <v>62</v>
      </c>
      <c r="G4888" t="s">
        <v>62</v>
      </c>
      <c r="H4888" t="s">
        <v>61</v>
      </c>
      <c r="I4888" t="s">
        <v>62</v>
      </c>
      <c r="J4888" t="s">
        <v>62</v>
      </c>
      <c r="K4888" t="s">
        <v>61</v>
      </c>
      <c r="L4888" t="s">
        <v>61</v>
      </c>
      <c r="M4888" t="s">
        <v>62</v>
      </c>
      <c r="N4888" t="s">
        <v>62</v>
      </c>
      <c r="O4888" t="s">
        <v>61</v>
      </c>
    </row>
    <row r="4889" spans="2:15" x14ac:dyDescent="0.2">
      <c r="B4889" s="1" t="s">
        <v>30441</v>
      </c>
      <c r="D4889" s="10">
        <v>29358649</v>
      </c>
      <c r="E4889" t="s">
        <v>62</v>
      </c>
      <c r="F4889" t="s">
        <v>62</v>
      </c>
      <c r="G4889" t="s">
        <v>62</v>
      </c>
      <c r="H4889" t="s">
        <v>61</v>
      </c>
      <c r="I4889" t="s">
        <v>62</v>
      </c>
      <c r="J4889" t="s">
        <v>62</v>
      </c>
      <c r="K4889" t="s">
        <v>61</v>
      </c>
      <c r="L4889" t="s">
        <v>62</v>
      </c>
      <c r="M4889" t="s">
        <v>62</v>
      </c>
      <c r="N4889" t="s">
        <v>62</v>
      </c>
      <c r="O4889" t="s">
        <v>62</v>
      </c>
    </row>
    <row r="4890" spans="2:15" x14ac:dyDescent="0.2">
      <c r="B4890" s="1" t="s">
        <v>30442</v>
      </c>
      <c r="D4890" s="10">
        <v>29358649</v>
      </c>
      <c r="E4890" t="s">
        <v>61</v>
      </c>
      <c r="F4890" t="s">
        <v>61</v>
      </c>
      <c r="G4890" t="s">
        <v>62</v>
      </c>
      <c r="H4890" t="s">
        <v>61</v>
      </c>
      <c r="I4890" t="s">
        <v>62</v>
      </c>
      <c r="J4890" t="s">
        <v>62</v>
      </c>
      <c r="K4890" t="s">
        <v>62</v>
      </c>
      <c r="L4890" t="s">
        <v>62</v>
      </c>
      <c r="M4890" t="s">
        <v>62</v>
      </c>
      <c r="N4890" t="s">
        <v>62</v>
      </c>
      <c r="O4890" t="s">
        <v>61</v>
      </c>
    </row>
    <row r="4891" spans="2:15" x14ac:dyDescent="0.2">
      <c r="B4891" s="1" t="s">
        <v>30443</v>
      </c>
      <c r="D4891" s="10">
        <v>29358649</v>
      </c>
      <c r="E4891" t="s">
        <v>61</v>
      </c>
      <c r="F4891" t="s">
        <v>62</v>
      </c>
      <c r="G4891" t="s">
        <v>62</v>
      </c>
      <c r="H4891" t="s">
        <v>62</v>
      </c>
      <c r="I4891" t="s">
        <v>62</v>
      </c>
      <c r="J4891" t="s">
        <v>61</v>
      </c>
      <c r="K4891" t="s">
        <v>61</v>
      </c>
      <c r="L4891" t="s">
        <v>62</v>
      </c>
      <c r="M4891" t="s">
        <v>62</v>
      </c>
      <c r="N4891" t="s">
        <v>62</v>
      </c>
      <c r="O4891" t="s">
        <v>62</v>
      </c>
    </row>
    <row r="4892" spans="2:15" x14ac:dyDescent="0.2">
      <c r="B4892" s="1" t="s">
        <v>30444</v>
      </c>
      <c r="D4892" s="10">
        <v>29358649</v>
      </c>
      <c r="E4892" t="s">
        <v>62</v>
      </c>
      <c r="F4892" t="s">
        <v>62</v>
      </c>
      <c r="G4892" t="s">
        <v>62</v>
      </c>
      <c r="H4892" t="s">
        <v>61</v>
      </c>
      <c r="I4892" t="s">
        <v>62</v>
      </c>
      <c r="J4892" t="s">
        <v>62</v>
      </c>
      <c r="K4892" t="s">
        <v>61</v>
      </c>
      <c r="L4892" t="s">
        <v>62</v>
      </c>
      <c r="M4892" t="s">
        <v>62</v>
      </c>
      <c r="N4892" t="s">
        <v>62</v>
      </c>
      <c r="O4892" t="s">
        <v>61</v>
      </c>
    </row>
    <row r="4893" spans="2:15" x14ac:dyDescent="0.2">
      <c r="B4893" s="1" t="s">
        <v>30445</v>
      </c>
      <c r="D4893" s="10">
        <v>29358649</v>
      </c>
      <c r="E4893" t="s">
        <v>62</v>
      </c>
      <c r="F4893" t="s">
        <v>62</v>
      </c>
      <c r="G4893" t="s">
        <v>62</v>
      </c>
      <c r="H4893" t="s">
        <v>62</v>
      </c>
      <c r="I4893" t="s">
        <v>62</v>
      </c>
      <c r="J4893" t="s">
        <v>62</v>
      </c>
      <c r="K4893" t="s">
        <v>62</v>
      </c>
      <c r="L4893" t="s">
        <v>62</v>
      </c>
      <c r="M4893" t="s">
        <v>62</v>
      </c>
      <c r="N4893" t="s">
        <v>62</v>
      </c>
      <c r="O4893" t="s">
        <v>62</v>
      </c>
    </row>
    <row r="4894" spans="2:15" x14ac:dyDescent="0.2">
      <c r="B4894" s="1" t="s">
        <v>30446</v>
      </c>
      <c r="D4894" s="10">
        <v>29358649</v>
      </c>
      <c r="E4894" t="s">
        <v>62</v>
      </c>
      <c r="F4894" t="s">
        <v>62</v>
      </c>
      <c r="G4894" t="s">
        <v>62</v>
      </c>
      <c r="H4894" t="s">
        <v>62</v>
      </c>
      <c r="I4894" t="s">
        <v>62</v>
      </c>
      <c r="J4894" t="s">
        <v>62</v>
      </c>
      <c r="K4894" t="s">
        <v>62</v>
      </c>
      <c r="L4894" t="s">
        <v>62</v>
      </c>
      <c r="M4894" t="s">
        <v>62</v>
      </c>
      <c r="N4894" t="s">
        <v>62</v>
      </c>
      <c r="O4894" t="s">
        <v>62</v>
      </c>
    </row>
    <row r="4895" spans="2:15" x14ac:dyDescent="0.2">
      <c r="B4895" s="1" t="s">
        <v>30447</v>
      </c>
      <c r="D4895" s="10">
        <v>29358649</v>
      </c>
      <c r="E4895" t="s">
        <v>62</v>
      </c>
      <c r="F4895" t="s">
        <v>62</v>
      </c>
      <c r="G4895" t="s">
        <v>62</v>
      </c>
      <c r="H4895" t="s">
        <v>62</v>
      </c>
      <c r="I4895" t="s">
        <v>62</v>
      </c>
      <c r="J4895" t="s">
        <v>62</v>
      </c>
      <c r="K4895" t="s">
        <v>62</v>
      </c>
      <c r="L4895" t="s">
        <v>62</v>
      </c>
      <c r="M4895" t="s">
        <v>62</v>
      </c>
      <c r="N4895" t="s">
        <v>62</v>
      </c>
      <c r="O4895" t="s">
        <v>62</v>
      </c>
    </row>
    <row r="4896" spans="2:15" x14ac:dyDescent="0.2">
      <c r="B4896" s="1" t="s">
        <v>30448</v>
      </c>
      <c r="D4896" s="10">
        <v>29358649</v>
      </c>
      <c r="E4896" t="s">
        <v>61</v>
      </c>
      <c r="F4896" t="s">
        <v>61</v>
      </c>
      <c r="G4896" t="s">
        <v>62</v>
      </c>
      <c r="H4896" t="s">
        <v>62</v>
      </c>
      <c r="I4896" t="s">
        <v>62</v>
      </c>
      <c r="J4896" t="s">
        <v>61</v>
      </c>
      <c r="K4896" t="s">
        <v>61</v>
      </c>
      <c r="L4896" t="s">
        <v>61</v>
      </c>
      <c r="M4896" t="s">
        <v>62</v>
      </c>
      <c r="N4896" t="s">
        <v>62</v>
      </c>
      <c r="O4896" t="s">
        <v>61</v>
      </c>
    </row>
    <row r="4897" spans="2:15" x14ac:dyDescent="0.2">
      <c r="B4897" s="1" t="s">
        <v>30449</v>
      </c>
      <c r="D4897" s="10">
        <v>29358649</v>
      </c>
      <c r="E4897" t="s">
        <v>62</v>
      </c>
      <c r="F4897" t="s">
        <v>62</v>
      </c>
      <c r="G4897" t="s">
        <v>62</v>
      </c>
      <c r="H4897" t="s">
        <v>62</v>
      </c>
      <c r="I4897" t="s">
        <v>62</v>
      </c>
      <c r="J4897" t="s">
        <v>62</v>
      </c>
      <c r="K4897" t="s">
        <v>62</v>
      </c>
      <c r="L4897" t="s">
        <v>62</v>
      </c>
      <c r="M4897" t="s">
        <v>62</v>
      </c>
      <c r="N4897" t="s">
        <v>62</v>
      </c>
      <c r="O4897" t="s">
        <v>62</v>
      </c>
    </row>
    <row r="4898" spans="2:15" x14ac:dyDescent="0.2">
      <c r="B4898" s="1" t="s">
        <v>30450</v>
      </c>
      <c r="D4898" s="10">
        <v>29358649</v>
      </c>
      <c r="E4898" t="s">
        <v>62</v>
      </c>
      <c r="F4898" t="s">
        <v>62</v>
      </c>
      <c r="G4898" t="s">
        <v>62</v>
      </c>
      <c r="H4898" t="s">
        <v>61</v>
      </c>
      <c r="I4898" t="s">
        <v>62</v>
      </c>
      <c r="J4898" t="s">
        <v>62</v>
      </c>
      <c r="K4898" t="s">
        <v>61</v>
      </c>
      <c r="L4898" t="s">
        <v>62</v>
      </c>
      <c r="M4898" t="s">
        <v>62</v>
      </c>
      <c r="N4898" t="s">
        <v>62</v>
      </c>
      <c r="O4898" t="s">
        <v>61</v>
      </c>
    </row>
    <row r="4899" spans="2:15" x14ac:dyDescent="0.2">
      <c r="B4899" s="1" t="s">
        <v>30451</v>
      </c>
      <c r="D4899" s="10">
        <v>29358649</v>
      </c>
      <c r="E4899" t="s">
        <v>62</v>
      </c>
      <c r="F4899" t="s">
        <v>62</v>
      </c>
      <c r="G4899" t="s">
        <v>62</v>
      </c>
      <c r="H4899" t="s">
        <v>61</v>
      </c>
      <c r="I4899" t="s">
        <v>61</v>
      </c>
      <c r="J4899" t="s">
        <v>62</v>
      </c>
      <c r="K4899" t="s">
        <v>61</v>
      </c>
      <c r="L4899" t="s">
        <v>61</v>
      </c>
      <c r="M4899" t="s">
        <v>62</v>
      </c>
      <c r="N4899" t="s">
        <v>62</v>
      </c>
      <c r="O4899" t="s">
        <v>61</v>
      </c>
    </row>
    <row r="4900" spans="2:15" x14ac:dyDescent="0.2">
      <c r="B4900" s="1" t="s">
        <v>30452</v>
      </c>
      <c r="D4900" s="10">
        <v>29358649</v>
      </c>
      <c r="E4900" t="s">
        <v>62</v>
      </c>
      <c r="F4900" t="s">
        <v>61</v>
      </c>
      <c r="G4900" t="s">
        <v>62</v>
      </c>
      <c r="H4900" t="s">
        <v>61</v>
      </c>
      <c r="I4900" t="s">
        <v>62</v>
      </c>
      <c r="J4900" t="s">
        <v>62</v>
      </c>
      <c r="K4900" t="s">
        <v>61</v>
      </c>
      <c r="L4900" t="s">
        <v>62</v>
      </c>
      <c r="M4900" t="s">
        <v>62</v>
      </c>
      <c r="N4900" t="s">
        <v>62</v>
      </c>
      <c r="O4900" t="s">
        <v>61</v>
      </c>
    </row>
    <row r="4901" spans="2:15" x14ac:dyDescent="0.2">
      <c r="B4901" s="1" t="s">
        <v>30453</v>
      </c>
      <c r="D4901" s="10">
        <v>29358649</v>
      </c>
      <c r="E4901" t="s">
        <v>62</v>
      </c>
      <c r="F4901" t="s">
        <v>62</v>
      </c>
      <c r="G4901" t="s">
        <v>61</v>
      </c>
      <c r="H4901" t="s">
        <v>62</v>
      </c>
      <c r="I4901" t="s">
        <v>62</v>
      </c>
      <c r="J4901" t="s">
        <v>62</v>
      </c>
      <c r="K4901" t="s">
        <v>61</v>
      </c>
      <c r="L4901" t="s">
        <v>62</v>
      </c>
      <c r="M4901" t="s">
        <v>62</v>
      </c>
      <c r="N4901" t="s">
        <v>62</v>
      </c>
      <c r="O4901" t="s">
        <v>62</v>
      </c>
    </row>
    <row r="4902" spans="2:15" x14ac:dyDescent="0.2">
      <c r="B4902" s="1" t="s">
        <v>30454</v>
      </c>
      <c r="D4902" s="10">
        <v>29358649</v>
      </c>
      <c r="E4902" t="s">
        <v>62</v>
      </c>
      <c r="F4902" t="s">
        <v>62</v>
      </c>
      <c r="G4902" t="s">
        <v>62</v>
      </c>
      <c r="H4902" t="s">
        <v>61</v>
      </c>
      <c r="I4902" t="s">
        <v>62</v>
      </c>
      <c r="J4902" t="s">
        <v>62</v>
      </c>
      <c r="K4902" t="s">
        <v>61</v>
      </c>
      <c r="L4902" t="s">
        <v>62</v>
      </c>
      <c r="M4902" t="s">
        <v>62</v>
      </c>
      <c r="N4902" t="s">
        <v>62</v>
      </c>
      <c r="O4902" t="s">
        <v>62</v>
      </c>
    </row>
    <row r="4903" spans="2:15" x14ac:dyDescent="0.2">
      <c r="B4903" s="1" t="s">
        <v>30455</v>
      </c>
      <c r="D4903" s="10">
        <v>29358649</v>
      </c>
      <c r="E4903" t="s">
        <v>62</v>
      </c>
      <c r="F4903" t="s">
        <v>62</v>
      </c>
      <c r="G4903" t="s">
        <v>62</v>
      </c>
      <c r="H4903" t="s">
        <v>62</v>
      </c>
      <c r="I4903" t="s">
        <v>62</v>
      </c>
      <c r="J4903" t="s">
        <v>62</v>
      </c>
      <c r="K4903" t="s">
        <v>61</v>
      </c>
      <c r="L4903" t="s">
        <v>61</v>
      </c>
      <c r="M4903" t="s">
        <v>62</v>
      </c>
      <c r="N4903" t="s">
        <v>62</v>
      </c>
      <c r="O4903" t="s">
        <v>62</v>
      </c>
    </row>
    <row r="4904" spans="2:15" x14ac:dyDescent="0.2">
      <c r="B4904" s="1" t="s">
        <v>30456</v>
      </c>
      <c r="D4904" s="10">
        <v>29358649</v>
      </c>
      <c r="E4904" t="s">
        <v>62</v>
      </c>
      <c r="F4904" t="s">
        <v>61</v>
      </c>
      <c r="G4904" t="s">
        <v>62</v>
      </c>
      <c r="H4904" t="s">
        <v>61</v>
      </c>
      <c r="I4904" t="s">
        <v>62</v>
      </c>
      <c r="J4904" t="s">
        <v>62</v>
      </c>
      <c r="K4904" t="s">
        <v>61</v>
      </c>
      <c r="L4904" t="s">
        <v>61</v>
      </c>
      <c r="M4904" t="s">
        <v>62</v>
      </c>
      <c r="N4904" t="s">
        <v>62</v>
      </c>
      <c r="O4904" t="s">
        <v>61</v>
      </c>
    </row>
    <row r="4905" spans="2:15" x14ac:dyDescent="0.2">
      <c r="B4905" s="1" t="s">
        <v>30457</v>
      </c>
      <c r="D4905" s="10">
        <v>29358649</v>
      </c>
      <c r="E4905" t="s">
        <v>62</v>
      </c>
      <c r="F4905" t="s">
        <v>61</v>
      </c>
      <c r="G4905" t="s">
        <v>61</v>
      </c>
      <c r="H4905" t="s">
        <v>61</v>
      </c>
      <c r="I4905" t="s">
        <v>61</v>
      </c>
      <c r="J4905" t="s">
        <v>62</v>
      </c>
      <c r="K4905" t="s">
        <v>62</v>
      </c>
      <c r="L4905" t="s">
        <v>62</v>
      </c>
      <c r="M4905" t="s">
        <v>62</v>
      </c>
      <c r="N4905" t="s">
        <v>62</v>
      </c>
      <c r="O4905" t="s">
        <v>62</v>
      </c>
    </row>
    <row r="4906" spans="2:15" x14ac:dyDescent="0.2">
      <c r="B4906" s="1" t="s">
        <v>30458</v>
      </c>
      <c r="D4906" s="10">
        <v>29358649</v>
      </c>
      <c r="E4906" t="s">
        <v>62</v>
      </c>
      <c r="F4906" t="s">
        <v>62</v>
      </c>
      <c r="G4906" t="s">
        <v>62</v>
      </c>
      <c r="H4906" t="s">
        <v>61</v>
      </c>
      <c r="I4906" t="s">
        <v>62</v>
      </c>
      <c r="J4906" t="s">
        <v>62</v>
      </c>
      <c r="K4906" t="s">
        <v>62</v>
      </c>
      <c r="L4906" t="s">
        <v>62</v>
      </c>
      <c r="M4906" t="s">
        <v>62</v>
      </c>
      <c r="N4906" t="s">
        <v>62</v>
      </c>
      <c r="O4906" t="s">
        <v>62</v>
      </c>
    </row>
    <row r="4907" spans="2:15" x14ac:dyDescent="0.2">
      <c r="B4907" s="1" t="s">
        <v>30459</v>
      </c>
      <c r="D4907" s="10">
        <v>29358649</v>
      </c>
      <c r="E4907" t="s">
        <v>62</v>
      </c>
      <c r="F4907" t="s">
        <v>62</v>
      </c>
      <c r="G4907" t="s">
        <v>62</v>
      </c>
      <c r="H4907" t="s">
        <v>61</v>
      </c>
      <c r="I4907" t="s">
        <v>62</v>
      </c>
      <c r="J4907" t="s">
        <v>62</v>
      </c>
      <c r="K4907" t="s">
        <v>62</v>
      </c>
      <c r="L4907" t="s">
        <v>62</v>
      </c>
      <c r="M4907" t="s">
        <v>62</v>
      </c>
      <c r="N4907" t="s">
        <v>62</v>
      </c>
      <c r="O4907" t="s">
        <v>62</v>
      </c>
    </row>
    <row r="4908" spans="2:15" x14ac:dyDescent="0.2">
      <c r="B4908" s="1" t="s">
        <v>30460</v>
      </c>
      <c r="D4908" s="10">
        <v>29358649</v>
      </c>
      <c r="E4908" t="s">
        <v>62</v>
      </c>
      <c r="F4908" t="s">
        <v>62</v>
      </c>
      <c r="G4908" t="s">
        <v>61</v>
      </c>
      <c r="H4908" t="s">
        <v>61</v>
      </c>
      <c r="I4908" t="s">
        <v>62</v>
      </c>
      <c r="J4908" t="s">
        <v>62</v>
      </c>
      <c r="K4908" t="s">
        <v>62</v>
      </c>
      <c r="L4908" t="s">
        <v>62</v>
      </c>
      <c r="M4908" t="s">
        <v>62</v>
      </c>
      <c r="N4908" t="s">
        <v>62</v>
      </c>
      <c r="O4908" t="s">
        <v>61</v>
      </c>
    </row>
    <row r="4909" spans="2:15" x14ac:dyDescent="0.2">
      <c r="B4909" s="1" t="s">
        <v>30461</v>
      </c>
      <c r="D4909" s="10">
        <v>29358649</v>
      </c>
      <c r="E4909" t="s">
        <v>62</v>
      </c>
      <c r="F4909" t="s">
        <v>62</v>
      </c>
      <c r="G4909" t="s">
        <v>61</v>
      </c>
      <c r="H4909" t="s">
        <v>61</v>
      </c>
      <c r="I4909" t="s">
        <v>62</v>
      </c>
      <c r="J4909" t="s">
        <v>62</v>
      </c>
      <c r="K4909" t="s">
        <v>61</v>
      </c>
      <c r="L4909" t="s">
        <v>61</v>
      </c>
      <c r="M4909" t="s">
        <v>62</v>
      </c>
      <c r="N4909" t="s">
        <v>62</v>
      </c>
      <c r="O4909" t="s">
        <v>61</v>
      </c>
    </row>
    <row r="4910" spans="2:15" x14ac:dyDescent="0.2">
      <c r="B4910" s="1" t="s">
        <v>30462</v>
      </c>
      <c r="D4910" s="10">
        <v>29358649</v>
      </c>
      <c r="E4910" t="s">
        <v>61</v>
      </c>
      <c r="F4910" t="s">
        <v>61</v>
      </c>
      <c r="G4910" t="s">
        <v>62</v>
      </c>
      <c r="H4910" t="s">
        <v>61</v>
      </c>
      <c r="I4910" t="s">
        <v>62</v>
      </c>
      <c r="J4910" t="s">
        <v>62</v>
      </c>
      <c r="K4910" t="s">
        <v>61</v>
      </c>
      <c r="L4910" t="s">
        <v>61</v>
      </c>
      <c r="M4910" t="s">
        <v>62</v>
      </c>
      <c r="N4910" t="s">
        <v>61</v>
      </c>
      <c r="O4910" t="s">
        <v>61</v>
      </c>
    </row>
    <row r="4911" spans="2:15" x14ac:dyDescent="0.2">
      <c r="B4911" s="1" t="s">
        <v>30463</v>
      </c>
      <c r="D4911" s="10">
        <v>29358649</v>
      </c>
      <c r="E4911" t="s">
        <v>62</v>
      </c>
      <c r="F4911" t="s">
        <v>62</v>
      </c>
      <c r="G4911" t="s">
        <v>62</v>
      </c>
      <c r="H4911" t="s">
        <v>62</v>
      </c>
      <c r="I4911" t="s">
        <v>62</v>
      </c>
      <c r="J4911" t="s">
        <v>62</v>
      </c>
      <c r="K4911" t="s">
        <v>62</v>
      </c>
      <c r="L4911" t="s">
        <v>62</v>
      </c>
      <c r="M4911" t="s">
        <v>62</v>
      </c>
      <c r="N4911" t="s">
        <v>62</v>
      </c>
      <c r="O4911" t="s">
        <v>62</v>
      </c>
    </row>
    <row r="4912" spans="2:15" x14ac:dyDescent="0.2">
      <c r="B4912" s="1" t="s">
        <v>30464</v>
      </c>
      <c r="D4912" s="10">
        <v>29358649</v>
      </c>
      <c r="E4912" t="s">
        <v>62</v>
      </c>
      <c r="F4912" t="s">
        <v>62</v>
      </c>
      <c r="G4912" t="s">
        <v>62</v>
      </c>
      <c r="H4912" t="s">
        <v>61</v>
      </c>
      <c r="I4912" t="s">
        <v>62</v>
      </c>
      <c r="J4912" t="s">
        <v>62</v>
      </c>
      <c r="K4912" t="s">
        <v>61</v>
      </c>
      <c r="L4912" t="s">
        <v>61</v>
      </c>
      <c r="M4912" t="s">
        <v>62</v>
      </c>
      <c r="N4912" t="s">
        <v>62</v>
      </c>
      <c r="O4912" t="s">
        <v>62</v>
      </c>
    </row>
    <row r="4913" spans="2:15" x14ac:dyDescent="0.2">
      <c r="B4913" s="1" t="s">
        <v>30465</v>
      </c>
      <c r="D4913" s="10">
        <v>29358649</v>
      </c>
      <c r="E4913" t="s">
        <v>62</v>
      </c>
      <c r="F4913" t="s">
        <v>61</v>
      </c>
      <c r="G4913" t="s">
        <v>62</v>
      </c>
      <c r="H4913" t="s">
        <v>62</v>
      </c>
      <c r="I4913" t="s">
        <v>62</v>
      </c>
      <c r="J4913" t="s">
        <v>62</v>
      </c>
      <c r="K4913" t="s">
        <v>61</v>
      </c>
      <c r="L4913" t="s">
        <v>62</v>
      </c>
      <c r="M4913" t="s">
        <v>62</v>
      </c>
      <c r="N4913" t="s">
        <v>62</v>
      </c>
      <c r="O4913" t="s">
        <v>62</v>
      </c>
    </row>
    <row r="4914" spans="2:15" x14ac:dyDescent="0.2">
      <c r="B4914" s="1" t="s">
        <v>30466</v>
      </c>
      <c r="D4914" s="10">
        <v>29358649</v>
      </c>
      <c r="E4914" t="s">
        <v>62</v>
      </c>
      <c r="F4914" t="s">
        <v>62</v>
      </c>
      <c r="G4914" t="s">
        <v>61</v>
      </c>
      <c r="H4914" t="s">
        <v>61</v>
      </c>
      <c r="I4914" t="s">
        <v>62</v>
      </c>
      <c r="J4914" t="s">
        <v>62</v>
      </c>
      <c r="K4914" t="s">
        <v>62</v>
      </c>
      <c r="L4914" t="s">
        <v>62</v>
      </c>
      <c r="M4914" t="s">
        <v>62</v>
      </c>
      <c r="N4914" t="s">
        <v>62</v>
      </c>
      <c r="O4914" t="s">
        <v>61</v>
      </c>
    </row>
    <row r="4915" spans="2:15" x14ac:dyDescent="0.2">
      <c r="B4915" s="1" t="s">
        <v>30467</v>
      </c>
      <c r="D4915" s="10">
        <v>29358649</v>
      </c>
      <c r="E4915" t="s">
        <v>62</v>
      </c>
      <c r="F4915" t="s">
        <v>62</v>
      </c>
      <c r="G4915" t="s">
        <v>62</v>
      </c>
      <c r="H4915" t="s">
        <v>61</v>
      </c>
      <c r="I4915" t="s">
        <v>62</v>
      </c>
      <c r="J4915" t="s">
        <v>62</v>
      </c>
      <c r="K4915" t="s">
        <v>62</v>
      </c>
      <c r="L4915" t="s">
        <v>62</v>
      </c>
      <c r="M4915" t="s">
        <v>62</v>
      </c>
      <c r="N4915" t="s">
        <v>62</v>
      </c>
      <c r="O4915" t="s">
        <v>62</v>
      </c>
    </row>
    <row r="4916" spans="2:15" x14ac:dyDescent="0.2">
      <c r="B4916" s="1" t="s">
        <v>30468</v>
      </c>
      <c r="D4916" s="10">
        <v>29358649</v>
      </c>
      <c r="E4916" t="s">
        <v>62</v>
      </c>
      <c r="F4916" t="s">
        <v>62</v>
      </c>
      <c r="G4916" t="s">
        <v>62</v>
      </c>
      <c r="H4916" t="s">
        <v>62</v>
      </c>
      <c r="I4916" t="s">
        <v>62</v>
      </c>
      <c r="J4916" t="s">
        <v>62</v>
      </c>
      <c r="K4916" t="s">
        <v>62</v>
      </c>
      <c r="L4916" t="s">
        <v>62</v>
      </c>
      <c r="M4916" t="s">
        <v>62</v>
      </c>
      <c r="N4916" t="s">
        <v>62</v>
      </c>
      <c r="O4916" t="s">
        <v>62</v>
      </c>
    </row>
    <row r="4917" spans="2:15" x14ac:dyDescent="0.2">
      <c r="B4917" s="1" t="s">
        <v>30469</v>
      </c>
      <c r="D4917" s="10">
        <v>29358649</v>
      </c>
      <c r="E4917" t="s">
        <v>62</v>
      </c>
      <c r="F4917" t="s">
        <v>62</v>
      </c>
      <c r="G4917" t="s">
        <v>62</v>
      </c>
      <c r="H4917" t="s">
        <v>61</v>
      </c>
      <c r="I4917" t="s">
        <v>62</v>
      </c>
      <c r="J4917" t="s">
        <v>62</v>
      </c>
      <c r="K4917" t="s">
        <v>61</v>
      </c>
      <c r="L4917" t="s">
        <v>62</v>
      </c>
      <c r="M4917" t="s">
        <v>62</v>
      </c>
      <c r="N4917" t="s">
        <v>62</v>
      </c>
      <c r="O4917" t="s">
        <v>61</v>
      </c>
    </row>
    <row r="4918" spans="2:15" x14ac:dyDescent="0.2">
      <c r="B4918" s="1" t="s">
        <v>30470</v>
      </c>
      <c r="D4918" s="10">
        <v>29358649</v>
      </c>
      <c r="E4918" t="s">
        <v>62</v>
      </c>
      <c r="F4918" t="s">
        <v>62</v>
      </c>
      <c r="G4918" t="s">
        <v>61</v>
      </c>
      <c r="H4918" t="s">
        <v>61</v>
      </c>
      <c r="I4918" t="s">
        <v>62</v>
      </c>
      <c r="J4918" t="s">
        <v>62</v>
      </c>
      <c r="K4918" t="s">
        <v>62</v>
      </c>
      <c r="L4918" t="s">
        <v>62</v>
      </c>
      <c r="M4918" t="s">
        <v>61</v>
      </c>
      <c r="N4918" t="s">
        <v>62</v>
      </c>
      <c r="O4918" t="s">
        <v>61</v>
      </c>
    </row>
    <row r="4919" spans="2:15" x14ac:dyDescent="0.2">
      <c r="B4919" s="1" t="s">
        <v>30471</v>
      </c>
      <c r="D4919" s="10">
        <v>29358649</v>
      </c>
      <c r="E4919" t="s">
        <v>62</v>
      </c>
      <c r="F4919" t="s">
        <v>62</v>
      </c>
      <c r="G4919" t="s">
        <v>62</v>
      </c>
      <c r="H4919" t="s">
        <v>62</v>
      </c>
      <c r="I4919" t="s">
        <v>62</v>
      </c>
      <c r="J4919" t="s">
        <v>62</v>
      </c>
      <c r="K4919" t="s">
        <v>61</v>
      </c>
      <c r="L4919" t="s">
        <v>62</v>
      </c>
      <c r="M4919" t="s">
        <v>62</v>
      </c>
      <c r="N4919" t="s">
        <v>62</v>
      </c>
      <c r="O4919" t="s">
        <v>61</v>
      </c>
    </row>
    <row r="4920" spans="2:15" x14ac:dyDescent="0.2">
      <c r="B4920" s="1" t="s">
        <v>30472</v>
      </c>
      <c r="D4920" s="10">
        <v>29358649</v>
      </c>
      <c r="E4920" t="s">
        <v>62</v>
      </c>
      <c r="F4920" t="s">
        <v>62</v>
      </c>
      <c r="G4920" t="s">
        <v>62</v>
      </c>
      <c r="H4920" t="s">
        <v>61</v>
      </c>
      <c r="I4920" t="s">
        <v>62</v>
      </c>
      <c r="J4920" t="s">
        <v>62</v>
      </c>
      <c r="K4920" t="s">
        <v>61</v>
      </c>
      <c r="L4920" t="s">
        <v>62</v>
      </c>
      <c r="M4920" t="s">
        <v>62</v>
      </c>
      <c r="N4920" t="s">
        <v>62</v>
      </c>
      <c r="O4920" t="s">
        <v>61</v>
      </c>
    </row>
    <row r="4921" spans="2:15" x14ac:dyDescent="0.2">
      <c r="B4921" s="1" t="s">
        <v>30473</v>
      </c>
      <c r="D4921" s="10">
        <v>29358649</v>
      </c>
      <c r="E4921" t="s">
        <v>62</v>
      </c>
      <c r="F4921" t="s">
        <v>62</v>
      </c>
      <c r="G4921" t="s">
        <v>62</v>
      </c>
      <c r="H4921" t="s">
        <v>62</v>
      </c>
      <c r="I4921" t="s">
        <v>62</v>
      </c>
      <c r="J4921" t="s">
        <v>62</v>
      </c>
      <c r="K4921" t="s">
        <v>61</v>
      </c>
      <c r="L4921" t="s">
        <v>61</v>
      </c>
      <c r="M4921" t="s">
        <v>62</v>
      </c>
      <c r="N4921" t="s">
        <v>62</v>
      </c>
      <c r="O4921" t="s">
        <v>61</v>
      </c>
    </row>
    <row r="4922" spans="2:15" x14ac:dyDescent="0.2">
      <c r="B4922" s="1" t="s">
        <v>30474</v>
      </c>
      <c r="D4922" s="10">
        <v>29358649</v>
      </c>
      <c r="E4922" t="s">
        <v>62</v>
      </c>
      <c r="F4922" t="s">
        <v>62</v>
      </c>
      <c r="G4922" t="s">
        <v>62</v>
      </c>
      <c r="H4922" t="s">
        <v>61</v>
      </c>
      <c r="I4922" t="s">
        <v>62</v>
      </c>
      <c r="J4922" t="s">
        <v>62</v>
      </c>
      <c r="K4922" t="s">
        <v>62</v>
      </c>
      <c r="L4922" t="s">
        <v>62</v>
      </c>
      <c r="M4922" t="s">
        <v>62</v>
      </c>
      <c r="N4922" t="s">
        <v>62</v>
      </c>
      <c r="O4922" t="s">
        <v>62</v>
      </c>
    </row>
    <row r="4923" spans="2:15" x14ac:dyDescent="0.2">
      <c r="B4923" s="1" t="s">
        <v>30475</v>
      </c>
      <c r="D4923" s="10">
        <v>29358649</v>
      </c>
      <c r="E4923" t="s">
        <v>62</v>
      </c>
      <c r="F4923" t="s">
        <v>62</v>
      </c>
      <c r="G4923" t="s">
        <v>61</v>
      </c>
      <c r="H4923" t="s">
        <v>61</v>
      </c>
      <c r="I4923" t="s">
        <v>62</v>
      </c>
      <c r="J4923" t="s">
        <v>62</v>
      </c>
      <c r="K4923" t="s">
        <v>61</v>
      </c>
      <c r="L4923" t="s">
        <v>61</v>
      </c>
      <c r="M4923" t="s">
        <v>62</v>
      </c>
      <c r="N4923" t="s">
        <v>62</v>
      </c>
      <c r="O4923" t="s">
        <v>62</v>
      </c>
    </row>
    <row r="4924" spans="2:15" x14ac:dyDescent="0.2">
      <c r="B4924" s="1" t="s">
        <v>30476</v>
      </c>
      <c r="D4924" s="10">
        <v>29358649</v>
      </c>
      <c r="E4924" t="s">
        <v>61</v>
      </c>
      <c r="F4924" t="s">
        <v>62</v>
      </c>
      <c r="G4924" t="s">
        <v>61</v>
      </c>
      <c r="H4924" t="s">
        <v>61</v>
      </c>
      <c r="I4924" t="s">
        <v>62</v>
      </c>
      <c r="J4924" t="s">
        <v>62</v>
      </c>
      <c r="K4924" t="s">
        <v>62</v>
      </c>
      <c r="L4924" t="s">
        <v>62</v>
      </c>
      <c r="M4924" t="s">
        <v>62</v>
      </c>
      <c r="N4924" t="s">
        <v>62</v>
      </c>
      <c r="O4924" t="s">
        <v>62</v>
      </c>
    </row>
    <row r="4925" spans="2:15" x14ac:dyDescent="0.2">
      <c r="B4925" s="1" t="s">
        <v>30477</v>
      </c>
      <c r="D4925" s="10">
        <v>29358649</v>
      </c>
      <c r="E4925" t="s">
        <v>61</v>
      </c>
      <c r="F4925" t="s">
        <v>62</v>
      </c>
      <c r="G4925" t="s">
        <v>61</v>
      </c>
      <c r="H4925" t="s">
        <v>61</v>
      </c>
      <c r="I4925" t="s">
        <v>61</v>
      </c>
      <c r="J4925" t="s">
        <v>61</v>
      </c>
      <c r="K4925" t="s">
        <v>61</v>
      </c>
      <c r="L4925" t="s">
        <v>61</v>
      </c>
      <c r="M4925" t="s">
        <v>61</v>
      </c>
      <c r="N4925" t="s">
        <v>61</v>
      </c>
      <c r="O4925" t="s">
        <v>61</v>
      </c>
    </row>
    <row r="4926" spans="2:15" x14ac:dyDescent="0.2">
      <c r="B4926" s="1" t="s">
        <v>30478</v>
      </c>
      <c r="D4926" s="10">
        <v>29358649</v>
      </c>
      <c r="E4926" t="s">
        <v>62</v>
      </c>
      <c r="F4926" t="s">
        <v>62</v>
      </c>
      <c r="G4926" t="s">
        <v>62</v>
      </c>
      <c r="H4926" t="s">
        <v>61</v>
      </c>
      <c r="I4926" t="s">
        <v>62</v>
      </c>
      <c r="J4926" t="s">
        <v>62</v>
      </c>
      <c r="K4926" t="s">
        <v>62</v>
      </c>
      <c r="L4926" t="s">
        <v>62</v>
      </c>
      <c r="M4926" t="s">
        <v>62</v>
      </c>
      <c r="N4926" t="s">
        <v>62</v>
      </c>
      <c r="O4926" t="s">
        <v>62</v>
      </c>
    </row>
    <row r="4927" spans="2:15" x14ac:dyDescent="0.2">
      <c r="B4927" s="1" t="s">
        <v>30479</v>
      </c>
      <c r="D4927" s="10">
        <v>29358649</v>
      </c>
      <c r="E4927" t="s">
        <v>62</v>
      </c>
      <c r="F4927" t="s">
        <v>62</v>
      </c>
      <c r="G4927" t="s">
        <v>62</v>
      </c>
      <c r="H4927" t="s">
        <v>61</v>
      </c>
      <c r="I4927" t="s">
        <v>62</v>
      </c>
      <c r="J4927" t="s">
        <v>62</v>
      </c>
      <c r="K4927" t="s">
        <v>62</v>
      </c>
      <c r="L4927" t="s">
        <v>62</v>
      </c>
      <c r="M4927" t="s">
        <v>62</v>
      </c>
      <c r="N4927" t="s">
        <v>62</v>
      </c>
      <c r="O4927" t="s">
        <v>62</v>
      </c>
    </row>
    <row r="4928" spans="2:15" x14ac:dyDescent="0.2">
      <c r="B4928" s="1" t="s">
        <v>30480</v>
      </c>
      <c r="D4928" s="10">
        <v>29358649</v>
      </c>
      <c r="E4928" t="s">
        <v>62</v>
      </c>
      <c r="F4928" t="s">
        <v>62</v>
      </c>
      <c r="G4928" t="s">
        <v>62</v>
      </c>
      <c r="H4928" t="s">
        <v>61</v>
      </c>
      <c r="I4928" t="s">
        <v>62</v>
      </c>
      <c r="J4928" t="s">
        <v>62</v>
      </c>
      <c r="K4928" t="s">
        <v>62</v>
      </c>
      <c r="L4928" t="s">
        <v>62</v>
      </c>
      <c r="M4928" t="s">
        <v>62</v>
      </c>
      <c r="N4928" t="s">
        <v>62</v>
      </c>
      <c r="O4928" t="s">
        <v>61</v>
      </c>
    </row>
    <row r="4929" spans="2:15" x14ac:dyDescent="0.2">
      <c r="B4929" s="1" t="s">
        <v>30481</v>
      </c>
      <c r="D4929" s="10">
        <v>29358649</v>
      </c>
      <c r="E4929" t="s">
        <v>62</v>
      </c>
      <c r="F4929" t="s">
        <v>62</v>
      </c>
      <c r="G4929" t="s">
        <v>62</v>
      </c>
      <c r="H4929" t="s">
        <v>62</v>
      </c>
      <c r="I4929" t="s">
        <v>62</v>
      </c>
      <c r="J4929" t="s">
        <v>62</v>
      </c>
      <c r="K4929" t="s">
        <v>62</v>
      </c>
      <c r="L4929" t="s">
        <v>62</v>
      </c>
      <c r="M4929" t="s">
        <v>62</v>
      </c>
      <c r="N4929" t="s">
        <v>62</v>
      </c>
      <c r="O4929" t="s">
        <v>62</v>
      </c>
    </row>
    <row r="4930" spans="2:15" x14ac:dyDescent="0.2">
      <c r="B4930" s="1" t="s">
        <v>30482</v>
      </c>
      <c r="D4930" s="10">
        <v>29358649</v>
      </c>
      <c r="E4930" t="s">
        <v>62</v>
      </c>
      <c r="F4930" t="s">
        <v>62</v>
      </c>
      <c r="G4930" t="s">
        <v>62</v>
      </c>
      <c r="H4930" t="s">
        <v>62</v>
      </c>
      <c r="I4930" t="s">
        <v>62</v>
      </c>
      <c r="J4930" t="s">
        <v>62</v>
      </c>
      <c r="K4930" t="s">
        <v>62</v>
      </c>
      <c r="L4930" t="s">
        <v>62</v>
      </c>
      <c r="M4930" t="s">
        <v>62</v>
      </c>
      <c r="N4930" t="s">
        <v>62</v>
      </c>
      <c r="O4930" t="s">
        <v>62</v>
      </c>
    </row>
    <row r="4931" spans="2:15" x14ac:dyDescent="0.2">
      <c r="B4931" s="1" t="s">
        <v>30483</v>
      </c>
      <c r="D4931" s="10">
        <v>29358649</v>
      </c>
      <c r="E4931" t="s">
        <v>62</v>
      </c>
      <c r="F4931" t="s">
        <v>62</v>
      </c>
      <c r="G4931" t="s">
        <v>62</v>
      </c>
      <c r="H4931" t="s">
        <v>62</v>
      </c>
      <c r="I4931" t="s">
        <v>62</v>
      </c>
      <c r="J4931" t="s">
        <v>62</v>
      </c>
      <c r="K4931" t="s">
        <v>62</v>
      </c>
      <c r="L4931" t="s">
        <v>62</v>
      </c>
      <c r="M4931" t="s">
        <v>62</v>
      </c>
      <c r="N4931" t="s">
        <v>62</v>
      </c>
      <c r="O4931" t="s">
        <v>62</v>
      </c>
    </row>
    <row r="4932" spans="2:15" x14ac:dyDescent="0.2">
      <c r="B4932" s="1" t="s">
        <v>30484</v>
      </c>
      <c r="D4932" s="10">
        <v>29358649</v>
      </c>
      <c r="E4932" t="s">
        <v>62</v>
      </c>
      <c r="F4932" t="s">
        <v>62</v>
      </c>
      <c r="G4932" t="s">
        <v>62</v>
      </c>
      <c r="H4932" t="s">
        <v>62</v>
      </c>
      <c r="I4932" t="s">
        <v>62</v>
      </c>
      <c r="J4932" t="s">
        <v>62</v>
      </c>
      <c r="K4932" t="s">
        <v>62</v>
      </c>
      <c r="L4932" t="s">
        <v>62</v>
      </c>
      <c r="M4932" t="s">
        <v>62</v>
      </c>
      <c r="N4932" t="s">
        <v>62</v>
      </c>
      <c r="O4932" t="s">
        <v>62</v>
      </c>
    </row>
    <row r="4933" spans="2:15" x14ac:dyDescent="0.2">
      <c r="B4933" s="1" t="s">
        <v>30485</v>
      </c>
      <c r="D4933" s="10">
        <v>29358649</v>
      </c>
      <c r="E4933" t="s">
        <v>62</v>
      </c>
      <c r="F4933" t="s">
        <v>62</v>
      </c>
      <c r="G4933" t="s">
        <v>62</v>
      </c>
      <c r="H4933" t="s">
        <v>62</v>
      </c>
      <c r="I4933" t="s">
        <v>62</v>
      </c>
      <c r="J4933" t="s">
        <v>62</v>
      </c>
      <c r="K4933" t="s">
        <v>61</v>
      </c>
      <c r="L4933" t="s">
        <v>61</v>
      </c>
      <c r="M4933" t="s">
        <v>62</v>
      </c>
      <c r="N4933" t="s">
        <v>62</v>
      </c>
      <c r="O4933" t="s">
        <v>62</v>
      </c>
    </row>
    <row r="4934" spans="2:15" x14ac:dyDescent="0.2">
      <c r="B4934" s="1" t="s">
        <v>30486</v>
      </c>
      <c r="D4934" s="10">
        <v>29358649</v>
      </c>
      <c r="E4934" t="s">
        <v>62</v>
      </c>
      <c r="F4934" t="s">
        <v>62</v>
      </c>
      <c r="G4934" t="s">
        <v>62</v>
      </c>
      <c r="H4934" t="s">
        <v>62</v>
      </c>
      <c r="I4934" t="s">
        <v>62</v>
      </c>
      <c r="J4934" t="s">
        <v>62</v>
      </c>
      <c r="K4934" t="s">
        <v>61</v>
      </c>
      <c r="L4934" t="s">
        <v>62</v>
      </c>
      <c r="M4934" t="s">
        <v>62</v>
      </c>
      <c r="N4934" t="s">
        <v>62</v>
      </c>
      <c r="O4934" t="s">
        <v>61</v>
      </c>
    </row>
    <row r="4935" spans="2:15" x14ac:dyDescent="0.2">
      <c r="B4935" s="1" t="s">
        <v>30487</v>
      </c>
      <c r="D4935" s="10">
        <v>29358649</v>
      </c>
      <c r="E4935" t="s">
        <v>62</v>
      </c>
      <c r="F4935" t="s">
        <v>62</v>
      </c>
      <c r="G4935" t="s">
        <v>62</v>
      </c>
      <c r="H4935" t="s">
        <v>62</v>
      </c>
      <c r="I4935" t="s">
        <v>62</v>
      </c>
      <c r="J4935" t="s">
        <v>62</v>
      </c>
      <c r="K4935" t="s">
        <v>61</v>
      </c>
      <c r="L4935" t="s">
        <v>62</v>
      </c>
      <c r="M4935" t="s">
        <v>62</v>
      </c>
      <c r="N4935" t="s">
        <v>62</v>
      </c>
      <c r="O4935" t="s">
        <v>61</v>
      </c>
    </row>
    <row r="4936" spans="2:15" x14ac:dyDescent="0.2">
      <c r="B4936" s="1" t="s">
        <v>30488</v>
      </c>
      <c r="D4936" s="10">
        <v>29358649</v>
      </c>
      <c r="E4936" t="s">
        <v>62</v>
      </c>
      <c r="F4936" t="s">
        <v>62</v>
      </c>
      <c r="G4936" t="s">
        <v>61</v>
      </c>
      <c r="H4936" t="s">
        <v>61</v>
      </c>
      <c r="I4936" t="s">
        <v>62</v>
      </c>
      <c r="J4936" t="s">
        <v>62</v>
      </c>
      <c r="K4936" t="s">
        <v>61</v>
      </c>
      <c r="L4936" t="s">
        <v>61</v>
      </c>
      <c r="M4936" t="s">
        <v>62</v>
      </c>
      <c r="N4936" t="s">
        <v>62</v>
      </c>
      <c r="O4936" t="s">
        <v>62</v>
      </c>
    </row>
    <row r="4937" spans="2:15" x14ac:dyDescent="0.2">
      <c r="B4937" s="1" t="s">
        <v>30489</v>
      </c>
      <c r="D4937" s="10">
        <v>29358649</v>
      </c>
      <c r="E4937" t="s">
        <v>62</v>
      </c>
      <c r="F4937" t="s">
        <v>62</v>
      </c>
      <c r="G4937" t="s">
        <v>62</v>
      </c>
      <c r="H4937" t="s">
        <v>62</v>
      </c>
      <c r="I4937" t="s">
        <v>62</v>
      </c>
      <c r="J4937" t="s">
        <v>62</v>
      </c>
      <c r="K4937" t="s">
        <v>62</v>
      </c>
      <c r="L4937" t="s">
        <v>62</v>
      </c>
      <c r="M4937" t="s">
        <v>62</v>
      </c>
      <c r="N4937" t="s">
        <v>62</v>
      </c>
      <c r="O4937" t="s">
        <v>62</v>
      </c>
    </row>
    <row r="4938" spans="2:15" x14ac:dyDescent="0.2">
      <c r="B4938" s="1" t="s">
        <v>30490</v>
      </c>
      <c r="D4938" s="10">
        <v>29358649</v>
      </c>
      <c r="E4938" t="s">
        <v>62</v>
      </c>
      <c r="F4938" t="s">
        <v>62</v>
      </c>
      <c r="G4938" t="s">
        <v>62</v>
      </c>
      <c r="H4938" t="s">
        <v>62</v>
      </c>
      <c r="I4938" t="s">
        <v>62</v>
      </c>
      <c r="J4938" t="s">
        <v>62</v>
      </c>
      <c r="K4938" t="s">
        <v>62</v>
      </c>
      <c r="L4938" t="s">
        <v>62</v>
      </c>
      <c r="M4938" t="s">
        <v>62</v>
      </c>
      <c r="N4938" t="s">
        <v>62</v>
      </c>
      <c r="O4938" t="s">
        <v>62</v>
      </c>
    </row>
    <row r="4939" spans="2:15" x14ac:dyDescent="0.2">
      <c r="B4939" s="1" t="s">
        <v>30491</v>
      </c>
      <c r="D4939" s="10">
        <v>29358649</v>
      </c>
      <c r="E4939" t="s">
        <v>62</v>
      </c>
      <c r="F4939" t="s">
        <v>62</v>
      </c>
      <c r="G4939" t="s">
        <v>62</v>
      </c>
      <c r="H4939" t="s">
        <v>61</v>
      </c>
      <c r="I4939" t="s">
        <v>62</v>
      </c>
      <c r="J4939" t="s">
        <v>62</v>
      </c>
      <c r="K4939" t="s">
        <v>62</v>
      </c>
      <c r="L4939" t="s">
        <v>62</v>
      </c>
      <c r="M4939" t="s">
        <v>61</v>
      </c>
      <c r="N4939" t="s">
        <v>62</v>
      </c>
      <c r="O4939" t="s">
        <v>62</v>
      </c>
    </row>
    <row r="4940" spans="2:15" x14ac:dyDescent="0.2">
      <c r="B4940" s="1" t="s">
        <v>30492</v>
      </c>
      <c r="D4940" s="10">
        <v>29358649</v>
      </c>
      <c r="E4940" t="s">
        <v>62</v>
      </c>
      <c r="F4940" t="s">
        <v>62</v>
      </c>
      <c r="G4940" t="s">
        <v>62</v>
      </c>
      <c r="H4940" t="s">
        <v>61</v>
      </c>
      <c r="I4940" t="s">
        <v>62</v>
      </c>
      <c r="J4940" t="s">
        <v>62</v>
      </c>
      <c r="K4940" t="s">
        <v>62</v>
      </c>
      <c r="L4940" t="s">
        <v>62</v>
      </c>
      <c r="M4940" t="s">
        <v>62</v>
      </c>
      <c r="N4940" t="s">
        <v>62</v>
      </c>
      <c r="O4940" t="s">
        <v>62</v>
      </c>
    </row>
    <row r="4941" spans="2:15" x14ac:dyDescent="0.2">
      <c r="B4941" s="1" t="s">
        <v>30493</v>
      </c>
      <c r="D4941" s="10">
        <v>29358649</v>
      </c>
      <c r="E4941" t="s">
        <v>62</v>
      </c>
      <c r="F4941" t="s">
        <v>62</v>
      </c>
      <c r="G4941" t="s">
        <v>62</v>
      </c>
      <c r="H4941" t="s">
        <v>62</v>
      </c>
      <c r="I4941" t="s">
        <v>62</v>
      </c>
      <c r="J4941" t="s">
        <v>62</v>
      </c>
      <c r="K4941" t="s">
        <v>62</v>
      </c>
      <c r="L4941" t="s">
        <v>62</v>
      </c>
      <c r="M4941" t="s">
        <v>62</v>
      </c>
      <c r="N4941" t="s">
        <v>62</v>
      </c>
      <c r="O4941" t="s">
        <v>62</v>
      </c>
    </row>
    <row r="4942" spans="2:15" x14ac:dyDescent="0.2">
      <c r="B4942" s="1" t="s">
        <v>30494</v>
      </c>
      <c r="D4942" s="10">
        <v>29358649</v>
      </c>
      <c r="E4942" t="s">
        <v>62</v>
      </c>
      <c r="F4942" t="s">
        <v>62</v>
      </c>
      <c r="G4942" t="s">
        <v>62</v>
      </c>
      <c r="H4942" t="s">
        <v>62</v>
      </c>
      <c r="I4942" t="s">
        <v>62</v>
      </c>
      <c r="J4942" t="s">
        <v>62</v>
      </c>
      <c r="K4942" t="s">
        <v>62</v>
      </c>
      <c r="L4942" t="s">
        <v>62</v>
      </c>
      <c r="M4942" t="s">
        <v>62</v>
      </c>
      <c r="N4942" t="s">
        <v>62</v>
      </c>
      <c r="O4942" t="s">
        <v>62</v>
      </c>
    </row>
    <row r="4943" spans="2:15" x14ac:dyDescent="0.2">
      <c r="B4943" s="1" t="s">
        <v>30495</v>
      </c>
      <c r="D4943" s="10">
        <v>29358649</v>
      </c>
      <c r="E4943" t="s">
        <v>62</v>
      </c>
      <c r="F4943" t="s">
        <v>62</v>
      </c>
      <c r="G4943" t="s">
        <v>61</v>
      </c>
      <c r="H4943" t="s">
        <v>61</v>
      </c>
      <c r="I4943" t="s">
        <v>62</v>
      </c>
      <c r="J4943" t="s">
        <v>62</v>
      </c>
      <c r="K4943" t="s">
        <v>62</v>
      </c>
      <c r="L4943" t="s">
        <v>62</v>
      </c>
      <c r="M4943" t="s">
        <v>62</v>
      </c>
      <c r="N4943" t="s">
        <v>62</v>
      </c>
      <c r="O4943" t="s">
        <v>61</v>
      </c>
    </row>
    <row r="4944" spans="2:15" x14ac:dyDescent="0.2">
      <c r="B4944" s="1" t="s">
        <v>30496</v>
      </c>
      <c r="D4944" s="10">
        <v>29358649</v>
      </c>
      <c r="E4944" t="s">
        <v>62</v>
      </c>
      <c r="F4944" t="s">
        <v>62</v>
      </c>
      <c r="G4944" t="s">
        <v>61</v>
      </c>
      <c r="H4944" t="s">
        <v>61</v>
      </c>
      <c r="I4944" t="s">
        <v>62</v>
      </c>
      <c r="J4944" t="s">
        <v>62</v>
      </c>
      <c r="K4944" t="s">
        <v>62</v>
      </c>
      <c r="L4944" t="s">
        <v>62</v>
      </c>
      <c r="M4944" t="s">
        <v>62</v>
      </c>
      <c r="N4944" t="s">
        <v>62</v>
      </c>
      <c r="O4944" t="s">
        <v>62</v>
      </c>
    </row>
    <row r="4945" spans="2:15" x14ac:dyDescent="0.2">
      <c r="B4945" s="1" t="s">
        <v>30497</v>
      </c>
      <c r="D4945" s="10">
        <v>29358649</v>
      </c>
      <c r="E4945" t="s">
        <v>62</v>
      </c>
      <c r="F4945" t="s">
        <v>62</v>
      </c>
      <c r="G4945" t="s">
        <v>61</v>
      </c>
      <c r="H4945" t="s">
        <v>61</v>
      </c>
      <c r="I4945" t="s">
        <v>62</v>
      </c>
      <c r="J4945" t="s">
        <v>62</v>
      </c>
      <c r="K4945" t="s">
        <v>62</v>
      </c>
      <c r="L4945" t="s">
        <v>62</v>
      </c>
      <c r="M4945" t="s">
        <v>62</v>
      </c>
      <c r="N4945" t="s">
        <v>62</v>
      </c>
      <c r="O4945" t="s">
        <v>62</v>
      </c>
    </row>
    <row r="4946" spans="2:15" x14ac:dyDescent="0.2">
      <c r="B4946" s="1" t="s">
        <v>30498</v>
      </c>
      <c r="D4946" s="10">
        <v>29358649</v>
      </c>
      <c r="E4946" t="s">
        <v>62</v>
      </c>
      <c r="F4946" t="s">
        <v>62</v>
      </c>
      <c r="G4946" t="s">
        <v>61</v>
      </c>
      <c r="H4946" t="s">
        <v>61</v>
      </c>
      <c r="I4946" t="s">
        <v>62</v>
      </c>
      <c r="J4946" t="s">
        <v>62</v>
      </c>
      <c r="K4946" t="s">
        <v>62</v>
      </c>
      <c r="L4946" t="s">
        <v>62</v>
      </c>
      <c r="M4946" t="s">
        <v>62</v>
      </c>
      <c r="N4946" t="s">
        <v>62</v>
      </c>
      <c r="O4946" t="s">
        <v>62</v>
      </c>
    </row>
    <row r="4947" spans="2:15" x14ac:dyDescent="0.2">
      <c r="B4947" s="1" t="s">
        <v>30499</v>
      </c>
      <c r="D4947" s="10">
        <v>29358649</v>
      </c>
      <c r="E4947" t="s">
        <v>61</v>
      </c>
      <c r="F4947" t="s">
        <v>61</v>
      </c>
      <c r="G4947" t="s">
        <v>61</v>
      </c>
      <c r="H4947" t="s">
        <v>61</v>
      </c>
      <c r="I4947" t="s">
        <v>61</v>
      </c>
      <c r="J4947" t="s">
        <v>61</v>
      </c>
      <c r="K4947" t="s">
        <v>61</v>
      </c>
      <c r="L4947" t="s">
        <v>61</v>
      </c>
      <c r="M4947" t="s">
        <v>61</v>
      </c>
      <c r="N4947" t="s">
        <v>62</v>
      </c>
      <c r="O4947" t="s">
        <v>61</v>
      </c>
    </row>
    <row r="4948" spans="2:15" x14ac:dyDescent="0.2">
      <c r="B4948" s="1" t="s">
        <v>30500</v>
      </c>
      <c r="D4948" s="10">
        <v>29358649</v>
      </c>
      <c r="E4948" t="s">
        <v>62</v>
      </c>
      <c r="F4948" t="s">
        <v>62</v>
      </c>
      <c r="G4948" t="s">
        <v>62</v>
      </c>
      <c r="H4948" t="s">
        <v>61</v>
      </c>
      <c r="I4948" t="s">
        <v>62</v>
      </c>
      <c r="J4948" t="s">
        <v>62</v>
      </c>
      <c r="K4948" t="s">
        <v>62</v>
      </c>
      <c r="L4948" t="s">
        <v>62</v>
      </c>
      <c r="M4948" t="s">
        <v>62</v>
      </c>
      <c r="N4948" t="s">
        <v>62</v>
      </c>
      <c r="O4948" t="s">
        <v>62</v>
      </c>
    </row>
    <row r="4949" spans="2:15" x14ac:dyDescent="0.2">
      <c r="B4949" s="1" t="s">
        <v>30501</v>
      </c>
      <c r="D4949" s="10">
        <v>29358649</v>
      </c>
      <c r="E4949" t="s">
        <v>62</v>
      </c>
      <c r="F4949" t="s">
        <v>62</v>
      </c>
      <c r="G4949" t="s">
        <v>62</v>
      </c>
      <c r="H4949" t="s">
        <v>61</v>
      </c>
      <c r="I4949" t="s">
        <v>62</v>
      </c>
      <c r="J4949" t="s">
        <v>62</v>
      </c>
      <c r="K4949" t="s">
        <v>62</v>
      </c>
      <c r="L4949" t="s">
        <v>62</v>
      </c>
      <c r="M4949" t="s">
        <v>62</v>
      </c>
      <c r="N4949" t="s">
        <v>62</v>
      </c>
      <c r="O4949" t="s">
        <v>62</v>
      </c>
    </row>
    <row r="4950" spans="2:15" x14ac:dyDescent="0.2">
      <c r="B4950" s="1" t="s">
        <v>30502</v>
      </c>
      <c r="D4950" s="10">
        <v>29358649</v>
      </c>
      <c r="E4950" t="s">
        <v>62</v>
      </c>
      <c r="F4950" t="s">
        <v>62</v>
      </c>
      <c r="G4950" t="s">
        <v>62</v>
      </c>
      <c r="H4950" t="s">
        <v>61</v>
      </c>
      <c r="I4950" t="s">
        <v>62</v>
      </c>
      <c r="J4950" t="s">
        <v>62</v>
      </c>
      <c r="K4950" t="s">
        <v>62</v>
      </c>
      <c r="L4950" t="s">
        <v>62</v>
      </c>
      <c r="M4950" t="s">
        <v>62</v>
      </c>
      <c r="N4950" t="s">
        <v>62</v>
      </c>
      <c r="O4950" t="s">
        <v>62</v>
      </c>
    </row>
    <row r="4951" spans="2:15" x14ac:dyDescent="0.2">
      <c r="B4951" s="1" t="s">
        <v>30503</v>
      </c>
      <c r="D4951" s="10">
        <v>29358649</v>
      </c>
      <c r="E4951" t="s">
        <v>62</v>
      </c>
      <c r="F4951" t="s">
        <v>62</v>
      </c>
      <c r="G4951" t="s">
        <v>62</v>
      </c>
      <c r="H4951" t="s">
        <v>62</v>
      </c>
      <c r="I4951" t="s">
        <v>62</v>
      </c>
      <c r="J4951" t="s">
        <v>62</v>
      </c>
      <c r="K4951" t="s">
        <v>62</v>
      </c>
      <c r="L4951" t="s">
        <v>62</v>
      </c>
      <c r="M4951" t="s">
        <v>62</v>
      </c>
      <c r="N4951" t="s">
        <v>62</v>
      </c>
      <c r="O4951" t="s">
        <v>62</v>
      </c>
    </row>
    <row r="4952" spans="2:15" x14ac:dyDescent="0.2">
      <c r="B4952" s="1" t="s">
        <v>30504</v>
      </c>
      <c r="D4952" s="10">
        <v>29358649</v>
      </c>
      <c r="E4952" t="s">
        <v>61</v>
      </c>
      <c r="F4952" t="s">
        <v>61</v>
      </c>
      <c r="G4952" t="s">
        <v>62</v>
      </c>
      <c r="H4952" t="s">
        <v>61</v>
      </c>
      <c r="I4952" t="s">
        <v>62</v>
      </c>
      <c r="J4952" t="s">
        <v>61</v>
      </c>
      <c r="K4952" t="s">
        <v>61</v>
      </c>
      <c r="L4952" t="s">
        <v>61</v>
      </c>
      <c r="M4952" t="s">
        <v>61</v>
      </c>
      <c r="N4952" t="s">
        <v>62</v>
      </c>
      <c r="O4952" t="s">
        <v>61</v>
      </c>
    </row>
    <row r="4953" spans="2:15" x14ac:dyDescent="0.2">
      <c r="B4953" s="1" t="s">
        <v>30505</v>
      </c>
      <c r="D4953" s="10">
        <v>29358649</v>
      </c>
      <c r="E4953" t="s">
        <v>62</v>
      </c>
      <c r="F4953" t="s">
        <v>62</v>
      </c>
      <c r="G4953" t="s">
        <v>62</v>
      </c>
      <c r="H4953" t="s">
        <v>62</v>
      </c>
      <c r="I4953" t="s">
        <v>62</v>
      </c>
      <c r="J4953" t="s">
        <v>62</v>
      </c>
      <c r="K4953" t="s">
        <v>62</v>
      </c>
      <c r="L4953" t="s">
        <v>62</v>
      </c>
      <c r="M4953" t="s">
        <v>62</v>
      </c>
      <c r="N4953" t="s">
        <v>62</v>
      </c>
      <c r="O4953" t="s">
        <v>62</v>
      </c>
    </row>
    <row r="4954" spans="2:15" x14ac:dyDescent="0.2">
      <c r="B4954" s="1" t="s">
        <v>30506</v>
      </c>
      <c r="D4954" s="10">
        <v>29358649</v>
      </c>
      <c r="E4954" t="s">
        <v>62</v>
      </c>
      <c r="F4954" t="s">
        <v>62</v>
      </c>
      <c r="G4954" t="s">
        <v>62</v>
      </c>
      <c r="H4954" t="s">
        <v>61</v>
      </c>
      <c r="I4954" t="s">
        <v>62</v>
      </c>
      <c r="J4954" t="s">
        <v>62</v>
      </c>
      <c r="K4954" t="s">
        <v>62</v>
      </c>
      <c r="L4954" t="s">
        <v>62</v>
      </c>
      <c r="M4954" t="s">
        <v>62</v>
      </c>
      <c r="N4954" t="s">
        <v>62</v>
      </c>
      <c r="O4954" t="s">
        <v>62</v>
      </c>
    </row>
    <row r="4955" spans="2:15" x14ac:dyDescent="0.2">
      <c r="B4955" s="1" t="s">
        <v>30507</v>
      </c>
      <c r="D4955" s="10">
        <v>29358649</v>
      </c>
      <c r="E4955" t="s">
        <v>62</v>
      </c>
      <c r="F4955" t="s">
        <v>62</v>
      </c>
      <c r="G4955" t="s">
        <v>62</v>
      </c>
      <c r="H4955" t="s">
        <v>62</v>
      </c>
      <c r="I4955" t="s">
        <v>62</v>
      </c>
      <c r="J4955" t="s">
        <v>62</v>
      </c>
      <c r="K4955" t="s">
        <v>62</v>
      </c>
      <c r="L4955" t="s">
        <v>62</v>
      </c>
      <c r="M4955" t="s">
        <v>62</v>
      </c>
      <c r="N4955" t="s">
        <v>62</v>
      </c>
      <c r="O4955" t="s">
        <v>61</v>
      </c>
    </row>
    <row r="4956" spans="2:15" x14ac:dyDescent="0.2">
      <c r="B4956" s="1" t="s">
        <v>30508</v>
      </c>
      <c r="D4956" s="10">
        <v>29358649</v>
      </c>
      <c r="E4956" t="s">
        <v>62</v>
      </c>
      <c r="F4956" t="s">
        <v>62</v>
      </c>
      <c r="G4956" t="s">
        <v>62</v>
      </c>
      <c r="H4956" t="s">
        <v>61</v>
      </c>
      <c r="I4956" t="s">
        <v>62</v>
      </c>
      <c r="J4956" t="s">
        <v>62</v>
      </c>
      <c r="K4956" t="s">
        <v>62</v>
      </c>
      <c r="L4956" t="s">
        <v>62</v>
      </c>
      <c r="M4956" t="s">
        <v>62</v>
      </c>
      <c r="N4956" t="s">
        <v>62</v>
      </c>
      <c r="O4956" t="s">
        <v>62</v>
      </c>
    </row>
    <row r="4957" spans="2:15" x14ac:dyDescent="0.2">
      <c r="B4957" s="1" t="s">
        <v>30509</v>
      </c>
      <c r="D4957" s="10">
        <v>29358649</v>
      </c>
      <c r="E4957" t="s">
        <v>62</v>
      </c>
      <c r="F4957" t="s">
        <v>62</v>
      </c>
      <c r="G4957" t="s">
        <v>62</v>
      </c>
      <c r="H4957" t="s">
        <v>62</v>
      </c>
      <c r="I4957" t="s">
        <v>62</v>
      </c>
      <c r="J4957" t="s">
        <v>62</v>
      </c>
      <c r="K4957" t="s">
        <v>61</v>
      </c>
      <c r="L4957" t="s">
        <v>62</v>
      </c>
      <c r="M4957" t="s">
        <v>62</v>
      </c>
      <c r="N4957" t="s">
        <v>62</v>
      </c>
      <c r="O4957" t="s">
        <v>62</v>
      </c>
    </row>
    <row r="4958" spans="2:15" x14ac:dyDescent="0.2">
      <c r="B4958" s="1" t="s">
        <v>30510</v>
      </c>
      <c r="D4958" s="10">
        <v>29358649</v>
      </c>
      <c r="E4958" t="s">
        <v>62</v>
      </c>
      <c r="F4958" t="s">
        <v>62</v>
      </c>
      <c r="G4958" t="s">
        <v>62</v>
      </c>
      <c r="H4958" t="s">
        <v>61</v>
      </c>
      <c r="I4958" t="s">
        <v>62</v>
      </c>
      <c r="J4958" t="s">
        <v>62</v>
      </c>
      <c r="K4958" t="s">
        <v>62</v>
      </c>
      <c r="L4958" t="s">
        <v>62</v>
      </c>
      <c r="M4958" t="s">
        <v>62</v>
      </c>
      <c r="N4958" t="s">
        <v>62</v>
      </c>
      <c r="O4958" t="s">
        <v>62</v>
      </c>
    </row>
    <row r="4959" spans="2:15" x14ac:dyDescent="0.2">
      <c r="B4959" s="1" t="s">
        <v>30511</v>
      </c>
      <c r="D4959" s="10">
        <v>29358649</v>
      </c>
      <c r="E4959" t="s">
        <v>62</v>
      </c>
      <c r="F4959" t="s">
        <v>62</v>
      </c>
      <c r="G4959" t="s">
        <v>62</v>
      </c>
      <c r="H4959" t="s">
        <v>62</v>
      </c>
      <c r="I4959" t="s">
        <v>62</v>
      </c>
      <c r="J4959" t="s">
        <v>62</v>
      </c>
      <c r="K4959" t="s">
        <v>62</v>
      </c>
      <c r="L4959" t="s">
        <v>62</v>
      </c>
      <c r="M4959" t="s">
        <v>62</v>
      </c>
      <c r="N4959" t="s">
        <v>62</v>
      </c>
      <c r="O4959" t="s">
        <v>62</v>
      </c>
    </row>
    <row r="4960" spans="2:15" x14ac:dyDescent="0.2">
      <c r="B4960" s="1" t="s">
        <v>30512</v>
      </c>
      <c r="D4960" s="10">
        <v>29358649</v>
      </c>
      <c r="E4960" t="s">
        <v>62</v>
      </c>
      <c r="F4960" t="s">
        <v>62</v>
      </c>
      <c r="G4960" t="s">
        <v>62</v>
      </c>
      <c r="H4960" t="s">
        <v>61</v>
      </c>
      <c r="I4960" t="s">
        <v>62</v>
      </c>
      <c r="J4960" t="s">
        <v>62</v>
      </c>
      <c r="K4960" t="s">
        <v>61</v>
      </c>
      <c r="L4960" t="s">
        <v>61</v>
      </c>
      <c r="M4960" t="s">
        <v>62</v>
      </c>
      <c r="N4960" t="s">
        <v>62</v>
      </c>
      <c r="O4960" t="s">
        <v>62</v>
      </c>
    </row>
    <row r="4961" spans="2:15" x14ac:dyDescent="0.2">
      <c r="B4961" s="1" t="s">
        <v>30513</v>
      </c>
      <c r="D4961" s="10">
        <v>29358649</v>
      </c>
      <c r="E4961" t="s">
        <v>62</v>
      </c>
      <c r="F4961" t="s">
        <v>62</v>
      </c>
      <c r="G4961" t="s">
        <v>62</v>
      </c>
      <c r="H4961" t="s">
        <v>62</v>
      </c>
      <c r="I4961" t="s">
        <v>62</v>
      </c>
      <c r="J4961" t="s">
        <v>62</v>
      </c>
      <c r="K4961" t="s">
        <v>62</v>
      </c>
      <c r="L4961" t="s">
        <v>62</v>
      </c>
      <c r="M4961" t="s">
        <v>62</v>
      </c>
      <c r="N4961" t="s">
        <v>62</v>
      </c>
      <c r="O4961" t="s">
        <v>62</v>
      </c>
    </row>
    <row r="4962" spans="2:15" x14ac:dyDescent="0.2">
      <c r="B4962" s="1" t="s">
        <v>30514</v>
      </c>
      <c r="D4962" s="10">
        <v>29358649</v>
      </c>
      <c r="E4962" t="s">
        <v>62</v>
      </c>
      <c r="F4962" t="s">
        <v>62</v>
      </c>
      <c r="G4962" t="s">
        <v>62</v>
      </c>
      <c r="H4962" t="s">
        <v>61</v>
      </c>
      <c r="I4962" t="s">
        <v>62</v>
      </c>
      <c r="J4962" t="s">
        <v>62</v>
      </c>
      <c r="K4962" t="s">
        <v>62</v>
      </c>
      <c r="L4962" t="s">
        <v>62</v>
      </c>
      <c r="M4962" t="s">
        <v>62</v>
      </c>
      <c r="N4962" t="s">
        <v>62</v>
      </c>
      <c r="O4962" t="s">
        <v>61</v>
      </c>
    </row>
    <row r="4963" spans="2:15" x14ac:dyDescent="0.2">
      <c r="B4963" s="1" t="s">
        <v>30515</v>
      </c>
      <c r="D4963" s="10">
        <v>29358649</v>
      </c>
      <c r="E4963" t="s">
        <v>62</v>
      </c>
      <c r="F4963" t="s">
        <v>62</v>
      </c>
      <c r="G4963" t="s">
        <v>62</v>
      </c>
      <c r="H4963" t="s">
        <v>61</v>
      </c>
      <c r="I4963" t="s">
        <v>62</v>
      </c>
      <c r="J4963" t="s">
        <v>62</v>
      </c>
      <c r="K4963" t="s">
        <v>61</v>
      </c>
      <c r="L4963" t="s">
        <v>61</v>
      </c>
      <c r="M4963" t="s">
        <v>62</v>
      </c>
      <c r="N4963" t="s">
        <v>62</v>
      </c>
      <c r="O4963" t="s">
        <v>61</v>
      </c>
    </row>
    <row r="4964" spans="2:15" x14ac:dyDescent="0.2">
      <c r="B4964" s="1" t="s">
        <v>30516</v>
      </c>
      <c r="D4964" s="10">
        <v>29358649</v>
      </c>
      <c r="E4964" t="s">
        <v>62</v>
      </c>
      <c r="F4964" t="s">
        <v>62</v>
      </c>
      <c r="G4964" t="s">
        <v>62</v>
      </c>
      <c r="H4964" t="s">
        <v>62</v>
      </c>
      <c r="I4964" t="s">
        <v>62</v>
      </c>
      <c r="J4964" t="s">
        <v>62</v>
      </c>
      <c r="K4964" t="s">
        <v>62</v>
      </c>
      <c r="L4964" t="s">
        <v>62</v>
      </c>
      <c r="M4964" t="s">
        <v>62</v>
      </c>
      <c r="N4964" t="s">
        <v>62</v>
      </c>
      <c r="O4964" t="s">
        <v>62</v>
      </c>
    </row>
    <row r="4965" spans="2:15" x14ac:dyDescent="0.2">
      <c r="B4965" s="1" t="s">
        <v>30517</v>
      </c>
      <c r="D4965" s="10">
        <v>29358649</v>
      </c>
      <c r="E4965" t="s">
        <v>62</v>
      </c>
      <c r="F4965" t="s">
        <v>62</v>
      </c>
      <c r="G4965" t="s">
        <v>62</v>
      </c>
      <c r="H4965" t="s">
        <v>61</v>
      </c>
      <c r="I4965" t="s">
        <v>62</v>
      </c>
      <c r="J4965" t="s">
        <v>62</v>
      </c>
      <c r="K4965" t="s">
        <v>61</v>
      </c>
      <c r="L4965" t="s">
        <v>61</v>
      </c>
      <c r="M4965" t="s">
        <v>62</v>
      </c>
      <c r="N4965" t="s">
        <v>62</v>
      </c>
      <c r="O4965" t="s">
        <v>61</v>
      </c>
    </row>
    <row r="4966" spans="2:15" x14ac:dyDescent="0.2">
      <c r="B4966" s="1" t="s">
        <v>30518</v>
      </c>
      <c r="D4966" s="10">
        <v>29358649</v>
      </c>
      <c r="E4966" t="s">
        <v>62</v>
      </c>
      <c r="F4966" t="s">
        <v>62</v>
      </c>
      <c r="G4966" t="s">
        <v>62</v>
      </c>
      <c r="H4966" t="s">
        <v>62</v>
      </c>
      <c r="I4966" t="s">
        <v>62</v>
      </c>
      <c r="J4966" t="s">
        <v>62</v>
      </c>
      <c r="K4966" t="s">
        <v>62</v>
      </c>
      <c r="L4966" t="s">
        <v>62</v>
      </c>
      <c r="M4966" t="s">
        <v>62</v>
      </c>
      <c r="N4966" t="s">
        <v>62</v>
      </c>
      <c r="O4966" t="s">
        <v>62</v>
      </c>
    </row>
    <row r="4967" spans="2:15" x14ac:dyDescent="0.2">
      <c r="B4967" s="1" t="s">
        <v>30519</v>
      </c>
      <c r="D4967" s="10">
        <v>29358649</v>
      </c>
      <c r="E4967" t="s">
        <v>61</v>
      </c>
      <c r="F4967" t="s">
        <v>61</v>
      </c>
      <c r="G4967" t="s">
        <v>61</v>
      </c>
      <c r="H4967" t="s">
        <v>61</v>
      </c>
      <c r="I4967" t="s">
        <v>62</v>
      </c>
      <c r="J4967" t="s">
        <v>61</v>
      </c>
      <c r="K4967" t="s">
        <v>61</v>
      </c>
      <c r="L4967" t="s">
        <v>61</v>
      </c>
      <c r="M4967" t="s">
        <v>62</v>
      </c>
      <c r="N4967" t="s">
        <v>61</v>
      </c>
      <c r="O4967" t="s">
        <v>62</v>
      </c>
    </row>
    <row r="4968" spans="2:15" x14ac:dyDescent="0.2">
      <c r="B4968" s="1" t="s">
        <v>30520</v>
      </c>
      <c r="D4968" s="10">
        <v>29358649</v>
      </c>
      <c r="E4968" t="s">
        <v>62</v>
      </c>
      <c r="F4968" t="s">
        <v>62</v>
      </c>
      <c r="G4968" t="s">
        <v>62</v>
      </c>
      <c r="H4968" t="s">
        <v>62</v>
      </c>
      <c r="I4968" t="s">
        <v>62</v>
      </c>
      <c r="J4968" t="s">
        <v>62</v>
      </c>
      <c r="K4968" t="s">
        <v>62</v>
      </c>
      <c r="L4968" t="s">
        <v>62</v>
      </c>
      <c r="M4968" t="s">
        <v>62</v>
      </c>
      <c r="N4968" t="s">
        <v>62</v>
      </c>
      <c r="O4968" t="s">
        <v>62</v>
      </c>
    </row>
    <row r="4969" spans="2:15" x14ac:dyDescent="0.2">
      <c r="B4969" s="1" t="s">
        <v>30521</v>
      </c>
      <c r="D4969" s="10">
        <v>29358649</v>
      </c>
      <c r="E4969" t="s">
        <v>62</v>
      </c>
      <c r="F4969" t="s">
        <v>62</v>
      </c>
      <c r="G4969" t="s">
        <v>62</v>
      </c>
      <c r="H4969" t="s">
        <v>61</v>
      </c>
      <c r="I4969" t="s">
        <v>62</v>
      </c>
      <c r="J4969" t="s">
        <v>62</v>
      </c>
      <c r="K4969" t="s">
        <v>61</v>
      </c>
      <c r="L4969" t="s">
        <v>61</v>
      </c>
      <c r="M4969" t="s">
        <v>62</v>
      </c>
      <c r="N4969" t="s">
        <v>62</v>
      </c>
      <c r="O4969" t="s">
        <v>62</v>
      </c>
    </row>
    <row r="4970" spans="2:15" x14ac:dyDescent="0.2">
      <c r="B4970" s="1" t="s">
        <v>30522</v>
      </c>
      <c r="D4970" s="10">
        <v>29358649</v>
      </c>
      <c r="E4970" t="s">
        <v>62</v>
      </c>
      <c r="F4970" t="s">
        <v>62</v>
      </c>
      <c r="G4970" t="s">
        <v>62</v>
      </c>
      <c r="H4970" t="s">
        <v>62</v>
      </c>
      <c r="I4970" t="s">
        <v>62</v>
      </c>
      <c r="J4970" t="s">
        <v>62</v>
      </c>
      <c r="K4970" t="s">
        <v>61</v>
      </c>
      <c r="L4970" t="s">
        <v>61</v>
      </c>
      <c r="M4970" t="s">
        <v>62</v>
      </c>
      <c r="N4970" t="s">
        <v>62</v>
      </c>
      <c r="O4970" t="s">
        <v>61</v>
      </c>
    </row>
    <row r="4971" spans="2:15" x14ac:dyDescent="0.2">
      <c r="B4971" s="1" t="s">
        <v>30523</v>
      </c>
      <c r="D4971" s="10">
        <v>29358649</v>
      </c>
      <c r="E4971" t="s">
        <v>62</v>
      </c>
      <c r="F4971" t="s">
        <v>62</v>
      </c>
      <c r="G4971" t="s">
        <v>62</v>
      </c>
      <c r="H4971" t="s">
        <v>61</v>
      </c>
      <c r="I4971" t="s">
        <v>62</v>
      </c>
      <c r="J4971" t="s">
        <v>62</v>
      </c>
      <c r="K4971" t="s">
        <v>61</v>
      </c>
      <c r="L4971" t="s">
        <v>62</v>
      </c>
      <c r="M4971" t="s">
        <v>62</v>
      </c>
      <c r="N4971" t="s">
        <v>62</v>
      </c>
      <c r="O4971" t="s">
        <v>62</v>
      </c>
    </row>
    <row r="4972" spans="2:15" x14ac:dyDescent="0.2">
      <c r="B4972" s="1" t="s">
        <v>30524</v>
      </c>
      <c r="D4972" s="10">
        <v>29358649</v>
      </c>
      <c r="E4972" t="s">
        <v>61</v>
      </c>
      <c r="F4972" t="s">
        <v>62</v>
      </c>
      <c r="G4972" t="s">
        <v>61</v>
      </c>
      <c r="H4972" t="s">
        <v>61</v>
      </c>
      <c r="I4972" t="s">
        <v>61</v>
      </c>
      <c r="J4972" t="s">
        <v>61</v>
      </c>
      <c r="K4972" t="s">
        <v>61</v>
      </c>
      <c r="L4972" t="s">
        <v>61</v>
      </c>
      <c r="M4972" t="s">
        <v>62</v>
      </c>
      <c r="N4972" t="s">
        <v>61</v>
      </c>
      <c r="O4972" t="s">
        <v>61</v>
      </c>
    </row>
    <row r="4973" spans="2:15" x14ac:dyDescent="0.2">
      <c r="B4973" s="1" t="s">
        <v>30525</v>
      </c>
      <c r="D4973" s="10">
        <v>29358649</v>
      </c>
      <c r="E4973" t="s">
        <v>61</v>
      </c>
      <c r="F4973" t="s">
        <v>61</v>
      </c>
      <c r="G4973" t="s">
        <v>62</v>
      </c>
      <c r="H4973" t="s">
        <v>62</v>
      </c>
      <c r="I4973" t="s">
        <v>62</v>
      </c>
      <c r="J4973" t="s">
        <v>61</v>
      </c>
      <c r="K4973" t="s">
        <v>61</v>
      </c>
      <c r="L4973" t="s">
        <v>62</v>
      </c>
      <c r="M4973" t="s">
        <v>62</v>
      </c>
      <c r="N4973" t="s">
        <v>62</v>
      </c>
      <c r="O4973" t="s">
        <v>62</v>
      </c>
    </row>
    <row r="4974" spans="2:15" x14ac:dyDescent="0.2">
      <c r="B4974" s="1" t="s">
        <v>30526</v>
      </c>
      <c r="D4974" s="10">
        <v>29358649</v>
      </c>
      <c r="E4974" t="s">
        <v>62</v>
      </c>
      <c r="F4974" t="s">
        <v>62</v>
      </c>
      <c r="G4974" t="s">
        <v>62</v>
      </c>
      <c r="H4974" t="s">
        <v>62</v>
      </c>
      <c r="I4974" t="s">
        <v>62</v>
      </c>
      <c r="J4974" t="s">
        <v>62</v>
      </c>
      <c r="K4974" t="s">
        <v>62</v>
      </c>
      <c r="L4974" t="s">
        <v>62</v>
      </c>
      <c r="M4974" t="s">
        <v>62</v>
      </c>
      <c r="N4974" t="s">
        <v>62</v>
      </c>
      <c r="O4974" t="s">
        <v>62</v>
      </c>
    </row>
    <row r="4975" spans="2:15" x14ac:dyDescent="0.2">
      <c r="B4975" s="1" t="s">
        <v>30527</v>
      </c>
      <c r="D4975" s="10">
        <v>29358649</v>
      </c>
      <c r="E4975" t="s">
        <v>62</v>
      </c>
      <c r="F4975" t="s">
        <v>62</v>
      </c>
      <c r="G4975" t="s">
        <v>62</v>
      </c>
      <c r="H4975" t="s">
        <v>61</v>
      </c>
      <c r="I4975" t="s">
        <v>62</v>
      </c>
      <c r="J4975" t="s">
        <v>62</v>
      </c>
      <c r="K4975" t="s">
        <v>61</v>
      </c>
      <c r="L4975" t="s">
        <v>61</v>
      </c>
      <c r="M4975" t="s">
        <v>62</v>
      </c>
      <c r="N4975" t="s">
        <v>62</v>
      </c>
      <c r="O4975" t="s">
        <v>62</v>
      </c>
    </row>
    <row r="4976" spans="2:15" x14ac:dyDescent="0.2">
      <c r="B4976" s="1" t="s">
        <v>30528</v>
      </c>
      <c r="D4976" s="10">
        <v>29358649</v>
      </c>
      <c r="E4976" t="s">
        <v>62</v>
      </c>
      <c r="F4976" t="s">
        <v>62</v>
      </c>
      <c r="G4976" t="s">
        <v>62</v>
      </c>
      <c r="H4976" t="s">
        <v>62</v>
      </c>
      <c r="I4976" t="s">
        <v>62</v>
      </c>
      <c r="J4976" t="s">
        <v>62</v>
      </c>
      <c r="K4976" t="s">
        <v>62</v>
      </c>
      <c r="L4976" t="s">
        <v>62</v>
      </c>
      <c r="M4976" t="s">
        <v>61</v>
      </c>
      <c r="N4976" t="s">
        <v>62</v>
      </c>
      <c r="O4976" t="s">
        <v>62</v>
      </c>
    </row>
    <row r="4977" spans="2:15" x14ac:dyDescent="0.2">
      <c r="B4977" s="1" t="s">
        <v>30529</v>
      </c>
      <c r="D4977" s="10">
        <v>29358649</v>
      </c>
      <c r="E4977" t="s">
        <v>62</v>
      </c>
      <c r="F4977" t="s">
        <v>62</v>
      </c>
      <c r="G4977" t="s">
        <v>62</v>
      </c>
      <c r="H4977" t="s">
        <v>61</v>
      </c>
      <c r="I4977" t="s">
        <v>62</v>
      </c>
      <c r="J4977" t="s">
        <v>62</v>
      </c>
      <c r="K4977" t="s">
        <v>62</v>
      </c>
      <c r="L4977" t="s">
        <v>62</v>
      </c>
      <c r="M4977" t="s">
        <v>62</v>
      </c>
      <c r="N4977" t="s">
        <v>62</v>
      </c>
      <c r="O4977" t="s">
        <v>62</v>
      </c>
    </row>
    <row r="4978" spans="2:15" x14ac:dyDescent="0.2">
      <c r="B4978" s="1" t="s">
        <v>30530</v>
      </c>
      <c r="D4978" s="10">
        <v>29358649</v>
      </c>
      <c r="E4978" t="s">
        <v>62</v>
      </c>
      <c r="F4978" t="s">
        <v>62</v>
      </c>
      <c r="G4978" t="s">
        <v>62</v>
      </c>
      <c r="H4978" t="s">
        <v>62</v>
      </c>
      <c r="I4978" t="s">
        <v>62</v>
      </c>
      <c r="J4978" t="s">
        <v>62</v>
      </c>
      <c r="K4978" t="s">
        <v>62</v>
      </c>
      <c r="L4978" t="s">
        <v>62</v>
      </c>
      <c r="M4978" t="s">
        <v>62</v>
      </c>
      <c r="N4978" t="s">
        <v>62</v>
      </c>
      <c r="O4978" t="s">
        <v>62</v>
      </c>
    </row>
    <row r="4979" spans="2:15" x14ac:dyDescent="0.2">
      <c r="B4979" s="1" t="s">
        <v>30531</v>
      </c>
      <c r="D4979" s="10">
        <v>29358649</v>
      </c>
      <c r="E4979" t="s">
        <v>62</v>
      </c>
      <c r="F4979" t="s">
        <v>62</v>
      </c>
      <c r="G4979" t="s">
        <v>62</v>
      </c>
      <c r="H4979" t="s">
        <v>61</v>
      </c>
      <c r="I4979" t="s">
        <v>62</v>
      </c>
      <c r="J4979" t="s">
        <v>62</v>
      </c>
      <c r="K4979" t="s">
        <v>61</v>
      </c>
      <c r="L4979" t="s">
        <v>62</v>
      </c>
      <c r="M4979" t="s">
        <v>62</v>
      </c>
      <c r="N4979" t="s">
        <v>62</v>
      </c>
      <c r="O4979" t="s">
        <v>61</v>
      </c>
    </row>
    <row r="4980" spans="2:15" x14ac:dyDescent="0.2">
      <c r="B4980" s="1" t="s">
        <v>30532</v>
      </c>
      <c r="D4980" s="10">
        <v>29358649</v>
      </c>
      <c r="E4980" t="s">
        <v>61</v>
      </c>
      <c r="F4980" t="s">
        <v>62</v>
      </c>
      <c r="G4980" t="s">
        <v>61</v>
      </c>
      <c r="H4980" t="s">
        <v>61</v>
      </c>
      <c r="I4980" t="s">
        <v>62</v>
      </c>
      <c r="J4980" t="s">
        <v>61</v>
      </c>
      <c r="K4980" t="s">
        <v>61</v>
      </c>
      <c r="L4980" t="s">
        <v>62</v>
      </c>
      <c r="M4980" t="s">
        <v>62</v>
      </c>
      <c r="N4980" t="s">
        <v>62</v>
      </c>
      <c r="O4980" t="s">
        <v>62</v>
      </c>
    </row>
    <row r="4981" spans="2:15" x14ac:dyDescent="0.2">
      <c r="B4981" s="1" t="s">
        <v>30533</v>
      </c>
      <c r="D4981" s="10">
        <v>29358649</v>
      </c>
      <c r="E4981" t="s">
        <v>61</v>
      </c>
      <c r="F4981" t="s">
        <v>62</v>
      </c>
      <c r="G4981" t="s">
        <v>62</v>
      </c>
      <c r="H4981" t="s">
        <v>62</v>
      </c>
      <c r="I4981" t="s">
        <v>61</v>
      </c>
      <c r="J4981" t="s">
        <v>61</v>
      </c>
      <c r="K4981" t="s">
        <v>61</v>
      </c>
      <c r="L4981" t="s">
        <v>62</v>
      </c>
      <c r="M4981" t="s">
        <v>62</v>
      </c>
      <c r="N4981" t="s">
        <v>62</v>
      </c>
      <c r="O4981" t="s">
        <v>61</v>
      </c>
    </row>
    <row r="4982" spans="2:15" x14ac:dyDescent="0.2">
      <c r="B4982" s="1" t="s">
        <v>30534</v>
      </c>
      <c r="D4982" s="10">
        <v>29358649</v>
      </c>
      <c r="E4982" t="s">
        <v>62</v>
      </c>
      <c r="F4982" t="s">
        <v>62</v>
      </c>
      <c r="G4982" t="s">
        <v>61</v>
      </c>
      <c r="H4982" t="s">
        <v>62</v>
      </c>
      <c r="I4982" t="s">
        <v>62</v>
      </c>
      <c r="J4982" t="s">
        <v>62</v>
      </c>
      <c r="K4982" t="s">
        <v>61</v>
      </c>
      <c r="L4982" t="s">
        <v>62</v>
      </c>
      <c r="M4982" t="s">
        <v>62</v>
      </c>
      <c r="N4982" t="s">
        <v>62</v>
      </c>
      <c r="O4982" t="s">
        <v>62</v>
      </c>
    </row>
    <row r="4983" spans="2:15" x14ac:dyDescent="0.2">
      <c r="B4983" s="1" t="s">
        <v>30535</v>
      </c>
      <c r="D4983" s="10">
        <v>29358649</v>
      </c>
      <c r="E4983" t="s">
        <v>62</v>
      </c>
      <c r="F4983" t="s">
        <v>62</v>
      </c>
      <c r="G4983" t="s">
        <v>62</v>
      </c>
      <c r="H4983" t="s">
        <v>62</v>
      </c>
      <c r="I4983" t="s">
        <v>62</v>
      </c>
      <c r="J4983" t="s">
        <v>62</v>
      </c>
      <c r="K4983" t="s">
        <v>61</v>
      </c>
      <c r="L4983" t="s">
        <v>62</v>
      </c>
      <c r="M4983" t="s">
        <v>62</v>
      </c>
      <c r="N4983" t="s">
        <v>62</v>
      </c>
      <c r="O4983" t="s">
        <v>61</v>
      </c>
    </row>
    <row r="4984" spans="2:15" x14ac:dyDescent="0.2">
      <c r="B4984" s="1" t="s">
        <v>30536</v>
      </c>
      <c r="D4984" s="10">
        <v>29358649</v>
      </c>
      <c r="E4984" t="s">
        <v>62</v>
      </c>
      <c r="F4984" t="s">
        <v>62</v>
      </c>
      <c r="G4984" t="s">
        <v>62</v>
      </c>
      <c r="H4984" t="s">
        <v>62</v>
      </c>
      <c r="I4984" t="s">
        <v>62</v>
      </c>
      <c r="J4984" t="s">
        <v>62</v>
      </c>
      <c r="K4984" t="s">
        <v>61</v>
      </c>
      <c r="L4984" t="s">
        <v>62</v>
      </c>
      <c r="M4984" t="s">
        <v>62</v>
      </c>
      <c r="N4984" t="s">
        <v>62</v>
      </c>
      <c r="O4984" t="s">
        <v>61</v>
      </c>
    </row>
    <row r="4985" spans="2:15" x14ac:dyDescent="0.2">
      <c r="B4985" s="1" t="s">
        <v>30537</v>
      </c>
      <c r="D4985" s="10">
        <v>29358649</v>
      </c>
      <c r="E4985" t="s">
        <v>62</v>
      </c>
      <c r="F4985" t="s">
        <v>61</v>
      </c>
      <c r="G4985" t="s">
        <v>62</v>
      </c>
      <c r="H4985" t="s">
        <v>62</v>
      </c>
      <c r="I4985" t="s">
        <v>62</v>
      </c>
      <c r="J4985" t="s">
        <v>62</v>
      </c>
      <c r="K4985" t="s">
        <v>62</v>
      </c>
      <c r="L4985" t="s">
        <v>62</v>
      </c>
      <c r="M4985" t="s">
        <v>62</v>
      </c>
      <c r="N4985" t="s">
        <v>62</v>
      </c>
      <c r="O4985" t="s">
        <v>61</v>
      </c>
    </row>
    <row r="4986" spans="2:15" x14ac:dyDescent="0.2">
      <c r="B4986" s="1" t="s">
        <v>30538</v>
      </c>
      <c r="D4986" s="10">
        <v>29358649</v>
      </c>
      <c r="E4986" t="s">
        <v>62</v>
      </c>
      <c r="F4986" t="s">
        <v>62</v>
      </c>
      <c r="G4986" t="s">
        <v>62</v>
      </c>
      <c r="H4986" t="s">
        <v>62</v>
      </c>
      <c r="I4986" t="s">
        <v>62</v>
      </c>
      <c r="J4986" t="s">
        <v>62</v>
      </c>
      <c r="K4986" t="s">
        <v>61</v>
      </c>
      <c r="L4986" t="s">
        <v>62</v>
      </c>
      <c r="M4986" t="s">
        <v>62</v>
      </c>
      <c r="N4986" t="s">
        <v>62</v>
      </c>
      <c r="O4986" t="s">
        <v>62</v>
      </c>
    </row>
    <row r="4987" spans="2:15" x14ac:dyDescent="0.2">
      <c r="B4987" s="1" t="s">
        <v>30539</v>
      </c>
      <c r="D4987" s="10">
        <v>29358649</v>
      </c>
      <c r="E4987" t="s">
        <v>62</v>
      </c>
      <c r="F4987" t="s">
        <v>62</v>
      </c>
      <c r="G4987" t="s">
        <v>62</v>
      </c>
      <c r="H4987" t="s">
        <v>62</v>
      </c>
      <c r="I4987" t="s">
        <v>62</v>
      </c>
      <c r="J4987" t="s">
        <v>62</v>
      </c>
      <c r="K4987" t="s">
        <v>62</v>
      </c>
      <c r="L4987" t="s">
        <v>62</v>
      </c>
      <c r="M4987" t="s">
        <v>62</v>
      </c>
      <c r="N4987" t="s">
        <v>62</v>
      </c>
      <c r="O4987" t="s">
        <v>62</v>
      </c>
    </row>
    <row r="4988" spans="2:15" x14ac:dyDescent="0.2">
      <c r="B4988" s="1" t="s">
        <v>30540</v>
      </c>
      <c r="D4988" s="10">
        <v>29358649</v>
      </c>
      <c r="E4988" t="s">
        <v>62</v>
      </c>
      <c r="F4988" t="s">
        <v>62</v>
      </c>
      <c r="G4988" t="s">
        <v>62</v>
      </c>
      <c r="H4988" t="s">
        <v>62</v>
      </c>
      <c r="I4988" t="s">
        <v>62</v>
      </c>
      <c r="J4988" t="s">
        <v>62</v>
      </c>
      <c r="K4988" t="s">
        <v>61</v>
      </c>
      <c r="L4988" t="s">
        <v>62</v>
      </c>
      <c r="M4988" t="s">
        <v>62</v>
      </c>
      <c r="N4988" t="s">
        <v>62</v>
      </c>
      <c r="O4988" t="s">
        <v>62</v>
      </c>
    </row>
    <row r="4989" spans="2:15" x14ac:dyDescent="0.2">
      <c r="B4989" s="1" t="s">
        <v>30541</v>
      </c>
      <c r="D4989" s="10">
        <v>29358649</v>
      </c>
      <c r="E4989" t="s">
        <v>62</v>
      </c>
      <c r="F4989" t="s">
        <v>62</v>
      </c>
      <c r="G4989" t="s">
        <v>61</v>
      </c>
      <c r="H4989" t="s">
        <v>61</v>
      </c>
      <c r="I4989" t="s">
        <v>62</v>
      </c>
      <c r="J4989" t="s">
        <v>62</v>
      </c>
      <c r="K4989" t="s">
        <v>62</v>
      </c>
      <c r="L4989" t="s">
        <v>62</v>
      </c>
      <c r="M4989" t="s">
        <v>62</v>
      </c>
      <c r="N4989" t="s">
        <v>62</v>
      </c>
      <c r="O4989" t="s">
        <v>62</v>
      </c>
    </row>
    <row r="4990" spans="2:15" x14ac:dyDescent="0.2">
      <c r="B4990" s="1" t="s">
        <v>30542</v>
      </c>
      <c r="D4990" s="10">
        <v>29358649</v>
      </c>
      <c r="E4990" t="s">
        <v>62</v>
      </c>
      <c r="F4990" t="s">
        <v>62</v>
      </c>
      <c r="G4990" t="s">
        <v>62</v>
      </c>
      <c r="H4990" t="s">
        <v>62</v>
      </c>
      <c r="I4990" t="s">
        <v>62</v>
      </c>
      <c r="J4990" t="s">
        <v>62</v>
      </c>
      <c r="K4990" t="s">
        <v>61</v>
      </c>
      <c r="L4990" t="s">
        <v>62</v>
      </c>
      <c r="M4990" t="s">
        <v>62</v>
      </c>
      <c r="N4990" t="s">
        <v>62</v>
      </c>
      <c r="O4990" t="s">
        <v>61</v>
      </c>
    </row>
    <row r="4991" spans="2:15" x14ac:dyDescent="0.2">
      <c r="B4991" s="1" t="s">
        <v>30543</v>
      </c>
      <c r="D4991" s="10">
        <v>29358649</v>
      </c>
      <c r="I4991" t="s">
        <v>61</v>
      </c>
      <c r="N4991" t="s">
        <v>61</v>
      </c>
    </row>
    <row r="4992" spans="2:15" x14ac:dyDescent="0.2">
      <c r="B4992" s="1" t="s">
        <v>30544</v>
      </c>
      <c r="D4992" s="10">
        <v>29358649</v>
      </c>
      <c r="I4992" t="s">
        <v>61</v>
      </c>
      <c r="N4992" t="s">
        <v>61</v>
      </c>
    </row>
    <row r="4993" spans="2:15" x14ac:dyDescent="0.2">
      <c r="B4993" s="1" t="s">
        <v>30545</v>
      </c>
      <c r="D4993" s="10">
        <v>29358649</v>
      </c>
      <c r="I4993" t="s">
        <v>61</v>
      </c>
      <c r="N4993" t="s">
        <v>61</v>
      </c>
    </row>
    <row r="4994" spans="2:15" x14ac:dyDescent="0.2">
      <c r="B4994" s="1" t="s">
        <v>30546</v>
      </c>
      <c r="D4994" s="10">
        <v>29358649</v>
      </c>
      <c r="I4994" t="s">
        <v>61</v>
      </c>
      <c r="N4994" t="s">
        <v>61</v>
      </c>
    </row>
    <row r="4995" spans="2:15" x14ac:dyDescent="0.2">
      <c r="B4995" s="1" t="s">
        <v>30547</v>
      </c>
      <c r="D4995" s="10">
        <v>29358649</v>
      </c>
      <c r="I4995" t="s">
        <v>61</v>
      </c>
      <c r="N4995" t="s">
        <v>61</v>
      </c>
    </row>
    <row r="4996" spans="2:15" x14ac:dyDescent="0.2">
      <c r="B4996" s="1" t="s">
        <v>30548</v>
      </c>
      <c r="D4996" s="10">
        <v>29358649</v>
      </c>
      <c r="I4996" t="s">
        <v>61</v>
      </c>
      <c r="N4996" t="s">
        <v>61</v>
      </c>
    </row>
    <row r="4997" spans="2:15" x14ac:dyDescent="0.2">
      <c r="B4997" s="1" t="s">
        <v>30549</v>
      </c>
      <c r="D4997" s="10">
        <v>29358649</v>
      </c>
      <c r="I4997" t="s">
        <v>61</v>
      </c>
      <c r="N4997" t="s">
        <v>61</v>
      </c>
    </row>
    <row r="4998" spans="2:15" x14ac:dyDescent="0.2">
      <c r="B4998" s="1" t="s">
        <v>30550</v>
      </c>
      <c r="D4998" s="10">
        <v>29358649</v>
      </c>
      <c r="I4998" t="s">
        <v>61</v>
      </c>
      <c r="N4998" t="s">
        <v>61</v>
      </c>
    </row>
    <row r="4999" spans="2:15" x14ac:dyDescent="0.2">
      <c r="B4999" s="1" t="s">
        <v>30551</v>
      </c>
      <c r="D4999" s="10">
        <v>29358649</v>
      </c>
      <c r="I4999" t="s">
        <v>61</v>
      </c>
      <c r="N4999" t="s">
        <v>61</v>
      </c>
    </row>
    <row r="5000" spans="2:15" x14ac:dyDescent="0.2">
      <c r="B5000" s="1" t="s">
        <v>30552</v>
      </c>
      <c r="D5000" s="10">
        <v>29358649</v>
      </c>
      <c r="G5000" t="s">
        <v>61</v>
      </c>
      <c r="I5000" t="s">
        <v>62</v>
      </c>
      <c r="M5000" t="s">
        <v>61</v>
      </c>
      <c r="N5000" t="s">
        <v>61</v>
      </c>
      <c r="O5000" t="s">
        <v>61</v>
      </c>
    </row>
    <row r="5001" spans="2:15" x14ac:dyDescent="0.2">
      <c r="B5001" s="1" t="s">
        <v>30553</v>
      </c>
      <c r="D5001" s="10">
        <v>29358649</v>
      </c>
      <c r="I5001" t="s">
        <v>61</v>
      </c>
      <c r="N5001" t="s">
        <v>61</v>
      </c>
    </row>
    <row r="5002" spans="2:15" x14ac:dyDescent="0.2">
      <c r="B5002" s="1" t="s">
        <v>30554</v>
      </c>
      <c r="D5002" s="10">
        <v>29358649</v>
      </c>
      <c r="I5002" t="s">
        <v>61</v>
      </c>
      <c r="N5002" t="s">
        <v>61</v>
      </c>
    </row>
    <row r="5003" spans="2:15" x14ac:dyDescent="0.2">
      <c r="B5003" s="1" t="s">
        <v>30555</v>
      </c>
      <c r="D5003" s="10">
        <v>29358649</v>
      </c>
      <c r="I5003" t="s">
        <v>61</v>
      </c>
      <c r="M5003" t="s">
        <v>61</v>
      </c>
      <c r="N5003" t="s">
        <v>61</v>
      </c>
    </row>
    <row r="5004" spans="2:15" x14ac:dyDescent="0.2">
      <c r="B5004" s="1" t="s">
        <v>30556</v>
      </c>
      <c r="D5004" s="10">
        <v>29358649</v>
      </c>
      <c r="G5004" t="s">
        <v>61</v>
      </c>
      <c r="I5004" t="s">
        <v>62</v>
      </c>
      <c r="M5004" t="s">
        <v>61</v>
      </c>
      <c r="N5004" t="s">
        <v>61</v>
      </c>
      <c r="O5004" t="s">
        <v>61</v>
      </c>
    </row>
    <row r="5005" spans="2:15" x14ac:dyDescent="0.2">
      <c r="B5005" s="1" t="s">
        <v>30557</v>
      </c>
      <c r="D5005" s="10">
        <v>29358649</v>
      </c>
      <c r="G5005" t="s">
        <v>61</v>
      </c>
      <c r="I5005" t="s">
        <v>61</v>
      </c>
      <c r="M5005" t="s">
        <v>61</v>
      </c>
      <c r="N5005" t="s">
        <v>61</v>
      </c>
      <c r="O5005" t="s">
        <v>61</v>
      </c>
    </row>
    <row r="5006" spans="2:15" x14ac:dyDescent="0.2">
      <c r="B5006" s="1" t="s">
        <v>30558</v>
      </c>
      <c r="D5006" s="10">
        <v>29358649</v>
      </c>
      <c r="G5006" t="s">
        <v>61</v>
      </c>
      <c r="I5006" t="s">
        <v>61</v>
      </c>
      <c r="M5006" t="s">
        <v>61</v>
      </c>
      <c r="N5006" t="s">
        <v>61</v>
      </c>
      <c r="O5006" t="s">
        <v>61</v>
      </c>
    </row>
    <row r="5007" spans="2:15" x14ac:dyDescent="0.2">
      <c r="B5007" s="1" t="s">
        <v>30559</v>
      </c>
      <c r="D5007" s="10">
        <v>29358649</v>
      </c>
      <c r="G5007" t="s">
        <v>61</v>
      </c>
      <c r="I5007" t="s">
        <v>62</v>
      </c>
      <c r="M5007" t="s">
        <v>61</v>
      </c>
      <c r="N5007" t="s">
        <v>61</v>
      </c>
      <c r="O5007" t="s">
        <v>62</v>
      </c>
    </row>
    <row r="5008" spans="2:15" x14ac:dyDescent="0.2">
      <c r="B5008" s="1" t="s">
        <v>30560</v>
      </c>
      <c r="D5008" s="10">
        <v>29358649</v>
      </c>
      <c r="I5008" t="s">
        <v>61</v>
      </c>
      <c r="N5008" t="s">
        <v>61</v>
      </c>
    </row>
    <row r="5009" spans="2:15" x14ac:dyDescent="0.2">
      <c r="B5009" s="1" t="s">
        <v>30561</v>
      </c>
      <c r="D5009" s="10">
        <v>29358649</v>
      </c>
      <c r="G5009" t="s">
        <v>61</v>
      </c>
      <c r="I5009" t="s">
        <v>61</v>
      </c>
      <c r="M5009" t="s">
        <v>61</v>
      </c>
      <c r="N5009" t="s">
        <v>61</v>
      </c>
      <c r="O5009" t="s">
        <v>61</v>
      </c>
    </row>
    <row r="5010" spans="2:15" x14ac:dyDescent="0.2">
      <c r="B5010" s="1" t="s">
        <v>30562</v>
      </c>
      <c r="D5010" s="10">
        <v>29358649</v>
      </c>
      <c r="I5010" t="s">
        <v>61</v>
      </c>
      <c r="N5010" t="s">
        <v>61</v>
      </c>
    </row>
    <row r="5011" spans="2:15" x14ac:dyDescent="0.2">
      <c r="B5011" s="1" t="s">
        <v>30563</v>
      </c>
      <c r="D5011" s="10">
        <v>29358649</v>
      </c>
      <c r="I5011" t="s">
        <v>61</v>
      </c>
      <c r="N5011" t="s">
        <v>61</v>
      </c>
    </row>
    <row r="5012" spans="2:15" x14ac:dyDescent="0.2">
      <c r="B5012" s="1" t="s">
        <v>30564</v>
      </c>
      <c r="D5012" s="10">
        <v>29358649</v>
      </c>
      <c r="I5012" t="s">
        <v>61</v>
      </c>
      <c r="N5012" t="s">
        <v>61</v>
      </c>
    </row>
    <row r="5013" spans="2:15" x14ac:dyDescent="0.2">
      <c r="B5013" s="1" t="s">
        <v>30565</v>
      </c>
      <c r="D5013" s="10">
        <v>29358649</v>
      </c>
      <c r="I5013" t="s">
        <v>61</v>
      </c>
      <c r="N5013" t="s">
        <v>61</v>
      </c>
    </row>
    <row r="5014" spans="2:15" x14ac:dyDescent="0.2">
      <c r="B5014" s="1" t="s">
        <v>30566</v>
      </c>
      <c r="D5014" s="10">
        <v>29358649</v>
      </c>
      <c r="I5014" t="s">
        <v>61</v>
      </c>
      <c r="N5014" t="s">
        <v>61</v>
      </c>
    </row>
    <row r="5015" spans="2:15" x14ac:dyDescent="0.2">
      <c r="B5015" s="1" t="s">
        <v>30567</v>
      </c>
      <c r="D5015" s="10">
        <v>29358649</v>
      </c>
      <c r="I5015" t="s">
        <v>61</v>
      </c>
      <c r="N5015" t="s">
        <v>61</v>
      </c>
    </row>
    <row r="5016" spans="2:15" x14ac:dyDescent="0.2">
      <c r="B5016" s="1" t="s">
        <v>30568</v>
      </c>
      <c r="D5016" s="10">
        <v>29358649</v>
      </c>
      <c r="G5016" t="s">
        <v>61</v>
      </c>
      <c r="I5016" t="s">
        <v>62</v>
      </c>
      <c r="M5016" t="s">
        <v>61</v>
      </c>
      <c r="N5016" t="s">
        <v>61</v>
      </c>
      <c r="O5016" t="s">
        <v>62</v>
      </c>
    </row>
    <row r="5017" spans="2:15" x14ac:dyDescent="0.2">
      <c r="B5017" s="1" t="s">
        <v>30569</v>
      </c>
      <c r="D5017" s="10">
        <v>29358649</v>
      </c>
      <c r="I5017" t="s">
        <v>61</v>
      </c>
      <c r="N5017" t="s">
        <v>61</v>
      </c>
    </row>
    <row r="5018" spans="2:15" x14ac:dyDescent="0.2">
      <c r="B5018" s="1" t="s">
        <v>30570</v>
      </c>
      <c r="D5018" s="10">
        <v>29358649</v>
      </c>
      <c r="I5018" t="s">
        <v>61</v>
      </c>
      <c r="N5018" t="s">
        <v>61</v>
      </c>
    </row>
    <row r="5019" spans="2:15" x14ac:dyDescent="0.2">
      <c r="B5019" s="1" t="s">
        <v>30571</v>
      </c>
      <c r="D5019" s="10">
        <v>29358649</v>
      </c>
      <c r="I5019" t="s">
        <v>61</v>
      </c>
      <c r="N5019" t="s">
        <v>61</v>
      </c>
    </row>
    <row r="5020" spans="2:15" x14ac:dyDescent="0.2">
      <c r="B5020" s="1" t="s">
        <v>30572</v>
      </c>
      <c r="D5020" s="10">
        <v>29358649</v>
      </c>
      <c r="G5020" t="s">
        <v>61</v>
      </c>
      <c r="I5020" t="s">
        <v>61</v>
      </c>
      <c r="M5020" t="s">
        <v>61</v>
      </c>
      <c r="N5020" t="s">
        <v>61</v>
      </c>
      <c r="O5020" t="s">
        <v>61</v>
      </c>
    </row>
    <row r="5021" spans="2:15" x14ac:dyDescent="0.2">
      <c r="B5021" s="1" t="s">
        <v>30573</v>
      </c>
      <c r="D5021" s="10">
        <v>29358649</v>
      </c>
      <c r="I5021" t="s">
        <v>61</v>
      </c>
      <c r="N5021" t="s">
        <v>61</v>
      </c>
    </row>
    <row r="5022" spans="2:15" x14ac:dyDescent="0.2">
      <c r="B5022" s="1" t="s">
        <v>30574</v>
      </c>
      <c r="D5022" s="10">
        <v>29358649</v>
      </c>
      <c r="I5022" t="s">
        <v>61</v>
      </c>
      <c r="N5022" t="s">
        <v>61</v>
      </c>
    </row>
    <row r="5023" spans="2:15" x14ac:dyDescent="0.2">
      <c r="B5023" s="1" t="s">
        <v>30575</v>
      </c>
      <c r="D5023" s="10">
        <v>29358649</v>
      </c>
      <c r="I5023" t="s">
        <v>61</v>
      </c>
      <c r="N5023" t="s">
        <v>61</v>
      </c>
    </row>
    <row r="5024" spans="2:15" x14ac:dyDescent="0.2">
      <c r="B5024" s="1" t="s">
        <v>30576</v>
      </c>
      <c r="D5024" s="10">
        <v>29358649</v>
      </c>
      <c r="I5024" t="s">
        <v>61</v>
      </c>
      <c r="N5024" t="s">
        <v>61</v>
      </c>
    </row>
    <row r="5025" spans="2:15" x14ac:dyDescent="0.2">
      <c r="B5025" s="1" t="s">
        <v>30577</v>
      </c>
      <c r="D5025" s="10">
        <v>29358649</v>
      </c>
      <c r="I5025" t="s">
        <v>61</v>
      </c>
      <c r="N5025" t="s">
        <v>61</v>
      </c>
    </row>
    <row r="5026" spans="2:15" x14ac:dyDescent="0.2">
      <c r="B5026" s="1" t="s">
        <v>30578</v>
      </c>
      <c r="D5026" s="10">
        <v>29358649</v>
      </c>
      <c r="I5026" t="s">
        <v>61</v>
      </c>
      <c r="N5026" t="s">
        <v>61</v>
      </c>
    </row>
    <row r="5027" spans="2:15" x14ac:dyDescent="0.2">
      <c r="B5027" s="1" t="s">
        <v>30579</v>
      </c>
      <c r="D5027" s="10">
        <v>29358649</v>
      </c>
      <c r="I5027" t="s">
        <v>61</v>
      </c>
      <c r="N5027" t="s">
        <v>61</v>
      </c>
    </row>
    <row r="5028" spans="2:15" x14ac:dyDescent="0.2">
      <c r="B5028" s="1" t="s">
        <v>30580</v>
      </c>
      <c r="D5028" s="10">
        <v>29358649</v>
      </c>
      <c r="I5028" t="s">
        <v>61</v>
      </c>
      <c r="N5028" t="s">
        <v>61</v>
      </c>
    </row>
    <row r="5029" spans="2:15" x14ac:dyDescent="0.2">
      <c r="B5029" s="1" t="s">
        <v>30581</v>
      </c>
      <c r="D5029" s="10">
        <v>29358649</v>
      </c>
      <c r="I5029" t="s">
        <v>61</v>
      </c>
      <c r="N5029" t="s">
        <v>61</v>
      </c>
    </row>
    <row r="5030" spans="2:15" x14ac:dyDescent="0.2">
      <c r="B5030" s="1" t="s">
        <v>30582</v>
      </c>
      <c r="D5030" s="10">
        <v>29358649</v>
      </c>
      <c r="G5030" t="s">
        <v>61</v>
      </c>
      <c r="I5030" t="s">
        <v>61</v>
      </c>
      <c r="M5030" t="s">
        <v>61</v>
      </c>
      <c r="N5030" t="s">
        <v>61</v>
      </c>
      <c r="O5030" t="s">
        <v>61</v>
      </c>
    </row>
    <row r="5031" spans="2:15" x14ac:dyDescent="0.2">
      <c r="B5031" s="1" t="s">
        <v>30583</v>
      </c>
      <c r="D5031" s="10">
        <v>29358649</v>
      </c>
      <c r="G5031" t="s">
        <v>61</v>
      </c>
      <c r="I5031" t="s">
        <v>62</v>
      </c>
      <c r="M5031" t="s">
        <v>61</v>
      </c>
      <c r="N5031" t="s">
        <v>61</v>
      </c>
      <c r="O5031" t="s">
        <v>61</v>
      </c>
    </row>
    <row r="5032" spans="2:15" x14ac:dyDescent="0.2">
      <c r="B5032" s="1" t="s">
        <v>30584</v>
      </c>
      <c r="D5032" s="10">
        <v>29358649</v>
      </c>
      <c r="I5032" t="s">
        <v>61</v>
      </c>
      <c r="N5032" t="s">
        <v>61</v>
      </c>
    </row>
    <row r="5033" spans="2:15" x14ac:dyDescent="0.2">
      <c r="B5033" s="1" t="s">
        <v>30585</v>
      </c>
      <c r="D5033" s="10">
        <v>29358649</v>
      </c>
      <c r="I5033" t="s">
        <v>61</v>
      </c>
      <c r="N5033" t="s">
        <v>61</v>
      </c>
    </row>
    <row r="5034" spans="2:15" x14ac:dyDescent="0.2">
      <c r="B5034" s="1" t="s">
        <v>30586</v>
      </c>
      <c r="D5034" s="10">
        <v>29358649</v>
      </c>
      <c r="I5034" t="s">
        <v>61</v>
      </c>
      <c r="N5034" t="s">
        <v>61</v>
      </c>
    </row>
    <row r="5035" spans="2:15" x14ac:dyDescent="0.2">
      <c r="B5035" s="1" t="s">
        <v>30587</v>
      </c>
      <c r="D5035" s="10">
        <v>29358649</v>
      </c>
      <c r="I5035" t="s">
        <v>61</v>
      </c>
      <c r="N5035" t="s">
        <v>61</v>
      </c>
    </row>
    <row r="5036" spans="2:15" x14ac:dyDescent="0.2">
      <c r="B5036" s="1" t="s">
        <v>30588</v>
      </c>
      <c r="D5036" s="10">
        <v>29358649</v>
      </c>
      <c r="I5036" t="s">
        <v>61</v>
      </c>
      <c r="N5036" t="s">
        <v>61</v>
      </c>
    </row>
    <row r="5037" spans="2:15" x14ac:dyDescent="0.2">
      <c r="B5037" s="1" t="s">
        <v>30589</v>
      </c>
      <c r="D5037" s="10">
        <v>29358649</v>
      </c>
      <c r="G5037" t="s">
        <v>61</v>
      </c>
      <c r="I5037" t="s">
        <v>62</v>
      </c>
      <c r="M5037" t="s">
        <v>61</v>
      </c>
      <c r="N5037" t="s">
        <v>61</v>
      </c>
      <c r="O5037" t="s">
        <v>61</v>
      </c>
    </row>
    <row r="5038" spans="2:15" x14ac:dyDescent="0.2">
      <c r="B5038" s="1" t="s">
        <v>30590</v>
      </c>
      <c r="D5038" s="10">
        <v>29358649</v>
      </c>
      <c r="I5038" t="s">
        <v>61</v>
      </c>
      <c r="N5038" t="s">
        <v>61</v>
      </c>
    </row>
    <row r="5039" spans="2:15" x14ac:dyDescent="0.2">
      <c r="B5039" s="1" t="s">
        <v>30591</v>
      </c>
      <c r="D5039" s="10">
        <v>29358649</v>
      </c>
      <c r="I5039" t="s">
        <v>61</v>
      </c>
      <c r="N5039" t="s">
        <v>61</v>
      </c>
    </row>
    <row r="5040" spans="2:15" x14ac:dyDescent="0.2">
      <c r="B5040" s="1" t="s">
        <v>30592</v>
      </c>
      <c r="D5040" s="10">
        <v>29358649</v>
      </c>
      <c r="I5040" t="s">
        <v>61</v>
      </c>
      <c r="N5040" t="s">
        <v>61</v>
      </c>
    </row>
    <row r="5041" spans="2:15" x14ac:dyDescent="0.2">
      <c r="B5041" s="1" t="s">
        <v>30593</v>
      </c>
      <c r="D5041" s="10">
        <v>29358649</v>
      </c>
      <c r="I5041" t="s">
        <v>61</v>
      </c>
      <c r="N5041" t="s">
        <v>61</v>
      </c>
    </row>
    <row r="5042" spans="2:15" x14ac:dyDescent="0.2">
      <c r="B5042" s="1" t="s">
        <v>30594</v>
      </c>
      <c r="D5042" s="10">
        <v>29358649</v>
      </c>
      <c r="I5042" t="s">
        <v>61</v>
      </c>
      <c r="N5042" t="s">
        <v>61</v>
      </c>
    </row>
    <row r="5043" spans="2:15" x14ac:dyDescent="0.2">
      <c r="B5043" s="1" t="s">
        <v>30595</v>
      </c>
      <c r="D5043" s="10">
        <v>29358649</v>
      </c>
      <c r="I5043" t="s">
        <v>61</v>
      </c>
      <c r="N5043" t="s">
        <v>61</v>
      </c>
    </row>
    <row r="5044" spans="2:15" x14ac:dyDescent="0.2">
      <c r="B5044" s="1" t="s">
        <v>30596</v>
      </c>
      <c r="D5044" s="10">
        <v>29358649</v>
      </c>
      <c r="G5044" t="s">
        <v>61</v>
      </c>
      <c r="I5044" t="s">
        <v>62</v>
      </c>
      <c r="M5044" t="s">
        <v>61</v>
      </c>
      <c r="N5044" t="s">
        <v>61</v>
      </c>
      <c r="O5044" t="s">
        <v>61</v>
      </c>
    </row>
    <row r="5045" spans="2:15" x14ac:dyDescent="0.2">
      <c r="B5045" s="1" t="s">
        <v>30597</v>
      </c>
      <c r="D5045" s="10">
        <v>29358649</v>
      </c>
      <c r="G5045" t="s">
        <v>61</v>
      </c>
      <c r="I5045" t="s">
        <v>61</v>
      </c>
      <c r="M5045" t="s">
        <v>61</v>
      </c>
      <c r="N5045" t="s">
        <v>61</v>
      </c>
      <c r="O5045" t="s">
        <v>61</v>
      </c>
    </row>
    <row r="5046" spans="2:15" x14ac:dyDescent="0.2">
      <c r="B5046" s="1" t="s">
        <v>30598</v>
      </c>
      <c r="D5046" s="10">
        <v>29358649</v>
      </c>
      <c r="G5046" t="s">
        <v>61</v>
      </c>
      <c r="I5046" t="s">
        <v>62</v>
      </c>
      <c r="N5046" t="s">
        <v>61</v>
      </c>
      <c r="O5046" t="s">
        <v>62</v>
      </c>
    </row>
    <row r="5047" spans="2:15" x14ac:dyDescent="0.2">
      <c r="B5047" s="1" t="s">
        <v>30599</v>
      </c>
      <c r="D5047" s="10">
        <v>29358649</v>
      </c>
      <c r="G5047" t="s">
        <v>61</v>
      </c>
      <c r="I5047" t="s">
        <v>61</v>
      </c>
      <c r="M5047" t="s">
        <v>61</v>
      </c>
      <c r="N5047" t="s">
        <v>61</v>
      </c>
      <c r="O5047" t="s">
        <v>61</v>
      </c>
    </row>
    <row r="5048" spans="2:15" x14ac:dyDescent="0.2">
      <c r="B5048" s="1" t="s">
        <v>30600</v>
      </c>
      <c r="D5048" s="10">
        <v>29358649</v>
      </c>
      <c r="G5048" t="s">
        <v>61</v>
      </c>
      <c r="I5048" t="s">
        <v>61</v>
      </c>
      <c r="M5048" t="s">
        <v>61</v>
      </c>
      <c r="N5048" t="s">
        <v>61</v>
      </c>
      <c r="O5048" t="s">
        <v>61</v>
      </c>
    </row>
    <row r="5049" spans="2:15" x14ac:dyDescent="0.2">
      <c r="B5049" s="1" t="s">
        <v>30601</v>
      </c>
      <c r="D5049" s="10">
        <v>29358649</v>
      </c>
      <c r="G5049" t="s">
        <v>61</v>
      </c>
      <c r="I5049" t="s">
        <v>61</v>
      </c>
      <c r="M5049" t="s">
        <v>61</v>
      </c>
      <c r="N5049" t="s">
        <v>61</v>
      </c>
      <c r="O5049" t="s">
        <v>61</v>
      </c>
    </row>
    <row r="5050" spans="2:15" x14ac:dyDescent="0.2">
      <c r="B5050" s="1" t="s">
        <v>30602</v>
      </c>
      <c r="D5050" s="10">
        <v>29358649</v>
      </c>
      <c r="G5050" t="s">
        <v>61</v>
      </c>
      <c r="I5050" t="s">
        <v>61</v>
      </c>
      <c r="M5050" t="s">
        <v>61</v>
      </c>
      <c r="N5050" t="s">
        <v>61</v>
      </c>
      <c r="O5050" t="s">
        <v>61</v>
      </c>
    </row>
    <row r="5051" spans="2:15" x14ac:dyDescent="0.2">
      <c r="B5051" s="1" t="s">
        <v>30603</v>
      </c>
      <c r="D5051" s="10">
        <v>29358649</v>
      </c>
      <c r="I5051" t="s">
        <v>61</v>
      </c>
      <c r="N5051" t="s">
        <v>61</v>
      </c>
    </row>
    <row r="5052" spans="2:15" x14ac:dyDescent="0.2">
      <c r="B5052" s="1" t="s">
        <v>30604</v>
      </c>
      <c r="D5052" s="10">
        <v>29358649</v>
      </c>
      <c r="I5052" t="s">
        <v>61</v>
      </c>
      <c r="N5052" t="s">
        <v>61</v>
      </c>
    </row>
    <row r="5053" spans="2:15" x14ac:dyDescent="0.2">
      <c r="B5053" s="1" t="s">
        <v>30605</v>
      </c>
      <c r="D5053" s="10">
        <v>29358649</v>
      </c>
      <c r="I5053" t="s">
        <v>61</v>
      </c>
      <c r="N5053" t="s">
        <v>61</v>
      </c>
    </row>
    <row r="5054" spans="2:15" x14ac:dyDescent="0.2">
      <c r="B5054" s="1" t="s">
        <v>30606</v>
      </c>
      <c r="D5054" s="10">
        <v>29358649</v>
      </c>
      <c r="G5054" t="s">
        <v>61</v>
      </c>
      <c r="I5054" t="s">
        <v>62</v>
      </c>
      <c r="M5054" t="s">
        <v>61</v>
      </c>
      <c r="N5054" t="s">
        <v>61</v>
      </c>
      <c r="O5054" t="s">
        <v>61</v>
      </c>
    </row>
    <row r="5055" spans="2:15" x14ac:dyDescent="0.2">
      <c r="B5055" s="1" t="s">
        <v>30607</v>
      </c>
      <c r="D5055" s="10">
        <v>29358649</v>
      </c>
      <c r="I5055" t="s">
        <v>61</v>
      </c>
      <c r="N5055" t="s">
        <v>61</v>
      </c>
    </row>
    <row r="5056" spans="2:15" x14ac:dyDescent="0.2">
      <c r="B5056" s="1" t="s">
        <v>30608</v>
      </c>
      <c r="D5056" s="10">
        <v>29358649</v>
      </c>
      <c r="I5056" t="s">
        <v>61</v>
      </c>
      <c r="N5056" t="s">
        <v>61</v>
      </c>
    </row>
    <row r="5057" spans="2:15" x14ac:dyDescent="0.2">
      <c r="B5057" s="1" t="s">
        <v>30609</v>
      </c>
      <c r="D5057" s="10">
        <v>29358649</v>
      </c>
      <c r="G5057" t="s">
        <v>61</v>
      </c>
      <c r="I5057" t="s">
        <v>62</v>
      </c>
      <c r="M5057" t="s">
        <v>61</v>
      </c>
      <c r="N5057" t="s">
        <v>62</v>
      </c>
      <c r="O5057" t="s">
        <v>61</v>
      </c>
    </row>
    <row r="5058" spans="2:15" x14ac:dyDescent="0.2">
      <c r="B5058" s="1" t="s">
        <v>30610</v>
      </c>
      <c r="D5058" s="10">
        <v>29358649</v>
      </c>
      <c r="I5058" t="s">
        <v>61</v>
      </c>
      <c r="N5058" t="s">
        <v>61</v>
      </c>
    </row>
    <row r="5059" spans="2:15" x14ac:dyDescent="0.2">
      <c r="B5059" s="1" t="s">
        <v>30611</v>
      </c>
      <c r="D5059" s="10">
        <v>29358649</v>
      </c>
      <c r="I5059" t="s">
        <v>61</v>
      </c>
      <c r="N5059" t="s">
        <v>61</v>
      </c>
    </row>
    <row r="5060" spans="2:15" x14ac:dyDescent="0.2">
      <c r="B5060" s="1" t="s">
        <v>30612</v>
      </c>
      <c r="D5060" s="10">
        <v>29358649</v>
      </c>
      <c r="G5060" t="s">
        <v>61</v>
      </c>
      <c r="I5060" t="s">
        <v>61</v>
      </c>
      <c r="M5060" t="s">
        <v>61</v>
      </c>
      <c r="N5060" t="s">
        <v>61</v>
      </c>
      <c r="O5060" t="s">
        <v>61</v>
      </c>
    </row>
    <row r="5061" spans="2:15" x14ac:dyDescent="0.2">
      <c r="B5061" s="1" t="s">
        <v>30613</v>
      </c>
      <c r="D5061" s="10">
        <v>29358649</v>
      </c>
      <c r="I5061" t="s">
        <v>61</v>
      </c>
      <c r="N5061" t="s">
        <v>61</v>
      </c>
    </row>
    <row r="5062" spans="2:15" x14ac:dyDescent="0.2">
      <c r="B5062" s="1" t="s">
        <v>30614</v>
      </c>
      <c r="D5062" s="10">
        <v>29358649</v>
      </c>
      <c r="I5062" t="s">
        <v>61</v>
      </c>
      <c r="N5062" t="s">
        <v>61</v>
      </c>
    </row>
    <row r="5063" spans="2:15" x14ac:dyDescent="0.2">
      <c r="B5063" s="1" t="s">
        <v>30615</v>
      </c>
      <c r="D5063" s="10">
        <v>29358649</v>
      </c>
      <c r="I5063" t="s">
        <v>61</v>
      </c>
      <c r="N5063" t="s">
        <v>61</v>
      </c>
    </row>
    <row r="5064" spans="2:15" x14ac:dyDescent="0.2">
      <c r="B5064" s="1" t="s">
        <v>30616</v>
      </c>
      <c r="D5064" s="10">
        <v>29358649</v>
      </c>
      <c r="I5064" t="s">
        <v>61</v>
      </c>
      <c r="N5064" t="s">
        <v>61</v>
      </c>
    </row>
    <row r="5065" spans="2:15" x14ac:dyDescent="0.2">
      <c r="B5065" s="1" t="s">
        <v>30617</v>
      </c>
      <c r="D5065" s="10">
        <v>29358649</v>
      </c>
      <c r="I5065" t="s">
        <v>61</v>
      </c>
      <c r="N5065" t="s">
        <v>61</v>
      </c>
    </row>
    <row r="5066" spans="2:15" x14ac:dyDescent="0.2">
      <c r="B5066" s="1" t="s">
        <v>30618</v>
      </c>
      <c r="D5066" s="10">
        <v>29358649</v>
      </c>
      <c r="I5066" t="s">
        <v>61</v>
      </c>
      <c r="N5066" t="s">
        <v>61</v>
      </c>
    </row>
    <row r="5067" spans="2:15" x14ac:dyDescent="0.2">
      <c r="B5067" s="1" t="s">
        <v>30619</v>
      </c>
      <c r="D5067" s="10">
        <v>29358649</v>
      </c>
      <c r="G5067" t="s">
        <v>61</v>
      </c>
      <c r="I5067" t="s">
        <v>62</v>
      </c>
      <c r="M5067" t="s">
        <v>61</v>
      </c>
      <c r="N5067" t="s">
        <v>61</v>
      </c>
      <c r="O5067" t="s">
        <v>61</v>
      </c>
    </row>
    <row r="5068" spans="2:15" x14ac:dyDescent="0.2">
      <c r="B5068" s="1" t="s">
        <v>30620</v>
      </c>
      <c r="D5068" s="10">
        <v>29358649</v>
      </c>
      <c r="G5068" t="s">
        <v>61</v>
      </c>
      <c r="I5068" t="s">
        <v>61</v>
      </c>
      <c r="M5068" t="s">
        <v>61</v>
      </c>
      <c r="N5068" t="s">
        <v>61</v>
      </c>
      <c r="O5068" t="s">
        <v>61</v>
      </c>
    </row>
    <row r="5069" spans="2:15" x14ac:dyDescent="0.2">
      <c r="B5069" s="1" t="s">
        <v>30621</v>
      </c>
      <c r="D5069" s="10">
        <v>29358649</v>
      </c>
      <c r="I5069" t="s">
        <v>61</v>
      </c>
      <c r="N5069" t="s">
        <v>61</v>
      </c>
    </row>
    <row r="5070" spans="2:15" x14ac:dyDescent="0.2">
      <c r="B5070" s="1" t="s">
        <v>30622</v>
      </c>
      <c r="D5070" s="10">
        <v>29358649</v>
      </c>
      <c r="G5070" t="s">
        <v>61</v>
      </c>
      <c r="I5070" t="s">
        <v>61</v>
      </c>
      <c r="M5070" t="s">
        <v>61</v>
      </c>
      <c r="N5070" t="s">
        <v>61</v>
      </c>
      <c r="O5070" t="s">
        <v>61</v>
      </c>
    </row>
    <row r="5071" spans="2:15" x14ac:dyDescent="0.2">
      <c r="B5071" s="1" t="s">
        <v>30623</v>
      </c>
      <c r="D5071" s="10">
        <v>29358649</v>
      </c>
      <c r="I5071" t="s">
        <v>61</v>
      </c>
      <c r="N5071" t="s">
        <v>61</v>
      </c>
    </row>
    <row r="5072" spans="2:15" x14ac:dyDescent="0.2">
      <c r="B5072" s="1" t="s">
        <v>30624</v>
      </c>
      <c r="D5072" s="10">
        <v>29358649</v>
      </c>
      <c r="I5072" t="s">
        <v>61</v>
      </c>
      <c r="N5072" t="s">
        <v>61</v>
      </c>
    </row>
    <row r="5073" spans="2:15" x14ac:dyDescent="0.2">
      <c r="B5073" s="1" t="s">
        <v>30625</v>
      </c>
      <c r="D5073" s="10">
        <v>29358649</v>
      </c>
      <c r="I5073" t="s">
        <v>61</v>
      </c>
      <c r="N5073" t="s">
        <v>61</v>
      </c>
    </row>
    <row r="5074" spans="2:15" x14ac:dyDescent="0.2">
      <c r="B5074" s="1" t="s">
        <v>30626</v>
      </c>
      <c r="D5074" s="10">
        <v>29358649</v>
      </c>
      <c r="I5074" t="s">
        <v>61</v>
      </c>
      <c r="N5074" t="s">
        <v>61</v>
      </c>
    </row>
    <row r="5075" spans="2:15" x14ac:dyDescent="0.2">
      <c r="B5075" s="1" t="s">
        <v>30627</v>
      </c>
      <c r="D5075" s="10">
        <v>29358649</v>
      </c>
      <c r="I5075" t="s">
        <v>61</v>
      </c>
      <c r="N5075" t="s">
        <v>61</v>
      </c>
    </row>
    <row r="5076" spans="2:15" x14ac:dyDescent="0.2">
      <c r="B5076" s="1" t="s">
        <v>30628</v>
      </c>
      <c r="D5076" s="10">
        <v>29358649</v>
      </c>
      <c r="I5076" t="s">
        <v>61</v>
      </c>
      <c r="N5076" t="s">
        <v>61</v>
      </c>
    </row>
    <row r="5077" spans="2:15" x14ac:dyDescent="0.2">
      <c r="B5077" s="1" t="s">
        <v>30629</v>
      </c>
      <c r="D5077" s="10">
        <v>29358649</v>
      </c>
      <c r="I5077" t="s">
        <v>61</v>
      </c>
      <c r="N5077" t="s">
        <v>61</v>
      </c>
    </row>
    <row r="5078" spans="2:15" x14ac:dyDescent="0.2">
      <c r="B5078" s="1" t="s">
        <v>30630</v>
      </c>
      <c r="D5078" s="10">
        <v>29358649</v>
      </c>
      <c r="I5078" t="s">
        <v>61</v>
      </c>
      <c r="N5078" t="s">
        <v>61</v>
      </c>
    </row>
    <row r="5079" spans="2:15" x14ac:dyDescent="0.2">
      <c r="B5079" s="1" t="s">
        <v>30631</v>
      </c>
      <c r="D5079" s="10">
        <v>29358649</v>
      </c>
      <c r="I5079" t="s">
        <v>61</v>
      </c>
      <c r="N5079" t="s">
        <v>61</v>
      </c>
    </row>
    <row r="5080" spans="2:15" x14ac:dyDescent="0.2">
      <c r="B5080" s="1" t="s">
        <v>30632</v>
      </c>
      <c r="D5080" s="10">
        <v>29358649</v>
      </c>
      <c r="G5080" t="s">
        <v>62</v>
      </c>
      <c r="I5080" t="s">
        <v>62</v>
      </c>
      <c r="M5080" t="s">
        <v>61</v>
      </c>
      <c r="N5080" t="s">
        <v>61</v>
      </c>
      <c r="O5080" t="s">
        <v>61</v>
      </c>
    </row>
    <row r="5081" spans="2:15" x14ac:dyDescent="0.2">
      <c r="B5081" s="1" t="s">
        <v>30633</v>
      </c>
      <c r="D5081" s="10">
        <v>29358649</v>
      </c>
      <c r="I5081" t="s">
        <v>61</v>
      </c>
      <c r="N5081" t="s">
        <v>61</v>
      </c>
    </row>
    <row r="5082" spans="2:15" x14ac:dyDescent="0.2">
      <c r="B5082" s="1" t="s">
        <v>30634</v>
      </c>
      <c r="D5082" s="10">
        <v>29358649</v>
      </c>
      <c r="I5082" t="s">
        <v>61</v>
      </c>
      <c r="N5082" t="s">
        <v>61</v>
      </c>
    </row>
    <row r="5083" spans="2:15" x14ac:dyDescent="0.2">
      <c r="B5083" s="1" t="s">
        <v>30635</v>
      </c>
      <c r="D5083" s="10">
        <v>29358649</v>
      </c>
      <c r="I5083" t="s">
        <v>61</v>
      </c>
      <c r="N5083" t="s">
        <v>61</v>
      </c>
    </row>
    <row r="5084" spans="2:15" x14ac:dyDescent="0.2">
      <c r="B5084" s="1" t="s">
        <v>30636</v>
      </c>
      <c r="D5084" s="10">
        <v>29358649</v>
      </c>
      <c r="I5084" t="s">
        <v>61</v>
      </c>
      <c r="N5084" t="s">
        <v>61</v>
      </c>
    </row>
    <row r="5085" spans="2:15" x14ac:dyDescent="0.2">
      <c r="B5085" s="1" t="s">
        <v>30637</v>
      </c>
      <c r="D5085" s="10">
        <v>29358649</v>
      </c>
      <c r="I5085" t="s">
        <v>61</v>
      </c>
      <c r="N5085" t="s">
        <v>61</v>
      </c>
    </row>
    <row r="5086" spans="2:15" x14ac:dyDescent="0.2">
      <c r="B5086" s="1" t="s">
        <v>30638</v>
      </c>
      <c r="D5086" s="10">
        <v>29358649</v>
      </c>
      <c r="I5086" t="s">
        <v>61</v>
      </c>
      <c r="N5086" t="s">
        <v>61</v>
      </c>
    </row>
    <row r="5087" spans="2:15" x14ac:dyDescent="0.2">
      <c r="B5087" s="1" t="s">
        <v>30639</v>
      </c>
      <c r="D5087" s="10">
        <v>29358649</v>
      </c>
      <c r="I5087" t="s">
        <v>61</v>
      </c>
      <c r="N5087" t="s">
        <v>61</v>
      </c>
    </row>
    <row r="5088" spans="2:15" x14ac:dyDescent="0.2">
      <c r="B5088" s="1" t="s">
        <v>30640</v>
      </c>
      <c r="D5088" s="10">
        <v>29358649</v>
      </c>
      <c r="I5088" t="s">
        <v>61</v>
      </c>
      <c r="N5088" t="s">
        <v>61</v>
      </c>
    </row>
    <row r="5089" spans="2:15" x14ac:dyDescent="0.2">
      <c r="B5089" s="1" t="s">
        <v>30641</v>
      </c>
      <c r="D5089" s="10">
        <v>29358649</v>
      </c>
      <c r="I5089" t="s">
        <v>61</v>
      </c>
      <c r="N5089" t="s">
        <v>61</v>
      </c>
    </row>
    <row r="5090" spans="2:15" x14ac:dyDescent="0.2">
      <c r="B5090" s="1" t="s">
        <v>30642</v>
      </c>
      <c r="D5090" s="10">
        <v>29358649</v>
      </c>
      <c r="I5090" t="s">
        <v>61</v>
      </c>
      <c r="N5090" t="s">
        <v>61</v>
      </c>
    </row>
    <row r="5091" spans="2:15" x14ac:dyDescent="0.2">
      <c r="B5091" s="1" t="s">
        <v>30643</v>
      </c>
      <c r="D5091" s="10">
        <v>29358649</v>
      </c>
      <c r="I5091" t="s">
        <v>61</v>
      </c>
      <c r="N5091" t="s">
        <v>61</v>
      </c>
    </row>
    <row r="5092" spans="2:15" x14ac:dyDescent="0.2">
      <c r="B5092" s="1" t="s">
        <v>30644</v>
      </c>
      <c r="D5092" s="10">
        <v>29358649</v>
      </c>
      <c r="I5092" t="s">
        <v>62</v>
      </c>
      <c r="M5092" t="s">
        <v>61</v>
      </c>
      <c r="N5092" t="s">
        <v>61</v>
      </c>
      <c r="O5092" t="s">
        <v>61</v>
      </c>
    </row>
    <row r="5093" spans="2:15" x14ac:dyDescent="0.2">
      <c r="B5093" s="1" t="s">
        <v>30645</v>
      </c>
      <c r="D5093" s="10">
        <v>29358649</v>
      </c>
      <c r="I5093" t="s">
        <v>61</v>
      </c>
      <c r="N5093" t="s">
        <v>61</v>
      </c>
    </row>
    <row r="5094" spans="2:15" x14ac:dyDescent="0.2">
      <c r="B5094" s="1" t="s">
        <v>30646</v>
      </c>
      <c r="D5094" s="10">
        <v>29358649</v>
      </c>
      <c r="G5094" t="s">
        <v>61</v>
      </c>
      <c r="I5094" t="s">
        <v>61</v>
      </c>
      <c r="M5094" t="s">
        <v>61</v>
      </c>
      <c r="N5094" t="s">
        <v>61</v>
      </c>
      <c r="O5094" t="s">
        <v>61</v>
      </c>
    </row>
    <row r="5095" spans="2:15" x14ac:dyDescent="0.2">
      <c r="B5095" s="1" t="s">
        <v>30647</v>
      </c>
      <c r="D5095" s="10">
        <v>29358649</v>
      </c>
      <c r="I5095" t="s">
        <v>61</v>
      </c>
      <c r="N5095" t="s">
        <v>61</v>
      </c>
    </row>
    <row r="5096" spans="2:15" x14ac:dyDescent="0.2">
      <c r="B5096" s="1" t="s">
        <v>30648</v>
      </c>
      <c r="D5096" s="10">
        <v>29358649</v>
      </c>
      <c r="G5096" t="s">
        <v>61</v>
      </c>
      <c r="I5096" t="s">
        <v>61</v>
      </c>
      <c r="M5096" t="s">
        <v>61</v>
      </c>
      <c r="N5096" t="s">
        <v>61</v>
      </c>
      <c r="O5096" t="s">
        <v>61</v>
      </c>
    </row>
    <row r="5097" spans="2:15" x14ac:dyDescent="0.2">
      <c r="B5097" s="1" t="s">
        <v>30649</v>
      </c>
      <c r="D5097" s="10">
        <v>29358649</v>
      </c>
      <c r="G5097" t="s">
        <v>61</v>
      </c>
      <c r="I5097" t="s">
        <v>61</v>
      </c>
      <c r="M5097" t="s">
        <v>61</v>
      </c>
      <c r="N5097" t="s">
        <v>61</v>
      </c>
      <c r="O5097" t="s">
        <v>61</v>
      </c>
    </row>
    <row r="5098" spans="2:15" x14ac:dyDescent="0.2">
      <c r="B5098" s="1" t="s">
        <v>30650</v>
      </c>
      <c r="D5098" s="10">
        <v>29358649</v>
      </c>
      <c r="G5098" t="s">
        <v>61</v>
      </c>
      <c r="I5098" t="s">
        <v>61</v>
      </c>
      <c r="M5098" t="s">
        <v>61</v>
      </c>
      <c r="N5098" t="s">
        <v>61</v>
      </c>
      <c r="O5098" t="s">
        <v>61</v>
      </c>
    </row>
    <row r="5099" spans="2:15" x14ac:dyDescent="0.2">
      <c r="B5099" s="1" t="s">
        <v>30651</v>
      </c>
      <c r="D5099" s="10">
        <v>29358649</v>
      </c>
      <c r="G5099" t="s">
        <v>61</v>
      </c>
      <c r="I5099" t="s">
        <v>61</v>
      </c>
      <c r="N5099" t="s">
        <v>61</v>
      </c>
      <c r="O5099" t="s">
        <v>61</v>
      </c>
    </row>
    <row r="5100" spans="2:15" x14ac:dyDescent="0.2">
      <c r="B5100" s="1" t="s">
        <v>30652</v>
      </c>
      <c r="D5100" s="10">
        <v>29358649</v>
      </c>
      <c r="G5100" t="s">
        <v>61</v>
      </c>
      <c r="I5100" t="s">
        <v>61</v>
      </c>
      <c r="M5100" t="s">
        <v>61</v>
      </c>
      <c r="N5100" t="s">
        <v>61</v>
      </c>
      <c r="O5100" t="s">
        <v>61</v>
      </c>
    </row>
    <row r="5101" spans="2:15" x14ac:dyDescent="0.2">
      <c r="B5101" s="1" t="s">
        <v>30653</v>
      </c>
      <c r="D5101" s="10">
        <v>29358649</v>
      </c>
      <c r="I5101" t="s">
        <v>61</v>
      </c>
      <c r="N5101" t="s">
        <v>61</v>
      </c>
    </row>
    <row r="5102" spans="2:15" x14ac:dyDescent="0.2">
      <c r="B5102" s="1" t="s">
        <v>30654</v>
      </c>
      <c r="D5102" s="10">
        <v>29358649</v>
      </c>
      <c r="I5102" t="s">
        <v>61</v>
      </c>
      <c r="M5102" t="s">
        <v>61</v>
      </c>
      <c r="N5102" t="s">
        <v>61</v>
      </c>
    </row>
    <row r="5103" spans="2:15" x14ac:dyDescent="0.2">
      <c r="B5103" s="1" t="s">
        <v>30655</v>
      </c>
      <c r="D5103" s="10">
        <v>29358649</v>
      </c>
      <c r="I5103" t="s">
        <v>61</v>
      </c>
      <c r="N5103" t="s">
        <v>61</v>
      </c>
    </row>
    <row r="5104" spans="2:15" x14ac:dyDescent="0.2">
      <c r="B5104" s="1" t="s">
        <v>30656</v>
      </c>
      <c r="D5104" s="10">
        <v>29358649</v>
      </c>
      <c r="I5104" t="s">
        <v>61</v>
      </c>
      <c r="N5104" t="s">
        <v>61</v>
      </c>
    </row>
    <row r="5105" spans="2:15" x14ac:dyDescent="0.2">
      <c r="B5105" s="1" t="s">
        <v>30657</v>
      </c>
      <c r="D5105" s="10">
        <v>29358649</v>
      </c>
      <c r="I5105" t="s">
        <v>61</v>
      </c>
      <c r="M5105" t="s">
        <v>61</v>
      </c>
      <c r="N5105" t="s">
        <v>61</v>
      </c>
    </row>
    <row r="5106" spans="2:15" x14ac:dyDescent="0.2">
      <c r="B5106" s="1" t="s">
        <v>30658</v>
      </c>
      <c r="D5106" s="10">
        <v>29358649</v>
      </c>
      <c r="I5106" t="s">
        <v>61</v>
      </c>
      <c r="N5106" t="s">
        <v>61</v>
      </c>
    </row>
    <row r="5107" spans="2:15" x14ac:dyDescent="0.2">
      <c r="B5107" s="1" t="s">
        <v>30659</v>
      </c>
      <c r="D5107" s="10">
        <v>29358649</v>
      </c>
      <c r="I5107" t="s">
        <v>61</v>
      </c>
      <c r="N5107" t="s">
        <v>61</v>
      </c>
    </row>
    <row r="5108" spans="2:15" x14ac:dyDescent="0.2">
      <c r="B5108" s="1" t="s">
        <v>30660</v>
      </c>
      <c r="D5108" s="10">
        <v>29358649</v>
      </c>
      <c r="I5108" t="s">
        <v>61</v>
      </c>
      <c r="M5108" t="s">
        <v>61</v>
      </c>
      <c r="N5108" t="s">
        <v>61</v>
      </c>
    </row>
    <row r="5109" spans="2:15" x14ac:dyDescent="0.2">
      <c r="B5109" s="1" t="s">
        <v>30661</v>
      </c>
      <c r="D5109" s="10">
        <v>29358649</v>
      </c>
      <c r="I5109" t="s">
        <v>61</v>
      </c>
      <c r="N5109" t="s">
        <v>61</v>
      </c>
    </row>
    <row r="5110" spans="2:15" x14ac:dyDescent="0.2">
      <c r="B5110" s="1" t="s">
        <v>30662</v>
      </c>
      <c r="D5110" s="10">
        <v>29358649</v>
      </c>
      <c r="I5110" t="s">
        <v>61</v>
      </c>
      <c r="N5110" t="s">
        <v>61</v>
      </c>
    </row>
    <row r="5111" spans="2:15" x14ac:dyDescent="0.2">
      <c r="B5111" s="1" t="s">
        <v>30663</v>
      </c>
      <c r="D5111" s="10">
        <v>29358649</v>
      </c>
      <c r="I5111" t="s">
        <v>61</v>
      </c>
      <c r="N5111" t="s">
        <v>61</v>
      </c>
    </row>
    <row r="5112" spans="2:15" x14ac:dyDescent="0.2">
      <c r="B5112" s="1" t="s">
        <v>30664</v>
      </c>
      <c r="D5112" s="10">
        <v>29358649</v>
      </c>
      <c r="I5112" t="s">
        <v>61</v>
      </c>
      <c r="N5112" t="s">
        <v>61</v>
      </c>
    </row>
    <row r="5113" spans="2:15" x14ac:dyDescent="0.2">
      <c r="B5113" s="1" t="s">
        <v>30665</v>
      </c>
      <c r="D5113" s="10">
        <v>29358649</v>
      </c>
      <c r="I5113" t="s">
        <v>61</v>
      </c>
      <c r="M5113" t="s">
        <v>61</v>
      </c>
      <c r="N5113" t="s">
        <v>61</v>
      </c>
    </row>
    <row r="5114" spans="2:15" x14ac:dyDescent="0.2">
      <c r="B5114" s="1" t="s">
        <v>30666</v>
      </c>
      <c r="D5114" s="10">
        <v>29358649</v>
      </c>
      <c r="I5114" t="s">
        <v>61</v>
      </c>
      <c r="N5114" t="s">
        <v>61</v>
      </c>
    </row>
    <row r="5115" spans="2:15" x14ac:dyDescent="0.2">
      <c r="B5115" s="1" t="s">
        <v>30667</v>
      </c>
      <c r="D5115" s="10">
        <v>29358649</v>
      </c>
      <c r="G5115" t="s">
        <v>61</v>
      </c>
      <c r="I5115" t="s">
        <v>61</v>
      </c>
      <c r="M5115" t="s">
        <v>61</v>
      </c>
      <c r="N5115" t="s">
        <v>61</v>
      </c>
      <c r="O5115" t="s">
        <v>61</v>
      </c>
    </row>
    <row r="5116" spans="2:15" x14ac:dyDescent="0.2">
      <c r="B5116" s="1" t="s">
        <v>30668</v>
      </c>
      <c r="D5116" s="10">
        <v>29358649</v>
      </c>
      <c r="G5116" t="s">
        <v>61</v>
      </c>
      <c r="I5116" t="s">
        <v>62</v>
      </c>
      <c r="M5116" t="s">
        <v>61</v>
      </c>
      <c r="N5116" t="s">
        <v>61</v>
      </c>
      <c r="O5116" t="s">
        <v>62</v>
      </c>
    </row>
    <row r="5117" spans="2:15" x14ac:dyDescent="0.2">
      <c r="B5117" s="1" t="s">
        <v>30669</v>
      </c>
      <c r="D5117" s="10">
        <v>29358649</v>
      </c>
      <c r="I5117" t="s">
        <v>61</v>
      </c>
      <c r="M5117" t="s">
        <v>61</v>
      </c>
      <c r="N5117" t="s">
        <v>61</v>
      </c>
    </row>
    <row r="5118" spans="2:15" x14ac:dyDescent="0.2">
      <c r="B5118" s="1" t="s">
        <v>30670</v>
      </c>
      <c r="D5118" s="10">
        <v>29358649</v>
      </c>
      <c r="G5118" t="s">
        <v>61</v>
      </c>
      <c r="I5118" t="s">
        <v>61</v>
      </c>
      <c r="M5118" t="s">
        <v>61</v>
      </c>
      <c r="N5118" t="s">
        <v>61</v>
      </c>
      <c r="O5118" t="s">
        <v>61</v>
      </c>
    </row>
    <row r="5119" spans="2:15" x14ac:dyDescent="0.2">
      <c r="B5119" s="1" t="s">
        <v>30671</v>
      </c>
      <c r="D5119" s="10">
        <v>29358649</v>
      </c>
      <c r="I5119" t="s">
        <v>61</v>
      </c>
      <c r="N5119" t="s">
        <v>61</v>
      </c>
    </row>
    <row r="5120" spans="2:15" x14ac:dyDescent="0.2">
      <c r="B5120" s="1" t="s">
        <v>30672</v>
      </c>
      <c r="D5120" s="10">
        <v>29358649</v>
      </c>
      <c r="G5120" t="s">
        <v>61</v>
      </c>
      <c r="I5120" t="s">
        <v>61</v>
      </c>
      <c r="M5120" t="s">
        <v>61</v>
      </c>
      <c r="N5120" t="s">
        <v>61</v>
      </c>
      <c r="O5120" t="s">
        <v>61</v>
      </c>
    </row>
    <row r="5121" spans="2:15" x14ac:dyDescent="0.2">
      <c r="B5121" s="1" t="s">
        <v>30673</v>
      </c>
      <c r="D5121" s="10">
        <v>29358649</v>
      </c>
      <c r="G5121" t="s">
        <v>61</v>
      </c>
      <c r="I5121" t="s">
        <v>61</v>
      </c>
      <c r="M5121" t="s">
        <v>61</v>
      </c>
      <c r="N5121" t="s">
        <v>61</v>
      </c>
      <c r="O5121" t="s">
        <v>61</v>
      </c>
    </row>
    <row r="5122" spans="2:15" x14ac:dyDescent="0.2">
      <c r="B5122" s="1" t="s">
        <v>30674</v>
      </c>
      <c r="D5122" s="10">
        <v>29358649</v>
      </c>
      <c r="I5122" t="s">
        <v>61</v>
      </c>
      <c r="M5122" t="s">
        <v>61</v>
      </c>
      <c r="N5122" t="s">
        <v>61</v>
      </c>
    </row>
    <row r="5123" spans="2:15" x14ac:dyDescent="0.2">
      <c r="B5123" s="1" t="s">
        <v>30675</v>
      </c>
      <c r="D5123" s="10">
        <v>29358649</v>
      </c>
      <c r="G5123" t="s">
        <v>61</v>
      </c>
      <c r="I5123" t="s">
        <v>61</v>
      </c>
      <c r="N5123" t="s">
        <v>61</v>
      </c>
      <c r="O5123" t="s">
        <v>61</v>
      </c>
    </row>
    <row r="5124" spans="2:15" x14ac:dyDescent="0.2">
      <c r="B5124" s="1" t="s">
        <v>30676</v>
      </c>
      <c r="D5124" s="10">
        <v>29358649</v>
      </c>
      <c r="G5124" t="s">
        <v>61</v>
      </c>
      <c r="I5124" t="s">
        <v>61</v>
      </c>
      <c r="M5124" t="s">
        <v>61</v>
      </c>
      <c r="N5124" t="s">
        <v>61</v>
      </c>
      <c r="O5124" t="s">
        <v>61</v>
      </c>
    </row>
    <row r="5125" spans="2:15" x14ac:dyDescent="0.2">
      <c r="B5125" s="1" t="s">
        <v>30677</v>
      </c>
      <c r="D5125" s="10">
        <v>29358649</v>
      </c>
      <c r="G5125" t="s">
        <v>61</v>
      </c>
      <c r="I5125" t="s">
        <v>61</v>
      </c>
      <c r="M5125" t="s">
        <v>61</v>
      </c>
      <c r="N5125" t="s">
        <v>61</v>
      </c>
      <c r="O5125" t="s">
        <v>61</v>
      </c>
    </row>
    <row r="5126" spans="2:15" x14ac:dyDescent="0.2">
      <c r="B5126" s="1" t="s">
        <v>30678</v>
      </c>
      <c r="D5126" s="10">
        <v>29358649</v>
      </c>
      <c r="G5126" t="s">
        <v>61</v>
      </c>
      <c r="I5126" t="s">
        <v>61</v>
      </c>
      <c r="M5126" t="s">
        <v>61</v>
      </c>
      <c r="N5126" t="s">
        <v>61</v>
      </c>
      <c r="O5126" t="s">
        <v>61</v>
      </c>
    </row>
    <row r="5127" spans="2:15" x14ac:dyDescent="0.2">
      <c r="B5127" s="1" t="s">
        <v>30679</v>
      </c>
      <c r="D5127" s="10">
        <v>29358649</v>
      </c>
      <c r="I5127" t="s">
        <v>61</v>
      </c>
      <c r="N5127" t="s">
        <v>61</v>
      </c>
    </row>
    <row r="5128" spans="2:15" x14ac:dyDescent="0.2">
      <c r="B5128" s="1" t="s">
        <v>30680</v>
      </c>
      <c r="D5128" s="10">
        <v>29358649</v>
      </c>
      <c r="I5128" t="s">
        <v>61</v>
      </c>
      <c r="N5128" t="s">
        <v>61</v>
      </c>
    </row>
    <row r="5129" spans="2:15" x14ac:dyDescent="0.2">
      <c r="B5129" s="1" t="s">
        <v>30681</v>
      </c>
      <c r="D5129" s="10">
        <v>29358649</v>
      </c>
      <c r="I5129" t="s">
        <v>61</v>
      </c>
      <c r="N5129" t="s">
        <v>61</v>
      </c>
    </row>
    <row r="5130" spans="2:15" x14ac:dyDescent="0.2">
      <c r="B5130" s="1" t="s">
        <v>30682</v>
      </c>
      <c r="D5130" s="10">
        <v>29358649</v>
      </c>
      <c r="I5130" t="s">
        <v>61</v>
      </c>
      <c r="N5130" t="s">
        <v>61</v>
      </c>
    </row>
    <row r="5131" spans="2:15" x14ac:dyDescent="0.2">
      <c r="B5131" s="1" t="s">
        <v>30683</v>
      </c>
      <c r="D5131" s="10">
        <v>29358649</v>
      </c>
      <c r="I5131" t="s">
        <v>61</v>
      </c>
      <c r="N5131" t="s">
        <v>61</v>
      </c>
    </row>
    <row r="5132" spans="2:15" x14ac:dyDescent="0.2">
      <c r="B5132" s="1" t="s">
        <v>30684</v>
      </c>
      <c r="D5132" s="10">
        <v>29358649</v>
      </c>
      <c r="I5132" t="s">
        <v>61</v>
      </c>
      <c r="N5132" t="s">
        <v>61</v>
      </c>
    </row>
    <row r="5133" spans="2:15" x14ac:dyDescent="0.2">
      <c r="B5133" s="1" t="s">
        <v>30685</v>
      </c>
      <c r="D5133" s="10">
        <v>29358649</v>
      </c>
      <c r="I5133" t="s">
        <v>61</v>
      </c>
      <c r="N5133" t="s">
        <v>61</v>
      </c>
    </row>
    <row r="5134" spans="2:15" x14ac:dyDescent="0.2">
      <c r="B5134" s="1" t="s">
        <v>30686</v>
      </c>
      <c r="D5134" s="10">
        <v>29358649</v>
      </c>
      <c r="I5134" t="s">
        <v>61</v>
      </c>
      <c r="N5134" t="s">
        <v>61</v>
      </c>
    </row>
    <row r="5135" spans="2:15" x14ac:dyDescent="0.2">
      <c r="B5135" s="1" t="s">
        <v>30687</v>
      </c>
      <c r="D5135" s="10">
        <v>29358649</v>
      </c>
      <c r="I5135" t="s">
        <v>61</v>
      </c>
      <c r="N5135" t="s">
        <v>61</v>
      </c>
    </row>
    <row r="5136" spans="2:15" x14ac:dyDescent="0.2">
      <c r="B5136" s="1" t="s">
        <v>30688</v>
      </c>
      <c r="D5136" s="10">
        <v>29358649</v>
      </c>
      <c r="I5136" t="s">
        <v>61</v>
      </c>
      <c r="N5136" t="s">
        <v>61</v>
      </c>
    </row>
    <row r="5137" spans="2:15" x14ac:dyDescent="0.2">
      <c r="B5137" s="1" t="s">
        <v>30689</v>
      </c>
      <c r="D5137" s="10">
        <v>29358649</v>
      </c>
      <c r="I5137" t="s">
        <v>61</v>
      </c>
      <c r="N5137" t="s">
        <v>61</v>
      </c>
    </row>
    <row r="5138" spans="2:15" x14ac:dyDescent="0.2">
      <c r="B5138" s="1" t="s">
        <v>30690</v>
      </c>
      <c r="D5138" s="10">
        <v>29358649</v>
      </c>
      <c r="I5138" t="s">
        <v>61</v>
      </c>
      <c r="N5138" t="s">
        <v>61</v>
      </c>
    </row>
    <row r="5139" spans="2:15" x14ac:dyDescent="0.2">
      <c r="B5139" s="1" t="s">
        <v>30691</v>
      </c>
      <c r="D5139" s="10">
        <v>29358649</v>
      </c>
      <c r="I5139" t="s">
        <v>61</v>
      </c>
      <c r="N5139" t="s">
        <v>61</v>
      </c>
    </row>
    <row r="5140" spans="2:15" x14ac:dyDescent="0.2">
      <c r="B5140" s="1" t="s">
        <v>30692</v>
      </c>
      <c r="D5140" s="10">
        <v>29358649</v>
      </c>
      <c r="I5140" t="s">
        <v>61</v>
      </c>
      <c r="N5140" t="s">
        <v>61</v>
      </c>
    </row>
    <row r="5141" spans="2:15" x14ac:dyDescent="0.2">
      <c r="B5141" s="1" t="s">
        <v>30693</v>
      </c>
      <c r="D5141" s="10">
        <v>29358649</v>
      </c>
      <c r="I5141" t="s">
        <v>61</v>
      </c>
      <c r="N5141" t="s">
        <v>61</v>
      </c>
    </row>
    <row r="5142" spans="2:15" x14ac:dyDescent="0.2">
      <c r="B5142" s="1" t="s">
        <v>30694</v>
      </c>
      <c r="D5142" s="10">
        <v>29358649</v>
      </c>
      <c r="I5142" t="s">
        <v>61</v>
      </c>
      <c r="N5142" t="s">
        <v>61</v>
      </c>
    </row>
    <row r="5143" spans="2:15" x14ac:dyDescent="0.2">
      <c r="B5143" s="1" t="s">
        <v>30695</v>
      </c>
      <c r="D5143" s="10">
        <v>29358649</v>
      </c>
      <c r="I5143" t="s">
        <v>61</v>
      </c>
      <c r="N5143" t="s">
        <v>61</v>
      </c>
    </row>
    <row r="5144" spans="2:15" x14ac:dyDescent="0.2">
      <c r="B5144" s="1" t="s">
        <v>30696</v>
      </c>
      <c r="D5144" s="10">
        <v>29358649</v>
      </c>
      <c r="G5144" t="s">
        <v>61</v>
      </c>
      <c r="I5144" t="s">
        <v>62</v>
      </c>
      <c r="M5144" t="s">
        <v>61</v>
      </c>
      <c r="N5144" t="s">
        <v>61</v>
      </c>
      <c r="O5144" t="s">
        <v>61</v>
      </c>
    </row>
    <row r="5145" spans="2:15" x14ac:dyDescent="0.2">
      <c r="B5145" s="1" t="s">
        <v>30697</v>
      </c>
      <c r="D5145" s="10">
        <v>29358649</v>
      </c>
      <c r="I5145" t="s">
        <v>61</v>
      </c>
      <c r="N5145" t="s">
        <v>61</v>
      </c>
    </row>
    <row r="5146" spans="2:15" x14ac:dyDescent="0.2">
      <c r="B5146" s="1" t="s">
        <v>30698</v>
      </c>
      <c r="D5146" s="10">
        <v>29358649</v>
      </c>
      <c r="I5146" t="s">
        <v>61</v>
      </c>
      <c r="N5146" t="s">
        <v>61</v>
      </c>
    </row>
    <row r="5147" spans="2:15" x14ac:dyDescent="0.2">
      <c r="B5147" s="1" t="s">
        <v>30699</v>
      </c>
      <c r="D5147" s="10">
        <v>29358649</v>
      </c>
      <c r="G5147" t="s">
        <v>61</v>
      </c>
      <c r="I5147" t="s">
        <v>62</v>
      </c>
      <c r="N5147" t="s">
        <v>62</v>
      </c>
      <c r="O5147" t="s">
        <v>61</v>
      </c>
    </row>
    <row r="5148" spans="2:15" x14ac:dyDescent="0.2">
      <c r="B5148" s="1" t="s">
        <v>30700</v>
      </c>
      <c r="D5148" s="10">
        <v>29358649</v>
      </c>
      <c r="G5148" t="s">
        <v>62</v>
      </c>
      <c r="I5148" t="s">
        <v>62</v>
      </c>
      <c r="N5148" t="s">
        <v>62</v>
      </c>
      <c r="O5148" t="s">
        <v>62</v>
      </c>
    </row>
    <row r="5149" spans="2:15" x14ac:dyDescent="0.2">
      <c r="B5149" s="1" t="s">
        <v>30701</v>
      </c>
      <c r="D5149" s="10">
        <v>29358649</v>
      </c>
      <c r="G5149" t="s">
        <v>62</v>
      </c>
      <c r="I5149" t="s">
        <v>62</v>
      </c>
      <c r="N5149" t="s">
        <v>62</v>
      </c>
      <c r="O5149" t="s">
        <v>62</v>
      </c>
    </row>
    <row r="5150" spans="2:15" x14ac:dyDescent="0.2">
      <c r="B5150" s="1" t="s">
        <v>30702</v>
      </c>
      <c r="D5150" s="10">
        <v>29358649</v>
      </c>
      <c r="G5150" t="s">
        <v>62</v>
      </c>
      <c r="I5150" t="s">
        <v>62</v>
      </c>
      <c r="N5150" t="s">
        <v>62</v>
      </c>
      <c r="O5150" t="s">
        <v>61</v>
      </c>
    </row>
    <row r="5151" spans="2:15" x14ac:dyDescent="0.2">
      <c r="B5151" s="1" t="s">
        <v>30703</v>
      </c>
      <c r="D5151" s="10">
        <v>29358649</v>
      </c>
      <c r="G5151" t="s">
        <v>62</v>
      </c>
      <c r="I5151" t="s">
        <v>62</v>
      </c>
      <c r="N5151" t="s">
        <v>62</v>
      </c>
      <c r="O5151" t="s">
        <v>61</v>
      </c>
    </row>
    <row r="5152" spans="2:15" x14ac:dyDescent="0.2">
      <c r="B5152" s="1" t="s">
        <v>30704</v>
      </c>
      <c r="D5152" s="10">
        <v>29358649</v>
      </c>
      <c r="G5152" t="s">
        <v>62</v>
      </c>
      <c r="I5152" t="s">
        <v>62</v>
      </c>
      <c r="N5152" t="s">
        <v>62</v>
      </c>
      <c r="O5152" t="s">
        <v>61</v>
      </c>
    </row>
    <row r="5153" spans="2:15" x14ac:dyDescent="0.2">
      <c r="B5153" s="1" t="s">
        <v>30705</v>
      </c>
      <c r="D5153" s="10">
        <v>29358649</v>
      </c>
      <c r="G5153" t="s">
        <v>62</v>
      </c>
      <c r="I5153" t="s">
        <v>62</v>
      </c>
      <c r="N5153" t="s">
        <v>62</v>
      </c>
      <c r="O5153" t="s">
        <v>62</v>
      </c>
    </row>
    <row r="5154" spans="2:15" x14ac:dyDescent="0.2">
      <c r="B5154" s="1" t="s">
        <v>30706</v>
      </c>
      <c r="D5154" s="10">
        <v>29358649</v>
      </c>
      <c r="G5154" t="s">
        <v>62</v>
      </c>
      <c r="I5154" t="s">
        <v>62</v>
      </c>
      <c r="N5154" t="s">
        <v>62</v>
      </c>
      <c r="O5154" t="s">
        <v>61</v>
      </c>
    </row>
    <row r="5155" spans="2:15" x14ac:dyDescent="0.2">
      <c r="B5155" s="1" t="s">
        <v>30707</v>
      </c>
      <c r="D5155" s="10">
        <v>29358649</v>
      </c>
      <c r="G5155" t="s">
        <v>61</v>
      </c>
      <c r="I5155" t="s">
        <v>62</v>
      </c>
      <c r="N5155" t="s">
        <v>62</v>
      </c>
      <c r="O5155" t="s">
        <v>61</v>
      </c>
    </row>
    <row r="5156" spans="2:15" x14ac:dyDescent="0.2">
      <c r="B5156" s="1" t="s">
        <v>30708</v>
      </c>
      <c r="D5156" s="10">
        <v>29358649</v>
      </c>
      <c r="G5156" t="s">
        <v>62</v>
      </c>
      <c r="I5156" t="s">
        <v>62</v>
      </c>
      <c r="N5156" t="s">
        <v>62</v>
      </c>
      <c r="O5156" t="s">
        <v>62</v>
      </c>
    </row>
    <row r="5157" spans="2:15" x14ac:dyDescent="0.2">
      <c r="B5157" s="1" t="s">
        <v>30709</v>
      </c>
      <c r="D5157" s="10">
        <v>29358649</v>
      </c>
      <c r="G5157" t="s">
        <v>61</v>
      </c>
      <c r="I5157" t="s">
        <v>62</v>
      </c>
      <c r="N5157" t="s">
        <v>62</v>
      </c>
      <c r="O5157" t="s">
        <v>62</v>
      </c>
    </row>
    <row r="5158" spans="2:15" x14ac:dyDescent="0.2">
      <c r="B5158" s="1" t="s">
        <v>30710</v>
      </c>
      <c r="D5158" s="10">
        <v>29358649</v>
      </c>
      <c r="G5158" t="s">
        <v>62</v>
      </c>
      <c r="I5158" t="s">
        <v>62</v>
      </c>
      <c r="N5158" t="s">
        <v>62</v>
      </c>
      <c r="O5158" t="s">
        <v>62</v>
      </c>
    </row>
    <row r="5159" spans="2:15" x14ac:dyDescent="0.2">
      <c r="B5159" s="1" t="s">
        <v>30711</v>
      </c>
      <c r="D5159" s="10">
        <v>29358649</v>
      </c>
      <c r="G5159" t="s">
        <v>62</v>
      </c>
      <c r="I5159" t="s">
        <v>62</v>
      </c>
      <c r="N5159" t="s">
        <v>62</v>
      </c>
      <c r="O5159" t="s">
        <v>61</v>
      </c>
    </row>
    <row r="5160" spans="2:15" x14ac:dyDescent="0.2">
      <c r="B5160" s="1" t="s">
        <v>30712</v>
      </c>
      <c r="D5160" s="10">
        <v>29358649</v>
      </c>
      <c r="G5160" t="s">
        <v>61</v>
      </c>
      <c r="I5160" t="s">
        <v>61</v>
      </c>
      <c r="N5160" t="s">
        <v>61</v>
      </c>
      <c r="O5160" t="s">
        <v>61</v>
      </c>
    </row>
    <row r="5161" spans="2:15" x14ac:dyDescent="0.2">
      <c r="B5161" s="1" t="s">
        <v>30713</v>
      </c>
      <c r="D5161" s="10">
        <v>29358649</v>
      </c>
      <c r="G5161" t="s">
        <v>62</v>
      </c>
      <c r="I5161" t="s">
        <v>62</v>
      </c>
      <c r="N5161" t="s">
        <v>61</v>
      </c>
      <c r="O5161" t="s">
        <v>62</v>
      </c>
    </row>
    <row r="5162" spans="2:15" x14ac:dyDescent="0.2">
      <c r="B5162" s="1" t="s">
        <v>30714</v>
      </c>
      <c r="D5162" s="10">
        <v>29358649</v>
      </c>
      <c r="G5162" t="s">
        <v>61</v>
      </c>
      <c r="I5162" t="s">
        <v>61</v>
      </c>
      <c r="N5162" t="s">
        <v>61</v>
      </c>
      <c r="O5162" t="s">
        <v>61</v>
      </c>
    </row>
    <row r="5163" spans="2:15" x14ac:dyDescent="0.2">
      <c r="B5163" s="1" t="s">
        <v>30715</v>
      </c>
      <c r="D5163" s="10">
        <v>29358649</v>
      </c>
      <c r="G5163" t="s">
        <v>61</v>
      </c>
      <c r="I5163" t="s">
        <v>61</v>
      </c>
      <c r="N5163" t="s">
        <v>61</v>
      </c>
      <c r="O5163" t="s">
        <v>61</v>
      </c>
    </row>
    <row r="5164" spans="2:15" x14ac:dyDescent="0.2">
      <c r="B5164" s="1" t="s">
        <v>30716</v>
      </c>
      <c r="D5164" s="10">
        <v>29358649</v>
      </c>
      <c r="G5164" t="s">
        <v>61</v>
      </c>
      <c r="I5164" t="s">
        <v>62</v>
      </c>
      <c r="N5164" t="s">
        <v>62</v>
      </c>
      <c r="O5164" t="s">
        <v>61</v>
      </c>
    </row>
    <row r="5165" spans="2:15" x14ac:dyDescent="0.2">
      <c r="B5165" s="1" t="s">
        <v>30717</v>
      </c>
      <c r="D5165" s="10">
        <v>29358649</v>
      </c>
      <c r="G5165" t="s">
        <v>61</v>
      </c>
      <c r="I5165" t="s">
        <v>61</v>
      </c>
      <c r="N5165" t="s">
        <v>61</v>
      </c>
      <c r="O5165" t="s">
        <v>61</v>
      </c>
    </row>
    <row r="5166" spans="2:15" x14ac:dyDescent="0.2">
      <c r="B5166" s="1" t="s">
        <v>30718</v>
      </c>
      <c r="D5166" s="10">
        <v>29358649</v>
      </c>
      <c r="G5166" t="s">
        <v>61</v>
      </c>
      <c r="I5166" t="s">
        <v>61</v>
      </c>
      <c r="N5166" t="s">
        <v>61</v>
      </c>
      <c r="O5166" t="s">
        <v>61</v>
      </c>
    </row>
    <row r="5167" spans="2:15" x14ac:dyDescent="0.2">
      <c r="B5167" s="1" t="s">
        <v>30719</v>
      </c>
      <c r="D5167" s="10">
        <v>29358649</v>
      </c>
      <c r="G5167" t="s">
        <v>61</v>
      </c>
      <c r="I5167" t="s">
        <v>61</v>
      </c>
      <c r="N5167" t="s">
        <v>61</v>
      </c>
      <c r="O5167" t="s">
        <v>61</v>
      </c>
    </row>
    <row r="5168" spans="2:15" x14ac:dyDescent="0.2">
      <c r="B5168" s="1" t="s">
        <v>30720</v>
      </c>
      <c r="D5168" s="10">
        <v>29358649</v>
      </c>
      <c r="G5168" t="s">
        <v>61</v>
      </c>
      <c r="I5168" t="s">
        <v>61</v>
      </c>
      <c r="N5168" t="s">
        <v>61</v>
      </c>
      <c r="O5168" t="s">
        <v>61</v>
      </c>
    </row>
    <row r="5169" spans="2:15" x14ac:dyDescent="0.2">
      <c r="B5169" s="1" t="s">
        <v>30721</v>
      </c>
      <c r="D5169" s="10">
        <v>29358649</v>
      </c>
      <c r="G5169" t="s">
        <v>61</v>
      </c>
      <c r="I5169" t="s">
        <v>61</v>
      </c>
      <c r="N5169" t="s">
        <v>61</v>
      </c>
      <c r="O5169" t="s">
        <v>61</v>
      </c>
    </row>
    <row r="5170" spans="2:15" x14ac:dyDescent="0.2">
      <c r="B5170" s="1" t="s">
        <v>30722</v>
      </c>
      <c r="D5170" s="10">
        <v>29358649</v>
      </c>
      <c r="G5170" t="s">
        <v>61</v>
      </c>
      <c r="I5170" t="s">
        <v>61</v>
      </c>
      <c r="N5170" t="s">
        <v>61</v>
      </c>
      <c r="O5170" t="s">
        <v>61</v>
      </c>
    </row>
    <row r="5171" spans="2:15" x14ac:dyDescent="0.2">
      <c r="B5171" s="1" t="s">
        <v>30723</v>
      </c>
      <c r="D5171" s="10">
        <v>29358649</v>
      </c>
      <c r="G5171" t="s">
        <v>61</v>
      </c>
      <c r="I5171" t="s">
        <v>61</v>
      </c>
      <c r="N5171" t="s">
        <v>61</v>
      </c>
      <c r="O5171" t="s">
        <v>61</v>
      </c>
    </row>
    <row r="5172" spans="2:15" x14ac:dyDescent="0.2">
      <c r="B5172" s="1" t="s">
        <v>30724</v>
      </c>
      <c r="D5172" s="10">
        <v>29358649</v>
      </c>
      <c r="G5172" t="s">
        <v>61</v>
      </c>
      <c r="I5172" t="s">
        <v>61</v>
      </c>
      <c r="N5172" t="s">
        <v>61</v>
      </c>
      <c r="O5172" t="s">
        <v>61</v>
      </c>
    </row>
    <row r="5173" spans="2:15" x14ac:dyDescent="0.2">
      <c r="B5173" s="1" t="s">
        <v>30725</v>
      </c>
      <c r="D5173" s="10">
        <v>29358649</v>
      </c>
      <c r="G5173" t="s">
        <v>61</v>
      </c>
      <c r="I5173" t="s">
        <v>61</v>
      </c>
      <c r="N5173" t="s">
        <v>61</v>
      </c>
      <c r="O5173" t="s">
        <v>61</v>
      </c>
    </row>
    <row r="5174" spans="2:15" x14ac:dyDescent="0.2">
      <c r="B5174" s="1" t="s">
        <v>30726</v>
      </c>
      <c r="D5174" s="10">
        <v>29358649</v>
      </c>
      <c r="G5174" t="s">
        <v>61</v>
      </c>
      <c r="I5174" t="s">
        <v>61</v>
      </c>
      <c r="N5174" t="s">
        <v>61</v>
      </c>
      <c r="O5174" t="s">
        <v>61</v>
      </c>
    </row>
    <row r="5175" spans="2:15" x14ac:dyDescent="0.2">
      <c r="B5175" s="1" t="s">
        <v>30727</v>
      </c>
      <c r="D5175" s="10">
        <v>29358649</v>
      </c>
      <c r="G5175" t="s">
        <v>61</v>
      </c>
      <c r="I5175" t="s">
        <v>61</v>
      </c>
      <c r="N5175" t="s">
        <v>61</v>
      </c>
      <c r="O5175" t="s">
        <v>61</v>
      </c>
    </row>
    <row r="5176" spans="2:15" x14ac:dyDescent="0.2">
      <c r="B5176" s="1" t="s">
        <v>30728</v>
      </c>
      <c r="D5176" s="10">
        <v>29358649</v>
      </c>
      <c r="G5176" t="s">
        <v>61</v>
      </c>
      <c r="I5176" t="s">
        <v>62</v>
      </c>
      <c r="N5176" t="s">
        <v>62</v>
      </c>
      <c r="O5176" t="s">
        <v>61</v>
      </c>
    </row>
    <row r="5177" spans="2:15" x14ac:dyDescent="0.2">
      <c r="B5177" s="1" t="s">
        <v>30729</v>
      </c>
      <c r="D5177" s="10">
        <v>29358649</v>
      </c>
      <c r="G5177" t="s">
        <v>61</v>
      </c>
      <c r="I5177" t="s">
        <v>61</v>
      </c>
      <c r="N5177" t="s">
        <v>62</v>
      </c>
      <c r="O5177" t="s">
        <v>61</v>
      </c>
    </row>
    <row r="5178" spans="2:15" x14ac:dyDescent="0.2">
      <c r="B5178" s="1" t="s">
        <v>30730</v>
      </c>
      <c r="D5178" s="10">
        <v>29358649</v>
      </c>
      <c r="G5178" t="s">
        <v>61</v>
      </c>
      <c r="I5178" t="s">
        <v>61</v>
      </c>
      <c r="N5178" t="s">
        <v>61</v>
      </c>
      <c r="O5178" t="s">
        <v>61</v>
      </c>
    </row>
    <row r="5179" spans="2:15" x14ac:dyDescent="0.2">
      <c r="B5179" s="1" t="s">
        <v>30731</v>
      </c>
      <c r="D5179" s="10">
        <v>29358649</v>
      </c>
      <c r="G5179" t="s">
        <v>61</v>
      </c>
      <c r="I5179" t="s">
        <v>61</v>
      </c>
      <c r="N5179" t="s">
        <v>61</v>
      </c>
      <c r="O5179" t="s">
        <v>61</v>
      </c>
    </row>
    <row r="5180" spans="2:15" x14ac:dyDescent="0.2">
      <c r="B5180" s="1" t="s">
        <v>30732</v>
      </c>
      <c r="D5180" s="10">
        <v>29358649</v>
      </c>
      <c r="G5180" t="s">
        <v>61</v>
      </c>
      <c r="I5180" t="s">
        <v>62</v>
      </c>
      <c r="N5180" t="s">
        <v>62</v>
      </c>
      <c r="O5180" t="s">
        <v>62</v>
      </c>
    </row>
    <row r="5181" spans="2:15" x14ac:dyDescent="0.2">
      <c r="B5181" s="1" t="s">
        <v>30733</v>
      </c>
      <c r="D5181" s="10">
        <v>29358649</v>
      </c>
      <c r="G5181" t="s">
        <v>61</v>
      </c>
      <c r="I5181" t="s">
        <v>61</v>
      </c>
      <c r="N5181" t="s">
        <v>61</v>
      </c>
      <c r="O5181" t="s">
        <v>61</v>
      </c>
    </row>
    <row r="5182" spans="2:15" x14ac:dyDescent="0.2">
      <c r="B5182" s="1" t="s">
        <v>30734</v>
      </c>
      <c r="D5182" s="10">
        <v>29358649</v>
      </c>
      <c r="G5182" t="s">
        <v>61</v>
      </c>
      <c r="I5182" t="s">
        <v>61</v>
      </c>
      <c r="N5182" t="s">
        <v>61</v>
      </c>
      <c r="O5182" t="s">
        <v>61</v>
      </c>
    </row>
    <row r="5183" spans="2:15" x14ac:dyDescent="0.2">
      <c r="B5183" s="1" t="s">
        <v>30735</v>
      </c>
      <c r="D5183" s="10">
        <v>29358649</v>
      </c>
      <c r="G5183" t="s">
        <v>61</v>
      </c>
      <c r="I5183" t="s">
        <v>61</v>
      </c>
      <c r="N5183" t="s">
        <v>61</v>
      </c>
      <c r="O5183" t="s">
        <v>61</v>
      </c>
    </row>
    <row r="5184" spans="2:15" x14ac:dyDescent="0.2">
      <c r="B5184" s="1" t="s">
        <v>30736</v>
      </c>
      <c r="D5184" s="10">
        <v>29358649</v>
      </c>
      <c r="G5184" t="s">
        <v>61</v>
      </c>
      <c r="I5184" t="s">
        <v>61</v>
      </c>
      <c r="N5184" t="s">
        <v>61</v>
      </c>
      <c r="O5184" t="s">
        <v>61</v>
      </c>
    </row>
    <row r="5185" spans="2:15" x14ac:dyDescent="0.2">
      <c r="B5185" s="1" t="s">
        <v>30737</v>
      </c>
      <c r="D5185" s="10">
        <v>29358649</v>
      </c>
      <c r="G5185" t="s">
        <v>61</v>
      </c>
      <c r="I5185" t="s">
        <v>61</v>
      </c>
      <c r="N5185" t="s">
        <v>61</v>
      </c>
      <c r="O5185" t="s">
        <v>61</v>
      </c>
    </row>
    <row r="5186" spans="2:15" x14ac:dyDescent="0.2">
      <c r="B5186" s="1" t="s">
        <v>30738</v>
      </c>
      <c r="D5186" s="10">
        <v>29358649</v>
      </c>
      <c r="G5186" t="s">
        <v>61</v>
      </c>
      <c r="I5186" t="s">
        <v>61</v>
      </c>
      <c r="N5186" t="s">
        <v>61</v>
      </c>
      <c r="O5186" t="s">
        <v>61</v>
      </c>
    </row>
    <row r="5187" spans="2:15" x14ac:dyDescent="0.2">
      <c r="B5187" s="1" t="s">
        <v>30739</v>
      </c>
      <c r="D5187" s="10">
        <v>29358649</v>
      </c>
      <c r="G5187" t="s">
        <v>62</v>
      </c>
      <c r="I5187" t="s">
        <v>62</v>
      </c>
      <c r="N5187" t="s">
        <v>62</v>
      </c>
      <c r="O5187" t="s">
        <v>61</v>
      </c>
    </row>
    <row r="5188" spans="2:15" x14ac:dyDescent="0.2">
      <c r="B5188" s="1" t="s">
        <v>30740</v>
      </c>
      <c r="D5188" s="10">
        <v>29358649</v>
      </c>
      <c r="G5188" t="s">
        <v>61</v>
      </c>
      <c r="I5188" t="s">
        <v>61</v>
      </c>
      <c r="N5188" t="s">
        <v>61</v>
      </c>
      <c r="O5188" t="s">
        <v>61</v>
      </c>
    </row>
    <row r="5189" spans="2:15" x14ac:dyDescent="0.2">
      <c r="B5189" s="1" t="s">
        <v>30741</v>
      </c>
      <c r="D5189" s="10">
        <v>29358649</v>
      </c>
      <c r="G5189" t="s">
        <v>61</v>
      </c>
      <c r="I5189" t="s">
        <v>61</v>
      </c>
      <c r="N5189" t="s">
        <v>61</v>
      </c>
      <c r="O5189" t="s">
        <v>61</v>
      </c>
    </row>
    <row r="5190" spans="2:15" x14ac:dyDescent="0.2">
      <c r="B5190" s="1" t="s">
        <v>30742</v>
      </c>
      <c r="D5190" s="10">
        <v>29358649</v>
      </c>
      <c r="G5190" t="s">
        <v>61</v>
      </c>
      <c r="I5190" t="s">
        <v>61</v>
      </c>
      <c r="N5190" t="s">
        <v>61</v>
      </c>
      <c r="O5190" t="s">
        <v>61</v>
      </c>
    </row>
    <row r="5191" spans="2:15" x14ac:dyDescent="0.2">
      <c r="B5191" s="1" t="s">
        <v>30743</v>
      </c>
      <c r="D5191" s="10">
        <v>29358649</v>
      </c>
      <c r="I5191" t="s">
        <v>61</v>
      </c>
      <c r="N5191" t="s">
        <v>61</v>
      </c>
    </row>
    <row r="5192" spans="2:15" x14ac:dyDescent="0.2">
      <c r="B5192" s="1" t="s">
        <v>30744</v>
      </c>
      <c r="D5192" s="10">
        <v>29358649</v>
      </c>
      <c r="G5192" t="s">
        <v>61</v>
      </c>
      <c r="I5192" t="s">
        <v>61</v>
      </c>
      <c r="M5192" t="s">
        <v>61</v>
      </c>
      <c r="N5192" t="s">
        <v>61</v>
      </c>
      <c r="O5192" t="s">
        <v>61</v>
      </c>
    </row>
    <row r="5193" spans="2:15" x14ac:dyDescent="0.2">
      <c r="B5193" s="1" t="s">
        <v>30745</v>
      </c>
      <c r="D5193" s="10">
        <v>29358649</v>
      </c>
      <c r="I5193" t="s">
        <v>61</v>
      </c>
      <c r="N5193" t="s">
        <v>61</v>
      </c>
    </row>
    <row r="5194" spans="2:15" x14ac:dyDescent="0.2">
      <c r="B5194" s="1" t="s">
        <v>30746</v>
      </c>
      <c r="D5194" s="10">
        <v>29358649</v>
      </c>
      <c r="I5194" t="s">
        <v>61</v>
      </c>
      <c r="N5194" t="s">
        <v>61</v>
      </c>
    </row>
    <row r="5195" spans="2:15" x14ac:dyDescent="0.2">
      <c r="B5195" s="1" t="s">
        <v>30747</v>
      </c>
      <c r="D5195" s="10">
        <v>29358649</v>
      </c>
      <c r="I5195" t="s">
        <v>61</v>
      </c>
      <c r="N5195" t="s">
        <v>61</v>
      </c>
    </row>
    <row r="5196" spans="2:15" x14ac:dyDescent="0.2">
      <c r="B5196" s="1" t="s">
        <v>30748</v>
      </c>
      <c r="D5196" s="10">
        <v>29358649</v>
      </c>
      <c r="I5196" t="s">
        <v>61</v>
      </c>
      <c r="N5196" t="s">
        <v>61</v>
      </c>
    </row>
    <row r="5197" spans="2:15" x14ac:dyDescent="0.2">
      <c r="B5197" s="1" t="s">
        <v>30749</v>
      </c>
      <c r="D5197" s="10">
        <v>29358649</v>
      </c>
      <c r="I5197" t="s">
        <v>61</v>
      </c>
      <c r="N5197" t="s">
        <v>61</v>
      </c>
    </row>
    <row r="5198" spans="2:15" x14ac:dyDescent="0.2">
      <c r="B5198" s="1" t="s">
        <v>30750</v>
      </c>
      <c r="D5198" s="10">
        <v>29358649</v>
      </c>
      <c r="I5198" t="s">
        <v>61</v>
      </c>
      <c r="N5198" t="s">
        <v>61</v>
      </c>
    </row>
    <row r="5199" spans="2:15" x14ac:dyDescent="0.2">
      <c r="B5199" s="1" t="s">
        <v>30751</v>
      </c>
      <c r="D5199" s="10">
        <v>29358649</v>
      </c>
      <c r="I5199" t="s">
        <v>61</v>
      </c>
      <c r="N5199" t="s">
        <v>61</v>
      </c>
    </row>
    <row r="5200" spans="2:15" x14ac:dyDescent="0.2">
      <c r="B5200" s="1" t="s">
        <v>30752</v>
      </c>
      <c r="D5200" s="10">
        <v>29358649</v>
      </c>
      <c r="I5200" t="s">
        <v>61</v>
      </c>
      <c r="N5200" t="s">
        <v>61</v>
      </c>
    </row>
    <row r="5201" spans="2:15" x14ac:dyDescent="0.2">
      <c r="B5201" s="1" t="s">
        <v>30753</v>
      </c>
      <c r="D5201" s="10">
        <v>29358649</v>
      </c>
      <c r="I5201" t="s">
        <v>61</v>
      </c>
      <c r="N5201" t="s">
        <v>61</v>
      </c>
    </row>
    <row r="5202" spans="2:15" x14ac:dyDescent="0.2">
      <c r="B5202" s="1" t="s">
        <v>30754</v>
      </c>
      <c r="D5202" s="10">
        <v>29358649</v>
      </c>
      <c r="I5202" t="s">
        <v>61</v>
      </c>
      <c r="N5202" t="s">
        <v>61</v>
      </c>
    </row>
    <row r="5203" spans="2:15" x14ac:dyDescent="0.2">
      <c r="B5203" s="1" t="s">
        <v>30755</v>
      </c>
      <c r="D5203" s="10">
        <v>29358649</v>
      </c>
      <c r="I5203" t="s">
        <v>61</v>
      </c>
      <c r="N5203" t="s">
        <v>61</v>
      </c>
    </row>
    <row r="5204" spans="2:15" x14ac:dyDescent="0.2">
      <c r="B5204" s="1" t="s">
        <v>30756</v>
      </c>
      <c r="D5204" s="10">
        <v>29358649</v>
      </c>
      <c r="I5204" t="s">
        <v>61</v>
      </c>
      <c r="N5204" t="s">
        <v>61</v>
      </c>
    </row>
    <row r="5205" spans="2:15" x14ac:dyDescent="0.2">
      <c r="B5205" s="1" t="s">
        <v>30757</v>
      </c>
      <c r="D5205" s="10">
        <v>29358649</v>
      </c>
      <c r="I5205" t="s">
        <v>61</v>
      </c>
      <c r="N5205" t="s">
        <v>61</v>
      </c>
    </row>
    <row r="5206" spans="2:15" x14ac:dyDescent="0.2">
      <c r="B5206" s="1" t="s">
        <v>30758</v>
      </c>
      <c r="D5206" s="10">
        <v>29358649</v>
      </c>
      <c r="I5206" t="s">
        <v>61</v>
      </c>
      <c r="N5206" t="s">
        <v>61</v>
      </c>
    </row>
    <row r="5207" spans="2:15" x14ac:dyDescent="0.2">
      <c r="B5207" s="1" t="s">
        <v>30759</v>
      </c>
      <c r="D5207" s="10">
        <v>29358649</v>
      </c>
      <c r="I5207" t="s">
        <v>61</v>
      </c>
      <c r="N5207" t="s">
        <v>61</v>
      </c>
    </row>
    <row r="5208" spans="2:15" x14ac:dyDescent="0.2">
      <c r="B5208" s="1" t="s">
        <v>30760</v>
      </c>
      <c r="D5208" s="10">
        <v>29358649</v>
      </c>
      <c r="I5208" t="s">
        <v>61</v>
      </c>
      <c r="N5208" t="s">
        <v>61</v>
      </c>
    </row>
    <row r="5209" spans="2:15" x14ac:dyDescent="0.2">
      <c r="B5209" s="1" t="s">
        <v>30761</v>
      </c>
      <c r="D5209" s="10">
        <v>29358649</v>
      </c>
      <c r="I5209" t="s">
        <v>61</v>
      </c>
      <c r="N5209" t="s">
        <v>61</v>
      </c>
    </row>
    <row r="5210" spans="2:15" x14ac:dyDescent="0.2">
      <c r="B5210" s="1" t="s">
        <v>30762</v>
      </c>
      <c r="D5210" s="10">
        <v>29358649</v>
      </c>
      <c r="I5210" t="s">
        <v>61</v>
      </c>
      <c r="N5210" t="s">
        <v>61</v>
      </c>
    </row>
    <row r="5211" spans="2:15" x14ac:dyDescent="0.2">
      <c r="B5211" s="1" t="s">
        <v>30763</v>
      </c>
      <c r="D5211" s="10">
        <v>29358649</v>
      </c>
      <c r="I5211" t="s">
        <v>61</v>
      </c>
      <c r="N5211" t="s">
        <v>61</v>
      </c>
    </row>
    <row r="5212" spans="2:15" x14ac:dyDescent="0.2">
      <c r="B5212" s="1" t="s">
        <v>30764</v>
      </c>
      <c r="D5212" s="10">
        <v>29358649</v>
      </c>
      <c r="I5212" t="s">
        <v>61</v>
      </c>
      <c r="N5212" t="s">
        <v>61</v>
      </c>
    </row>
    <row r="5213" spans="2:15" x14ac:dyDescent="0.2">
      <c r="B5213" s="1" t="s">
        <v>30765</v>
      </c>
      <c r="D5213" s="10">
        <v>29358649</v>
      </c>
      <c r="I5213" t="s">
        <v>61</v>
      </c>
      <c r="N5213" t="s">
        <v>61</v>
      </c>
    </row>
    <row r="5214" spans="2:15" x14ac:dyDescent="0.2">
      <c r="B5214" s="1" t="s">
        <v>30766</v>
      </c>
      <c r="D5214" s="10">
        <v>29358649</v>
      </c>
      <c r="I5214" t="s">
        <v>61</v>
      </c>
      <c r="N5214" t="s">
        <v>61</v>
      </c>
    </row>
    <row r="5215" spans="2:15" x14ac:dyDescent="0.2">
      <c r="B5215" s="1" t="s">
        <v>30767</v>
      </c>
      <c r="D5215" s="10">
        <v>29358649</v>
      </c>
      <c r="I5215" t="s">
        <v>61</v>
      </c>
      <c r="N5215" t="s">
        <v>61</v>
      </c>
    </row>
    <row r="5216" spans="2:15" x14ac:dyDescent="0.2">
      <c r="B5216" s="1" t="s">
        <v>30768</v>
      </c>
      <c r="D5216" s="10">
        <v>29358649</v>
      </c>
      <c r="G5216" t="s">
        <v>61</v>
      </c>
      <c r="I5216" t="s">
        <v>62</v>
      </c>
      <c r="M5216" t="s">
        <v>61</v>
      </c>
      <c r="N5216" t="s">
        <v>61</v>
      </c>
      <c r="O5216" t="s">
        <v>61</v>
      </c>
    </row>
    <row r="5217" spans="2:15" x14ac:dyDescent="0.2">
      <c r="B5217" s="1" t="s">
        <v>30769</v>
      </c>
      <c r="D5217" s="10">
        <v>29358649</v>
      </c>
      <c r="I5217" t="s">
        <v>61</v>
      </c>
      <c r="N5217" t="s">
        <v>61</v>
      </c>
    </row>
    <row r="5218" spans="2:15" x14ac:dyDescent="0.2">
      <c r="B5218" s="1" t="s">
        <v>30770</v>
      </c>
      <c r="D5218" s="10">
        <v>29358649</v>
      </c>
      <c r="I5218" t="s">
        <v>61</v>
      </c>
      <c r="N5218" t="s">
        <v>61</v>
      </c>
    </row>
    <row r="5219" spans="2:15" x14ac:dyDescent="0.2">
      <c r="B5219" s="1" t="s">
        <v>30771</v>
      </c>
      <c r="D5219" s="10">
        <v>29358649</v>
      </c>
      <c r="I5219" t="s">
        <v>61</v>
      </c>
      <c r="N5219" t="s">
        <v>61</v>
      </c>
    </row>
    <row r="5220" spans="2:15" x14ac:dyDescent="0.2">
      <c r="B5220" s="1" t="s">
        <v>30772</v>
      </c>
      <c r="D5220" s="10">
        <v>29358649</v>
      </c>
      <c r="I5220" t="s">
        <v>61</v>
      </c>
      <c r="N5220" t="s">
        <v>61</v>
      </c>
    </row>
    <row r="5221" spans="2:15" x14ac:dyDescent="0.2">
      <c r="B5221" s="1" t="s">
        <v>30773</v>
      </c>
      <c r="D5221" s="10">
        <v>29358649</v>
      </c>
      <c r="I5221" t="s">
        <v>61</v>
      </c>
      <c r="N5221" t="s">
        <v>61</v>
      </c>
    </row>
    <row r="5222" spans="2:15" x14ac:dyDescent="0.2">
      <c r="B5222" s="1" t="s">
        <v>30774</v>
      </c>
      <c r="D5222" s="10">
        <v>29358649</v>
      </c>
      <c r="I5222" t="s">
        <v>61</v>
      </c>
      <c r="N5222" t="s">
        <v>61</v>
      </c>
    </row>
    <row r="5223" spans="2:15" x14ac:dyDescent="0.2">
      <c r="B5223" s="1" t="s">
        <v>30775</v>
      </c>
      <c r="D5223" s="10">
        <v>29358649</v>
      </c>
      <c r="I5223" t="s">
        <v>61</v>
      </c>
      <c r="N5223" t="s">
        <v>61</v>
      </c>
    </row>
    <row r="5224" spans="2:15" x14ac:dyDescent="0.2">
      <c r="B5224" s="1" t="s">
        <v>30776</v>
      </c>
      <c r="D5224" s="10">
        <v>29358649</v>
      </c>
      <c r="I5224" t="s">
        <v>61</v>
      </c>
      <c r="N5224" t="s">
        <v>61</v>
      </c>
    </row>
    <row r="5225" spans="2:15" x14ac:dyDescent="0.2">
      <c r="B5225" s="1" t="s">
        <v>30777</v>
      </c>
      <c r="D5225" s="10">
        <v>29358649</v>
      </c>
      <c r="I5225" t="s">
        <v>61</v>
      </c>
      <c r="N5225" t="s">
        <v>61</v>
      </c>
    </row>
    <row r="5226" spans="2:15" x14ac:dyDescent="0.2">
      <c r="B5226" s="1" t="s">
        <v>30778</v>
      </c>
      <c r="D5226" s="10">
        <v>29358649</v>
      </c>
      <c r="I5226" t="s">
        <v>61</v>
      </c>
      <c r="N5226" t="s">
        <v>61</v>
      </c>
    </row>
    <row r="5227" spans="2:15" x14ac:dyDescent="0.2">
      <c r="B5227" s="1" t="s">
        <v>30779</v>
      </c>
      <c r="D5227" s="10">
        <v>29358649</v>
      </c>
      <c r="G5227" t="s">
        <v>61</v>
      </c>
      <c r="I5227" t="s">
        <v>61</v>
      </c>
      <c r="N5227" t="s">
        <v>61</v>
      </c>
      <c r="O5227" t="s">
        <v>61</v>
      </c>
    </row>
    <row r="5228" spans="2:15" x14ac:dyDescent="0.2">
      <c r="B5228" s="1" t="s">
        <v>30780</v>
      </c>
      <c r="D5228" s="10">
        <v>29358649</v>
      </c>
      <c r="G5228" t="s">
        <v>61</v>
      </c>
      <c r="I5228" t="s">
        <v>61</v>
      </c>
      <c r="N5228" t="s">
        <v>61</v>
      </c>
      <c r="O5228" t="s">
        <v>61</v>
      </c>
    </row>
    <row r="5229" spans="2:15" x14ac:dyDescent="0.2">
      <c r="B5229" s="1" t="s">
        <v>30781</v>
      </c>
      <c r="D5229" s="10">
        <v>29358649</v>
      </c>
      <c r="I5229" t="s">
        <v>61</v>
      </c>
      <c r="N5229" t="s">
        <v>61</v>
      </c>
      <c r="O5229" t="s">
        <v>61</v>
      </c>
    </row>
    <row r="5230" spans="2:15" x14ac:dyDescent="0.2">
      <c r="B5230" s="1" t="s">
        <v>30782</v>
      </c>
      <c r="D5230" s="10">
        <v>29358649</v>
      </c>
      <c r="G5230" t="s">
        <v>61</v>
      </c>
      <c r="I5230" t="s">
        <v>61</v>
      </c>
      <c r="M5230" t="s">
        <v>61</v>
      </c>
      <c r="N5230" t="s">
        <v>61</v>
      </c>
      <c r="O5230" t="s">
        <v>61</v>
      </c>
    </row>
    <row r="5231" spans="2:15" x14ac:dyDescent="0.2">
      <c r="B5231" s="1" t="s">
        <v>30783</v>
      </c>
      <c r="D5231" s="10">
        <v>29358649</v>
      </c>
      <c r="G5231" t="s">
        <v>61</v>
      </c>
      <c r="I5231" t="s">
        <v>61</v>
      </c>
      <c r="M5231" t="s">
        <v>61</v>
      </c>
      <c r="N5231" t="s">
        <v>61</v>
      </c>
      <c r="O5231" t="s">
        <v>61</v>
      </c>
    </row>
    <row r="5232" spans="2:15" x14ac:dyDescent="0.2">
      <c r="B5232" s="1" t="s">
        <v>30784</v>
      </c>
      <c r="D5232" s="10">
        <v>29358649</v>
      </c>
      <c r="G5232" t="s">
        <v>61</v>
      </c>
      <c r="I5232" t="s">
        <v>61</v>
      </c>
      <c r="M5232" t="s">
        <v>61</v>
      </c>
      <c r="N5232" t="s">
        <v>61</v>
      </c>
      <c r="O5232" t="s">
        <v>61</v>
      </c>
    </row>
    <row r="5233" spans="2:14" x14ac:dyDescent="0.2">
      <c r="B5233" s="1" t="s">
        <v>30785</v>
      </c>
      <c r="D5233" s="10">
        <v>29358649</v>
      </c>
      <c r="I5233" t="s">
        <v>61</v>
      </c>
      <c r="N5233" t="s">
        <v>61</v>
      </c>
    </row>
    <row r="5234" spans="2:14" x14ac:dyDescent="0.2">
      <c r="B5234" s="1" t="s">
        <v>30786</v>
      </c>
      <c r="D5234" s="10">
        <v>29358649</v>
      </c>
      <c r="I5234" t="s">
        <v>61</v>
      </c>
      <c r="N5234" t="s">
        <v>61</v>
      </c>
    </row>
    <row r="5235" spans="2:14" x14ac:dyDescent="0.2">
      <c r="B5235" s="1" t="s">
        <v>30787</v>
      </c>
      <c r="D5235" s="10">
        <v>29358649</v>
      </c>
      <c r="I5235" t="s">
        <v>61</v>
      </c>
      <c r="N5235" t="s">
        <v>61</v>
      </c>
    </row>
    <row r="5236" spans="2:14" x14ac:dyDescent="0.2">
      <c r="B5236" s="1" t="s">
        <v>30788</v>
      </c>
      <c r="D5236" s="10">
        <v>29358649</v>
      </c>
      <c r="I5236" t="s">
        <v>61</v>
      </c>
      <c r="N5236" t="s">
        <v>61</v>
      </c>
    </row>
    <row r="5237" spans="2:14" x14ac:dyDescent="0.2">
      <c r="B5237" s="1" t="s">
        <v>30789</v>
      </c>
      <c r="D5237" s="10">
        <v>29358649</v>
      </c>
      <c r="I5237" t="s">
        <v>61</v>
      </c>
      <c r="N5237" t="s">
        <v>61</v>
      </c>
    </row>
    <row r="5238" spans="2:14" x14ac:dyDescent="0.2">
      <c r="B5238" s="1" t="s">
        <v>30790</v>
      </c>
      <c r="D5238" s="10">
        <v>29358649</v>
      </c>
      <c r="I5238" t="s">
        <v>61</v>
      </c>
      <c r="N5238" t="s">
        <v>61</v>
      </c>
    </row>
    <row r="5239" spans="2:14" x14ac:dyDescent="0.2">
      <c r="B5239" s="1" t="s">
        <v>30791</v>
      </c>
      <c r="D5239" s="10">
        <v>29358649</v>
      </c>
      <c r="I5239" t="s">
        <v>61</v>
      </c>
      <c r="N5239" t="s">
        <v>61</v>
      </c>
    </row>
    <row r="5240" spans="2:14" x14ac:dyDescent="0.2">
      <c r="B5240" s="1" t="s">
        <v>30792</v>
      </c>
      <c r="D5240" s="10">
        <v>29358649</v>
      </c>
      <c r="I5240" t="s">
        <v>61</v>
      </c>
      <c r="N5240" t="s">
        <v>61</v>
      </c>
    </row>
    <row r="5241" spans="2:14" x14ac:dyDescent="0.2">
      <c r="B5241" s="1" t="s">
        <v>30793</v>
      </c>
      <c r="D5241" s="10">
        <v>29358649</v>
      </c>
      <c r="I5241" t="s">
        <v>61</v>
      </c>
      <c r="N5241" t="s">
        <v>61</v>
      </c>
    </row>
    <row r="5242" spans="2:14" x14ac:dyDescent="0.2">
      <c r="B5242" s="1" t="s">
        <v>30794</v>
      </c>
      <c r="D5242" s="10">
        <v>29358649</v>
      </c>
      <c r="I5242" t="s">
        <v>61</v>
      </c>
      <c r="N5242" t="s">
        <v>61</v>
      </c>
    </row>
    <row r="5243" spans="2:14" x14ac:dyDescent="0.2">
      <c r="B5243" s="1" t="s">
        <v>30795</v>
      </c>
      <c r="D5243" s="10">
        <v>29358649</v>
      </c>
      <c r="I5243" t="s">
        <v>61</v>
      </c>
      <c r="N5243" t="s">
        <v>61</v>
      </c>
    </row>
    <row r="5244" spans="2:14" x14ac:dyDescent="0.2">
      <c r="B5244" s="1" t="s">
        <v>30796</v>
      </c>
      <c r="D5244" s="10">
        <v>29358649</v>
      </c>
      <c r="I5244" t="s">
        <v>61</v>
      </c>
      <c r="N5244" t="s">
        <v>61</v>
      </c>
    </row>
    <row r="5245" spans="2:14" x14ac:dyDescent="0.2">
      <c r="B5245" s="1" t="s">
        <v>30797</v>
      </c>
      <c r="D5245" s="10">
        <v>29358649</v>
      </c>
      <c r="I5245" t="s">
        <v>61</v>
      </c>
      <c r="N5245" t="s">
        <v>61</v>
      </c>
    </row>
    <row r="5246" spans="2:14" x14ac:dyDescent="0.2">
      <c r="B5246" s="1" t="s">
        <v>30798</v>
      </c>
      <c r="D5246" s="10">
        <v>29358649</v>
      </c>
      <c r="I5246" t="s">
        <v>61</v>
      </c>
      <c r="N5246" t="s">
        <v>61</v>
      </c>
    </row>
    <row r="5247" spans="2:14" x14ac:dyDescent="0.2">
      <c r="B5247" s="1" t="s">
        <v>30799</v>
      </c>
      <c r="D5247" s="10">
        <v>29358649</v>
      </c>
      <c r="I5247" t="s">
        <v>61</v>
      </c>
      <c r="N5247" t="s">
        <v>61</v>
      </c>
    </row>
    <row r="5248" spans="2:14" x14ac:dyDescent="0.2">
      <c r="B5248" s="1" t="s">
        <v>30800</v>
      </c>
      <c r="D5248" s="10">
        <v>29358649</v>
      </c>
      <c r="I5248" t="s">
        <v>61</v>
      </c>
      <c r="N5248" t="s">
        <v>61</v>
      </c>
    </row>
    <row r="5249" spans="2:15" x14ac:dyDescent="0.2">
      <c r="B5249" s="1" t="s">
        <v>30801</v>
      </c>
      <c r="D5249" s="10">
        <v>29358649</v>
      </c>
      <c r="I5249" t="s">
        <v>61</v>
      </c>
      <c r="N5249" t="s">
        <v>61</v>
      </c>
    </row>
    <row r="5250" spans="2:15" x14ac:dyDescent="0.2">
      <c r="B5250" s="1" t="s">
        <v>30802</v>
      </c>
      <c r="D5250" s="10">
        <v>29358649</v>
      </c>
      <c r="G5250" t="s">
        <v>61</v>
      </c>
      <c r="I5250" t="s">
        <v>61</v>
      </c>
      <c r="M5250" t="s">
        <v>61</v>
      </c>
      <c r="N5250" t="s">
        <v>61</v>
      </c>
      <c r="O5250" t="s">
        <v>61</v>
      </c>
    </row>
    <row r="5251" spans="2:15" x14ac:dyDescent="0.2">
      <c r="B5251" s="1" t="s">
        <v>30803</v>
      </c>
      <c r="D5251" s="10">
        <v>29358649</v>
      </c>
      <c r="I5251" t="s">
        <v>61</v>
      </c>
      <c r="N5251" t="s">
        <v>61</v>
      </c>
    </row>
    <row r="5252" spans="2:15" x14ac:dyDescent="0.2">
      <c r="B5252" s="1" t="s">
        <v>30804</v>
      </c>
      <c r="D5252" s="10">
        <v>29358649</v>
      </c>
      <c r="I5252" t="s">
        <v>61</v>
      </c>
      <c r="N5252" t="s">
        <v>61</v>
      </c>
    </row>
    <row r="5253" spans="2:15" x14ac:dyDescent="0.2">
      <c r="B5253" s="1" t="s">
        <v>30805</v>
      </c>
      <c r="D5253" s="10">
        <v>29358649</v>
      </c>
      <c r="I5253" t="s">
        <v>61</v>
      </c>
      <c r="N5253" t="s">
        <v>61</v>
      </c>
    </row>
    <row r="5254" spans="2:15" x14ac:dyDescent="0.2">
      <c r="B5254" s="1" t="s">
        <v>30806</v>
      </c>
      <c r="D5254" s="10">
        <v>29358649</v>
      </c>
      <c r="I5254" t="s">
        <v>61</v>
      </c>
      <c r="N5254" t="s">
        <v>61</v>
      </c>
    </row>
    <row r="5255" spans="2:15" x14ac:dyDescent="0.2">
      <c r="B5255" s="1" t="s">
        <v>30807</v>
      </c>
      <c r="D5255" s="10">
        <v>29358649</v>
      </c>
      <c r="I5255" t="s">
        <v>61</v>
      </c>
      <c r="N5255" t="s">
        <v>61</v>
      </c>
    </row>
    <row r="5256" spans="2:15" x14ac:dyDescent="0.2">
      <c r="B5256" s="1" t="s">
        <v>30808</v>
      </c>
      <c r="D5256" s="10">
        <v>29358649</v>
      </c>
      <c r="I5256" t="s">
        <v>61</v>
      </c>
      <c r="N5256" t="s">
        <v>61</v>
      </c>
    </row>
    <row r="5257" spans="2:15" x14ac:dyDescent="0.2">
      <c r="B5257" s="1" t="s">
        <v>30809</v>
      </c>
      <c r="D5257" s="10">
        <v>29358649</v>
      </c>
      <c r="I5257" t="s">
        <v>61</v>
      </c>
      <c r="N5257" t="s">
        <v>61</v>
      </c>
    </row>
    <row r="5258" spans="2:15" x14ac:dyDescent="0.2">
      <c r="B5258" s="1" t="s">
        <v>30810</v>
      </c>
      <c r="D5258" s="10">
        <v>29358649</v>
      </c>
      <c r="I5258" t="s">
        <v>61</v>
      </c>
      <c r="N5258" t="s">
        <v>61</v>
      </c>
    </row>
    <row r="5259" spans="2:15" x14ac:dyDescent="0.2">
      <c r="B5259" s="1" t="s">
        <v>30811</v>
      </c>
      <c r="D5259" s="10">
        <v>29358649</v>
      </c>
      <c r="I5259" t="s">
        <v>61</v>
      </c>
      <c r="N5259" t="s">
        <v>61</v>
      </c>
    </row>
    <row r="5260" spans="2:15" x14ac:dyDescent="0.2">
      <c r="B5260" s="1" t="s">
        <v>30812</v>
      </c>
      <c r="D5260" s="10">
        <v>29358649</v>
      </c>
      <c r="I5260" t="s">
        <v>61</v>
      </c>
      <c r="N5260" t="s">
        <v>61</v>
      </c>
    </row>
    <row r="5261" spans="2:15" x14ac:dyDescent="0.2">
      <c r="B5261" s="1" t="s">
        <v>30813</v>
      </c>
      <c r="D5261" s="10">
        <v>29358649</v>
      </c>
      <c r="I5261" t="s">
        <v>61</v>
      </c>
      <c r="N5261" t="s">
        <v>61</v>
      </c>
    </row>
    <row r="5262" spans="2:15" x14ac:dyDescent="0.2">
      <c r="B5262" s="1" t="s">
        <v>30814</v>
      </c>
      <c r="D5262" s="10">
        <v>29358649</v>
      </c>
      <c r="I5262" t="s">
        <v>61</v>
      </c>
      <c r="N5262" t="s">
        <v>61</v>
      </c>
    </row>
    <row r="5263" spans="2:15" x14ac:dyDescent="0.2">
      <c r="B5263" s="1" t="s">
        <v>30815</v>
      </c>
      <c r="D5263" s="10">
        <v>29358649</v>
      </c>
      <c r="I5263" t="s">
        <v>61</v>
      </c>
      <c r="M5263" t="s">
        <v>61</v>
      </c>
      <c r="N5263" t="s">
        <v>61</v>
      </c>
    </row>
    <row r="5264" spans="2:15" x14ac:dyDescent="0.2">
      <c r="B5264" s="1" t="s">
        <v>30816</v>
      </c>
      <c r="D5264" s="10">
        <v>29358649</v>
      </c>
      <c r="I5264" t="s">
        <v>61</v>
      </c>
      <c r="N5264" t="s">
        <v>61</v>
      </c>
    </row>
    <row r="5265" spans="2:14" x14ac:dyDescent="0.2">
      <c r="B5265" s="1" t="s">
        <v>30817</v>
      </c>
      <c r="D5265" s="10">
        <v>29358649</v>
      </c>
      <c r="I5265" t="s">
        <v>61</v>
      </c>
      <c r="M5265" t="s">
        <v>61</v>
      </c>
      <c r="N5265" t="s">
        <v>61</v>
      </c>
    </row>
    <row r="5266" spans="2:14" x14ac:dyDescent="0.2">
      <c r="B5266" s="1" t="s">
        <v>30818</v>
      </c>
      <c r="D5266" s="10">
        <v>29358649</v>
      </c>
      <c r="I5266" t="s">
        <v>61</v>
      </c>
      <c r="N5266" t="s">
        <v>61</v>
      </c>
    </row>
    <row r="5267" spans="2:14" x14ac:dyDescent="0.2">
      <c r="B5267" s="1" t="s">
        <v>30819</v>
      </c>
      <c r="D5267" s="10">
        <v>29358649</v>
      </c>
      <c r="I5267" t="s">
        <v>61</v>
      </c>
      <c r="N5267" t="s">
        <v>61</v>
      </c>
    </row>
    <row r="5268" spans="2:14" x14ac:dyDescent="0.2">
      <c r="B5268" s="1" t="s">
        <v>30820</v>
      </c>
      <c r="D5268" s="10">
        <v>29358649</v>
      </c>
      <c r="I5268" t="s">
        <v>61</v>
      </c>
      <c r="N5268" t="s">
        <v>61</v>
      </c>
    </row>
    <row r="5269" spans="2:14" x14ac:dyDescent="0.2">
      <c r="B5269" s="1" t="s">
        <v>30821</v>
      </c>
      <c r="D5269" s="10">
        <v>29358649</v>
      </c>
      <c r="I5269" t="s">
        <v>61</v>
      </c>
      <c r="N5269" t="s">
        <v>61</v>
      </c>
    </row>
    <row r="5270" spans="2:14" x14ac:dyDescent="0.2">
      <c r="B5270" s="1" t="s">
        <v>30822</v>
      </c>
      <c r="D5270" s="10">
        <v>29358649</v>
      </c>
      <c r="I5270" t="s">
        <v>61</v>
      </c>
      <c r="N5270" t="s">
        <v>61</v>
      </c>
    </row>
    <row r="5271" spans="2:14" x14ac:dyDescent="0.2">
      <c r="B5271" s="1" t="s">
        <v>30823</v>
      </c>
      <c r="D5271" s="10">
        <v>29358649</v>
      </c>
      <c r="I5271" t="s">
        <v>61</v>
      </c>
      <c r="N5271" t="s">
        <v>61</v>
      </c>
    </row>
    <row r="5272" spans="2:14" x14ac:dyDescent="0.2">
      <c r="B5272" s="1" t="s">
        <v>30824</v>
      </c>
      <c r="D5272" s="10">
        <v>29358649</v>
      </c>
      <c r="I5272" t="s">
        <v>61</v>
      </c>
      <c r="N5272" t="s">
        <v>61</v>
      </c>
    </row>
    <row r="5273" spans="2:14" x14ac:dyDescent="0.2">
      <c r="B5273" s="1" t="s">
        <v>30825</v>
      </c>
      <c r="D5273" s="10">
        <v>29358649</v>
      </c>
      <c r="I5273" t="s">
        <v>61</v>
      </c>
      <c r="N5273" t="s">
        <v>61</v>
      </c>
    </row>
    <row r="5274" spans="2:14" x14ac:dyDescent="0.2">
      <c r="B5274" s="1" t="s">
        <v>30826</v>
      </c>
      <c r="D5274" s="10">
        <v>29358649</v>
      </c>
      <c r="I5274" t="s">
        <v>61</v>
      </c>
      <c r="N5274" t="s">
        <v>61</v>
      </c>
    </row>
    <row r="5275" spans="2:14" x14ac:dyDescent="0.2">
      <c r="B5275" s="1" t="s">
        <v>30827</v>
      </c>
      <c r="D5275" s="10">
        <v>29358649</v>
      </c>
      <c r="I5275" t="s">
        <v>61</v>
      </c>
      <c r="N5275" t="s">
        <v>61</v>
      </c>
    </row>
    <row r="5276" spans="2:14" x14ac:dyDescent="0.2">
      <c r="B5276" s="1" t="s">
        <v>30828</v>
      </c>
      <c r="D5276" s="10">
        <v>29358649</v>
      </c>
      <c r="I5276" t="s">
        <v>61</v>
      </c>
      <c r="N5276" t="s">
        <v>61</v>
      </c>
    </row>
    <row r="5277" spans="2:14" x14ac:dyDescent="0.2">
      <c r="B5277" s="1" t="s">
        <v>30829</v>
      </c>
      <c r="D5277" s="10">
        <v>29358649</v>
      </c>
      <c r="I5277" t="s">
        <v>61</v>
      </c>
      <c r="N5277" t="s">
        <v>61</v>
      </c>
    </row>
    <row r="5278" spans="2:14" x14ac:dyDescent="0.2">
      <c r="B5278" s="1" t="s">
        <v>30830</v>
      </c>
      <c r="D5278" s="10">
        <v>29358649</v>
      </c>
      <c r="I5278" t="s">
        <v>61</v>
      </c>
      <c r="N5278" t="s">
        <v>61</v>
      </c>
    </row>
    <row r="5279" spans="2:14" x14ac:dyDescent="0.2">
      <c r="B5279" s="1" t="s">
        <v>30831</v>
      </c>
      <c r="D5279" s="10">
        <v>29358649</v>
      </c>
      <c r="I5279" t="s">
        <v>61</v>
      </c>
      <c r="N5279" t="s">
        <v>61</v>
      </c>
    </row>
    <row r="5280" spans="2:14" x14ac:dyDescent="0.2">
      <c r="B5280" s="1" t="s">
        <v>30832</v>
      </c>
      <c r="D5280" s="10">
        <v>29358649</v>
      </c>
      <c r="I5280" t="s">
        <v>61</v>
      </c>
      <c r="N5280" t="s">
        <v>61</v>
      </c>
    </row>
    <row r="5281" spans="2:15" x14ac:dyDescent="0.2">
      <c r="B5281" s="1" t="s">
        <v>30833</v>
      </c>
      <c r="D5281" s="10">
        <v>29358649</v>
      </c>
      <c r="I5281" t="s">
        <v>61</v>
      </c>
      <c r="N5281" t="s">
        <v>61</v>
      </c>
    </row>
    <row r="5282" spans="2:15" x14ac:dyDescent="0.2">
      <c r="B5282" s="1" t="s">
        <v>30834</v>
      </c>
      <c r="D5282" s="10">
        <v>29358649</v>
      </c>
      <c r="I5282" t="s">
        <v>61</v>
      </c>
      <c r="N5282" t="s">
        <v>61</v>
      </c>
    </row>
    <row r="5283" spans="2:15" x14ac:dyDescent="0.2">
      <c r="B5283" s="1" t="s">
        <v>30835</v>
      </c>
      <c r="D5283" s="10">
        <v>29358649</v>
      </c>
      <c r="I5283" t="s">
        <v>61</v>
      </c>
      <c r="N5283" t="s">
        <v>61</v>
      </c>
    </row>
    <row r="5284" spans="2:15" x14ac:dyDescent="0.2">
      <c r="B5284" s="1" t="s">
        <v>30836</v>
      </c>
      <c r="D5284" s="10">
        <v>29358649</v>
      </c>
      <c r="I5284" t="s">
        <v>61</v>
      </c>
      <c r="N5284" t="s">
        <v>61</v>
      </c>
    </row>
    <row r="5285" spans="2:15" x14ac:dyDescent="0.2">
      <c r="B5285" s="1" t="s">
        <v>30837</v>
      </c>
      <c r="D5285" s="10">
        <v>29358649</v>
      </c>
      <c r="I5285" t="s">
        <v>61</v>
      </c>
      <c r="N5285" t="s">
        <v>61</v>
      </c>
    </row>
    <row r="5286" spans="2:15" x14ac:dyDescent="0.2">
      <c r="B5286" s="1" t="s">
        <v>30838</v>
      </c>
      <c r="D5286" s="10">
        <v>29358649</v>
      </c>
      <c r="G5286" t="s">
        <v>61</v>
      </c>
      <c r="I5286" t="s">
        <v>61</v>
      </c>
      <c r="M5286" t="s">
        <v>61</v>
      </c>
      <c r="N5286" t="s">
        <v>61</v>
      </c>
      <c r="O5286" t="s">
        <v>61</v>
      </c>
    </row>
    <row r="5287" spans="2:15" x14ac:dyDescent="0.2">
      <c r="B5287" s="1" t="s">
        <v>30839</v>
      </c>
      <c r="D5287" s="10">
        <v>29358649</v>
      </c>
      <c r="I5287" t="s">
        <v>61</v>
      </c>
      <c r="N5287" t="s">
        <v>61</v>
      </c>
    </row>
    <row r="5288" spans="2:15" x14ac:dyDescent="0.2">
      <c r="B5288" s="1" t="s">
        <v>30840</v>
      </c>
      <c r="D5288" s="10">
        <v>29358649</v>
      </c>
      <c r="I5288" t="s">
        <v>61</v>
      </c>
      <c r="N5288" t="s">
        <v>61</v>
      </c>
    </row>
    <row r="5289" spans="2:15" x14ac:dyDescent="0.2">
      <c r="B5289" s="1" t="s">
        <v>30841</v>
      </c>
      <c r="D5289" s="10">
        <v>29358649</v>
      </c>
      <c r="I5289" t="s">
        <v>61</v>
      </c>
      <c r="N5289" t="s">
        <v>61</v>
      </c>
    </row>
    <row r="5290" spans="2:15" x14ac:dyDescent="0.2">
      <c r="B5290" s="1" t="s">
        <v>30842</v>
      </c>
      <c r="D5290" s="10">
        <v>29358649</v>
      </c>
      <c r="G5290" t="s">
        <v>61</v>
      </c>
      <c r="I5290" t="s">
        <v>61</v>
      </c>
      <c r="M5290" t="s">
        <v>61</v>
      </c>
      <c r="N5290" t="s">
        <v>61</v>
      </c>
      <c r="O5290" t="s">
        <v>61</v>
      </c>
    </row>
    <row r="5291" spans="2:15" x14ac:dyDescent="0.2">
      <c r="B5291" s="1" t="s">
        <v>30843</v>
      </c>
      <c r="D5291" s="10">
        <v>29358649</v>
      </c>
      <c r="G5291" t="s">
        <v>61</v>
      </c>
      <c r="I5291" t="s">
        <v>61</v>
      </c>
      <c r="M5291" t="s">
        <v>61</v>
      </c>
      <c r="N5291" t="s">
        <v>61</v>
      </c>
      <c r="O5291" t="s">
        <v>61</v>
      </c>
    </row>
    <row r="5292" spans="2:15" x14ac:dyDescent="0.2">
      <c r="B5292" s="1" t="s">
        <v>30844</v>
      </c>
      <c r="D5292" s="10">
        <v>29358649</v>
      </c>
      <c r="I5292" t="s">
        <v>61</v>
      </c>
      <c r="N5292" t="s">
        <v>61</v>
      </c>
    </row>
    <row r="5293" spans="2:15" x14ac:dyDescent="0.2">
      <c r="B5293" s="1" t="s">
        <v>30845</v>
      </c>
      <c r="D5293" s="10">
        <v>29358649</v>
      </c>
      <c r="I5293" t="s">
        <v>61</v>
      </c>
      <c r="N5293" t="s">
        <v>61</v>
      </c>
    </row>
    <row r="5294" spans="2:15" x14ac:dyDescent="0.2">
      <c r="B5294" s="1" t="s">
        <v>30846</v>
      </c>
      <c r="D5294" s="10">
        <v>29358649</v>
      </c>
      <c r="I5294" t="s">
        <v>61</v>
      </c>
      <c r="N5294" t="s">
        <v>61</v>
      </c>
    </row>
    <row r="5295" spans="2:15" x14ac:dyDescent="0.2">
      <c r="B5295" s="1" t="s">
        <v>30847</v>
      </c>
      <c r="D5295" s="10">
        <v>29358649</v>
      </c>
      <c r="I5295" t="s">
        <v>61</v>
      </c>
      <c r="N5295" t="s">
        <v>61</v>
      </c>
    </row>
    <row r="5296" spans="2:15" x14ac:dyDescent="0.2">
      <c r="B5296" s="1" t="s">
        <v>30848</v>
      </c>
      <c r="D5296" s="10">
        <v>29358649</v>
      </c>
      <c r="I5296" t="s">
        <v>61</v>
      </c>
      <c r="N5296" t="s">
        <v>61</v>
      </c>
    </row>
    <row r="5297" spans="2:15" x14ac:dyDescent="0.2">
      <c r="B5297" s="1" t="s">
        <v>30849</v>
      </c>
      <c r="D5297" s="10">
        <v>29358649</v>
      </c>
      <c r="I5297" t="s">
        <v>61</v>
      </c>
      <c r="N5297" t="s">
        <v>61</v>
      </c>
    </row>
    <row r="5298" spans="2:15" x14ac:dyDescent="0.2">
      <c r="B5298" s="1" t="s">
        <v>30850</v>
      </c>
      <c r="D5298" s="10">
        <v>29358649</v>
      </c>
      <c r="I5298" t="s">
        <v>61</v>
      </c>
      <c r="N5298" t="s">
        <v>61</v>
      </c>
    </row>
    <row r="5299" spans="2:15" x14ac:dyDescent="0.2">
      <c r="B5299" s="1" t="s">
        <v>30851</v>
      </c>
      <c r="D5299" s="10">
        <v>29358649</v>
      </c>
      <c r="I5299" t="s">
        <v>61</v>
      </c>
      <c r="N5299" t="s">
        <v>61</v>
      </c>
    </row>
    <row r="5300" spans="2:15" x14ac:dyDescent="0.2">
      <c r="B5300" s="1" t="s">
        <v>30852</v>
      </c>
      <c r="D5300" s="10">
        <v>29358649</v>
      </c>
      <c r="I5300" t="s">
        <v>61</v>
      </c>
      <c r="N5300" t="s">
        <v>61</v>
      </c>
    </row>
    <row r="5301" spans="2:15" x14ac:dyDescent="0.2">
      <c r="B5301" s="1" t="s">
        <v>30853</v>
      </c>
      <c r="D5301" s="10">
        <v>29358649</v>
      </c>
      <c r="I5301" t="s">
        <v>61</v>
      </c>
      <c r="N5301" t="s">
        <v>61</v>
      </c>
    </row>
    <row r="5302" spans="2:15" x14ac:dyDescent="0.2">
      <c r="B5302" s="1" t="s">
        <v>30854</v>
      </c>
      <c r="D5302" s="10">
        <v>29358649</v>
      </c>
      <c r="G5302" t="s">
        <v>61</v>
      </c>
      <c r="I5302" t="s">
        <v>62</v>
      </c>
      <c r="N5302" t="s">
        <v>61</v>
      </c>
      <c r="O5302" t="s">
        <v>61</v>
      </c>
    </row>
    <row r="5303" spans="2:15" x14ac:dyDescent="0.2">
      <c r="B5303" s="1" t="s">
        <v>30855</v>
      </c>
      <c r="D5303" s="10">
        <v>29358649</v>
      </c>
      <c r="I5303" t="s">
        <v>61</v>
      </c>
      <c r="N5303" t="s">
        <v>61</v>
      </c>
    </row>
    <row r="5304" spans="2:15" x14ac:dyDescent="0.2">
      <c r="B5304" s="1" t="s">
        <v>30856</v>
      </c>
      <c r="D5304" s="10">
        <v>29358649</v>
      </c>
      <c r="I5304" t="s">
        <v>61</v>
      </c>
      <c r="N5304" t="s">
        <v>61</v>
      </c>
    </row>
    <row r="5305" spans="2:15" x14ac:dyDescent="0.2">
      <c r="B5305" s="1" t="s">
        <v>30857</v>
      </c>
      <c r="D5305" s="10">
        <v>29358649</v>
      </c>
      <c r="I5305" t="s">
        <v>61</v>
      </c>
      <c r="N5305" t="s">
        <v>61</v>
      </c>
    </row>
    <row r="5306" spans="2:15" x14ac:dyDescent="0.2">
      <c r="B5306" s="1" t="s">
        <v>30858</v>
      </c>
      <c r="D5306" s="10">
        <v>29358649</v>
      </c>
      <c r="I5306" t="s">
        <v>61</v>
      </c>
      <c r="N5306" t="s">
        <v>61</v>
      </c>
    </row>
    <row r="5307" spans="2:15" x14ac:dyDescent="0.2">
      <c r="B5307" s="1" t="s">
        <v>30859</v>
      </c>
      <c r="D5307" s="10">
        <v>29358649</v>
      </c>
      <c r="I5307" t="s">
        <v>61</v>
      </c>
      <c r="N5307" t="s">
        <v>61</v>
      </c>
    </row>
    <row r="5308" spans="2:15" x14ac:dyDescent="0.2">
      <c r="B5308" s="1" t="s">
        <v>30860</v>
      </c>
      <c r="D5308" s="10">
        <v>29358649</v>
      </c>
      <c r="I5308" t="s">
        <v>61</v>
      </c>
      <c r="N5308" t="s">
        <v>61</v>
      </c>
    </row>
    <row r="5309" spans="2:15" x14ac:dyDescent="0.2">
      <c r="B5309" s="1" t="s">
        <v>30861</v>
      </c>
      <c r="D5309" s="10">
        <v>29358649</v>
      </c>
      <c r="I5309" t="s">
        <v>61</v>
      </c>
      <c r="N5309" t="s">
        <v>61</v>
      </c>
    </row>
    <row r="5310" spans="2:15" x14ac:dyDescent="0.2">
      <c r="B5310" s="1" t="s">
        <v>30862</v>
      </c>
      <c r="D5310" s="10">
        <v>29358649</v>
      </c>
      <c r="I5310" t="s">
        <v>61</v>
      </c>
      <c r="N5310" t="s">
        <v>61</v>
      </c>
    </row>
    <row r="5311" spans="2:15" x14ac:dyDescent="0.2">
      <c r="B5311" s="1" t="s">
        <v>30863</v>
      </c>
      <c r="D5311" s="10">
        <v>29358649</v>
      </c>
      <c r="I5311" t="s">
        <v>61</v>
      </c>
      <c r="N5311" t="s">
        <v>61</v>
      </c>
    </row>
    <row r="5312" spans="2:15" x14ac:dyDescent="0.2">
      <c r="B5312" s="1" t="s">
        <v>30864</v>
      </c>
      <c r="D5312" s="10">
        <v>29358649</v>
      </c>
      <c r="I5312" t="s">
        <v>61</v>
      </c>
      <c r="N5312" t="s">
        <v>61</v>
      </c>
    </row>
    <row r="5313" spans="2:15" x14ac:dyDescent="0.2">
      <c r="B5313" s="1" t="s">
        <v>30865</v>
      </c>
      <c r="D5313" s="10">
        <v>29358649</v>
      </c>
      <c r="I5313" t="s">
        <v>61</v>
      </c>
      <c r="N5313" t="s">
        <v>61</v>
      </c>
    </row>
    <row r="5314" spans="2:15" x14ac:dyDescent="0.2">
      <c r="B5314" s="1" t="s">
        <v>30866</v>
      </c>
      <c r="D5314" s="10">
        <v>29358649</v>
      </c>
      <c r="I5314" t="s">
        <v>61</v>
      </c>
      <c r="N5314" t="s">
        <v>61</v>
      </c>
    </row>
    <row r="5315" spans="2:15" x14ac:dyDescent="0.2">
      <c r="B5315" s="1" t="s">
        <v>30867</v>
      </c>
      <c r="D5315" s="10">
        <v>29358649</v>
      </c>
      <c r="I5315" t="s">
        <v>61</v>
      </c>
      <c r="N5315" t="s">
        <v>61</v>
      </c>
    </row>
    <row r="5316" spans="2:15" x14ac:dyDescent="0.2">
      <c r="B5316" s="1" t="s">
        <v>30868</v>
      </c>
      <c r="D5316" s="10">
        <v>29358649</v>
      </c>
      <c r="I5316" t="s">
        <v>61</v>
      </c>
      <c r="N5316" t="s">
        <v>61</v>
      </c>
    </row>
    <row r="5317" spans="2:15" x14ac:dyDescent="0.2">
      <c r="B5317" s="1" t="s">
        <v>30869</v>
      </c>
      <c r="D5317" s="10">
        <v>29358649</v>
      </c>
      <c r="I5317" t="s">
        <v>61</v>
      </c>
      <c r="N5317" t="s">
        <v>61</v>
      </c>
    </row>
    <row r="5318" spans="2:15" x14ac:dyDescent="0.2">
      <c r="B5318" s="1" t="s">
        <v>30870</v>
      </c>
      <c r="D5318" s="10">
        <v>29358649</v>
      </c>
      <c r="I5318" t="s">
        <v>61</v>
      </c>
      <c r="N5318" t="s">
        <v>61</v>
      </c>
    </row>
    <row r="5319" spans="2:15" x14ac:dyDescent="0.2">
      <c r="B5319" s="1" t="s">
        <v>30871</v>
      </c>
      <c r="D5319" s="10">
        <v>29358649</v>
      </c>
      <c r="I5319" t="s">
        <v>61</v>
      </c>
      <c r="N5319" t="s">
        <v>61</v>
      </c>
    </row>
    <row r="5320" spans="2:15" x14ac:dyDescent="0.2">
      <c r="B5320" s="1" t="s">
        <v>30872</v>
      </c>
      <c r="D5320" s="10">
        <v>29358649</v>
      </c>
      <c r="I5320" t="s">
        <v>61</v>
      </c>
      <c r="N5320" t="s">
        <v>61</v>
      </c>
    </row>
    <row r="5321" spans="2:15" x14ac:dyDescent="0.2">
      <c r="B5321" s="1" t="s">
        <v>30873</v>
      </c>
      <c r="D5321" s="10">
        <v>29358649</v>
      </c>
      <c r="I5321" t="s">
        <v>61</v>
      </c>
      <c r="N5321" t="s">
        <v>61</v>
      </c>
    </row>
    <row r="5322" spans="2:15" x14ac:dyDescent="0.2">
      <c r="B5322" s="1" t="s">
        <v>30874</v>
      </c>
      <c r="D5322" s="10">
        <v>29358649</v>
      </c>
      <c r="I5322" t="s">
        <v>61</v>
      </c>
      <c r="N5322" t="s">
        <v>61</v>
      </c>
    </row>
    <row r="5323" spans="2:15" x14ac:dyDescent="0.2">
      <c r="B5323" s="1" t="s">
        <v>30875</v>
      </c>
      <c r="D5323" s="10">
        <v>29358649</v>
      </c>
      <c r="I5323" t="s">
        <v>61</v>
      </c>
      <c r="N5323" t="s">
        <v>61</v>
      </c>
    </row>
    <row r="5324" spans="2:15" x14ac:dyDescent="0.2">
      <c r="B5324" s="1" t="s">
        <v>30876</v>
      </c>
      <c r="D5324" s="10">
        <v>29358649</v>
      </c>
      <c r="I5324" t="s">
        <v>61</v>
      </c>
      <c r="N5324" t="s">
        <v>61</v>
      </c>
    </row>
    <row r="5325" spans="2:15" x14ac:dyDescent="0.2">
      <c r="B5325" s="1" t="s">
        <v>30877</v>
      </c>
      <c r="D5325" s="10">
        <v>29358649</v>
      </c>
      <c r="I5325" t="s">
        <v>61</v>
      </c>
      <c r="N5325" t="s">
        <v>61</v>
      </c>
    </row>
    <row r="5326" spans="2:15" x14ac:dyDescent="0.2">
      <c r="B5326" s="1" t="s">
        <v>30878</v>
      </c>
      <c r="D5326" s="10">
        <v>29358649</v>
      </c>
      <c r="G5326" t="s">
        <v>62</v>
      </c>
      <c r="I5326" t="s">
        <v>62</v>
      </c>
      <c r="M5326" t="s">
        <v>61</v>
      </c>
      <c r="N5326" t="s">
        <v>62</v>
      </c>
      <c r="O5326" t="s">
        <v>62</v>
      </c>
    </row>
    <row r="5327" spans="2:15" x14ac:dyDescent="0.2">
      <c r="B5327" s="1" t="s">
        <v>30879</v>
      </c>
      <c r="D5327" s="10">
        <v>29358649</v>
      </c>
      <c r="G5327" t="s">
        <v>61</v>
      </c>
      <c r="I5327" t="s">
        <v>61</v>
      </c>
      <c r="M5327" t="s">
        <v>61</v>
      </c>
      <c r="N5327" t="s">
        <v>61</v>
      </c>
      <c r="O5327" t="s">
        <v>61</v>
      </c>
    </row>
    <row r="5328" spans="2:15" x14ac:dyDescent="0.2">
      <c r="B5328" s="1" t="s">
        <v>30880</v>
      </c>
      <c r="D5328" s="10">
        <v>29358649</v>
      </c>
      <c r="I5328" t="s">
        <v>61</v>
      </c>
      <c r="M5328" t="s">
        <v>61</v>
      </c>
      <c r="N5328" t="s">
        <v>61</v>
      </c>
    </row>
    <row r="5329" spans="2:15" x14ac:dyDescent="0.2">
      <c r="B5329" s="1" t="s">
        <v>30881</v>
      </c>
      <c r="D5329" s="10">
        <v>29358649</v>
      </c>
      <c r="I5329" t="s">
        <v>61</v>
      </c>
      <c r="N5329" t="s">
        <v>61</v>
      </c>
    </row>
    <row r="5330" spans="2:15" x14ac:dyDescent="0.2">
      <c r="B5330" s="1" t="s">
        <v>30882</v>
      </c>
      <c r="D5330" s="10">
        <v>29358649</v>
      </c>
      <c r="I5330" t="s">
        <v>61</v>
      </c>
      <c r="N5330" t="s">
        <v>61</v>
      </c>
    </row>
    <row r="5331" spans="2:15" x14ac:dyDescent="0.2">
      <c r="B5331" s="1" t="s">
        <v>30883</v>
      </c>
      <c r="D5331" s="10">
        <v>29358649</v>
      </c>
      <c r="I5331" t="s">
        <v>61</v>
      </c>
      <c r="N5331" t="s">
        <v>61</v>
      </c>
    </row>
    <row r="5332" spans="2:15" x14ac:dyDescent="0.2">
      <c r="B5332" s="1" t="s">
        <v>30884</v>
      </c>
      <c r="D5332" s="10">
        <v>29358649</v>
      </c>
      <c r="I5332" t="s">
        <v>61</v>
      </c>
      <c r="N5332" t="s">
        <v>61</v>
      </c>
    </row>
    <row r="5333" spans="2:15" x14ac:dyDescent="0.2">
      <c r="B5333" s="1" t="s">
        <v>30885</v>
      </c>
      <c r="D5333" s="10">
        <v>29358649</v>
      </c>
      <c r="G5333" t="s">
        <v>61</v>
      </c>
      <c r="I5333" t="s">
        <v>62</v>
      </c>
      <c r="M5333" t="s">
        <v>61</v>
      </c>
      <c r="N5333" t="s">
        <v>61</v>
      </c>
    </row>
    <row r="5334" spans="2:15" x14ac:dyDescent="0.2">
      <c r="B5334" s="1" t="s">
        <v>30886</v>
      </c>
      <c r="D5334" s="10">
        <v>29358649</v>
      </c>
      <c r="I5334" t="s">
        <v>61</v>
      </c>
      <c r="N5334" t="s">
        <v>61</v>
      </c>
    </row>
    <row r="5335" spans="2:15" x14ac:dyDescent="0.2">
      <c r="B5335" s="1" t="s">
        <v>30887</v>
      </c>
      <c r="D5335" s="10">
        <v>29358649</v>
      </c>
      <c r="I5335" t="s">
        <v>61</v>
      </c>
      <c r="N5335" t="s">
        <v>61</v>
      </c>
    </row>
    <row r="5336" spans="2:15" x14ac:dyDescent="0.2">
      <c r="B5336" s="1" t="s">
        <v>30888</v>
      </c>
      <c r="D5336" s="10">
        <v>29358649</v>
      </c>
      <c r="I5336" t="s">
        <v>61</v>
      </c>
      <c r="N5336" t="s">
        <v>61</v>
      </c>
    </row>
    <row r="5337" spans="2:15" x14ac:dyDescent="0.2">
      <c r="B5337" s="1" t="s">
        <v>30889</v>
      </c>
      <c r="D5337" s="10">
        <v>29358649</v>
      </c>
      <c r="G5337" t="s">
        <v>61</v>
      </c>
      <c r="I5337" t="s">
        <v>62</v>
      </c>
      <c r="M5337" t="s">
        <v>61</v>
      </c>
      <c r="N5337" t="s">
        <v>61</v>
      </c>
      <c r="O5337" t="s">
        <v>61</v>
      </c>
    </row>
    <row r="5338" spans="2:15" x14ac:dyDescent="0.2">
      <c r="B5338" s="1" t="s">
        <v>30890</v>
      </c>
      <c r="D5338" s="10">
        <v>29358649</v>
      </c>
      <c r="I5338" t="s">
        <v>61</v>
      </c>
      <c r="N5338" t="s">
        <v>61</v>
      </c>
    </row>
    <row r="5339" spans="2:15" x14ac:dyDescent="0.2">
      <c r="B5339" s="1" t="s">
        <v>30891</v>
      </c>
      <c r="D5339" s="10">
        <v>29358649</v>
      </c>
      <c r="I5339" t="s">
        <v>61</v>
      </c>
      <c r="N5339" t="s">
        <v>61</v>
      </c>
    </row>
    <row r="5340" spans="2:15" x14ac:dyDescent="0.2">
      <c r="B5340" s="1" t="s">
        <v>30892</v>
      </c>
      <c r="D5340" s="10">
        <v>29358649</v>
      </c>
      <c r="I5340" t="s">
        <v>61</v>
      </c>
      <c r="N5340" t="s">
        <v>61</v>
      </c>
    </row>
    <row r="5341" spans="2:15" x14ac:dyDescent="0.2">
      <c r="B5341" s="1" t="s">
        <v>30893</v>
      </c>
      <c r="D5341" s="10">
        <v>29358649</v>
      </c>
      <c r="I5341" t="s">
        <v>61</v>
      </c>
      <c r="N5341" t="s">
        <v>61</v>
      </c>
    </row>
    <row r="5342" spans="2:15" x14ac:dyDescent="0.2">
      <c r="B5342" s="1" t="s">
        <v>30894</v>
      </c>
      <c r="D5342" s="10">
        <v>29358649</v>
      </c>
      <c r="I5342" t="s">
        <v>61</v>
      </c>
      <c r="M5342" t="s">
        <v>62</v>
      </c>
      <c r="N5342" t="s">
        <v>61</v>
      </c>
    </row>
    <row r="5343" spans="2:15" x14ac:dyDescent="0.2">
      <c r="B5343" s="1" t="s">
        <v>30895</v>
      </c>
      <c r="D5343" s="10">
        <v>29358649</v>
      </c>
      <c r="I5343" t="s">
        <v>61</v>
      </c>
      <c r="N5343" t="s">
        <v>61</v>
      </c>
    </row>
    <row r="5344" spans="2:15" x14ac:dyDescent="0.2">
      <c r="B5344" s="1" t="s">
        <v>30896</v>
      </c>
      <c r="D5344" s="10">
        <v>29358649</v>
      </c>
      <c r="I5344" t="s">
        <v>61</v>
      </c>
      <c r="N5344" t="s">
        <v>61</v>
      </c>
    </row>
    <row r="5345" spans="1:15" x14ac:dyDescent="0.2">
      <c r="B5345" s="1" t="s">
        <v>30897</v>
      </c>
      <c r="D5345" s="10">
        <v>29358649</v>
      </c>
      <c r="I5345" t="s">
        <v>61</v>
      </c>
      <c r="N5345" t="s">
        <v>61</v>
      </c>
    </row>
    <row r="5346" spans="1:15" x14ac:dyDescent="0.2">
      <c r="B5346" s="1" t="s">
        <v>30898</v>
      </c>
      <c r="D5346" s="10">
        <v>29358649</v>
      </c>
      <c r="I5346" t="s">
        <v>61</v>
      </c>
      <c r="N5346" t="s">
        <v>61</v>
      </c>
    </row>
    <row r="5347" spans="1:15" x14ac:dyDescent="0.2">
      <c r="B5347" s="1" t="s">
        <v>30899</v>
      </c>
      <c r="D5347" s="10">
        <v>29358649</v>
      </c>
      <c r="I5347" t="s">
        <v>61</v>
      </c>
      <c r="N5347" t="s">
        <v>61</v>
      </c>
    </row>
    <row r="5348" spans="1:15" x14ac:dyDescent="0.2">
      <c r="B5348" s="1" t="s">
        <v>30900</v>
      </c>
      <c r="D5348" s="10">
        <v>29358649</v>
      </c>
      <c r="I5348" t="s">
        <v>61</v>
      </c>
      <c r="N5348" t="s">
        <v>61</v>
      </c>
    </row>
    <row r="5349" spans="1:15" x14ac:dyDescent="0.2">
      <c r="B5349" s="1" t="s">
        <v>30901</v>
      </c>
      <c r="D5349" s="10">
        <v>29358649</v>
      </c>
      <c r="G5349" t="s">
        <v>61</v>
      </c>
      <c r="I5349" t="s">
        <v>62</v>
      </c>
      <c r="M5349" t="s">
        <v>61</v>
      </c>
      <c r="N5349" t="s">
        <v>61</v>
      </c>
      <c r="O5349" t="s">
        <v>62</v>
      </c>
    </row>
    <row r="5350" spans="1:15" x14ac:dyDescent="0.2">
      <c r="B5350" s="1" t="s">
        <v>30902</v>
      </c>
      <c r="D5350" s="10">
        <v>29358649</v>
      </c>
      <c r="I5350" t="s">
        <v>61</v>
      </c>
      <c r="N5350" t="s">
        <v>61</v>
      </c>
    </row>
    <row r="5351" spans="1:15" x14ac:dyDescent="0.2">
      <c r="B5351" s="1" t="s">
        <v>30903</v>
      </c>
      <c r="D5351" s="10">
        <v>29358649</v>
      </c>
      <c r="G5351" t="s">
        <v>61</v>
      </c>
      <c r="I5351" t="s">
        <v>62</v>
      </c>
      <c r="M5351" t="s">
        <v>61</v>
      </c>
      <c r="N5351" t="s">
        <v>61</v>
      </c>
      <c r="O5351" t="s">
        <v>61</v>
      </c>
    </row>
    <row r="5352" spans="1:15" x14ac:dyDescent="0.2">
      <c r="B5352" s="1" t="s">
        <v>30904</v>
      </c>
      <c r="D5352" s="10">
        <v>29358649</v>
      </c>
      <c r="I5352" t="s">
        <v>61</v>
      </c>
      <c r="N5352" t="s">
        <v>61</v>
      </c>
    </row>
    <row r="5353" spans="1:15" x14ac:dyDescent="0.2">
      <c r="B5353" s="1" t="s">
        <v>30905</v>
      </c>
      <c r="D5353" s="10">
        <v>29358649</v>
      </c>
      <c r="I5353" t="s">
        <v>61</v>
      </c>
      <c r="N5353" t="s">
        <v>61</v>
      </c>
    </row>
    <row r="5354" spans="1:15" x14ac:dyDescent="0.2">
      <c r="B5354" s="1" t="s">
        <v>30906</v>
      </c>
      <c r="D5354" s="10">
        <v>29358649</v>
      </c>
      <c r="I5354" t="s">
        <v>61</v>
      </c>
      <c r="N5354" t="s">
        <v>61</v>
      </c>
    </row>
    <row r="5355" spans="1:15" x14ac:dyDescent="0.2">
      <c r="A5355" s="6"/>
      <c r="B5355" s="6" t="s">
        <v>30907</v>
      </c>
      <c r="C5355" s="6"/>
      <c r="D5355" s="11">
        <v>29358649</v>
      </c>
      <c r="E5355" s="7"/>
      <c r="F5355" s="7"/>
      <c r="G5355" s="7"/>
      <c r="H5355" s="7"/>
      <c r="I5355" s="7" t="s">
        <v>61</v>
      </c>
      <c r="J5355" s="7"/>
      <c r="K5355" s="7"/>
      <c r="L5355" s="7"/>
      <c r="M5355" s="7"/>
      <c r="N5355" s="7" t="s">
        <v>61</v>
      </c>
      <c r="O5355" s="7"/>
    </row>
    <row r="5356" spans="1:15" x14ac:dyDescent="0.2">
      <c r="A5356" s="1" t="s">
        <v>9064</v>
      </c>
    </row>
  </sheetData>
  <mergeCells count="1">
    <mergeCell ref="A1:O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9E102-848A-714B-83A3-8029FBD5FEEF}">
  <dimension ref="A1:N3599"/>
  <sheetViews>
    <sheetView workbookViewId="0">
      <selection sqref="A1:N1"/>
    </sheetView>
  </sheetViews>
  <sheetFormatPr baseColWidth="10" defaultRowHeight="16" x14ac:dyDescent="0.2"/>
  <cols>
    <col min="1" max="1" width="13.83203125" style="1" customWidth="1"/>
    <col min="2" max="2" width="17.1640625" style="1" customWidth="1"/>
    <col min="3" max="3" width="28.1640625" customWidth="1"/>
    <col min="4" max="4" width="16.6640625" customWidth="1"/>
  </cols>
  <sheetData>
    <row r="1" spans="1:14" x14ac:dyDescent="0.2">
      <c r="A1" s="62" t="s">
        <v>34857</v>
      </c>
      <c r="B1" s="61"/>
      <c r="C1" s="61"/>
      <c r="D1" s="61"/>
      <c r="E1" s="61"/>
      <c r="F1" s="61"/>
      <c r="G1" s="61"/>
      <c r="H1" s="61"/>
      <c r="I1" s="61"/>
      <c r="J1" s="61"/>
      <c r="K1" s="61"/>
      <c r="L1" s="61"/>
      <c r="M1" s="61"/>
      <c r="N1" s="61"/>
    </row>
    <row r="2" spans="1:14" x14ac:dyDescent="0.2">
      <c r="A2" s="8" t="s">
        <v>3400</v>
      </c>
      <c r="B2" s="8" t="s">
        <v>5068</v>
      </c>
      <c r="C2" s="9" t="s">
        <v>3397</v>
      </c>
      <c r="D2" s="9" t="s">
        <v>9063</v>
      </c>
      <c r="E2" s="9" t="s">
        <v>18495</v>
      </c>
      <c r="F2" s="9" t="s">
        <v>18496</v>
      </c>
      <c r="G2" s="9" t="s">
        <v>7</v>
      </c>
      <c r="H2" s="9" t="s">
        <v>18497</v>
      </c>
      <c r="I2" s="9" t="s">
        <v>18498</v>
      </c>
      <c r="J2" s="9" t="s">
        <v>5</v>
      </c>
      <c r="K2" s="9" t="s">
        <v>10</v>
      </c>
      <c r="L2" s="9" t="s">
        <v>18500</v>
      </c>
      <c r="M2" s="9" t="s">
        <v>16</v>
      </c>
      <c r="N2" s="9" t="s">
        <v>18501</v>
      </c>
    </row>
    <row r="3" spans="1:14" x14ac:dyDescent="0.2">
      <c r="A3" s="1" t="s">
        <v>7066</v>
      </c>
      <c r="B3" s="1" t="s">
        <v>30908</v>
      </c>
      <c r="C3" t="s">
        <v>5069</v>
      </c>
      <c r="D3">
        <v>30333126</v>
      </c>
      <c r="E3" t="s">
        <v>61</v>
      </c>
      <c r="F3" t="s">
        <v>61</v>
      </c>
      <c r="G3" t="s">
        <v>61</v>
      </c>
      <c r="H3" t="s">
        <v>61</v>
      </c>
      <c r="J3" t="s">
        <v>61</v>
      </c>
      <c r="K3" t="s">
        <v>62</v>
      </c>
      <c r="L3" t="s">
        <v>62</v>
      </c>
      <c r="M3" t="s">
        <v>62</v>
      </c>
      <c r="N3" t="s">
        <v>61</v>
      </c>
    </row>
    <row r="4" spans="1:14" x14ac:dyDescent="0.2">
      <c r="A4" s="1" t="s">
        <v>7067</v>
      </c>
      <c r="B4" s="1" t="s">
        <v>30909</v>
      </c>
      <c r="C4" t="s">
        <v>5070</v>
      </c>
      <c r="D4">
        <v>30333126</v>
      </c>
      <c r="E4" t="s">
        <v>61</v>
      </c>
      <c r="F4" t="s">
        <v>61</v>
      </c>
      <c r="G4" t="s">
        <v>61</v>
      </c>
      <c r="H4" t="s">
        <v>61</v>
      </c>
      <c r="J4" t="s">
        <v>61</v>
      </c>
      <c r="K4" t="s">
        <v>61</v>
      </c>
      <c r="M4" t="s">
        <v>62</v>
      </c>
      <c r="N4" t="s">
        <v>61</v>
      </c>
    </row>
    <row r="5" spans="1:14" x14ac:dyDescent="0.2">
      <c r="A5" s="1" t="s">
        <v>7068</v>
      </c>
      <c r="B5" s="1" t="s">
        <v>30910</v>
      </c>
      <c r="C5" t="s">
        <v>5071</v>
      </c>
      <c r="D5">
        <v>30333126</v>
      </c>
      <c r="E5" t="s">
        <v>61</v>
      </c>
      <c r="F5" t="s">
        <v>61</v>
      </c>
      <c r="G5" t="s">
        <v>61</v>
      </c>
      <c r="H5" t="s">
        <v>61</v>
      </c>
      <c r="J5" t="s">
        <v>61</v>
      </c>
      <c r="K5" t="s">
        <v>61</v>
      </c>
      <c r="M5" t="s">
        <v>61</v>
      </c>
      <c r="N5" t="s">
        <v>61</v>
      </c>
    </row>
    <row r="6" spans="1:14" x14ac:dyDescent="0.2">
      <c r="A6" s="1" t="s">
        <v>7069</v>
      </c>
      <c r="B6" s="1" t="s">
        <v>30911</v>
      </c>
      <c r="C6" t="s">
        <v>5072</v>
      </c>
      <c r="D6">
        <v>30333126</v>
      </c>
      <c r="E6" t="s">
        <v>61</v>
      </c>
      <c r="F6" t="s">
        <v>61</v>
      </c>
      <c r="G6" t="s">
        <v>61</v>
      </c>
      <c r="H6" t="s">
        <v>61</v>
      </c>
      <c r="J6" t="s">
        <v>61</v>
      </c>
      <c r="K6" t="s">
        <v>61</v>
      </c>
      <c r="L6" t="s">
        <v>62</v>
      </c>
      <c r="M6" t="s">
        <v>62</v>
      </c>
      <c r="N6" t="s">
        <v>61</v>
      </c>
    </row>
    <row r="7" spans="1:14" x14ac:dyDescent="0.2">
      <c r="A7" s="1" t="s">
        <v>7070</v>
      </c>
      <c r="B7" s="1" t="s">
        <v>30912</v>
      </c>
      <c r="C7" t="s">
        <v>5073</v>
      </c>
      <c r="D7">
        <v>30333126</v>
      </c>
      <c r="E7" t="s">
        <v>61</v>
      </c>
      <c r="F7" t="s">
        <v>61</v>
      </c>
      <c r="G7" t="s">
        <v>61</v>
      </c>
      <c r="H7" t="s">
        <v>61</v>
      </c>
      <c r="J7" t="s">
        <v>61</v>
      </c>
      <c r="K7" t="s">
        <v>61</v>
      </c>
      <c r="L7" t="s">
        <v>62</v>
      </c>
      <c r="M7" t="s">
        <v>62</v>
      </c>
      <c r="N7" t="s">
        <v>61</v>
      </c>
    </row>
    <row r="8" spans="1:14" x14ac:dyDescent="0.2">
      <c r="A8" s="1" t="s">
        <v>7071</v>
      </c>
      <c r="B8" s="1" t="s">
        <v>30913</v>
      </c>
      <c r="C8" t="s">
        <v>5074</v>
      </c>
      <c r="D8">
        <v>30333126</v>
      </c>
      <c r="E8" t="s">
        <v>61</v>
      </c>
      <c r="F8" t="s">
        <v>61</v>
      </c>
      <c r="G8" t="s">
        <v>61</v>
      </c>
      <c r="H8" t="s">
        <v>61</v>
      </c>
      <c r="J8" t="s">
        <v>61</v>
      </c>
      <c r="K8" t="s">
        <v>61</v>
      </c>
      <c r="L8" t="s">
        <v>62</v>
      </c>
      <c r="M8" t="s">
        <v>62</v>
      </c>
      <c r="N8" t="s">
        <v>61</v>
      </c>
    </row>
    <row r="9" spans="1:14" x14ac:dyDescent="0.2">
      <c r="A9" s="1" t="s">
        <v>7072</v>
      </c>
      <c r="B9" s="1" t="s">
        <v>30914</v>
      </c>
      <c r="C9" t="s">
        <v>5075</v>
      </c>
      <c r="D9" s="22">
        <v>30333126</v>
      </c>
      <c r="E9" t="s">
        <v>61</v>
      </c>
      <c r="F9" t="s">
        <v>61</v>
      </c>
      <c r="G9" t="s">
        <v>61</v>
      </c>
      <c r="H9" t="s">
        <v>61</v>
      </c>
      <c r="J9" t="s">
        <v>61</v>
      </c>
      <c r="K9" t="s">
        <v>61</v>
      </c>
      <c r="M9" t="s">
        <v>62</v>
      </c>
      <c r="N9" t="s">
        <v>61</v>
      </c>
    </row>
    <row r="10" spans="1:14" x14ac:dyDescent="0.2">
      <c r="A10" s="1" t="s">
        <v>7073</v>
      </c>
      <c r="B10" s="1" t="s">
        <v>30915</v>
      </c>
      <c r="C10" t="s">
        <v>5076</v>
      </c>
      <c r="D10" s="22">
        <v>30333126</v>
      </c>
      <c r="E10" t="s">
        <v>61</v>
      </c>
      <c r="F10" t="s">
        <v>61</v>
      </c>
      <c r="G10" t="s">
        <v>61</v>
      </c>
      <c r="H10" t="s">
        <v>61</v>
      </c>
      <c r="J10" t="s">
        <v>61</v>
      </c>
      <c r="K10" t="s">
        <v>61</v>
      </c>
      <c r="M10" t="s">
        <v>61</v>
      </c>
      <c r="N10" t="s">
        <v>61</v>
      </c>
    </row>
    <row r="11" spans="1:14" x14ac:dyDescent="0.2">
      <c r="A11" s="1" t="s">
        <v>7074</v>
      </c>
      <c r="B11" s="1" t="s">
        <v>30916</v>
      </c>
      <c r="C11" t="s">
        <v>5077</v>
      </c>
      <c r="D11" s="22">
        <v>30333126</v>
      </c>
      <c r="E11" t="s">
        <v>61</v>
      </c>
      <c r="F11" t="s">
        <v>61</v>
      </c>
      <c r="G11" t="s">
        <v>61</v>
      </c>
      <c r="H11" t="s">
        <v>61</v>
      </c>
      <c r="J11" t="s">
        <v>61</v>
      </c>
      <c r="K11" t="s">
        <v>61</v>
      </c>
      <c r="M11" t="s">
        <v>61</v>
      </c>
      <c r="N11" t="s">
        <v>61</v>
      </c>
    </row>
    <row r="12" spans="1:14" x14ac:dyDescent="0.2">
      <c r="A12" s="1" t="s">
        <v>7075</v>
      </c>
      <c r="B12" s="1" t="s">
        <v>30917</v>
      </c>
      <c r="C12" t="s">
        <v>5078</v>
      </c>
      <c r="D12" s="22">
        <v>30333126</v>
      </c>
      <c r="E12" t="s">
        <v>61</v>
      </c>
      <c r="F12" t="s">
        <v>61</v>
      </c>
      <c r="G12" t="s">
        <v>61</v>
      </c>
      <c r="H12" t="s">
        <v>61</v>
      </c>
      <c r="J12" t="s">
        <v>61</v>
      </c>
      <c r="K12" t="s">
        <v>61</v>
      </c>
      <c r="M12" t="s">
        <v>62</v>
      </c>
      <c r="N12" t="s">
        <v>61</v>
      </c>
    </row>
    <row r="13" spans="1:14" x14ac:dyDescent="0.2">
      <c r="A13" s="1" t="s">
        <v>7076</v>
      </c>
      <c r="B13" s="1" t="s">
        <v>30918</v>
      </c>
      <c r="C13" t="s">
        <v>5079</v>
      </c>
      <c r="D13" s="22">
        <v>30333126</v>
      </c>
      <c r="E13" t="s">
        <v>61</v>
      </c>
      <c r="F13" t="s">
        <v>61</v>
      </c>
      <c r="G13" t="s">
        <v>61</v>
      </c>
      <c r="H13" t="s">
        <v>61</v>
      </c>
      <c r="J13" t="s">
        <v>61</v>
      </c>
      <c r="K13" t="s">
        <v>61</v>
      </c>
      <c r="M13" t="s">
        <v>61</v>
      </c>
      <c r="N13" t="s">
        <v>61</v>
      </c>
    </row>
    <row r="14" spans="1:14" x14ac:dyDescent="0.2">
      <c r="A14" s="1" t="s">
        <v>7077</v>
      </c>
      <c r="B14" s="1" t="s">
        <v>30919</v>
      </c>
      <c r="C14" t="s">
        <v>5080</v>
      </c>
      <c r="D14" s="22">
        <v>30333126</v>
      </c>
      <c r="E14" t="s">
        <v>61</v>
      </c>
      <c r="F14" t="s">
        <v>61</v>
      </c>
      <c r="G14" t="s">
        <v>61</v>
      </c>
      <c r="H14" t="s">
        <v>61</v>
      </c>
      <c r="J14" t="s">
        <v>61</v>
      </c>
      <c r="K14" t="s">
        <v>61</v>
      </c>
      <c r="M14" t="s">
        <v>61</v>
      </c>
      <c r="N14" t="s">
        <v>61</v>
      </c>
    </row>
    <row r="15" spans="1:14" x14ac:dyDescent="0.2">
      <c r="A15" s="1" t="s">
        <v>7078</v>
      </c>
      <c r="B15" s="1" t="s">
        <v>30920</v>
      </c>
      <c r="C15" t="s">
        <v>5081</v>
      </c>
      <c r="D15" s="22">
        <v>30333126</v>
      </c>
      <c r="E15" t="s">
        <v>62</v>
      </c>
      <c r="F15" t="s">
        <v>62</v>
      </c>
      <c r="G15" t="s">
        <v>62</v>
      </c>
      <c r="H15" t="s">
        <v>61</v>
      </c>
      <c r="J15" t="s">
        <v>62</v>
      </c>
      <c r="K15" t="s">
        <v>61</v>
      </c>
      <c r="L15" t="s">
        <v>62</v>
      </c>
      <c r="M15" t="s">
        <v>62</v>
      </c>
      <c r="N15" t="s">
        <v>62</v>
      </c>
    </row>
    <row r="16" spans="1:14" x14ac:dyDescent="0.2">
      <c r="A16" s="1" t="s">
        <v>7079</v>
      </c>
      <c r="B16" s="1" t="s">
        <v>30921</v>
      </c>
      <c r="C16" t="s">
        <v>5082</v>
      </c>
      <c r="D16" s="22">
        <v>30333126</v>
      </c>
      <c r="E16" t="s">
        <v>61</v>
      </c>
      <c r="F16" t="s">
        <v>61</v>
      </c>
      <c r="G16" t="s">
        <v>61</v>
      </c>
      <c r="H16" t="s">
        <v>61</v>
      </c>
      <c r="J16" t="s">
        <v>61</v>
      </c>
      <c r="K16" t="s">
        <v>61</v>
      </c>
      <c r="M16" t="s">
        <v>61</v>
      </c>
      <c r="N16" t="s">
        <v>61</v>
      </c>
    </row>
    <row r="17" spans="1:14" x14ac:dyDescent="0.2">
      <c r="A17" s="1" t="s">
        <v>7080</v>
      </c>
      <c r="B17" s="1" t="s">
        <v>30922</v>
      </c>
      <c r="C17" t="s">
        <v>5083</v>
      </c>
      <c r="D17" s="22">
        <v>30333126</v>
      </c>
      <c r="E17" t="s">
        <v>61</v>
      </c>
      <c r="F17" t="s">
        <v>61</v>
      </c>
      <c r="G17" t="s">
        <v>61</v>
      </c>
      <c r="H17" t="s">
        <v>61</v>
      </c>
      <c r="J17" t="s">
        <v>61</v>
      </c>
      <c r="K17" t="s">
        <v>61</v>
      </c>
      <c r="L17" t="s">
        <v>62</v>
      </c>
      <c r="M17" t="s">
        <v>62</v>
      </c>
      <c r="N17" t="s">
        <v>61</v>
      </c>
    </row>
    <row r="18" spans="1:14" x14ac:dyDescent="0.2">
      <c r="A18" s="1" t="s">
        <v>7081</v>
      </c>
      <c r="B18" s="1" t="s">
        <v>30923</v>
      </c>
      <c r="C18" t="s">
        <v>5084</v>
      </c>
      <c r="D18" s="22">
        <v>30333126</v>
      </c>
      <c r="E18" t="s">
        <v>61</v>
      </c>
      <c r="F18" t="s">
        <v>61</v>
      </c>
      <c r="G18" t="s">
        <v>61</v>
      </c>
      <c r="H18" t="s">
        <v>61</v>
      </c>
      <c r="J18" t="s">
        <v>61</v>
      </c>
      <c r="K18" t="s">
        <v>61</v>
      </c>
      <c r="M18" t="s">
        <v>61</v>
      </c>
      <c r="N18" t="s">
        <v>61</v>
      </c>
    </row>
    <row r="19" spans="1:14" x14ac:dyDescent="0.2">
      <c r="A19" s="1" t="s">
        <v>7082</v>
      </c>
      <c r="B19" s="1" t="s">
        <v>30924</v>
      </c>
      <c r="C19" t="s">
        <v>5085</v>
      </c>
      <c r="D19" s="22">
        <v>30333126</v>
      </c>
      <c r="E19" t="s">
        <v>61</v>
      </c>
      <c r="F19" t="s">
        <v>61</v>
      </c>
      <c r="G19" t="s">
        <v>61</v>
      </c>
      <c r="H19" t="s">
        <v>61</v>
      </c>
      <c r="J19" t="s">
        <v>61</v>
      </c>
      <c r="K19" t="s">
        <v>61</v>
      </c>
      <c r="L19" t="s">
        <v>62</v>
      </c>
      <c r="M19" t="s">
        <v>62</v>
      </c>
      <c r="N19" t="s">
        <v>61</v>
      </c>
    </row>
    <row r="20" spans="1:14" x14ac:dyDescent="0.2">
      <c r="A20" s="1" t="s">
        <v>7083</v>
      </c>
      <c r="B20" s="1" t="s">
        <v>30925</v>
      </c>
      <c r="C20" t="s">
        <v>5086</v>
      </c>
      <c r="D20" s="22">
        <v>30333126</v>
      </c>
      <c r="E20" t="s">
        <v>62</v>
      </c>
      <c r="F20" t="s">
        <v>62</v>
      </c>
      <c r="G20" t="s">
        <v>62</v>
      </c>
      <c r="H20" t="s">
        <v>61</v>
      </c>
      <c r="J20" t="s">
        <v>62</v>
      </c>
      <c r="K20" t="s">
        <v>61</v>
      </c>
      <c r="M20" t="s">
        <v>61</v>
      </c>
      <c r="N20" t="s">
        <v>62</v>
      </c>
    </row>
    <row r="21" spans="1:14" x14ac:dyDescent="0.2">
      <c r="A21" s="1" t="s">
        <v>7084</v>
      </c>
      <c r="B21" s="1" t="s">
        <v>30926</v>
      </c>
      <c r="C21" t="s">
        <v>5087</v>
      </c>
      <c r="D21" s="22">
        <v>30333126</v>
      </c>
      <c r="E21" t="s">
        <v>61</v>
      </c>
      <c r="F21" t="s">
        <v>61</v>
      </c>
      <c r="G21" t="s">
        <v>61</v>
      </c>
      <c r="H21" t="s">
        <v>61</v>
      </c>
      <c r="J21" t="s">
        <v>61</v>
      </c>
      <c r="K21" t="s">
        <v>61</v>
      </c>
      <c r="M21" t="s">
        <v>61</v>
      </c>
      <c r="N21" t="s">
        <v>61</v>
      </c>
    </row>
    <row r="22" spans="1:14" x14ac:dyDescent="0.2">
      <c r="A22" s="1" t="s">
        <v>7085</v>
      </c>
      <c r="B22" s="1" t="s">
        <v>30927</v>
      </c>
      <c r="C22" t="s">
        <v>5088</v>
      </c>
      <c r="D22" s="22">
        <v>30333126</v>
      </c>
      <c r="E22" t="s">
        <v>62</v>
      </c>
      <c r="F22" t="s">
        <v>62</v>
      </c>
      <c r="G22" t="s">
        <v>62</v>
      </c>
      <c r="H22" t="s">
        <v>61</v>
      </c>
      <c r="J22" t="s">
        <v>62</v>
      </c>
      <c r="K22" t="s">
        <v>62</v>
      </c>
      <c r="L22" t="s">
        <v>62</v>
      </c>
      <c r="M22" t="s">
        <v>62</v>
      </c>
      <c r="N22" t="s">
        <v>62</v>
      </c>
    </row>
    <row r="23" spans="1:14" x14ac:dyDescent="0.2">
      <c r="A23" s="1" t="s">
        <v>7086</v>
      </c>
      <c r="B23" s="1" t="s">
        <v>30928</v>
      </c>
      <c r="C23" t="s">
        <v>5089</v>
      </c>
      <c r="D23" s="22">
        <v>30333126</v>
      </c>
      <c r="E23" t="s">
        <v>62</v>
      </c>
      <c r="F23" t="s">
        <v>62</v>
      </c>
      <c r="G23" t="s">
        <v>62</v>
      </c>
      <c r="H23" t="s">
        <v>61</v>
      </c>
      <c r="J23" t="s">
        <v>62</v>
      </c>
      <c r="K23" t="s">
        <v>61</v>
      </c>
      <c r="M23" t="s">
        <v>61</v>
      </c>
      <c r="N23" t="s">
        <v>62</v>
      </c>
    </row>
    <row r="24" spans="1:14" x14ac:dyDescent="0.2">
      <c r="A24" s="1" t="s">
        <v>7087</v>
      </c>
      <c r="B24" s="1" t="s">
        <v>30929</v>
      </c>
      <c r="C24" t="s">
        <v>5090</v>
      </c>
      <c r="D24" s="22">
        <v>30333126</v>
      </c>
      <c r="E24" t="s">
        <v>61</v>
      </c>
      <c r="F24" t="s">
        <v>61</v>
      </c>
      <c r="G24" t="s">
        <v>61</v>
      </c>
      <c r="H24" t="s">
        <v>61</v>
      </c>
      <c r="J24" t="s">
        <v>61</v>
      </c>
      <c r="K24" t="s">
        <v>61</v>
      </c>
      <c r="M24" t="s">
        <v>61</v>
      </c>
      <c r="N24" t="s">
        <v>61</v>
      </c>
    </row>
    <row r="25" spans="1:14" x14ac:dyDescent="0.2">
      <c r="A25" s="1" t="s">
        <v>7088</v>
      </c>
      <c r="B25" s="1" t="s">
        <v>30930</v>
      </c>
      <c r="C25" t="s">
        <v>5091</v>
      </c>
      <c r="D25" s="22">
        <v>30333126</v>
      </c>
      <c r="E25" t="s">
        <v>61</v>
      </c>
      <c r="F25" t="s">
        <v>61</v>
      </c>
      <c r="G25" t="s">
        <v>61</v>
      </c>
      <c r="H25" t="s">
        <v>61</v>
      </c>
      <c r="J25" t="s">
        <v>61</v>
      </c>
      <c r="K25" t="s">
        <v>61</v>
      </c>
      <c r="M25" t="s">
        <v>61</v>
      </c>
      <c r="N25" t="s">
        <v>61</v>
      </c>
    </row>
    <row r="26" spans="1:14" x14ac:dyDescent="0.2">
      <c r="A26" s="1" t="s">
        <v>7089</v>
      </c>
      <c r="B26" s="1" t="s">
        <v>30931</v>
      </c>
      <c r="C26" t="s">
        <v>5092</v>
      </c>
      <c r="D26" s="22">
        <v>30333126</v>
      </c>
      <c r="E26" t="s">
        <v>61</v>
      </c>
      <c r="F26" t="s">
        <v>61</v>
      </c>
      <c r="G26" t="s">
        <v>61</v>
      </c>
      <c r="H26" t="s">
        <v>61</v>
      </c>
      <c r="J26" t="s">
        <v>61</v>
      </c>
      <c r="K26" t="s">
        <v>62</v>
      </c>
      <c r="L26" t="s">
        <v>62</v>
      </c>
      <c r="M26" t="s">
        <v>62</v>
      </c>
      <c r="N26" t="s">
        <v>61</v>
      </c>
    </row>
    <row r="27" spans="1:14" x14ac:dyDescent="0.2">
      <c r="A27" s="1" t="s">
        <v>7090</v>
      </c>
      <c r="B27" s="1" t="s">
        <v>30932</v>
      </c>
      <c r="C27" t="s">
        <v>5093</v>
      </c>
      <c r="D27" s="22">
        <v>30333126</v>
      </c>
      <c r="E27" t="s">
        <v>61</v>
      </c>
      <c r="F27" t="s">
        <v>61</v>
      </c>
      <c r="G27" t="s">
        <v>61</v>
      </c>
      <c r="H27" t="s">
        <v>61</v>
      </c>
      <c r="J27" t="s">
        <v>61</v>
      </c>
      <c r="K27" t="s">
        <v>61</v>
      </c>
      <c r="M27" t="s">
        <v>62</v>
      </c>
      <c r="N27" t="s">
        <v>61</v>
      </c>
    </row>
    <row r="28" spans="1:14" x14ac:dyDescent="0.2">
      <c r="A28" s="1" t="s">
        <v>7091</v>
      </c>
      <c r="B28" s="1" t="s">
        <v>30933</v>
      </c>
      <c r="C28" t="s">
        <v>5094</v>
      </c>
      <c r="D28" s="22">
        <v>30333126</v>
      </c>
      <c r="E28" t="s">
        <v>61</v>
      </c>
      <c r="F28" t="s">
        <v>61</v>
      </c>
      <c r="G28" t="s">
        <v>61</v>
      </c>
      <c r="H28" t="s">
        <v>61</v>
      </c>
      <c r="J28" t="s">
        <v>61</v>
      </c>
      <c r="K28" t="s">
        <v>61</v>
      </c>
      <c r="M28" t="s">
        <v>62</v>
      </c>
      <c r="N28" t="s">
        <v>61</v>
      </c>
    </row>
    <row r="29" spans="1:14" x14ac:dyDescent="0.2">
      <c r="A29" s="1" t="s">
        <v>7092</v>
      </c>
      <c r="B29" s="1" t="s">
        <v>30934</v>
      </c>
      <c r="C29" t="s">
        <v>5095</v>
      </c>
      <c r="D29" s="22">
        <v>30333126</v>
      </c>
      <c r="E29" t="s">
        <v>61</v>
      </c>
      <c r="F29" t="s">
        <v>61</v>
      </c>
      <c r="G29" t="s">
        <v>61</v>
      </c>
      <c r="H29" t="s">
        <v>61</v>
      </c>
      <c r="J29" t="s">
        <v>61</v>
      </c>
      <c r="K29" t="s">
        <v>61</v>
      </c>
      <c r="M29" t="s">
        <v>61</v>
      </c>
      <c r="N29" t="s">
        <v>61</v>
      </c>
    </row>
    <row r="30" spans="1:14" x14ac:dyDescent="0.2">
      <c r="A30" s="1" t="s">
        <v>7093</v>
      </c>
      <c r="B30" s="1" t="s">
        <v>30935</v>
      </c>
      <c r="C30" t="s">
        <v>5096</v>
      </c>
      <c r="D30" s="22">
        <v>30333126</v>
      </c>
      <c r="E30" t="s">
        <v>61</v>
      </c>
      <c r="F30" t="s">
        <v>61</v>
      </c>
      <c r="G30" t="s">
        <v>61</v>
      </c>
      <c r="H30" t="s">
        <v>61</v>
      </c>
      <c r="J30" t="s">
        <v>61</v>
      </c>
      <c r="K30" t="s">
        <v>61</v>
      </c>
      <c r="L30" t="s">
        <v>62</v>
      </c>
      <c r="M30" t="s">
        <v>62</v>
      </c>
      <c r="N30" t="s">
        <v>61</v>
      </c>
    </row>
    <row r="31" spans="1:14" x14ac:dyDescent="0.2">
      <c r="A31" s="1" t="s">
        <v>7094</v>
      </c>
      <c r="B31" s="1" t="s">
        <v>30936</v>
      </c>
      <c r="C31" t="s">
        <v>5097</v>
      </c>
      <c r="D31" s="22">
        <v>30333126</v>
      </c>
      <c r="E31" t="s">
        <v>61</v>
      </c>
      <c r="F31" t="s">
        <v>61</v>
      </c>
      <c r="G31" t="s">
        <v>61</v>
      </c>
      <c r="H31" t="s">
        <v>61</v>
      </c>
      <c r="J31" t="s">
        <v>61</v>
      </c>
      <c r="K31" t="s">
        <v>61</v>
      </c>
      <c r="M31" t="s">
        <v>61</v>
      </c>
      <c r="N31" t="s">
        <v>61</v>
      </c>
    </row>
    <row r="32" spans="1:14" x14ac:dyDescent="0.2">
      <c r="A32" s="1" t="s">
        <v>7095</v>
      </c>
      <c r="B32" s="1" t="s">
        <v>30937</v>
      </c>
      <c r="C32" t="s">
        <v>5098</v>
      </c>
      <c r="D32" s="22">
        <v>30333126</v>
      </c>
      <c r="E32" t="s">
        <v>61</v>
      </c>
      <c r="F32" t="s">
        <v>61</v>
      </c>
      <c r="G32" t="s">
        <v>61</v>
      </c>
      <c r="H32" t="s">
        <v>61</v>
      </c>
      <c r="J32" t="s">
        <v>61</v>
      </c>
      <c r="K32" t="s">
        <v>61</v>
      </c>
      <c r="M32" t="s">
        <v>61</v>
      </c>
      <c r="N32" t="s">
        <v>61</v>
      </c>
    </row>
    <row r="33" spans="1:14" x14ac:dyDescent="0.2">
      <c r="A33" s="1" t="s">
        <v>7096</v>
      </c>
      <c r="B33" s="1" t="s">
        <v>30938</v>
      </c>
      <c r="C33" t="s">
        <v>5099</v>
      </c>
      <c r="D33" s="22">
        <v>30333126</v>
      </c>
      <c r="E33" t="s">
        <v>62</v>
      </c>
      <c r="F33" t="s">
        <v>61</v>
      </c>
      <c r="G33" t="s">
        <v>61</v>
      </c>
      <c r="H33" t="s">
        <v>61</v>
      </c>
      <c r="J33" t="s">
        <v>61</v>
      </c>
      <c r="K33" t="s">
        <v>61</v>
      </c>
      <c r="M33" t="s">
        <v>61</v>
      </c>
      <c r="N33" t="s">
        <v>61</v>
      </c>
    </row>
    <row r="34" spans="1:14" x14ac:dyDescent="0.2">
      <c r="A34" s="1" t="s">
        <v>7097</v>
      </c>
      <c r="B34" s="1" t="s">
        <v>30939</v>
      </c>
      <c r="C34" t="s">
        <v>5100</v>
      </c>
      <c r="D34" s="22">
        <v>30333126</v>
      </c>
      <c r="E34" t="s">
        <v>61</v>
      </c>
      <c r="F34" t="s">
        <v>61</v>
      </c>
      <c r="G34" t="s">
        <v>61</v>
      </c>
      <c r="H34" t="s">
        <v>61</v>
      </c>
      <c r="J34" t="s">
        <v>61</v>
      </c>
      <c r="K34" t="s">
        <v>61</v>
      </c>
      <c r="L34" t="s">
        <v>62</v>
      </c>
      <c r="M34" t="s">
        <v>62</v>
      </c>
      <c r="N34" t="s">
        <v>61</v>
      </c>
    </row>
    <row r="35" spans="1:14" x14ac:dyDescent="0.2">
      <c r="A35" s="1" t="s">
        <v>7098</v>
      </c>
      <c r="B35" s="1" t="s">
        <v>30940</v>
      </c>
      <c r="C35" t="s">
        <v>5101</v>
      </c>
      <c r="D35" s="22">
        <v>30333126</v>
      </c>
      <c r="E35" t="s">
        <v>61</v>
      </c>
      <c r="F35" t="s">
        <v>61</v>
      </c>
      <c r="G35" t="s">
        <v>61</v>
      </c>
      <c r="H35" t="s">
        <v>61</v>
      </c>
      <c r="J35" t="s">
        <v>61</v>
      </c>
      <c r="K35" t="s">
        <v>61</v>
      </c>
      <c r="M35" t="s">
        <v>61</v>
      </c>
      <c r="N35" t="s">
        <v>61</v>
      </c>
    </row>
    <row r="36" spans="1:14" x14ac:dyDescent="0.2">
      <c r="A36" s="1" t="s">
        <v>7099</v>
      </c>
      <c r="B36" s="1" t="s">
        <v>30941</v>
      </c>
      <c r="C36" t="s">
        <v>5102</v>
      </c>
      <c r="D36" s="22">
        <v>30333126</v>
      </c>
      <c r="E36" t="s">
        <v>61</v>
      </c>
      <c r="F36" t="s">
        <v>61</v>
      </c>
      <c r="G36" t="s">
        <v>61</v>
      </c>
      <c r="H36" t="s">
        <v>61</v>
      </c>
      <c r="J36" t="s">
        <v>61</v>
      </c>
      <c r="K36" t="s">
        <v>61</v>
      </c>
      <c r="M36" t="s">
        <v>61</v>
      </c>
      <c r="N36" t="s">
        <v>61</v>
      </c>
    </row>
    <row r="37" spans="1:14" x14ac:dyDescent="0.2">
      <c r="A37" s="1" t="s">
        <v>7100</v>
      </c>
      <c r="B37" s="1" t="s">
        <v>30942</v>
      </c>
      <c r="C37" t="s">
        <v>5103</v>
      </c>
      <c r="D37" s="22">
        <v>30333126</v>
      </c>
      <c r="E37" t="s">
        <v>62</v>
      </c>
      <c r="F37" t="s">
        <v>62</v>
      </c>
      <c r="G37" t="s">
        <v>61</v>
      </c>
      <c r="L37" t="s">
        <v>62</v>
      </c>
      <c r="M37" t="s">
        <v>62</v>
      </c>
      <c r="N37" t="s">
        <v>61</v>
      </c>
    </row>
    <row r="38" spans="1:14" x14ac:dyDescent="0.2">
      <c r="A38" s="1" t="s">
        <v>7101</v>
      </c>
      <c r="B38" s="1" t="s">
        <v>30943</v>
      </c>
      <c r="C38" t="s">
        <v>5104</v>
      </c>
      <c r="D38" s="22">
        <v>30333126</v>
      </c>
      <c r="E38" t="s">
        <v>61</v>
      </c>
      <c r="F38" t="s">
        <v>61</v>
      </c>
      <c r="G38" t="s">
        <v>61</v>
      </c>
      <c r="J38" t="s">
        <v>61</v>
      </c>
      <c r="K38" t="s">
        <v>61</v>
      </c>
      <c r="M38" t="s">
        <v>61</v>
      </c>
      <c r="N38" t="s">
        <v>61</v>
      </c>
    </row>
    <row r="39" spans="1:14" x14ac:dyDescent="0.2">
      <c r="A39" s="1" t="s">
        <v>7102</v>
      </c>
      <c r="B39" s="1" t="s">
        <v>30944</v>
      </c>
      <c r="C39" t="s">
        <v>5105</v>
      </c>
      <c r="D39" s="22">
        <v>30333126</v>
      </c>
      <c r="E39" t="s">
        <v>61</v>
      </c>
      <c r="F39" t="s">
        <v>61</v>
      </c>
      <c r="G39" t="s">
        <v>61</v>
      </c>
      <c r="H39" t="s">
        <v>61</v>
      </c>
      <c r="J39" t="s">
        <v>61</v>
      </c>
      <c r="K39" t="s">
        <v>61</v>
      </c>
      <c r="L39" t="s">
        <v>62</v>
      </c>
      <c r="M39" t="s">
        <v>62</v>
      </c>
      <c r="N39" t="s">
        <v>61</v>
      </c>
    </row>
    <row r="40" spans="1:14" x14ac:dyDescent="0.2">
      <c r="A40" s="1" t="s">
        <v>7103</v>
      </c>
      <c r="B40" s="1" t="s">
        <v>30945</v>
      </c>
      <c r="C40" t="s">
        <v>5106</v>
      </c>
      <c r="D40" s="22">
        <v>30333126</v>
      </c>
      <c r="E40" t="s">
        <v>61</v>
      </c>
      <c r="F40" t="s">
        <v>61</v>
      </c>
      <c r="G40" t="s">
        <v>61</v>
      </c>
      <c r="H40" t="s">
        <v>61</v>
      </c>
      <c r="J40" t="s">
        <v>61</v>
      </c>
      <c r="K40" t="s">
        <v>62</v>
      </c>
      <c r="L40" t="s">
        <v>62</v>
      </c>
      <c r="M40" t="s">
        <v>61</v>
      </c>
      <c r="N40" t="s">
        <v>61</v>
      </c>
    </row>
    <row r="41" spans="1:14" x14ac:dyDescent="0.2">
      <c r="A41" s="1" t="s">
        <v>7104</v>
      </c>
      <c r="B41" s="1" t="s">
        <v>30946</v>
      </c>
      <c r="C41" t="s">
        <v>5107</v>
      </c>
      <c r="D41" s="22">
        <v>30333126</v>
      </c>
      <c r="E41" t="s">
        <v>61</v>
      </c>
      <c r="F41" t="s">
        <v>61</v>
      </c>
      <c r="G41" t="s">
        <v>61</v>
      </c>
      <c r="H41" t="s">
        <v>61</v>
      </c>
      <c r="J41" t="s">
        <v>61</v>
      </c>
      <c r="K41" t="s">
        <v>61</v>
      </c>
      <c r="M41" t="s">
        <v>61</v>
      </c>
      <c r="N41" t="s">
        <v>61</v>
      </c>
    </row>
    <row r="42" spans="1:14" x14ac:dyDescent="0.2">
      <c r="A42" s="1" t="s">
        <v>7105</v>
      </c>
      <c r="B42" s="1" t="s">
        <v>30947</v>
      </c>
      <c r="C42" t="s">
        <v>5108</v>
      </c>
      <c r="D42" s="22">
        <v>30333126</v>
      </c>
      <c r="E42" t="s">
        <v>61</v>
      </c>
      <c r="F42" t="s">
        <v>61</v>
      </c>
      <c r="G42" t="s">
        <v>61</v>
      </c>
      <c r="H42" t="s">
        <v>61</v>
      </c>
      <c r="J42" t="s">
        <v>61</v>
      </c>
      <c r="K42" t="s">
        <v>61</v>
      </c>
      <c r="M42" t="s">
        <v>61</v>
      </c>
      <c r="N42" t="s">
        <v>61</v>
      </c>
    </row>
    <row r="43" spans="1:14" x14ac:dyDescent="0.2">
      <c r="A43" s="1" t="s">
        <v>7106</v>
      </c>
      <c r="B43" s="1" t="s">
        <v>30948</v>
      </c>
      <c r="C43" t="s">
        <v>5109</v>
      </c>
      <c r="D43" s="22">
        <v>30333126</v>
      </c>
      <c r="E43" t="s">
        <v>61</v>
      </c>
      <c r="F43" t="s">
        <v>61</v>
      </c>
      <c r="G43" t="s">
        <v>61</v>
      </c>
      <c r="H43" t="s">
        <v>61</v>
      </c>
      <c r="J43" t="s">
        <v>61</v>
      </c>
      <c r="K43" t="s">
        <v>61</v>
      </c>
      <c r="M43" t="s">
        <v>61</v>
      </c>
      <c r="N43" t="s">
        <v>61</v>
      </c>
    </row>
    <row r="44" spans="1:14" x14ac:dyDescent="0.2">
      <c r="A44" s="1" t="s">
        <v>7107</v>
      </c>
      <c r="B44" s="1" t="s">
        <v>30949</v>
      </c>
      <c r="C44" t="s">
        <v>5110</v>
      </c>
      <c r="D44" s="22">
        <v>30333126</v>
      </c>
      <c r="E44" t="s">
        <v>62</v>
      </c>
      <c r="F44" t="s">
        <v>62</v>
      </c>
      <c r="G44" t="s">
        <v>62</v>
      </c>
      <c r="H44" t="s">
        <v>61</v>
      </c>
      <c r="J44" t="s">
        <v>62</v>
      </c>
      <c r="K44" t="s">
        <v>61</v>
      </c>
      <c r="M44" t="s">
        <v>61</v>
      </c>
      <c r="N44" t="s">
        <v>62</v>
      </c>
    </row>
    <row r="45" spans="1:14" x14ac:dyDescent="0.2">
      <c r="A45" s="1" t="s">
        <v>7108</v>
      </c>
      <c r="B45" s="1" t="s">
        <v>30950</v>
      </c>
      <c r="C45" t="s">
        <v>5111</v>
      </c>
      <c r="D45" s="22">
        <v>30333126</v>
      </c>
      <c r="E45" t="s">
        <v>61</v>
      </c>
      <c r="F45" t="s">
        <v>61</v>
      </c>
      <c r="G45" t="s">
        <v>61</v>
      </c>
      <c r="H45" t="s">
        <v>61</v>
      </c>
      <c r="J45" t="s">
        <v>61</v>
      </c>
      <c r="K45" t="s">
        <v>61</v>
      </c>
      <c r="M45" t="s">
        <v>61</v>
      </c>
      <c r="N45" t="s">
        <v>61</v>
      </c>
    </row>
    <row r="46" spans="1:14" x14ac:dyDescent="0.2">
      <c r="A46" s="1" t="s">
        <v>7109</v>
      </c>
      <c r="B46" s="1" t="s">
        <v>30951</v>
      </c>
      <c r="C46" t="s">
        <v>5112</v>
      </c>
      <c r="D46" s="22">
        <v>30333126</v>
      </c>
      <c r="E46" t="s">
        <v>62</v>
      </c>
      <c r="F46" t="s">
        <v>62</v>
      </c>
      <c r="G46" t="s">
        <v>62</v>
      </c>
      <c r="H46" t="s">
        <v>62</v>
      </c>
      <c r="J46" t="s">
        <v>62</v>
      </c>
      <c r="K46" t="s">
        <v>61</v>
      </c>
      <c r="L46" t="s">
        <v>62</v>
      </c>
      <c r="M46" t="s">
        <v>62</v>
      </c>
      <c r="N46" t="s">
        <v>62</v>
      </c>
    </row>
    <row r="47" spans="1:14" x14ac:dyDescent="0.2">
      <c r="A47" s="1" t="s">
        <v>7110</v>
      </c>
      <c r="B47" s="1" t="s">
        <v>30952</v>
      </c>
      <c r="C47" t="s">
        <v>5113</v>
      </c>
      <c r="D47" s="22">
        <v>30333126</v>
      </c>
      <c r="E47" t="s">
        <v>62</v>
      </c>
      <c r="F47" t="s">
        <v>62</v>
      </c>
      <c r="G47" t="s">
        <v>62</v>
      </c>
      <c r="H47" t="s">
        <v>61</v>
      </c>
      <c r="J47" t="s">
        <v>62</v>
      </c>
      <c r="K47" t="s">
        <v>61</v>
      </c>
      <c r="M47" t="s">
        <v>61</v>
      </c>
      <c r="N47" t="s">
        <v>62</v>
      </c>
    </row>
    <row r="48" spans="1:14" x14ac:dyDescent="0.2">
      <c r="A48" s="1" t="s">
        <v>7111</v>
      </c>
      <c r="B48" s="1" t="s">
        <v>30953</v>
      </c>
      <c r="C48" t="s">
        <v>5114</v>
      </c>
      <c r="D48" s="22">
        <v>30333126</v>
      </c>
      <c r="E48" t="s">
        <v>61</v>
      </c>
      <c r="F48" t="s">
        <v>61</v>
      </c>
      <c r="G48" t="s">
        <v>61</v>
      </c>
      <c r="H48" t="s">
        <v>61</v>
      </c>
      <c r="J48" t="s">
        <v>61</v>
      </c>
      <c r="K48" t="s">
        <v>61</v>
      </c>
      <c r="M48" t="s">
        <v>62</v>
      </c>
      <c r="N48" t="s">
        <v>61</v>
      </c>
    </row>
    <row r="49" spans="1:14" x14ac:dyDescent="0.2">
      <c r="A49" s="1" t="s">
        <v>7112</v>
      </c>
      <c r="B49" s="1" t="s">
        <v>30954</v>
      </c>
      <c r="C49" t="s">
        <v>5115</v>
      </c>
      <c r="D49" s="22">
        <v>30333126</v>
      </c>
      <c r="E49" t="s">
        <v>62</v>
      </c>
      <c r="F49" t="s">
        <v>62</v>
      </c>
      <c r="G49" t="s">
        <v>62</v>
      </c>
      <c r="H49" t="s">
        <v>61</v>
      </c>
      <c r="J49" t="s">
        <v>62</v>
      </c>
      <c r="K49" t="s">
        <v>61</v>
      </c>
      <c r="M49" t="s">
        <v>61</v>
      </c>
      <c r="N49" t="s">
        <v>62</v>
      </c>
    </row>
    <row r="50" spans="1:14" x14ac:dyDescent="0.2">
      <c r="A50" s="1" t="s">
        <v>7113</v>
      </c>
      <c r="B50" s="1" t="s">
        <v>30955</v>
      </c>
      <c r="C50" t="s">
        <v>5116</v>
      </c>
      <c r="D50" s="22">
        <v>30333126</v>
      </c>
      <c r="E50" t="s">
        <v>61</v>
      </c>
      <c r="F50" t="s">
        <v>61</v>
      </c>
      <c r="G50" t="s">
        <v>61</v>
      </c>
      <c r="H50" t="s">
        <v>61</v>
      </c>
      <c r="J50" t="s">
        <v>61</v>
      </c>
      <c r="K50" t="s">
        <v>62</v>
      </c>
      <c r="L50" t="s">
        <v>62</v>
      </c>
      <c r="M50" t="s">
        <v>62</v>
      </c>
      <c r="N50" t="s">
        <v>61</v>
      </c>
    </row>
    <row r="51" spans="1:14" x14ac:dyDescent="0.2">
      <c r="A51" s="1" t="s">
        <v>7114</v>
      </c>
      <c r="B51" s="1" t="s">
        <v>30956</v>
      </c>
      <c r="C51" t="s">
        <v>5117</v>
      </c>
      <c r="D51" s="22">
        <v>30333126</v>
      </c>
      <c r="E51" t="s">
        <v>62</v>
      </c>
      <c r="F51" t="s">
        <v>62</v>
      </c>
      <c r="G51" t="s">
        <v>62</v>
      </c>
      <c r="H51" t="s">
        <v>62</v>
      </c>
      <c r="I51" t="s">
        <v>62</v>
      </c>
      <c r="J51" t="s">
        <v>62</v>
      </c>
      <c r="K51" t="s">
        <v>61</v>
      </c>
      <c r="L51" t="s">
        <v>62</v>
      </c>
      <c r="M51" t="s">
        <v>62</v>
      </c>
      <c r="N51" t="s">
        <v>62</v>
      </c>
    </row>
    <row r="52" spans="1:14" x14ac:dyDescent="0.2">
      <c r="A52" s="1" t="s">
        <v>7115</v>
      </c>
      <c r="B52" s="1" t="s">
        <v>30957</v>
      </c>
      <c r="C52" t="s">
        <v>5118</v>
      </c>
      <c r="D52" s="22">
        <v>30333126</v>
      </c>
      <c r="E52" t="s">
        <v>62</v>
      </c>
      <c r="F52" t="s">
        <v>62</v>
      </c>
      <c r="G52" t="s">
        <v>62</v>
      </c>
      <c r="H52" t="s">
        <v>61</v>
      </c>
      <c r="I52" t="s">
        <v>61</v>
      </c>
      <c r="J52" t="s">
        <v>62</v>
      </c>
      <c r="K52" t="s">
        <v>61</v>
      </c>
      <c r="L52" t="s">
        <v>62</v>
      </c>
      <c r="M52" t="s">
        <v>62</v>
      </c>
      <c r="N52" t="s">
        <v>62</v>
      </c>
    </row>
    <row r="53" spans="1:14" x14ac:dyDescent="0.2">
      <c r="A53" s="1" t="s">
        <v>7116</v>
      </c>
      <c r="B53" s="1" t="s">
        <v>30958</v>
      </c>
      <c r="C53" t="s">
        <v>5119</v>
      </c>
      <c r="D53" s="22">
        <v>30333126</v>
      </c>
      <c r="E53" t="s">
        <v>61</v>
      </c>
      <c r="F53" t="s">
        <v>61</v>
      </c>
      <c r="G53" t="s">
        <v>61</v>
      </c>
      <c r="H53" t="s">
        <v>61</v>
      </c>
      <c r="J53" t="s">
        <v>61</v>
      </c>
      <c r="K53" t="s">
        <v>61</v>
      </c>
      <c r="M53" t="s">
        <v>61</v>
      </c>
      <c r="N53" t="s">
        <v>61</v>
      </c>
    </row>
    <row r="54" spans="1:14" x14ac:dyDescent="0.2">
      <c r="A54" s="1" t="s">
        <v>7117</v>
      </c>
      <c r="B54" s="1" t="s">
        <v>30959</v>
      </c>
      <c r="C54" t="s">
        <v>5120</v>
      </c>
      <c r="D54" s="22">
        <v>30333126</v>
      </c>
      <c r="E54" t="s">
        <v>62</v>
      </c>
      <c r="F54" t="s">
        <v>61</v>
      </c>
      <c r="G54" t="s">
        <v>61</v>
      </c>
      <c r="H54" t="s">
        <v>61</v>
      </c>
      <c r="I54" t="s">
        <v>62</v>
      </c>
      <c r="J54" t="s">
        <v>61</v>
      </c>
      <c r="K54" t="s">
        <v>61</v>
      </c>
      <c r="L54" t="s">
        <v>62</v>
      </c>
      <c r="M54" t="s">
        <v>62</v>
      </c>
      <c r="N54" t="s">
        <v>61</v>
      </c>
    </row>
    <row r="55" spans="1:14" x14ac:dyDescent="0.2">
      <c r="A55" s="1" t="s">
        <v>7118</v>
      </c>
      <c r="B55" s="1" t="s">
        <v>30960</v>
      </c>
      <c r="C55" t="s">
        <v>5121</v>
      </c>
      <c r="D55" s="22">
        <v>30333126</v>
      </c>
      <c r="E55" t="s">
        <v>61</v>
      </c>
      <c r="F55" t="s">
        <v>61</v>
      </c>
      <c r="G55" t="s">
        <v>61</v>
      </c>
      <c r="H55" t="s">
        <v>61</v>
      </c>
      <c r="J55" t="s">
        <v>61</v>
      </c>
      <c r="K55" t="s">
        <v>61</v>
      </c>
      <c r="M55" t="s">
        <v>61</v>
      </c>
      <c r="N55" t="s">
        <v>61</v>
      </c>
    </row>
    <row r="56" spans="1:14" x14ac:dyDescent="0.2">
      <c r="A56" s="1" t="s">
        <v>7119</v>
      </c>
      <c r="B56" s="1" t="s">
        <v>30961</v>
      </c>
      <c r="C56" t="s">
        <v>5122</v>
      </c>
      <c r="D56" s="22">
        <v>30333126</v>
      </c>
      <c r="E56" t="s">
        <v>61</v>
      </c>
      <c r="F56" t="s">
        <v>61</v>
      </c>
      <c r="G56" t="s">
        <v>61</v>
      </c>
      <c r="H56" t="s">
        <v>61</v>
      </c>
      <c r="J56" t="s">
        <v>61</v>
      </c>
      <c r="K56" t="s">
        <v>61</v>
      </c>
      <c r="M56" t="s">
        <v>61</v>
      </c>
      <c r="N56" t="s">
        <v>61</v>
      </c>
    </row>
    <row r="57" spans="1:14" x14ac:dyDescent="0.2">
      <c r="A57" s="1" t="s">
        <v>7120</v>
      </c>
      <c r="B57" s="1" t="s">
        <v>30962</v>
      </c>
      <c r="C57" t="s">
        <v>5123</v>
      </c>
      <c r="D57" s="22">
        <v>30333126</v>
      </c>
      <c r="E57" t="s">
        <v>62</v>
      </c>
      <c r="F57" t="s">
        <v>62</v>
      </c>
      <c r="G57" t="s">
        <v>62</v>
      </c>
      <c r="H57" t="s">
        <v>61</v>
      </c>
      <c r="I57" t="s">
        <v>62</v>
      </c>
      <c r="J57" t="s">
        <v>62</v>
      </c>
      <c r="K57" t="s">
        <v>62</v>
      </c>
      <c r="L57" t="s">
        <v>62</v>
      </c>
      <c r="M57" t="s">
        <v>62</v>
      </c>
      <c r="N57" t="s">
        <v>62</v>
      </c>
    </row>
    <row r="58" spans="1:14" x14ac:dyDescent="0.2">
      <c r="A58" s="1" t="s">
        <v>7121</v>
      </c>
      <c r="B58" s="1" t="s">
        <v>30963</v>
      </c>
      <c r="C58" t="s">
        <v>5124</v>
      </c>
      <c r="D58" s="22">
        <v>30333126</v>
      </c>
      <c r="E58" t="s">
        <v>62</v>
      </c>
      <c r="F58" t="s">
        <v>62</v>
      </c>
      <c r="G58" t="s">
        <v>62</v>
      </c>
      <c r="H58" t="s">
        <v>61</v>
      </c>
      <c r="I58" t="s">
        <v>62</v>
      </c>
      <c r="J58" t="s">
        <v>62</v>
      </c>
      <c r="K58" t="s">
        <v>61</v>
      </c>
      <c r="M58" t="s">
        <v>62</v>
      </c>
      <c r="N58" t="s">
        <v>62</v>
      </c>
    </row>
    <row r="59" spans="1:14" x14ac:dyDescent="0.2">
      <c r="A59" s="1" t="s">
        <v>7122</v>
      </c>
      <c r="B59" s="1" t="s">
        <v>30964</v>
      </c>
      <c r="C59" t="s">
        <v>5125</v>
      </c>
      <c r="D59" s="22">
        <v>30333126</v>
      </c>
      <c r="E59" t="s">
        <v>61</v>
      </c>
      <c r="F59" t="s">
        <v>61</v>
      </c>
      <c r="G59" t="s">
        <v>61</v>
      </c>
      <c r="H59" t="s">
        <v>61</v>
      </c>
      <c r="I59" t="s">
        <v>61</v>
      </c>
      <c r="J59" t="s">
        <v>61</v>
      </c>
      <c r="K59" t="s">
        <v>61</v>
      </c>
      <c r="M59" t="s">
        <v>61</v>
      </c>
      <c r="N59" t="s">
        <v>61</v>
      </c>
    </row>
    <row r="60" spans="1:14" x14ac:dyDescent="0.2">
      <c r="A60" s="1" t="s">
        <v>7123</v>
      </c>
      <c r="B60" s="1" t="s">
        <v>30965</v>
      </c>
      <c r="C60" t="s">
        <v>5126</v>
      </c>
      <c r="D60" s="22">
        <v>30333126</v>
      </c>
      <c r="E60" t="s">
        <v>62</v>
      </c>
      <c r="F60" t="s">
        <v>62</v>
      </c>
      <c r="G60" t="s">
        <v>62</v>
      </c>
      <c r="H60" t="s">
        <v>61</v>
      </c>
      <c r="I60" t="s">
        <v>62</v>
      </c>
      <c r="J60" t="s">
        <v>62</v>
      </c>
      <c r="K60" t="s">
        <v>61</v>
      </c>
      <c r="M60" t="s">
        <v>62</v>
      </c>
      <c r="N60" t="s">
        <v>62</v>
      </c>
    </row>
    <row r="61" spans="1:14" x14ac:dyDescent="0.2">
      <c r="A61" s="1" t="s">
        <v>7124</v>
      </c>
      <c r="B61" s="1" t="s">
        <v>30966</v>
      </c>
      <c r="C61" t="s">
        <v>5127</v>
      </c>
      <c r="D61" s="22">
        <v>30333126</v>
      </c>
      <c r="E61" t="s">
        <v>61</v>
      </c>
      <c r="F61" t="s">
        <v>61</v>
      </c>
      <c r="G61" t="s">
        <v>61</v>
      </c>
      <c r="H61" t="s">
        <v>61</v>
      </c>
      <c r="J61" t="s">
        <v>61</v>
      </c>
      <c r="K61" t="s">
        <v>61</v>
      </c>
      <c r="M61" t="s">
        <v>61</v>
      </c>
      <c r="N61" t="s">
        <v>61</v>
      </c>
    </row>
    <row r="62" spans="1:14" x14ac:dyDescent="0.2">
      <c r="A62" s="1" t="s">
        <v>7125</v>
      </c>
      <c r="B62" s="1" t="s">
        <v>30967</v>
      </c>
      <c r="C62" t="s">
        <v>5128</v>
      </c>
      <c r="D62" s="22">
        <v>30333126</v>
      </c>
      <c r="E62" t="s">
        <v>61</v>
      </c>
      <c r="F62" t="s">
        <v>61</v>
      </c>
      <c r="G62" t="s">
        <v>61</v>
      </c>
      <c r="H62" t="s">
        <v>61</v>
      </c>
      <c r="J62" t="s">
        <v>61</v>
      </c>
      <c r="K62" t="s">
        <v>61</v>
      </c>
      <c r="L62" t="s">
        <v>62</v>
      </c>
      <c r="M62" t="s">
        <v>62</v>
      </c>
      <c r="N62" t="s">
        <v>61</v>
      </c>
    </row>
    <row r="63" spans="1:14" x14ac:dyDescent="0.2">
      <c r="A63" s="1" t="s">
        <v>7126</v>
      </c>
      <c r="B63" s="1" t="s">
        <v>30968</v>
      </c>
      <c r="C63" t="s">
        <v>5129</v>
      </c>
      <c r="D63" s="22">
        <v>30333126</v>
      </c>
      <c r="E63" t="s">
        <v>61</v>
      </c>
      <c r="F63" t="s">
        <v>61</v>
      </c>
      <c r="G63" t="s">
        <v>61</v>
      </c>
      <c r="H63" t="s">
        <v>61</v>
      </c>
      <c r="J63" t="s">
        <v>61</v>
      </c>
      <c r="K63" t="s">
        <v>61</v>
      </c>
      <c r="M63" t="s">
        <v>61</v>
      </c>
      <c r="N63" t="s">
        <v>61</v>
      </c>
    </row>
    <row r="64" spans="1:14" x14ac:dyDescent="0.2">
      <c r="A64" s="1" t="s">
        <v>7127</v>
      </c>
      <c r="B64" s="1" t="s">
        <v>30969</v>
      </c>
      <c r="C64" t="s">
        <v>5130</v>
      </c>
      <c r="D64" s="22">
        <v>30333126</v>
      </c>
      <c r="E64" t="s">
        <v>61</v>
      </c>
      <c r="F64" t="s">
        <v>61</v>
      </c>
      <c r="G64" t="s">
        <v>61</v>
      </c>
      <c r="H64" t="s">
        <v>61</v>
      </c>
      <c r="I64" t="s">
        <v>61</v>
      </c>
      <c r="J64" t="s">
        <v>61</v>
      </c>
      <c r="K64" t="s">
        <v>61</v>
      </c>
      <c r="M64" t="s">
        <v>62</v>
      </c>
      <c r="N64" t="s">
        <v>61</v>
      </c>
    </row>
    <row r="65" spans="1:14" x14ac:dyDescent="0.2">
      <c r="A65" s="1" t="s">
        <v>7128</v>
      </c>
      <c r="B65" s="1" t="s">
        <v>30970</v>
      </c>
      <c r="C65" t="s">
        <v>5131</v>
      </c>
      <c r="D65" s="22">
        <v>30333126</v>
      </c>
      <c r="E65" t="s">
        <v>61</v>
      </c>
      <c r="F65" t="s">
        <v>61</v>
      </c>
      <c r="G65" t="s">
        <v>61</v>
      </c>
      <c r="H65" t="s">
        <v>61</v>
      </c>
      <c r="I65" t="s">
        <v>61</v>
      </c>
      <c r="J65" t="s">
        <v>61</v>
      </c>
      <c r="K65" t="s">
        <v>61</v>
      </c>
      <c r="L65" t="s">
        <v>62</v>
      </c>
      <c r="M65" t="s">
        <v>61</v>
      </c>
      <c r="N65" t="s">
        <v>61</v>
      </c>
    </row>
    <row r="66" spans="1:14" x14ac:dyDescent="0.2">
      <c r="A66" s="1" t="s">
        <v>7129</v>
      </c>
      <c r="B66" s="1" t="s">
        <v>30971</v>
      </c>
      <c r="C66" t="s">
        <v>5132</v>
      </c>
      <c r="D66" s="22">
        <v>30333126</v>
      </c>
      <c r="E66" t="s">
        <v>61</v>
      </c>
      <c r="F66" t="s">
        <v>61</v>
      </c>
      <c r="G66" t="s">
        <v>61</v>
      </c>
      <c r="H66" t="s">
        <v>61</v>
      </c>
      <c r="I66" t="s">
        <v>61</v>
      </c>
      <c r="J66" t="s">
        <v>61</v>
      </c>
      <c r="K66" t="s">
        <v>61</v>
      </c>
      <c r="M66" t="s">
        <v>62</v>
      </c>
      <c r="N66" t="s">
        <v>61</v>
      </c>
    </row>
    <row r="67" spans="1:14" x14ac:dyDescent="0.2">
      <c r="A67" s="1" t="s">
        <v>7130</v>
      </c>
      <c r="B67" s="1" t="s">
        <v>30972</v>
      </c>
      <c r="C67" t="s">
        <v>5133</v>
      </c>
      <c r="D67" s="22">
        <v>30333126</v>
      </c>
      <c r="E67" t="s">
        <v>61</v>
      </c>
      <c r="F67" t="s">
        <v>61</v>
      </c>
      <c r="G67" t="s">
        <v>61</v>
      </c>
      <c r="H67" t="s">
        <v>61</v>
      </c>
      <c r="J67" t="s">
        <v>61</v>
      </c>
      <c r="K67" t="s">
        <v>61</v>
      </c>
      <c r="M67" t="s">
        <v>61</v>
      </c>
      <c r="N67" t="s">
        <v>61</v>
      </c>
    </row>
    <row r="68" spans="1:14" x14ac:dyDescent="0.2">
      <c r="A68" s="1" t="s">
        <v>7131</v>
      </c>
      <c r="B68" s="1" t="s">
        <v>30973</v>
      </c>
      <c r="C68" t="s">
        <v>5134</v>
      </c>
      <c r="D68" s="22">
        <v>30333126</v>
      </c>
      <c r="E68" t="s">
        <v>61</v>
      </c>
      <c r="F68" t="s">
        <v>61</v>
      </c>
      <c r="G68" t="s">
        <v>61</v>
      </c>
      <c r="H68" t="s">
        <v>61</v>
      </c>
      <c r="J68" t="s">
        <v>61</v>
      </c>
      <c r="K68" t="s">
        <v>61</v>
      </c>
      <c r="M68" t="s">
        <v>61</v>
      </c>
      <c r="N68" t="s">
        <v>61</v>
      </c>
    </row>
    <row r="69" spans="1:14" x14ac:dyDescent="0.2">
      <c r="A69" s="1" t="s">
        <v>7132</v>
      </c>
      <c r="B69" s="1" t="s">
        <v>30974</v>
      </c>
      <c r="C69" t="s">
        <v>5135</v>
      </c>
      <c r="D69" s="22">
        <v>30333126</v>
      </c>
      <c r="E69" t="s">
        <v>61</v>
      </c>
      <c r="F69" t="s">
        <v>61</v>
      </c>
      <c r="G69" t="s">
        <v>61</v>
      </c>
      <c r="H69" t="s">
        <v>61</v>
      </c>
      <c r="I69" t="s">
        <v>61</v>
      </c>
      <c r="J69" t="s">
        <v>61</v>
      </c>
      <c r="M69" t="s">
        <v>61</v>
      </c>
      <c r="N69" t="s">
        <v>61</v>
      </c>
    </row>
    <row r="70" spans="1:14" x14ac:dyDescent="0.2">
      <c r="A70" s="1" t="s">
        <v>7133</v>
      </c>
      <c r="B70" s="1" t="s">
        <v>30975</v>
      </c>
      <c r="C70" t="s">
        <v>5136</v>
      </c>
      <c r="D70" s="22">
        <v>30333126</v>
      </c>
      <c r="E70" t="s">
        <v>61</v>
      </c>
      <c r="F70" t="s">
        <v>61</v>
      </c>
      <c r="G70" t="s">
        <v>61</v>
      </c>
      <c r="H70" t="s">
        <v>61</v>
      </c>
      <c r="I70" t="s">
        <v>61</v>
      </c>
      <c r="J70" t="s">
        <v>61</v>
      </c>
      <c r="K70" t="s">
        <v>61</v>
      </c>
      <c r="M70" t="s">
        <v>61</v>
      </c>
      <c r="N70" t="s">
        <v>61</v>
      </c>
    </row>
    <row r="71" spans="1:14" x14ac:dyDescent="0.2">
      <c r="A71" s="1" t="s">
        <v>7134</v>
      </c>
      <c r="B71" s="1" t="s">
        <v>30976</v>
      </c>
      <c r="C71" t="s">
        <v>5137</v>
      </c>
      <c r="D71" s="22">
        <v>30333126</v>
      </c>
      <c r="E71" t="s">
        <v>61</v>
      </c>
      <c r="F71" t="s">
        <v>61</v>
      </c>
      <c r="G71" t="s">
        <v>61</v>
      </c>
      <c r="H71" t="s">
        <v>61</v>
      </c>
      <c r="I71" t="s">
        <v>62</v>
      </c>
      <c r="J71" t="s">
        <v>61</v>
      </c>
      <c r="K71" t="s">
        <v>62</v>
      </c>
      <c r="L71" t="s">
        <v>62</v>
      </c>
      <c r="M71" t="s">
        <v>61</v>
      </c>
      <c r="N71" t="s">
        <v>61</v>
      </c>
    </row>
    <row r="72" spans="1:14" x14ac:dyDescent="0.2">
      <c r="A72" s="1" t="s">
        <v>7135</v>
      </c>
      <c r="B72" s="1" t="s">
        <v>30977</v>
      </c>
      <c r="C72" t="s">
        <v>5138</v>
      </c>
      <c r="D72" s="22">
        <v>30333126</v>
      </c>
      <c r="E72" t="s">
        <v>61</v>
      </c>
      <c r="F72" t="s">
        <v>61</v>
      </c>
      <c r="G72" t="s">
        <v>61</v>
      </c>
      <c r="H72" t="s">
        <v>61</v>
      </c>
      <c r="J72" t="s">
        <v>61</v>
      </c>
      <c r="K72" t="s">
        <v>61</v>
      </c>
      <c r="M72" t="s">
        <v>61</v>
      </c>
      <c r="N72" t="s">
        <v>61</v>
      </c>
    </row>
    <row r="73" spans="1:14" x14ac:dyDescent="0.2">
      <c r="A73" s="1" t="s">
        <v>7136</v>
      </c>
      <c r="B73" s="1" t="s">
        <v>30978</v>
      </c>
      <c r="C73" t="s">
        <v>5139</v>
      </c>
      <c r="D73" s="22">
        <v>30333126</v>
      </c>
      <c r="E73" t="s">
        <v>61</v>
      </c>
      <c r="F73" t="s">
        <v>61</v>
      </c>
      <c r="G73" t="s">
        <v>61</v>
      </c>
      <c r="H73" t="s">
        <v>61</v>
      </c>
      <c r="I73" t="s">
        <v>61</v>
      </c>
      <c r="J73" t="s">
        <v>61</v>
      </c>
      <c r="K73" t="s">
        <v>61</v>
      </c>
      <c r="M73" t="s">
        <v>61</v>
      </c>
      <c r="N73" t="s">
        <v>61</v>
      </c>
    </row>
    <row r="74" spans="1:14" x14ac:dyDescent="0.2">
      <c r="A74" s="1" t="s">
        <v>7137</v>
      </c>
      <c r="B74" s="1" t="s">
        <v>30979</v>
      </c>
      <c r="C74" t="s">
        <v>5140</v>
      </c>
      <c r="D74" s="22">
        <v>30333126</v>
      </c>
      <c r="E74" t="s">
        <v>61</v>
      </c>
      <c r="F74" t="s">
        <v>61</v>
      </c>
      <c r="G74" t="s">
        <v>61</v>
      </c>
      <c r="H74" t="s">
        <v>61</v>
      </c>
      <c r="I74" t="s">
        <v>61</v>
      </c>
      <c r="J74" t="s">
        <v>61</v>
      </c>
      <c r="K74" t="s">
        <v>61</v>
      </c>
      <c r="M74" t="s">
        <v>62</v>
      </c>
      <c r="N74" t="s">
        <v>61</v>
      </c>
    </row>
    <row r="75" spans="1:14" x14ac:dyDescent="0.2">
      <c r="A75" s="1" t="s">
        <v>7138</v>
      </c>
      <c r="B75" s="1" t="s">
        <v>30980</v>
      </c>
      <c r="C75" t="s">
        <v>5141</v>
      </c>
      <c r="D75" s="22">
        <v>30333126</v>
      </c>
      <c r="E75" t="s">
        <v>62</v>
      </c>
      <c r="F75" t="s">
        <v>62</v>
      </c>
      <c r="G75" t="s">
        <v>62</v>
      </c>
      <c r="H75" t="s">
        <v>62</v>
      </c>
      <c r="J75" t="s">
        <v>62</v>
      </c>
      <c r="K75" t="s">
        <v>61</v>
      </c>
      <c r="L75" t="s">
        <v>62</v>
      </c>
      <c r="M75" t="s">
        <v>62</v>
      </c>
      <c r="N75" t="s">
        <v>62</v>
      </c>
    </row>
    <row r="76" spans="1:14" x14ac:dyDescent="0.2">
      <c r="A76" s="1" t="s">
        <v>7139</v>
      </c>
      <c r="B76" s="1" t="s">
        <v>30981</v>
      </c>
      <c r="C76" t="s">
        <v>5142</v>
      </c>
      <c r="D76" s="22">
        <v>30333126</v>
      </c>
      <c r="E76" t="s">
        <v>62</v>
      </c>
      <c r="F76" t="s">
        <v>62</v>
      </c>
      <c r="G76" t="s">
        <v>62</v>
      </c>
      <c r="H76" t="s">
        <v>62</v>
      </c>
      <c r="I76" t="s">
        <v>62</v>
      </c>
      <c r="J76" t="s">
        <v>62</v>
      </c>
      <c r="K76" t="s">
        <v>62</v>
      </c>
      <c r="L76" t="s">
        <v>62</v>
      </c>
      <c r="M76" t="s">
        <v>62</v>
      </c>
      <c r="N76" t="s">
        <v>62</v>
      </c>
    </row>
    <row r="77" spans="1:14" x14ac:dyDescent="0.2">
      <c r="A77" s="1" t="s">
        <v>7140</v>
      </c>
      <c r="B77" s="1" t="s">
        <v>30982</v>
      </c>
      <c r="C77" t="s">
        <v>5143</v>
      </c>
      <c r="D77" s="22">
        <v>30333126</v>
      </c>
      <c r="E77" t="s">
        <v>62</v>
      </c>
      <c r="F77" t="s">
        <v>62</v>
      </c>
      <c r="G77" t="s">
        <v>62</v>
      </c>
      <c r="H77" t="s">
        <v>62</v>
      </c>
      <c r="I77" t="s">
        <v>62</v>
      </c>
      <c r="J77" t="s">
        <v>62</v>
      </c>
      <c r="K77" t="s">
        <v>62</v>
      </c>
      <c r="L77" t="s">
        <v>62</v>
      </c>
      <c r="M77" t="s">
        <v>62</v>
      </c>
      <c r="N77" t="s">
        <v>62</v>
      </c>
    </row>
    <row r="78" spans="1:14" x14ac:dyDescent="0.2">
      <c r="A78" s="1" t="s">
        <v>7141</v>
      </c>
      <c r="B78" s="1" t="s">
        <v>30983</v>
      </c>
      <c r="C78" t="s">
        <v>5144</v>
      </c>
      <c r="D78" s="22">
        <v>30333126</v>
      </c>
      <c r="E78" t="s">
        <v>61</v>
      </c>
      <c r="F78" t="s">
        <v>61</v>
      </c>
      <c r="G78" t="s">
        <v>61</v>
      </c>
      <c r="H78" t="s">
        <v>61</v>
      </c>
      <c r="K78" t="s">
        <v>62</v>
      </c>
      <c r="L78" t="s">
        <v>62</v>
      </c>
      <c r="M78" t="s">
        <v>62</v>
      </c>
      <c r="N78" t="s">
        <v>61</v>
      </c>
    </row>
    <row r="79" spans="1:14" x14ac:dyDescent="0.2">
      <c r="A79" s="1" t="s">
        <v>7142</v>
      </c>
      <c r="B79" s="1" t="s">
        <v>30984</v>
      </c>
      <c r="C79" t="s">
        <v>5145</v>
      </c>
      <c r="D79" s="22">
        <v>30333126</v>
      </c>
      <c r="E79" t="s">
        <v>61</v>
      </c>
      <c r="F79" t="s">
        <v>61</v>
      </c>
      <c r="G79" t="s">
        <v>61</v>
      </c>
      <c r="H79" t="s">
        <v>61</v>
      </c>
      <c r="J79" t="s">
        <v>61</v>
      </c>
      <c r="K79" t="s">
        <v>61</v>
      </c>
      <c r="L79" t="s">
        <v>62</v>
      </c>
      <c r="M79" t="s">
        <v>62</v>
      </c>
      <c r="N79" t="s">
        <v>61</v>
      </c>
    </row>
    <row r="80" spans="1:14" x14ac:dyDescent="0.2">
      <c r="A80" s="1" t="s">
        <v>7143</v>
      </c>
      <c r="B80" s="1" t="s">
        <v>30985</v>
      </c>
      <c r="C80" t="s">
        <v>5146</v>
      </c>
      <c r="D80" s="22">
        <v>30333126</v>
      </c>
      <c r="E80" t="s">
        <v>61</v>
      </c>
      <c r="F80" t="s">
        <v>61</v>
      </c>
      <c r="G80" t="s">
        <v>61</v>
      </c>
      <c r="H80" t="s">
        <v>61</v>
      </c>
      <c r="I80" t="s">
        <v>62</v>
      </c>
      <c r="J80" t="s">
        <v>61</v>
      </c>
      <c r="K80" t="s">
        <v>61</v>
      </c>
      <c r="M80" t="s">
        <v>61</v>
      </c>
      <c r="N80" t="s">
        <v>61</v>
      </c>
    </row>
    <row r="81" spans="1:14" x14ac:dyDescent="0.2">
      <c r="A81" s="1" t="s">
        <v>7144</v>
      </c>
      <c r="B81" s="1" t="s">
        <v>30986</v>
      </c>
      <c r="C81" t="s">
        <v>5147</v>
      </c>
      <c r="D81" s="22">
        <v>30333126</v>
      </c>
      <c r="E81" t="s">
        <v>62</v>
      </c>
      <c r="G81" t="s">
        <v>61</v>
      </c>
      <c r="H81" t="s">
        <v>62</v>
      </c>
      <c r="I81" t="s">
        <v>62</v>
      </c>
      <c r="J81" t="s">
        <v>61</v>
      </c>
      <c r="K81" t="s">
        <v>61</v>
      </c>
      <c r="L81" t="s">
        <v>62</v>
      </c>
      <c r="M81" t="s">
        <v>62</v>
      </c>
      <c r="N81" t="s">
        <v>61</v>
      </c>
    </row>
    <row r="82" spans="1:14" x14ac:dyDescent="0.2">
      <c r="A82" s="1" t="s">
        <v>7145</v>
      </c>
      <c r="B82" s="1" t="s">
        <v>30987</v>
      </c>
      <c r="C82" t="s">
        <v>5148</v>
      </c>
      <c r="D82" s="22">
        <v>30333126</v>
      </c>
      <c r="E82" t="s">
        <v>61</v>
      </c>
      <c r="F82" t="s">
        <v>61</v>
      </c>
      <c r="G82" t="s">
        <v>61</v>
      </c>
      <c r="H82" t="s">
        <v>61</v>
      </c>
      <c r="J82" t="s">
        <v>61</v>
      </c>
      <c r="K82" t="s">
        <v>61</v>
      </c>
      <c r="M82" t="s">
        <v>61</v>
      </c>
      <c r="N82" t="s">
        <v>61</v>
      </c>
    </row>
    <row r="83" spans="1:14" x14ac:dyDescent="0.2">
      <c r="A83" s="1" t="s">
        <v>7146</v>
      </c>
      <c r="B83" s="1" t="s">
        <v>30988</v>
      </c>
      <c r="C83" t="s">
        <v>5149</v>
      </c>
      <c r="D83" s="22">
        <v>30333126</v>
      </c>
      <c r="E83" t="s">
        <v>62</v>
      </c>
      <c r="F83" t="s">
        <v>62</v>
      </c>
      <c r="G83" t="s">
        <v>61</v>
      </c>
      <c r="H83" t="s">
        <v>61</v>
      </c>
      <c r="J83" t="s">
        <v>61</v>
      </c>
      <c r="K83" t="s">
        <v>62</v>
      </c>
      <c r="L83" t="s">
        <v>62</v>
      </c>
      <c r="M83" t="s">
        <v>62</v>
      </c>
      <c r="N83" t="s">
        <v>61</v>
      </c>
    </row>
    <row r="84" spans="1:14" x14ac:dyDescent="0.2">
      <c r="A84" s="1" t="s">
        <v>7147</v>
      </c>
      <c r="B84" s="1" t="s">
        <v>30989</v>
      </c>
      <c r="C84" t="s">
        <v>5150</v>
      </c>
      <c r="D84" s="22">
        <v>30333126</v>
      </c>
      <c r="E84" t="s">
        <v>62</v>
      </c>
      <c r="F84" t="s">
        <v>62</v>
      </c>
      <c r="G84" t="s">
        <v>62</v>
      </c>
      <c r="H84" t="s">
        <v>62</v>
      </c>
      <c r="J84" t="s">
        <v>62</v>
      </c>
      <c r="K84" t="s">
        <v>61</v>
      </c>
      <c r="L84" t="s">
        <v>62</v>
      </c>
      <c r="M84" t="s">
        <v>62</v>
      </c>
      <c r="N84" t="s">
        <v>62</v>
      </c>
    </row>
    <row r="85" spans="1:14" x14ac:dyDescent="0.2">
      <c r="A85" s="1" t="s">
        <v>7148</v>
      </c>
      <c r="B85" s="1" t="s">
        <v>30990</v>
      </c>
      <c r="C85" t="s">
        <v>5151</v>
      </c>
      <c r="D85" s="22">
        <v>30333126</v>
      </c>
      <c r="E85" t="s">
        <v>62</v>
      </c>
      <c r="F85" t="s">
        <v>61</v>
      </c>
      <c r="G85" t="s">
        <v>61</v>
      </c>
      <c r="H85" t="s">
        <v>61</v>
      </c>
      <c r="J85" t="s">
        <v>61</v>
      </c>
      <c r="K85" t="s">
        <v>62</v>
      </c>
      <c r="L85" t="s">
        <v>62</v>
      </c>
      <c r="M85" t="s">
        <v>61</v>
      </c>
      <c r="N85" t="s">
        <v>61</v>
      </c>
    </row>
    <row r="86" spans="1:14" x14ac:dyDescent="0.2">
      <c r="A86" s="1" t="s">
        <v>7149</v>
      </c>
      <c r="B86" s="1" t="s">
        <v>30991</v>
      </c>
      <c r="C86" t="s">
        <v>5152</v>
      </c>
      <c r="D86" s="22">
        <v>30333126</v>
      </c>
      <c r="E86" t="s">
        <v>62</v>
      </c>
      <c r="F86" t="s">
        <v>62</v>
      </c>
      <c r="G86" t="s">
        <v>62</v>
      </c>
      <c r="H86" t="s">
        <v>62</v>
      </c>
      <c r="J86" t="s">
        <v>62</v>
      </c>
      <c r="K86" t="s">
        <v>61</v>
      </c>
      <c r="L86" t="s">
        <v>62</v>
      </c>
      <c r="M86" t="s">
        <v>62</v>
      </c>
      <c r="N86" t="s">
        <v>62</v>
      </c>
    </row>
    <row r="87" spans="1:14" x14ac:dyDescent="0.2">
      <c r="A87" s="1" t="s">
        <v>7150</v>
      </c>
      <c r="B87" s="1" t="s">
        <v>30992</v>
      </c>
      <c r="C87" t="s">
        <v>5153</v>
      </c>
      <c r="D87" s="22">
        <v>30333126</v>
      </c>
      <c r="E87" t="s">
        <v>61</v>
      </c>
      <c r="F87" t="s">
        <v>61</v>
      </c>
      <c r="G87" t="s">
        <v>61</v>
      </c>
      <c r="H87" t="s">
        <v>61</v>
      </c>
      <c r="J87" t="s">
        <v>61</v>
      </c>
      <c r="K87" t="s">
        <v>62</v>
      </c>
      <c r="L87" t="s">
        <v>62</v>
      </c>
      <c r="M87" t="s">
        <v>62</v>
      </c>
      <c r="N87" t="s">
        <v>61</v>
      </c>
    </row>
    <row r="88" spans="1:14" x14ac:dyDescent="0.2">
      <c r="A88" s="1" t="s">
        <v>7151</v>
      </c>
      <c r="B88" s="1" t="s">
        <v>30993</v>
      </c>
      <c r="C88" t="s">
        <v>5154</v>
      </c>
      <c r="D88" s="22">
        <v>30333126</v>
      </c>
      <c r="E88" t="s">
        <v>61</v>
      </c>
      <c r="F88" t="s">
        <v>61</v>
      </c>
      <c r="G88" t="s">
        <v>61</v>
      </c>
      <c r="H88" t="s">
        <v>61</v>
      </c>
      <c r="I88" t="s">
        <v>61</v>
      </c>
      <c r="J88" t="s">
        <v>61</v>
      </c>
      <c r="K88" t="s">
        <v>61</v>
      </c>
      <c r="M88" t="s">
        <v>62</v>
      </c>
      <c r="N88" t="s">
        <v>61</v>
      </c>
    </row>
    <row r="89" spans="1:14" x14ac:dyDescent="0.2">
      <c r="A89" s="1" t="s">
        <v>7152</v>
      </c>
      <c r="B89" s="1" t="s">
        <v>30994</v>
      </c>
      <c r="C89" t="s">
        <v>5155</v>
      </c>
      <c r="D89" s="22">
        <v>30333126</v>
      </c>
      <c r="E89" t="s">
        <v>61</v>
      </c>
      <c r="F89" t="s">
        <v>61</v>
      </c>
      <c r="G89" t="s">
        <v>61</v>
      </c>
      <c r="H89" t="s">
        <v>61</v>
      </c>
      <c r="I89" t="s">
        <v>61</v>
      </c>
      <c r="J89" t="s">
        <v>61</v>
      </c>
      <c r="K89" t="s">
        <v>61</v>
      </c>
      <c r="M89" t="s">
        <v>62</v>
      </c>
      <c r="N89" t="s">
        <v>61</v>
      </c>
    </row>
    <row r="90" spans="1:14" x14ac:dyDescent="0.2">
      <c r="A90" s="1" t="s">
        <v>7153</v>
      </c>
      <c r="B90" s="1" t="s">
        <v>30995</v>
      </c>
      <c r="C90" t="s">
        <v>5156</v>
      </c>
      <c r="D90" s="22">
        <v>30333126</v>
      </c>
      <c r="E90" t="s">
        <v>61</v>
      </c>
      <c r="F90" t="s">
        <v>61</v>
      </c>
      <c r="G90" t="s">
        <v>61</v>
      </c>
      <c r="H90" t="s">
        <v>61</v>
      </c>
      <c r="J90" t="s">
        <v>61</v>
      </c>
      <c r="K90" t="s">
        <v>61</v>
      </c>
      <c r="M90" t="s">
        <v>61</v>
      </c>
      <c r="N90" t="s">
        <v>61</v>
      </c>
    </row>
    <row r="91" spans="1:14" x14ac:dyDescent="0.2">
      <c r="A91" s="1" t="s">
        <v>7154</v>
      </c>
      <c r="B91" s="1" t="s">
        <v>30996</v>
      </c>
      <c r="C91" t="s">
        <v>5157</v>
      </c>
      <c r="D91" s="22">
        <v>30333126</v>
      </c>
      <c r="E91" t="s">
        <v>62</v>
      </c>
      <c r="F91" t="s">
        <v>62</v>
      </c>
      <c r="G91" t="s">
        <v>62</v>
      </c>
      <c r="H91" t="s">
        <v>62</v>
      </c>
      <c r="J91" t="s">
        <v>62</v>
      </c>
      <c r="K91" t="s">
        <v>61</v>
      </c>
      <c r="L91" t="s">
        <v>62</v>
      </c>
      <c r="M91" t="s">
        <v>62</v>
      </c>
      <c r="N91" t="s">
        <v>62</v>
      </c>
    </row>
    <row r="92" spans="1:14" x14ac:dyDescent="0.2">
      <c r="A92" s="1" t="s">
        <v>7155</v>
      </c>
      <c r="B92" s="1" t="s">
        <v>30997</v>
      </c>
      <c r="C92" t="s">
        <v>5158</v>
      </c>
      <c r="D92" s="22">
        <v>30333126</v>
      </c>
      <c r="E92" t="s">
        <v>62</v>
      </c>
      <c r="F92" t="s">
        <v>62</v>
      </c>
      <c r="G92" t="s">
        <v>61</v>
      </c>
      <c r="H92" t="s">
        <v>61</v>
      </c>
      <c r="J92" t="s">
        <v>61</v>
      </c>
      <c r="K92" t="s">
        <v>62</v>
      </c>
      <c r="L92" t="s">
        <v>62</v>
      </c>
      <c r="M92" t="s">
        <v>62</v>
      </c>
      <c r="N92" t="s">
        <v>61</v>
      </c>
    </row>
    <row r="93" spans="1:14" x14ac:dyDescent="0.2">
      <c r="A93" s="1" t="s">
        <v>7156</v>
      </c>
      <c r="B93" s="1" t="s">
        <v>30998</v>
      </c>
      <c r="C93" t="s">
        <v>5159</v>
      </c>
      <c r="D93" s="22">
        <v>30333126</v>
      </c>
      <c r="E93" t="s">
        <v>62</v>
      </c>
      <c r="G93" t="s">
        <v>61</v>
      </c>
      <c r="H93" t="s">
        <v>61</v>
      </c>
      <c r="J93" t="s">
        <v>61</v>
      </c>
      <c r="K93" t="s">
        <v>62</v>
      </c>
      <c r="L93" t="s">
        <v>62</v>
      </c>
      <c r="M93" t="s">
        <v>62</v>
      </c>
      <c r="N93" t="s">
        <v>61</v>
      </c>
    </row>
    <row r="94" spans="1:14" x14ac:dyDescent="0.2">
      <c r="A94" s="1" t="s">
        <v>7157</v>
      </c>
      <c r="B94" s="1" t="s">
        <v>30999</v>
      </c>
      <c r="C94" t="s">
        <v>5160</v>
      </c>
      <c r="D94" s="22">
        <v>30333126</v>
      </c>
      <c r="E94" t="s">
        <v>61</v>
      </c>
      <c r="F94" t="s">
        <v>61</v>
      </c>
      <c r="G94" t="s">
        <v>61</v>
      </c>
      <c r="H94" t="s">
        <v>61</v>
      </c>
      <c r="I94" t="s">
        <v>61</v>
      </c>
      <c r="J94" t="s">
        <v>61</v>
      </c>
      <c r="K94" t="s">
        <v>61</v>
      </c>
      <c r="M94" t="s">
        <v>61</v>
      </c>
      <c r="N94" t="s">
        <v>61</v>
      </c>
    </row>
    <row r="95" spans="1:14" x14ac:dyDescent="0.2">
      <c r="A95" s="1" t="s">
        <v>7158</v>
      </c>
      <c r="B95" s="1" t="s">
        <v>31000</v>
      </c>
      <c r="C95" t="s">
        <v>5161</v>
      </c>
      <c r="D95" s="22">
        <v>30333126</v>
      </c>
      <c r="E95" t="s">
        <v>62</v>
      </c>
      <c r="F95" t="s">
        <v>62</v>
      </c>
      <c r="G95" t="s">
        <v>61</v>
      </c>
      <c r="H95" t="s">
        <v>61</v>
      </c>
      <c r="I95" t="s">
        <v>62</v>
      </c>
      <c r="J95" t="s">
        <v>61</v>
      </c>
      <c r="K95" t="s">
        <v>61</v>
      </c>
      <c r="L95" t="s">
        <v>62</v>
      </c>
      <c r="M95" t="s">
        <v>62</v>
      </c>
      <c r="N95" t="s">
        <v>61</v>
      </c>
    </row>
    <row r="96" spans="1:14" x14ac:dyDescent="0.2">
      <c r="A96" s="1" t="s">
        <v>7159</v>
      </c>
      <c r="B96" s="1" t="s">
        <v>31001</v>
      </c>
      <c r="C96" t="s">
        <v>5162</v>
      </c>
      <c r="D96" s="22">
        <v>30333126</v>
      </c>
      <c r="E96" t="s">
        <v>62</v>
      </c>
      <c r="F96" t="s">
        <v>61</v>
      </c>
      <c r="G96" t="s">
        <v>61</v>
      </c>
      <c r="H96" t="s">
        <v>61</v>
      </c>
      <c r="I96" t="s">
        <v>61</v>
      </c>
      <c r="J96" t="s">
        <v>61</v>
      </c>
      <c r="K96" t="s">
        <v>61</v>
      </c>
      <c r="L96" t="s">
        <v>62</v>
      </c>
      <c r="M96" t="s">
        <v>62</v>
      </c>
      <c r="N96" t="s">
        <v>61</v>
      </c>
    </row>
    <row r="97" spans="1:14" x14ac:dyDescent="0.2">
      <c r="A97" s="1" t="s">
        <v>7160</v>
      </c>
      <c r="B97" s="1" t="s">
        <v>31002</v>
      </c>
      <c r="C97" t="s">
        <v>5163</v>
      </c>
      <c r="D97" s="22">
        <v>30333126</v>
      </c>
      <c r="E97" t="s">
        <v>61</v>
      </c>
      <c r="F97" t="s">
        <v>61</v>
      </c>
      <c r="G97" t="s">
        <v>61</v>
      </c>
      <c r="H97" t="s">
        <v>61</v>
      </c>
      <c r="I97" t="s">
        <v>61</v>
      </c>
      <c r="J97" t="s">
        <v>61</v>
      </c>
      <c r="K97" t="s">
        <v>61</v>
      </c>
      <c r="M97" t="s">
        <v>61</v>
      </c>
      <c r="N97" t="s">
        <v>61</v>
      </c>
    </row>
    <row r="98" spans="1:14" x14ac:dyDescent="0.2">
      <c r="A98" s="1" t="s">
        <v>7161</v>
      </c>
      <c r="B98" s="1" t="s">
        <v>31003</v>
      </c>
      <c r="C98" t="s">
        <v>5164</v>
      </c>
      <c r="D98" s="22">
        <v>30333126</v>
      </c>
      <c r="E98" t="s">
        <v>61</v>
      </c>
      <c r="F98" t="s">
        <v>61</v>
      </c>
      <c r="G98" t="s">
        <v>61</v>
      </c>
      <c r="H98" t="s">
        <v>61</v>
      </c>
      <c r="I98" t="s">
        <v>62</v>
      </c>
      <c r="J98" t="s">
        <v>61</v>
      </c>
      <c r="K98" t="s">
        <v>62</v>
      </c>
      <c r="L98" t="s">
        <v>62</v>
      </c>
      <c r="M98" t="s">
        <v>62</v>
      </c>
      <c r="N98" t="s">
        <v>61</v>
      </c>
    </row>
    <row r="99" spans="1:14" x14ac:dyDescent="0.2">
      <c r="A99" s="1" t="s">
        <v>7162</v>
      </c>
      <c r="B99" s="1" t="s">
        <v>31004</v>
      </c>
      <c r="C99" t="s">
        <v>5165</v>
      </c>
      <c r="D99" s="22">
        <v>30333126</v>
      </c>
      <c r="E99" t="s">
        <v>61</v>
      </c>
      <c r="F99" t="s">
        <v>61</v>
      </c>
      <c r="G99" t="s">
        <v>61</v>
      </c>
      <c r="H99" t="s">
        <v>61</v>
      </c>
      <c r="I99" t="s">
        <v>62</v>
      </c>
      <c r="J99" t="s">
        <v>61</v>
      </c>
      <c r="K99" t="s">
        <v>62</v>
      </c>
      <c r="L99" t="s">
        <v>62</v>
      </c>
      <c r="M99" t="s">
        <v>62</v>
      </c>
      <c r="N99" t="s">
        <v>61</v>
      </c>
    </row>
    <row r="100" spans="1:14" x14ac:dyDescent="0.2">
      <c r="A100" s="1" t="s">
        <v>7163</v>
      </c>
      <c r="B100" s="1" t="s">
        <v>31005</v>
      </c>
      <c r="C100" t="s">
        <v>5166</v>
      </c>
      <c r="D100" s="22">
        <v>30333126</v>
      </c>
      <c r="E100" t="s">
        <v>61</v>
      </c>
      <c r="F100" t="s">
        <v>61</v>
      </c>
      <c r="G100" t="s">
        <v>61</v>
      </c>
      <c r="H100" t="s">
        <v>61</v>
      </c>
      <c r="I100" t="s">
        <v>61</v>
      </c>
      <c r="J100" t="s">
        <v>61</v>
      </c>
      <c r="K100" t="s">
        <v>61</v>
      </c>
      <c r="M100" t="s">
        <v>61</v>
      </c>
      <c r="N100" t="s">
        <v>61</v>
      </c>
    </row>
    <row r="101" spans="1:14" x14ac:dyDescent="0.2">
      <c r="A101" s="1" t="s">
        <v>7164</v>
      </c>
      <c r="B101" s="1" t="s">
        <v>31006</v>
      </c>
      <c r="C101" t="s">
        <v>5167</v>
      </c>
      <c r="D101" s="22">
        <v>30333126</v>
      </c>
      <c r="E101" t="s">
        <v>62</v>
      </c>
      <c r="G101" t="s">
        <v>61</v>
      </c>
      <c r="H101" t="s">
        <v>61</v>
      </c>
      <c r="I101" t="s">
        <v>62</v>
      </c>
      <c r="J101" t="s">
        <v>61</v>
      </c>
      <c r="K101" t="s">
        <v>62</v>
      </c>
      <c r="L101" t="s">
        <v>62</v>
      </c>
      <c r="M101" t="s">
        <v>61</v>
      </c>
      <c r="N101" t="s">
        <v>61</v>
      </c>
    </row>
    <row r="102" spans="1:14" x14ac:dyDescent="0.2">
      <c r="A102" s="1" t="s">
        <v>7165</v>
      </c>
      <c r="B102" s="1" t="s">
        <v>31007</v>
      </c>
      <c r="C102" t="s">
        <v>5168</v>
      </c>
      <c r="D102" s="22">
        <v>30333126</v>
      </c>
      <c r="E102" t="s">
        <v>61</v>
      </c>
      <c r="F102" t="s">
        <v>61</v>
      </c>
      <c r="G102" t="s">
        <v>61</v>
      </c>
      <c r="H102" t="s">
        <v>61</v>
      </c>
      <c r="I102" t="s">
        <v>61</v>
      </c>
      <c r="J102" t="s">
        <v>61</v>
      </c>
      <c r="K102" t="s">
        <v>61</v>
      </c>
      <c r="M102" t="s">
        <v>61</v>
      </c>
      <c r="N102" t="s">
        <v>61</v>
      </c>
    </row>
    <row r="103" spans="1:14" x14ac:dyDescent="0.2">
      <c r="A103" s="1" t="s">
        <v>7166</v>
      </c>
      <c r="B103" s="1" t="s">
        <v>31008</v>
      </c>
      <c r="C103" t="s">
        <v>5169</v>
      </c>
      <c r="D103" s="22">
        <v>30333126</v>
      </c>
      <c r="E103" t="s">
        <v>61</v>
      </c>
      <c r="F103" t="s">
        <v>61</v>
      </c>
      <c r="G103" t="s">
        <v>61</v>
      </c>
      <c r="H103" t="s">
        <v>61</v>
      </c>
      <c r="I103" t="s">
        <v>61</v>
      </c>
      <c r="J103" t="s">
        <v>61</v>
      </c>
      <c r="K103" t="s">
        <v>61</v>
      </c>
      <c r="M103" t="s">
        <v>62</v>
      </c>
      <c r="N103" t="s">
        <v>61</v>
      </c>
    </row>
    <row r="104" spans="1:14" x14ac:dyDescent="0.2">
      <c r="A104" s="1" t="s">
        <v>7167</v>
      </c>
      <c r="B104" s="1" t="s">
        <v>31009</v>
      </c>
      <c r="C104" t="s">
        <v>5170</v>
      </c>
      <c r="D104" s="22">
        <v>30333126</v>
      </c>
      <c r="E104" t="s">
        <v>62</v>
      </c>
      <c r="F104" t="s">
        <v>62</v>
      </c>
      <c r="G104" t="s">
        <v>62</v>
      </c>
      <c r="H104" t="s">
        <v>61</v>
      </c>
      <c r="I104" t="s">
        <v>61</v>
      </c>
      <c r="J104" t="s">
        <v>62</v>
      </c>
      <c r="K104" t="s">
        <v>61</v>
      </c>
      <c r="M104" t="s">
        <v>61</v>
      </c>
      <c r="N104" t="s">
        <v>62</v>
      </c>
    </row>
    <row r="105" spans="1:14" x14ac:dyDescent="0.2">
      <c r="A105" s="1" t="s">
        <v>7168</v>
      </c>
      <c r="B105" s="1" t="s">
        <v>31010</v>
      </c>
      <c r="C105" t="s">
        <v>5171</v>
      </c>
      <c r="D105" s="22">
        <v>30333126</v>
      </c>
      <c r="E105" t="s">
        <v>61</v>
      </c>
      <c r="F105" t="s">
        <v>61</v>
      </c>
      <c r="G105" t="s">
        <v>61</v>
      </c>
      <c r="H105" t="s">
        <v>61</v>
      </c>
      <c r="I105" t="s">
        <v>61</v>
      </c>
      <c r="J105" t="s">
        <v>61</v>
      </c>
      <c r="K105" t="s">
        <v>62</v>
      </c>
      <c r="L105" t="s">
        <v>62</v>
      </c>
      <c r="M105" t="s">
        <v>62</v>
      </c>
      <c r="N105" t="s">
        <v>61</v>
      </c>
    </row>
    <row r="106" spans="1:14" x14ac:dyDescent="0.2">
      <c r="A106" s="1" t="s">
        <v>7169</v>
      </c>
      <c r="B106" s="1" t="s">
        <v>31011</v>
      </c>
      <c r="C106" t="s">
        <v>5172</v>
      </c>
      <c r="D106" s="22">
        <v>30333126</v>
      </c>
      <c r="E106" t="s">
        <v>62</v>
      </c>
      <c r="G106" t="s">
        <v>61</v>
      </c>
      <c r="H106" t="s">
        <v>61</v>
      </c>
      <c r="I106" t="s">
        <v>61</v>
      </c>
      <c r="J106" t="s">
        <v>61</v>
      </c>
      <c r="K106" t="s">
        <v>62</v>
      </c>
      <c r="M106" t="s">
        <v>61</v>
      </c>
      <c r="N106" t="s">
        <v>61</v>
      </c>
    </row>
    <row r="107" spans="1:14" x14ac:dyDescent="0.2">
      <c r="A107" s="1" t="s">
        <v>7170</v>
      </c>
      <c r="B107" s="1" t="s">
        <v>31012</v>
      </c>
      <c r="C107" t="s">
        <v>5173</v>
      </c>
      <c r="D107" s="22">
        <v>30333126</v>
      </c>
      <c r="E107" t="s">
        <v>61</v>
      </c>
      <c r="F107" t="s">
        <v>61</v>
      </c>
      <c r="G107" t="s">
        <v>61</v>
      </c>
      <c r="H107" t="s">
        <v>61</v>
      </c>
      <c r="I107" t="s">
        <v>61</v>
      </c>
      <c r="J107" t="s">
        <v>61</v>
      </c>
      <c r="K107" t="s">
        <v>61</v>
      </c>
      <c r="M107" t="s">
        <v>61</v>
      </c>
      <c r="N107" t="s">
        <v>61</v>
      </c>
    </row>
    <row r="108" spans="1:14" x14ac:dyDescent="0.2">
      <c r="A108" s="1" t="s">
        <v>7171</v>
      </c>
      <c r="B108" s="1" t="s">
        <v>31013</v>
      </c>
      <c r="C108" t="s">
        <v>5174</v>
      </c>
      <c r="D108" s="22">
        <v>30333126</v>
      </c>
      <c r="E108" t="s">
        <v>61</v>
      </c>
      <c r="F108" t="s">
        <v>61</v>
      </c>
      <c r="G108" t="s">
        <v>61</v>
      </c>
      <c r="H108" t="s">
        <v>61</v>
      </c>
      <c r="I108" t="s">
        <v>61</v>
      </c>
      <c r="J108" t="s">
        <v>61</v>
      </c>
      <c r="K108" t="s">
        <v>61</v>
      </c>
      <c r="M108" t="s">
        <v>61</v>
      </c>
      <c r="N108" t="s">
        <v>61</v>
      </c>
    </row>
    <row r="109" spans="1:14" x14ac:dyDescent="0.2">
      <c r="A109" s="1" t="s">
        <v>7172</v>
      </c>
      <c r="B109" s="1" t="s">
        <v>31014</v>
      </c>
      <c r="C109" t="s">
        <v>5175</v>
      </c>
      <c r="D109" s="22">
        <v>30333126</v>
      </c>
      <c r="E109" t="s">
        <v>61</v>
      </c>
      <c r="F109" t="s">
        <v>61</v>
      </c>
      <c r="G109" t="s">
        <v>61</v>
      </c>
      <c r="H109" t="s">
        <v>61</v>
      </c>
      <c r="I109" t="s">
        <v>61</v>
      </c>
      <c r="J109" t="s">
        <v>61</v>
      </c>
      <c r="K109" t="s">
        <v>61</v>
      </c>
      <c r="M109" t="s">
        <v>61</v>
      </c>
      <c r="N109" t="s">
        <v>61</v>
      </c>
    </row>
    <row r="110" spans="1:14" x14ac:dyDescent="0.2">
      <c r="A110" s="1" t="s">
        <v>7173</v>
      </c>
      <c r="B110" s="1" t="s">
        <v>31015</v>
      </c>
      <c r="C110" t="s">
        <v>5176</v>
      </c>
      <c r="D110" s="22">
        <v>30333126</v>
      </c>
      <c r="E110" t="s">
        <v>62</v>
      </c>
      <c r="F110" t="s">
        <v>61</v>
      </c>
      <c r="G110" t="s">
        <v>61</v>
      </c>
      <c r="H110" t="s">
        <v>61</v>
      </c>
      <c r="I110" t="s">
        <v>61</v>
      </c>
      <c r="J110" t="s">
        <v>61</v>
      </c>
      <c r="K110" t="s">
        <v>61</v>
      </c>
      <c r="M110" t="s">
        <v>61</v>
      </c>
      <c r="N110" t="s">
        <v>61</v>
      </c>
    </row>
    <row r="111" spans="1:14" x14ac:dyDescent="0.2">
      <c r="A111" s="1" t="s">
        <v>7174</v>
      </c>
      <c r="B111" s="1" t="s">
        <v>31016</v>
      </c>
      <c r="C111" t="s">
        <v>5177</v>
      </c>
      <c r="D111" s="22">
        <v>30333126</v>
      </c>
      <c r="E111" t="s">
        <v>61</v>
      </c>
      <c r="F111" t="s">
        <v>61</v>
      </c>
      <c r="G111" t="s">
        <v>61</v>
      </c>
      <c r="H111" t="s">
        <v>61</v>
      </c>
      <c r="I111" t="s">
        <v>62</v>
      </c>
      <c r="J111" t="s">
        <v>61</v>
      </c>
      <c r="K111" t="s">
        <v>61</v>
      </c>
      <c r="M111" t="s">
        <v>62</v>
      </c>
      <c r="N111" t="s">
        <v>61</v>
      </c>
    </row>
    <row r="112" spans="1:14" x14ac:dyDescent="0.2">
      <c r="A112" s="1" t="s">
        <v>7175</v>
      </c>
      <c r="B112" s="1" t="s">
        <v>31017</v>
      </c>
      <c r="C112" t="s">
        <v>5178</v>
      </c>
      <c r="D112" s="22">
        <v>30333126</v>
      </c>
      <c r="E112" t="s">
        <v>61</v>
      </c>
      <c r="F112" t="s">
        <v>61</v>
      </c>
      <c r="G112" t="s">
        <v>61</v>
      </c>
      <c r="H112" t="s">
        <v>61</v>
      </c>
      <c r="I112" t="s">
        <v>61</v>
      </c>
      <c r="J112" t="s">
        <v>61</v>
      </c>
      <c r="K112" t="s">
        <v>61</v>
      </c>
      <c r="M112" t="s">
        <v>61</v>
      </c>
      <c r="N112" t="s">
        <v>61</v>
      </c>
    </row>
    <row r="113" spans="1:14" x14ac:dyDescent="0.2">
      <c r="A113" s="1" t="s">
        <v>7176</v>
      </c>
      <c r="B113" s="1" t="s">
        <v>31018</v>
      </c>
      <c r="C113" t="s">
        <v>5179</v>
      </c>
      <c r="D113" s="22">
        <v>30333126</v>
      </c>
      <c r="E113" t="s">
        <v>61</v>
      </c>
      <c r="F113" t="s">
        <v>61</v>
      </c>
      <c r="G113" t="s">
        <v>61</v>
      </c>
      <c r="H113" t="s">
        <v>61</v>
      </c>
      <c r="I113" t="s">
        <v>61</v>
      </c>
      <c r="J113" t="s">
        <v>61</v>
      </c>
      <c r="K113" t="s">
        <v>61</v>
      </c>
      <c r="L113" t="s">
        <v>62</v>
      </c>
      <c r="M113" t="s">
        <v>62</v>
      </c>
      <c r="N113" t="s">
        <v>61</v>
      </c>
    </row>
    <row r="114" spans="1:14" x14ac:dyDescent="0.2">
      <c r="A114" s="1" t="s">
        <v>7177</v>
      </c>
      <c r="B114" s="1" t="s">
        <v>31019</v>
      </c>
      <c r="C114" t="s">
        <v>5180</v>
      </c>
      <c r="D114" s="22">
        <v>30333126</v>
      </c>
      <c r="E114" t="s">
        <v>62</v>
      </c>
      <c r="F114" t="s">
        <v>62</v>
      </c>
      <c r="G114" t="s">
        <v>62</v>
      </c>
      <c r="H114" t="s">
        <v>61</v>
      </c>
      <c r="I114" t="s">
        <v>61</v>
      </c>
      <c r="J114" t="s">
        <v>62</v>
      </c>
      <c r="K114" t="s">
        <v>61</v>
      </c>
      <c r="L114" t="s">
        <v>62</v>
      </c>
      <c r="M114" t="s">
        <v>62</v>
      </c>
      <c r="N114" t="s">
        <v>62</v>
      </c>
    </row>
    <row r="115" spans="1:14" x14ac:dyDescent="0.2">
      <c r="A115" s="1" t="s">
        <v>7178</v>
      </c>
      <c r="B115" s="1" t="s">
        <v>31020</v>
      </c>
      <c r="C115" t="s">
        <v>5181</v>
      </c>
      <c r="D115" s="22">
        <v>30333126</v>
      </c>
      <c r="E115" t="s">
        <v>62</v>
      </c>
      <c r="F115" t="s">
        <v>61</v>
      </c>
      <c r="G115" t="s">
        <v>61</v>
      </c>
      <c r="H115" t="s">
        <v>61</v>
      </c>
      <c r="I115" t="s">
        <v>62</v>
      </c>
      <c r="J115" t="s">
        <v>61</v>
      </c>
      <c r="K115" t="s">
        <v>62</v>
      </c>
      <c r="M115" t="s">
        <v>62</v>
      </c>
      <c r="N115" t="s">
        <v>61</v>
      </c>
    </row>
    <row r="116" spans="1:14" x14ac:dyDescent="0.2">
      <c r="A116" s="1" t="s">
        <v>7179</v>
      </c>
      <c r="B116" s="1" t="s">
        <v>31021</v>
      </c>
      <c r="C116" t="s">
        <v>5182</v>
      </c>
      <c r="D116" s="22">
        <v>30333126</v>
      </c>
      <c r="E116" t="s">
        <v>62</v>
      </c>
      <c r="F116" t="s">
        <v>62</v>
      </c>
      <c r="G116" t="s">
        <v>62</v>
      </c>
      <c r="H116" t="s">
        <v>62</v>
      </c>
      <c r="I116" t="s">
        <v>62</v>
      </c>
      <c r="J116" t="s">
        <v>62</v>
      </c>
      <c r="K116" t="s">
        <v>61</v>
      </c>
      <c r="L116" t="s">
        <v>62</v>
      </c>
      <c r="M116" t="s">
        <v>62</v>
      </c>
      <c r="N116" t="s">
        <v>62</v>
      </c>
    </row>
    <row r="117" spans="1:14" x14ac:dyDescent="0.2">
      <c r="A117" s="1" t="s">
        <v>7180</v>
      </c>
      <c r="B117" s="1" t="s">
        <v>31022</v>
      </c>
      <c r="C117" t="s">
        <v>5183</v>
      </c>
      <c r="D117" s="22">
        <v>30333126</v>
      </c>
      <c r="E117" t="s">
        <v>62</v>
      </c>
      <c r="F117" t="s">
        <v>62</v>
      </c>
      <c r="G117" t="s">
        <v>62</v>
      </c>
      <c r="H117" t="s">
        <v>62</v>
      </c>
      <c r="I117" t="s">
        <v>62</v>
      </c>
      <c r="J117" t="s">
        <v>62</v>
      </c>
      <c r="K117" t="s">
        <v>61</v>
      </c>
      <c r="L117" t="s">
        <v>62</v>
      </c>
      <c r="M117" t="s">
        <v>62</v>
      </c>
      <c r="N117" t="s">
        <v>62</v>
      </c>
    </row>
    <row r="118" spans="1:14" x14ac:dyDescent="0.2">
      <c r="A118" s="1" t="s">
        <v>7181</v>
      </c>
      <c r="B118" s="1" t="s">
        <v>31023</v>
      </c>
      <c r="C118" t="s">
        <v>5184</v>
      </c>
      <c r="D118" s="22">
        <v>30333126</v>
      </c>
      <c r="E118" t="s">
        <v>62</v>
      </c>
      <c r="F118" t="s">
        <v>62</v>
      </c>
      <c r="G118" t="s">
        <v>62</v>
      </c>
      <c r="H118" t="s">
        <v>61</v>
      </c>
      <c r="I118" t="s">
        <v>62</v>
      </c>
      <c r="J118" t="s">
        <v>62</v>
      </c>
      <c r="K118" t="s">
        <v>61</v>
      </c>
      <c r="M118" t="s">
        <v>62</v>
      </c>
      <c r="N118" t="s">
        <v>62</v>
      </c>
    </row>
    <row r="119" spans="1:14" x14ac:dyDescent="0.2">
      <c r="A119" s="1" t="s">
        <v>7182</v>
      </c>
      <c r="B119" s="1" t="s">
        <v>31024</v>
      </c>
      <c r="C119" t="s">
        <v>5185</v>
      </c>
      <c r="D119" s="22">
        <v>30333126</v>
      </c>
      <c r="E119" t="s">
        <v>62</v>
      </c>
      <c r="F119" t="s">
        <v>62</v>
      </c>
      <c r="G119" t="s">
        <v>62</v>
      </c>
      <c r="H119" t="s">
        <v>61</v>
      </c>
      <c r="I119" t="s">
        <v>61</v>
      </c>
      <c r="J119" t="s">
        <v>62</v>
      </c>
      <c r="K119" t="s">
        <v>61</v>
      </c>
      <c r="L119" t="s">
        <v>62</v>
      </c>
      <c r="M119" t="s">
        <v>62</v>
      </c>
      <c r="N119" t="s">
        <v>62</v>
      </c>
    </row>
    <row r="120" spans="1:14" x14ac:dyDescent="0.2">
      <c r="A120" s="1" t="s">
        <v>7183</v>
      </c>
      <c r="B120" s="1" t="s">
        <v>31025</v>
      </c>
      <c r="C120" t="s">
        <v>5186</v>
      </c>
      <c r="D120" s="22">
        <v>30333126</v>
      </c>
      <c r="E120" t="s">
        <v>62</v>
      </c>
      <c r="G120" t="s">
        <v>61</v>
      </c>
      <c r="I120" t="s">
        <v>62</v>
      </c>
      <c r="J120" t="s">
        <v>61</v>
      </c>
      <c r="K120" t="s">
        <v>61</v>
      </c>
      <c r="L120" t="s">
        <v>62</v>
      </c>
      <c r="M120" t="s">
        <v>61</v>
      </c>
      <c r="N120" t="s">
        <v>61</v>
      </c>
    </row>
    <row r="121" spans="1:14" x14ac:dyDescent="0.2">
      <c r="A121" s="1" t="s">
        <v>7184</v>
      </c>
      <c r="B121" s="1" t="s">
        <v>31026</v>
      </c>
      <c r="C121" t="s">
        <v>5187</v>
      </c>
      <c r="D121" s="22">
        <v>30333126</v>
      </c>
      <c r="E121" t="s">
        <v>61</v>
      </c>
      <c r="F121" t="s">
        <v>61</v>
      </c>
      <c r="G121" t="s">
        <v>61</v>
      </c>
      <c r="H121" t="s">
        <v>61</v>
      </c>
      <c r="I121" t="s">
        <v>61</v>
      </c>
      <c r="J121" t="s">
        <v>61</v>
      </c>
      <c r="K121" t="s">
        <v>61</v>
      </c>
      <c r="M121" t="s">
        <v>61</v>
      </c>
      <c r="N121" t="s">
        <v>61</v>
      </c>
    </row>
    <row r="122" spans="1:14" x14ac:dyDescent="0.2">
      <c r="A122" s="1" t="s">
        <v>7185</v>
      </c>
      <c r="B122" s="1" t="s">
        <v>31027</v>
      </c>
      <c r="C122" t="s">
        <v>5188</v>
      </c>
      <c r="D122" s="22">
        <v>30333126</v>
      </c>
      <c r="E122" t="s">
        <v>61</v>
      </c>
      <c r="F122" t="s">
        <v>61</v>
      </c>
      <c r="G122" t="s">
        <v>61</v>
      </c>
      <c r="H122" t="s">
        <v>61</v>
      </c>
      <c r="I122" t="s">
        <v>61</v>
      </c>
      <c r="J122" t="s">
        <v>61</v>
      </c>
      <c r="K122" t="s">
        <v>61</v>
      </c>
      <c r="M122" t="s">
        <v>61</v>
      </c>
      <c r="N122" t="s">
        <v>61</v>
      </c>
    </row>
    <row r="123" spans="1:14" x14ac:dyDescent="0.2">
      <c r="A123" s="1" t="s">
        <v>7186</v>
      </c>
      <c r="B123" s="1" t="s">
        <v>31028</v>
      </c>
      <c r="C123" t="s">
        <v>5189</v>
      </c>
      <c r="D123" s="22">
        <v>30333126</v>
      </c>
      <c r="E123" t="s">
        <v>61</v>
      </c>
      <c r="F123" t="s">
        <v>61</v>
      </c>
      <c r="G123" t="s">
        <v>61</v>
      </c>
      <c r="H123" t="s">
        <v>61</v>
      </c>
      <c r="I123" t="s">
        <v>61</v>
      </c>
      <c r="J123" t="s">
        <v>61</v>
      </c>
      <c r="K123" t="s">
        <v>61</v>
      </c>
      <c r="M123" t="s">
        <v>61</v>
      </c>
      <c r="N123" t="s">
        <v>61</v>
      </c>
    </row>
    <row r="124" spans="1:14" x14ac:dyDescent="0.2">
      <c r="A124" s="1" t="s">
        <v>7187</v>
      </c>
      <c r="B124" s="1" t="s">
        <v>31029</v>
      </c>
      <c r="C124" t="s">
        <v>5190</v>
      </c>
      <c r="D124" s="22">
        <v>30333126</v>
      </c>
      <c r="E124" t="s">
        <v>61</v>
      </c>
      <c r="F124" t="s">
        <v>61</v>
      </c>
      <c r="G124" t="s">
        <v>61</v>
      </c>
      <c r="H124" t="s">
        <v>61</v>
      </c>
      <c r="J124" t="s">
        <v>61</v>
      </c>
      <c r="K124" t="s">
        <v>61</v>
      </c>
      <c r="L124" t="s">
        <v>62</v>
      </c>
      <c r="M124" t="s">
        <v>62</v>
      </c>
      <c r="N124" t="s">
        <v>61</v>
      </c>
    </row>
    <row r="125" spans="1:14" x14ac:dyDescent="0.2">
      <c r="A125" s="1" t="s">
        <v>7188</v>
      </c>
      <c r="B125" s="1" t="s">
        <v>31030</v>
      </c>
      <c r="C125" t="s">
        <v>5191</v>
      </c>
      <c r="D125" s="22">
        <v>30333126</v>
      </c>
      <c r="E125" t="s">
        <v>61</v>
      </c>
      <c r="F125" t="s">
        <v>61</v>
      </c>
      <c r="G125" t="s">
        <v>61</v>
      </c>
      <c r="H125" t="s">
        <v>61</v>
      </c>
      <c r="J125" t="s">
        <v>61</v>
      </c>
      <c r="K125" t="s">
        <v>62</v>
      </c>
      <c r="L125" t="s">
        <v>62</v>
      </c>
      <c r="M125" t="s">
        <v>61</v>
      </c>
      <c r="N125" t="s">
        <v>61</v>
      </c>
    </row>
    <row r="126" spans="1:14" x14ac:dyDescent="0.2">
      <c r="A126" s="1" t="s">
        <v>7189</v>
      </c>
      <c r="B126" s="1" t="s">
        <v>31031</v>
      </c>
      <c r="C126" t="s">
        <v>5192</v>
      </c>
      <c r="D126" s="22">
        <v>30333126</v>
      </c>
      <c r="E126" t="s">
        <v>62</v>
      </c>
      <c r="G126" t="s">
        <v>61</v>
      </c>
      <c r="H126" t="s">
        <v>61</v>
      </c>
      <c r="I126" t="s">
        <v>62</v>
      </c>
      <c r="J126" t="s">
        <v>61</v>
      </c>
      <c r="L126" t="s">
        <v>62</v>
      </c>
      <c r="M126" t="s">
        <v>62</v>
      </c>
      <c r="N126" t="s">
        <v>61</v>
      </c>
    </row>
    <row r="127" spans="1:14" x14ac:dyDescent="0.2">
      <c r="A127" s="1" t="s">
        <v>7190</v>
      </c>
      <c r="B127" s="1" t="s">
        <v>31032</v>
      </c>
      <c r="C127" t="s">
        <v>5193</v>
      </c>
      <c r="D127" s="22">
        <v>30333126</v>
      </c>
      <c r="E127" t="s">
        <v>61</v>
      </c>
      <c r="F127" t="s">
        <v>61</v>
      </c>
      <c r="G127" t="s">
        <v>61</v>
      </c>
      <c r="H127" t="s">
        <v>61</v>
      </c>
      <c r="I127" t="s">
        <v>61</v>
      </c>
      <c r="J127" t="s">
        <v>61</v>
      </c>
      <c r="K127" t="s">
        <v>61</v>
      </c>
      <c r="M127" t="s">
        <v>62</v>
      </c>
      <c r="N127" t="s">
        <v>61</v>
      </c>
    </row>
    <row r="128" spans="1:14" x14ac:dyDescent="0.2">
      <c r="A128" s="1" t="s">
        <v>7191</v>
      </c>
      <c r="B128" s="1" t="s">
        <v>31033</v>
      </c>
      <c r="C128" t="s">
        <v>5194</v>
      </c>
      <c r="D128" s="22">
        <v>30333126</v>
      </c>
      <c r="E128" t="s">
        <v>61</v>
      </c>
      <c r="F128" t="s">
        <v>61</v>
      </c>
      <c r="G128" t="s">
        <v>61</v>
      </c>
      <c r="H128" t="s">
        <v>61</v>
      </c>
      <c r="J128" t="s">
        <v>61</v>
      </c>
      <c r="K128" t="s">
        <v>62</v>
      </c>
      <c r="L128" t="s">
        <v>62</v>
      </c>
      <c r="M128" t="s">
        <v>61</v>
      </c>
      <c r="N128" t="s">
        <v>61</v>
      </c>
    </row>
    <row r="129" spans="1:14" x14ac:dyDescent="0.2">
      <c r="A129" s="1" t="s">
        <v>7192</v>
      </c>
      <c r="B129" s="1" t="s">
        <v>31034</v>
      </c>
      <c r="C129" t="s">
        <v>5195</v>
      </c>
      <c r="D129" s="22">
        <v>30333126</v>
      </c>
      <c r="E129" t="s">
        <v>61</v>
      </c>
      <c r="F129" t="s">
        <v>61</v>
      </c>
      <c r="G129" t="s">
        <v>61</v>
      </c>
      <c r="H129" t="s">
        <v>61</v>
      </c>
      <c r="I129" t="s">
        <v>61</v>
      </c>
      <c r="J129" t="s">
        <v>61</v>
      </c>
      <c r="K129" t="s">
        <v>62</v>
      </c>
      <c r="L129" t="s">
        <v>62</v>
      </c>
      <c r="M129" t="s">
        <v>61</v>
      </c>
      <c r="N129" t="s">
        <v>61</v>
      </c>
    </row>
    <row r="130" spans="1:14" x14ac:dyDescent="0.2">
      <c r="A130" s="1" t="s">
        <v>7193</v>
      </c>
      <c r="B130" s="1" t="s">
        <v>31035</v>
      </c>
      <c r="C130" t="s">
        <v>5196</v>
      </c>
      <c r="D130" s="22">
        <v>30333126</v>
      </c>
      <c r="E130" t="s">
        <v>62</v>
      </c>
      <c r="F130" t="s">
        <v>62</v>
      </c>
      <c r="G130" t="s">
        <v>61</v>
      </c>
      <c r="I130" t="s">
        <v>62</v>
      </c>
      <c r="K130" t="s">
        <v>61</v>
      </c>
      <c r="L130" t="s">
        <v>62</v>
      </c>
      <c r="M130" t="s">
        <v>62</v>
      </c>
      <c r="N130" t="s">
        <v>61</v>
      </c>
    </row>
    <row r="131" spans="1:14" x14ac:dyDescent="0.2">
      <c r="A131" s="1" t="s">
        <v>7194</v>
      </c>
      <c r="B131" s="1" t="s">
        <v>31036</v>
      </c>
      <c r="C131" t="s">
        <v>5197</v>
      </c>
      <c r="D131" s="22">
        <v>30333126</v>
      </c>
      <c r="E131" t="s">
        <v>62</v>
      </c>
      <c r="F131" t="s">
        <v>61</v>
      </c>
      <c r="G131" t="s">
        <v>61</v>
      </c>
      <c r="H131" t="s">
        <v>61</v>
      </c>
      <c r="I131" t="s">
        <v>62</v>
      </c>
      <c r="J131" t="s">
        <v>61</v>
      </c>
      <c r="K131" t="s">
        <v>62</v>
      </c>
      <c r="L131" t="s">
        <v>62</v>
      </c>
      <c r="M131" t="s">
        <v>62</v>
      </c>
      <c r="N131" t="s">
        <v>61</v>
      </c>
    </row>
    <row r="132" spans="1:14" x14ac:dyDescent="0.2">
      <c r="A132" s="1" t="s">
        <v>7195</v>
      </c>
      <c r="B132" s="1" t="s">
        <v>31037</v>
      </c>
      <c r="C132" t="s">
        <v>5198</v>
      </c>
      <c r="D132" s="22">
        <v>30333126</v>
      </c>
      <c r="E132" t="s">
        <v>61</v>
      </c>
      <c r="F132" t="s">
        <v>61</v>
      </c>
      <c r="G132" t="s">
        <v>61</v>
      </c>
      <c r="H132" t="s">
        <v>61</v>
      </c>
      <c r="I132" t="s">
        <v>61</v>
      </c>
      <c r="J132" t="s">
        <v>61</v>
      </c>
      <c r="K132" t="s">
        <v>61</v>
      </c>
      <c r="N132" t="s">
        <v>61</v>
      </c>
    </row>
    <row r="133" spans="1:14" x14ac:dyDescent="0.2">
      <c r="A133" s="1" t="s">
        <v>7196</v>
      </c>
      <c r="B133" s="1" t="s">
        <v>31038</v>
      </c>
      <c r="C133" t="s">
        <v>5199</v>
      </c>
      <c r="D133" s="22">
        <v>30333126</v>
      </c>
      <c r="E133" t="s">
        <v>61</v>
      </c>
      <c r="F133" t="s">
        <v>61</v>
      </c>
      <c r="G133" t="s">
        <v>61</v>
      </c>
      <c r="H133" t="s">
        <v>61</v>
      </c>
      <c r="I133" t="s">
        <v>61</v>
      </c>
      <c r="J133" t="s">
        <v>61</v>
      </c>
      <c r="K133" t="s">
        <v>61</v>
      </c>
      <c r="M133" t="s">
        <v>61</v>
      </c>
      <c r="N133" t="s">
        <v>61</v>
      </c>
    </row>
    <row r="134" spans="1:14" x14ac:dyDescent="0.2">
      <c r="A134" s="1" t="s">
        <v>7197</v>
      </c>
      <c r="B134" s="1" t="s">
        <v>31039</v>
      </c>
      <c r="C134" t="s">
        <v>5200</v>
      </c>
      <c r="D134" s="22">
        <v>30333126</v>
      </c>
      <c r="E134" t="s">
        <v>61</v>
      </c>
      <c r="F134" t="s">
        <v>61</v>
      </c>
      <c r="G134" t="s">
        <v>61</v>
      </c>
      <c r="I134" t="s">
        <v>61</v>
      </c>
      <c r="J134" t="s">
        <v>61</v>
      </c>
      <c r="K134" t="s">
        <v>61</v>
      </c>
      <c r="M134" t="s">
        <v>62</v>
      </c>
      <c r="N134" t="s">
        <v>61</v>
      </c>
    </row>
    <row r="135" spans="1:14" x14ac:dyDescent="0.2">
      <c r="A135" s="1" t="s">
        <v>7198</v>
      </c>
      <c r="B135" s="1" t="s">
        <v>31040</v>
      </c>
      <c r="C135" t="s">
        <v>5201</v>
      </c>
      <c r="D135" s="22">
        <v>30333126</v>
      </c>
      <c r="E135" t="s">
        <v>61</v>
      </c>
      <c r="F135" t="s">
        <v>61</v>
      </c>
      <c r="G135" t="s">
        <v>61</v>
      </c>
      <c r="H135" t="s">
        <v>61</v>
      </c>
      <c r="I135" t="s">
        <v>61</v>
      </c>
      <c r="J135" t="s">
        <v>61</v>
      </c>
      <c r="K135" t="s">
        <v>61</v>
      </c>
      <c r="M135" t="s">
        <v>61</v>
      </c>
      <c r="N135" t="s">
        <v>61</v>
      </c>
    </row>
    <row r="136" spans="1:14" x14ac:dyDescent="0.2">
      <c r="A136" s="1" t="s">
        <v>7199</v>
      </c>
      <c r="B136" s="1" t="s">
        <v>31041</v>
      </c>
      <c r="C136" t="s">
        <v>5202</v>
      </c>
      <c r="D136" s="22">
        <v>30333126</v>
      </c>
      <c r="E136" t="s">
        <v>61</v>
      </c>
      <c r="F136" t="s">
        <v>61</v>
      </c>
      <c r="G136" t="s">
        <v>61</v>
      </c>
      <c r="H136" t="s">
        <v>61</v>
      </c>
      <c r="I136" t="s">
        <v>61</v>
      </c>
      <c r="J136" t="s">
        <v>61</v>
      </c>
      <c r="K136" t="s">
        <v>61</v>
      </c>
      <c r="M136" t="s">
        <v>61</v>
      </c>
      <c r="N136" t="s">
        <v>61</v>
      </c>
    </row>
    <row r="137" spans="1:14" x14ac:dyDescent="0.2">
      <c r="A137" s="1" t="s">
        <v>7200</v>
      </c>
      <c r="B137" s="1" t="s">
        <v>31042</v>
      </c>
      <c r="C137" t="s">
        <v>5203</v>
      </c>
      <c r="D137" s="22">
        <v>30333126</v>
      </c>
      <c r="E137" t="s">
        <v>61</v>
      </c>
      <c r="F137" t="s">
        <v>61</v>
      </c>
      <c r="G137" t="s">
        <v>61</v>
      </c>
      <c r="H137" t="s">
        <v>61</v>
      </c>
      <c r="I137" t="s">
        <v>61</v>
      </c>
      <c r="J137" t="s">
        <v>61</v>
      </c>
      <c r="K137" t="s">
        <v>61</v>
      </c>
      <c r="M137" t="s">
        <v>61</v>
      </c>
      <c r="N137" t="s">
        <v>61</v>
      </c>
    </row>
    <row r="138" spans="1:14" x14ac:dyDescent="0.2">
      <c r="A138" s="1" t="s">
        <v>7201</v>
      </c>
      <c r="B138" s="1" t="s">
        <v>31043</v>
      </c>
      <c r="C138" t="s">
        <v>5204</v>
      </c>
      <c r="D138" s="22">
        <v>30333126</v>
      </c>
      <c r="E138" t="s">
        <v>61</v>
      </c>
      <c r="F138" t="s">
        <v>61</v>
      </c>
      <c r="G138" t="s">
        <v>61</v>
      </c>
      <c r="H138" t="s">
        <v>61</v>
      </c>
      <c r="I138" t="s">
        <v>61</v>
      </c>
      <c r="J138" t="s">
        <v>61</v>
      </c>
      <c r="K138" t="s">
        <v>61</v>
      </c>
      <c r="L138" t="s">
        <v>62</v>
      </c>
      <c r="M138" t="s">
        <v>62</v>
      </c>
      <c r="N138" t="s">
        <v>61</v>
      </c>
    </row>
    <row r="139" spans="1:14" x14ac:dyDescent="0.2">
      <c r="A139" s="1" t="s">
        <v>7202</v>
      </c>
      <c r="B139" s="1" t="s">
        <v>31044</v>
      </c>
      <c r="C139" t="s">
        <v>5205</v>
      </c>
      <c r="D139" s="22">
        <v>30333126</v>
      </c>
      <c r="E139" t="s">
        <v>61</v>
      </c>
      <c r="F139" t="s">
        <v>61</v>
      </c>
      <c r="G139" t="s">
        <v>61</v>
      </c>
      <c r="H139" t="s">
        <v>61</v>
      </c>
      <c r="I139" t="s">
        <v>61</v>
      </c>
      <c r="J139" t="s">
        <v>61</v>
      </c>
      <c r="K139" t="s">
        <v>61</v>
      </c>
      <c r="L139" t="s">
        <v>62</v>
      </c>
      <c r="M139" t="s">
        <v>62</v>
      </c>
      <c r="N139" t="s">
        <v>61</v>
      </c>
    </row>
    <row r="140" spans="1:14" x14ac:dyDescent="0.2">
      <c r="A140" s="1" t="s">
        <v>7203</v>
      </c>
      <c r="B140" s="1" t="s">
        <v>31045</v>
      </c>
      <c r="C140" t="s">
        <v>5206</v>
      </c>
      <c r="D140" s="22">
        <v>30333126</v>
      </c>
      <c r="E140" t="s">
        <v>61</v>
      </c>
      <c r="F140" t="s">
        <v>61</v>
      </c>
      <c r="G140" t="s">
        <v>61</v>
      </c>
      <c r="H140" t="s">
        <v>61</v>
      </c>
      <c r="I140" t="s">
        <v>61</v>
      </c>
      <c r="J140" t="s">
        <v>61</v>
      </c>
      <c r="K140" t="s">
        <v>61</v>
      </c>
      <c r="M140" t="s">
        <v>61</v>
      </c>
      <c r="N140" t="s">
        <v>61</v>
      </c>
    </row>
    <row r="141" spans="1:14" x14ac:dyDescent="0.2">
      <c r="A141" s="1" t="s">
        <v>7204</v>
      </c>
      <c r="B141" s="1" t="s">
        <v>31046</v>
      </c>
      <c r="C141" t="s">
        <v>5207</v>
      </c>
      <c r="D141" s="22">
        <v>30333126</v>
      </c>
      <c r="E141" t="s">
        <v>62</v>
      </c>
      <c r="F141" t="s">
        <v>61</v>
      </c>
      <c r="G141" t="s">
        <v>61</v>
      </c>
      <c r="H141" t="s">
        <v>61</v>
      </c>
      <c r="I141" t="s">
        <v>61</v>
      </c>
      <c r="J141" t="s">
        <v>61</v>
      </c>
      <c r="K141" t="s">
        <v>61</v>
      </c>
      <c r="M141" t="s">
        <v>61</v>
      </c>
      <c r="N141" t="s">
        <v>61</v>
      </c>
    </row>
    <row r="142" spans="1:14" x14ac:dyDescent="0.2">
      <c r="A142" s="1" t="s">
        <v>7205</v>
      </c>
      <c r="B142" s="1" t="s">
        <v>31047</v>
      </c>
      <c r="C142" t="s">
        <v>5208</v>
      </c>
      <c r="D142" s="22">
        <v>30333126</v>
      </c>
      <c r="E142" t="s">
        <v>61</v>
      </c>
      <c r="F142" t="s">
        <v>61</v>
      </c>
      <c r="G142" t="s">
        <v>61</v>
      </c>
      <c r="H142" t="s">
        <v>61</v>
      </c>
      <c r="I142" t="s">
        <v>61</v>
      </c>
      <c r="J142" t="s">
        <v>61</v>
      </c>
      <c r="K142" t="s">
        <v>62</v>
      </c>
      <c r="L142" t="s">
        <v>62</v>
      </c>
      <c r="M142" t="s">
        <v>61</v>
      </c>
      <c r="N142" t="s">
        <v>61</v>
      </c>
    </row>
    <row r="143" spans="1:14" x14ac:dyDescent="0.2">
      <c r="A143" s="1" t="s">
        <v>7206</v>
      </c>
      <c r="B143" s="1" t="s">
        <v>31048</v>
      </c>
      <c r="C143" t="s">
        <v>5209</v>
      </c>
      <c r="D143" s="22">
        <v>30333126</v>
      </c>
      <c r="E143" t="s">
        <v>62</v>
      </c>
      <c r="F143" t="s">
        <v>61</v>
      </c>
      <c r="G143" t="s">
        <v>61</v>
      </c>
      <c r="H143" t="s">
        <v>61</v>
      </c>
      <c r="I143" t="s">
        <v>62</v>
      </c>
      <c r="J143" t="s">
        <v>61</v>
      </c>
      <c r="K143" t="s">
        <v>62</v>
      </c>
      <c r="N143" t="s">
        <v>61</v>
      </c>
    </row>
    <row r="144" spans="1:14" x14ac:dyDescent="0.2">
      <c r="A144" s="1" t="s">
        <v>7207</v>
      </c>
      <c r="B144" s="1" t="s">
        <v>31049</v>
      </c>
      <c r="C144" t="s">
        <v>5210</v>
      </c>
      <c r="D144" s="22">
        <v>30333126</v>
      </c>
      <c r="E144" t="s">
        <v>62</v>
      </c>
      <c r="F144" t="s">
        <v>62</v>
      </c>
      <c r="G144" t="s">
        <v>62</v>
      </c>
      <c r="H144" t="s">
        <v>61</v>
      </c>
      <c r="I144" t="s">
        <v>61</v>
      </c>
      <c r="J144" t="s">
        <v>62</v>
      </c>
      <c r="K144" t="s">
        <v>61</v>
      </c>
      <c r="M144" t="s">
        <v>62</v>
      </c>
      <c r="N144" t="s">
        <v>62</v>
      </c>
    </row>
    <row r="145" spans="1:14" x14ac:dyDescent="0.2">
      <c r="A145" s="1" t="s">
        <v>7208</v>
      </c>
      <c r="B145" s="1" t="s">
        <v>31050</v>
      </c>
      <c r="C145" t="s">
        <v>5211</v>
      </c>
      <c r="D145" s="22">
        <v>30333126</v>
      </c>
      <c r="E145" t="s">
        <v>61</v>
      </c>
      <c r="F145" t="s">
        <v>61</v>
      </c>
      <c r="G145" t="s">
        <v>61</v>
      </c>
      <c r="H145" t="s">
        <v>61</v>
      </c>
      <c r="I145" t="s">
        <v>61</v>
      </c>
      <c r="J145" t="s">
        <v>61</v>
      </c>
      <c r="K145" t="s">
        <v>61</v>
      </c>
      <c r="M145" t="s">
        <v>61</v>
      </c>
      <c r="N145" t="s">
        <v>61</v>
      </c>
    </row>
    <row r="146" spans="1:14" x14ac:dyDescent="0.2">
      <c r="A146" s="1" t="s">
        <v>7209</v>
      </c>
      <c r="B146" s="1" t="s">
        <v>31051</v>
      </c>
      <c r="C146" t="s">
        <v>5212</v>
      </c>
      <c r="D146" s="22">
        <v>30333126</v>
      </c>
      <c r="E146" t="s">
        <v>61</v>
      </c>
      <c r="F146" t="s">
        <v>61</v>
      </c>
      <c r="G146" t="s">
        <v>61</v>
      </c>
      <c r="H146" t="s">
        <v>61</v>
      </c>
      <c r="I146" t="s">
        <v>61</v>
      </c>
      <c r="J146" t="s">
        <v>61</v>
      </c>
      <c r="K146" t="s">
        <v>61</v>
      </c>
      <c r="M146" t="s">
        <v>61</v>
      </c>
      <c r="N146" t="s">
        <v>61</v>
      </c>
    </row>
    <row r="147" spans="1:14" x14ac:dyDescent="0.2">
      <c r="A147" s="1" t="s">
        <v>7210</v>
      </c>
      <c r="B147" s="1" t="s">
        <v>31052</v>
      </c>
      <c r="C147" t="s">
        <v>5213</v>
      </c>
      <c r="D147" s="22">
        <v>30333126</v>
      </c>
      <c r="E147" t="s">
        <v>61</v>
      </c>
      <c r="F147" t="s">
        <v>61</v>
      </c>
      <c r="G147" t="s">
        <v>61</v>
      </c>
      <c r="H147" t="s">
        <v>61</v>
      </c>
      <c r="I147" t="s">
        <v>61</v>
      </c>
      <c r="J147" t="s">
        <v>61</v>
      </c>
      <c r="K147" t="s">
        <v>61</v>
      </c>
      <c r="L147" t="s">
        <v>62</v>
      </c>
      <c r="M147" t="s">
        <v>61</v>
      </c>
      <c r="N147" t="s">
        <v>61</v>
      </c>
    </row>
    <row r="148" spans="1:14" x14ac:dyDescent="0.2">
      <c r="A148" s="1" t="s">
        <v>7211</v>
      </c>
      <c r="B148" s="1" t="s">
        <v>31053</v>
      </c>
      <c r="C148" t="s">
        <v>5214</v>
      </c>
      <c r="D148" s="22">
        <v>30333126</v>
      </c>
      <c r="E148" t="s">
        <v>62</v>
      </c>
      <c r="F148" t="s">
        <v>62</v>
      </c>
      <c r="G148" t="s">
        <v>62</v>
      </c>
      <c r="H148" t="s">
        <v>61</v>
      </c>
      <c r="I148" t="s">
        <v>62</v>
      </c>
      <c r="J148" t="s">
        <v>62</v>
      </c>
      <c r="K148" t="s">
        <v>61</v>
      </c>
      <c r="M148" t="s">
        <v>62</v>
      </c>
      <c r="N148" t="s">
        <v>62</v>
      </c>
    </row>
    <row r="149" spans="1:14" x14ac:dyDescent="0.2">
      <c r="A149" s="1" t="s">
        <v>7212</v>
      </c>
      <c r="B149" s="1" t="s">
        <v>31054</v>
      </c>
      <c r="C149" t="s">
        <v>5215</v>
      </c>
      <c r="D149" s="22">
        <v>30333126</v>
      </c>
      <c r="E149" t="s">
        <v>62</v>
      </c>
      <c r="F149" t="s">
        <v>62</v>
      </c>
      <c r="G149" t="s">
        <v>62</v>
      </c>
      <c r="H149" t="s">
        <v>61</v>
      </c>
      <c r="I149" t="s">
        <v>61</v>
      </c>
      <c r="J149" t="s">
        <v>62</v>
      </c>
      <c r="K149" t="s">
        <v>61</v>
      </c>
      <c r="M149" t="s">
        <v>61</v>
      </c>
      <c r="N149" t="s">
        <v>62</v>
      </c>
    </row>
    <row r="150" spans="1:14" x14ac:dyDescent="0.2">
      <c r="A150" s="1" t="s">
        <v>7213</v>
      </c>
      <c r="B150" s="1" t="s">
        <v>31055</v>
      </c>
      <c r="C150" t="s">
        <v>5216</v>
      </c>
      <c r="D150" s="22">
        <v>30333126</v>
      </c>
      <c r="E150" t="s">
        <v>61</v>
      </c>
      <c r="F150" t="s">
        <v>61</v>
      </c>
      <c r="G150" t="s">
        <v>61</v>
      </c>
      <c r="H150" t="s">
        <v>61</v>
      </c>
      <c r="I150" t="s">
        <v>61</v>
      </c>
      <c r="J150" t="s">
        <v>61</v>
      </c>
      <c r="K150" t="s">
        <v>61</v>
      </c>
      <c r="M150" t="s">
        <v>61</v>
      </c>
      <c r="N150" t="s">
        <v>61</v>
      </c>
    </row>
    <row r="151" spans="1:14" x14ac:dyDescent="0.2">
      <c r="A151" s="1" t="s">
        <v>7214</v>
      </c>
      <c r="B151" s="1" t="s">
        <v>31056</v>
      </c>
      <c r="C151" t="s">
        <v>5217</v>
      </c>
      <c r="D151" s="22">
        <v>30333126</v>
      </c>
      <c r="E151" t="s">
        <v>61</v>
      </c>
      <c r="F151" t="s">
        <v>61</v>
      </c>
      <c r="G151" t="s">
        <v>61</v>
      </c>
      <c r="H151" t="s">
        <v>61</v>
      </c>
      <c r="I151" t="s">
        <v>61</v>
      </c>
      <c r="J151" t="s">
        <v>61</v>
      </c>
      <c r="K151" t="s">
        <v>61</v>
      </c>
      <c r="M151" t="s">
        <v>61</v>
      </c>
      <c r="N151" t="s">
        <v>61</v>
      </c>
    </row>
    <row r="152" spans="1:14" x14ac:dyDescent="0.2">
      <c r="A152" s="1" t="s">
        <v>7215</v>
      </c>
      <c r="B152" s="1" t="s">
        <v>31057</v>
      </c>
      <c r="C152" t="s">
        <v>5218</v>
      </c>
      <c r="D152" s="22">
        <v>30333126</v>
      </c>
      <c r="E152" t="s">
        <v>61</v>
      </c>
      <c r="F152" t="s">
        <v>61</v>
      </c>
      <c r="G152" t="s">
        <v>61</v>
      </c>
      <c r="H152" t="s">
        <v>61</v>
      </c>
      <c r="I152" t="s">
        <v>61</v>
      </c>
      <c r="J152" t="s">
        <v>61</v>
      </c>
      <c r="K152" t="s">
        <v>61</v>
      </c>
      <c r="M152" t="s">
        <v>61</v>
      </c>
      <c r="N152" t="s">
        <v>61</v>
      </c>
    </row>
    <row r="153" spans="1:14" x14ac:dyDescent="0.2">
      <c r="A153" s="1" t="s">
        <v>7216</v>
      </c>
      <c r="B153" s="1" t="s">
        <v>31058</v>
      </c>
      <c r="C153" t="s">
        <v>5219</v>
      </c>
      <c r="D153" s="22">
        <v>30333126</v>
      </c>
      <c r="E153" t="s">
        <v>62</v>
      </c>
      <c r="G153" t="s">
        <v>61</v>
      </c>
      <c r="H153" t="s">
        <v>61</v>
      </c>
      <c r="I153" t="s">
        <v>62</v>
      </c>
      <c r="J153" t="s">
        <v>61</v>
      </c>
      <c r="K153" t="s">
        <v>61</v>
      </c>
      <c r="L153" t="s">
        <v>62</v>
      </c>
      <c r="M153" t="s">
        <v>62</v>
      </c>
      <c r="N153" t="s">
        <v>61</v>
      </c>
    </row>
    <row r="154" spans="1:14" x14ac:dyDescent="0.2">
      <c r="A154" s="1" t="s">
        <v>7217</v>
      </c>
      <c r="B154" s="1" t="s">
        <v>31059</v>
      </c>
      <c r="C154" t="s">
        <v>5220</v>
      </c>
      <c r="D154" s="22">
        <v>30333126</v>
      </c>
      <c r="E154" t="s">
        <v>62</v>
      </c>
      <c r="F154" t="s">
        <v>61</v>
      </c>
      <c r="G154" t="s">
        <v>61</v>
      </c>
      <c r="H154" t="s">
        <v>61</v>
      </c>
      <c r="I154" t="s">
        <v>61</v>
      </c>
      <c r="J154" t="s">
        <v>61</v>
      </c>
      <c r="K154" t="s">
        <v>61</v>
      </c>
      <c r="L154" t="s">
        <v>62</v>
      </c>
      <c r="M154" t="s">
        <v>62</v>
      </c>
      <c r="N154" t="s">
        <v>61</v>
      </c>
    </row>
    <row r="155" spans="1:14" x14ac:dyDescent="0.2">
      <c r="A155" s="1" t="s">
        <v>7218</v>
      </c>
      <c r="B155" s="1" t="s">
        <v>31060</v>
      </c>
      <c r="C155" t="s">
        <v>5221</v>
      </c>
      <c r="D155" s="22">
        <v>30333126</v>
      </c>
      <c r="E155" t="s">
        <v>61</v>
      </c>
      <c r="F155" t="s">
        <v>61</v>
      </c>
      <c r="G155" t="s">
        <v>61</v>
      </c>
      <c r="I155" t="s">
        <v>62</v>
      </c>
      <c r="J155" t="s">
        <v>61</v>
      </c>
      <c r="K155" t="s">
        <v>62</v>
      </c>
      <c r="L155" t="s">
        <v>62</v>
      </c>
      <c r="M155" t="s">
        <v>62</v>
      </c>
      <c r="N155" t="s">
        <v>61</v>
      </c>
    </row>
    <row r="156" spans="1:14" x14ac:dyDescent="0.2">
      <c r="A156" s="1" t="s">
        <v>7219</v>
      </c>
      <c r="B156" s="1" t="s">
        <v>31061</v>
      </c>
      <c r="C156" t="s">
        <v>5222</v>
      </c>
      <c r="D156" s="22">
        <v>30333126</v>
      </c>
      <c r="E156" t="s">
        <v>62</v>
      </c>
      <c r="G156" t="s">
        <v>61</v>
      </c>
      <c r="H156" t="s">
        <v>61</v>
      </c>
      <c r="I156" t="s">
        <v>61</v>
      </c>
      <c r="J156" t="s">
        <v>61</v>
      </c>
      <c r="K156" t="s">
        <v>61</v>
      </c>
      <c r="M156" t="s">
        <v>62</v>
      </c>
      <c r="N156" t="s">
        <v>61</v>
      </c>
    </row>
    <row r="157" spans="1:14" x14ac:dyDescent="0.2">
      <c r="A157" s="1" t="s">
        <v>7220</v>
      </c>
      <c r="B157" s="1" t="s">
        <v>31062</v>
      </c>
      <c r="C157" t="s">
        <v>5223</v>
      </c>
      <c r="D157" s="22">
        <v>30333126</v>
      </c>
      <c r="E157" t="s">
        <v>61</v>
      </c>
      <c r="F157" t="s">
        <v>61</v>
      </c>
      <c r="G157" t="s">
        <v>61</v>
      </c>
      <c r="H157" t="s">
        <v>61</v>
      </c>
      <c r="J157" t="s">
        <v>61</v>
      </c>
      <c r="K157" t="s">
        <v>61</v>
      </c>
      <c r="L157" t="s">
        <v>62</v>
      </c>
      <c r="M157" t="s">
        <v>62</v>
      </c>
      <c r="N157" t="s">
        <v>61</v>
      </c>
    </row>
    <row r="158" spans="1:14" x14ac:dyDescent="0.2">
      <c r="A158" s="1" t="s">
        <v>7221</v>
      </c>
      <c r="B158" s="1" t="s">
        <v>31063</v>
      </c>
      <c r="C158" t="s">
        <v>5224</v>
      </c>
      <c r="D158" s="22">
        <v>30333126</v>
      </c>
      <c r="E158" t="s">
        <v>62</v>
      </c>
      <c r="F158" t="s">
        <v>62</v>
      </c>
      <c r="G158" t="s">
        <v>62</v>
      </c>
      <c r="H158" t="s">
        <v>62</v>
      </c>
      <c r="J158" t="s">
        <v>62</v>
      </c>
      <c r="K158" t="s">
        <v>61</v>
      </c>
      <c r="L158" t="s">
        <v>62</v>
      </c>
      <c r="M158" t="s">
        <v>62</v>
      </c>
      <c r="N158" t="s">
        <v>62</v>
      </c>
    </row>
    <row r="159" spans="1:14" x14ac:dyDescent="0.2">
      <c r="A159" s="1" t="s">
        <v>7222</v>
      </c>
      <c r="B159" s="1" t="s">
        <v>31064</v>
      </c>
      <c r="C159" t="s">
        <v>5225</v>
      </c>
      <c r="D159" s="22">
        <v>30333126</v>
      </c>
      <c r="E159" t="s">
        <v>61</v>
      </c>
      <c r="F159" t="s">
        <v>61</v>
      </c>
      <c r="G159" t="s">
        <v>61</v>
      </c>
      <c r="H159" t="s">
        <v>61</v>
      </c>
      <c r="J159" t="s">
        <v>61</v>
      </c>
      <c r="K159" t="s">
        <v>61</v>
      </c>
      <c r="M159" t="s">
        <v>61</v>
      </c>
      <c r="N159" t="s">
        <v>61</v>
      </c>
    </row>
    <row r="160" spans="1:14" x14ac:dyDescent="0.2">
      <c r="A160" s="1" t="s">
        <v>7223</v>
      </c>
      <c r="B160" s="1" t="s">
        <v>31065</v>
      </c>
      <c r="C160" t="s">
        <v>5226</v>
      </c>
      <c r="D160" s="22">
        <v>30333126</v>
      </c>
      <c r="E160" t="s">
        <v>61</v>
      </c>
      <c r="F160" t="s">
        <v>61</v>
      </c>
      <c r="G160" t="s">
        <v>61</v>
      </c>
      <c r="H160" t="s">
        <v>61</v>
      </c>
      <c r="I160" t="s">
        <v>61</v>
      </c>
      <c r="J160" t="s">
        <v>61</v>
      </c>
      <c r="K160" t="s">
        <v>61</v>
      </c>
      <c r="L160" t="s">
        <v>62</v>
      </c>
      <c r="M160" t="s">
        <v>62</v>
      </c>
      <c r="N160" t="s">
        <v>61</v>
      </c>
    </row>
    <row r="161" spans="1:14" x14ac:dyDescent="0.2">
      <c r="A161" s="1" t="s">
        <v>7224</v>
      </c>
      <c r="B161" s="1" t="s">
        <v>31066</v>
      </c>
      <c r="C161" t="s">
        <v>5227</v>
      </c>
      <c r="D161" s="22">
        <v>30333126</v>
      </c>
      <c r="E161" t="s">
        <v>61</v>
      </c>
      <c r="F161" t="s">
        <v>61</v>
      </c>
      <c r="G161" t="s">
        <v>61</v>
      </c>
      <c r="H161" t="s">
        <v>61</v>
      </c>
      <c r="I161" t="s">
        <v>62</v>
      </c>
      <c r="J161" t="s">
        <v>61</v>
      </c>
      <c r="K161" t="s">
        <v>61</v>
      </c>
      <c r="M161" t="s">
        <v>62</v>
      </c>
      <c r="N161" t="s">
        <v>61</v>
      </c>
    </row>
    <row r="162" spans="1:14" x14ac:dyDescent="0.2">
      <c r="A162" s="1" t="s">
        <v>7225</v>
      </c>
      <c r="B162" s="1" t="s">
        <v>31067</v>
      </c>
      <c r="C162" t="s">
        <v>5228</v>
      </c>
      <c r="D162" s="22">
        <v>30333126</v>
      </c>
      <c r="E162" t="s">
        <v>61</v>
      </c>
      <c r="F162" t="s">
        <v>61</v>
      </c>
      <c r="G162" t="s">
        <v>61</v>
      </c>
      <c r="H162" t="s">
        <v>61</v>
      </c>
      <c r="I162" t="s">
        <v>62</v>
      </c>
      <c r="J162" t="s">
        <v>61</v>
      </c>
      <c r="K162" t="s">
        <v>62</v>
      </c>
      <c r="L162" t="s">
        <v>62</v>
      </c>
      <c r="M162" t="s">
        <v>61</v>
      </c>
      <c r="N162" t="s">
        <v>61</v>
      </c>
    </row>
    <row r="163" spans="1:14" x14ac:dyDescent="0.2">
      <c r="A163" s="1" t="s">
        <v>7226</v>
      </c>
      <c r="B163" s="1" t="s">
        <v>31068</v>
      </c>
      <c r="C163" t="s">
        <v>5229</v>
      </c>
      <c r="D163" s="22">
        <v>30333126</v>
      </c>
      <c r="E163" t="s">
        <v>61</v>
      </c>
      <c r="F163" t="s">
        <v>61</v>
      </c>
      <c r="G163" t="s">
        <v>61</v>
      </c>
      <c r="H163" t="s">
        <v>61</v>
      </c>
      <c r="I163" t="s">
        <v>61</v>
      </c>
      <c r="J163" t="s">
        <v>61</v>
      </c>
      <c r="K163" t="s">
        <v>61</v>
      </c>
      <c r="L163" t="s">
        <v>62</v>
      </c>
      <c r="M163" t="s">
        <v>61</v>
      </c>
      <c r="N163" t="s">
        <v>61</v>
      </c>
    </row>
    <row r="164" spans="1:14" x14ac:dyDescent="0.2">
      <c r="A164" s="1" t="s">
        <v>7227</v>
      </c>
      <c r="B164" s="1" t="s">
        <v>31069</v>
      </c>
      <c r="C164" t="s">
        <v>5230</v>
      </c>
      <c r="D164" s="22">
        <v>30333126</v>
      </c>
      <c r="E164" t="s">
        <v>61</v>
      </c>
      <c r="F164" t="s">
        <v>61</v>
      </c>
      <c r="G164" t="s">
        <v>61</v>
      </c>
      <c r="H164" t="s">
        <v>61</v>
      </c>
      <c r="I164" t="s">
        <v>61</v>
      </c>
      <c r="J164" t="s">
        <v>61</v>
      </c>
      <c r="K164" t="s">
        <v>61</v>
      </c>
      <c r="M164" t="s">
        <v>61</v>
      </c>
      <c r="N164" t="s">
        <v>61</v>
      </c>
    </row>
    <row r="165" spans="1:14" x14ac:dyDescent="0.2">
      <c r="A165" s="1" t="s">
        <v>7228</v>
      </c>
      <c r="B165" s="1" t="s">
        <v>31070</v>
      </c>
      <c r="C165" t="s">
        <v>5231</v>
      </c>
      <c r="D165" s="22">
        <v>30333126</v>
      </c>
      <c r="E165" t="s">
        <v>61</v>
      </c>
      <c r="F165" t="s">
        <v>61</v>
      </c>
      <c r="G165" t="s">
        <v>61</v>
      </c>
      <c r="H165" t="s">
        <v>61</v>
      </c>
      <c r="I165" t="s">
        <v>61</v>
      </c>
      <c r="J165" t="s">
        <v>61</v>
      </c>
      <c r="K165" t="s">
        <v>61</v>
      </c>
      <c r="L165" t="s">
        <v>62</v>
      </c>
      <c r="M165" t="s">
        <v>61</v>
      </c>
      <c r="N165" t="s">
        <v>61</v>
      </c>
    </row>
    <row r="166" spans="1:14" x14ac:dyDescent="0.2">
      <c r="A166" s="1" t="s">
        <v>7229</v>
      </c>
      <c r="B166" s="1" t="s">
        <v>31071</v>
      </c>
      <c r="C166" t="s">
        <v>5232</v>
      </c>
      <c r="D166" s="22">
        <v>30333126</v>
      </c>
      <c r="E166" t="s">
        <v>61</v>
      </c>
      <c r="F166" t="s">
        <v>61</v>
      </c>
      <c r="G166" t="s">
        <v>61</v>
      </c>
      <c r="H166" t="s">
        <v>61</v>
      </c>
      <c r="I166" t="s">
        <v>61</v>
      </c>
      <c r="J166" t="s">
        <v>61</v>
      </c>
      <c r="K166" t="s">
        <v>61</v>
      </c>
      <c r="L166" t="s">
        <v>62</v>
      </c>
      <c r="M166" t="s">
        <v>62</v>
      </c>
      <c r="N166" t="s">
        <v>61</v>
      </c>
    </row>
    <row r="167" spans="1:14" x14ac:dyDescent="0.2">
      <c r="A167" s="1" t="s">
        <v>7230</v>
      </c>
      <c r="B167" s="1" t="s">
        <v>31072</v>
      </c>
      <c r="C167" t="s">
        <v>5233</v>
      </c>
      <c r="D167" s="22">
        <v>30333126</v>
      </c>
      <c r="E167" t="s">
        <v>61</v>
      </c>
      <c r="F167" t="s">
        <v>61</v>
      </c>
      <c r="G167" t="s">
        <v>61</v>
      </c>
      <c r="H167" t="s">
        <v>61</v>
      </c>
      <c r="I167" t="s">
        <v>61</v>
      </c>
      <c r="J167" t="s">
        <v>61</v>
      </c>
      <c r="K167" t="s">
        <v>61</v>
      </c>
      <c r="L167" t="s">
        <v>62</v>
      </c>
      <c r="M167" t="s">
        <v>61</v>
      </c>
      <c r="N167" t="s">
        <v>61</v>
      </c>
    </row>
    <row r="168" spans="1:14" x14ac:dyDescent="0.2">
      <c r="A168" s="1" t="s">
        <v>7231</v>
      </c>
      <c r="B168" s="1" t="s">
        <v>31073</v>
      </c>
      <c r="C168" t="s">
        <v>5234</v>
      </c>
      <c r="D168" s="22">
        <v>30333126</v>
      </c>
      <c r="E168" t="s">
        <v>61</v>
      </c>
      <c r="F168" t="s">
        <v>61</v>
      </c>
      <c r="G168" t="s">
        <v>61</v>
      </c>
      <c r="I168" t="s">
        <v>61</v>
      </c>
      <c r="J168" t="s">
        <v>61</v>
      </c>
      <c r="K168" t="s">
        <v>61</v>
      </c>
      <c r="M168" t="s">
        <v>61</v>
      </c>
      <c r="N168" t="s">
        <v>61</v>
      </c>
    </row>
    <row r="169" spans="1:14" x14ac:dyDescent="0.2">
      <c r="A169" s="1" t="s">
        <v>7232</v>
      </c>
      <c r="B169" s="1" t="s">
        <v>31074</v>
      </c>
      <c r="C169" t="s">
        <v>5235</v>
      </c>
      <c r="D169" s="22">
        <v>30333126</v>
      </c>
      <c r="E169" t="s">
        <v>61</v>
      </c>
      <c r="F169" t="s">
        <v>61</v>
      </c>
      <c r="G169" t="s">
        <v>61</v>
      </c>
      <c r="H169" t="s">
        <v>61</v>
      </c>
      <c r="I169" t="s">
        <v>61</v>
      </c>
      <c r="J169" t="s">
        <v>61</v>
      </c>
      <c r="K169" t="s">
        <v>61</v>
      </c>
      <c r="M169" t="s">
        <v>61</v>
      </c>
      <c r="N169" t="s">
        <v>61</v>
      </c>
    </row>
    <row r="170" spans="1:14" x14ac:dyDescent="0.2">
      <c r="A170" s="1" t="s">
        <v>7233</v>
      </c>
      <c r="B170" s="1" t="s">
        <v>31075</v>
      </c>
      <c r="C170" t="s">
        <v>5236</v>
      </c>
      <c r="D170" s="22">
        <v>30333126</v>
      </c>
      <c r="E170" t="s">
        <v>62</v>
      </c>
      <c r="G170" t="s">
        <v>61</v>
      </c>
      <c r="H170" t="s">
        <v>62</v>
      </c>
      <c r="I170" t="s">
        <v>62</v>
      </c>
      <c r="J170" t="s">
        <v>61</v>
      </c>
      <c r="K170" t="s">
        <v>62</v>
      </c>
      <c r="L170" t="s">
        <v>62</v>
      </c>
      <c r="M170" t="s">
        <v>62</v>
      </c>
      <c r="N170" t="s">
        <v>61</v>
      </c>
    </row>
    <row r="171" spans="1:14" x14ac:dyDescent="0.2">
      <c r="A171" s="1" t="s">
        <v>7234</v>
      </c>
      <c r="B171" s="1" t="s">
        <v>31076</v>
      </c>
      <c r="C171" t="s">
        <v>5237</v>
      </c>
      <c r="D171" s="22">
        <v>30333126</v>
      </c>
      <c r="E171" t="s">
        <v>61</v>
      </c>
      <c r="F171" t="s">
        <v>61</v>
      </c>
      <c r="G171" t="s">
        <v>61</v>
      </c>
      <c r="H171" t="s">
        <v>61</v>
      </c>
      <c r="I171" t="s">
        <v>61</v>
      </c>
      <c r="J171" t="s">
        <v>61</v>
      </c>
      <c r="K171" t="s">
        <v>61</v>
      </c>
      <c r="M171" t="s">
        <v>61</v>
      </c>
      <c r="N171" t="s">
        <v>61</v>
      </c>
    </row>
    <row r="172" spans="1:14" x14ac:dyDescent="0.2">
      <c r="A172" s="1" t="s">
        <v>7235</v>
      </c>
      <c r="B172" s="1" t="s">
        <v>31077</v>
      </c>
      <c r="C172" t="s">
        <v>5238</v>
      </c>
      <c r="D172" s="22">
        <v>30333126</v>
      </c>
      <c r="E172" t="s">
        <v>61</v>
      </c>
      <c r="F172" t="s">
        <v>61</v>
      </c>
      <c r="G172" t="s">
        <v>61</v>
      </c>
      <c r="H172" t="s">
        <v>61</v>
      </c>
      <c r="I172" t="s">
        <v>62</v>
      </c>
      <c r="J172" t="s">
        <v>61</v>
      </c>
      <c r="K172" t="s">
        <v>62</v>
      </c>
      <c r="L172" t="s">
        <v>62</v>
      </c>
      <c r="M172" t="s">
        <v>61</v>
      </c>
      <c r="N172" t="s">
        <v>61</v>
      </c>
    </row>
    <row r="173" spans="1:14" x14ac:dyDescent="0.2">
      <c r="A173" s="1" t="s">
        <v>7236</v>
      </c>
      <c r="B173" s="1" t="s">
        <v>31078</v>
      </c>
      <c r="C173" t="s">
        <v>5239</v>
      </c>
      <c r="D173" s="22">
        <v>30333126</v>
      </c>
      <c r="E173" t="s">
        <v>61</v>
      </c>
      <c r="F173" t="s">
        <v>61</v>
      </c>
      <c r="G173" t="s">
        <v>61</v>
      </c>
      <c r="H173" t="s">
        <v>61</v>
      </c>
      <c r="I173" t="s">
        <v>61</v>
      </c>
      <c r="J173" t="s">
        <v>61</v>
      </c>
      <c r="K173" t="s">
        <v>61</v>
      </c>
      <c r="M173" t="s">
        <v>61</v>
      </c>
      <c r="N173" t="s">
        <v>61</v>
      </c>
    </row>
    <row r="174" spans="1:14" x14ac:dyDescent="0.2">
      <c r="A174" s="1" t="s">
        <v>7237</v>
      </c>
      <c r="B174" s="1" t="s">
        <v>31079</v>
      </c>
      <c r="C174" t="s">
        <v>5240</v>
      </c>
      <c r="D174" s="22">
        <v>30333126</v>
      </c>
      <c r="E174" t="s">
        <v>62</v>
      </c>
      <c r="F174" t="s">
        <v>61</v>
      </c>
      <c r="G174" t="s">
        <v>61</v>
      </c>
      <c r="I174" t="s">
        <v>62</v>
      </c>
      <c r="J174" t="s">
        <v>61</v>
      </c>
      <c r="K174" t="s">
        <v>61</v>
      </c>
      <c r="M174" t="s">
        <v>62</v>
      </c>
      <c r="N174" t="s">
        <v>61</v>
      </c>
    </row>
    <row r="175" spans="1:14" x14ac:dyDescent="0.2">
      <c r="A175" s="1" t="s">
        <v>7238</v>
      </c>
      <c r="B175" s="1" t="s">
        <v>31080</v>
      </c>
      <c r="C175" t="s">
        <v>5241</v>
      </c>
      <c r="D175" s="22">
        <v>30333126</v>
      </c>
      <c r="E175" t="s">
        <v>61</v>
      </c>
      <c r="F175" t="s">
        <v>61</v>
      </c>
      <c r="G175" t="s">
        <v>61</v>
      </c>
      <c r="H175" t="s">
        <v>61</v>
      </c>
      <c r="I175" t="s">
        <v>62</v>
      </c>
      <c r="J175" t="s">
        <v>61</v>
      </c>
      <c r="K175" t="s">
        <v>62</v>
      </c>
      <c r="L175" t="s">
        <v>62</v>
      </c>
      <c r="M175" t="s">
        <v>62</v>
      </c>
      <c r="N175" t="s">
        <v>61</v>
      </c>
    </row>
    <row r="176" spans="1:14" x14ac:dyDescent="0.2">
      <c r="A176" s="1" t="s">
        <v>7239</v>
      </c>
      <c r="B176" s="1" t="s">
        <v>31081</v>
      </c>
      <c r="C176" t="s">
        <v>5242</v>
      </c>
      <c r="D176" s="22">
        <v>30333126</v>
      </c>
      <c r="E176" t="s">
        <v>62</v>
      </c>
      <c r="G176" t="s">
        <v>61</v>
      </c>
      <c r="H176" t="s">
        <v>61</v>
      </c>
      <c r="I176" t="s">
        <v>62</v>
      </c>
      <c r="J176" t="s">
        <v>61</v>
      </c>
      <c r="M176" t="s">
        <v>61</v>
      </c>
      <c r="N176" t="s">
        <v>61</v>
      </c>
    </row>
    <row r="177" spans="1:14" x14ac:dyDescent="0.2">
      <c r="A177" s="1" t="s">
        <v>7240</v>
      </c>
      <c r="B177" s="1" t="s">
        <v>31082</v>
      </c>
      <c r="C177" t="s">
        <v>5243</v>
      </c>
      <c r="D177" s="22">
        <v>30333126</v>
      </c>
      <c r="E177" t="s">
        <v>61</v>
      </c>
      <c r="F177" t="s">
        <v>61</v>
      </c>
      <c r="G177" t="s">
        <v>61</v>
      </c>
      <c r="H177" t="s">
        <v>61</v>
      </c>
      <c r="I177" t="s">
        <v>62</v>
      </c>
      <c r="J177" t="s">
        <v>61</v>
      </c>
      <c r="K177" t="s">
        <v>61</v>
      </c>
      <c r="L177" t="s">
        <v>62</v>
      </c>
      <c r="M177" t="s">
        <v>62</v>
      </c>
      <c r="N177" t="s">
        <v>61</v>
      </c>
    </row>
    <row r="178" spans="1:14" x14ac:dyDescent="0.2">
      <c r="A178" s="1" t="s">
        <v>7241</v>
      </c>
      <c r="B178" s="1" t="s">
        <v>31083</v>
      </c>
      <c r="C178" t="s">
        <v>5244</v>
      </c>
      <c r="D178" s="22">
        <v>30333126</v>
      </c>
      <c r="E178" t="s">
        <v>61</v>
      </c>
      <c r="F178" t="s">
        <v>61</v>
      </c>
      <c r="G178" t="s">
        <v>61</v>
      </c>
      <c r="H178" t="s">
        <v>61</v>
      </c>
      <c r="I178" t="s">
        <v>61</v>
      </c>
      <c r="J178" t="s">
        <v>61</v>
      </c>
      <c r="K178" t="s">
        <v>61</v>
      </c>
      <c r="M178" t="s">
        <v>61</v>
      </c>
      <c r="N178" t="s">
        <v>61</v>
      </c>
    </row>
    <row r="179" spans="1:14" x14ac:dyDescent="0.2">
      <c r="A179" s="1" t="s">
        <v>7242</v>
      </c>
      <c r="B179" s="1" t="s">
        <v>31084</v>
      </c>
      <c r="C179" t="s">
        <v>5245</v>
      </c>
      <c r="D179" s="22">
        <v>30333126</v>
      </c>
      <c r="E179" t="s">
        <v>62</v>
      </c>
      <c r="F179" t="s">
        <v>62</v>
      </c>
      <c r="G179" t="s">
        <v>62</v>
      </c>
      <c r="H179" t="s">
        <v>61</v>
      </c>
      <c r="I179" t="s">
        <v>61</v>
      </c>
      <c r="J179" t="s">
        <v>62</v>
      </c>
      <c r="K179" t="s">
        <v>61</v>
      </c>
      <c r="M179" t="s">
        <v>61</v>
      </c>
      <c r="N179" t="s">
        <v>62</v>
      </c>
    </row>
    <row r="180" spans="1:14" x14ac:dyDescent="0.2">
      <c r="A180" s="1" t="s">
        <v>7243</v>
      </c>
      <c r="B180" s="1" t="s">
        <v>31085</v>
      </c>
      <c r="C180" t="s">
        <v>5246</v>
      </c>
      <c r="D180" s="22">
        <v>30333126</v>
      </c>
      <c r="E180" t="s">
        <v>61</v>
      </c>
      <c r="F180" t="s">
        <v>61</v>
      </c>
      <c r="G180" t="s">
        <v>61</v>
      </c>
      <c r="H180" t="s">
        <v>61</v>
      </c>
      <c r="I180" t="s">
        <v>61</v>
      </c>
      <c r="J180" t="s">
        <v>61</v>
      </c>
      <c r="K180" t="s">
        <v>61</v>
      </c>
      <c r="M180" t="s">
        <v>61</v>
      </c>
      <c r="N180" t="s">
        <v>61</v>
      </c>
    </row>
    <row r="181" spans="1:14" x14ac:dyDescent="0.2">
      <c r="A181" s="1" t="s">
        <v>7244</v>
      </c>
      <c r="B181" s="1" t="s">
        <v>31086</v>
      </c>
      <c r="C181" t="s">
        <v>5247</v>
      </c>
      <c r="D181" s="22">
        <v>30333126</v>
      </c>
      <c r="E181" t="s">
        <v>61</v>
      </c>
      <c r="F181" t="s">
        <v>61</v>
      </c>
      <c r="G181" t="s">
        <v>61</v>
      </c>
      <c r="H181" t="s">
        <v>61</v>
      </c>
      <c r="I181" t="s">
        <v>61</v>
      </c>
      <c r="J181" t="s">
        <v>61</v>
      </c>
      <c r="K181" t="s">
        <v>61</v>
      </c>
      <c r="L181" t="s">
        <v>62</v>
      </c>
      <c r="M181" t="s">
        <v>62</v>
      </c>
      <c r="N181" t="s">
        <v>61</v>
      </c>
    </row>
    <row r="182" spans="1:14" x14ac:dyDescent="0.2">
      <c r="A182" s="1" t="s">
        <v>7245</v>
      </c>
      <c r="B182" s="1" t="s">
        <v>31087</v>
      </c>
      <c r="C182" t="s">
        <v>5248</v>
      </c>
      <c r="D182" s="22">
        <v>30333126</v>
      </c>
      <c r="E182" t="s">
        <v>61</v>
      </c>
      <c r="F182" t="s">
        <v>61</v>
      </c>
      <c r="G182" t="s">
        <v>61</v>
      </c>
      <c r="I182" t="s">
        <v>62</v>
      </c>
      <c r="K182" t="s">
        <v>61</v>
      </c>
      <c r="M182" t="s">
        <v>62</v>
      </c>
      <c r="N182" t="s">
        <v>61</v>
      </c>
    </row>
    <row r="183" spans="1:14" x14ac:dyDescent="0.2">
      <c r="A183" s="1" t="s">
        <v>7246</v>
      </c>
      <c r="B183" s="1" t="s">
        <v>31088</v>
      </c>
      <c r="C183" t="s">
        <v>5249</v>
      </c>
      <c r="D183" s="22">
        <v>30333126</v>
      </c>
      <c r="E183" t="s">
        <v>61</v>
      </c>
      <c r="F183" t="s">
        <v>61</v>
      </c>
      <c r="G183" t="s">
        <v>61</v>
      </c>
      <c r="H183" t="s">
        <v>61</v>
      </c>
      <c r="I183" t="s">
        <v>61</v>
      </c>
      <c r="J183" t="s">
        <v>61</v>
      </c>
      <c r="K183" t="s">
        <v>61</v>
      </c>
      <c r="M183" t="s">
        <v>61</v>
      </c>
      <c r="N183" t="s">
        <v>61</v>
      </c>
    </row>
    <row r="184" spans="1:14" x14ac:dyDescent="0.2">
      <c r="A184" s="1" t="s">
        <v>7247</v>
      </c>
      <c r="B184" s="1" t="s">
        <v>31089</v>
      </c>
      <c r="C184" t="s">
        <v>5250</v>
      </c>
      <c r="D184" s="22">
        <v>30333126</v>
      </c>
      <c r="E184" t="s">
        <v>62</v>
      </c>
      <c r="G184" t="s">
        <v>61</v>
      </c>
      <c r="H184" t="s">
        <v>61</v>
      </c>
      <c r="I184" t="s">
        <v>61</v>
      </c>
      <c r="J184" t="s">
        <v>61</v>
      </c>
      <c r="K184" t="s">
        <v>61</v>
      </c>
      <c r="L184" t="s">
        <v>62</v>
      </c>
      <c r="M184" t="s">
        <v>61</v>
      </c>
      <c r="N184" t="s">
        <v>61</v>
      </c>
    </row>
    <row r="185" spans="1:14" x14ac:dyDescent="0.2">
      <c r="A185" s="1" t="s">
        <v>7248</v>
      </c>
      <c r="B185" s="1" t="s">
        <v>31090</v>
      </c>
      <c r="C185" t="s">
        <v>5251</v>
      </c>
      <c r="D185" s="22">
        <v>30333126</v>
      </c>
      <c r="E185" t="s">
        <v>61</v>
      </c>
      <c r="F185" t="s">
        <v>61</v>
      </c>
      <c r="G185" t="s">
        <v>61</v>
      </c>
      <c r="H185" t="s">
        <v>61</v>
      </c>
      <c r="I185" t="s">
        <v>62</v>
      </c>
      <c r="J185" t="s">
        <v>61</v>
      </c>
      <c r="K185" t="s">
        <v>62</v>
      </c>
      <c r="L185" t="s">
        <v>62</v>
      </c>
      <c r="M185" t="s">
        <v>61</v>
      </c>
      <c r="N185" t="s">
        <v>61</v>
      </c>
    </row>
    <row r="186" spans="1:14" x14ac:dyDescent="0.2">
      <c r="A186" s="1" t="s">
        <v>7249</v>
      </c>
      <c r="B186" s="1" t="s">
        <v>31091</v>
      </c>
      <c r="C186" t="s">
        <v>5252</v>
      </c>
      <c r="D186" s="22">
        <v>30333126</v>
      </c>
      <c r="E186" t="s">
        <v>62</v>
      </c>
      <c r="F186" t="s">
        <v>62</v>
      </c>
      <c r="G186" t="s">
        <v>62</v>
      </c>
      <c r="H186" t="s">
        <v>61</v>
      </c>
      <c r="I186" t="s">
        <v>61</v>
      </c>
      <c r="J186" t="s">
        <v>62</v>
      </c>
      <c r="K186" t="s">
        <v>61</v>
      </c>
      <c r="L186" t="s">
        <v>62</v>
      </c>
      <c r="M186" t="s">
        <v>62</v>
      </c>
      <c r="N186" t="s">
        <v>62</v>
      </c>
    </row>
    <row r="187" spans="1:14" x14ac:dyDescent="0.2">
      <c r="A187" s="1" t="s">
        <v>7250</v>
      </c>
      <c r="B187" s="1" t="s">
        <v>31092</v>
      </c>
      <c r="C187" t="s">
        <v>5253</v>
      </c>
      <c r="D187" s="22">
        <v>30333126</v>
      </c>
      <c r="E187" t="s">
        <v>61</v>
      </c>
      <c r="F187" t="s">
        <v>61</v>
      </c>
      <c r="G187" t="s">
        <v>61</v>
      </c>
      <c r="H187" t="s">
        <v>61</v>
      </c>
      <c r="I187" t="s">
        <v>61</v>
      </c>
      <c r="J187" t="s">
        <v>61</v>
      </c>
      <c r="K187" t="s">
        <v>61</v>
      </c>
      <c r="M187" t="s">
        <v>61</v>
      </c>
      <c r="N187" t="s">
        <v>61</v>
      </c>
    </row>
    <row r="188" spans="1:14" x14ac:dyDescent="0.2">
      <c r="A188" s="1" t="s">
        <v>7251</v>
      </c>
      <c r="B188" s="1" t="s">
        <v>31093</v>
      </c>
      <c r="C188" t="s">
        <v>5254</v>
      </c>
      <c r="D188" s="22">
        <v>30333126</v>
      </c>
      <c r="E188" t="s">
        <v>62</v>
      </c>
      <c r="F188" t="s">
        <v>61</v>
      </c>
      <c r="G188" t="s">
        <v>61</v>
      </c>
      <c r="H188" t="s">
        <v>61</v>
      </c>
      <c r="I188" t="s">
        <v>61</v>
      </c>
      <c r="J188" t="s">
        <v>61</v>
      </c>
      <c r="K188" t="s">
        <v>61</v>
      </c>
      <c r="M188" t="s">
        <v>61</v>
      </c>
      <c r="N188" t="s">
        <v>61</v>
      </c>
    </row>
    <row r="189" spans="1:14" x14ac:dyDescent="0.2">
      <c r="A189" s="1" t="s">
        <v>7252</v>
      </c>
      <c r="B189" s="1" t="s">
        <v>31094</v>
      </c>
      <c r="C189" t="s">
        <v>5255</v>
      </c>
      <c r="D189" s="22">
        <v>30333126</v>
      </c>
      <c r="E189" t="s">
        <v>61</v>
      </c>
      <c r="F189" t="s">
        <v>61</v>
      </c>
      <c r="G189" t="s">
        <v>61</v>
      </c>
      <c r="H189" t="s">
        <v>61</v>
      </c>
      <c r="J189" t="s">
        <v>61</v>
      </c>
      <c r="K189" t="s">
        <v>61</v>
      </c>
      <c r="L189" t="s">
        <v>62</v>
      </c>
      <c r="M189" t="s">
        <v>62</v>
      </c>
      <c r="N189" t="s">
        <v>61</v>
      </c>
    </row>
    <row r="190" spans="1:14" x14ac:dyDescent="0.2">
      <c r="A190" s="1" t="s">
        <v>7253</v>
      </c>
      <c r="B190" s="1" t="s">
        <v>31095</v>
      </c>
      <c r="C190" t="s">
        <v>5256</v>
      </c>
      <c r="D190" s="22">
        <v>30333126</v>
      </c>
      <c r="E190" t="s">
        <v>61</v>
      </c>
      <c r="F190" t="s">
        <v>61</v>
      </c>
      <c r="G190" t="s">
        <v>61</v>
      </c>
      <c r="H190" t="s">
        <v>61</v>
      </c>
      <c r="J190" t="s">
        <v>61</v>
      </c>
      <c r="K190" t="s">
        <v>61</v>
      </c>
      <c r="M190" t="s">
        <v>61</v>
      </c>
      <c r="N190" t="s">
        <v>61</v>
      </c>
    </row>
    <row r="191" spans="1:14" x14ac:dyDescent="0.2">
      <c r="A191" s="1" t="s">
        <v>7254</v>
      </c>
      <c r="B191" s="1" t="s">
        <v>31096</v>
      </c>
      <c r="C191" t="s">
        <v>5257</v>
      </c>
      <c r="D191" s="22">
        <v>30333126</v>
      </c>
      <c r="E191" t="s">
        <v>62</v>
      </c>
      <c r="G191" t="s">
        <v>61</v>
      </c>
      <c r="H191" t="s">
        <v>61</v>
      </c>
      <c r="J191" t="s">
        <v>61</v>
      </c>
      <c r="K191" t="s">
        <v>61</v>
      </c>
      <c r="M191" t="s">
        <v>61</v>
      </c>
      <c r="N191" t="s">
        <v>61</v>
      </c>
    </row>
    <row r="192" spans="1:14" x14ac:dyDescent="0.2">
      <c r="A192" s="1" t="s">
        <v>7255</v>
      </c>
      <c r="B192" s="1" t="s">
        <v>31097</v>
      </c>
      <c r="C192" t="s">
        <v>5258</v>
      </c>
      <c r="D192" s="22">
        <v>30333126</v>
      </c>
      <c r="E192" t="s">
        <v>61</v>
      </c>
      <c r="F192" t="s">
        <v>61</v>
      </c>
      <c r="G192" t="s">
        <v>61</v>
      </c>
      <c r="H192" t="s">
        <v>61</v>
      </c>
      <c r="J192" t="s">
        <v>61</v>
      </c>
      <c r="K192" t="s">
        <v>61</v>
      </c>
      <c r="L192" t="s">
        <v>62</v>
      </c>
      <c r="M192" t="s">
        <v>61</v>
      </c>
      <c r="N192" t="s">
        <v>61</v>
      </c>
    </row>
    <row r="193" spans="1:14" x14ac:dyDescent="0.2">
      <c r="A193" s="1" t="s">
        <v>7256</v>
      </c>
      <c r="B193" s="1" t="s">
        <v>31098</v>
      </c>
      <c r="C193" t="s">
        <v>5259</v>
      </c>
      <c r="D193" s="22">
        <v>30333126</v>
      </c>
      <c r="E193" t="s">
        <v>61</v>
      </c>
      <c r="F193" t="s">
        <v>61</v>
      </c>
      <c r="G193" t="s">
        <v>61</v>
      </c>
      <c r="H193" t="s">
        <v>61</v>
      </c>
      <c r="J193" t="s">
        <v>61</v>
      </c>
      <c r="K193" t="s">
        <v>61</v>
      </c>
      <c r="M193" t="s">
        <v>61</v>
      </c>
      <c r="N193" t="s">
        <v>61</v>
      </c>
    </row>
    <row r="194" spans="1:14" x14ac:dyDescent="0.2">
      <c r="A194" s="1" t="s">
        <v>7257</v>
      </c>
      <c r="B194" s="1" t="s">
        <v>31099</v>
      </c>
      <c r="C194" t="s">
        <v>5260</v>
      </c>
      <c r="D194" s="22">
        <v>30333126</v>
      </c>
      <c r="E194" t="s">
        <v>61</v>
      </c>
      <c r="F194" t="s">
        <v>61</v>
      </c>
      <c r="G194" t="s">
        <v>61</v>
      </c>
      <c r="H194" t="s">
        <v>61</v>
      </c>
      <c r="I194" t="s">
        <v>61</v>
      </c>
      <c r="J194" t="s">
        <v>61</v>
      </c>
      <c r="K194" t="s">
        <v>61</v>
      </c>
      <c r="M194" t="s">
        <v>61</v>
      </c>
      <c r="N194" t="s">
        <v>61</v>
      </c>
    </row>
    <row r="195" spans="1:14" x14ac:dyDescent="0.2">
      <c r="A195" s="1" t="s">
        <v>7258</v>
      </c>
      <c r="B195" s="1" t="s">
        <v>31100</v>
      </c>
      <c r="C195" t="s">
        <v>5261</v>
      </c>
      <c r="D195" s="22">
        <v>30333126</v>
      </c>
      <c r="E195" t="s">
        <v>61</v>
      </c>
      <c r="F195" t="s">
        <v>61</v>
      </c>
      <c r="G195" t="s">
        <v>61</v>
      </c>
      <c r="H195" t="s">
        <v>61</v>
      </c>
      <c r="J195" t="s">
        <v>61</v>
      </c>
      <c r="K195" t="s">
        <v>61</v>
      </c>
      <c r="L195" t="s">
        <v>62</v>
      </c>
      <c r="M195" t="s">
        <v>62</v>
      </c>
      <c r="N195" t="s">
        <v>61</v>
      </c>
    </row>
    <row r="196" spans="1:14" x14ac:dyDescent="0.2">
      <c r="A196" s="1" t="s">
        <v>7259</v>
      </c>
      <c r="B196" s="1" t="s">
        <v>31101</v>
      </c>
      <c r="C196" t="s">
        <v>5262</v>
      </c>
      <c r="D196" s="22">
        <v>30333126</v>
      </c>
      <c r="E196" t="s">
        <v>61</v>
      </c>
      <c r="F196" t="s">
        <v>61</v>
      </c>
      <c r="G196" t="s">
        <v>61</v>
      </c>
      <c r="H196" t="s">
        <v>61</v>
      </c>
      <c r="J196" t="s">
        <v>61</v>
      </c>
      <c r="K196" t="s">
        <v>61</v>
      </c>
      <c r="M196" t="s">
        <v>61</v>
      </c>
      <c r="N196" t="s">
        <v>61</v>
      </c>
    </row>
    <row r="197" spans="1:14" x14ac:dyDescent="0.2">
      <c r="A197" s="1" t="s">
        <v>7260</v>
      </c>
      <c r="B197" s="1" t="s">
        <v>31102</v>
      </c>
      <c r="C197" t="s">
        <v>5263</v>
      </c>
      <c r="D197" s="22">
        <v>30333126</v>
      </c>
      <c r="E197" t="s">
        <v>62</v>
      </c>
      <c r="G197" t="s">
        <v>61</v>
      </c>
      <c r="H197" t="s">
        <v>61</v>
      </c>
      <c r="J197" t="s">
        <v>61</v>
      </c>
      <c r="K197" t="s">
        <v>62</v>
      </c>
      <c r="L197" t="s">
        <v>62</v>
      </c>
      <c r="M197" t="s">
        <v>62</v>
      </c>
      <c r="N197" t="s">
        <v>61</v>
      </c>
    </row>
    <row r="198" spans="1:14" x14ac:dyDescent="0.2">
      <c r="A198" s="1" t="s">
        <v>7261</v>
      </c>
      <c r="B198" s="1" t="s">
        <v>31103</v>
      </c>
      <c r="C198" t="s">
        <v>5264</v>
      </c>
      <c r="D198" s="22">
        <v>30333126</v>
      </c>
      <c r="E198" t="s">
        <v>61</v>
      </c>
      <c r="F198" t="s">
        <v>61</v>
      </c>
      <c r="G198" t="s">
        <v>61</v>
      </c>
      <c r="H198" t="s">
        <v>61</v>
      </c>
      <c r="J198" t="s">
        <v>61</v>
      </c>
      <c r="K198" t="s">
        <v>61</v>
      </c>
      <c r="M198" t="s">
        <v>61</v>
      </c>
      <c r="N198" t="s">
        <v>61</v>
      </c>
    </row>
    <row r="199" spans="1:14" x14ac:dyDescent="0.2">
      <c r="A199" s="1" t="s">
        <v>7262</v>
      </c>
      <c r="B199" s="1" t="s">
        <v>31104</v>
      </c>
      <c r="C199" t="s">
        <v>5265</v>
      </c>
      <c r="D199" s="22">
        <v>30333126</v>
      </c>
      <c r="E199" t="s">
        <v>62</v>
      </c>
      <c r="F199" t="s">
        <v>62</v>
      </c>
      <c r="G199" t="s">
        <v>61</v>
      </c>
      <c r="H199" t="s">
        <v>61</v>
      </c>
      <c r="J199" t="s">
        <v>61</v>
      </c>
      <c r="K199" t="s">
        <v>62</v>
      </c>
      <c r="L199" t="s">
        <v>62</v>
      </c>
      <c r="M199" t="s">
        <v>62</v>
      </c>
      <c r="N199" t="s">
        <v>61</v>
      </c>
    </row>
    <row r="200" spans="1:14" x14ac:dyDescent="0.2">
      <c r="A200" s="1" t="s">
        <v>7263</v>
      </c>
      <c r="B200" s="1" t="s">
        <v>31105</v>
      </c>
      <c r="C200" t="s">
        <v>5266</v>
      </c>
      <c r="D200" s="22">
        <v>30333126</v>
      </c>
      <c r="E200" t="s">
        <v>61</v>
      </c>
      <c r="F200" t="s">
        <v>61</v>
      </c>
      <c r="G200" t="s">
        <v>61</v>
      </c>
      <c r="H200" t="s">
        <v>61</v>
      </c>
      <c r="J200" t="s">
        <v>61</v>
      </c>
      <c r="K200" t="s">
        <v>61</v>
      </c>
      <c r="M200" t="s">
        <v>61</v>
      </c>
      <c r="N200" t="s">
        <v>61</v>
      </c>
    </row>
    <row r="201" spans="1:14" x14ac:dyDescent="0.2">
      <c r="A201" s="1" t="s">
        <v>7264</v>
      </c>
      <c r="B201" s="1" t="s">
        <v>31106</v>
      </c>
      <c r="C201" t="s">
        <v>5267</v>
      </c>
      <c r="D201" s="22">
        <v>30333126</v>
      </c>
      <c r="E201" t="s">
        <v>61</v>
      </c>
      <c r="F201" t="s">
        <v>61</v>
      </c>
      <c r="G201" t="s">
        <v>61</v>
      </c>
      <c r="H201" t="s">
        <v>61</v>
      </c>
      <c r="J201" t="s">
        <v>61</v>
      </c>
      <c r="K201" t="s">
        <v>61</v>
      </c>
      <c r="L201" t="s">
        <v>62</v>
      </c>
      <c r="M201" t="s">
        <v>62</v>
      </c>
      <c r="N201" t="s">
        <v>61</v>
      </c>
    </row>
    <row r="202" spans="1:14" x14ac:dyDescent="0.2">
      <c r="A202" s="1" t="s">
        <v>7265</v>
      </c>
      <c r="B202" s="1" t="s">
        <v>31107</v>
      </c>
      <c r="C202" t="s">
        <v>5268</v>
      </c>
      <c r="D202" s="22">
        <v>30333126</v>
      </c>
      <c r="E202" t="s">
        <v>62</v>
      </c>
      <c r="G202" t="s">
        <v>61</v>
      </c>
      <c r="H202" t="s">
        <v>61</v>
      </c>
      <c r="J202" t="s">
        <v>61</v>
      </c>
      <c r="K202" t="s">
        <v>61</v>
      </c>
      <c r="L202" t="s">
        <v>62</v>
      </c>
      <c r="M202" t="s">
        <v>62</v>
      </c>
      <c r="N202" t="s">
        <v>61</v>
      </c>
    </row>
    <row r="203" spans="1:14" x14ac:dyDescent="0.2">
      <c r="A203" s="1" t="s">
        <v>7266</v>
      </c>
      <c r="B203" s="1" t="s">
        <v>31108</v>
      </c>
      <c r="C203" t="s">
        <v>5269</v>
      </c>
      <c r="D203" s="22">
        <v>30333126</v>
      </c>
      <c r="E203" t="s">
        <v>61</v>
      </c>
      <c r="F203" t="s">
        <v>61</v>
      </c>
      <c r="G203" t="s">
        <v>61</v>
      </c>
      <c r="H203" t="s">
        <v>61</v>
      </c>
      <c r="I203" t="s">
        <v>61</v>
      </c>
      <c r="J203" t="s">
        <v>61</v>
      </c>
      <c r="K203" t="s">
        <v>61</v>
      </c>
      <c r="M203" t="s">
        <v>61</v>
      </c>
      <c r="N203" t="s">
        <v>61</v>
      </c>
    </row>
    <row r="204" spans="1:14" x14ac:dyDescent="0.2">
      <c r="A204" s="1" t="s">
        <v>7267</v>
      </c>
      <c r="B204" s="1" t="s">
        <v>31109</v>
      </c>
      <c r="C204" t="s">
        <v>5270</v>
      </c>
      <c r="D204" s="22">
        <v>30333126</v>
      </c>
      <c r="E204" t="s">
        <v>61</v>
      </c>
      <c r="F204" t="s">
        <v>61</v>
      </c>
      <c r="G204" t="s">
        <v>61</v>
      </c>
      <c r="H204" t="s">
        <v>61</v>
      </c>
      <c r="I204" t="s">
        <v>61</v>
      </c>
      <c r="J204" t="s">
        <v>61</v>
      </c>
      <c r="K204" t="s">
        <v>61</v>
      </c>
      <c r="M204" t="s">
        <v>61</v>
      </c>
      <c r="N204" t="s">
        <v>61</v>
      </c>
    </row>
    <row r="205" spans="1:14" x14ac:dyDescent="0.2">
      <c r="A205" s="1" t="s">
        <v>7268</v>
      </c>
      <c r="B205" s="1" t="s">
        <v>31110</v>
      </c>
      <c r="C205" t="s">
        <v>5271</v>
      </c>
      <c r="D205" s="22">
        <v>30333126</v>
      </c>
      <c r="E205" t="s">
        <v>62</v>
      </c>
      <c r="F205" t="s">
        <v>62</v>
      </c>
      <c r="G205" t="s">
        <v>62</v>
      </c>
      <c r="H205" t="s">
        <v>61</v>
      </c>
      <c r="I205" t="s">
        <v>61</v>
      </c>
      <c r="J205" t="s">
        <v>62</v>
      </c>
      <c r="K205" t="s">
        <v>61</v>
      </c>
      <c r="M205" t="s">
        <v>62</v>
      </c>
      <c r="N205" t="s">
        <v>62</v>
      </c>
    </row>
    <row r="206" spans="1:14" x14ac:dyDescent="0.2">
      <c r="A206" s="1" t="s">
        <v>7269</v>
      </c>
      <c r="B206" s="1" t="s">
        <v>31111</v>
      </c>
      <c r="C206" t="s">
        <v>5272</v>
      </c>
      <c r="D206" s="22">
        <v>30333126</v>
      </c>
      <c r="E206" t="s">
        <v>62</v>
      </c>
      <c r="F206" t="s">
        <v>62</v>
      </c>
      <c r="G206" t="s">
        <v>62</v>
      </c>
      <c r="H206" t="s">
        <v>61</v>
      </c>
      <c r="I206" t="s">
        <v>61</v>
      </c>
      <c r="J206" t="s">
        <v>62</v>
      </c>
      <c r="K206" t="s">
        <v>61</v>
      </c>
      <c r="M206" t="s">
        <v>61</v>
      </c>
      <c r="N206" t="s">
        <v>62</v>
      </c>
    </row>
    <row r="207" spans="1:14" x14ac:dyDescent="0.2">
      <c r="A207" s="1" t="s">
        <v>7270</v>
      </c>
      <c r="B207" s="1" t="s">
        <v>31112</v>
      </c>
      <c r="C207" t="s">
        <v>5273</v>
      </c>
      <c r="D207" s="22">
        <v>30333126</v>
      </c>
      <c r="E207" t="s">
        <v>61</v>
      </c>
      <c r="F207" t="s">
        <v>61</v>
      </c>
      <c r="G207" t="s">
        <v>61</v>
      </c>
      <c r="H207" t="s">
        <v>61</v>
      </c>
      <c r="I207" t="s">
        <v>61</v>
      </c>
      <c r="J207" t="s">
        <v>61</v>
      </c>
      <c r="K207" t="s">
        <v>61</v>
      </c>
      <c r="M207" t="s">
        <v>61</v>
      </c>
      <c r="N207" t="s">
        <v>61</v>
      </c>
    </row>
    <row r="208" spans="1:14" x14ac:dyDescent="0.2">
      <c r="A208" s="1" t="s">
        <v>7271</v>
      </c>
      <c r="B208" s="1" t="s">
        <v>31113</v>
      </c>
      <c r="C208" t="s">
        <v>5274</v>
      </c>
      <c r="D208" s="22">
        <v>30333126</v>
      </c>
      <c r="E208" t="s">
        <v>61</v>
      </c>
      <c r="F208" t="s">
        <v>61</v>
      </c>
      <c r="G208" t="s">
        <v>61</v>
      </c>
      <c r="H208" t="s">
        <v>61</v>
      </c>
      <c r="I208" t="s">
        <v>61</v>
      </c>
      <c r="J208" t="s">
        <v>61</v>
      </c>
      <c r="K208" t="s">
        <v>61</v>
      </c>
      <c r="M208" t="s">
        <v>61</v>
      </c>
      <c r="N208" t="s">
        <v>61</v>
      </c>
    </row>
    <row r="209" spans="1:14" x14ac:dyDescent="0.2">
      <c r="A209" s="1" t="s">
        <v>7272</v>
      </c>
      <c r="B209" s="1" t="s">
        <v>31114</v>
      </c>
      <c r="C209" t="s">
        <v>5275</v>
      </c>
      <c r="D209" s="22">
        <v>30333126</v>
      </c>
      <c r="E209" t="s">
        <v>61</v>
      </c>
      <c r="F209" t="s">
        <v>61</v>
      </c>
      <c r="G209" t="s">
        <v>61</v>
      </c>
      <c r="H209" t="s">
        <v>61</v>
      </c>
      <c r="I209" t="s">
        <v>61</v>
      </c>
      <c r="J209" t="s">
        <v>61</v>
      </c>
      <c r="K209" t="s">
        <v>61</v>
      </c>
      <c r="M209" t="s">
        <v>61</v>
      </c>
      <c r="N209" t="s">
        <v>61</v>
      </c>
    </row>
    <row r="210" spans="1:14" x14ac:dyDescent="0.2">
      <c r="A210" s="1" t="s">
        <v>7273</v>
      </c>
      <c r="B210" s="1" t="s">
        <v>31115</v>
      </c>
      <c r="C210" t="s">
        <v>5276</v>
      </c>
      <c r="D210" s="22">
        <v>30333126</v>
      </c>
      <c r="E210" t="s">
        <v>62</v>
      </c>
      <c r="F210" t="s">
        <v>62</v>
      </c>
      <c r="G210" t="s">
        <v>62</v>
      </c>
      <c r="H210" t="s">
        <v>61</v>
      </c>
      <c r="I210" t="s">
        <v>62</v>
      </c>
      <c r="J210" t="s">
        <v>62</v>
      </c>
      <c r="K210" t="s">
        <v>61</v>
      </c>
      <c r="M210" t="s">
        <v>62</v>
      </c>
      <c r="N210" t="s">
        <v>62</v>
      </c>
    </row>
    <row r="211" spans="1:14" x14ac:dyDescent="0.2">
      <c r="A211" s="1" t="s">
        <v>7274</v>
      </c>
      <c r="B211" s="1" t="s">
        <v>31116</v>
      </c>
      <c r="C211" t="s">
        <v>5277</v>
      </c>
      <c r="D211" s="22">
        <v>30333126</v>
      </c>
      <c r="E211" t="s">
        <v>61</v>
      </c>
      <c r="F211" t="s">
        <v>61</v>
      </c>
      <c r="G211" t="s">
        <v>61</v>
      </c>
      <c r="H211" t="s">
        <v>61</v>
      </c>
      <c r="I211" t="s">
        <v>61</v>
      </c>
      <c r="J211" t="s">
        <v>61</v>
      </c>
      <c r="K211" t="s">
        <v>61</v>
      </c>
      <c r="M211" t="s">
        <v>61</v>
      </c>
      <c r="N211" t="s">
        <v>61</v>
      </c>
    </row>
    <row r="212" spans="1:14" x14ac:dyDescent="0.2">
      <c r="A212" s="1" t="s">
        <v>7275</v>
      </c>
      <c r="B212" s="1" t="s">
        <v>31117</v>
      </c>
      <c r="C212" t="s">
        <v>5278</v>
      </c>
      <c r="D212" s="22">
        <v>30333126</v>
      </c>
      <c r="E212" t="s">
        <v>61</v>
      </c>
      <c r="F212" t="s">
        <v>61</v>
      </c>
      <c r="G212" t="s">
        <v>61</v>
      </c>
      <c r="H212" t="s">
        <v>61</v>
      </c>
      <c r="I212" t="s">
        <v>61</v>
      </c>
      <c r="J212" t="s">
        <v>61</v>
      </c>
      <c r="K212" t="s">
        <v>61</v>
      </c>
      <c r="M212" t="s">
        <v>61</v>
      </c>
      <c r="N212" t="s">
        <v>61</v>
      </c>
    </row>
    <row r="213" spans="1:14" x14ac:dyDescent="0.2">
      <c r="A213" s="1" t="s">
        <v>7276</v>
      </c>
      <c r="B213" s="1" t="s">
        <v>31118</v>
      </c>
      <c r="C213" t="s">
        <v>5279</v>
      </c>
      <c r="D213" s="22">
        <v>30333126</v>
      </c>
      <c r="E213" t="s">
        <v>61</v>
      </c>
      <c r="F213" t="s">
        <v>61</v>
      </c>
      <c r="G213" t="s">
        <v>61</v>
      </c>
      <c r="H213" t="s">
        <v>61</v>
      </c>
      <c r="I213" t="s">
        <v>61</v>
      </c>
      <c r="J213" t="s">
        <v>61</v>
      </c>
      <c r="K213" t="s">
        <v>61</v>
      </c>
      <c r="L213" t="s">
        <v>62</v>
      </c>
      <c r="M213" t="s">
        <v>62</v>
      </c>
      <c r="N213" t="s">
        <v>61</v>
      </c>
    </row>
    <row r="214" spans="1:14" x14ac:dyDescent="0.2">
      <c r="A214" s="1" t="s">
        <v>7277</v>
      </c>
      <c r="B214" s="1" t="s">
        <v>31119</v>
      </c>
      <c r="C214" t="s">
        <v>5280</v>
      </c>
      <c r="D214" s="22">
        <v>30333126</v>
      </c>
      <c r="E214" t="s">
        <v>61</v>
      </c>
      <c r="F214" t="s">
        <v>61</v>
      </c>
      <c r="G214" t="s">
        <v>61</v>
      </c>
      <c r="H214" t="s">
        <v>61</v>
      </c>
      <c r="I214" t="s">
        <v>61</v>
      </c>
      <c r="J214" t="s">
        <v>61</v>
      </c>
      <c r="K214" t="s">
        <v>61</v>
      </c>
      <c r="M214" t="s">
        <v>61</v>
      </c>
      <c r="N214" t="s">
        <v>61</v>
      </c>
    </row>
    <row r="215" spans="1:14" x14ac:dyDescent="0.2">
      <c r="A215" s="1" t="s">
        <v>7278</v>
      </c>
      <c r="B215" s="1" t="s">
        <v>31120</v>
      </c>
      <c r="C215" t="s">
        <v>5281</v>
      </c>
      <c r="D215" s="22">
        <v>30333126</v>
      </c>
      <c r="E215" t="s">
        <v>61</v>
      </c>
      <c r="F215" t="s">
        <v>61</v>
      </c>
      <c r="G215" t="s">
        <v>61</v>
      </c>
      <c r="H215" t="s">
        <v>61</v>
      </c>
      <c r="I215" t="s">
        <v>61</v>
      </c>
      <c r="J215" t="s">
        <v>61</v>
      </c>
      <c r="K215" t="s">
        <v>61</v>
      </c>
      <c r="M215" t="s">
        <v>62</v>
      </c>
      <c r="N215" t="s">
        <v>61</v>
      </c>
    </row>
    <row r="216" spans="1:14" x14ac:dyDescent="0.2">
      <c r="A216" s="1" t="s">
        <v>7279</v>
      </c>
      <c r="B216" s="1" t="s">
        <v>31121</v>
      </c>
      <c r="C216" t="s">
        <v>5282</v>
      </c>
      <c r="D216" s="22">
        <v>30333126</v>
      </c>
      <c r="E216" t="s">
        <v>61</v>
      </c>
      <c r="F216" t="s">
        <v>61</v>
      </c>
      <c r="G216" t="s">
        <v>61</v>
      </c>
      <c r="H216" t="s">
        <v>61</v>
      </c>
      <c r="I216" t="s">
        <v>61</v>
      </c>
      <c r="J216" t="s">
        <v>61</v>
      </c>
      <c r="K216" t="s">
        <v>61</v>
      </c>
      <c r="M216" t="s">
        <v>61</v>
      </c>
      <c r="N216" t="s">
        <v>61</v>
      </c>
    </row>
    <row r="217" spans="1:14" x14ac:dyDescent="0.2">
      <c r="A217" s="1" t="s">
        <v>7280</v>
      </c>
      <c r="B217" s="1" t="s">
        <v>31122</v>
      </c>
      <c r="C217" t="s">
        <v>5283</v>
      </c>
      <c r="D217" s="22">
        <v>30333126</v>
      </c>
      <c r="E217" t="s">
        <v>61</v>
      </c>
      <c r="F217" t="s">
        <v>61</v>
      </c>
      <c r="G217" t="s">
        <v>61</v>
      </c>
      <c r="H217" t="s">
        <v>61</v>
      </c>
      <c r="I217" t="s">
        <v>61</v>
      </c>
      <c r="J217" t="s">
        <v>61</v>
      </c>
      <c r="K217" t="s">
        <v>61</v>
      </c>
      <c r="L217" t="s">
        <v>62</v>
      </c>
      <c r="M217" t="s">
        <v>62</v>
      </c>
      <c r="N217" t="s">
        <v>61</v>
      </c>
    </row>
    <row r="218" spans="1:14" x14ac:dyDescent="0.2">
      <c r="A218" s="1" t="s">
        <v>7281</v>
      </c>
      <c r="B218" s="1" t="s">
        <v>31123</v>
      </c>
      <c r="C218" t="s">
        <v>5284</v>
      </c>
      <c r="D218" s="22">
        <v>30333126</v>
      </c>
      <c r="E218" t="s">
        <v>62</v>
      </c>
      <c r="F218" t="s">
        <v>62</v>
      </c>
      <c r="G218" t="s">
        <v>62</v>
      </c>
      <c r="H218" t="s">
        <v>61</v>
      </c>
      <c r="J218" t="s">
        <v>62</v>
      </c>
      <c r="K218" t="s">
        <v>61</v>
      </c>
      <c r="M218" t="s">
        <v>62</v>
      </c>
      <c r="N218" t="s">
        <v>62</v>
      </c>
    </row>
    <row r="219" spans="1:14" x14ac:dyDescent="0.2">
      <c r="A219" s="1" t="s">
        <v>7282</v>
      </c>
      <c r="B219" s="1" t="s">
        <v>31124</v>
      </c>
      <c r="C219" t="s">
        <v>5285</v>
      </c>
      <c r="D219" s="22">
        <v>30333126</v>
      </c>
      <c r="E219" t="s">
        <v>62</v>
      </c>
      <c r="F219" t="s">
        <v>62</v>
      </c>
      <c r="G219" t="s">
        <v>62</v>
      </c>
      <c r="H219" t="s">
        <v>61</v>
      </c>
      <c r="I219" t="s">
        <v>61</v>
      </c>
      <c r="J219" t="s">
        <v>62</v>
      </c>
      <c r="K219" t="s">
        <v>61</v>
      </c>
      <c r="L219" t="s">
        <v>62</v>
      </c>
      <c r="M219" t="s">
        <v>62</v>
      </c>
      <c r="N219" t="s">
        <v>62</v>
      </c>
    </row>
    <row r="220" spans="1:14" x14ac:dyDescent="0.2">
      <c r="A220" s="1" t="s">
        <v>7283</v>
      </c>
      <c r="B220" s="1" t="s">
        <v>31125</v>
      </c>
      <c r="C220" t="s">
        <v>5286</v>
      </c>
      <c r="D220" s="22">
        <v>30333126</v>
      </c>
      <c r="E220" t="s">
        <v>61</v>
      </c>
      <c r="F220" t="s">
        <v>61</v>
      </c>
      <c r="G220" t="s">
        <v>61</v>
      </c>
      <c r="H220" t="s">
        <v>61</v>
      </c>
      <c r="I220" t="s">
        <v>61</v>
      </c>
      <c r="J220" t="s">
        <v>61</v>
      </c>
      <c r="K220" t="s">
        <v>61</v>
      </c>
      <c r="M220" t="s">
        <v>61</v>
      </c>
      <c r="N220" t="s">
        <v>61</v>
      </c>
    </row>
    <row r="221" spans="1:14" x14ac:dyDescent="0.2">
      <c r="A221" s="1" t="s">
        <v>7284</v>
      </c>
      <c r="B221" s="1" t="s">
        <v>31126</v>
      </c>
      <c r="C221" t="s">
        <v>5287</v>
      </c>
      <c r="D221" s="22">
        <v>30333126</v>
      </c>
      <c r="E221" t="s">
        <v>62</v>
      </c>
      <c r="F221" t="s">
        <v>62</v>
      </c>
      <c r="G221" t="s">
        <v>62</v>
      </c>
      <c r="H221" t="s">
        <v>62</v>
      </c>
      <c r="I221" t="s">
        <v>62</v>
      </c>
      <c r="J221" t="s">
        <v>62</v>
      </c>
      <c r="K221" t="s">
        <v>61</v>
      </c>
      <c r="L221" t="s">
        <v>62</v>
      </c>
      <c r="M221" t="s">
        <v>62</v>
      </c>
      <c r="N221" t="s">
        <v>62</v>
      </c>
    </row>
    <row r="222" spans="1:14" x14ac:dyDescent="0.2">
      <c r="A222" s="1" t="s">
        <v>7285</v>
      </c>
      <c r="B222" s="1" t="s">
        <v>31127</v>
      </c>
      <c r="C222" t="s">
        <v>5288</v>
      </c>
      <c r="D222" s="22">
        <v>30333126</v>
      </c>
      <c r="E222" t="s">
        <v>61</v>
      </c>
      <c r="F222" t="s">
        <v>61</v>
      </c>
      <c r="G222" t="s">
        <v>61</v>
      </c>
      <c r="H222" t="s">
        <v>61</v>
      </c>
      <c r="J222" t="s">
        <v>61</v>
      </c>
      <c r="K222" t="s">
        <v>61</v>
      </c>
      <c r="M222" t="s">
        <v>61</v>
      </c>
      <c r="N222" t="s">
        <v>61</v>
      </c>
    </row>
    <row r="223" spans="1:14" x14ac:dyDescent="0.2">
      <c r="A223" s="1" t="s">
        <v>7286</v>
      </c>
      <c r="B223" s="1" t="s">
        <v>31128</v>
      </c>
      <c r="C223" t="s">
        <v>5289</v>
      </c>
      <c r="D223">
        <v>30333126</v>
      </c>
      <c r="E223" t="s">
        <v>61</v>
      </c>
      <c r="F223" t="s">
        <v>61</v>
      </c>
      <c r="G223" t="s">
        <v>61</v>
      </c>
      <c r="H223" t="s">
        <v>61</v>
      </c>
      <c r="J223" t="s">
        <v>61</v>
      </c>
      <c r="K223" t="s">
        <v>61</v>
      </c>
      <c r="M223" t="s">
        <v>61</v>
      </c>
      <c r="N223" t="s">
        <v>61</v>
      </c>
    </row>
    <row r="224" spans="1:14" x14ac:dyDescent="0.2">
      <c r="A224" s="1" t="s">
        <v>7287</v>
      </c>
      <c r="B224" s="1" t="s">
        <v>31129</v>
      </c>
      <c r="C224" t="s">
        <v>5290</v>
      </c>
      <c r="D224" s="22">
        <v>30333126</v>
      </c>
      <c r="E224" t="s">
        <v>61</v>
      </c>
      <c r="F224" t="s">
        <v>61</v>
      </c>
      <c r="G224" t="s">
        <v>61</v>
      </c>
      <c r="H224" t="s">
        <v>61</v>
      </c>
      <c r="J224" t="s">
        <v>61</v>
      </c>
      <c r="K224" t="s">
        <v>61</v>
      </c>
      <c r="M224" t="s">
        <v>61</v>
      </c>
      <c r="N224" t="s">
        <v>61</v>
      </c>
    </row>
    <row r="225" spans="1:14" x14ac:dyDescent="0.2">
      <c r="A225" s="1" t="s">
        <v>7288</v>
      </c>
      <c r="B225" s="1" t="s">
        <v>31130</v>
      </c>
      <c r="C225" t="s">
        <v>5291</v>
      </c>
      <c r="D225" s="22">
        <v>30333126</v>
      </c>
      <c r="E225" t="s">
        <v>61</v>
      </c>
      <c r="F225" t="s">
        <v>61</v>
      </c>
      <c r="G225" t="s">
        <v>61</v>
      </c>
      <c r="H225" t="s">
        <v>61</v>
      </c>
      <c r="J225" t="s">
        <v>61</v>
      </c>
      <c r="K225" t="s">
        <v>61</v>
      </c>
      <c r="M225" t="s">
        <v>61</v>
      </c>
      <c r="N225" t="s">
        <v>61</v>
      </c>
    </row>
    <row r="226" spans="1:14" x14ac:dyDescent="0.2">
      <c r="A226" s="1" t="s">
        <v>7289</v>
      </c>
      <c r="B226" s="1" t="s">
        <v>31131</v>
      </c>
      <c r="C226" t="s">
        <v>5292</v>
      </c>
      <c r="D226" s="22">
        <v>30333126</v>
      </c>
      <c r="E226" t="s">
        <v>61</v>
      </c>
      <c r="F226" t="s">
        <v>61</v>
      </c>
      <c r="G226" t="s">
        <v>61</v>
      </c>
      <c r="H226" t="s">
        <v>61</v>
      </c>
      <c r="J226" t="s">
        <v>61</v>
      </c>
      <c r="K226" t="s">
        <v>61</v>
      </c>
      <c r="M226" t="s">
        <v>61</v>
      </c>
      <c r="N226" t="s">
        <v>61</v>
      </c>
    </row>
    <row r="227" spans="1:14" x14ac:dyDescent="0.2">
      <c r="A227" s="1" t="s">
        <v>7290</v>
      </c>
      <c r="B227" s="1" t="s">
        <v>31132</v>
      </c>
      <c r="C227" t="s">
        <v>5293</v>
      </c>
      <c r="D227" s="22">
        <v>30333126</v>
      </c>
      <c r="E227" t="s">
        <v>61</v>
      </c>
      <c r="F227" t="s">
        <v>61</v>
      </c>
      <c r="G227" t="s">
        <v>61</v>
      </c>
      <c r="H227" t="s">
        <v>61</v>
      </c>
      <c r="J227" t="s">
        <v>61</v>
      </c>
      <c r="K227" t="s">
        <v>62</v>
      </c>
      <c r="M227" t="s">
        <v>61</v>
      </c>
      <c r="N227" t="s">
        <v>61</v>
      </c>
    </row>
    <row r="228" spans="1:14" x14ac:dyDescent="0.2">
      <c r="A228" s="1" t="s">
        <v>7291</v>
      </c>
      <c r="B228" s="1" t="s">
        <v>31133</v>
      </c>
      <c r="C228" t="s">
        <v>5294</v>
      </c>
      <c r="D228" s="22">
        <v>30333126</v>
      </c>
      <c r="E228" t="s">
        <v>62</v>
      </c>
      <c r="F228" t="s">
        <v>62</v>
      </c>
      <c r="G228" t="s">
        <v>62</v>
      </c>
      <c r="H228" t="s">
        <v>61</v>
      </c>
      <c r="J228" t="s">
        <v>62</v>
      </c>
      <c r="K228" t="s">
        <v>61</v>
      </c>
      <c r="L228" t="s">
        <v>62</v>
      </c>
      <c r="M228" t="s">
        <v>61</v>
      </c>
      <c r="N228" t="s">
        <v>62</v>
      </c>
    </row>
    <row r="229" spans="1:14" x14ac:dyDescent="0.2">
      <c r="A229" s="1" t="s">
        <v>7292</v>
      </c>
      <c r="B229" s="1" t="s">
        <v>31134</v>
      </c>
      <c r="C229" t="s">
        <v>5295</v>
      </c>
      <c r="D229" s="22">
        <v>30333126</v>
      </c>
      <c r="E229" t="s">
        <v>62</v>
      </c>
      <c r="F229" t="s">
        <v>62</v>
      </c>
      <c r="G229" t="s">
        <v>62</v>
      </c>
      <c r="H229" t="s">
        <v>61</v>
      </c>
      <c r="J229" t="s">
        <v>62</v>
      </c>
      <c r="K229" t="s">
        <v>61</v>
      </c>
      <c r="M229" t="s">
        <v>61</v>
      </c>
      <c r="N229" t="s">
        <v>62</v>
      </c>
    </row>
    <row r="230" spans="1:14" x14ac:dyDescent="0.2">
      <c r="A230" s="1" t="s">
        <v>7293</v>
      </c>
      <c r="B230" s="1" t="s">
        <v>31135</v>
      </c>
      <c r="C230" t="s">
        <v>5296</v>
      </c>
      <c r="D230" s="22">
        <v>30333126</v>
      </c>
      <c r="E230" t="s">
        <v>61</v>
      </c>
      <c r="F230" t="s">
        <v>61</v>
      </c>
      <c r="G230" t="s">
        <v>61</v>
      </c>
      <c r="H230" t="s">
        <v>61</v>
      </c>
      <c r="J230" t="s">
        <v>61</v>
      </c>
      <c r="K230" t="s">
        <v>61</v>
      </c>
      <c r="M230" t="s">
        <v>61</v>
      </c>
      <c r="N230" t="s">
        <v>61</v>
      </c>
    </row>
    <row r="231" spans="1:14" x14ac:dyDescent="0.2">
      <c r="A231" s="1" t="s">
        <v>7294</v>
      </c>
      <c r="B231" s="1" t="s">
        <v>31136</v>
      </c>
      <c r="C231" t="s">
        <v>5297</v>
      </c>
      <c r="D231" s="22">
        <v>30333126</v>
      </c>
      <c r="E231" t="s">
        <v>62</v>
      </c>
      <c r="F231" t="s">
        <v>62</v>
      </c>
      <c r="G231" t="s">
        <v>62</v>
      </c>
      <c r="H231" t="s">
        <v>61</v>
      </c>
      <c r="J231" t="s">
        <v>62</v>
      </c>
      <c r="K231" t="s">
        <v>61</v>
      </c>
      <c r="M231" t="s">
        <v>62</v>
      </c>
      <c r="N231" t="s">
        <v>62</v>
      </c>
    </row>
    <row r="232" spans="1:14" x14ac:dyDescent="0.2">
      <c r="A232" s="1" t="s">
        <v>7295</v>
      </c>
      <c r="B232" s="1" t="s">
        <v>31137</v>
      </c>
      <c r="C232" t="s">
        <v>5298</v>
      </c>
      <c r="D232" s="22">
        <v>30333126</v>
      </c>
      <c r="E232" t="s">
        <v>61</v>
      </c>
      <c r="F232" t="s">
        <v>61</v>
      </c>
      <c r="G232" t="s">
        <v>61</v>
      </c>
      <c r="H232" t="s">
        <v>61</v>
      </c>
      <c r="J232" t="s">
        <v>61</v>
      </c>
      <c r="K232" t="s">
        <v>61</v>
      </c>
      <c r="M232" t="s">
        <v>61</v>
      </c>
      <c r="N232" t="s">
        <v>61</v>
      </c>
    </row>
    <row r="233" spans="1:14" x14ac:dyDescent="0.2">
      <c r="A233" s="1" t="s">
        <v>7296</v>
      </c>
      <c r="B233" s="1" t="s">
        <v>31138</v>
      </c>
      <c r="C233" t="s">
        <v>5299</v>
      </c>
      <c r="D233" s="22">
        <v>30333126</v>
      </c>
      <c r="E233" t="s">
        <v>61</v>
      </c>
      <c r="F233" t="s">
        <v>61</v>
      </c>
      <c r="G233" t="s">
        <v>61</v>
      </c>
      <c r="H233" t="s">
        <v>61</v>
      </c>
      <c r="J233" t="s">
        <v>61</v>
      </c>
      <c r="K233" t="s">
        <v>61</v>
      </c>
      <c r="M233" t="s">
        <v>62</v>
      </c>
      <c r="N233" t="s">
        <v>61</v>
      </c>
    </row>
    <row r="234" spans="1:14" x14ac:dyDescent="0.2">
      <c r="A234" s="1" t="s">
        <v>7297</v>
      </c>
      <c r="B234" s="1" t="s">
        <v>31139</v>
      </c>
      <c r="C234" t="s">
        <v>5300</v>
      </c>
      <c r="D234">
        <v>30333126</v>
      </c>
      <c r="E234" t="s">
        <v>61</v>
      </c>
      <c r="F234" t="s">
        <v>61</v>
      </c>
      <c r="G234" t="s">
        <v>61</v>
      </c>
      <c r="H234" t="s">
        <v>61</v>
      </c>
      <c r="I234" t="s">
        <v>61</v>
      </c>
      <c r="J234" t="s">
        <v>61</v>
      </c>
      <c r="K234" t="s">
        <v>61</v>
      </c>
      <c r="M234" t="s">
        <v>61</v>
      </c>
      <c r="N234" t="s">
        <v>61</v>
      </c>
    </row>
    <row r="235" spans="1:14" x14ac:dyDescent="0.2">
      <c r="A235" s="1" t="s">
        <v>7298</v>
      </c>
      <c r="B235" s="1" t="s">
        <v>31140</v>
      </c>
      <c r="C235" t="s">
        <v>5301</v>
      </c>
      <c r="D235" s="22">
        <v>30333126</v>
      </c>
      <c r="E235" t="s">
        <v>61</v>
      </c>
      <c r="F235" t="s">
        <v>61</v>
      </c>
      <c r="G235" t="s">
        <v>61</v>
      </c>
      <c r="H235" t="s">
        <v>61</v>
      </c>
      <c r="J235" t="s">
        <v>61</v>
      </c>
      <c r="K235" t="s">
        <v>61</v>
      </c>
      <c r="M235" t="s">
        <v>62</v>
      </c>
      <c r="N235" t="s">
        <v>61</v>
      </c>
    </row>
    <row r="236" spans="1:14" x14ac:dyDescent="0.2">
      <c r="A236" s="1" t="s">
        <v>7299</v>
      </c>
      <c r="B236" s="1" t="s">
        <v>31141</v>
      </c>
      <c r="C236" t="s">
        <v>5302</v>
      </c>
      <c r="D236" s="22">
        <v>30333126</v>
      </c>
      <c r="E236" t="s">
        <v>61</v>
      </c>
      <c r="F236" t="s">
        <v>61</v>
      </c>
      <c r="G236" t="s">
        <v>61</v>
      </c>
      <c r="H236" t="s">
        <v>61</v>
      </c>
      <c r="I236" t="s">
        <v>61</v>
      </c>
      <c r="J236" t="s">
        <v>61</v>
      </c>
      <c r="K236" t="s">
        <v>61</v>
      </c>
      <c r="M236" t="s">
        <v>62</v>
      </c>
      <c r="N236" t="s">
        <v>61</v>
      </c>
    </row>
    <row r="237" spans="1:14" x14ac:dyDescent="0.2">
      <c r="A237" s="1" t="s">
        <v>7300</v>
      </c>
      <c r="B237" s="1" t="s">
        <v>31142</v>
      </c>
      <c r="C237" t="s">
        <v>5303</v>
      </c>
      <c r="D237" s="22">
        <v>30333126</v>
      </c>
      <c r="E237" t="s">
        <v>61</v>
      </c>
      <c r="F237" t="s">
        <v>61</v>
      </c>
      <c r="G237" t="s">
        <v>61</v>
      </c>
      <c r="H237" t="s">
        <v>61</v>
      </c>
      <c r="I237" t="s">
        <v>61</v>
      </c>
      <c r="J237" t="s">
        <v>61</v>
      </c>
      <c r="K237" t="s">
        <v>61</v>
      </c>
      <c r="M237" t="s">
        <v>61</v>
      </c>
      <c r="N237" t="s">
        <v>61</v>
      </c>
    </row>
    <row r="238" spans="1:14" x14ac:dyDescent="0.2">
      <c r="A238" s="1" t="s">
        <v>7301</v>
      </c>
      <c r="B238" s="1" t="s">
        <v>31143</v>
      </c>
      <c r="C238" t="s">
        <v>5304</v>
      </c>
      <c r="D238" s="22">
        <v>30333126</v>
      </c>
      <c r="E238" t="s">
        <v>61</v>
      </c>
      <c r="F238" t="s">
        <v>61</v>
      </c>
      <c r="G238" t="s">
        <v>61</v>
      </c>
      <c r="H238" t="s">
        <v>61</v>
      </c>
      <c r="I238" t="s">
        <v>61</v>
      </c>
      <c r="J238" t="s">
        <v>61</v>
      </c>
      <c r="K238" t="s">
        <v>61</v>
      </c>
      <c r="L238" t="s">
        <v>62</v>
      </c>
      <c r="M238" t="s">
        <v>62</v>
      </c>
      <c r="N238" t="s">
        <v>61</v>
      </c>
    </row>
    <row r="239" spans="1:14" x14ac:dyDescent="0.2">
      <c r="A239" s="1" t="s">
        <v>7302</v>
      </c>
      <c r="B239" s="1" t="s">
        <v>31144</v>
      </c>
      <c r="C239" t="s">
        <v>5305</v>
      </c>
      <c r="D239" s="22">
        <v>30333126</v>
      </c>
      <c r="E239" t="s">
        <v>61</v>
      </c>
      <c r="F239" t="s">
        <v>61</v>
      </c>
      <c r="G239" t="s">
        <v>61</v>
      </c>
      <c r="H239" t="s">
        <v>61</v>
      </c>
      <c r="I239" t="s">
        <v>61</v>
      </c>
      <c r="J239" t="s">
        <v>61</v>
      </c>
      <c r="K239" t="s">
        <v>61</v>
      </c>
      <c r="M239" t="s">
        <v>61</v>
      </c>
      <c r="N239" t="s">
        <v>61</v>
      </c>
    </row>
    <row r="240" spans="1:14" x14ac:dyDescent="0.2">
      <c r="A240" s="1" t="s">
        <v>7303</v>
      </c>
      <c r="B240" s="1" t="s">
        <v>31145</v>
      </c>
      <c r="C240" t="s">
        <v>5306</v>
      </c>
      <c r="D240" s="22">
        <v>30333126</v>
      </c>
      <c r="E240" t="s">
        <v>61</v>
      </c>
      <c r="F240" t="s">
        <v>61</v>
      </c>
      <c r="G240" t="s">
        <v>61</v>
      </c>
      <c r="H240" t="s">
        <v>61</v>
      </c>
      <c r="I240" t="s">
        <v>61</v>
      </c>
      <c r="J240" t="s">
        <v>61</v>
      </c>
      <c r="K240" t="s">
        <v>61</v>
      </c>
      <c r="M240" t="s">
        <v>61</v>
      </c>
      <c r="N240" t="s">
        <v>61</v>
      </c>
    </row>
    <row r="241" spans="1:14" x14ac:dyDescent="0.2">
      <c r="A241" s="1" t="s">
        <v>7304</v>
      </c>
      <c r="B241" s="1" t="s">
        <v>31146</v>
      </c>
      <c r="C241" t="s">
        <v>5307</v>
      </c>
      <c r="D241" s="22">
        <v>30333126</v>
      </c>
      <c r="E241" t="s">
        <v>62</v>
      </c>
      <c r="F241" t="s">
        <v>61</v>
      </c>
      <c r="G241" t="s">
        <v>61</v>
      </c>
      <c r="J241" t="s">
        <v>61</v>
      </c>
      <c r="K241" t="s">
        <v>62</v>
      </c>
      <c r="L241" t="s">
        <v>62</v>
      </c>
      <c r="M241" t="s">
        <v>61</v>
      </c>
      <c r="N241" t="s">
        <v>61</v>
      </c>
    </row>
    <row r="242" spans="1:14" x14ac:dyDescent="0.2">
      <c r="A242" s="1" t="s">
        <v>7305</v>
      </c>
      <c r="B242" s="1" t="s">
        <v>31147</v>
      </c>
      <c r="C242" t="s">
        <v>5308</v>
      </c>
      <c r="D242" s="22">
        <v>30333126</v>
      </c>
      <c r="E242" t="s">
        <v>62</v>
      </c>
      <c r="F242" t="s">
        <v>62</v>
      </c>
      <c r="G242" t="s">
        <v>62</v>
      </c>
      <c r="H242" t="s">
        <v>61</v>
      </c>
      <c r="I242" t="s">
        <v>62</v>
      </c>
      <c r="J242" t="s">
        <v>62</v>
      </c>
      <c r="K242" t="s">
        <v>61</v>
      </c>
      <c r="L242" t="s">
        <v>62</v>
      </c>
      <c r="M242" t="s">
        <v>62</v>
      </c>
      <c r="N242" t="s">
        <v>62</v>
      </c>
    </row>
    <row r="243" spans="1:14" x14ac:dyDescent="0.2">
      <c r="A243" s="1" t="s">
        <v>7306</v>
      </c>
      <c r="B243" s="1" t="s">
        <v>31148</v>
      </c>
      <c r="C243" t="s">
        <v>5309</v>
      </c>
      <c r="D243" s="22">
        <v>30333126</v>
      </c>
      <c r="E243" t="s">
        <v>61</v>
      </c>
      <c r="F243" t="s">
        <v>61</v>
      </c>
      <c r="G243" t="s">
        <v>61</v>
      </c>
      <c r="H243" t="s">
        <v>61</v>
      </c>
      <c r="J243" t="s">
        <v>61</v>
      </c>
      <c r="K243" t="s">
        <v>61</v>
      </c>
      <c r="M243" t="s">
        <v>61</v>
      </c>
      <c r="N243" t="s">
        <v>61</v>
      </c>
    </row>
    <row r="244" spans="1:14" x14ac:dyDescent="0.2">
      <c r="A244" s="1" t="s">
        <v>7307</v>
      </c>
      <c r="B244" s="1" t="s">
        <v>31149</v>
      </c>
      <c r="C244" t="s">
        <v>5310</v>
      </c>
      <c r="D244" s="22">
        <v>30333126</v>
      </c>
      <c r="E244" t="s">
        <v>62</v>
      </c>
      <c r="G244" t="s">
        <v>61</v>
      </c>
      <c r="H244" t="s">
        <v>61</v>
      </c>
      <c r="J244" t="s">
        <v>61</v>
      </c>
      <c r="K244" t="s">
        <v>62</v>
      </c>
      <c r="L244" t="s">
        <v>62</v>
      </c>
      <c r="M244" t="s">
        <v>61</v>
      </c>
      <c r="N244" t="s">
        <v>61</v>
      </c>
    </row>
    <row r="245" spans="1:14" x14ac:dyDescent="0.2">
      <c r="A245" s="1" t="s">
        <v>7308</v>
      </c>
      <c r="B245" s="1" t="s">
        <v>31150</v>
      </c>
      <c r="C245" t="s">
        <v>5311</v>
      </c>
      <c r="D245">
        <v>30333126</v>
      </c>
      <c r="E245" t="s">
        <v>61</v>
      </c>
      <c r="F245" t="s">
        <v>61</v>
      </c>
      <c r="G245" t="s">
        <v>61</v>
      </c>
      <c r="H245" t="s">
        <v>61</v>
      </c>
      <c r="I245" t="s">
        <v>61</v>
      </c>
      <c r="J245" t="s">
        <v>61</v>
      </c>
      <c r="K245" t="s">
        <v>61</v>
      </c>
      <c r="M245" t="s">
        <v>62</v>
      </c>
      <c r="N245" t="s">
        <v>61</v>
      </c>
    </row>
    <row r="246" spans="1:14" x14ac:dyDescent="0.2">
      <c r="A246" s="1" t="s">
        <v>7309</v>
      </c>
      <c r="B246" s="1" t="s">
        <v>31151</v>
      </c>
      <c r="C246" t="s">
        <v>5312</v>
      </c>
      <c r="D246" s="22">
        <v>30333126</v>
      </c>
      <c r="E246" t="s">
        <v>61</v>
      </c>
      <c r="F246" t="s">
        <v>61</v>
      </c>
      <c r="G246" t="s">
        <v>61</v>
      </c>
      <c r="H246" t="s">
        <v>61</v>
      </c>
      <c r="I246" t="s">
        <v>61</v>
      </c>
      <c r="J246" t="s">
        <v>61</v>
      </c>
      <c r="K246" t="s">
        <v>61</v>
      </c>
      <c r="M246" t="s">
        <v>61</v>
      </c>
      <c r="N246" t="s">
        <v>61</v>
      </c>
    </row>
    <row r="247" spans="1:14" x14ac:dyDescent="0.2">
      <c r="A247" s="1" t="s">
        <v>7310</v>
      </c>
      <c r="B247" s="1" t="s">
        <v>31152</v>
      </c>
      <c r="C247" t="s">
        <v>5313</v>
      </c>
      <c r="D247" s="22">
        <v>30333126</v>
      </c>
      <c r="E247" t="s">
        <v>61</v>
      </c>
      <c r="F247" t="s">
        <v>61</v>
      </c>
      <c r="G247" t="s">
        <v>61</v>
      </c>
      <c r="H247" t="s">
        <v>61</v>
      </c>
      <c r="I247" t="s">
        <v>61</v>
      </c>
      <c r="J247" t="s">
        <v>61</v>
      </c>
      <c r="K247" t="s">
        <v>61</v>
      </c>
      <c r="L247" t="s">
        <v>62</v>
      </c>
      <c r="M247" t="s">
        <v>62</v>
      </c>
      <c r="N247" t="s">
        <v>61</v>
      </c>
    </row>
    <row r="248" spans="1:14" x14ac:dyDescent="0.2">
      <c r="A248" s="1" t="s">
        <v>7311</v>
      </c>
      <c r="B248" s="1" t="s">
        <v>31153</v>
      </c>
      <c r="C248" t="s">
        <v>5314</v>
      </c>
      <c r="D248" s="22">
        <v>30333126</v>
      </c>
      <c r="E248" t="s">
        <v>61</v>
      </c>
      <c r="F248" t="s">
        <v>61</v>
      </c>
      <c r="G248" t="s">
        <v>61</v>
      </c>
      <c r="H248" t="s">
        <v>61</v>
      </c>
      <c r="J248" t="s">
        <v>61</v>
      </c>
      <c r="K248" t="s">
        <v>61</v>
      </c>
      <c r="M248" t="s">
        <v>62</v>
      </c>
      <c r="N248" t="s">
        <v>61</v>
      </c>
    </row>
    <row r="249" spans="1:14" x14ac:dyDescent="0.2">
      <c r="A249" s="1" t="s">
        <v>7312</v>
      </c>
      <c r="B249" s="1" t="s">
        <v>31154</v>
      </c>
      <c r="C249" t="s">
        <v>5315</v>
      </c>
      <c r="D249" s="22">
        <v>30333126</v>
      </c>
      <c r="E249" t="s">
        <v>61</v>
      </c>
      <c r="F249" t="s">
        <v>61</v>
      </c>
      <c r="G249" t="s">
        <v>61</v>
      </c>
      <c r="H249" t="s">
        <v>61</v>
      </c>
      <c r="I249" t="s">
        <v>62</v>
      </c>
      <c r="J249" t="s">
        <v>61</v>
      </c>
      <c r="K249" t="s">
        <v>62</v>
      </c>
      <c r="L249" t="s">
        <v>62</v>
      </c>
      <c r="M249" t="s">
        <v>61</v>
      </c>
      <c r="N249" t="s">
        <v>61</v>
      </c>
    </row>
    <row r="250" spans="1:14" x14ac:dyDescent="0.2">
      <c r="A250" s="1" t="s">
        <v>7313</v>
      </c>
      <c r="B250" s="1" t="s">
        <v>31155</v>
      </c>
      <c r="C250" t="s">
        <v>5316</v>
      </c>
      <c r="D250" s="22">
        <v>30333126</v>
      </c>
      <c r="E250" t="s">
        <v>61</v>
      </c>
      <c r="F250" t="s">
        <v>61</v>
      </c>
      <c r="G250" t="s">
        <v>61</v>
      </c>
      <c r="H250" t="s">
        <v>61</v>
      </c>
      <c r="I250" t="s">
        <v>61</v>
      </c>
      <c r="J250" t="s">
        <v>61</v>
      </c>
      <c r="K250" t="s">
        <v>61</v>
      </c>
      <c r="M250" t="s">
        <v>61</v>
      </c>
      <c r="N250" t="s">
        <v>61</v>
      </c>
    </row>
    <row r="251" spans="1:14" x14ac:dyDescent="0.2">
      <c r="A251" s="1" t="s">
        <v>7314</v>
      </c>
      <c r="B251" s="1" t="s">
        <v>31156</v>
      </c>
      <c r="C251" t="s">
        <v>5317</v>
      </c>
      <c r="D251" s="22">
        <v>30333126</v>
      </c>
      <c r="E251" t="s">
        <v>61</v>
      </c>
      <c r="F251" t="s">
        <v>61</v>
      </c>
      <c r="G251" t="s">
        <v>61</v>
      </c>
      <c r="H251" t="s">
        <v>61</v>
      </c>
      <c r="I251" t="s">
        <v>61</v>
      </c>
      <c r="J251" t="s">
        <v>61</v>
      </c>
      <c r="K251" t="s">
        <v>61</v>
      </c>
      <c r="M251" t="s">
        <v>61</v>
      </c>
      <c r="N251" t="s">
        <v>61</v>
      </c>
    </row>
    <row r="252" spans="1:14" x14ac:dyDescent="0.2">
      <c r="A252" s="1" t="s">
        <v>7315</v>
      </c>
      <c r="B252" s="1" t="s">
        <v>31157</v>
      </c>
      <c r="C252" t="s">
        <v>5318</v>
      </c>
      <c r="D252" s="22">
        <v>30333126</v>
      </c>
      <c r="E252" t="s">
        <v>62</v>
      </c>
      <c r="G252" t="s">
        <v>61</v>
      </c>
      <c r="H252" t="s">
        <v>61</v>
      </c>
      <c r="I252" t="s">
        <v>61</v>
      </c>
      <c r="J252" t="s">
        <v>61</v>
      </c>
      <c r="K252" t="s">
        <v>61</v>
      </c>
      <c r="L252" t="s">
        <v>62</v>
      </c>
      <c r="M252" t="s">
        <v>62</v>
      </c>
      <c r="N252" t="s">
        <v>61</v>
      </c>
    </row>
    <row r="253" spans="1:14" x14ac:dyDescent="0.2">
      <c r="A253" s="1" t="s">
        <v>7316</v>
      </c>
      <c r="B253" s="1" t="s">
        <v>31158</v>
      </c>
      <c r="C253" t="s">
        <v>5319</v>
      </c>
      <c r="D253" s="22">
        <v>30333126</v>
      </c>
      <c r="E253" t="s">
        <v>61</v>
      </c>
      <c r="F253" t="s">
        <v>61</v>
      </c>
      <c r="G253" t="s">
        <v>61</v>
      </c>
      <c r="H253" t="s">
        <v>61</v>
      </c>
      <c r="I253" t="s">
        <v>61</v>
      </c>
      <c r="J253" t="s">
        <v>61</v>
      </c>
      <c r="K253" t="s">
        <v>61</v>
      </c>
      <c r="L253" t="s">
        <v>62</v>
      </c>
      <c r="M253" t="s">
        <v>62</v>
      </c>
      <c r="N253" t="s">
        <v>61</v>
      </c>
    </row>
    <row r="254" spans="1:14" x14ac:dyDescent="0.2">
      <c r="A254" s="1" t="s">
        <v>7317</v>
      </c>
      <c r="B254" s="1" t="s">
        <v>31159</v>
      </c>
      <c r="C254" t="s">
        <v>5320</v>
      </c>
      <c r="D254" s="22">
        <v>30333126</v>
      </c>
      <c r="E254" t="s">
        <v>61</v>
      </c>
      <c r="F254" t="s">
        <v>61</v>
      </c>
      <c r="G254" t="s">
        <v>61</v>
      </c>
      <c r="H254" t="s">
        <v>61</v>
      </c>
      <c r="I254" t="s">
        <v>62</v>
      </c>
      <c r="J254" t="s">
        <v>61</v>
      </c>
      <c r="K254" t="s">
        <v>62</v>
      </c>
      <c r="L254" t="s">
        <v>62</v>
      </c>
      <c r="M254" t="s">
        <v>61</v>
      </c>
      <c r="N254" t="s">
        <v>61</v>
      </c>
    </row>
    <row r="255" spans="1:14" x14ac:dyDescent="0.2">
      <c r="A255" s="1" t="s">
        <v>7318</v>
      </c>
      <c r="B255" s="1" t="s">
        <v>31160</v>
      </c>
      <c r="C255" t="s">
        <v>5321</v>
      </c>
      <c r="D255" s="22">
        <v>30333126</v>
      </c>
      <c r="E255" t="s">
        <v>61</v>
      </c>
      <c r="F255" t="s">
        <v>61</v>
      </c>
      <c r="G255" t="s">
        <v>61</v>
      </c>
      <c r="H255" t="s">
        <v>61</v>
      </c>
      <c r="I255" t="s">
        <v>61</v>
      </c>
      <c r="J255" t="s">
        <v>61</v>
      </c>
      <c r="K255" t="s">
        <v>61</v>
      </c>
      <c r="M255" t="s">
        <v>61</v>
      </c>
      <c r="N255" t="s">
        <v>61</v>
      </c>
    </row>
    <row r="256" spans="1:14" x14ac:dyDescent="0.2">
      <c r="A256" s="1" t="s">
        <v>7319</v>
      </c>
      <c r="B256" s="1" t="s">
        <v>31161</v>
      </c>
      <c r="C256" t="s">
        <v>5322</v>
      </c>
      <c r="D256">
        <v>30333126</v>
      </c>
      <c r="E256" t="s">
        <v>61</v>
      </c>
      <c r="F256" t="s">
        <v>61</v>
      </c>
      <c r="G256" t="s">
        <v>61</v>
      </c>
      <c r="H256" t="s">
        <v>61</v>
      </c>
      <c r="I256" t="s">
        <v>62</v>
      </c>
      <c r="J256" t="s">
        <v>61</v>
      </c>
      <c r="K256" t="s">
        <v>62</v>
      </c>
      <c r="L256" t="s">
        <v>62</v>
      </c>
      <c r="M256" t="s">
        <v>62</v>
      </c>
      <c r="N256" t="s">
        <v>61</v>
      </c>
    </row>
    <row r="257" spans="1:14" x14ac:dyDescent="0.2">
      <c r="A257" s="1" t="s">
        <v>7320</v>
      </c>
      <c r="B257" s="1" t="s">
        <v>31162</v>
      </c>
      <c r="C257" t="s">
        <v>5323</v>
      </c>
      <c r="D257" s="22">
        <v>30333126</v>
      </c>
      <c r="E257" t="s">
        <v>61</v>
      </c>
      <c r="F257" t="s">
        <v>61</v>
      </c>
      <c r="G257" t="s">
        <v>61</v>
      </c>
      <c r="H257" t="s">
        <v>61</v>
      </c>
      <c r="I257" t="s">
        <v>62</v>
      </c>
      <c r="J257" t="s">
        <v>61</v>
      </c>
      <c r="K257" t="s">
        <v>62</v>
      </c>
      <c r="L257" t="s">
        <v>62</v>
      </c>
      <c r="M257" t="s">
        <v>62</v>
      </c>
      <c r="N257" t="s">
        <v>61</v>
      </c>
    </row>
    <row r="258" spans="1:14" x14ac:dyDescent="0.2">
      <c r="A258" s="1" t="s">
        <v>7321</v>
      </c>
      <c r="B258" s="1" t="s">
        <v>31163</v>
      </c>
      <c r="C258" t="s">
        <v>5324</v>
      </c>
      <c r="D258" s="22">
        <v>30333126</v>
      </c>
      <c r="E258" t="s">
        <v>61</v>
      </c>
      <c r="F258" t="s">
        <v>61</v>
      </c>
      <c r="G258" t="s">
        <v>61</v>
      </c>
      <c r="H258" t="s">
        <v>61</v>
      </c>
      <c r="I258" t="s">
        <v>61</v>
      </c>
      <c r="J258" t="s">
        <v>61</v>
      </c>
      <c r="K258" t="s">
        <v>61</v>
      </c>
      <c r="M258" t="s">
        <v>61</v>
      </c>
      <c r="N258" t="s">
        <v>61</v>
      </c>
    </row>
    <row r="259" spans="1:14" x14ac:dyDescent="0.2">
      <c r="A259" s="1" t="s">
        <v>7322</v>
      </c>
      <c r="B259" s="1" t="s">
        <v>31164</v>
      </c>
      <c r="C259" t="s">
        <v>5325</v>
      </c>
      <c r="D259" s="22">
        <v>30333126</v>
      </c>
      <c r="E259" t="s">
        <v>61</v>
      </c>
      <c r="F259" t="s">
        <v>61</v>
      </c>
      <c r="G259" t="s">
        <v>61</v>
      </c>
      <c r="H259" t="s">
        <v>61</v>
      </c>
      <c r="I259" t="s">
        <v>62</v>
      </c>
      <c r="J259" t="s">
        <v>61</v>
      </c>
      <c r="K259" t="s">
        <v>62</v>
      </c>
      <c r="L259" t="s">
        <v>62</v>
      </c>
      <c r="M259" t="s">
        <v>61</v>
      </c>
      <c r="N259" t="s">
        <v>61</v>
      </c>
    </row>
    <row r="260" spans="1:14" x14ac:dyDescent="0.2">
      <c r="A260" s="1" t="s">
        <v>7323</v>
      </c>
      <c r="B260" s="1" t="s">
        <v>31165</v>
      </c>
      <c r="C260" t="s">
        <v>5326</v>
      </c>
      <c r="D260" s="22">
        <v>30333126</v>
      </c>
      <c r="E260" t="s">
        <v>61</v>
      </c>
      <c r="F260" t="s">
        <v>61</v>
      </c>
      <c r="G260" t="s">
        <v>61</v>
      </c>
      <c r="H260" t="s">
        <v>61</v>
      </c>
      <c r="I260" t="s">
        <v>61</v>
      </c>
      <c r="J260" t="s">
        <v>61</v>
      </c>
      <c r="K260" t="s">
        <v>61</v>
      </c>
      <c r="M260" t="s">
        <v>61</v>
      </c>
      <c r="N260" t="s">
        <v>61</v>
      </c>
    </row>
    <row r="261" spans="1:14" x14ac:dyDescent="0.2">
      <c r="A261" s="1" t="s">
        <v>7324</v>
      </c>
      <c r="B261" s="1" t="s">
        <v>31166</v>
      </c>
      <c r="C261" t="s">
        <v>5327</v>
      </c>
      <c r="D261" s="22">
        <v>30333126</v>
      </c>
      <c r="E261" t="s">
        <v>61</v>
      </c>
      <c r="F261" t="s">
        <v>61</v>
      </c>
      <c r="G261" t="s">
        <v>61</v>
      </c>
      <c r="H261" t="s">
        <v>61</v>
      </c>
      <c r="I261" t="s">
        <v>61</v>
      </c>
      <c r="J261" t="s">
        <v>61</v>
      </c>
      <c r="K261" t="s">
        <v>61</v>
      </c>
      <c r="M261" t="s">
        <v>61</v>
      </c>
      <c r="N261" t="s">
        <v>61</v>
      </c>
    </row>
    <row r="262" spans="1:14" x14ac:dyDescent="0.2">
      <c r="A262" s="1" t="s">
        <v>7325</v>
      </c>
      <c r="B262" s="1" t="s">
        <v>31167</v>
      </c>
      <c r="C262" t="s">
        <v>5328</v>
      </c>
      <c r="D262" s="22">
        <v>30333126</v>
      </c>
      <c r="E262" t="s">
        <v>61</v>
      </c>
      <c r="F262" t="s">
        <v>61</v>
      </c>
      <c r="G262" t="s">
        <v>61</v>
      </c>
      <c r="H262" t="s">
        <v>61</v>
      </c>
      <c r="I262" t="s">
        <v>62</v>
      </c>
      <c r="J262" t="s">
        <v>61</v>
      </c>
      <c r="K262" t="s">
        <v>61</v>
      </c>
      <c r="L262" t="s">
        <v>62</v>
      </c>
      <c r="M262" t="s">
        <v>62</v>
      </c>
      <c r="N262" t="s">
        <v>61</v>
      </c>
    </row>
    <row r="263" spans="1:14" x14ac:dyDescent="0.2">
      <c r="A263" s="1" t="s">
        <v>7326</v>
      </c>
      <c r="B263" s="1" t="s">
        <v>31168</v>
      </c>
      <c r="C263" t="s">
        <v>5329</v>
      </c>
      <c r="D263" s="22">
        <v>30333126</v>
      </c>
      <c r="E263" t="s">
        <v>61</v>
      </c>
      <c r="F263" t="s">
        <v>61</v>
      </c>
      <c r="G263" t="s">
        <v>61</v>
      </c>
      <c r="H263" t="s">
        <v>61</v>
      </c>
      <c r="I263" t="s">
        <v>62</v>
      </c>
      <c r="J263" t="s">
        <v>61</v>
      </c>
      <c r="K263" t="s">
        <v>62</v>
      </c>
      <c r="L263" t="s">
        <v>62</v>
      </c>
      <c r="M263" t="s">
        <v>61</v>
      </c>
      <c r="N263" t="s">
        <v>61</v>
      </c>
    </row>
    <row r="264" spans="1:14" x14ac:dyDescent="0.2">
      <c r="A264" s="1" t="s">
        <v>7327</v>
      </c>
      <c r="B264" s="1" t="s">
        <v>31169</v>
      </c>
      <c r="C264" t="s">
        <v>5330</v>
      </c>
      <c r="D264" s="22">
        <v>30333126</v>
      </c>
      <c r="E264" t="s">
        <v>61</v>
      </c>
      <c r="F264" t="s">
        <v>61</v>
      </c>
      <c r="G264" t="s">
        <v>61</v>
      </c>
      <c r="H264" t="s">
        <v>61</v>
      </c>
      <c r="I264" t="s">
        <v>61</v>
      </c>
      <c r="J264" t="s">
        <v>61</v>
      </c>
      <c r="K264" t="s">
        <v>61</v>
      </c>
      <c r="M264" t="s">
        <v>62</v>
      </c>
      <c r="N264" t="s">
        <v>61</v>
      </c>
    </row>
    <row r="265" spans="1:14" x14ac:dyDescent="0.2">
      <c r="A265" s="1" t="s">
        <v>7328</v>
      </c>
      <c r="B265" s="1" t="s">
        <v>31170</v>
      </c>
      <c r="C265" t="s">
        <v>5331</v>
      </c>
      <c r="D265" s="22">
        <v>30333126</v>
      </c>
      <c r="E265" t="s">
        <v>61</v>
      </c>
      <c r="F265" t="s">
        <v>61</v>
      </c>
      <c r="G265" t="s">
        <v>61</v>
      </c>
      <c r="H265" t="s">
        <v>61</v>
      </c>
      <c r="I265" t="s">
        <v>61</v>
      </c>
      <c r="J265" t="s">
        <v>61</v>
      </c>
      <c r="K265" t="s">
        <v>61</v>
      </c>
      <c r="M265" t="s">
        <v>61</v>
      </c>
      <c r="N265" t="s">
        <v>61</v>
      </c>
    </row>
    <row r="266" spans="1:14" x14ac:dyDescent="0.2">
      <c r="A266" s="1" t="s">
        <v>7329</v>
      </c>
      <c r="B266" s="1" t="s">
        <v>31171</v>
      </c>
      <c r="C266" t="s">
        <v>5332</v>
      </c>
      <c r="D266" s="22">
        <v>30333126</v>
      </c>
      <c r="E266" t="s">
        <v>61</v>
      </c>
      <c r="F266" t="s">
        <v>61</v>
      </c>
      <c r="G266" t="s">
        <v>61</v>
      </c>
      <c r="H266" t="s">
        <v>61</v>
      </c>
      <c r="I266" t="s">
        <v>62</v>
      </c>
      <c r="J266" t="s">
        <v>61</v>
      </c>
      <c r="K266" t="s">
        <v>61</v>
      </c>
      <c r="M266" t="s">
        <v>62</v>
      </c>
      <c r="N266" t="s">
        <v>61</v>
      </c>
    </row>
    <row r="267" spans="1:14" x14ac:dyDescent="0.2">
      <c r="A267" s="1" t="s">
        <v>7330</v>
      </c>
      <c r="B267" s="1" t="s">
        <v>31172</v>
      </c>
      <c r="C267" t="s">
        <v>5333</v>
      </c>
      <c r="D267">
        <v>30333126</v>
      </c>
      <c r="E267" t="s">
        <v>61</v>
      </c>
      <c r="F267" t="s">
        <v>61</v>
      </c>
      <c r="G267" t="s">
        <v>61</v>
      </c>
      <c r="H267" t="s">
        <v>61</v>
      </c>
      <c r="I267" t="s">
        <v>61</v>
      </c>
      <c r="J267" t="s">
        <v>61</v>
      </c>
      <c r="K267" t="s">
        <v>61</v>
      </c>
      <c r="M267" t="s">
        <v>61</v>
      </c>
      <c r="N267" t="s">
        <v>61</v>
      </c>
    </row>
    <row r="268" spans="1:14" x14ac:dyDescent="0.2">
      <c r="A268" s="1" t="s">
        <v>7331</v>
      </c>
      <c r="B268" s="1" t="s">
        <v>31173</v>
      </c>
      <c r="C268" t="s">
        <v>5334</v>
      </c>
      <c r="D268" s="22">
        <v>30333126</v>
      </c>
      <c r="E268" t="s">
        <v>62</v>
      </c>
      <c r="F268" t="s">
        <v>62</v>
      </c>
      <c r="G268" t="s">
        <v>62</v>
      </c>
      <c r="H268" t="s">
        <v>61</v>
      </c>
      <c r="I268" t="s">
        <v>61</v>
      </c>
      <c r="J268" t="s">
        <v>62</v>
      </c>
      <c r="K268" t="s">
        <v>61</v>
      </c>
      <c r="M268" t="s">
        <v>61</v>
      </c>
      <c r="N268" t="s">
        <v>62</v>
      </c>
    </row>
    <row r="269" spans="1:14" x14ac:dyDescent="0.2">
      <c r="A269" s="1" t="s">
        <v>7332</v>
      </c>
      <c r="B269" s="1" t="s">
        <v>31174</v>
      </c>
      <c r="C269" t="s">
        <v>5335</v>
      </c>
      <c r="D269" s="22">
        <v>30333126</v>
      </c>
      <c r="E269" t="s">
        <v>62</v>
      </c>
      <c r="G269" t="s">
        <v>61</v>
      </c>
      <c r="H269" t="s">
        <v>61</v>
      </c>
      <c r="I269" t="s">
        <v>61</v>
      </c>
      <c r="J269" t="s">
        <v>61</v>
      </c>
      <c r="K269" t="s">
        <v>61</v>
      </c>
      <c r="M269" t="s">
        <v>61</v>
      </c>
      <c r="N269" t="s">
        <v>61</v>
      </c>
    </row>
    <row r="270" spans="1:14" x14ac:dyDescent="0.2">
      <c r="A270" s="1" t="s">
        <v>7333</v>
      </c>
      <c r="B270" s="1" t="s">
        <v>31175</v>
      </c>
      <c r="C270" t="s">
        <v>5336</v>
      </c>
      <c r="D270" s="22">
        <v>30333126</v>
      </c>
      <c r="E270" t="s">
        <v>61</v>
      </c>
      <c r="F270" t="s">
        <v>61</v>
      </c>
      <c r="G270" t="s">
        <v>61</v>
      </c>
      <c r="H270" t="s">
        <v>61</v>
      </c>
      <c r="I270" t="s">
        <v>61</v>
      </c>
      <c r="J270" t="s">
        <v>61</v>
      </c>
      <c r="K270" t="s">
        <v>61</v>
      </c>
      <c r="M270" t="s">
        <v>61</v>
      </c>
      <c r="N270" t="s">
        <v>61</v>
      </c>
    </row>
    <row r="271" spans="1:14" x14ac:dyDescent="0.2">
      <c r="A271" s="1" t="s">
        <v>7334</v>
      </c>
      <c r="B271" s="1" t="s">
        <v>31176</v>
      </c>
      <c r="C271" t="s">
        <v>5337</v>
      </c>
      <c r="D271" s="22">
        <v>30333126</v>
      </c>
      <c r="E271" t="s">
        <v>61</v>
      </c>
      <c r="F271" t="s">
        <v>61</v>
      </c>
      <c r="G271" t="s">
        <v>61</v>
      </c>
      <c r="H271" t="s">
        <v>61</v>
      </c>
      <c r="I271" t="s">
        <v>61</v>
      </c>
      <c r="J271" t="s">
        <v>61</v>
      </c>
      <c r="K271" t="s">
        <v>61</v>
      </c>
      <c r="M271" t="s">
        <v>61</v>
      </c>
      <c r="N271" t="s">
        <v>61</v>
      </c>
    </row>
    <row r="272" spans="1:14" x14ac:dyDescent="0.2">
      <c r="A272" s="1" t="s">
        <v>7335</v>
      </c>
      <c r="B272" s="1" t="s">
        <v>31177</v>
      </c>
      <c r="C272" t="s">
        <v>5338</v>
      </c>
      <c r="D272" s="22">
        <v>30333126</v>
      </c>
      <c r="E272" t="s">
        <v>61</v>
      </c>
      <c r="F272" t="s">
        <v>61</v>
      </c>
      <c r="G272" t="s">
        <v>61</v>
      </c>
      <c r="H272" t="s">
        <v>61</v>
      </c>
      <c r="I272" t="s">
        <v>61</v>
      </c>
      <c r="J272" t="s">
        <v>61</v>
      </c>
      <c r="K272" t="s">
        <v>61</v>
      </c>
      <c r="M272" t="s">
        <v>61</v>
      </c>
      <c r="N272" t="s">
        <v>61</v>
      </c>
    </row>
    <row r="273" spans="1:14" x14ac:dyDescent="0.2">
      <c r="A273" s="1" t="s">
        <v>7336</v>
      </c>
      <c r="B273" s="1" t="s">
        <v>31178</v>
      </c>
      <c r="C273" t="s">
        <v>5339</v>
      </c>
      <c r="D273" s="22">
        <v>30333126</v>
      </c>
      <c r="E273" t="s">
        <v>61</v>
      </c>
      <c r="F273" t="s">
        <v>61</v>
      </c>
      <c r="G273" t="s">
        <v>61</v>
      </c>
      <c r="H273" t="s">
        <v>61</v>
      </c>
      <c r="I273" t="s">
        <v>61</v>
      </c>
      <c r="J273" t="s">
        <v>61</v>
      </c>
      <c r="K273" t="s">
        <v>61</v>
      </c>
      <c r="L273" t="s">
        <v>62</v>
      </c>
      <c r="M273" t="s">
        <v>62</v>
      </c>
      <c r="N273" t="s">
        <v>61</v>
      </c>
    </row>
    <row r="274" spans="1:14" x14ac:dyDescent="0.2">
      <c r="A274" s="1" t="s">
        <v>7337</v>
      </c>
      <c r="B274" s="1" t="s">
        <v>31179</v>
      </c>
      <c r="C274" t="s">
        <v>5340</v>
      </c>
      <c r="D274" s="22">
        <v>30333126</v>
      </c>
      <c r="E274" t="s">
        <v>61</v>
      </c>
      <c r="F274" t="s">
        <v>61</v>
      </c>
      <c r="G274" t="s">
        <v>61</v>
      </c>
      <c r="H274" t="s">
        <v>61</v>
      </c>
      <c r="I274" t="s">
        <v>61</v>
      </c>
      <c r="J274" t="s">
        <v>61</v>
      </c>
      <c r="K274" t="s">
        <v>61</v>
      </c>
      <c r="M274" t="s">
        <v>61</v>
      </c>
      <c r="N274" t="s">
        <v>61</v>
      </c>
    </row>
    <row r="275" spans="1:14" x14ac:dyDescent="0.2">
      <c r="A275" s="1" t="s">
        <v>7338</v>
      </c>
      <c r="B275" s="1" t="s">
        <v>31180</v>
      </c>
      <c r="C275" t="s">
        <v>5341</v>
      </c>
      <c r="D275" s="22">
        <v>30333126</v>
      </c>
      <c r="E275" t="s">
        <v>61</v>
      </c>
      <c r="F275" t="s">
        <v>61</v>
      </c>
      <c r="G275" t="s">
        <v>61</v>
      </c>
      <c r="H275" t="s">
        <v>61</v>
      </c>
      <c r="I275" t="s">
        <v>61</v>
      </c>
      <c r="J275" t="s">
        <v>61</v>
      </c>
      <c r="K275" t="s">
        <v>61</v>
      </c>
      <c r="M275" t="s">
        <v>61</v>
      </c>
      <c r="N275" t="s">
        <v>61</v>
      </c>
    </row>
    <row r="276" spans="1:14" x14ac:dyDescent="0.2">
      <c r="A276" s="1" t="s">
        <v>7339</v>
      </c>
      <c r="B276" s="1" t="s">
        <v>31181</v>
      </c>
      <c r="C276" t="s">
        <v>5342</v>
      </c>
      <c r="D276" s="22">
        <v>30333126</v>
      </c>
      <c r="E276" t="s">
        <v>61</v>
      </c>
      <c r="F276" t="s">
        <v>61</v>
      </c>
      <c r="G276" t="s">
        <v>61</v>
      </c>
      <c r="H276" t="s">
        <v>61</v>
      </c>
      <c r="I276" t="s">
        <v>61</v>
      </c>
      <c r="J276" t="s">
        <v>61</v>
      </c>
      <c r="K276" t="s">
        <v>61</v>
      </c>
      <c r="M276" t="s">
        <v>61</v>
      </c>
      <c r="N276" t="s">
        <v>61</v>
      </c>
    </row>
    <row r="277" spans="1:14" x14ac:dyDescent="0.2">
      <c r="A277" s="1" t="s">
        <v>7340</v>
      </c>
      <c r="B277" s="1" t="s">
        <v>31182</v>
      </c>
      <c r="C277" t="s">
        <v>5343</v>
      </c>
      <c r="D277" s="22">
        <v>30333126</v>
      </c>
      <c r="E277" t="s">
        <v>61</v>
      </c>
      <c r="F277" t="s">
        <v>61</v>
      </c>
      <c r="G277" t="s">
        <v>61</v>
      </c>
      <c r="H277" t="s">
        <v>61</v>
      </c>
      <c r="I277" t="s">
        <v>61</v>
      </c>
      <c r="J277" t="s">
        <v>61</v>
      </c>
      <c r="K277" t="s">
        <v>61</v>
      </c>
      <c r="L277" t="s">
        <v>62</v>
      </c>
      <c r="M277" t="s">
        <v>62</v>
      </c>
      <c r="N277" t="s">
        <v>61</v>
      </c>
    </row>
    <row r="278" spans="1:14" x14ac:dyDescent="0.2">
      <c r="A278" s="1" t="s">
        <v>7341</v>
      </c>
      <c r="B278" s="1" t="s">
        <v>31183</v>
      </c>
      <c r="C278" t="s">
        <v>5344</v>
      </c>
      <c r="D278" s="22">
        <v>30333126</v>
      </c>
      <c r="E278" t="s">
        <v>61</v>
      </c>
      <c r="F278" t="s">
        <v>61</v>
      </c>
      <c r="G278" t="s">
        <v>61</v>
      </c>
      <c r="H278" t="s">
        <v>61</v>
      </c>
      <c r="I278" t="s">
        <v>61</v>
      </c>
      <c r="J278" t="s">
        <v>61</v>
      </c>
      <c r="K278" t="s">
        <v>61</v>
      </c>
      <c r="M278" t="s">
        <v>61</v>
      </c>
      <c r="N278" t="s">
        <v>61</v>
      </c>
    </row>
    <row r="279" spans="1:14" x14ac:dyDescent="0.2">
      <c r="A279" s="1" t="s">
        <v>7342</v>
      </c>
      <c r="B279" s="1" t="s">
        <v>31184</v>
      </c>
      <c r="C279" t="s">
        <v>5345</v>
      </c>
      <c r="D279" s="22">
        <v>30333126</v>
      </c>
      <c r="E279" t="s">
        <v>61</v>
      </c>
      <c r="F279" t="s">
        <v>61</v>
      </c>
      <c r="G279" t="s">
        <v>61</v>
      </c>
      <c r="H279" t="s">
        <v>61</v>
      </c>
      <c r="I279" t="s">
        <v>61</v>
      </c>
      <c r="J279" t="s">
        <v>61</v>
      </c>
      <c r="K279" t="s">
        <v>61</v>
      </c>
      <c r="L279" t="s">
        <v>62</v>
      </c>
      <c r="M279" t="s">
        <v>62</v>
      </c>
      <c r="N279" t="s">
        <v>61</v>
      </c>
    </row>
    <row r="280" spans="1:14" x14ac:dyDescent="0.2">
      <c r="A280" s="1" t="s">
        <v>7343</v>
      </c>
      <c r="B280" s="1" t="s">
        <v>31185</v>
      </c>
      <c r="C280" t="s">
        <v>5346</v>
      </c>
      <c r="D280" s="22">
        <v>30333126</v>
      </c>
      <c r="E280" t="s">
        <v>61</v>
      </c>
      <c r="F280" t="s">
        <v>61</v>
      </c>
      <c r="G280" t="s">
        <v>61</v>
      </c>
      <c r="H280" t="s">
        <v>61</v>
      </c>
      <c r="I280" t="s">
        <v>61</v>
      </c>
      <c r="J280" t="s">
        <v>61</v>
      </c>
      <c r="K280" t="s">
        <v>61</v>
      </c>
      <c r="M280" t="s">
        <v>61</v>
      </c>
      <c r="N280" t="s">
        <v>61</v>
      </c>
    </row>
    <row r="281" spans="1:14" x14ac:dyDescent="0.2">
      <c r="A281" s="1" t="s">
        <v>7344</v>
      </c>
      <c r="B281" s="1" t="s">
        <v>31186</v>
      </c>
      <c r="C281" t="s">
        <v>5347</v>
      </c>
      <c r="D281" s="22">
        <v>30333126</v>
      </c>
      <c r="E281" t="s">
        <v>61</v>
      </c>
      <c r="F281" t="s">
        <v>61</v>
      </c>
      <c r="G281" t="s">
        <v>61</v>
      </c>
      <c r="H281" t="s">
        <v>61</v>
      </c>
      <c r="I281" t="s">
        <v>61</v>
      </c>
      <c r="J281" t="s">
        <v>61</v>
      </c>
      <c r="K281" t="s">
        <v>61</v>
      </c>
      <c r="M281" t="s">
        <v>62</v>
      </c>
      <c r="N281" t="s">
        <v>61</v>
      </c>
    </row>
    <row r="282" spans="1:14" x14ac:dyDescent="0.2">
      <c r="A282" s="1" t="s">
        <v>7345</v>
      </c>
      <c r="B282" s="1" t="s">
        <v>31187</v>
      </c>
      <c r="C282" t="s">
        <v>5348</v>
      </c>
      <c r="D282" s="22">
        <v>30333126</v>
      </c>
      <c r="E282" t="s">
        <v>62</v>
      </c>
      <c r="F282" t="s">
        <v>62</v>
      </c>
      <c r="G282" t="s">
        <v>62</v>
      </c>
      <c r="H282" t="s">
        <v>61</v>
      </c>
      <c r="I282" t="s">
        <v>61</v>
      </c>
      <c r="J282" t="s">
        <v>62</v>
      </c>
      <c r="K282" t="s">
        <v>61</v>
      </c>
      <c r="M282" t="s">
        <v>61</v>
      </c>
      <c r="N282" t="s">
        <v>62</v>
      </c>
    </row>
    <row r="283" spans="1:14" x14ac:dyDescent="0.2">
      <c r="A283" s="1" t="s">
        <v>7346</v>
      </c>
      <c r="B283" s="1" t="s">
        <v>31188</v>
      </c>
      <c r="C283" t="s">
        <v>5349</v>
      </c>
      <c r="D283" s="22">
        <v>30333126</v>
      </c>
      <c r="E283" t="s">
        <v>61</v>
      </c>
      <c r="F283" t="s">
        <v>61</v>
      </c>
      <c r="G283" t="s">
        <v>61</v>
      </c>
      <c r="H283" t="s">
        <v>61</v>
      </c>
      <c r="I283" t="s">
        <v>61</v>
      </c>
      <c r="J283" t="s">
        <v>61</v>
      </c>
      <c r="K283" t="s">
        <v>61</v>
      </c>
      <c r="L283" t="s">
        <v>62</v>
      </c>
      <c r="M283" t="s">
        <v>62</v>
      </c>
      <c r="N283" t="s">
        <v>61</v>
      </c>
    </row>
    <row r="284" spans="1:14" x14ac:dyDescent="0.2">
      <c r="A284" s="1" t="s">
        <v>7347</v>
      </c>
      <c r="B284" s="1" t="s">
        <v>31189</v>
      </c>
      <c r="C284" t="s">
        <v>5350</v>
      </c>
      <c r="D284" s="22">
        <v>30333126</v>
      </c>
      <c r="E284" t="s">
        <v>62</v>
      </c>
      <c r="F284" t="s">
        <v>62</v>
      </c>
      <c r="G284" t="s">
        <v>62</v>
      </c>
      <c r="H284" t="s">
        <v>61</v>
      </c>
      <c r="I284" t="s">
        <v>62</v>
      </c>
      <c r="J284" t="s">
        <v>62</v>
      </c>
      <c r="K284" t="s">
        <v>61</v>
      </c>
      <c r="M284" t="s">
        <v>62</v>
      </c>
      <c r="N284" t="s">
        <v>62</v>
      </c>
    </row>
    <row r="285" spans="1:14" x14ac:dyDescent="0.2">
      <c r="A285" s="1" t="s">
        <v>7348</v>
      </c>
      <c r="B285" s="1" t="s">
        <v>31190</v>
      </c>
      <c r="C285" t="s">
        <v>5351</v>
      </c>
      <c r="D285" s="22">
        <v>30333126</v>
      </c>
      <c r="E285" t="s">
        <v>61</v>
      </c>
      <c r="F285" t="s">
        <v>61</v>
      </c>
      <c r="G285" t="s">
        <v>61</v>
      </c>
      <c r="H285" t="s">
        <v>61</v>
      </c>
      <c r="I285" t="s">
        <v>61</v>
      </c>
      <c r="J285" t="s">
        <v>61</v>
      </c>
      <c r="K285" t="s">
        <v>61</v>
      </c>
      <c r="M285" t="s">
        <v>61</v>
      </c>
      <c r="N285" t="s">
        <v>61</v>
      </c>
    </row>
    <row r="286" spans="1:14" x14ac:dyDescent="0.2">
      <c r="A286" s="1" t="s">
        <v>7349</v>
      </c>
      <c r="B286" s="1" t="s">
        <v>31191</v>
      </c>
      <c r="C286" t="s">
        <v>5352</v>
      </c>
      <c r="D286" s="22">
        <v>30333126</v>
      </c>
      <c r="E286" t="s">
        <v>61</v>
      </c>
      <c r="F286" t="s">
        <v>61</v>
      </c>
      <c r="G286" t="s">
        <v>61</v>
      </c>
      <c r="H286" t="s">
        <v>61</v>
      </c>
      <c r="I286" t="s">
        <v>61</v>
      </c>
      <c r="J286" t="s">
        <v>61</v>
      </c>
      <c r="K286" t="s">
        <v>61</v>
      </c>
      <c r="M286" t="s">
        <v>61</v>
      </c>
      <c r="N286" t="s">
        <v>61</v>
      </c>
    </row>
    <row r="287" spans="1:14" x14ac:dyDescent="0.2">
      <c r="A287" s="1" t="s">
        <v>7350</v>
      </c>
      <c r="B287" s="1" t="s">
        <v>31192</v>
      </c>
      <c r="C287" t="s">
        <v>5353</v>
      </c>
      <c r="D287" s="22">
        <v>30333126</v>
      </c>
      <c r="E287" t="s">
        <v>62</v>
      </c>
      <c r="F287" t="s">
        <v>62</v>
      </c>
      <c r="G287" t="s">
        <v>62</v>
      </c>
      <c r="I287" t="s">
        <v>61</v>
      </c>
      <c r="J287" t="s">
        <v>62</v>
      </c>
      <c r="K287" t="s">
        <v>61</v>
      </c>
      <c r="M287" t="s">
        <v>61</v>
      </c>
      <c r="N287" t="s">
        <v>62</v>
      </c>
    </row>
    <row r="288" spans="1:14" x14ac:dyDescent="0.2">
      <c r="A288" s="1" t="s">
        <v>7351</v>
      </c>
      <c r="B288" s="1" t="s">
        <v>31193</v>
      </c>
      <c r="C288" t="s">
        <v>5354</v>
      </c>
      <c r="D288">
        <v>30333126</v>
      </c>
      <c r="E288" t="s">
        <v>61</v>
      </c>
      <c r="F288" t="s">
        <v>61</v>
      </c>
      <c r="G288" t="s">
        <v>61</v>
      </c>
      <c r="H288" t="s">
        <v>61</v>
      </c>
      <c r="I288" t="s">
        <v>61</v>
      </c>
      <c r="J288" t="s">
        <v>61</v>
      </c>
      <c r="K288" t="s">
        <v>61</v>
      </c>
      <c r="M288" t="s">
        <v>61</v>
      </c>
      <c r="N288" t="s">
        <v>61</v>
      </c>
    </row>
    <row r="289" spans="1:14" x14ac:dyDescent="0.2">
      <c r="A289" s="1" t="s">
        <v>7352</v>
      </c>
      <c r="B289" s="1" t="s">
        <v>31194</v>
      </c>
      <c r="C289" t="s">
        <v>5355</v>
      </c>
      <c r="D289" s="22">
        <v>30333126</v>
      </c>
      <c r="E289" t="s">
        <v>61</v>
      </c>
      <c r="F289" t="s">
        <v>61</v>
      </c>
      <c r="G289" t="s">
        <v>61</v>
      </c>
      <c r="H289" t="s">
        <v>61</v>
      </c>
      <c r="I289" t="s">
        <v>61</v>
      </c>
      <c r="J289" t="s">
        <v>61</v>
      </c>
      <c r="K289" t="s">
        <v>61</v>
      </c>
      <c r="M289" t="s">
        <v>61</v>
      </c>
      <c r="N289" t="s">
        <v>61</v>
      </c>
    </row>
    <row r="290" spans="1:14" x14ac:dyDescent="0.2">
      <c r="A290" s="1" t="s">
        <v>7353</v>
      </c>
      <c r="B290" s="1" t="s">
        <v>31195</v>
      </c>
      <c r="C290" t="s">
        <v>5356</v>
      </c>
      <c r="D290" s="22">
        <v>30333126</v>
      </c>
      <c r="E290" t="s">
        <v>61</v>
      </c>
      <c r="F290" t="s">
        <v>61</v>
      </c>
      <c r="G290" t="s">
        <v>61</v>
      </c>
      <c r="H290" t="s">
        <v>61</v>
      </c>
      <c r="I290" t="s">
        <v>61</v>
      </c>
      <c r="J290" t="s">
        <v>61</v>
      </c>
      <c r="K290" t="s">
        <v>61</v>
      </c>
      <c r="M290" t="s">
        <v>61</v>
      </c>
      <c r="N290" t="s">
        <v>61</v>
      </c>
    </row>
    <row r="291" spans="1:14" x14ac:dyDescent="0.2">
      <c r="A291" s="1" t="s">
        <v>7354</v>
      </c>
      <c r="B291" s="1" t="s">
        <v>31196</v>
      </c>
      <c r="C291" t="s">
        <v>5357</v>
      </c>
      <c r="D291" s="22">
        <v>30333126</v>
      </c>
      <c r="E291" t="s">
        <v>61</v>
      </c>
      <c r="F291" t="s">
        <v>61</v>
      </c>
      <c r="G291" t="s">
        <v>61</v>
      </c>
      <c r="H291" t="s">
        <v>61</v>
      </c>
      <c r="I291" t="s">
        <v>62</v>
      </c>
      <c r="J291" t="s">
        <v>61</v>
      </c>
      <c r="K291" t="s">
        <v>62</v>
      </c>
      <c r="L291" t="s">
        <v>62</v>
      </c>
      <c r="M291" t="s">
        <v>62</v>
      </c>
      <c r="N291" t="s">
        <v>61</v>
      </c>
    </row>
    <row r="292" spans="1:14" x14ac:dyDescent="0.2">
      <c r="A292" s="1" t="s">
        <v>7355</v>
      </c>
      <c r="B292" s="1" t="s">
        <v>31197</v>
      </c>
      <c r="C292" t="s">
        <v>5358</v>
      </c>
      <c r="D292" s="22">
        <v>30333126</v>
      </c>
      <c r="E292" t="s">
        <v>61</v>
      </c>
      <c r="F292" t="s">
        <v>61</v>
      </c>
      <c r="G292" t="s">
        <v>61</v>
      </c>
      <c r="H292" t="s">
        <v>61</v>
      </c>
      <c r="I292" t="s">
        <v>61</v>
      </c>
      <c r="J292" t="s">
        <v>61</v>
      </c>
      <c r="K292" t="s">
        <v>61</v>
      </c>
      <c r="M292" t="s">
        <v>61</v>
      </c>
      <c r="N292" t="s">
        <v>61</v>
      </c>
    </row>
    <row r="293" spans="1:14" x14ac:dyDescent="0.2">
      <c r="A293" s="1" t="s">
        <v>7356</v>
      </c>
      <c r="B293" s="1" t="s">
        <v>31198</v>
      </c>
      <c r="C293" t="s">
        <v>5359</v>
      </c>
      <c r="D293" s="22">
        <v>30333126</v>
      </c>
      <c r="E293" t="s">
        <v>61</v>
      </c>
      <c r="F293" t="s">
        <v>61</v>
      </c>
      <c r="G293" t="s">
        <v>61</v>
      </c>
      <c r="H293" t="s">
        <v>61</v>
      </c>
      <c r="I293" t="s">
        <v>61</v>
      </c>
      <c r="J293" t="s">
        <v>61</v>
      </c>
      <c r="K293" t="s">
        <v>61</v>
      </c>
      <c r="M293" t="s">
        <v>62</v>
      </c>
      <c r="N293" t="s">
        <v>61</v>
      </c>
    </row>
    <row r="294" spans="1:14" x14ac:dyDescent="0.2">
      <c r="A294" s="1" t="s">
        <v>7357</v>
      </c>
      <c r="B294" s="1" t="s">
        <v>31199</v>
      </c>
      <c r="C294" t="s">
        <v>5360</v>
      </c>
      <c r="D294" s="22">
        <v>30333126</v>
      </c>
      <c r="E294" t="s">
        <v>61</v>
      </c>
      <c r="F294" t="s">
        <v>61</v>
      </c>
      <c r="G294" t="s">
        <v>61</v>
      </c>
      <c r="H294" t="s">
        <v>61</v>
      </c>
      <c r="I294" t="s">
        <v>61</v>
      </c>
      <c r="J294" t="s">
        <v>61</v>
      </c>
      <c r="K294" t="s">
        <v>61</v>
      </c>
      <c r="M294" t="s">
        <v>61</v>
      </c>
      <c r="N294" t="s">
        <v>61</v>
      </c>
    </row>
    <row r="295" spans="1:14" x14ac:dyDescent="0.2">
      <c r="A295" s="1" t="s">
        <v>7358</v>
      </c>
      <c r="B295" s="1" t="s">
        <v>31200</v>
      </c>
      <c r="C295" t="s">
        <v>5361</v>
      </c>
      <c r="D295" s="22">
        <v>30333126</v>
      </c>
      <c r="E295" t="s">
        <v>61</v>
      </c>
      <c r="F295" t="s">
        <v>61</v>
      </c>
      <c r="G295" t="s">
        <v>61</v>
      </c>
      <c r="H295" t="s">
        <v>61</v>
      </c>
      <c r="I295" t="s">
        <v>61</v>
      </c>
      <c r="J295" t="s">
        <v>61</v>
      </c>
      <c r="K295" t="s">
        <v>61</v>
      </c>
      <c r="M295" t="s">
        <v>61</v>
      </c>
      <c r="N295" t="s">
        <v>61</v>
      </c>
    </row>
    <row r="296" spans="1:14" x14ac:dyDescent="0.2">
      <c r="A296" s="1" t="s">
        <v>7359</v>
      </c>
      <c r="B296" s="1" t="s">
        <v>31201</v>
      </c>
      <c r="C296" t="s">
        <v>5362</v>
      </c>
      <c r="D296" s="22">
        <v>30333126</v>
      </c>
      <c r="E296" t="s">
        <v>61</v>
      </c>
      <c r="F296" t="s">
        <v>61</v>
      </c>
      <c r="G296" t="s">
        <v>61</v>
      </c>
      <c r="H296" t="s">
        <v>61</v>
      </c>
      <c r="I296" t="s">
        <v>61</v>
      </c>
      <c r="J296" t="s">
        <v>61</v>
      </c>
      <c r="K296" t="s">
        <v>61</v>
      </c>
      <c r="M296" t="s">
        <v>62</v>
      </c>
      <c r="N296" t="s">
        <v>61</v>
      </c>
    </row>
    <row r="297" spans="1:14" x14ac:dyDescent="0.2">
      <c r="A297" s="1" t="s">
        <v>7360</v>
      </c>
      <c r="B297" s="1" t="s">
        <v>31202</v>
      </c>
      <c r="C297" t="s">
        <v>5363</v>
      </c>
      <c r="D297" s="22">
        <v>30333126</v>
      </c>
      <c r="E297" t="s">
        <v>61</v>
      </c>
      <c r="F297" t="s">
        <v>61</v>
      </c>
      <c r="G297" t="s">
        <v>61</v>
      </c>
      <c r="H297" t="s">
        <v>61</v>
      </c>
      <c r="I297" t="s">
        <v>61</v>
      </c>
      <c r="J297" t="s">
        <v>61</v>
      </c>
      <c r="K297" t="s">
        <v>61</v>
      </c>
      <c r="M297" t="s">
        <v>62</v>
      </c>
      <c r="N297" t="s">
        <v>61</v>
      </c>
    </row>
    <row r="298" spans="1:14" x14ac:dyDescent="0.2">
      <c r="A298" s="1" t="s">
        <v>7361</v>
      </c>
      <c r="B298" s="1" t="s">
        <v>31203</v>
      </c>
      <c r="C298" t="s">
        <v>5364</v>
      </c>
      <c r="D298" s="22">
        <v>30333126</v>
      </c>
      <c r="E298" t="s">
        <v>62</v>
      </c>
      <c r="G298" t="s">
        <v>61</v>
      </c>
      <c r="H298" t="s">
        <v>61</v>
      </c>
      <c r="I298" t="s">
        <v>62</v>
      </c>
      <c r="J298" t="s">
        <v>61</v>
      </c>
      <c r="L298" t="s">
        <v>62</v>
      </c>
      <c r="M298" t="s">
        <v>61</v>
      </c>
      <c r="N298" t="s">
        <v>61</v>
      </c>
    </row>
    <row r="299" spans="1:14" x14ac:dyDescent="0.2">
      <c r="A299" s="1" t="s">
        <v>7362</v>
      </c>
      <c r="B299" s="1" t="s">
        <v>31204</v>
      </c>
      <c r="C299" t="s">
        <v>5365</v>
      </c>
      <c r="D299">
        <v>30333126</v>
      </c>
      <c r="E299" t="s">
        <v>62</v>
      </c>
      <c r="G299" t="s">
        <v>61</v>
      </c>
      <c r="H299" t="s">
        <v>61</v>
      </c>
      <c r="I299" t="s">
        <v>62</v>
      </c>
      <c r="J299" t="s">
        <v>61</v>
      </c>
      <c r="L299" t="s">
        <v>62</v>
      </c>
      <c r="M299" t="s">
        <v>61</v>
      </c>
      <c r="N299" t="s">
        <v>61</v>
      </c>
    </row>
    <row r="300" spans="1:14" x14ac:dyDescent="0.2">
      <c r="A300" s="1" t="s">
        <v>7363</v>
      </c>
      <c r="B300" s="1" t="s">
        <v>31205</v>
      </c>
      <c r="C300" t="s">
        <v>5366</v>
      </c>
      <c r="D300" s="22">
        <v>30333126</v>
      </c>
      <c r="E300" t="s">
        <v>61</v>
      </c>
      <c r="F300" t="s">
        <v>61</v>
      </c>
      <c r="G300" t="s">
        <v>61</v>
      </c>
      <c r="H300" t="s">
        <v>61</v>
      </c>
      <c r="I300" t="s">
        <v>61</v>
      </c>
      <c r="J300" t="s">
        <v>61</v>
      </c>
      <c r="K300" t="s">
        <v>61</v>
      </c>
      <c r="M300" t="s">
        <v>62</v>
      </c>
      <c r="N300" t="s">
        <v>61</v>
      </c>
    </row>
    <row r="301" spans="1:14" x14ac:dyDescent="0.2">
      <c r="A301" s="1" t="s">
        <v>7364</v>
      </c>
      <c r="B301" s="1" t="s">
        <v>31206</v>
      </c>
      <c r="C301" t="s">
        <v>5367</v>
      </c>
      <c r="D301" s="22">
        <v>30333126</v>
      </c>
      <c r="E301" t="s">
        <v>62</v>
      </c>
      <c r="G301" t="s">
        <v>61</v>
      </c>
      <c r="H301" t="s">
        <v>61</v>
      </c>
      <c r="I301" t="s">
        <v>62</v>
      </c>
      <c r="J301" t="s">
        <v>61</v>
      </c>
      <c r="K301" t="s">
        <v>62</v>
      </c>
      <c r="L301" t="s">
        <v>62</v>
      </c>
      <c r="M301" t="s">
        <v>61</v>
      </c>
      <c r="N301" t="s">
        <v>61</v>
      </c>
    </row>
    <row r="302" spans="1:14" x14ac:dyDescent="0.2">
      <c r="A302" s="1" t="s">
        <v>7365</v>
      </c>
      <c r="B302" s="1" t="s">
        <v>31207</v>
      </c>
      <c r="C302" t="s">
        <v>5368</v>
      </c>
      <c r="D302" s="22">
        <v>30333126</v>
      </c>
      <c r="E302" t="s">
        <v>61</v>
      </c>
      <c r="F302" t="s">
        <v>61</v>
      </c>
      <c r="G302" t="s">
        <v>61</v>
      </c>
      <c r="H302" t="s">
        <v>61</v>
      </c>
      <c r="I302" t="s">
        <v>62</v>
      </c>
      <c r="J302" t="s">
        <v>61</v>
      </c>
      <c r="K302" t="s">
        <v>62</v>
      </c>
      <c r="L302" t="s">
        <v>62</v>
      </c>
      <c r="M302" t="s">
        <v>61</v>
      </c>
      <c r="N302" t="s">
        <v>61</v>
      </c>
    </row>
    <row r="303" spans="1:14" x14ac:dyDescent="0.2">
      <c r="A303" s="1" t="s">
        <v>7366</v>
      </c>
      <c r="B303" s="1" t="s">
        <v>31208</v>
      </c>
      <c r="C303" t="s">
        <v>5369</v>
      </c>
      <c r="D303" s="22">
        <v>30333126</v>
      </c>
      <c r="E303" t="s">
        <v>62</v>
      </c>
      <c r="G303" t="s">
        <v>61</v>
      </c>
      <c r="H303" t="s">
        <v>61</v>
      </c>
      <c r="I303" t="s">
        <v>62</v>
      </c>
      <c r="J303" t="s">
        <v>61</v>
      </c>
      <c r="K303" t="s">
        <v>62</v>
      </c>
      <c r="L303" t="s">
        <v>62</v>
      </c>
      <c r="M303" t="s">
        <v>61</v>
      </c>
      <c r="N303" t="s">
        <v>61</v>
      </c>
    </row>
    <row r="304" spans="1:14" x14ac:dyDescent="0.2">
      <c r="A304" s="1" t="s">
        <v>7367</v>
      </c>
      <c r="B304" s="1" t="s">
        <v>31209</v>
      </c>
      <c r="C304" t="s">
        <v>5370</v>
      </c>
      <c r="D304" s="22">
        <v>30333126</v>
      </c>
      <c r="E304" t="s">
        <v>61</v>
      </c>
      <c r="F304" t="s">
        <v>61</v>
      </c>
      <c r="G304" t="s">
        <v>61</v>
      </c>
      <c r="H304" t="s">
        <v>61</v>
      </c>
      <c r="I304" t="s">
        <v>61</v>
      </c>
      <c r="J304" t="s">
        <v>61</v>
      </c>
      <c r="K304" t="s">
        <v>61</v>
      </c>
      <c r="M304" t="s">
        <v>62</v>
      </c>
      <c r="N304" t="s">
        <v>61</v>
      </c>
    </row>
    <row r="305" spans="1:14" x14ac:dyDescent="0.2">
      <c r="A305" s="1" t="s">
        <v>7368</v>
      </c>
      <c r="B305" s="1" t="s">
        <v>31210</v>
      </c>
      <c r="C305" t="s">
        <v>5371</v>
      </c>
      <c r="D305" s="22">
        <v>30333126</v>
      </c>
      <c r="E305" t="s">
        <v>62</v>
      </c>
      <c r="F305" t="s">
        <v>62</v>
      </c>
      <c r="G305" t="s">
        <v>62</v>
      </c>
      <c r="H305" t="s">
        <v>61</v>
      </c>
      <c r="I305" t="s">
        <v>61</v>
      </c>
      <c r="J305" t="s">
        <v>62</v>
      </c>
      <c r="K305" t="s">
        <v>61</v>
      </c>
      <c r="M305" t="s">
        <v>61</v>
      </c>
      <c r="N305" t="s">
        <v>62</v>
      </c>
    </row>
    <row r="306" spans="1:14" x14ac:dyDescent="0.2">
      <c r="A306" s="1" t="s">
        <v>7369</v>
      </c>
      <c r="B306" s="1" t="s">
        <v>31211</v>
      </c>
      <c r="C306" t="s">
        <v>5372</v>
      </c>
      <c r="D306" s="22">
        <v>30333126</v>
      </c>
      <c r="E306" t="s">
        <v>61</v>
      </c>
      <c r="F306" t="s">
        <v>61</v>
      </c>
      <c r="G306" t="s">
        <v>61</v>
      </c>
      <c r="H306" t="s">
        <v>61</v>
      </c>
      <c r="I306" t="s">
        <v>61</v>
      </c>
      <c r="J306" t="s">
        <v>61</v>
      </c>
      <c r="K306" t="s">
        <v>61</v>
      </c>
      <c r="M306" t="s">
        <v>61</v>
      </c>
      <c r="N306" t="s">
        <v>61</v>
      </c>
    </row>
    <row r="307" spans="1:14" x14ac:dyDescent="0.2">
      <c r="A307" s="1" t="s">
        <v>7370</v>
      </c>
      <c r="B307" s="1" t="s">
        <v>31212</v>
      </c>
      <c r="C307" t="s">
        <v>5373</v>
      </c>
      <c r="D307" s="22">
        <v>30333126</v>
      </c>
      <c r="E307" t="s">
        <v>61</v>
      </c>
      <c r="F307" t="s">
        <v>61</v>
      </c>
      <c r="G307" t="s">
        <v>61</v>
      </c>
      <c r="H307" t="s">
        <v>61</v>
      </c>
      <c r="I307" t="s">
        <v>62</v>
      </c>
      <c r="J307" t="s">
        <v>61</v>
      </c>
      <c r="K307" t="s">
        <v>62</v>
      </c>
      <c r="L307" t="s">
        <v>62</v>
      </c>
      <c r="M307" t="s">
        <v>61</v>
      </c>
      <c r="N307" t="s">
        <v>61</v>
      </c>
    </row>
    <row r="308" spans="1:14" x14ac:dyDescent="0.2">
      <c r="A308" s="1" t="s">
        <v>7371</v>
      </c>
      <c r="B308" s="1" t="s">
        <v>31213</v>
      </c>
      <c r="C308" t="s">
        <v>5374</v>
      </c>
      <c r="D308" s="22">
        <v>30333126</v>
      </c>
      <c r="E308" t="s">
        <v>61</v>
      </c>
      <c r="F308" t="s">
        <v>61</v>
      </c>
      <c r="G308" t="s">
        <v>61</v>
      </c>
      <c r="H308" t="s">
        <v>61</v>
      </c>
      <c r="I308" t="s">
        <v>62</v>
      </c>
      <c r="J308" t="s">
        <v>61</v>
      </c>
      <c r="K308" t="s">
        <v>62</v>
      </c>
      <c r="L308" t="s">
        <v>62</v>
      </c>
      <c r="M308" t="s">
        <v>61</v>
      </c>
      <c r="N308" t="s">
        <v>61</v>
      </c>
    </row>
    <row r="309" spans="1:14" x14ac:dyDescent="0.2">
      <c r="A309" s="1" t="s">
        <v>7372</v>
      </c>
      <c r="B309" s="1" t="s">
        <v>31214</v>
      </c>
      <c r="C309" t="s">
        <v>5375</v>
      </c>
      <c r="D309" s="22">
        <v>30333126</v>
      </c>
      <c r="E309" t="s">
        <v>61</v>
      </c>
      <c r="F309" t="s">
        <v>61</v>
      </c>
      <c r="G309" t="s">
        <v>61</v>
      </c>
      <c r="H309" t="s">
        <v>61</v>
      </c>
      <c r="I309" t="s">
        <v>62</v>
      </c>
      <c r="J309" t="s">
        <v>61</v>
      </c>
      <c r="K309" t="s">
        <v>62</v>
      </c>
      <c r="L309" t="s">
        <v>62</v>
      </c>
      <c r="M309" t="s">
        <v>61</v>
      </c>
      <c r="N309" t="s">
        <v>61</v>
      </c>
    </row>
    <row r="310" spans="1:14" x14ac:dyDescent="0.2">
      <c r="A310" s="1" t="s">
        <v>7373</v>
      </c>
      <c r="B310" s="1" t="s">
        <v>31215</v>
      </c>
      <c r="C310" t="s">
        <v>5376</v>
      </c>
      <c r="D310">
        <v>30333126</v>
      </c>
      <c r="E310" t="s">
        <v>61</v>
      </c>
      <c r="F310" t="s">
        <v>61</v>
      </c>
      <c r="G310" t="s">
        <v>61</v>
      </c>
      <c r="H310" t="s">
        <v>61</v>
      </c>
      <c r="J310" t="s">
        <v>61</v>
      </c>
      <c r="K310" t="s">
        <v>61</v>
      </c>
      <c r="M310" t="s">
        <v>61</v>
      </c>
      <c r="N310" t="s">
        <v>61</v>
      </c>
    </row>
    <row r="311" spans="1:14" x14ac:dyDescent="0.2">
      <c r="A311" s="1" t="s">
        <v>7374</v>
      </c>
      <c r="B311" s="1" t="s">
        <v>31216</v>
      </c>
      <c r="C311" t="s">
        <v>5377</v>
      </c>
      <c r="D311" s="22">
        <v>30333126</v>
      </c>
      <c r="E311" t="s">
        <v>61</v>
      </c>
      <c r="F311" t="s">
        <v>61</v>
      </c>
      <c r="G311" t="s">
        <v>61</v>
      </c>
      <c r="H311" t="s">
        <v>61</v>
      </c>
      <c r="J311" t="s">
        <v>61</v>
      </c>
      <c r="K311" t="s">
        <v>61</v>
      </c>
      <c r="M311" t="s">
        <v>61</v>
      </c>
      <c r="N311" t="s">
        <v>61</v>
      </c>
    </row>
    <row r="312" spans="1:14" x14ac:dyDescent="0.2">
      <c r="A312" s="1" t="s">
        <v>7375</v>
      </c>
      <c r="B312" s="1" t="s">
        <v>31217</v>
      </c>
      <c r="C312" t="s">
        <v>5378</v>
      </c>
      <c r="D312" s="22">
        <v>30333126</v>
      </c>
      <c r="E312" t="s">
        <v>62</v>
      </c>
      <c r="G312" t="s">
        <v>61</v>
      </c>
      <c r="H312" t="s">
        <v>61</v>
      </c>
      <c r="I312" t="s">
        <v>61</v>
      </c>
      <c r="J312" t="s">
        <v>61</v>
      </c>
      <c r="K312" t="s">
        <v>61</v>
      </c>
      <c r="L312" t="s">
        <v>62</v>
      </c>
      <c r="M312" t="s">
        <v>62</v>
      </c>
      <c r="N312" t="s">
        <v>61</v>
      </c>
    </row>
    <row r="313" spans="1:14" x14ac:dyDescent="0.2">
      <c r="A313" s="1" t="s">
        <v>7376</v>
      </c>
      <c r="B313" s="1" t="s">
        <v>31218</v>
      </c>
      <c r="C313" t="s">
        <v>5379</v>
      </c>
      <c r="D313" s="22">
        <v>30333126</v>
      </c>
      <c r="E313" t="s">
        <v>61</v>
      </c>
      <c r="F313" t="s">
        <v>61</v>
      </c>
      <c r="G313" t="s">
        <v>61</v>
      </c>
      <c r="H313" t="s">
        <v>61</v>
      </c>
      <c r="I313" t="s">
        <v>61</v>
      </c>
      <c r="J313" t="s">
        <v>61</v>
      </c>
      <c r="K313" t="s">
        <v>61</v>
      </c>
      <c r="M313" t="s">
        <v>61</v>
      </c>
      <c r="N313" t="s">
        <v>61</v>
      </c>
    </row>
    <row r="314" spans="1:14" x14ac:dyDescent="0.2">
      <c r="A314" s="1" t="s">
        <v>7377</v>
      </c>
      <c r="B314" s="1" t="s">
        <v>31219</v>
      </c>
      <c r="C314" t="s">
        <v>5380</v>
      </c>
      <c r="D314" s="22">
        <v>30333126</v>
      </c>
      <c r="E314" t="s">
        <v>61</v>
      </c>
      <c r="F314" t="s">
        <v>61</v>
      </c>
      <c r="G314" t="s">
        <v>61</v>
      </c>
      <c r="J314" t="s">
        <v>61</v>
      </c>
      <c r="K314" t="s">
        <v>61</v>
      </c>
      <c r="L314" t="s">
        <v>62</v>
      </c>
      <c r="M314" t="s">
        <v>62</v>
      </c>
      <c r="N314" t="s">
        <v>61</v>
      </c>
    </row>
    <row r="315" spans="1:14" x14ac:dyDescent="0.2">
      <c r="A315" s="1" t="s">
        <v>7378</v>
      </c>
      <c r="B315" s="1" t="s">
        <v>31220</v>
      </c>
      <c r="C315" t="s">
        <v>5381</v>
      </c>
      <c r="D315" s="22">
        <v>30333126</v>
      </c>
      <c r="E315" t="s">
        <v>62</v>
      </c>
      <c r="F315" t="s">
        <v>61</v>
      </c>
      <c r="G315" t="s">
        <v>61</v>
      </c>
      <c r="H315" t="s">
        <v>61</v>
      </c>
      <c r="I315" t="s">
        <v>62</v>
      </c>
      <c r="J315" t="s">
        <v>61</v>
      </c>
      <c r="K315" t="s">
        <v>62</v>
      </c>
      <c r="L315" t="s">
        <v>62</v>
      </c>
      <c r="M315" t="s">
        <v>62</v>
      </c>
      <c r="N315" t="s">
        <v>61</v>
      </c>
    </row>
    <row r="316" spans="1:14" x14ac:dyDescent="0.2">
      <c r="A316" s="1" t="s">
        <v>7379</v>
      </c>
      <c r="B316" s="1" t="s">
        <v>31221</v>
      </c>
      <c r="C316" t="s">
        <v>5382</v>
      </c>
      <c r="D316" s="22">
        <v>30333126</v>
      </c>
      <c r="E316" t="s">
        <v>61</v>
      </c>
      <c r="F316" t="s">
        <v>61</v>
      </c>
      <c r="G316" t="s">
        <v>61</v>
      </c>
      <c r="H316" t="s">
        <v>61</v>
      </c>
      <c r="I316" t="s">
        <v>61</v>
      </c>
      <c r="J316" t="s">
        <v>61</v>
      </c>
      <c r="K316" t="s">
        <v>61</v>
      </c>
      <c r="M316" t="s">
        <v>62</v>
      </c>
      <c r="N316" t="s">
        <v>61</v>
      </c>
    </row>
    <row r="317" spans="1:14" x14ac:dyDescent="0.2">
      <c r="A317" s="1" t="s">
        <v>7380</v>
      </c>
      <c r="B317" s="1" t="s">
        <v>31222</v>
      </c>
      <c r="C317" t="s">
        <v>5383</v>
      </c>
      <c r="D317" s="22">
        <v>30333126</v>
      </c>
      <c r="E317" t="s">
        <v>61</v>
      </c>
      <c r="F317" t="s">
        <v>61</v>
      </c>
      <c r="G317" t="s">
        <v>61</v>
      </c>
      <c r="H317" t="s">
        <v>61</v>
      </c>
      <c r="I317" t="s">
        <v>61</v>
      </c>
      <c r="J317" t="s">
        <v>61</v>
      </c>
      <c r="K317" t="s">
        <v>61</v>
      </c>
      <c r="M317" t="s">
        <v>62</v>
      </c>
      <c r="N317" t="s">
        <v>61</v>
      </c>
    </row>
    <row r="318" spans="1:14" x14ac:dyDescent="0.2">
      <c r="A318" s="1" t="s">
        <v>7381</v>
      </c>
      <c r="B318" s="1" t="s">
        <v>31223</v>
      </c>
      <c r="C318" t="s">
        <v>5384</v>
      </c>
      <c r="D318" s="22">
        <v>30333126</v>
      </c>
      <c r="E318" t="s">
        <v>62</v>
      </c>
      <c r="G318" t="s">
        <v>61</v>
      </c>
      <c r="H318" t="s">
        <v>61</v>
      </c>
      <c r="I318" t="s">
        <v>61</v>
      </c>
      <c r="J318" t="s">
        <v>61</v>
      </c>
      <c r="K318" t="s">
        <v>62</v>
      </c>
      <c r="M318" t="s">
        <v>61</v>
      </c>
      <c r="N318" t="s">
        <v>61</v>
      </c>
    </row>
    <row r="319" spans="1:14" x14ac:dyDescent="0.2">
      <c r="A319" s="1" t="s">
        <v>7382</v>
      </c>
      <c r="B319" s="1" t="s">
        <v>31224</v>
      </c>
      <c r="C319" t="s">
        <v>5385</v>
      </c>
      <c r="D319" s="22">
        <v>30333126</v>
      </c>
      <c r="E319" t="s">
        <v>61</v>
      </c>
      <c r="F319" t="s">
        <v>61</v>
      </c>
      <c r="G319" t="s">
        <v>61</v>
      </c>
      <c r="H319" t="s">
        <v>61</v>
      </c>
      <c r="I319" t="s">
        <v>61</v>
      </c>
      <c r="J319" t="s">
        <v>61</v>
      </c>
      <c r="K319" t="s">
        <v>61</v>
      </c>
      <c r="M319" t="s">
        <v>61</v>
      </c>
      <c r="N319" t="s">
        <v>61</v>
      </c>
    </row>
    <row r="320" spans="1:14" x14ac:dyDescent="0.2">
      <c r="A320" s="1" t="s">
        <v>7383</v>
      </c>
      <c r="B320" s="1" t="s">
        <v>31225</v>
      </c>
      <c r="C320" t="s">
        <v>5386</v>
      </c>
      <c r="D320" s="22">
        <v>30333126</v>
      </c>
      <c r="E320" t="s">
        <v>62</v>
      </c>
      <c r="G320" t="s">
        <v>61</v>
      </c>
      <c r="H320" t="s">
        <v>61</v>
      </c>
      <c r="I320" t="s">
        <v>61</v>
      </c>
      <c r="J320" t="s">
        <v>61</v>
      </c>
      <c r="K320" t="s">
        <v>62</v>
      </c>
      <c r="M320" t="s">
        <v>61</v>
      </c>
      <c r="N320" t="s">
        <v>61</v>
      </c>
    </row>
    <row r="321" spans="1:14" x14ac:dyDescent="0.2">
      <c r="A321" s="1" t="s">
        <v>7384</v>
      </c>
      <c r="B321" s="1" t="s">
        <v>31226</v>
      </c>
      <c r="C321" t="s">
        <v>5387</v>
      </c>
      <c r="D321">
        <v>30333126</v>
      </c>
      <c r="E321" t="s">
        <v>61</v>
      </c>
      <c r="F321" t="s">
        <v>61</v>
      </c>
      <c r="G321" t="s">
        <v>61</v>
      </c>
      <c r="H321" t="s">
        <v>61</v>
      </c>
      <c r="I321" t="s">
        <v>61</v>
      </c>
      <c r="J321" t="s">
        <v>61</v>
      </c>
      <c r="K321" t="s">
        <v>61</v>
      </c>
      <c r="M321" t="s">
        <v>61</v>
      </c>
      <c r="N321" t="s">
        <v>61</v>
      </c>
    </row>
    <row r="322" spans="1:14" x14ac:dyDescent="0.2">
      <c r="A322" s="1" t="s">
        <v>7385</v>
      </c>
      <c r="B322" s="1" t="s">
        <v>31227</v>
      </c>
      <c r="C322" t="s">
        <v>5388</v>
      </c>
      <c r="D322" s="22">
        <v>30333126</v>
      </c>
      <c r="E322" t="s">
        <v>61</v>
      </c>
      <c r="F322" t="s">
        <v>61</v>
      </c>
      <c r="G322" t="s">
        <v>61</v>
      </c>
      <c r="H322" t="s">
        <v>61</v>
      </c>
      <c r="I322" t="s">
        <v>61</v>
      </c>
      <c r="J322" t="s">
        <v>61</v>
      </c>
      <c r="K322" t="s">
        <v>61</v>
      </c>
      <c r="M322" t="s">
        <v>62</v>
      </c>
      <c r="N322" t="s">
        <v>61</v>
      </c>
    </row>
    <row r="323" spans="1:14" x14ac:dyDescent="0.2">
      <c r="A323" s="1" t="s">
        <v>7386</v>
      </c>
      <c r="B323" s="1" t="s">
        <v>31228</v>
      </c>
      <c r="C323" t="s">
        <v>5389</v>
      </c>
      <c r="D323" s="22">
        <v>30333126</v>
      </c>
      <c r="E323" t="s">
        <v>62</v>
      </c>
      <c r="F323" t="s">
        <v>61</v>
      </c>
      <c r="G323" t="s">
        <v>61</v>
      </c>
      <c r="H323" t="s">
        <v>61</v>
      </c>
      <c r="I323" t="s">
        <v>61</v>
      </c>
      <c r="J323" t="s">
        <v>61</v>
      </c>
      <c r="K323" t="s">
        <v>61</v>
      </c>
      <c r="M323" t="s">
        <v>62</v>
      </c>
      <c r="N323" t="s">
        <v>61</v>
      </c>
    </row>
    <row r="324" spans="1:14" x14ac:dyDescent="0.2">
      <c r="A324" s="1" t="s">
        <v>7387</v>
      </c>
      <c r="B324" s="1" t="s">
        <v>31229</v>
      </c>
      <c r="C324" t="s">
        <v>5390</v>
      </c>
      <c r="D324" s="22">
        <v>30333126</v>
      </c>
      <c r="E324" t="s">
        <v>62</v>
      </c>
      <c r="G324" t="s">
        <v>61</v>
      </c>
      <c r="H324" t="s">
        <v>61</v>
      </c>
      <c r="I324" t="s">
        <v>62</v>
      </c>
      <c r="J324" t="s">
        <v>61</v>
      </c>
      <c r="L324" t="s">
        <v>62</v>
      </c>
      <c r="M324" t="s">
        <v>61</v>
      </c>
      <c r="N324" t="s">
        <v>61</v>
      </c>
    </row>
    <row r="325" spans="1:14" x14ac:dyDescent="0.2">
      <c r="A325" s="1" t="s">
        <v>7388</v>
      </c>
      <c r="B325" s="1" t="s">
        <v>31230</v>
      </c>
      <c r="C325" t="s">
        <v>5391</v>
      </c>
      <c r="D325" s="22">
        <v>30333126</v>
      </c>
      <c r="E325" t="s">
        <v>62</v>
      </c>
      <c r="G325" t="s">
        <v>61</v>
      </c>
      <c r="H325" t="s">
        <v>61</v>
      </c>
      <c r="I325" t="s">
        <v>61</v>
      </c>
      <c r="J325" t="s">
        <v>61</v>
      </c>
      <c r="K325" t="s">
        <v>62</v>
      </c>
      <c r="L325" t="s">
        <v>62</v>
      </c>
      <c r="M325" t="s">
        <v>61</v>
      </c>
      <c r="N325" t="s">
        <v>61</v>
      </c>
    </row>
    <row r="326" spans="1:14" x14ac:dyDescent="0.2">
      <c r="A326" s="1" t="s">
        <v>7389</v>
      </c>
      <c r="B326" s="1" t="s">
        <v>31231</v>
      </c>
      <c r="C326" t="s">
        <v>5392</v>
      </c>
      <c r="D326" s="22">
        <v>30333126</v>
      </c>
      <c r="E326" t="s">
        <v>61</v>
      </c>
      <c r="F326" t="s">
        <v>61</v>
      </c>
      <c r="G326" t="s">
        <v>61</v>
      </c>
      <c r="H326" t="s">
        <v>61</v>
      </c>
      <c r="I326" t="s">
        <v>61</v>
      </c>
      <c r="J326" t="s">
        <v>61</v>
      </c>
      <c r="K326" t="s">
        <v>61</v>
      </c>
      <c r="M326" t="s">
        <v>62</v>
      </c>
      <c r="N326" t="s">
        <v>61</v>
      </c>
    </row>
    <row r="327" spans="1:14" x14ac:dyDescent="0.2">
      <c r="A327" s="1" t="s">
        <v>7390</v>
      </c>
      <c r="B327" s="1" t="s">
        <v>31232</v>
      </c>
      <c r="C327" t="s">
        <v>5393</v>
      </c>
      <c r="D327" s="22">
        <v>30333126</v>
      </c>
      <c r="E327" t="s">
        <v>62</v>
      </c>
      <c r="F327" t="s">
        <v>61</v>
      </c>
      <c r="G327" t="s">
        <v>61</v>
      </c>
      <c r="H327" t="s">
        <v>61</v>
      </c>
      <c r="I327" t="s">
        <v>62</v>
      </c>
      <c r="J327" t="s">
        <v>61</v>
      </c>
      <c r="K327" t="s">
        <v>62</v>
      </c>
      <c r="L327" t="s">
        <v>62</v>
      </c>
      <c r="M327" t="s">
        <v>62</v>
      </c>
      <c r="N327" t="s">
        <v>61</v>
      </c>
    </row>
    <row r="328" spans="1:14" x14ac:dyDescent="0.2">
      <c r="A328" s="1" t="s">
        <v>7391</v>
      </c>
      <c r="B328" s="1" t="s">
        <v>31233</v>
      </c>
      <c r="C328" t="s">
        <v>5394</v>
      </c>
      <c r="D328" s="22">
        <v>30333126</v>
      </c>
      <c r="E328" t="s">
        <v>61</v>
      </c>
      <c r="F328" t="s">
        <v>61</v>
      </c>
      <c r="G328" t="s">
        <v>61</v>
      </c>
      <c r="H328" t="s">
        <v>61</v>
      </c>
      <c r="I328" t="s">
        <v>62</v>
      </c>
      <c r="J328" t="s">
        <v>61</v>
      </c>
      <c r="K328" t="s">
        <v>61</v>
      </c>
      <c r="M328" t="s">
        <v>62</v>
      </c>
      <c r="N328" t="s">
        <v>61</v>
      </c>
    </row>
    <row r="329" spans="1:14" x14ac:dyDescent="0.2">
      <c r="A329" s="1" t="s">
        <v>7392</v>
      </c>
      <c r="B329" s="1" t="s">
        <v>31234</v>
      </c>
      <c r="C329" t="s">
        <v>5395</v>
      </c>
      <c r="D329" s="22">
        <v>30333126</v>
      </c>
      <c r="E329" t="s">
        <v>61</v>
      </c>
      <c r="F329" t="s">
        <v>61</v>
      </c>
      <c r="G329" t="s">
        <v>61</v>
      </c>
      <c r="H329" t="s">
        <v>61</v>
      </c>
      <c r="J329" t="s">
        <v>61</v>
      </c>
      <c r="K329" t="s">
        <v>61</v>
      </c>
      <c r="M329" t="s">
        <v>61</v>
      </c>
      <c r="N329" t="s">
        <v>61</v>
      </c>
    </row>
    <row r="330" spans="1:14" x14ac:dyDescent="0.2">
      <c r="A330" s="1" t="s">
        <v>7393</v>
      </c>
      <c r="B330" s="1" t="s">
        <v>31235</v>
      </c>
      <c r="C330" t="s">
        <v>5396</v>
      </c>
      <c r="D330" s="22">
        <v>30333126</v>
      </c>
      <c r="E330" t="s">
        <v>61</v>
      </c>
      <c r="F330" t="s">
        <v>61</v>
      </c>
      <c r="G330" t="s">
        <v>61</v>
      </c>
      <c r="H330" t="s">
        <v>61</v>
      </c>
      <c r="I330" t="s">
        <v>61</v>
      </c>
      <c r="J330" t="s">
        <v>61</v>
      </c>
      <c r="K330" t="s">
        <v>61</v>
      </c>
      <c r="M330" t="s">
        <v>61</v>
      </c>
      <c r="N330" t="s">
        <v>61</v>
      </c>
    </row>
    <row r="331" spans="1:14" x14ac:dyDescent="0.2">
      <c r="A331" s="1" t="s">
        <v>7394</v>
      </c>
      <c r="B331" s="1" t="s">
        <v>31236</v>
      </c>
      <c r="C331" t="s">
        <v>5397</v>
      </c>
      <c r="D331" s="22">
        <v>30333126</v>
      </c>
      <c r="E331" t="s">
        <v>62</v>
      </c>
      <c r="F331" t="s">
        <v>62</v>
      </c>
      <c r="G331" t="s">
        <v>62</v>
      </c>
      <c r="H331" t="s">
        <v>61</v>
      </c>
      <c r="I331" t="s">
        <v>61</v>
      </c>
      <c r="J331" t="s">
        <v>62</v>
      </c>
      <c r="K331" t="s">
        <v>61</v>
      </c>
      <c r="L331" t="s">
        <v>62</v>
      </c>
      <c r="M331" t="s">
        <v>62</v>
      </c>
      <c r="N331" t="s">
        <v>62</v>
      </c>
    </row>
    <row r="332" spans="1:14" x14ac:dyDescent="0.2">
      <c r="A332" s="1" t="s">
        <v>7395</v>
      </c>
      <c r="B332" s="1" t="s">
        <v>31237</v>
      </c>
      <c r="C332" t="s">
        <v>5398</v>
      </c>
      <c r="D332">
        <v>30333126</v>
      </c>
      <c r="E332" t="s">
        <v>62</v>
      </c>
      <c r="G332" t="s">
        <v>61</v>
      </c>
      <c r="H332" t="s">
        <v>61</v>
      </c>
      <c r="I332" t="s">
        <v>61</v>
      </c>
      <c r="J332" t="s">
        <v>61</v>
      </c>
      <c r="K332" t="s">
        <v>61</v>
      </c>
      <c r="L332" t="s">
        <v>62</v>
      </c>
      <c r="M332" t="s">
        <v>62</v>
      </c>
      <c r="N332" t="s">
        <v>61</v>
      </c>
    </row>
    <row r="333" spans="1:14" x14ac:dyDescent="0.2">
      <c r="A333" s="1" t="s">
        <v>7396</v>
      </c>
      <c r="B333" s="1" t="s">
        <v>31238</v>
      </c>
      <c r="C333" t="s">
        <v>5399</v>
      </c>
      <c r="D333" s="22">
        <v>30333126</v>
      </c>
      <c r="E333" t="s">
        <v>61</v>
      </c>
      <c r="F333" t="s">
        <v>61</v>
      </c>
      <c r="G333" t="s">
        <v>61</v>
      </c>
      <c r="H333" t="s">
        <v>61</v>
      </c>
      <c r="J333" t="s">
        <v>61</v>
      </c>
      <c r="K333" t="s">
        <v>61</v>
      </c>
      <c r="M333" t="s">
        <v>61</v>
      </c>
      <c r="N333" t="s">
        <v>61</v>
      </c>
    </row>
    <row r="334" spans="1:14" x14ac:dyDescent="0.2">
      <c r="A334" s="1" t="s">
        <v>7397</v>
      </c>
      <c r="B334" s="1" t="s">
        <v>31239</v>
      </c>
      <c r="C334" t="s">
        <v>5400</v>
      </c>
      <c r="D334" s="22">
        <v>30333126</v>
      </c>
      <c r="E334" t="s">
        <v>61</v>
      </c>
      <c r="F334" t="s">
        <v>61</v>
      </c>
      <c r="G334" t="s">
        <v>61</v>
      </c>
      <c r="H334" t="s">
        <v>61</v>
      </c>
      <c r="I334" t="s">
        <v>61</v>
      </c>
      <c r="J334" t="s">
        <v>61</v>
      </c>
      <c r="K334" t="s">
        <v>61</v>
      </c>
      <c r="L334" t="s">
        <v>62</v>
      </c>
      <c r="M334" t="s">
        <v>62</v>
      </c>
      <c r="N334" t="s">
        <v>61</v>
      </c>
    </row>
    <row r="335" spans="1:14" x14ac:dyDescent="0.2">
      <c r="A335" s="1" t="s">
        <v>7398</v>
      </c>
      <c r="B335" s="1" t="s">
        <v>31240</v>
      </c>
      <c r="C335" t="s">
        <v>5401</v>
      </c>
      <c r="D335" s="22">
        <v>30333126</v>
      </c>
      <c r="E335" t="s">
        <v>61</v>
      </c>
      <c r="F335" t="s">
        <v>61</v>
      </c>
      <c r="G335" t="s">
        <v>61</v>
      </c>
      <c r="H335" t="s">
        <v>61</v>
      </c>
      <c r="I335" t="s">
        <v>61</v>
      </c>
      <c r="J335" t="s">
        <v>61</v>
      </c>
      <c r="K335" t="s">
        <v>61</v>
      </c>
      <c r="M335" t="s">
        <v>61</v>
      </c>
      <c r="N335" t="s">
        <v>61</v>
      </c>
    </row>
    <row r="336" spans="1:14" x14ac:dyDescent="0.2">
      <c r="A336" s="1" t="s">
        <v>7399</v>
      </c>
      <c r="B336" s="1" t="s">
        <v>31241</v>
      </c>
      <c r="C336" t="s">
        <v>5402</v>
      </c>
      <c r="D336" s="22">
        <v>30333126</v>
      </c>
      <c r="E336" t="s">
        <v>62</v>
      </c>
      <c r="F336" t="s">
        <v>61</v>
      </c>
      <c r="G336" t="s">
        <v>61</v>
      </c>
      <c r="H336" t="s">
        <v>61</v>
      </c>
      <c r="I336" t="s">
        <v>61</v>
      </c>
      <c r="J336" t="s">
        <v>61</v>
      </c>
      <c r="K336" t="s">
        <v>61</v>
      </c>
      <c r="L336" t="s">
        <v>62</v>
      </c>
      <c r="M336" t="s">
        <v>61</v>
      </c>
      <c r="N336" t="s">
        <v>61</v>
      </c>
    </row>
    <row r="337" spans="1:14" x14ac:dyDescent="0.2">
      <c r="A337" s="1" t="s">
        <v>7400</v>
      </c>
      <c r="B337" s="1" t="s">
        <v>31242</v>
      </c>
      <c r="C337" t="s">
        <v>5403</v>
      </c>
      <c r="D337" s="22">
        <v>30333126</v>
      </c>
      <c r="E337" t="s">
        <v>61</v>
      </c>
      <c r="F337" t="s">
        <v>61</v>
      </c>
      <c r="G337" t="s">
        <v>61</v>
      </c>
      <c r="H337" t="s">
        <v>61</v>
      </c>
      <c r="I337" t="s">
        <v>61</v>
      </c>
      <c r="J337" t="s">
        <v>61</v>
      </c>
      <c r="K337" t="s">
        <v>61</v>
      </c>
      <c r="M337" t="s">
        <v>61</v>
      </c>
      <c r="N337" t="s">
        <v>61</v>
      </c>
    </row>
    <row r="338" spans="1:14" x14ac:dyDescent="0.2">
      <c r="A338" s="1" t="s">
        <v>7401</v>
      </c>
      <c r="B338" s="1" t="s">
        <v>31243</v>
      </c>
      <c r="C338" t="s">
        <v>5404</v>
      </c>
      <c r="D338" s="22">
        <v>30333126</v>
      </c>
      <c r="E338" t="s">
        <v>61</v>
      </c>
      <c r="F338" t="s">
        <v>61</v>
      </c>
      <c r="G338" t="s">
        <v>61</v>
      </c>
      <c r="H338" t="s">
        <v>61</v>
      </c>
      <c r="I338" t="s">
        <v>61</v>
      </c>
      <c r="J338" t="s">
        <v>61</v>
      </c>
      <c r="K338" t="s">
        <v>61</v>
      </c>
      <c r="M338" t="s">
        <v>61</v>
      </c>
      <c r="N338" t="s">
        <v>61</v>
      </c>
    </row>
    <row r="339" spans="1:14" x14ac:dyDescent="0.2">
      <c r="A339" s="1" t="s">
        <v>7402</v>
      </c>
      <c r="B339" s="1" t="s">
        <v>31244</v>
      </c>
      <c r="C339" t="s">
        <v>5405</v>
      </c>
      <c r="D339" s="22">
        <v>30333126</v>
      </c>
      <c r="E339" t="s">
        <v>61</v>
      </c>
      <c r="F339" t="s">
        <v>61</v>
      </c>
      <c r="G339" t="s">
        <v>61</v>
      </c>
      <c r="H339" t="s">
        <v>61</v>
      </c>
      <c r="I339" t="s">
        <v>61</v>
      </c>
      <c r="J339" t="s">
        <v>61</v>
      </c>
      <c r="K339" t="s">
        <v>61</v>
      </c>
      <c r="M339" t="s">
        <v>61</v>
      </c>
      <c r="N339" t="s">
        <v>61</v>
      </c>
    </row>
    <row r="340" spans="1:14" x14ac:dyDescent="0.2">
      <c r="A340" s="1" t="s">
        <v>7403</v>
      </c>
      <c r="B340" s="1" t="s">
        <v>31245</v>
      </c>
      <c r="C340" t="s">
        <v>5406</v>
      </c>
      <c r="D340" s="22">
        <v>30333126</v>
      </c>
      <c r="E340" t="s">
        <v>62</v>
      </c>
      <c r="F340" t="s">
        <v>61</v>
      </c>
      <c r="G340" t="s">
        <v>61</v>
      </c>
      <c r="H340" t="s">
        <v>61</v>
      </c>
      <c r="I340" t="s">
        <v>62</v>
      </c>
      <c r="J340" t="s">
        <v>61</v>
      </c>
      <c r="K340" t="s">
        <v>62</v>
      </c>
      <c r="M340" t="s">
        <v>61</v>
      </c>
      <c r="N340" t="s">
        <v>61</v>
      </c>
    </row>
    <row r="341" spans="1:14" x14ac:dyDescent="0.2">
      <c r="A341" s="1" t="s">
        <v>7404</v>
      </c>
      <c r="B341" s="1" t="s">
        <v>31246</v>
      </c>
      <c r="C341" t="s">
        <v>5407</v>
      </c>
      <c r="D341" s="22">
        <v>30333126</v>
      </c>
      <c r="E341" t="s">
        <v>61</v>
      </c>
      <c r="F341" t="s">
        <v>61</v>
      </c>
      <c r="G341" t="s">
        <v>61</v>
      </c>
      <c r="H341" t="s">
        <v>61</v>
      </c>
      <c r="I341" t="s">
        <v>61</v>
      </c>
      <c r="J341" t="s">
        <v>61</v>
      </c>
      <c r="K341" t="s">
        <v>61</v>
      </c>
      <c r="M341" t="s">
        <v>61</v>
      </c>
      <c r="N341" t="s">
        <v>61</v>
      </c>
    </row>
    <row r="342" spans="1:14" x14ac:dyDescent="0.2">
      <c r="A342" s="1" t="s">
        <v>7405</v>
      </c>
      <c r="B342" s="1" t="s">
        <v>31247</v>
      </c>
      <c r="C342" t="s">
        <v>5408</v>
      </c>
      <c r="D342" s="22">
        <v>30333126</v>
      </c>
      <c r="E342" t="s">
        <v>61</v>
      </c>
      <c r="F342" t="s">
        <v>61</v>
      </c>
      <c r="G342" t="s">
        <v>61</v>
      </c>
      <c r="H342" t="s">
        <v>61</v>
      </c>
      <c r="I342" t="s">
        <v>61</v>
      </c>
      <c r="J342" t="s">
        <v>61</v>
      </c>
      <c r="K342" t="s">
        <v>61</v>
      </c>
      <c r="M342" t="s">
        <v>61</v>
      </c>
      <c r="N342" t="s">
        <v>61</v>
      </c>
    </row>
    <row r="343" spans="1:14" x14ac:dyDescent="0.2">
      <c r="A343" s="1" t="s">
        <v>7406</v>
      </c>
      <c r="B343" s="1" t="s">
        <v>31248</v>
      </c>
      <c r="C343" t="s">
        <v>5409</v>
      </c>
      <c r="D343">
        <v>30333126</v>
      </c>
      <c r="E343" t="s">
        <v>61</v>
      </c>
      <c r="F343" t="s">
        <v>61</v>
      </c>
      <c r="G343" t="s">
        <v>61</v>
      </c>
      <c r="H343" t="s">
        <v>61</v>
      </c>
      <c r="I343" t="s">
        <v>61</v>
      </c>
      <c r="J343" t="s">
        <v>61</v>
      </c>
      <c r="K343" t="s">
        <v>61</v>
      </c>
      <c r="M343" t="s">
        <v>61</v>
      </c>
      <c r="N343" t="s">
        <v>61</v>
      </c>
    </row>
    <row r="344" spans="1:14" x14ac:dyDescent="0.2">
      <c r="A344" s="1" t="s">
        <v>7407</v>
      </c>
      <c r="B344" s="1" t="s">
        <v>31249</v>
      </c>
      <c r="C344" t="s">
        <v>5410</v>
      </c>
      <c r="D344" s="22">
        <v>30333126</v>
      </c>
      <c r="E344" t="s">
        <v>61</v>
      </c>
      <c r="F344" t="s">
        <v>61</v>
      </c>
      <c r="G344" t="s">
        <v>61</v>
      </c>
      <c r="H344" t="s">
        <v>61</v>
      </c>
      <c r="I344" t="s">
        <v>61</v>
      </c>
      <c r="J344" t="s">
        <v>61</v>
      </c>
      <c r="K344" t="s">
        <v>61</v>
      </c>
      <c r="M344" t="s">
        <v>61</v>
      </c>
      <c r="N344" t="s">
        <v>61</v>
      </c>
    </row>
    <row r="345" spans="1:14" x14ac:dyDescent="0.2">
      <c r="A345" s="1" t="s">
        <v>7408</v>
      </c>
      <c r="B345" s="1" t="s">
        <v>31250</v>
      </c>
      <c r="C345" t="s">
        <v>5411</v>
      </c>
      <c r="D345" s="22">
        <v>30333126</v>
      </c>
      <c r="E345" t="s">
        <v>61</v>
      </c>
      <c r="F345" t="s">
        <v>61</v>
      </c>
      <c r="G345" t="s">
        <v>61</v>
      </c>
      <c r="H345" t="s">
        <v>61</v>
      </c>
      <c r="I345" t="s">
        <v>61</v>
      </c>
      <c r="J345" t="s">
        <v>61</v>
      </c>
      <c r="K345" t="s">
        <v>61</v>
      </c>
      <c r="M345" t="s">
        <v>62</v>
      </c>
      <c r="N345" t="s">
        <v>61</v>
      </c>
    </row>
    <row r="346" spans="1:14" x14ac:dyDescent="0.2">
      <c r="A346" s="1" t="s">
        <v>7409</v>
      </c>
      <c r="B346" s="1" t="s">
        <v>31251</v>
      </c>
      <c r="C346" t="s">
        <v>5412</v>
      </c>
      <c r="D346" s="22">
        <v>30333126</v>
      </c>
      <c r="E346" t="s">
        <v>62</v>
      </c>
      <c r="G346" t="s">
        <v>61</v>
      </c>
      <c r="H346" t="s">
        <v>61</v>
      </c>
      <c r="I346" t="s">
        <v>62</v>
      </c>
      <c r="J346" t="s">
        <v>61</v>
      </c>
      <c r="K346" t="s">
        <v>62</v>
      </c>
      <c r="L346" t="s">
        <v>62</v>
      </c>
      <c r="M346" t="s">
        <v>62</v>
      </c>
      <c r="N346" t="s">
        <v>61</v>
      </c>
    </row>
    <row r="347" spans="1:14" x14ac:dyDescent="0.2">
      <c r="A347" s="1" t="s">
        <v>7410</v>
      </c>
      <c r="B347" s="1" t="s">
        <v>31252</v>
      </c>
      <c r="C347" t="s">
        <v>5413</v>
      </c>
      <c r="D347" s="22">
        <v>30333126</v>
      </c>
      <c r="E347" t="s">
        <v>61</v>
      </c>
      <c r="F347" t="s">
        <v>61</v>
      </c>
      <c r="G347" t="s">
        <v>61</v>
      </c>
      <c r="H347" t="s">
        <v>61</v>
      </c>
      <c r="I347" t="s">
        <v>61</v>
      </c>
      <c r="J347" t="s">
        <v>61</v>
      </c>
      <c r="K347" t="s">
        <v>61</v>
      </c>
      <c r="M347" t="s">
        <v>61</v>
      </c>
      <c r="N347" t="s">
        <v>61</v>
      </c>
    </row>
    <row r="348" spans="1:14" x14ac:dyDescent="0.2">
      <c r="A348" s="1" t="s">
        <v>7411</v>
      </c>
      <c r="B348" s="1" t="s">
        <v>31253</v>
      </c>
      <c r="C348" t="s">
        <v>5414</v>
      </c>
      <c r="D348" s="22">
        <v>30333126</v>
      </c>
      <c r="E348" t="s">
        <v>62</v>
      </c>
      <c r="G348" t="s">
        <v>61</v>
      </c>
      <c r="H348" t="s">
        <v>61</v>
      </c>
      <c r="I348" t="s">
        <v>61</v>
      </c>
      <c r="J348" t="s">
        <v>61</v>
      </c>
      <c r="K348" t="s">
        <v>61</v>
      </c>
      <c r="M348" t="s">
        <v>61</v>
      </c>
      <c r="N348" t="s">
        <v>61</v>
      </c>
    </row>
    <row r="349" spans="1:14" x14ac:dyDescent="0.2">
      <c r="A349" s="1" t="s">
        <v>7412</v>
      </c>
      <c r="B349" s="1" t="s">
        <v>31254</v>
      </c>
      <c r="C349" t="s">
        <v>5415</v>
      </c>
      <c r="D349" s="22">
        <v>30333126</v>
      </c>
      <c r="E349" t="s">
        <v>61</v>
      </c>
      <c r="F349" t="s">
        <v>61</v>
      </c>
      <c r="G349" t="s">
        <v>61</v>
      </c>
      <c r="H349" t="s">
        <v>61</v>
      </c>
      <c r="I349" t="s">
        <v>61</v>
      </c>
      <c r="J349" t="s">
        <v>61</v>
      </c>
      <c r="K349" t="s">
        <v>61</v>
      </c>
      <c r="L349" t="s">
        <v>62</v>
      </c>
      <c r="M349" t="s">
        <v>62</v>
      </c>
      <c r="N349" t="s">
        <v>61</v>
      </c>
    </row>
    <row r="350" spans="1:14" x14ac:dyDescent="0.2">
      <c r="A350" s="1" t="s">
        <v>7413</v>
      </c>
      <c r="B350" s="1" t="s">
        <v>31255</v>
      </c>
      <c r="C350" t="s">
        <v>5416</v>
      </c>
      <c r="D350" s="22">
        <v>30333126</v>
      </c>
      <c r="E350" t="s">
        <v>61</v>
      </c>
      <c r="F350" t="s">
        <v>61</v>
      </c>
      <c r="G350" t="s">
        <v>61</v>
      </c>
      <c r="H350" t="s">
        <v>61</v>
      </c>
      <c r="I350" t="s">
        <v>61</v>
      </c>
      <c r="J350" t="s">
        <v>61</v>
      </c>
      <c r="K350" t="s">
        <v>61</v>
      </c>
      <c r="M350" t="s">
        <v>61</v>
      </c>
      <c r="N350" t="s">
        <v>61</v>
      </c>
    </row>
    <row r="351" spans="1:14" x14ac:dyDescent="0.2">
      <c r="A351" s="1" t="s">
        <v>7414</v>
      </c>
      <c r="B351" s="1" t="s">
        <v>31256</v>
      </c>
      <c r="C351" t="s">
        <v>5417</v>
      </c>
      <c r="D351" s="22">
        <v>30333126</v>
      </c>
      <c r="E351" t="s">
        <v>61</v>
      </c>
      <c r="F351" t="s">
        <v>61</v>
      </c>
      <c r="G351" t="s">
        <v>61</v>
      </c>
      <c r="H351" t="s">
        <v>61</v>
      </c>
      <c r="I351" t="s">
        <v>62</v>
      </c>
      <c r="J351" t="s">
        <v>61</v>
      </c>
      <c r="K351" t="s">
        <v>62</v>
      </c>
      <c r="L351" t="s">
        <v>62</v>
      </c>
      <c r="M351" t="s">
        <v>62</v>
      </c>
      <c r="N351" t="s">
        <v>61</v>
      </c>
    </row>
    <row r="352" spans="1:14" x14ac:dyDescent="0.2">
      <c r="A352" s="1" t="s">
        <v>7415</v>
      </c>
      <c r="B352" s="1" t="s">
        <v>31257</v>
      </c>
      <c r="C352" t="s">
        <v>5418</v>
      </c>
      <c r="D352" s="22">
        <v>30333126</v>
      </c>
      <c r="E352" t="s">
        <v>61</v>
      </c>
      <c r="F352" t="s">
        <v>61</v>
      </c>
      <c r="G352" t="s">
        <v>61</v>
      </c>
      <c r="H352" t="s">
        <v>61</v>
      </c>
      <c r="I352" t="s">
        <v>61</v>
      </c>
      <c r="J352" t="s">
        <v>61</v>
      </c>
      <c r="K352" t="s">
        <v>61</v>
      </c>
      <c r="M352" t="s">
        <v>61</v>
      </c>
      <c r="N352" t="s">
        <v>61</v>
      </c>
    </row>
    <row r="353" spans="1:14" x14ac:dyDescent="0.2">
      <c r="A353" s="1" t="s">
        <v>7416</v>
      </c>
      <c r="B353" s="1" t="s">
        <v>31258</v>
      </c>
      <c r="C353" t="s">
        <v>5419</v>
      </c>
      <c r="D353" s="22">
        <v>30333126</v>
      </c>
      <c r="E353" t="s">
        <v>61</v>
      </c>
      <c r="F353" t="s">
        <v>61</v>
      </c>
      <c r="G353" t="s">
        <v>61</v>
      </c>
      <c r="H353" t="s">
        <v>61</v>
      </c>
      <c r="I353" t="s">
        <v>61</v>
      </c>
      <c r="J353" t="s">
        <v>61</v>
      </c>
      <c r="K353" t="s">
        <v>61</v>
      </c>
      <c r="M353" t="s">
        <v>62</v>
      </c>
      <c r="N353" t="s">
        <v>61</v>
      </c>
    </row>
    <row r="354" spans="1:14" x14ac:dyDescent="0.2">
      <c r="A354" s="1" t="s">
        <v>7417</v>
      </c>
      <c r="B354" s="1" t="s">
        <v>31259</v>
      </c>
      <c r="C354" t="s">
        <v>5420</v>
      </c>
      <c r="D354">
        <v>30333126</v>
      </c>
      <c r="E354" t="s">
        <v>61</v>
      </c>
      <c r="F354" t="s">
        <v>61</v>
      </c>
      <c r="G354" t="s">
        <v>61</v>
      </c>
      <c r="H354" t="s">
        <v>61</v>
      </c>
      <c r="I354" t="s">
        <v>62</v>
      </c>
      <c r="J354" t="s">
        <v>61</v>
      </c>
      <c r="K354" t="s">
        <v>62</v>
      </c>
      <c r="L354" t="s">
        <v>62</v>
      </c>
      <c r="M354" t="s">
        <v>62</v>
      </c>
      <c r="N354" t="s">
        <v>61</v>
      </c>
    </row>
    <row r="355" spans="1:14" x14ac:dyDescent="0.2">
      <c r="A355" s="1" t="s">
        <v>7418</v>
      </c>
      <c r="B355" s="1" t="s">
        <v>31260</v>
      </c>
      <c r="C355" t="s">
        <v>5421</v>
      </c>
      <c r="D355" s="22">
        <v>30333126</v>
      </c>
      <c r="E355" t="s">
        <v>61</v>
      </c>
      <c r="F355" t="s">
        <v>61</v>
      </c>
      <c r="G355" t="s">
        <v>61</v>
      </c>
      <c r="H355" t="s">
        <v>61</v>
      </c>
      <c r="I355" t="s">
        <v>61</v>
      </c>
      <c r="J355" t="s">
        <v>61</v>
      </c>
      <c r="K355" t="s">
        <v>61</v>
      </c>
      <c r="M355" t="s">
        <v>61</v>
      </c>
      <c r="N355" t="s">
        <v>61</v>
      </c>
    </row>
    <row r="356" spans="1:14" x14ac:dyDescent="0.2">
      <c r="A356" s="1" t="s">
        <v>7419</v>
      </c>
      <c r="B356" s="1" t="s">
        <v>31261</v>
      </c>
      <c r="C356" t="s">
        <v>5422</v>
      </c>
      <c r="D356" s="22">
        <v>30333126</v>
      </c>
      <c r="E356" t="s">
        <v>62</v>
      </c>
      <c r="F356" t="s">
        <v>61</v>
      </c>
      <c r="G356" t="s">
        <v>61</v>
      </c>
      <c r="H356" t="s">
        <v>61</v>
      </c>
      <c r="I356" t="s">
        <v>61</v>
      </c>
      <c r="J356" t="s">
        <v>61</v>
      </c>
      <c r="K356" t="s">
        <v>61</v>
      </c>
      <c r="L356" t="s">
        <v>62</v>
      </c>
      <c r="M356" t="s">
        <v>61</v>
      </c>
      <c r="N356" t="s">
        <v>61</v>
      </c>
    </row>
    <row r="357" spans="1:14" x14ac:dyDescent="0.2">
      <c r="A357" s="1" t="s">
        <v>7420</v>
      </c>
      <c r="B357" s="1" t="s">
        <v>31262</v>
      </c>
      <c r="C357" t="s">
        <v>5423</v>
      </c>
      <c r="D357" s="22">
        <v>30333126</v>
      </c>
      <c r="E357" t="s">
        <v>61</v>
      </c>
      <c r="F357" t="s">
        <v>61</v>
      </c>
      <c r="G357" t="s">
        <v>61</v>
      </c>
      <c r="H357" t="s">
        <v>61</v>
      </c>
      <c r="I357" t="s">
        <v>61</v>
      </c>
      <c r="J357" t="s">
        <v>61</v>
      </c>
      <c r="K357" t="s">
        <v>62</v>
      </c>
      <c r="M357" t="s">
        <v>61</v>
      </c>
      <c r="N357" t="s">
        <v>61</v>
      </c>
    </row>
    <row r="358" spans="1:14" x14ac:dyDescent="0.2">
      <c r="A358" s="1" t="s">
        <v>7421</v>
      </c>
      <c r="B358" s="1" t="s">
        <v>31263</v>
      </c>
      <c r="C358" t="s">
        <v>5424</v>
      </c>
      <c r="D358" s="22">
        <v>30333126</v>
      </c>
      <c r="E358" t="s">
        <v>62</v>
      </c>
      <c r="F358" t="s">
        <v>62</v>
      </c>
      <c r="G358" t="s">
        <v>62</v>
      </c>
      <c r="H358" t="s">
        <v>61</v>
      </c>
      <c r="I358" t="s">
        <v>61</v>
      </c>
      <c r="J358" t="s">
        <v>62</v>
      </c>
      <c r="K358" t="s">
        <v>61</v>
      </c>
      <c r="M358" t="s">
        <v>62</v>
      </c>
      <c r="N358" t="s">
        <v>62</v>
      </c>
    </row>
    <row r="359" spans="1:14" x14ac:dyDescent="0.2">
      <c r="A359" s="1" t="s">
        <v>7422</v>
      </c>
      <c r="B359" s="1" t="s">
        <v>31264</v>
      </c>
      <c r="C359" t="s">
        <v>5425</v>
      </c>
      <c r="D359" s="22">
        <v>30333126</v>
      </c>
      <c r="E359" t="s">
        <v>62</v>
      </c>
      <c r="G359" t="s">
        <v>61</v>
      </c>
      <c r="H359" t="s">
        <v>61</v>
      </c>
      <c r="I359" t="s">
        <v>62</v>
      </c>
      <c r="J359" t="s">
        <v>61</v>
      </c>
      <c r="K359" t="s">
        <v>62</v>
      </c>
      <c r="M359" t="s">
        <v>62</v>
      </c>
      <c r="N359" t="s">
        <v>61</v>
      </c>
    </row>
    <row r="360" spans="1:14" x14ac:dyDescent="0.2">
      <c r="A360" s="1" t="s">
        <v>7423</v>
      </c>
      <c r="B360" s="1" t="s">
        <v>31265</v>
      </c>
      <c r="C360" t="s">
        <v>5426</v>
      </c>
      <c r="D360" s="22">
        <v>30333126</v>
      </c>
      <c r="E360" t="s">
        <v>61</v>
      </c>
      <c r="F360" t="s">
        <v>61</v>
      </c>
      <c r="G360" t="s">
        <v>61</v>
      </c>
      <c r="H360" t="s">
        <v>61</v>
      </c>
      <c r="I360" t="s">
        <v>61</v>
      </c>
      <c r="J360" t="s">
        <v>61</v>
      </c>
      <c r="K360" t="s">
        <v>61</v>
      </c>
      <c r="M360" t="s">
        <v>62</v>
      </c>
      <c r="N360" t="s">
        <v>61</v>
      </c>
    </row>
    <row r="361" spans="1:14" x14ac:dyDescent="0.2">
      <c r="A361" s="1" t="s">
        <v>7424</v>
      </c>
      <c r="B361" s="1" t="s">
        <v>31266</v>
      </c>
      <c r="C361" t="s">
        <v>5427</v>
      </c>
      <c r="D361" s="22">
        <v>30333126</v>
      </c>
      <c r="E361" t="s">
        <v>62</v>
      </c>
      <c r="F361" t="s">
        <v>62</v>
      </c>
      <c r="G361" t="s">
        <v>62</v>
      </c>
      <c r="H361" t="s">
        <v>61</v>
      </c>
      <c r="I361" t="s">
        <v>61</v>
      </c>
      <c r="J361" t="s">
        <v>62</v>
      </c>
      <c r="K361" t="s">
        <v>61</v>
      </c>
      <c r="L361" t="s">
        <v>62</v>
      </c>
      <c r="M361" t="s">
        <v>62</v>
      </c>
      <c r="N361" t="s">
        <v>62</v>
      </c>
    </row>
    <row r="362" spans="1:14" x14ac:dyDescent="0.2">
      <c r="A362" s="1" t="s">
        <v>7425</v>
      </c>
      <c r="B362" s="1" t="s">
        <v>31267</v>
      </c>
      <c r="C362" t="s">
        <v>5428</v>
      </c>
      <c r="D362" s="22">
        <v>30333126</v>
      </c>
      <c r="E362" t="s">
        <v>62</v>
      </c>
      <c r="G362" t="s">
        <v>61</v>
      </c>
      <c r="H362" t="s">
        <v>61</v>
      </c>
      <c r="I362" t="s">
        <v>62</v>
      </c>
      <c r="J362" t="s">
        <v>61</v>
      </c>
      <c r="K362" t="s">
        <v>62</v>
      </c>
      <c r="L362" t="s">
        <v>62</v>
      </c>
      <c r="M362" t="s">
        <v>62</v>
      </c>
      <c r="N362" t="s">
        <v>61</v>
      </c>
    </row>
    <row r="363" spans="1:14" x14ac:dyDescent="0.2">
      <c r="A363" s="1" t="s">
        <v>7426</v>
      </c>
      <c r="B363" s="1" t="s">
        <v>31268</v>
      </c>
      <c r="C363" t="s">
        <v>5429</v>
      </c>
      <c r="D363" s="22">
        <v>30333126</v>
      </c>
      <c r="E363" t="s">
        <v>62</v>
      </c>
      <c r="F363" t="s">
        <v>62</v>
      </c>
      <c r="G363" t="s">
        <v>62</v>
      </c>
      <c r="H363" t="s">
        <v>61</v>
      </c>
      <c r="I363" t="s">
        <v>62</v>
      </c>
      <c r="K363" t="s">
        <v>61</v>
      </c>
      <c r="M363" t="s">
        <v>62</v>
      </c>
      <c r="N363" t="s">
        <v>62</v>
      </c>
    </row>
    <row r="364" spans="1:14" x14ac:dyDescent="0.2">
      <c r="A364" s="1" t="s">
        <v>7427</v>
      </c>
      <c r="B364" s="1" t="s">
        <v>31269</v>
      </c>
      <c r="C364" t="s">
        <v>5430</v>
      </c>
      <c r="D364" s="22">
        <v>30333126</v>
      </c>
      <c r="E364" t="s">
        <v>61</v>
      </c>
      <c r="F364" t="s">
        <v>61</v>
      </c>
      <c r="G364" t="s">
        <v>61</v>
      </c>
      <c r="H364" t="s">
        <v>61</v>
      </c>
      <c r="I364" t="s">
        <v>61</v>
      </c>
      <c r="J364" t="s">
        <v>61</v>
      </c>
      <c r="K364" t="s">
        <v>61</v>
      </c>
      <c r="M364" t="s">
        <v>62</v>
      </c>
      <c r="N364" t="s">
        <v>61</v>
      </c>
    </row>
    <row r="365" spans="1:14" x14ac:dyDescent="0.2">
      <c r="A365" s="1" t="s">
        <v>7428</v>
      </c>
      <c r="B365" s="1" t="s">
        <v>31270</v>
      </c>
      <c r="C365" t="s">
        <v>5431</v>
      </c>
      <c r="D365">
        <v>30333126</v>
      </c>
      <c r="E365" t="s">
        <v>61</v>
      </c>
      <c r="F365" t="s">
        <v>61</v>
      </c>
      <c r="G365" t="s">
        <v>61</v>
      </c>
      <c r="H365" t="s">
        <v>61</v>
      </c>
      <c r="I365" t="s">
        <v>61</v>
      </c>
      <c r="J365" t="s">
        <v>61</v>
      </c>
      <c r="K365" t="s">
        <v>61</v>
      </c>
      <c r="L365" t="s">
        <v>62</v>
      </c>
      <c r="M365" t="s">
        <v>62</v>
      </c>
      <c r="N365" t="s">
        <v>61</v>
      </c>
    </row>
    <row r="366" spans="1:14" x14ac:dyDescent="0.2">
      <c r="A366" s="1" t="s">
        <v>7429</v>
      </c>
      <c r="B366" s="1" t="s">
        <v>31271</v>
      </c>
      <c r="C366" t="s">
        <v>5432</v>
      </c>
      <c r="D366" s="22">
        <v>30333126</v>
      </c>
      <c r="E366" t="s">
        <v>61</v>
      </c>
      <c r="F366" t="s">
        <v>61</v>
      </c>
      <c r="G366" t="s">
        <v>61</v>
      </c>
      <c r="H366" t="s">
        <v>61</v>
      </c>
      <c r="I366" t="s">
        <v>61</v>
      </c>
      <c r="J366" t="s">
        <v>61</v>
      </c>
      <c r="K366" t="s">
        <v>61</v>
      </c>
      <c r="M366" t="s">
        <v>61</v>
      </c>
      <c r="N366" t="s">
        <v>61</v>
      </c>
    </row>
    <row r="367" spans="1:14" x14ac:dyDescent="0.2">
      <c r="A367" s="1" t="s">
        <v>7430</v>
      </c>
      <c r="B367" s="1" t="s">
        <v>31272</v>
      </c>
      <c r="C367" t="s">
        <v>5433</v>
      </c>
      <c r="D367" s="22">
        <v>30333126</v>
      </c>
      <c r="E367" t="s">
        <v>62</v>
      </c>
      <c r="F367" t="s">
        <v>62</v>
      </c>
      <c r="G367" t="s">
        <v>62</v>
      </c>
      <c r="H367" t="s">
        <v>61</v>
      </c>
      <c r="I367" t="s">
        <v>62</v>
      </c>
      <c r="J367" t="s">
        <v>62</v>
      </c>
      <c r="K367" t="s">
        <v>61</v>
      </c>
      <c r="M367" t="s">
        <v>62</v>
      </c>
      <c r="N367" t="s">
        <v>62</v>
      </c>
    </row>
    <row r="368" spans="1:14" x14ac:dyDescent="0.2">
      <c r="A368" s="1" t="s">
        <v>7431</v>
      </c>
      <c r="B368" s="1" t="s">
        <v>31273</v>
      </c>
      <c r="C368" t="s">
        <v>5434</v>
      </c>
      <c r="D368" s="22">
        <v>30333126</v>
      </c>
      <c r="E368" t="s">
        <v>61</v>
      </c>
      <c r="F368" t="s">
        <v>61</v>
      </c>
      <c r="G368" t="s">
        <v>61</v>
      </c>
      <c r="H368" t="s">
        <v>61</v>
      </c>
      <c r="I368" t="s">
        <v>61</v>
      </c>
      <c r="J368" t="s">
        <v>61</v>
      </c>
      <c r="K368" t="s">
        <v>61</v>
      </c>
      <c r="M368" t="s">
        <v>61</v>
      </c>
      <c r="N368" t="s">
        <v>61</v>
      </c>
    </row>
    <row r="369" spans="1:14" x14ac:dyDescent="0.2">
      <c r="A369" s="1" t="s">
        <v>7432</v>
      </c>
      <c r="B369" s="1" t="s">
        <v>31274</v>
      </c>
      <c r="C369" t="s">
        <v>5435</v>
      </c>
      <c r="D369" s="22">
        <v>30333126</v>
      </c>
      <c r="E369" t="s">
        <v>62</v>
      </c>
      <c r="F369" t="s">
        <v>61</v>
      </c>
      <c r="G369" t="s">
        <v>61</v>
      </c>
      <c r="H369" t="s">
        <v>61</v>
      </c>
      <c r="I369" t="s">
        <v>61</v>
      </c>
      <c r="J369" t="s">
        <v>61</v>
      </c>
      <c r="K369" t="s">
        <v>61</v>
      </c>
      <c r="M369" t="s">
        <v>62</v>
      </c>
      <c r="N369" t="s">
        <v>61</v>
      </c>
    </row>
    <row r="370" spans="1:14" x14ac:dyDescent="0.2">
      <c r="A370" s="1" t="s">
        <v>7433</v>
      </c>
      <c r="B370" s="1" t="s">
        <v>31275</v>
      </c>
      <c r="C370" t="s">
        <v>5436</v>
      </c>
      <c r="D370" s="22">
        <v>30333126</v>
      </c>
      <c r="E370" t="s">
        <v>61</v>
      </c>
      <c r="F370" t="s">
        <v>61</v>
      </c>
      <c r="G370" t="s">
        <v>61</v>
      </c>
      <c r="H370" t="s">
        <v>61</v>
      </c>
      <c r="I370" t="s">
        <v>62</v>
      </c>
      <c r="J370" t="s">
        <v>61</v>
      </c>
      <c r="K370" t="s">
        <v>61</v>
      </c>
      <c r="M370" t="s">
        <v>62</v>
      </c>
      <c r="N370" t="s">
        <v>61</v>
      </c>
    </row>
    <row r="371" spans="1:14" x14ac:dyDescent="0.2">
      <c r="A371" s="1" t="s">
        <v>7434</v>
      </c>
      <c r="B371" s="1" t="s">
        <v>31276</v>
      </c>
      <c r="C371" t="s">
        <v>5437</v>
      </c>
      <c r="D371" s="22">
        <v>30333126</v>
      </c>
      <c r="E371" t="s">
        <v>61</v>
      </c>
      <c r="F371" t="s">
        <v>61</v>
      </c>
      <c r="G371" t="s">
        <v>61</v>
      </c>
      <c r="H371" t="s">
        <v>61</v>
      </c>
      <c r="I371" t="s">
        <v>62</v>
      </c>
      <c r="J371" t="s">
        <v>61</v>
      </c>
      <c r="K371" t="s">
        <v>61</v>
      </c>
      <c r="M371" t="s">
        <v>62</v>
      </c>
      <c r="N371" t="s">
        <v>61</v>
      </c>
    </row>
    <row r="372" spans="1:14" x14ac:dyDescent="0.2">
      <c r="A372" s="1" t="s">
        <v>7435</v>
      </c>
      <c r="B372" s="1" t="s">
        <v>31277</v>
      </c>
      <c r="C372" t="s">
        <v>5438</v>
      </c>
      <c r="D372" s="22">
        <v>30333126</v>
      </c>
      <c r="E372" t="s">
        <v>62</v>
      </c>
      <c r="G372" t="s">
        <v>61</v>
      </c>
      <c r="H372" t="s">
        <v>61</v>
      </c>
      <c r="I372" t="s">
        <v>61</v>
      </c>
      <c r="J372" t="s">
        <v>61</v>
      </c>
      <c r="K372" t="s">
        <v>61</v>
      </c>
      <c r="L372" t="s">
        <v>62</v>
      </c>
      <c r="M372" t="s">
        <v>61</v>
      </c>
      <c r="N372" t="s">
        <v>61</v>
      </c>
    </row>
    <row r="373" spans="1:14" x14ac:dyDescent="0.2">
      <c r="A373" s="1" t="s">
        <v>7436</v>
      </c>
      <c r="B373" s="1" t="s">
        <v>31278</v>
      </c>
      <c r="C373" t="s">
        <v>5439</v>
      </c>
      <c r="D373" s="22">
        <v>30333126</v>
      </c>
      <c r="E373" t="s">
        <v>61</v>
      </c>
      <c r="F373" t="s">
        <v>61</v>
      </c>
      <c r="G373" t="s">
        <v>61</v>
      </c>
      <c r="H373" t="s">
        <v>61</v>
      </c>
      <c r="J373" t="s">
        <v>61</v>
      </c>
      <c r="K373" t="s">
        <v>61</v>
      </c>
      <c r="M373" t="s">
        <v>62</v>
      </c>
      <c r="N373" t="s">
        <v>61</v>
      </c>
    </row>
    <row r="374" spans="1:14" x14ac:dyDescent="0.2">
      <c r="A374" s="1" t="s">
        <v>7437</v>
      </c>
      <c r="B374" s="1" t="s">
        <v>31279</v>
      </c>
      <c r="C374" t="s">
        <v>5440</v>
      </c>
      <c r="D374" s="22">
        <v>30333126</v>
      </c>
      <c r="E374" t="s">
        <v>61</v>
      </c>
      <c r="F374" t="s">
        <v>61</v>
      </c>
      <c r="G374" t="s">
        <v>61</v>
      </c>
      <c r="H374" t="s">
        <v>61</v>
      </c>
      <c r="I374" t="s">
        <v>62</v>
      </c>
      <c r="J374" t="s">
        <v>61</v>
      </c>
      <c r="K374" t="s">
        <v>61</v>
      </c>
      <c r="M374" t="s">
        <v>62</v>
      </c>
      <c r="N374" t="s">
        <v>61</v>
      </c>
    </row>
    <row r="375" spans="1:14" x14ac:dyDescent="0.2">
      <c r="A375" s="1" t="s">
        <v>7438</v>
      </c>
      <c r="B375" s="1" t="s">
        <v>31280</v>
      </c>
      <c r="C375" t="s">
        <v>5441</v>
      </c>
      <c r="D375" s="22">
        <v>30333126</v>
      </c>
      <c r="E375" t="s">
        <v>62</v>
      </c>
      <c r="F375" t="s">
        <v>61</v>
      </c>
      <c r="G375" t="s">
        <v>61</v>
      </c>
      <c r="H375" t="s">
        <v>61</v>
      </c>
      <c r="I375" t="s">
        <v>61</v>
      </c>
      <c r="J375" t="s">
        <v>61</v>
      </c>
      <c r="K375" t="s">
        <v>61</v>
      </c>
      <c r="L375" t="s">
        <v>62</v>
      </c>
      <c r="M375" t="s">
        <v>61</v>
      </c>
      <c r="N375" t="s">
        <v>61</v>
      </c>
    </row>
    <row r="376" spans="1:14" x14ac:dyDescent="0.2">
      <c r="A376" s="1" t="s">
        <v>7439</v>
      </c>
      <c r="B376" s="1" t="s">
        <v>31281</v>
      </c>
      <c r="C376" t="s">
        <v>5442</v>
      </c>
      <c r="D376">
        <v>30333126</v>
      </c>
      <c r="E376" t="s">
        <v>61</v>
      </c>
      <c r="F376" t="s">
        <v>61</v>
      </c>
      <c r="G376" t="s">
        <v>61</v>
      </c>
      <c r="I376" t="s">
        <v>61</v>
      </c>
      <c r="J376" t="s">
        <v>61</v>
      </c>
      <c r="K376" t="s">
        <v>61</v>
      </c>
      <c r="M376" t="s">
        <v>62</v>
      </c>
      <c r="N376" t="s">
        <v>61</v>
      </c>
    </row>
    <row r="377" spans="1:14" x14ac:dyDescent="0.2">
      <c r="A377" s="1" t="s">
        <v>7440</v>
      </c>
      <c r="B377" s="1" t="s">
        <v>31282</v>
      </c>
      <c r="C377" t="s">
        <v>5443</v>
      </c>
      <c r="D377" s="22">
        <v>30333126</v>
      </c>
      <c r="E377" t="s">
        <v>62</v>
      </c>
      <c r="F377" t="s">
        <v>62</v>
      </c>
      <c r="G377" t="s">
        <v>62</v>
      </c>
      <c r="H377" t="s">
        <v>61</v>
      </c>
      <c r="I377" t="s">
        <v>62</v>
      </c>
      <c r="J377" t="s">
        <v>62</v>
      </c>
      <c r="K377" t="s">
        <v>61</v>
      </c>
      <c r="M377" t="s">
        <v>62</v>
      </c>
      <c r="N377" t="s">
        <v>62</v>
      </c>
    </row>
    <row r="378" spans="1:14" x14ac:dyDescent="0.2">
      <c r="A378" s="1" t="s">
        <v>7441</v>
      </c>
      <c r="B378" s="1" t="s">
        <v>31283</v>
      </c>
      <c r="C378" t="s">
        <v>5444</v>
      </c>
      <c r="D378" s="22">
        <v>30333126</v>
      </c>
      <c r="E378" t="s">
        <v>61</v>
      </c>
      <c r="F378" t="s">
        <v>61</v>
      </c>
      <c r="G378" t="s">
        <v>61</v>
      </c>
      <c r="H378" t="s">
        <v>61</v>
      </c>
      <c r="I378" t="s">
        <v>61</v>
      </c>
      <c r="J378" t="s">
        <v>61</v>
      </c>
      <c r="K378" t="s">
        <v>61</v>
      </c>
      <c r="L378" t="s">
        <v>62</v>
      </c>
      <c r="M378" t="s">
        <v>62</v>
      </c>
      <c r="N378" t="s">
        <v>61</v>
      </c>
    </row>
    <row r="379" spans="1:14" x14ac:dyDescent="0.2">
      <c r="A379" s="1" t="s">
        <v>7442</v>
      </c>
      <c r="B379" s="1" t="s">
        <v>31284</v>
      </c>
      <c r="C379" t="s">
        <v>5445</v>
      </c>
      <c r="D379" s="22">
        <v>30333126</v>
      </c>
      <c r="E379" t="s">
        <v>61</v>
      </c>
      <c r="F379" t="s">
        <v>61</v>
      </c>
      <c r="G379" t="s">
        <v>61</v>
      </c>
      <c r="H379" t="s">
        <v>61</v>
      </c>
      <c r="I379" t="s">
        <v>61</v>
      </c>
      <c r="J379" t="s">
        <v>61</v>
      </c>
      <c r="K379" t="s">
        <v>61</v>
      </c>
      <c r="L379" t="s">
        <v>62</v>
      </c>
      <c r="M379" t="s">
        <v>62</v>
      </c>
      <c r="N379" t="s">
        <v>61</v>
      </c>
    </row>
    <row r="380" spans="1:14" x14ac:dyDescent="0.2">
      <c r="A380" s="1" t="s">
        <v>7443</v>
      </c>
      <c r="B380" s="1" t="s">
        <v>31285</v>
      </c>
      <c r="C380" t="s">
        <v>5446</v>
      </c>
      <c r="D380" s="22">
        <v>30333126</v>
      </c>
      <c r="E380" t="s">
        <v>61</v>
      </c>
      <c r="F380" t="s">
        <v>61</v>
      </c>
      <c r="G380" t="s">
        <v>61</v>
      </c>
      <c r="H380" t="s">
        <v>61</v>
      </c>
      <c r="I380" t="s">
        <v>61</v>
      </c>
      <c r="J380" t="s">
        <v>61</v>
      </c>
      <c r="K380" t="s">
        <v>61</v>
      </c>
      <c r="M380" t="s">
        <v>61</v>
      </c>
      <c r="N380" t="s">
        <v>61</v>
      </c>
    </row>
    <row r="381" spans="1:14" x14ac:dyDescent="0.2">
      <c r="A381" s="1" t="s">
        <v>7444</v>
      </c>
      <c r="B381" s="1" t="s">
        <v>31286</v>
      </c>
      <c r="C381" t="s">
        <v>5447</v>
      </c>
      <c r="D381" s="22">
        <v>30333126</v>
      </c>
      <c r="E381" t="s">
        <v>62</v>
      </c>
      <c r="G381" t="s">
        <v>61</v>
      </c>
      <c r="H381" t="s">
        <v>61</v>
      </c>
      <c r="I381" t="s">
        <v>61</v>
      </c>
      <c r="J381" t="s">
        <v>61</v>
      </c>
      <c r="K381" t="s">
        <v>62</v>
      </c>
      <c r="M381" t="s">
        <v>61</v>
      </c>
      <c r="N381" t="s">
        <v>61</v>
      </c>
    </row>
    <row r="382" spans="1:14" x14ac:dyDescent="0.2">
      <c r="A382" s="1" t="s">
        <v>7445</v>
      </c>
      <c r="B382" s="1" t="s">
        <v>31287</v>
      </c>
      <c r="C382" t="s">
        <v>5448</v>
      </c>
      <c r="D382" s="22">
        <v>30333126</v>
      </c>
      <c r="E382" t="s">
        <v>61</v>
      </c>
      <c r="F382" t="s">
        <v>61</v>
      </c>
      <c r="G382" t="s">
        <v>61</v>
      </c>
      <c r="H382" t="s">
        <v>61</v>
      </c>
      <c r="I382" t="s">
        <v>61</v>
      </c>
      <c r="J382" t="s">
        <v>61</v>
      </c>
      <c r="K382" t="s">
        <v>61</v>
      </c>
      <c r="M382" t="s">
        <v>61</v>
      </c>
      <c r="N382" t="s">
        <v>61</v>
      </c>
    </row>
    <row r="383" spans="1:14" x14ac:dyDescent="0.2">
      <c r="A383" s="1" t="s">
        <v>7446</v>
      </c>
      <c r="B383" s="1" t="s">
        <v>31288</v>
      </c>
      <c r="C383" t="s">
        <v>5449</v>
      </c>
      <c r="D383" s="22">
        <v>30333126</v>
      </c>
      <c r="E383" t="s">
        <v>62</v>
      </c>
      <c r="F383" t="s">
        <v>61</v>
      </c>
      <c r="G383" t="s">
        <v>61</v>
      </c>
      <c r="H383" t="s">
        <v>61</v>
      </c>
      <c r="I383" t="s">
        <v>61</v>
      </c>
      <c r="J383" t="s">
        <v>61</v>
      </c>
      <c r="K383" t="s">
        <v>62</v>
      </c>
      <c r="L383" t="s">
        <v>62</v>
      </c>
      <c r="M383" t="s">
        <v>62</v>
      </c>
      <c r="N383" t="s">
        <v>61</v>
      </c>
    </row>
    <row r="384" spans="1:14" x14ac:dyDescent="0.2">
      <c r="A384" s="1" t="s">
        <v>7447</v>
      </c>
      <c r="B384" s="1" t="s">
        <v>31289</v>
      </c>
      <c r="C384" t="s">
        <v>5450</v>
      </c>
      <c r="D384" s="22">
        <v>30333126</v>
      </c>
      <c r="E384" t="s">
        <v>61</v>
      </c>
      <c r="F384" t="s">
        <v>61</v>
      </c>
      <c r="G384" t="s">
        <v>61</v>
      </c>
      <c r="H384" t="s">
        <v>61</v>
      </c>
      <c r="I384" t="s">
        <v>61</v>
      </c>
      <c r="J384" t="s">
        <v>61</v>
      </c>
      <c r="K384" t="s">
        <v>61</v>
      </c>
      <c r="L384" t="s">
        <v>62</v>
      </c>
      <c r="M384" t="s">
        <v>62</v>
      </c>
      <c r="N384" t="s">
        <v>61</v>
      </c>
    </row>
    <row r="385" spans="1:14" x14ac:dyDescent="0.2">
      <c r="A385" s="1" t="s">
        <v>7448</v>
      </c>
      <c r="B385" s="1" t="s">
        <v>31290</v>
      </c>
      <c r="C385" t="s">
        <v>5451</v>
      </c>
      <c r="D385" s="22">
        <v>30333126</v>
      </c>
      <c r="E385" t="s">
        <v>61</v>
      </c>
      <c r="F385" t="s">
        <v>61</v>
      </c>
      <c r="G385" t="s">
        <v>61</v>
      </c>
      <c r="H385" t="s">
        <v>61</v>
      </c>
      <c r="I385" t="s">
        <v>61</v>
      </c>
      <c r="J385" t="s">
        <v>61</v>
      </c>
      <c r="K385" t="s">
        <v>61</v>
      </c>
      <c r="M385" t="s">
        <v>61</v>
      </c>
      <c r="N385" t="s">
        <v>61</v>
      </c>
    </row>
    <row r="386" spans="1:14" x14ac:dyDescent="0.2">
      <c r="A386" s="1" t="s">
        <v>7449</v>
      </c>
      <c r="B386" s="1" t="s">
        <v>31291</v>
      </c>
      <c r="C386" t="s">
        <v>5452</v>
      </c>
      <c r="D386" s="22">
        <v>30333126</v>
      </c>
      <c r="E386" t="s">
        <v>62</v>
      </c>
      <c r="G386" t="s">
        <v>61</v>
      </c>
      <c r="H386" t="s">
        <v>61</v>
      </c>
      <c r="I386" t="s">
        <v>61</v>
      </c>
      <c r="J386" t="s">
        <v>61</v>
      </c>
      <c r="K386" t="s">
        <v>62</v>
      </c>
      <c r="M386" t="s">
        <v>61</v>
      </c>
      <c r="N386" t="s">
        <v>61</v>
      </c>
    </row>
    <row r="387" spans="1:14" x14ac:dyDescent="0.2">
      <c r="A387" s="1" t="s">
        <v>7450</v>
      </c>
      <c r="B387" s="1" t="s">
        <v>31292</v>
      </c>
      <c r="C387" t="s">
        <v>5453</v>
      </c>
      <c r="D387">
        <v>30333126</v>
      </c>
      <c r="E387" t="s">
        <v>61</v>
      </c>
      <c r="F387" t="s">
        <v>61</v>
      </c>
      <c r="G387" t="s">
        <v>61</v>
      </c>
      <c r="H387" t="s">
        <v>61</v>
      </c>
      <c r="I387" t="s">
        <v>61</v>
      </c>
      <c r="J387" t="s">
        <v>61</v>
      </c>
      <c r="K387" t="s">
        <v>61</v>
      </c>
      <c r="M387" t="s">
        <v>61</v>
      </c>
      <c r="N387" t="s">
        <v>61</v>
      </c>
    </row>
    <row r="388" spans="1:14" x14ac:dyDescent="0.2">
      <c r="A388" s="1" t="s">
        <v>7451</v>
      </c>
      <c r="B388" s="1" t="s">
        <v>31293</v>
      </c>
      <c r="C388" t="s">
        <v>5454</v>
      </c>
      <c r="D388" s="22">
        <v>30333126</v>
      </c>
      <c r="E388" t="s">
        <v>61</v>
      </c>
      <c r="F388" t="s">
        <v>61</v>
      </c>
      <c r="G388" t="s">
        <v>61</v>
      </c>
      <c r="H388" t="s">
        <v>61</v>
      </c>
      <c r="I388" t="s">
        <v>62</v>
      </c>
      <c r="J388" t="s">
        <v>61</v>
      </c>
      <c r="K388" t="s">
        <v>62</v>
      </c>
      <c r="L388" t="s">
        <v>62</v>
      </c>
      <c r="M388" t="s">
        <v>61</v>
      </c>
      <c r="N388" t="s">
        <v>61</v>
      </c>
    </row>
    <row r="389" spans="1:14" x14ac:dyDescent="0.2">
      <c r="A389" s="1" t="s">
        <v>7452</v>
      </c>
      <c r="B389" s="1" t="s">
        <v>31294</v>
      </c>
      <c r="C389" t="s">
        <v>5455</v>
      </c>
      <c r="D389" s="22">
        <v>30333126</v>
      </c>
      <c r="E389" t="s">
        <v>61</v>
      </c>
      <c r="F389" t="s">
        <v>61</v>
      </c>
      <c r="G389" t="s">
        <v>61</v>
      </c>
      <c r="H389" t="s">
        <v>61</v>
      </c>
      <c r="I389" t="s">
        <v>61</v>
      </c>
      <c r="J389" t="s">
        <v>61</v>
      </c>
      <c r="K389" t="s">
        <v>61</v>
      </c>
      <c r="L389" t="s">
        <v>62</v>
      </c>
      <c r="M389" t="s">
        <v>62</v>
      </c>
      <c r="N389" t="s">
        <v>61</v>
      </c>
    </row>
    <row r="390" spans="1:14" x14ac:dyDescent="0.2">
      <c r="A390" s="1" t="s">
        <v>7453</v>
      </c>
      <c r="B390" s="1" t="s">
        <v>31295</v>
      </c>
      <c r="C390" t="s">
        <v>5456</v>
      </c>
      <c r="D390" s="22">
        <v>30333126</v>
      </c>
      <c r="E390" t="s">
        <v>62</v>
      </c>
      <c r="F390" t="s">
        <v>62</v>
      </c>
      <c r="G390" t="s">
        <v>62</v>
      </c>
      <c r="H390" t="s">
        <v>61</v>
      </c>
      <c r="I390" t="s">
        <v>62</v>
      </c>
      <c r="J390" t="s">
        <v>62</v>
      </c>
      <c r="K390" t="s">
        <v>61</v>
      </c>
      <c r="M390" t="s">
        <v>62</v>
      </c>
      <c r="N390" t="s">
        <v>62</v>
      </c>
    </row>
    <row r="391" spans="1:14" x14ac:dyDescent="0.2">
      <c r="A391" s="1" t="s">
        <v>7454</v>
      </c>
      <c r="B391" s="1" t="s">
        <v>31296</v>
      </c>
      <c r="C391" t="s">
        <v>5457</v>
      </c>
      <c r="D391" s="22">
        <v>30333126</v>
      </c>
      <c r="E391" t="s">
        <v>61</v>
      </c>
      <c r="F391" t="s">
        <v>61</v>
      </c>
      <c r="G391" t="s">
        <v>61</v>
      </c>
      <c r="H391" t="s">
        <v>61</v>
      </c>
      <c r="I391" t="s">
        <v>61</v>
      </c>
      <c r="J391" t="s">
        <v>61</v>
      </c>
      <c r="K391" t="s">
        <v>61</v>
      </c>
      <c r="L391" t="s">
        <v>62</v>
      </c>
      <c r="M391" t="s">
        <v>62</v>
      </c>
      <c r="N391" t="s">
        <v>61</v>
      </c>
    </row>
    <row r="392" spans="1:14" x14ac:dyDescent="0.2">
      <c r="A392" s="1" t="s">
        <v>7455</v>
      </c>
      <c r="B392" s="1" t="s">
        <v>31297</v>
      </c>
      <c r="C392" t="s">
        <v>5458</v>
      </c>
      <c r="D392" s="22">
        <v>30333126</v>
      </c>
      <c r="E392" t="s">
        <v>62</v>
      </c>
      <c r="G392" t="s">
        <v>61</v>
      </c>
      <c r="H392" t="s">
        <v>61</v>
      </c>
      <c r="I392" t="s">
        <v>62</v>
      </c>
      <c r="J392" t="s">
        <v>61</v>
      </c>
      <c r="K392" t="s">
        <v>62</v>
      </c>
      <c r="L392" t="s">
        <v>62</v>
      </c>
      <c r="M392" t="s">
        <v>62</v>
      </c>
      <c r="N392" t="s">
        <v>61</v>
      </c>
    </row>
    <row r="393" spans="1:14" x14ac:dyDescent="0.2">
      <c r="A393" s="1" t="s">
        <v>7456</v>
      </c>
      <c r="B393" s="1" t="s">
        <v>31298</v>
      </c>
      <c r="C393" t="s">
        <v>5459</v>
      </c>
      <c r="D393" s="22">
        <v>30333126</v>
      </c>
      <c r="E393" t="s">
        <v>61</v>
      </c>
      <c r="F393" t="s">
        <v>61</v>
      </c>
      <c r="G393" t="s">
        <v>61</v>
      </c>
      <c r="H393" t="s">
        <v>61</v>
      </c>
      <c r="I393" t="s">
        <v>61</v>
      </c>
      <c r="J393" t="s">
        <v>61</v>
      </c>
      <c r="K393" t="s">
        <v>61</v>
      </c>
      <c r="M393" t="s">
        <v>61</v>
      </c>
      <c r="N393" t="s">
        <v>61</v>
      </c>
    </row>
    <row r="394" spans="1:14" x14ac:dyDescent="0.2">
      <c r="A394" s="1" t="s">
        <v>7457</v>
      </c>
      <c r="B394" s="1" t="s">
        <v>31299</v>
      </c>
      <c r="C394" t="s">
        <v>5460</v>
      </c>
      <c r="D394" s="22">
        <v>30333126</v>
      </c>
      <c r="E394" t="s">
        <v>61</v>
      </c>
      <c r="F394" t="s">
        <v>61</v>
      </c>
      <c r="G394" t="s">
        <v>61</v>
      </c>
      <c r="H394" t="s">
        <v>61</v>
      </c>
      <c r="I394" t="s">
        <v>61</v>
      </c>
      <c r="J394" t="s">
        <v>61</v>
      </c>
      <c r="K394" t="s">
        <v>61</v>
      </c>
      <c r="L394" t="s">
        <v>62</v>
      </c>
      <c r="M394" t="s">
        <v>62</v>
      </c>
      <c r="N394" t="s">
        <v>61</v>
      </c>
    </row>
    <row r="395" spans="1:14" x14ac:dyDescent="0.2">
      <c r="A395" s="1" t="s">
        <v>7458</v>
      </c>
      <c r="B395" s="1" t="s">
        <v>31300</v>
      </c>
      <c r="C395" t="s">
        <v>5461</v>
      </c>
      <c r="D395" s="22">
        <v>30333126</v>
      </c>
      <c r="E395" t="s">
        <v>61</v>
      </c>
      <c r="F395" t="s">
        <v>61</v>
      </c>
      <c r="G395" t="s">
        <v>61</v>
      </c>
      <c r="H395" t="s">
        <v>61</v>
      </c>
      <c r="I395" t="s">
        <v>61</v>
      </c>
      <c r="J395" t="s">
        <v>61</v>
      </c>
      <c r="K395" t="s">
        <v>61</v>
      </c>
      <c r="L395" t="s">
        <v>62</v>
      </c>
      <c r="M395" t="s">
        <v>62</v>
      </c>
      <c r="N395" t="s">
        <v>61</v>
      </c>
    </row>
    <row r="396" spans="1:14" x14ac:dyDescent="0.2">
      <c r="A396" s="1" t="s">
        <v>7459</v>
      </c>
      <c r="B396" s="1" t="s">
        <v>31301</v>
      </c>
      <c r="C396" t="s">
        <v>5462</v>
      </c>
      <c r="D396" s="22">
        <v>30333126</v>
      </c>
      <c r="E396" t="s">
        <v>62</v>
      </c>
      <c r="F396" t="s">
        <v>61</v>
      </c>
      <c r="G396" t="s">
        <v>61</v>
      </c>
      <c r="H396" t="s">
        <v>61</v>
      </c>
      <c r="I396" t="s">
        <v>62</v>
      </c>
      <c r="J396" t="s">
        <v>61</v>
      </c>
      <c r="K396" t="s">
        <v>62</v>
      </c>
      <c r="M396" t="s">
        <v>61</v>
      </c>
      <c r="N396" t="s">
        <v>61</v>
      </c>
    </row>
    <row r="397" spans="1:14" x14ac:dyDescent="0.2">
      <c r="A397" s="1" t="s">
        <v>7460</v>
      </c>
      <c r="B397" s="1" t="s">
        <v>31302</v>
      </c>
      <c r="C397" t="s">
        <v>5463</v>
      </c>
      <c r="D397" s="22">
        <v>30333126</v>
      </c>
      <c r="E397" t="s">
        <v>61</v>
      </c>
      <c r="F397" t="s">
        <v>61</v>
      </c>
      <c r="G397" t="s">
        <v>61</v>
      </c>
      <c r="H397" t="s">
        <v>61</v>
      </c>
      <c r="I397" t="s">
        <v>61</v>
      </c>
      <c r="J397" t="s">
        <v>61</v>
      </c>
      <c r="K397" t="s">
        <v>61</v>
      </c>
      <c r="L397" t="s">
        <v>62</v>
      </c>
      <c r="M397" t="s">
        <v>62</v>
      </c>
      <c r="N397" t="s">
        <v>61</v>
      </c>
    </row>
    <row r="398" spans="1:14" x14ac:dyDescent="0.2">
      <c r="A398" s="1" t="s">
        <v>7461</v>
      </c>
      <c r="B398" s="1" t="s">
        <v>31303</v>
      </c>
      <c r="C398" t="s">
        <v>5464</v>
      </c>
      <c r="D398">
        <v>30333126</v>
      </c>
      <c r="E398" t="s">
        <v>61</v>
      </c>
      <c r="F398" t="s">
        <v>61</v>
      </c>
      <c r="G398" t="s">
        <v>61</v>
      </c>
      <c r="H398" t="s">
        <v>61</v>
      </c>
      <c r="I398" t="s">
        <v>61</v>
      </c>
      <c r="J398" t="s">
        <v>61</v>
      </c>
      <c r="K398" t="s">
        <v>61</v>
      </c>
      <c r="L398" t="s">
        <v>62</v>
      </c>
      <c r="M398" t="s">
        <v>62</v>
      </c>
      <c r="N398" t="s">
        <v>61</v>
      </c>
    </row>
    <row r="399" spans="1:14" x14ac:dyDescent="0.2">
      <c r="A399" s="1" t="s">
        <v>7462</v>
      </c>
      <c r="B399" s="1" t="s">
        <v>31304</v>
      </c>
      <c r="C399" t="s">
        <v>5465</v>
      </c>
      <c r="D399" s="22">
        <v>30333126</v>
      </c>
      <c r="E399" t="s">
        <v>61</v>
      </c>
      <c r="F399" t="s">
        <v>61</v>
      </c>
      <c r="G399" t="s">
        <v>61</v>
      </c>
      <c r="H399" t="s">
        <v>61</v>
      </c>
      <c r="I399" t="s">
        <v>61</v>
      </c>
      <c r="J399" t="s">
        <v>61</v>
      </c>
      <c r="K399" t="s">
        <v>61</v>
      </c>
      <c r="L399" t="s">
        <v>62</v>
      </c>
      <c r="M399" t="s">
        <v>61</v>
      </c>
      <c r="N399" t="s">
        <v>61</v>
      </c>
    </row>
    <row r="400" spans="1:14" x14ac:dyDescent="0.2">
      <c r="A400" s="1" t="s">
        <v>7463</v>
      </c>
      <c r="B400" s="1" t="s">
        <v>31305</v>
      </c>
      <c r="C400" t="s">
        <v>5466</v>
      </c>
      <c r="D400" s="22">
        <v>30333126</v>
      </c>
      <c r="E400" t="s">
        <v>61</v>
      </c>
      <c r="F400" t="s">
        <v>61</v>
      </c>
      <c r="G400" t="s">
        <v>61</v>
      </c>
      <c r="H400" t="s">
        <v>61</v>
      </c>
      <c r="I400" t="s">
        <v>62</v>
      </c>
      <c r="J400" t="s">
        <v>61</v>
      </c>
      <c r="K400" t="s">
        <v>62</v>
      </c>
      <c r="L400" t="s">
        <v>62</v>
      </c>
      <c r="M400" t="s">
        <v>61</v>
      </c>
      <c r="N400" t="s">
        <v>61</v>
      </c>
    </row>
    <row r="401" spans="1:14" x14ac:dyDescent="0.2">
      <c r="A401" s="1" t="s">
        <v>7464</v>
      </c>
      <c r="B401" s="1" t="s">
        <v>31306</v>
      </c>
      <c r="C401" t="s">
        <v>5467</v>
      </c>
      <c r="D401" s="22">
        <v>30333126</v>
      </c>
      <c r="E401" t="s">
        <v>62</v>
      </c>
      <c r="F401" t="s">
        <v>61</v>
      </c>
      <c r="G401" t="s">
        <v>61</v>
      </c>
      <c r="H401" t="s">
        <v>61</v>
      </c>
      <c r="I401" t="s">
        <v>62</v>
      </c>
      <c r="J401" t="s">
        <v>61</v>
      </c>
      <c r="K401" t="s">
        <v>62</v>
      </c>
      <c r="L401" t="s">
        <v>62</v>
      </c>
      <c r="M401" t="s">
        <v>61</v>
      </c>
      <c r="N401" t="s">
        <v>61</v>
      </c>
    </row>
    <row r="402" spans="1:14" x14ac:dyDescent="0.2">
      <c r="A402" s="1" t="s">
        <v>7465</v>
      </c>
      <c r="B402" s="1" t="s">
        <v>31307</v>
      </c>
      <c r="C402" t="s">
        <v>5468</v>
      </c>
      <c r="D402" s="22">
        <v>30333126</v>
      </c>
      <c r="E402" t="s">
        <v>61</v>
      </c>
      <c r="F402" t="s">
        <v>61</v>
      </c>
      <c r="G402" t="s">
        <v>61</v>
      </c>
      <c r="H402" t="s">
        <v>61</v>
      </c>
      <c r="I402" t="s">
        <v>62</v>
      </c>
      <c r="J402" t="s">
        <v>61</v>
      </c>
      <c r="K402" t="s">
        <v>62</v>
      </c>
      <c r="L402" t="s">
        <v>62</v>
      </c>
      <c r="M402" t="s">
        <v>61</v>
      </c>
      <c r="N402" t="s">
        <v>61</v>
      </c>
    </row>
    <row r="403" spans="1:14" x14ac:dyDescent="0.2">
      <c r="A403" s="1" t="s">
        <v>7466</v>
      </c>
      <c r="B403" s="1" t="s">
        <v>31308</v>
      </c>
      <c r="C403" t="s">
        <v>5469</v>
      </c>
      <c r="D403" s="22">
        <v>30333126</v>
      </c>
      <c r="E403" t="s">
        <v>61</v>
      </c>
      <c r="F403" t="s">
        <v>61</v>
      </c>
      <c r="G403" t="s">
        <v>61</v>
      </c>
      <c r="H403" t="s">
        <v>61</v>
      </c>
      <c r="I403" t="s">
        <v>62</v>
      </c>
      <c r="J403" t="s">
        <v>61</v>
      </c>
      <c r="K403" t="s">
        <v>62</v>
      </c>
      <c r="L403" t="s">
        <v>62</v>
      </c>
      <c r="M403" t="s">
        <v>62</v>
      </c>
      <c r="N403" t="s">
        <v>61</v>
      </c>
    </row>
    <row r="404" spans="1:14" x14ac:dyDescent="0.2">
      <c r="A404" s="1" t="s">
        <v>7467</v>
      </c>
      <c r="B404" s="1" t="s">
        <v>31309</v>
      </c>
      <c r="C404" t="s">
        <v>5470</v>
      </c>
      <c r="D404" s="22">
        <v>30333126</v>
      </c>
      <c r="E404" t="s">
        <v>61</v>
      </c>
      <c r="F404" t="s">
        <v>61</v>
      </c>
      <c r="G404" t="s">
        <v>61</v>
      </c>
      <c r="H404" t="s">
        <v>61</v>
      </c>
      <c r="I404" t="s">
        <v>61</v>
      </c>
      <c r="J404" t="s">
        <v>61</v>
      </c>
      <c r="K404" t="s">
        <v>61</v>
      </c>
      <c r="L404" t="s">
        <v>62</v>
      </c>
      <c r="M404" t="s">
        <v>62</v>
      </c>
      <c r="N404" t="s">
        <v>61</v>
      </c>
    </row>
    <row r="405" spans="1:14" x14ac:dyDescent="0.2">
      <c r="A405" s="1" t="s">
        <v>7468</v>
      </c>
      <c r="B405" s="1" t="s">
        <v>31310</v>
      </c>
      <c r="C405" t="s">
        <v>5471</v>
      </c>
      <c r="D405" s="22">
        <v>30333126</v>
      </c>
      <c r="E405" t="s">
        <v>61</v>
      </c>
      <c r="F405" t="s">
        <v>61</v>
      </c>
      <c r="G405" t="s">
        <v>61</v>
      </c>
      <c r="H405" t="s">
        <v>61</v>
      </c>
      <c r="I405" t="s">
        <v>61</v>
      </c>
      <c r="J405" t="s">
        <v>61</v>
      </c>
      <c r="K405" t="s">
        <v>61</v>
      </c>
      <c r="L405" t="s">
        <v>62</v>
      </c>
      <c r="M405" t="s">
        <v>62</v>
      </c>
      <c r="N405" t="s">
        <v>61</v>
      </c>
    </row>
    <row r="406" spans="1:14" x14ac:dyDescent="0.2">
      <c r="A406" s="1" t="s">
        <v>7469</v>
      </c>
      <c r="B406" s="1" t="s">
        <v>31311</v>
      </c>
      <c r="C406" t="s">
        <v>5472</v>
      </c>
      <c r="D406" s="22">
        <v>30333126</v>
      </c>
      <c r="E406" t="s">
        <v>61</v>
      </c>
      <c r="F406" t="s">
        <v>61</v>
      </c>
      <c r="G406" t="s">
        <v>61</v>
      </c>
      <c r="H406" t="s">
        <v>61</v>
      </c>
      <c r="I406" t="s">
        <v>61</v>
      </c>
      <c r="J406" t="s">
        <v>61</v>
      </c>
      <c r="K406" t="s">
        <v>61</v>
      </c>
      <c r="L406" t="s">
        <v>62</v>
      </c>
      <c r="M406" t="s">
        <v>62</v>
      </c>
      <c r="N406" t="s">
        <v>61</v>
      </c>
    </row>
    <row r="407" spans="1:14" x14ac:dyDescent="0.2">
      <c r="A407" s="1" t="s">
        <v>7470</v>
      </c>
      <c r="B407" s="1" t="s">
        <v>31312</v>
      </c>
      <c r="C407" t="s">
        <v>5473</v>
      </c>
      <c r="D407" s="22">
        <v>30333126</v>
      </c>
      <c r="E407" t="s">
        <v>61</v>
      </c>
      <c r="F407" t="s">
        <v>61</v>
      </c>
      <c r="G407" t="s">
        <v>61</v>
      </c>
      <c r="H407" t="s">
        <v>61</v>
      </c>
      <c r="I407" t="s">
        <v>61</v>
      </c>
      <c r="J407" t="s">
        <v>61</v>
      </c>
      <c r="K407" t="s">
        <v>61</v>
      </c>
      <c r="L407" t="s">
        <v>62</v>
      </c>
      <c r="M407" t="s">
        <v>62</v>
      </c>
      <c r="N407" t="s">
        <v>61</v>
      </c>
    </row>
    <row r="408" spans="1:14" x14ac:dyDescent="0.2">
      <c r="A408" s="1" t="s">
        <v>7471</v>
      </c>
      <c r="B408" s="1" t="s">
        <v>31313</v>
      </c>
      <c r="C408" t="s">
        <v>5474</v>
      </c>
      <c r="D408" s="22">
        <v>30333126</v>
      </c>
      <c r="E408" t="s">
        <v>62</v>
      </c>
      <c r="F408" t="s">
        <v>61</v>
      </c>
      <c r="G408" t="s">
        <v>61</v>
      </c>
      <c r="H408" t="s">
        <v>61</v>
      </c>
      <c r="I408" t="s">
        <v>62</v>
      </c>
      <c r="J408" t="s">
        <v>61</v>
      </c>
      <c r="K408" t="s">
        <v>62</v>
      </c>
      <c r="L408" t="s">
        <v>62</v>
      </c>
      <c r="M408" t="s">
        <v>61</v>
      </c>
      <c r="N408" t="s">
        <v>61</v>
      </c>
    </row>
    <row r="409" spans="1:14" x14ac:dyDescent="0.2">
      <c r="A409" s="1" t="s">
        <v>7472</v>
      </c>
      <c r="B409" s="1" t="s">
        <v>31314</v>
      </c>
      <c r="C409" t="s">
        <v>5475</v>
      </c>
      <c r="D409">
        <v>30333126</v>
      </c>
      <c r="E409" t="s">
        <v>61</v>
      </c>
      <c r="F409" t="s">
        <v>61</v>
      </c>
      <c r="G409" t="s">
        <v>61</v>
      </c>
      <c r="H409" t="s">
        <v>61</v>
      </c>
      <c r="I409" t="s">
        <v>61</v>
      </c>
      <c r="J409" t="s">
        <v>61</v>
      </c>
      <c r="K409" t="s">
        <v>61</v>
      </c>
      <c r="M409" t="s">
        <v>61</v>
      </c>
      <c r="N409" t="s">
        <v>61</v>
      </c>
    </row>
    <row r="410" spans="1:14" x14ac:dyDescent="0.2">
      <c r="A410" s="1" t="s">
        <v>7473</v>
      </c>
      <c r="B410" s="1" t="s">
        <v>31315</v>
      </c>
      <c r="C410" t="s">
        <v>5476</v>
      </c>
      <c r="D410" s="22">
        <v>30333126</v>
      </c>
      <c r="E410" t="s">
        <v>61</v>
      </c>
      <c r="F410" t="s">
        <v>61</v>
      </c>
      <c r="G410" t="s">
        <v>61</v>
      </c>
      <c r="H410" t="s">
        <v>61</v>
      </c>
      <c r="I410" t="s">
        <v>61</v>
      </c>
      <c r="J410" t="s">
        <v>61</v>
      </c>
      <c r="K410" t="s">
        <v>61</v>
      </c>
      <c r="L410" t="s">
        <v>62</v>
      </c>
      <c r="M410" t="s">
        <v>62</v>
      </c>
      <c r="N410" t="s">
        <v>61</v>
      </c>
    </row>
    <row r="411" spans="1:14" x14ac:dyDescent="0.2">
      <c r="A411" s="1" t="s">
        <v>7474</v>
      </c>
      <c r="B411" s="1" t="s">
        <v>31316</v>
      </c>
      <c r="C411" t="s">
        <v>5477</v>
      </c>
      <c r="D411" s="22">
        <v>30333126</v>
      </c>
      <c r="E411" t="s">
        <v>61</v>
      </c>
      <c r="F411" t="s">
        <v>61</v>
      </c>
      <c r="G411" t="s">
        <v>61</v>
      </c>
      <c r="H411" t="s">
        <v>61</v>
      </c>
      <c r="I411" t="s">
        <v>62</v>
      </c>
      <c r="J411" t="s">
        <v>61</v>
      </c>
      <c r="K411" t="s">
        <v>62</v>
      </c>
      <c r="L411" t="s">
        <v>62</v>
      </c>
      <c r="M411" t="s">
        <v>61</v>
      </c>
      <c r="N411" t="s">
        <v>61</v>
      </c>
    </row>
    <row r="412" spans="1:14" x14ac:dyDescent="0.2">
      <c r="A412" s="1" t="s">
        <v>7475</v>
      </c>
      <c r="B412" s="1" t="s">
        <v>31317</v>
      </c>
      <c r="C412" t="s">
        <v>5478</v>
      </c>
      <c r="D412" s="22">
        <v>30333126</v>
      </c>
      <c r="E412" t="s">
        <v>61</v>
      </c>
      <c r="F412" t="s">
        <v>61</v>
      </c>
      <c r="G412" t="s">
        <v>61</v>
      </c>
      <c r="H412" t="s">
        <v>61</v>
      </c>
      <c r="I412" t="s">
        <v>61</v>
      </c>
      <c r="J412" t="s">
        <v>61</v>
      </c>
      <c r="K412" t="s">
        <v>61</v>
      </c>
      <c r="M412" t="s">
        <v>61</v>
      </c>
      <c r="N412" t="s">
        <v>61</v>
      </c>
    </row>
    <row r="413" spans="1:14" x14ac:dyDescent="0.2">
      <c r="A413" s="1" t="s">
        <v>7476</v>
      </c>
      <c r="B413" s="1" t="s">
        <v>31318</v>
      </c>
      <c r="C413" t="s">
        <v>5479</v>
      </c>
      <c r="D413" s="22">
        <v>30333126</v>
      </c>
      <c r="E413" t="s">
        <v>61</v>
      </c>
      <c r="F413" t="s">
        <v>61</v>
      </c>
      <c r="G413" t="s">
        <v>61</v>
      </c>
      <c r="H413" t="s">
        <v>61</v>
      </c>
      <c r="I413" t="s">
        <v>61</v>
      </c>
      <c r="J413" t="s">
        <v>61</v>
      </c>
      <c r="K413" t="s">
        <v>61</v>
      </c>
      <c r="M413" t="s">
        <v>61</v>
      </c>
      <c r="N413" t="s">
        <v>61</v>
      </c>
    </row>
    <row r="414" spans="1:14" x14ac:dyDescent="0.2">
      <c r="A414" s="1" t="s">
        <v>7477</v>
      </c>
      <c r="B414" s="1" t="s">
        <v>31319</v>
      </c>
      <c r="C414" t="s">
        <v>5480</v>
      </c>
      <c r="D414" s="22">
        <v>30333126</v>
      </c>
      <c r="E414" t="s">
        <v>61</v>
      </c>
      <c r="F414" t="s">
        <v>61</v>
      </c>
      <c r="G414" t="s">
        <v>61</v>
      </c>
      <c r="H414" t="s">
        <v>61</v>
      </c>
      <c r="I414" t="s">
        <v>61</v>
      </c>
      <c r="J414" t="s">
        <v>61</v>
      </c>
      <c r="K414" t="s">
        <v>61</v>
      </c>
      <c r="M414" t="s">
        <v>61</v>
      </c>
      <c r="N414" t="s">
        <v>61</v>
      </c>
    </row>
    <row r="415" spans="1:14" x14ac:dyDescent="0.2">
      <c r="A415" s="1" t="s">
        <v>7478</v>
      </c>
      <c r="B415" s="1" t="s">
        <v>31320</v>
      </c>
      <c r="C415" t="s">
        <v>5481</v>
      </c>
      <c r="D415" s="22">
        <v>30333126</v>
      </c>
      <c r="E415" t="s">
        <v>62</v>
      </c>
      <c r="F415" t="s">
        <v>62</v>
      </c>
      <c r="G415" t="s">
        <v>62</v>
      </c>
      <c r="I415" t="s">
        <v>62</v>
      </c>
      <c r="J415" t="s">
        <v>62</v>
      </c>
      <c r="L415" t="s">
        <v>62</v>
      </c>
      <c r="M415" t="s">
        <v>62</v>
      </c>
      <c r="N415" t="s">
        <v>62</v>
      </c>
    </row>
    <row r="416" spans="1:14" x14ac:dyDescent="0.2">
      <c r="A416" s="1" t="s">
        <v>7479</v>
      </c>
      <c r="B416" s="1" t="s">
        <v>31321</v>
      </c>
      <c r="C416" t="s">
        <v>5482</v>
      </c>
      <c r="D416" s="22">
        <v>30333126</v>
      </c>
      <c r="E416" t="s">
        <v>61</v>
      </c>
      <c r="F416" t="s">
        <v>61</v>
      </c>
      <c r="G416" t="s">
        <v>61</v>
      </c>
      <c r="H416" t="s">
        <v>61</v>
      </c>
      <c r="I416" t="s">
        <v>62</v>
      </c>
      <c r="J416" t="s">
        <v>61</v>
      </c>
      <c r="K416" t="s">
        <v>62</v>
      </c>
      <c r="L416" t="s">
        <v>62</v>
      </c>
      <c r="M416" t="s">
        <v>62</v>
      </c>
      <c r="N416" t="s">
        <v>61</v>
      </c>
    </row>
    <row r="417" spans="1:14" x14ac:dyDescent="0.2">
      <c r="A417" s="1" t="s">
        <v>7480</v>
      </c>
      <c r="B417" s="1" t="s">
        <v>31322</v>
      </c>
      <c r="C417" t="s">
        <v>5483</v>
      </c>
      <c r="D417" s="22">
        <v>30333126</v>
      </c>
      <c r="E417" t="s">
        <v>61</v>
      </c>
      <c r="F417" t="s">
        <v>61</v>
      </c>
      <c r="G417" t="s">
        <v>61</v>
      </c>
      <c r="H417" t="s">
        <v>61</v>
      </c>
      <c r="I417" t="s">
        <v>61</v>
      </c>
      <c r="J417" t="s">
        <v>61</v>
      </c>
      <c r="K417" t="s">
        <v>61</v>
      </c>
      <c r="M417" t="s">
        <v>62</v>
      </c>
      <c r="N417" t="s">
        <v>61</v>
      </c>
    </row>
    <row r="418" spans="1:14" x14ac:dyDescent="0.2">
      <c r="A418" s="1" t="s">
        <v>7481</v>
      </c>
      <c r="B418" s="1" t="s">
        <v>31323</v>
      </c>
      <c r="C418" t="s">
        <v>5484</v>
      </c>
      <c r="D418" s="22">
        <v>30333126</v>
      </c>
      <c r="E418" t="s">
        <v>61</v>
      </c>
      <c r="F418" t="s">
        <v>61</v>
      </c>
      <c r="G418" t="s">
        <v>61</v>
      </c>
      <c r="H418" t="s">
        <v>61</v>
      </c>
      <c r="I418" t="s">
        <v>61</v>
      </c>
      <c r="J418" t="s">
        <v>61</v>
      </c>
      <c r="K418" t="s">
        <v>61</v>
      </c>
      <c r="M418" t="s">
        <v>62</v>
      </c>
      <c r="N418" t="s">
        <v>61</v>
      </c>
    </row>
    <row r="419" spans="1:14" x14ac:dyDescent="0.2">
      <c r="A419" s="1" t="s">
        <v>7482</v>
      </c>
      <c r="B419" s="1" t="s">
        <v>31324</v>
      </c>
      <c r="C419" t="s">
        <v>5485</v>
      </c>
      <c r="D419" s="22">
        <v>30333126</v>
      </c>
      <c r="E419" t="s">
        <v>61</v>
      </c>
      <c r="F419" t="s">
        <v>61</v>
      </c>
      <c r="G419" t="s">
        <v>61</v>
      </c>
      <c r="H419" t="s">
        <v>61</v>
      </c>
      <c r="I419" t="s">
        <v>61</v>
      </c>
      <c r="J419" t="s">
        <v>61</v>
      </c>
      <c r="K419" t="s">
        <v>61</v>
      </c>
      <c r="M419" t="s">
        <v>61</v>
      </c>
      <c r="N419" t="s">
        <v>61</v>
      </c>
    </row>
    <row r="420" spans="1:14" x14ac:dyDescent="0.2">
      <c r="A420" s="1" t="s">
        <v>7483</v>
      </c>
      <c r="B420" s="1" t="s">
        <v>31325</v>
      </c>
      <c r="C420" t="s">
        <v>5486</v>
      </c>
      <c r="D420">
        <v>30333126</v>
      </c>
      <c r="E420" t="s">
        <v>61</v>
      </c>
      <c r="F420" t="s">
        <v>61</v>
      </c>
      <c r="G420" t="s">
        <v>61</v>
      </c>
      <c r="H420" t="s">
        <v>61</v>
      </c>
      <c r="I420" t="s">
        <v>61</v>
      </c>
      <c r="J420" t="s">
        <v>61</v>
      </c>
      <c r="K420" t="s">
        <v>61</v>
      </c>
      <c r="M420" t="s">
        <v>62</v>
      </c>
      <c r="N420" t="s">
        <v>61</v>
      </c>
    </row>
    <row r="421" spans="1:14" x14ac:dyDescent="0.2">
      <c r="A421" s="1" t="s">
        <v>7484</v>
      </c>
      <c r="B421" s="1" t="s">
        <v>31326</v>
      </c>
      <c r="C421" t="s">
        <v>5487</v>
      </c>
      <c r="D421" s="22">
        <v>30333126</v>
      </c>
      <c r="E421" t="s">
        <v>61</v>
      </c>
      <c r="F421" t="s">
        <v>61</v>
      </c>
      <c r="G421" t="s">
        <v>61</v>
      </c>
      <c r="H421" t="s">
        <v>61</v>
      </c>
      <c r="I421" t="s">
        <v>62</v>
      </c>
      <c r="J421" t="s">
        <v>61</v>
      </c>
      <c r="K421" t="s">
        <v>61</v>
      </c>
      <c r="M421" t="s">
        <v>62</v>
      </c>
      <c r="N421" t="s">
        <v>61</v>
      </c>
    </row>
    <row r="422" spans="1:14" x14ac:dyDescent="0.2">
      <c r="A422" s="1" t="s">
        <v>7485</v>
      </c>
      <c r="B422" s="1" t="s">
        <v>31327</v>
      </c>
      <c r="C422" t="s">
        <v>5488</v>
      </c>
      <c r="D422" s="22">
        <v>30333126</v>
      </c>
      <c r="E422" t="s">
        <v>61</v>
      </c>
      <c r="F422" t="s">
        <v>61</v>
      </c>
      <c r="G422" t="s">
        <v>61</v>
      </c>
      <c r="H422" t="s">
        <v>61</v>
      </c>
      <c r="I422" t="s">
        <v>61</v>
      </c>
      <c r="J422" t="s">
        <v>61</v>
      </c>
      <c r="K422" t="s">
        <v>61</v>
      </c>
      <c r="L422" t="s">
        <v>62</v>
      </c>
      <c r="M422" t="s">
        <v>62</v>
      </c>
      <c r="N422" t="s">
        <v>61</v>
      </c>
    </row>
    <row r="423" spans="1:14" x14ac:dyDescent="0.2">
      <c r="A423" s="1" t="s">
        <v>7486</v>
      </c>
      <c r="B423" s="1" t="s">
        <v>31328</v>
      </c>
      <c r="C423" t="s">
        <v>5489</v>
      </c>
      <c r="D423" s="22">
        <v>30333126</v>
      </c>
      <c r="E423" t="s">
        <v>61</v>
      </c>
      <c r="F423" t="s">
        <v>61</v>
      </c>
      <c r="G423" t="s">
        <v>61</v>
      </c>
      <c r="H423" t="s">
        <v>61</v>
      </c>
      <c r="I423" t="s">
        <v>61</v>
      </c>
      <c r="J423" t="s">
        <v>61</v>
      </c>
      <c r="K423" t="s">
        <v>61</v>
      </c>
      <c r="L423" t="s">
        <v>62</v>
      </c>
      <c r="M423" t="s">
        <v>62</v>
      </c>
      <c r="N423" t="s">
        <v>61</v>
      </c>
    </row>
    <row r="424" spans="1:14" x14ac:dyDescent="0.2">
      <c r="A424" s="1" t="s">
        <v>7487</v>
      </c>
      <c r="B424" s="1" t="s">
        <v>31329</v>
      </c>
      <c r="C424" t="s">
        <v>5490</v>
      </c>
      <c r="D424" s="22">
        <v>30333126</v>
      </c>
      <c r="E424" t="s">
        <v>61</v>
      </c>
      <c r="F424" t="s">
        <v>61</v>
      </c>
      <c r="G424" t="s">
        <v>61</v>
      </c>
      <c r="H424" t="s">
        <v>61</v>
      </c>
      <c r="I424" t="s">
        <v>62</v>
      </c>
      <c r="J424" t="s">
        <v>61</v>
      </c>
      <c r="K424" t="s">
        <v>61</v>
      </c>
      <c r="L424" t="s">
        <v>62</v>
      </c>
      <c r="M424" t="s">
        <v>62</v>
      </c>
      <c r="N424" t="s">
        <v>61</v>
      </c>
    </row>
    <row r="425" spans="1:14" x14ac:dyDescent="0.2">
      <c r="A425" s="1" t="s">
        <v>7488</v>
      </c>
      <c r="B425" s="1" t="s">
        <v>31330</v>
      </c>
      <c r="C425" t="s">
        <v>5491</v>
      </c>
      <c r="D425" s="22">
        <v>30333126</v>
      </c>
      <c r="E425" t="s">
        <v>62</v>
      </c>
      <c r="F425" t="s">
        <v>62</v>
      </c>
      <c r="G425" t="s">
        <v>62</v>
      </c>
      <c r="H425" t="s">
        <v>61</v>
      </c>
      <c r="I425" t="s">
        <v>61</v>
      </c>
      <c r="J425" t="s">
        <v>62</v>
      </c>
      <c r="K425" t="s">
        <v>61</v>
      </c>
      <c r="M425" t="s">
        <v>61</v>
      </c>
      <c r="N425" t="s">
        <v>62</v>
      </c>
    </row>
    <row r="426" spans="1:14" x14ac:dyDescent="0.2">
      <c r="A426" s="1" t="s">
        <v>7489</v>
      </c>
      <c r="B426" s="1" t="s">
        <v>31331</v>
      </c>
      <c r="C426" t="s">
        <v>5492</v>
      </c>
      <c r="D426" s="22">
        <v>30333126</v>
      </c>
      <c r="E426" t="s">
        <v>61</v>
      </c>
      <c r="F426" t="s">
        <v>61</v>
      </c>
      <c r="G426" t="s">
        <v>61</v>
      </c>
      <c r="H426" t="s">
        <v>61</v>
      </c>
      <c r="I426" t="s">
        <v>62</v>
      </c>
      <c r="J426" t="s">
        <v>61</v>
      </c>
      <c r="K426" t="s">
        <v>61</v>
      </c>
      <c r="M426" t="s">
        <v>62</v>
      </c>
      <c r="N426" t="s">
        <v>61</v>
      </c>
    </row>
    <row r="427" spans="1:14" x14ac:dyDescent="0.2">
      <c r="A427" s="1" t="s">
        <v>7490</v>
      </c>
      <c r="B427" s="1" t="s">
        <v>31332</v>
      </c>
      <c r="C427" t="s">
        <v>5493</v>
      </c>
      <c r="D427" s="22">
        <v>30333126</v>
      </c>
      <c r="E427" t="s">
        <v>61</v>
      </c>
      <c r="F427" t="s">
        <v>61</v>
      </c>
      <c r="G427" t="s">
        <v>61</v>
      </c>
      <c r="H427" t="s">
        <v>61</v>
      </c>
      <c r="I427" t="s">
        <v>61</v>
      </c>
      <c r="J427" t="s">
        <v>61</v>
      </c>
      <c r="K427" t="s">
        <v>61</v>
      </c>
      <c r="L427" t="s">
        <v>62</v>
      </c>
      <c r="M427" t="s">
        <v>61</v>
      </c>
      <c r="N427" t="s">
        <v>61</v>
      </c>
    </row>
    <row r="428" spans="1:14" x14ac:dyDescent="0.2">
      <c r="A428" s="1" t="s">
        <v>7491</v>
      </c>
      <c r="B428" s="1" t="s">
        <v>31333</v>
      </c>
      <c r="C428" t="s">
        <v>5494</v>
      </c>
      <c r="D428" s="22">
        <v>30333126</v>
      </c>
      <c r="E428" t="s">
        <v>61</v>
      </c>
      <c r="F428" t="s">
        <v>61</v>
      </c>
      <c r="G428" t="s">
        <v>61</v>
      </c>
      <c r="H428" t="s">
        <v>61</v>
      </c>
      <c r="I428" t="s">
        <v>61</v>
      </c>
      <c r="J428" t="s">
        <v>61</v>
      </c>
      <c r="K428" t="s">
        <v>61</v>
      </c>
      <c r="M428" t="s">
        <v>61</v>
      </c>
      <c r="N428" t="s">
        <v>61</v>
      </c>
    </row>
    <row r="429" spans="1:14" x14ac:dyDescent="0.2">
      <c r="A429" s="1" t="s">
        <v>7492</v>
      </c>
      <c r="B429" s="1" t="s">
        <v>31334</v>
      </c>
      <c r="C429" t="s">
        <v>5495</v>
      </c>
      <c r="D429" s="22">
        <v>30333126</v>
      </c>
      <c r="E429" t="s">
        <v>61</v>
      </c>
      <c r="F429" t="s">
        <v>61</v>
      </c>
      <c r="G429" t="s">
        <v>61</v>
      </c>
      <c r="H429" t="s">
        <v>61</v>
      </c>
      <c r="I429" t="s">
        <v>61</v>
      </c>
      <c r="J429" t="s">
        <v>61</v>
      </c>
      <c r="K429" t="s">
        <v>61</v>
      </c>
      <c r="L429" t="s">
        <v>62</v>
      </c>
      <c r="M429" t="s">
        <v>62</v>
      </c>
      <c r="N429" t="s">
        <v>61</v>
      </c>
    </row>
    <row r="430" spans="1:14" x14ac:dyDescent="0.2">
      <c r="A430" s="1" t="s">
        <v>7493</v>
      </c>
      <c r="B430" s="1" t="s">
        <v>31335</v>
      </c>
      <c r="C430" t="s">
        <v>5496</v>
      </c>
      <c r="D430" s="22">
        <v>30333126</v>
      </c>
      <c r="E430" t="s">
        <v>61</v>
      </c>
      <c r="F430" t="s">
        <v>61</v>
      </c>
      <c r="G430" t="s">
        <v>61</v>
      </c>
      <c r="H430" t="s">
        <v>61</v>
      </c>
      <c r="I430" t="s">
        <v>61</v>
      </c>
      <c r="J430" t="s">
        <v>61</v>
      </c>
      <c r="K430" t="s">
        <v>61</v>
      </c>
      <c r="M430" t="s">
        <v>61</v>
      </c>
      <c r="N430" t="s">
        <v>61</v>
      </c>
    </row>
    <row r="431" spans="1:14" x14ac:dyDescent="0.2">
      <c r="A431" s="1" t="s">
        <v>7494</v>
      </c>
      <c r="B431" s="1" t="s">
        <v>31336</v>
      </c>
      <c r="C431" t="s">
        <v>5497</v>
      </c>
      <c r="D431">
        <v>30333126</v>
      </c>
      <c r="E431" t="s">
        <v>62</v>
      </c>
      <c r="F431" t="s">
        <v>62</v>
      </c>
      <c r="G431" t="s">
        <v>62</v>
      </c>
      <c r="H431" t="s">
        <v>61</v>
      </c>
      <c r="I431" t="s">
        <v>62</v>
      </c>
      <c r="J431" t="s">
        <v>62</v>
      </c>
      <c r="K431" t="s">
        <v>62</v>
      </c>
      <c r="L431" t="s">
        <v>62</v>
      </c>
      <c r="M431" t="s">
        <v>62</v>
      </c>
      <c r="N431" t="s">
        <v>62</v>
      </c>
    </row>
    <row r="432" spans="1:14" x14ac:dyDescent="0.2">
      <c r="A432" s="1" t="s">
        <v>7495</v>
      </c>
      <c r="B432" s="1" t="s">
        <v>31337</v>
      </c>
      <c r="C432" t="s">
        <v>5498</v>
      </c>
      <c r="D432" s="22">
        <v>30333126</v>
      </c>
      <c r="E432" t="s">
        <v>61</v>
      </c>
      <c r="F432" t="s">
        <v>61</v>
      </c>
      <c r="G432" t="s">
        <v>61</v>
      </c>
      <c r="H432" t="s">
        <v>61</v>
      </c>
      <c r="I432" t="s">
        <v>62</v>
      </c>
      <c r="J432" t="s">
        <v>61</v>
      </c>
      <c r="K432" t="s">
        <v>62</v>
      </c>
      <c r="L432" t="s">
        <v>62</v>
      </c>
      <c r="M432" t="s">
        <v>62</v>
      </c>
      <c r="N432" t="s">
        <v>61</v>
      </c>
    </row>
    <row r="433" spans="1:14" x14ac:dyDescent="0.2">
      <c r="A433" s="1" t="s">
        <v>7496</v>
      </c>
      <c r="B433" s="1" t="s">
        <v>31338</v>
      </c>
      <c r="C433" t="s">
        <v>5499</v>
      </c>
      <c r="D433" s="22">
        <v>30333126</v>
      </c>
      <c r="E433" t="s">
        <v>62</v>
      </c>
      <c r="G433" t="s">
        <v>61</v>
      </c>
      <c r="H433" t="s">
        <v>61</v>
      </c>
      <c r="I433" t="s">
        <v>62</v>
      </c>
      <c r="J433" t="s">
        <v>61</v>
      </c>
      <c r="K433" t="s">
        <v>61</v>
      </c>
      <c r="M433" t="s">
        <v>61</v>
      </c>
      <c r="N433" t="s">
        <v>61</v>
      </c>
    </row>
    <row r="434" spans="1:14" x14ac:dyDescent="0.2">
      <c r="A434" s="1" t="s">
        <v>7497</v>
      </c>
      <c r="B434" s="1" t="s">
        <v>31339</v>
      </c>
      <c r="C434" t="s">
        <v>5500</v>
      </c>
      <c r="D434" s="22">
        <v>30333126</v>
      </c>
      <c r="E434" t="s">
        <v>61</v>
      </c>
      <c r="F434" t="s">
        <v>61</v>
      </c>
      <c r="G434" t="s">
        <v>61</v>
      </c>
      <c r="H434" t="s">
        <v>61</v>
      </c>
      <c r="I434" t="s">
        <v>61</v>
      </c>
      <c r="J434" t="s">
        <v>61</v>
      </c>
      <c r="K434" t="s">
        <v>61</v>
      </c>
      <c r="M434" t="s">
        <v>61</v>
      </c>
      <c r="N434" t="s">
        <v>61</v>
      </c>
    </row>
    <row r="435" spans="1:14" x14ac:dyDescent="0.2">
      <c r="A435" s="1" t="s">
        <v>7498</v>
      </c>
      <c r="B435" s="1" t="s">
        <v>31340</v>
      </c>
      <c r="C435" t="s">
        <v>5501</v>
      </c>
      <c r="D435" s="22">
        <v>30333126</v>
      </c>
      <c r="E435" t="s">
        <v>62</v>
      </c>
      <c r="G435" t="s">
        <v>61</v>
      </c>
      <c r="H435" t="s">
        <v>61</v>
      </c>
      <c r="I435" t="s">
        <v>61</v>
      </c>
      <c r="J435" t="s">
        <v>61</v>
      </c>
      <c r="K435" t="s">
        <v>61</v>
      </c>
      <c r="L435" t="s">
        <v>62</v>
      </c>
      <c r="M435" t="s">
        <v>62</v>
      </c>
      <c r="N435" t="s">
        <v>61</v>
      </c>
    </row>
    <row r="436" spans="1:14" x14ac:dyDescent="0.2">
      <c r="A436" s="1" t="s">
        <v>7499</v>
      </c>
      <c r="B436" s="1" t="s">
        <v>31341</v>
      </c>
      <c r="C436" t="s">
        <v>5502</v>
      </c>
      <c r="D436" s="22">
        <v>30333126</v>
      </c>
      <c r="E436" t="s">
        <v>61</v>
      </c>
      <c r="F436" t="s">
        <v>61</v>
      </c>
      <c r="G436" t="s">
        <v>61</v>
      </c>
      <c r="H436" t="s">
        <v>61</v>
      </c>
      <c r="I436" t="s">
        <v>61</v>
      </c>
      <c r="J436" t="s">
        <v>61</v>
      </c>
      <c r="K436" t="s">
        <v>61</v>
      </c>
      <c r="M436" t="s">
        <v>61</v>
      </c>
      <c r="N436" t="s">
        <v>61</v>
      </c>
    </row>
    <row r="437" spans="1:14" x14ac:dyDescent="0.2">
      <c r="A437" s="1" t="s">
        <v>7500</v>
      </c>
      <c r="B437" s="1" t="s">
        <v>31342</v>
      </c>
      <c r="C437" t="s">
        <v>5503</v>
      </c>
      <c r="D437" s="22">
        <v>30333126</v>
      </c>
      <c r="E437" t="s">
        <v>61</v>
      </c>
      <c r="F437" t="s">
        <v>61</v>
      </c>
      <c r="G437" t="s">
        <v>61</v>
      </c>
      <c r="H437" t="s">
        <v>61</v>
      </c>
      <c r="I437" t="s">
        <v>62</v>
      </c>
      <c r="J437" t="s">
        <v>61</v>
      </c>
      <c r="K437" t="s">
        <v>61</v>
      </c>
      <c r="M437" t="s">
        <v>62</v>
      </c>
      <c r="N437" t="s">
        <v>61</v>
      </c>
    </row>
    <row r="438" spans="1:14" x14ac:dyDescent="0.2">
      <c r="A438" s="1" t="s">
        <v>7501</v>
      </c>
      <c r="B438" s="1" t="s">
        <v>31343</v>
      </c>
      <c r="C438" t="s">
        <v>5504</v>
      </c>
      <c r="D438" s="22">
        <v>30333126</v>
      </c>
      <c r="E438" t="s">
        <v>61</v>
      </c>
      <c r="F438" t="s">
        <v>61</v>
      </c>
      <c r="G438" t="s">
        <v>61</v>
      </c>
      <c r="H438" t="s">
        <v>61</v>
      </c>
      <c r="I438" t="s">
        <v>61</v>
      </c>
      <c r="J438" t="s">
        <v>61</v>
      </c>
      <c r="K438" t="s">
        <v>61</v>
      </c>
      <c r="M438" t="s">
        <v>61</v>
      </c>
      <c r="N438" t="s">
        <v>61</v>
      </c>
    </row>
    <row r="439" spans="1:14" x14ac:dyDescent="0.2">
      <c r="A439" s="1" t="s">
        <v>7502</v>
      </c>
      <c r="B439" s="1" t="s">
        <v>31344</v>
      </c>
      <c r="C439" t="s">
        <v>5505</v>
      </c>
      <c r="D439" s="22">
        <v>30333126</v>
      </c>
      <c r="E439" t="s">
        <v>61</v>
      </c>
      <c r="F439" t="s">
        <v>61</v>
      </c>
      <c r="G439" t="s">
        <v>61</v>
      </c>
      <c r="H439" t="s">
        <v>61</v>
      </c>
      <c r="I439" t="s">
        <v>62</v>
      </c>
      <c r="J439" t="s">
        <v>61</v>
      </c>
      <c r="K439" t="s">
        <v>62</v>
      </c>
      <c r="L439" t="s">
        <v>62</v>
      </c>
      <c r="M439" t="s">
        <v>62</v>
      </c>
      <c r="N439" t="s">
        <v>61</v>
      </c>
    </row>
    <row r="440" spans="1:14" x14ac:dyDescent="0.2">
      <c r="A440" s="1" t="s">
        <v>7503</v>
      </c>
      <c r="B440" s="1" t="s">
        <v>31345</v>
      </c>
      <c r="C440" t="s">
        <v>5506</v>
      </c>
      <c r="D440" s="22">
        <v>30333126</v>
      </c>
      <c r="E440" t="s">
        <v>62</v>
      </c>
      <c r="F440" t="s">
        <v>62</v>
      </c>
      <c r="G440" t="s">
        <v>62</v>
      </c>
      <c r="H440" t="s">
        <v>62</v>
      </c>
      <c r="I440" t="s">
        <v>62</v>
      </c>
      <c r="J440" t="s">
        <v>62</v>
      </c>
      <c r="K440" t="s">
        <v>62</v>
      </c>
      <c r="L440" t="s">
        <v>62</v>
      </c>
      <c r="M440" t="s">
        <v>62</v>
      </c>
      <c r="N440" t="s">
        <v>62</v>
      </c>
    </row>
    <row r="441" spans="1:14" x14ac:dyDescent="0.2">
      <c r="A441" s="1" t="s">
        <v>7504</v>
      </c>
      <c r="B441" s="1" t="s">
        <v>31346</v>
      </c>
      <c r="C441" t="s">
        <v>5507</v>
      </c>
      <c r="D441" s="22">
        <v>30333126</v>
      </c>
      <c r="E441" t="s">
        <v>61</v>
      </c>
      <c r="F441" t="s">
        <v>61</v>
      </c>
      <c r="G441" t="s">
        <v>61</v>
      </c>
      <c r="I441" t="s">
        <v>61</v>
      </c>
      <c r="J441" t="s">
        <v>61</v>
      </c>
      <c r="K441" t="s">
        <v>61</v>
      </c>
      <c r="M441" t="s">
        <v>61</v>
      </c>
      <c r="N441" t="s">
        <v>61</v>
      </c>
    </row>
    <row r="442" spans="1:14" x14ac:dyDescent="0.2">
      <c r="A442" s="1" t="s">
        <v>7505</v>
      </c>
      <c r="B442" s="1" t="s">
        <v>31347</v>
      </c>
      <c r="C442" t="s">
        <v>5508</v>
      </c>
      <c r="D442">
        <v>30333126</v>
      </c>
      <c r="E442" t="s">
        <v>61</v>
      </c>
      <c r="F442" t="s">
        <v>61</v>
      </c>
      <c r="G442" t="s">
        <v>61</v>
      </c>
      <c r="H442" t="s">
        <v>61</v>
      </c>
      <c r="I442" t="s">
        <v>61</v>
      </c>
      <c r="J442" t="s">
        <v>61</v>
      </c>
      <c r="K442" t="s">
        <v>61</v>
      </c>
      <c r="M442" t="s">
        <v>61</v>
      </c>
      <c r="N442" t="s">
        <v>61</v>
      </c>
    </row>
    <row r="443" spans="1:14" x14ac:dyDescent="0.2">
      <c r="A443" s="1" t="s">
        <v>7506</v>
      </c>
      <c r="B443" s="1" t="s">
        <v>31348</v>
      </c>
      <c r="C443" t="s">
        <v>5509</v>
      </c>
      <c r="D443" s="22">
        <v>30333126</v>
      </c>
      <c r="E443" t="s">
        <v>62</v>
      </c>
      <c r="F443" t="s">
        <v>61</v>
      </c>
      <c r="G443" t="s">
        <v>61</v>
      </c>
      <c r="H443" t="s">
        <v>61</v>
      </c>
      <c r="I443" t="s">
        <v>62</v>
      </c>
      <c r="J443" t="s">
        <v>61</v>
      </c>
      <c r="K443" t="s">
        <v>62</v>
      </c>
      <c r="L443" t="s">
        <v>62</v>
      </c>
      <c r="M443" t="s">
        <v>62</v>
      </c>
      <c r="N443" t="s">
        <v>61</v>
      </c>
    </row>
    <row r="444" spans="1:14" x14ac:dyDescent="0.2">
      <c r="A444" s="1" t="s">
        <v>7507</v>
      </c>
      <c r="B444" s="1" t="s">
        <v>31349</v>
      </c>
      <c r="C444" t="s">
        <v>5510</v>
      </c>
      <c r="D444" s="22">
        <v>30333126</v>
      </c>
      <c r="E444" t="s">
        <v>62</v>
      </c>
      <c r="F444" t="s">
        <v>62</v>
      </c>
      <c r="G444" t="s">
        <v>62</v>
      </c>
      <c r="H444" t="s">
        <v>61</v>
      </c>
      <c r="I444" t="s">
        <v>61</v>
      </c>
      <c r="J444" t="s">
        <v>62</v>
      </c>
      <c r="K444" t="s">
        <v>61</v>
      </c>
      <c r="M444" t="s">
        <v>61</v>
      </c>
      <c r="N444" t="s">
        <v>62</v>
      </c>
    </row>
    <row r="445" spans="1:14" x14ac:dyDescent="0.2">
      <c r="A445" s="1" t="s">
        <v>7508</v>
      </c>
      <c r="B445" s="1" t="s">
        <v>31350</v>
      </c>
      <c r="C445" t="s">
        <v>5511</v>
      </c>
      <c r="D445" s="22">
        <v>30333126</v>
      </c>
      <c r="E445" t="s">
        <v>62</v>
      </c>
      <c r="F445" t="s">
        <v>62</v>
      </c>
      <c r="G445" t="s">
        <v>62</v>
      </c>
      <c r="H445" t="s">
        <v>61</v>
      </c>
      <c r="I445" t="s">
        <v>61</v>
      </c>
      <c r="J445" t="s">
        <v>62</v>
      </c>
      <c r="K445" t="s">
        <v>61</v>
      </c>
      <c r="M445" t="s">
        <v>61</v>
      </c>
      <c r="N445" t="s">
        <v>62</v>
      </c>
    </row>
    <row r="446" spans="1:14" x14ac:dyDescent="0.2">
      <c r="A446" s="1" t="s">
        <v>7509</v>
      </c>
      <c r="B446" s="1" t="s">
        <v>31351</v>
      </c>
      <c r="C446" t="s">
        <v>5512</v>
      </c>
      <c r="D446" s="22">
        <v>30333126</v>
      </c>
      <c r="E446" t="s">
        <v>62</v>
      </c>
      <c r="G446" t="s">
        <v>61</v>
      </c>
      <c r="H446" t="s">
        <v>61</v>
      </c>
      <c r="I446" t="s">
        <v>61</v>
      </c>
      <c r="J446" t="s">
        <v>61</v>
      </c>
      <c r="K446" t="s">
        <v>62</v>
      </c>
      <c r="M446" t="s">
        <v>61</v>
      </c>
      <c r="N446" t="s">
        <v>61</v>
      </c>
    </row>
    <row r="447" spans="1:14" x14ac:dyDescent="0.2">
      <c r="A447" s="1" t="s">
        <v>7510</v>
      </c>
      <c r="B447" s="1" t="s">
        <v>31352</v>
      </c>
      <c r="C447" t="s">
        <v>5513</v>
      </c>
      <c r="D447" s="22">
        <v>30333126</v>
      </c>
      <c r="E447" t="s">
        <v>61</v>
      </c>
      <c r="F447" t="s">
        <v>61</v>
      </c>
      <c r="G447" t="s">
        <v>61</v>
      </c>
      <c r="H447" t="s">
        <v>61</v>
      </c>
      <c r="I447" t="s">
        <v>61</v>
      </c>
      <c r="J447" t="s">
        <v>61</v>
      </c>
      <c r="K447" t="s">
        <v>61</v>
      </c>
      <c r="M447" t="s">
        <v>62</v>
      </c>
      <c r="N447" t="s">
        <v>61</v>
      </c>
    </row>
    <row r="448" spans="1:14" x14ac:dyDescent="0.2">
      <c r="A448" s="1" t="s">
        <v>7511</v>
      </c>
      <c r="B448" s="1" t="s">
        <v>31353</v>
      </c>
      <c r="C448" t="s">
        <v>5514</v>
      </c>
      <c r="D448" s="22">
        <v>30333126</v>
      </c>
      <c r="E448" t="s">
        <v>61</v>
      </c>
      <c r="F448" t="s">
        <v>61</v>
      </c>
      <c r="G448" t="s">
        <v>61</v>
      </c>
      <c r="H448" t="s">
        <v>61</v>
      </c>
      <c r="I448" t="s">
        <v>61</v>
      </c>
      <c r="J448" t="s">
        <v>61</v>
      </c>
      <c r="K448" t="s">
        <v>61</v>
      </c>
      <c r="M448" t="s">
        <v>61</v>
      </c>
      <c r="N448" t="s">
        <v>61</v>
      </c>
    </row>
    <row r="449" spans="1:14" x14ac:dyDescent="0.2">
      <c r="A449" s="1" t="s">
        <v>7512</v>
      </c>
      <c r="B449" s="1" t="s">
        <v>31354</v>
      </c>
      <c r="C449" t="s">
        <v>5515</v>
      </c>
      <c r="D449" s="22">
        <v>30333126</v>
      </c>
      <c r="E449" t="s">
        <v>61</v>
      </c>
      <c r="F449" t="s">
        <v>61</v>
      </c>
      <c r="G449" t="s">
        <v>61</v>
      </c>
      <c r="H449" t="s">
        <v>61</v>
      </c>
      <c r="I449" t="s">
        <v>62</v>
      </c>
      <c r="J449" t="s">
        <v>61</v>
      </c>
      <c r="K449" t="s">
        <v>62</v>
      </c>
      <c r="L449" t="s">
        <v>62</v>
      </c>
      <c r="M449" t="s">
        <v>62</v>
      </c>
      <c r="N449" t="s">
        <v>61</v>
      </c>
    </row>
    <row r="450" spans="1:14" x14ac:dyDescent="0.2">
      <c r="A450" s="1" t="s">
        <v>7513</v>
      </c>
      <c r="B450" s="1" t="s">
        <v>31355</v>
      </c>
      <c r="C450" t="s">
        <v>5516</v>
      </c>
      <c r="D450" s="22">
        <v>30333126</v>
      </c>
      <c r="E450" t="s">
        <v>61</v>
      </c>
      <c r="F450" t="s">
        <v>61</v>
      </c>
      <c r="G450" t="s">
        <v>61</v>
      </c>
      <c r="H450" t="s">
        <v>61</v>
      </c>
      <c r="I450" t="s">
        <v>61</v>
      </c>
      <c r="J450" t="s">
        <v>61</v>
      </c>
      <c r="K450" t="s">
        <v>61</v>
      </c>
      <c r="M450" t="s">
        <v>61</v>
      </c>
      <c r="N450" t="s">
        <v>61</v>
      </c>
    </row>
    <row r="451" spans="1:14" x14ac:dyDescent="0.2">
      <c r="A451" s="1" t="s">
        <v>7514</v>
      </c>
      <c r="B451" s="1" t="s">
        <v>31356</v>
      </c>
      <c r="C451" t="s">
        <v>5517</v>
      </c>
      <c r="D451" s="22">
        <v>30333126</v>
      </c>
      <c r="E451" t="s">
        <v>61</v>
      </c>
      <c r="F451" t="s">
        <v>61</v>
      </c>
      <c r="G451" t="s">
        <v>61</v>
      </c>
      <c r="H451" t="s">
        <v>61</v>
      </c>
      <c r="I451" t="s">
        <v>61</v>
      </c>
      <c r="J451" t="s">
        <v>61</v>
      </c>
      <c r="K451" t="s">
        <v>61</v>
      </c>
      <c r="M451" t="s">
        <v>61</v>
      </c>
      <c r="N451" t="s">
        <v>61</v>
      </c>
    </row>
    <row r="452" spans="1:14" x14ac:dyDescent="0.2">
      <c r="A452" s="1" t="s">
        <v>7515</v>
      </c>
      <c r="B452" s="1" t="s">
        <v>31357</v>
      </c>
      <c r="C452" t="s">
        <v>5518</v>
      </c>
      <c r="D452" s="22">
        <v>30333126</v>
      </c>
      <c r="E452" t="s">
        <v>62</v>
      </c>
      <c r="F452" t="s">
        <v>62</v>
      </c>
      <c r="G452" t="s">
        <v>62</v>
      </c>
      <c r="H452" t="s">
        <v>61</v>
      </c>
      <c r="I452" t="s">
        <v>62</v>
      </c>
      <c r="J452" t="s">
        <v>62</v>
      </c>
      <c r="K452" t="s">
        <v>61</v>
      </c>
      <c r="L452" t="s">
        <v>62</v>
      </c>
      <c r="M452" t="s">
        <v>62</v>
      </c>
      <c r="N452" t="s">
        <v>62</v>
      </c>
    </row>
    <row r="453" spans="1:14" x14ac:dyDescent="0.2">
      <c r="A453" s="1" t="s">
        <v>7516</v>
      </c>
      <c r="B453" s="1" t="s">
        <v>31358</v>
      </c>
      <c r="C453" t="s">
        <v>5519</v>
      </c>
      <c r="D453">
        <v>30333126</v>
      </c>
      <c r="E453" t="s">
        <v>61</v>
      </c>
      <c r="F453" t="s">
        <v>61</v>
      </c>
      <c r="G453" t="s">
        <v>61</v>
      </c>
      <c r="H453" t="s">
        <v>61</v>
      </c>
      <c r="I453" t="s">
        <v>61</v>
      </c>
      <c r="J453" t="s">
        <v>61</v>
      </c>
      <c r="K453" t="s">
        <v>61</v>
      </c>
      <c r="M453" t="s">
        <v>61</v>
      </c>
      <c r="N453" t="s">
        <v>61</v>
      </c>
    </row>
    <row r="454" spans="1:14" x14ac:dyDescent="0.2">
      <c r="A454" s="1" t="s">
        <v>7517</v>
      </c>
      <c r="B454" s="1" t="s">
        <v>31359</v>
      </c>
      <c r="C454" t="s">
        <v>5520</v>
      </c>
      <c r="D454" s="22">
        <v>30333126</v>
      </c>
      <c r="E454" t="s">
        <v>61</v>
      </c>
      <c r="F454" t="s">
        <v>61</v>
      </c>
      <c r="G454" t="s">
        <v>61</v>
      </c>
      <c r="H454" t="s">
        <v>61</v>
      </c>
      <c r="I454" t="s">
        <v>61</v>
      </c>
      <c r="J454" t="s">
        <v>61</v>
      </c>
      <c r="K454" t="s">
        <v>61</v>
      </c>
      <c r="M454" t="s">
        <v>61</v>
      </c>
      <c r="N454" t="s">
        <v>61</v>
      </c>
    </row>
    <row r="455" spans="1:14" x14ac:dyDescent="0.2">
      <c r="A455" s="1" t="s">
        <v>7518</v>
      </c>
      <c r="B455" s="1" t="s">
        <v>31360</v>
      </c>
      <c r="C455" t="s">
        <v>5521</v>
      </c>
      <c r="D455" s="22">
        <v>30333126</v>
      </c>
      <c r="E455" t="s">
        <v>62</v>
      </c>
      <c r="F455" t="s">
        <v>61</v>
      </c>
      <c r="G455" t="s">
        <v>61</v>
      </c>
      <c r="H455" t="s">
        <v>61</v>
      </c>
      <c r="I455" t="s">
        <v>61</v>
      </c>
      <c r="J455" t="s">
        <v>61</v>
      </c>
      <c r="K455" t="s">
        <v>62</v>
      </c>
      <c r="L455" t="s">
        <v>62</v>
      </c>
      <c r="M455" t="s">
        <v>62</v>
      </c>
      <c r="N455" t="s">
        <v>61</v>
      </c>
    </row>
    <row r="456" spans="1:14" x14ac:dyDescent="0.2">
      <c r="A456" s="1" t="s">
        <v>7519</v>
      </c>
      <c r="B456" s="1" t="s">
        <v>31361</v>
      </c>
      <c r="C456" t="s">
        <v>5522</v>
      </c>
      <c r="D456" s="22">
        <v>30333126</v>
      </c>
      <c r="E456" t="s">
        <v>61</v>
      </c>
      <c r="F456" t="s">
        <v>61</v>
      </c>
      <c r="G456" t="s">
        <v>61</v>
      </c>
      <c r="H456" t="s">
        <v>61</v>
      </c>
      <c r="I456" t="s">
        <v>62</v>
      </c>
      <c r="J456" t="s">
        <v>61</v>
      </c>
      <c r="K456" t="s">
        <v>62</v>
      </c>
      <c r="L456" t="s">
        <v>62</v>
      </c>
      <c r="M456" t="s">
        <v>61</v>
      </c>
      <c r="N456" t="s">
        <v>61</v>
      </c>
    </row>
    <row r="457" spans="1:14" x14ac:dyDescent="0.2">
      <c r="A457" s="1" t="s">
        <v>7520</v>
      </c>
      <c r="B457" s="1" t="s">
        <v>31362</v>
      </c>
      <c r="C457" t="s">
        <v>5523</v>
      </c>
      <c r="D457" s="22">
        <v>30333126</v>
      </c>
      <c r="E457" t="s">
        <v>61</v>
      </c>
      <c r="F457" t="s">
        <v>61</v>
      </c>
      <c r="G457" t="s">
        <v>61</v>
      </c>
      <c r="H457" t="s">
        <v>61</v>
      </c>
      <c r="I457" t="s">
        <v>62</v>
      </c>
      <c r="J457" t="s">
        <v>61</v>
      </c>
      <c r="K457" t="s">
        <v>62</v>
      </c>
      <c r="L457" t="s">
        <v>62</v>
      </c>
      <c r="M457" t="s">
        <v>61</v>
      </c>
      <c r="N457" t="s">
        <v>61</v>
      </c>
    </row>
    <row r="458" spans="1:14" x14ac:dyDescent="0.2">
      <c r="A458" s="1" t="s">
        <v>7521</v>
      </c>
      <c r="B458" s="1" t="s">
        <v>31363</v>
      </c>
      <c r="C458" t="s">
        <v>5524</v>
      </c>
      <c r="D458" s="22">
        <v>30333126</v>
      </c>
      <c r="E458" t="s">
        <v>61</v>
      </c>
      <c r="F458" t="s">
        <v>61</v>
      </c>
      <c r="G458" t="s">
        <v>61</v>
      </c>
      <c r="H458" t="s">
        <v>61</v>
      </c>
      <c r="I458" t="s">
        <v>61</v>
      </c>
      <c r="J458" t="s">
        <v>61</v>
      </c>
      <c r="K458" t="s">
        <v>61</v>
      </c>
      <c r="M458" t="s">
        <v>61</v>
      </c>
      <c r="N458" t="s">
        <v>61</v>
      </c>
    </row>
    <row r="459" spans="1:14" x14ac:dyDescent="0.2">
      <c r="A459" s="1" t="s">
        <v>7522</v>
      </c>
      <c r="B459" s="1" t="s">
        <v>31364</v>
      </c>
      <c r="C459" t="s">
        <v>5525</v>
      </c>
      <c r="D459" s="22">
        <v>30333126</v>
      </c>
      <c r="E459" t="s">
        <v>61</v>
      </c>
      <c r="F459" t="s">
        <v>61</v>
      </c>
      <c r="G459" t="s">
        <v>61</v>
      </c>
      <c r="H459" t="s">
        <v>61</v>
      </c>
      <c r="I459" t="s">
        <v>61</v>
      </c>
      <c r="J459" t="s">
        <v>61</v>
      </c>
      <c r="K459" t="s">
        <v>61</v>
      </c>
      <c r="L459" t="s">
        <v>62</v>
      </c>
      <c r="M459" t="s">
        <v>62</v>
      </c>
      <c r="N459" t="s">
        <v>61</v>
      </c>
    </row>
    <row r="460" spans="1:14" x14ac:dyDescent="0.2">
      <c r="A460" s="1" t="s">
        <v>7523</v>
      </c>
      <c r="B460" s="1" t="s">
        <v>31365</v>
      </c>
      <c r="C460" t="s">
        <v>5526</v>
      </c>
      <c r="D460" s="22">
        <v>30333126</v>
      </c>
      <c r="E460" t="s">
        <v>61</v>
      </c>
      <c r="F460" t="s">
        <v>61</v>
      </c>
      <c r="G460" t="s">
        <v>61</v>
      </c>
      <c r="H460" t="s">
        <v>61</v>
      </c>
      <c r="I460" t="s">
        <v>62</v>
      </c>
      <c r="J460" t="s">
        <v>61</v>
      </c>
      <c r="K460" t="s">
        <v>61</v>
      </c>
      <c r="L460" t="s">
        <v>62</v>
      </c>
      <c r="M460" t="s">
        <v>62</v>
      </c>
      <c r="N460" t="s">
        <v>61</v>
      </c>
    </row>
    <row r="461" spans="1:14" x14ac:dyDescent="0.2">
      <c r="A461" s="1" t="s">
        <v>7524</v>
      </c>
      <c r="B461" s="1" t="s">
        <v>31366</v>
      </c>
      <c r="C461" t="s">
        <v>5527</v>
      </c>
      <c r="D461" s="22">
        <v>30333126</v>
      </c>
      <c r="E461" t="s">
        <v>61</v>
      </c>
      <c r="F461" t="s">
        <v>61</v>
      </c>
      <c r="G461" t="s">
        <v>61</v>
      </c>
      <c r="H461" t="s">
        <v>61</v>
      </c>
      <c r="I461" t="s">
        <v>61</v>
      </c>
      <c r="J461" t="s">
        <v>61</v>
      </c>
      <c r="K461" t="s">
        <v>61</v>
      </c>
      <c r="M461" t="s">
        <v>62</v>
      </c>
      <c r="N461" t="s">
        <v>61</v>
      </c>
    </row>
    <row r="462" spans="1:14" x14ac:dyDescent="0.2">
      <c r="A462" s="1" t="s">
        <v>7525</v>
      </c>
      <c r="B462" s="1" t="s">
        <v>31367</v>
      </c>
      <c r="C462" t="s">
        <v>5528</v>
      </c>
      <c r="D462" s="22">
        <v>30333126</v>
      </c>
      <c r="E462" t="s">
        <v>62</v>
      </c>
      <c r="G462" t="s">
        <v>61</v>
      </c>
      <c r="H462" t="s">
        <v>61</v>
      </c>
      <c r="I462" t="s">
        <v>62</v>
      </c>
      <c r="J462" t="s">
        <v>61</v>
      </c>
      <c r="K462" t="s">
        <v>62</v>
      </c>
      <c r="L462" t="s">
        <v>62</v>
      </c>
      <c r="M462" t="s">
        <v>61</v>
      </c>
      <c r="N462" t="s">
        <v>61</v>
      </c>
    </row>
    <row r="463" spans="1:14" x14ac:dyDescent="0.2">
      <c r="A463" s="1" t="s">
        <v>7526</v>
      </c>
      <c r="B463" s="1" t="s">
        <v>31368</v>
      </c>
      <c r="C463" t="s">
        <v>5529</v>
      </c>
      <c r="D463" s="22">
        <v>30333126</v>
      </c>
      <c r="E463" t="s">
        <v>61</v>
      </c>
      <c r="F463" t="s">
        <v>61</v>
      </c>
      <c r="G463" t="s">
        <v>61</v>
      </c>
      <c r="H463" t="s">
        <v>61</v>
      </c>
      <c r="I463" t="s">
        <v>61</v>
      </c>
      <c r="J463" t="s">
        <v>61</v>
      </c>
      <c r="K463" t="s">
        <v>61</v>
      </c>
      <c r="M463" t="s">
        <v>61</v>
      </c>
      <c r="N463" t="s">
        <v>61</v>
      </c>
    </row>
    <row r="464" spans="1:14" x14ac:dyDescent="0.2">
      <c r="A464" s="1" t="s">
        <v>7527</v>
      </c>
      <c r="B464" s="1" t="s">
        <v>31369</v>
      </c>
      <c r="C464" t="s">
        <v>5530</v>
      </c>
      <c r="D464">
        <v>30333126</v>
      </c>
      <c r="E464" t="s">
        <v>61</v>
      </c>
      <c r="F464" t="s">
        <v>61</v>
      </c>
      <c r="G464" t="s">
        <v>61</v>
      </c>
      <c r="H464" t="s">
        <v>61</v>
      </c>
      <c r="I464" t="s">
        <v>61</v>
      </c>
      <c r="J464" t="s">
        <v>61</v>
      </c>
      <c r="K464" t="s">
        <v>61</v>
      </c>
      <c r="M464" t="s">
        <v>61</v>
      </c>
      <c r="N464" t="s">
        <v>61</v>
      </c>
    </row>
    <row r="465" spans="1:14" x14ac:dyDescent="0.2">
      <c r="A465" s="1" t="s">
        <v>7528</v>
      </c>
      <c r="B465" s="1" t="s">
        <v>31370</v>
      </c>
      <c r="C465" t="s">
        <v>5531</v>
      </c>
      <c r="D465" s="22">
        <v>30333126</v>
      </c>
      <c r="E465" t="s">
        <v>61</v>
      </c>
      <c r="F465" t="s">
        <v>61</v>
      </c>
      <c r="G465" t="s">
        <v>61</v>
      </c>
      <c r="H465" t="s">
        <v>61</v>
      </c>
      <c r="I465" t="s">
        <v>62</v>
      </c>
      <c r="J465" t="s">
        <v>61</v>
      </c>
      <c r="K465" t="s">
        <v>61</v>
      </c>
      <c r="M465" t="s">
        <v>62</v>
      </c>
      <c r="N465" t="s">
        <v>61</v>
      </c>
    </row>
    <row r="466" spans="1:14" x14ac:dyDescent="0.2">
      <c r="A466" s="1" t="s">
        <v>7529</v>
      </c>
      <c r="B466" s="1" t="s">
        <v>31371</v>
      </c>
      <c r="C466" t="s">
        <v>5532</v>
      </c>
      <c r="D466" s="22">
        <v>30333126</v>
      </c>
      <c r="E466" t="s">
        <v>61</v>
      </c>
      <c r="F466" t="s">
        <v>61</v>
      </c>
      <c r="G466" t="s">
        <v>61</v>
      </c>
      <c r="H466" t="s">
        <v>61</v>
      </c>
      <c r="I466" t="s">
        <v>61</v>
      </c>
      <c r="J466" t="s">
        <v>61</v>
      </c>
      <c r="K466" t="s">
        <v>61</v>
      </c>
      <c r="M466" t="s">
        <v>61</v>
      </c>
      <c r="N466" t="s">
        <v>61</v>
      </c>
    </row>
    <row r="467" spans="1:14" x14ac:dyDescent="0.2">
      <c r="A467" s="1" t="s">
        <v>7530</v>
      </c>
      <c r="B467" s="1" t="s">
        <v>31372</v>
      </c>
      <c r="C467" t="s">
        <v>5533</v>
      </c>
      <c r="D467" s="22">
        <v>30333126</v>
      </c>
      <c r="E467" t="s">
        <v>61</v>
      </c>
      <c r="F467" t="s">
        <v>61</v>
      </c>
      <c r="G467" t="s">
        <v>61</v>
      </c>
      <c r="H467" t="s">
        <v>61</v>
      </c>
      <c r="I467" t="s">
        <v>62</v>
      </c>
      <c r="J467" t="s">
        <v>61</v>
      </c>
      <c r="K467" t="s">
        <v>62</v>
      </c>
      <c r="L467" t="s">
        <v>62</v>
      </c>
      <c r="M467" t="s">
        <v>61</v>
      </c>
      <c r="N467" t="s">
        <v>61</v>
      </c>
    </row>
    <row r="468" spans="1:14" x14ac:dyDescent="0.2">
      <c r="A468" s="1" t="s">
        <v>7531</v>
      </c>
      <c r="B468" s="1" t="s">
        <v>31373</v>
      </c>
      <c r="C468" t="s">
        <v>5534</v>
      </c>
      <c r="D468" s="22">
        <v>30333126</v>
      </c>
      <c r="E468" t="s">
        <v>61</v>
      </c>
      <c r="F468" t="s">
        <v>61</v>
      </c>
      <c r="G468" t="s">
        <v>61</v>
      </c>
      <c r="H468" t="s">
        <v>61</v>
      </c>
      <c r="I468" t="s">
        <v>61</v>
      </c>
      <c r="J468" t="s">
        <v>61</v>
      </c>
      <c r="K468" t="s">
        <v>61</v>
      </c>
      <c r="M468" t="s">
        <v>61</v>
      </c>
      <c r="N468" t="s">
        <v>61</v>
      </c>
    </row>
    <row r="469" spans="1:14" x14ac:dyDescent="0.2">
      <c r="A469" s="1" t="s">
        <v>7532</v>
      </c>
      <c r="B469" s="1" t="s">
        <v>31374</v>
      </c>
      <c r="C469" t="s">
        <v>5535</v>
      </c>
      <c r="D469" s="22">
        <v>30333126</v>
      </c>
      <c r="E469" t="s">
        <v>61</v>
      </c>
      <c r="F469" t="s">
        <v>61</v>
      </c>
      <c r="G469" t="s">
        <v>61</v>
      </c>
      <c r="H469" t="s">
        <v>61</v>
      </c>
      <c r="I469" t="s">
        <v>61</v>
      </c>
      <c r="J469" t="s">
        <v>61</v>
      </c>
      <c r="K469" t="s">
        <v>61</v>
      </c>
      <c r="L469" t="s">
        <v>62</v>
      </c>
      <c r="M469" t="s">
        <v>61</v>
      </c>
      <c r="N469" t="s">
        <v>61</v>
      </c>
    </row>
    <row r="470" spans="1:14" x14ac:dyDescent="0.2">
      <c r="A470" s="1" t="s">
        <v>7533</v>
      </c>
      <c r="B470" s="1" t="s">
        <v>31375</v>
      </c>
      <c r="C470" t="s">
        <v>5536</v>
      </c>
      <c r="D470" s="22">
        <v>30333126</v>
      </c>
      <c r="E470" t="s">
        <v>61</v>
      </c>
      <c r="F470" t="s">
        <v>61</v>
      </c>
      <c r="G470" t="s">
        <v>61</v>
      </c>
      <c r="H470" t="s">
        <v>61</v>
      </c>
      <c r="I470" t="s">
        <v>61</v>
      </c>
      <c r="J470" t="s">
        <v>61</v>
      </c>
      <c r="K470" t="s">
        <v>61</v>
      </c>
      <c r="M470" t="s">
        <v>62</v>
      </c>
      <c r="N470" t="s">
        <v>61</v>
      </c>
    </row>
    <row r="471" spans="1:14" x14ac:dyDescent="0.2">
      <c r="A471" s="1" t="s">
        <v>7534</v>
      </c>
      <c r="B471" s="1" t="s">
        <v>31376</v>
      </c>
      <c r="C471" t="s">
        <v>5537</v>
      </c>
      <c r="D471" s="22">
        <v>30333126</v>
      </c>
      <c r="E471" t="s">
        <v>61</v>
      </c>
      <c r="F471" t="s">
        <v>61</v>
      </c>
      <c r="G471" t="s">
        <v>61</v>
      </c>
      <c r="H471" t="s">
        <v>61</v>
      </c>
      <c r="I471" t="s">
        <v>61</v>
      </c>
      <c r="J471" t="s">
        <v>61</v>
      </c>
      <c r="K471" t="s">
        <v>61</v>
      </c>
      <c r="M471" t="s">
        <v>62</v>
      </c>
      <c r="N471" t="s">
        <v>61</v>
      </c>
    </row>
    <row r="472" spans="1:14" x14ac:dyDescent="0.2">
      <c r="A472" s="1" t="s">
        <v>7535</v>
      </c>
      <c r="B472" s="1" t="s">
        <v>31377</v>
      </c>
      <c r="C472" t="s">
        <v>5538</v>
      </c>
      <c r="D472" s="22">
        <v>30333126</v>
      </c>
      <c r="E472" t="s">
        <v>61</v>
      </c>
      <c r="F472" t="s">
        <v>61</v>
      </c>
      <c r="G472" t="s">
        <v>61</v>
      </c>
      <c r="H472" t="s">
        <v>61</v>
      </c>
      <c r="I472" t="s">
        <v>61</v>
      </c>
      <c r="J472" t="s">
        <v>61</v>
      </c>
      <c r="K472" t="s">
        <v>61</v>
      </c>
      <c r="M472" t="s">
        <v>61</v>
      </c>
      <c r="N472" t="s">
        <v>61</v>
      </c>
    </row>
    <row r="473" spans="1:14" x14ac:dyDescent="0.2">
      <c r="A473" s="1" t="s">
        <v>7536</v>
      </c>
      <c r="B473" s="1" t="s">
        <v>31378</v>
      </c>
      <c r="C473" t="s">
        <v>5539</v>
      </c>
      <c r="D473" s="22">
        <v>30333126</v>
      </c>
      <c r="E473" t="s">
        <v>62</v>
      </c>
      <c r="F473" t="s">
        <v>62</v>
      </c>
      <c r="G473" t="s">
        <v>62</v>
      </c>
      <c r="H473" t="s">
        <v>61</v>
      </c>
      <c r="I473" t="s">
        <v>61</v>
      </c>
      <c r="J473" t="s">
        <v>62</v>
      </c>
      <c r="K473" t="s">
        <v>61</v>
      </c>
      <c r="M473" t="s">
        <v>61</v>
      </c>
      <c r="N473" t="s">
        <v>62</v>
      </c>
    </row>
    <row r="474" spans="1:14" x14ac:dyDescent="0.2">
      <c r="A474" s="1" t="s">
        <v>7537</v>
      </c>
      <c r="B474" s="1" t="s">
        <v>31379</v>
      </c>
      <c r="C474" t="s">
        <v>5540</v>
      </c>
      <c r="D474" s="22">
        <v>30333126</v>
      </c>
      <c r="E474" t="s">
        <v>61</v>
      </c>
      <c r="F474" t="s">
        <v>61</v>
      </c>
      <c r="G474" t="s">
        <v>61</v>
      </c>
      <c r="H474" t="s">
        <v>61</v>
      </c>
      <c r="I474" t="s">
        <v>62</v>
      </c>
      <c r="J474" t="s">
        <v>61</v>
      </c>
      <c r="K474" t="s">
        <v>62</v>
      </c>
      <c r="M474" t="s">
        <v>61</v>
      </c>
      <c r="N474" t="s">
        <v>61</v>
      </c>
    </row>
    <row r="475" spans="1:14" x14ac:dyDescent="0.2">
      <c r="A475" s="1" t="s">
        <v>7538</v>
      </c>
      <c r="B475" s="1" t="s">
        <v>31380</v>
      </c>
      <c r="C475" t="s">
        <v>5541</v>
      </c>
      <c r="D475" s="22">
        <v>30333126</v>
      </c>
      <c r="E475" t="s">
        <v>62</v>
      </c>
      <c r="G475" t="s">
        <v>61</v>
      </c>
      <c r="H475" t="s">
        <v>61</v>
      </c>
      <c r="I475" t="s">
        <v>61</v>
      </c>
      <c r="J475" t="s">
        <v>61</v>
      </c>
      <c r="K475" t="s">
        <v>61</v>
      </c>
      <c r="M475" t="s">
        <v>62</v>
      </c>
      <c r="N475" t="s">
        <v>61</v>
      </c>
    </row>
    <row r="476" spans="1:14" x14ac:dyDescent="0.2">
      <c r="A476" s="1" t="s">
        <v>7539</v>
      </c>
      <c r="B476" s="1" t="s">
        <v>31381</v>
      </c>
      <c r="C476" t="s">
        <v>5542</v>
      </c>
      <c r="D476" s="22">
        <v>30333126</v>
      </c>
      <c r="E476" t="s">
        <v>62</v>
      </c>
      <c r="F476" t="s">
        <v>61</v>
      </c>
      <c r="G476" t="s">
        <v>61</v>
      </c>
      <c r="H476" t="s">
        <v>61</v>
      </c>
      <c r="I476" t="s">
        <v>62</v>
      </c>
      <c r="J476" t="s">
        <v>61</v>
      </c>
      <c r="K476" t="s">
        <v>62</v>
      </c>
      <c r="M476" t="s">
        <v>61</v>
      </c>
      <c r="N476" t="s">
        <v>61</v>
      </c>
    </row>
    <row r="477" spans="1:14" x14ac:dyDescent="0.2">
      <c r="A477" s="1" t="s">
        <v>7540</v>
      </c>
      <c r="B477" s="1" t="s">
        <v>31382</v>
      </c>
      <c r="C477" t="s">
        <v>5543</v>
      </c>
      <c r="D477" s="22">
        <v>30333126</v>
      </c>
      <c r="E477" t="s">
        <v>62</v>
      </c>
      <c r="G477" t="s">
        <v>61</v>
      </c>
      <c r="H477" t="s">
        <v>61</v>
      </c>
      <c r="I477" t="s">
        <v>62</v>
      </c>
      <c r="J477" t="s">
        <v>61</v>
      </c>
      <c r="K477" t="s">
        <v>62</v>
      </c>
      <c r="L477" t="s">
        <v>62</v>
      </c>
      <c r="M477" t="s">
        <v>62</v>
      </c>
      <c r="N477" t="s">
        <v>61</v>
      </c>
    </row>
    <row r="478" spans="1:14" x14ac:dyDescent="0.2">
      <c r="A478" s="1" t="s">
        <v>7541</v>
      </c>
      <c r="B478" s="1" t="s">
        <v>31383</v>
      </c>
      <c r="C478" t="s">
        <v>5544</v>
      </c>
      <c r="D478" s="22">
        <v>30333126</v>
      </c>
      <c r="E478" t="s">
        <v>62</v>
      </c>
      <c r="F478" t="s">
        <v>61</v>
      </c>
      <c r="G478" t="s">
        <v>61</v>
      </c>
      <c r="H478" t="s">
        <v>61</v>
      </c>
      <c r="I478" t="s">
        <v>62</v>
      </c>
      <c r="J478" t="s">
        <v>61</v>
      </c>
      <c r="K478" t="s">
        <v>62</v>
      </c>
      <c r="M478" t="s">
        <v>61</v>
      </c>
      <c r="N478" t="s">
        <v>61</v>
      </c>
    </row>
    <row r="479" spans="1:14" x14ac:dyDescent="0.2">
      <c r="A479" s="1" t="s">
        <v>7542</v>
      </c>
      <c r="B479" s="1" t="s">
        <v>31384</v>
      </c>
      <c r="C479" t="s">
        <v>5545</v>
      </c>
      <c r="D479" s="22">
        <v>30333126</v>
      </c>
      <c r="E479" t="s">
        <v>61</v>
      </c>
      <c r="F479" t="s">
        <v>61</v>
      </c>
      <c r="G479" t="s">
        <v>61</v>
      </c>
      <c r="H479" t="s">
        <v>61</v>
      </c>
      <c r="I479" t="s">
        <v>61</v>
      </c>
      <c r="J479" t="s">
        <v>61</v>
      </c>
      <c r="K479" t="s">
        <v>61</v>
      </c>
      <c r="M479" t="s">
        <v>61</v>
      </c>
      <c r="N479" t="s">
        <v>61</v>
      </c>
    </row>
    <row r="480" spans="1:14" x14ac:dyDescent="0.2">
      <c r="A480" s="1" t="s">
        <v>7543</v>
      </c>
      <c r="B480" s="1" t="s">
        <v>31385</v>
      </c>
      <c r="C480" t="s">
        <v>5546</v>
      </c>
      <c r="D480" s="22">
        <v>30333126</v>
      </c>
      <c r="E480" t="s">
        <v>61</v>
      </c>
      <c r="F480" t="s">
        <v>61</v>
      </c>
      <c r="G480" t="s">
        <v>61</v>
      </c>
      <c r="H480" t="s">
        <v>61</v>
      </c>
      <c r="I480" t="s">
        <v>62</v>
      </c>
      <c r="J480" t="s">
        <v>61</v>
      </c>
      <c r="K480" t="s">
        <v>61</v>
      </c>
      <c r="L480" t="s">
        <v>62</v>
      </c>
      <c r="M480" t="s">
        <v>62</v>
      </c>
      <c r="N480" t="s">
        <v>61</v>
      </c>
    </row>
    <row r="481" spans="1:14" x14ac:dyDescent="0.2">
      <c r="A481" s="1" t="s">
        <v>7544</v>
      </c>
      <c r="B481" s="1" t="s">
        <v>31386</v>
      </c>
      <c r="C481" t="s">
        <v>5547</v>
      </c>
      <c r="D481" s="22">
        <v>30333126</v>
      </c>
      <c r="E481" t="s">
        <v>61</v>
      </c>
      <c r="F481" t="s">
        <v>61</v>
      </c>
      <c r="G481" t="s">
        <v>61</v>
      </c>
      <c r="H481" t="s">
        <v>61</v>
      </c>
      <c r="I481" t="s">
        <v>62</v>
      </c>
      <c r="J481" t="s">
        <v>61</v>
      </c>
      <c r="K481" t="s">
        <v>61</v>
      </c>
      <c r="M481" t="s">
        <v>62</v>
      </c>
      <c r="N481" t="s">
        <v>61</v>
      </c>
    </row>
    <row r="482" spans="1:14" x14ac:dyDescent="0.2">
      <c r="A482" s="1" t="s">
        <v>7545</v>
      </c>
      <c r="B482" s="1" t="s">
        <v>31387</v>
      </c>
      <c r="C482" t="s">
        <v>5548</v>
      </c>
      <c r="D482" s="22">
        <v>30333126</v>
      </c>
      <c r="E482" t="s">
        <v>61</v>
      </c>
      <c r="F482" t="s">
        <v>61</v>
      </c>
      <c r="G482" t="s">
        <v>61</v>
      </c>
      <c r="H482" t="s">
        <v>61</v>
      </c>
      <c r="I482" t="s">
        <v>61</v>
      </c>
      <c r="J482" t="s">
        <v>61</v>
      </c>
      <c r="K482" t="s">
        <v>61</v>
      </c>
      <c r="M482" t="s">
        <v>62</v>
      </c>
      <c r="N482" t="s">
        <v>61</v>
      </c>
    </row>
    <row r="483" spans="1:14" x14ac:dyDescent="0.2">
      <c r="A483" s="1" t="s">
        <v>7546</v>
      </c>
      <c r="B483" s="1" t="s">
        <v>31388</v>
      </c>
      <c r="C483" t="s">
        <v>5549</v>
      </c>
      <c r="D483" s="22">
        <v>30333126</v>
      </c>
      <c r="E483" t="s">
        <v>61</v>
      </c>
      <c r="F483" t="s">
        <v>61</v>
      </c>
      <c r="G483" t="s">
        <v>61</v>
      </c>
      <c r="H483" t="s">
        <v>61</v>
      </c>
      <c r="I483" t="s">
        <v>62</v>
      </c>
      <c r="J483" t="s">
        <v>61</v>
      </c>
      <c r="K483" t="s">
        <v>62</v>
      </c>
      <c r="M483" t="s">
        <v>61</v>
      </c>
      <c r="N483" t="s">
        <v>61</v>
      </c>
    </row>
    <row r="484" spans="1:14" x14ac:dyDescent="0.2">
      <c r="A484" s="1" t="s">
        <v>7547</v>
      </c>
      <c r="B484" s="1" t="s">
        <v>31389</v>
      </c>
      <c r="C484" t="s">
        <v>5550</v>
      </c>
      <c r="D484" s="22">
        <v>30333126</v>
      </c>
      <c r="E484" t="s">
        <v>62</v>
      </c>
      <c r="F484" t="s">
        <v>62</v>
      </c>
      <c r="G484" t="s">
        <v>62</v>
      </c>
      <c r="H484" t="s">
        <v>61</v>
      </c>
      <c r="I484" t="s">
        <v>62</v>
      </c>
      <c r="J484" t="s">
        <v>62</v>
      </c>
      <c r="K484" t="s">
        <v>61</v>
      </c>
      <c r="L484" t="s">
        <v>62</v>
      </c>
      <c r="M484" t="s">
        <v>62</v>
      </c>
      <c r="N484" t="s">
        <v>62</v>
      </c>
    </row>
    <row r="485" spans="1:14" x14ac:dyDescent="0.2">
      <c r="A485" s="1" t="s">
        <v>7548</v>
      </c>
      <c r="B485" s="1" t="s">
        <v>31390</v>
      </c>
      <c r="C485" t="s">
        <v>5551</v>
      </c>
      <c r="D485">
        <v>30333126</v>
      </c>
      <c r="E485" t="s">
        <v>61</v>
      </c>
      <c r="F485" t="s">
        <v>61</v>
      </c>
      <c r="G485" t="s">
        <v>61</v>
      </c>
      <c r="H485" t="s">
        <v>61</v>
      </c>
      <c r="I485" t="s">
        <v>62</v>
      </c>
      <c r="J485" t="s">
        <v>61</v>
      </c>
      <c r="K485" t="s">
        <v>61</v>
      </c>
      <c r="L485" t="s">
        <v>62</v>
      </c>
      <c r="M485" t="s">
        <v>62</v>
      </c>
      <c r="N485" t="s">
        <v>61</v>
      </c>
    </row>
    <row r="486" spans="1:14" x14ac:dyDescent="0.2">
      <c r="A486" s="1" t="s">
        <v>7549</v>
      </c>
      <c r="B486" s="1" t="s">
        <v>31391</v>
      </c>
      <c r="C486" t="s">
        <v>5552</v>
      </c>
      <c r="D486" s="22">
        <v>30333126</v>
      </c>
      <c r="E486" t="s">
        <v>62</v>
      </c>
      <c r="F486" t="s">
        <v>61</v>
      </c>
      <c r="G486" t="s">
        <v>61</v>
      </c>
      <c r="H486" t="s">
        <v>61</v>
      </c>
      <c r="I486" t="s">
        <v>62</v>
      </c>
      <c r="J486" t="s">
        <v>61</v>
      </c>
      <c r="K486" t="s">
        <v>62</v>
      </c>
      <c r="L486" t="s">
        <v>62</v>
      </c>
      <c r="M486" t="s">
        <v>62</v>
      </c>
      <c r="N486" t="s">
        <v>61</v>
      </c>
    </row>
    <row r="487" spans="1:14" x14ac:dyDescent="0.2">
      <c r="A487" s="1" t="s">
        <v>7550</v>
      </c>
      <c r="B487" s="1" t="s">
        <v>31392</v>
      </c>
      <c r="C487" t="s">
        <v>5553</v>
      </c>
      <c r="D487" s="22">
        <v>30333126</v>
      </c>
      <c r="E487" t="s">
        <v>61</v>
      </c>
      <c r="F487" t="s">
        <v>61</v>
      </c>
      <c r="G487" t="s">
        <v>61</v>
      </c>
      <c r="H487" t="s">
        <v>61</v>
      </c>
      <c r="I487" t="s">
        <v>62</v>
      </c>
      <c r="J487" t="s">
        <v>61</v>
      </c>
      <c r="K487" t="s">
        <v>62</v>
      </c>
      <c r="L487" t="s">
        <v>62</v>
      </c>
      <c r="M487" t="s">
        <v>61</v>
      </c>
      <c r="N487" t="s">
        <v>61</v>
      </c>
    </row>
    <row r="488" spans="1:14" x14ac:dyDescent="0.2">
      <c r="A488" s="1" t="s">
        <v>7551</v>
      </c>
      <c r="B488" s="1" t="s">
        <v>31393</v>
      </c>
      <c r="C488" t="s">
        <v>5554</v>
      </c>
      <c r="D488" s="22">
        <v>30333126</v>
      </c>
      <c r="E488" t="s">
        <v>61</v>
      </c>
      <c r="F488" t="s">
        <v>61</v>
      </c>
      <c r="G488" t="s">
        <v>61</v>
      </c>
      <c r="H488" t="s">
        <v>61</v>
      </c>
      <c r="I488" t="s">
        <v>61</v>
      </c>
      <c r="J488" t="s">
        <v>61</v>
      </c>
      <c r="K488" t="s">
        <v>61</v>
      </c>
      <c r="M488" t="s">
        <v>61</v>
      </c>
      <c r="N488" t="s">
        <v>61</v>
      </c>
    </row>
    <row r="489" spans="1:14" x14ac:dyDescent="0.2">
      <c r="A489" s="1" t="s">
        <v>7552</v>
      </c>
      <c r="B489" s="1" t="s">
        <v>31394</v>
      </c>
      <c r="C489" t="s">
        <v>5555</v>
      </c>
      <c r="D489" s="22">
        <v>30333126</v>
      </c>
      <c r="E489" t="s">
        <v>61</v>
      </c>
      <c r="F489" t="s">
        <v>61</v>
      </c>
      <c r="G489" t="s">
        <v>61</v>
      </c>
      <c r="H489" t="s">
        <v>61</v>
      </c>
      <c r="I489" t="s">
        <v>61</v>
      </c>
      <c r="J489" t="s">
        <v>61</v>
      </c>
      <c r="K489" t="s">
        <v>61</v>
      </c>
      <c r="M489" t="s">
        <v>61</v>
      </c>
      <c r="N489" t="s">
        <v>61</v>
      </c>
    </row>
    <row r="490" spans="1:14" x14ac:dyDescent="0.2">
      <c r="A490" s="1" t="s">
        <v>7553</v>
      </c>
      <c r="B490" s="1" t="s">
        <v>31395</v>
      </c>
      <c r="C490" t="s">
        <v>5556</v>
      </c>
      <c r="D490" s="22">
        <v>30333126</v>
      </c>
      <c r="E490" t="s">
        <v>61</v>
      </c>
      <c r="F490" t="s">
        <v>61</v>
      </c>
      <c r="G490" t="s">
        <v>61</v>
      </c>
      <c r="H490" t="s">
        <v>61</v>
      </c>
      <c r="I490" t="s">
        <v>61</v>
      </c>
      <c r="J490" t="s">
        <v>61</v>
      </c>
      <c r="K490" t="s">
        <v>61</v>
      </c>
      <c r="L490" t="s">
        <v>62</v>
      </c>
      <c r="M490" t="s">
        <v>62</v>
      </c>
      <c r="N490" t="s">
        <v>61</v>
      </c>
    </row>
    <row r="491" spans="1:14" x14ac:dyDescent="0.2">
      <c r="A491" s="1" t="s">
        <v>7554</v>
      </c>
      <c r="B491" s="1" t="s">
        <v>31396</v>
      </c>
      <c r="C491" t="s">
        <v>5557</v>
      </c>
      <c r="D491" s="22">
        <v>30333126</v>
      </c>
      <c r="E491" t="s">
        <v>61</v>
      </c>
      <c r="F491" t="s">
        <v>61</v>
      </c>
      <c r="G491" t="s">
        <v>61</v>
      </c>
      <c r="H491" t="s">
        <v>61</v>
      </c>
      <c r="I491" t="s">
        <v>61</v>
      </c>
      <c r="J491" t="s">
        <v>61</v>
      </c>
      <c r="K491" t="s">
        <v>61</v>
      </c>
      <c r="L491" t="s">
        <v>62</v>
      </c>
      <c r="M491" t="s">
        <v>62</v>
      </c>
      <c r="N491" t="s">
        <v>61</v>
      </c>
    </row>
    <row r="492" spans="1:14" x14ac:dyDescent="0.2">
      <c r="A492" s="1" t="s">
        <v>7555</v>
      </c>
      <c r="B492" s="1" t="s">
        <v>31397</v>
      </c>
      <c r="C492" t="s">
        <v>5558</v>
      </c>
      <c r="D492" s="22">
        <v>30333126</v>
      </c>
      <c r="E492" t="s">
        <v>61</v>
      </c>
      <c r="F492" t="s">
        <v>61</v>
      </c>
      <c r="G492" t="s">
        <v>61</v>
      </c>
      <c r="H492" t="s">
        <v>61</v>
      </c>
      <c r="I492" t="s">
        <v>61</v>
      </c>
      <c r="J492" t="s">
        <v>61</v>
      </c>
      <c r="K492" t="s">
        <v>61</v>
      </c>
      <c r="M492" t="s">
        <v>61</v>
      </c>
      <c r="N492" t="s">
        <v>61</v>
      </c>
    </row>
    <row r="493" spans="1:14" x14ac:dyDescent="0.2">
      <c r="A493" s="1" t="s">
        <v>7556</v>
      </c>
      <c r="B493" s="1" t="s">
        <v>31398</v>
      </c>
      <c r="C493" t="s">
        <v>5559</v>
      </c>
      <c r="D493" s="22">
        <v>30333126</v>
      </c>
      <c r="E493" t="s">
        <v>61</v>
      </c>
      <c r="F493" t="s">
        <v>61</v>
      </c>
      <c r="G493" t="s">
        <v>61</v>
      </c>
      <c r="H493" t="s">
        <v>61</v>
      </c>
      <c r="I493" t="s">
        <v>61</v>
      </c>
      <c r="J493" t="s">
        <v>61</v>
      </c>
      <c r="K493" t="s">
        <v>61</v>
      </c>
      <c r="M493" t="s">
        <v>61</v>
      </c>
      <c r="N493" t="s">
        <v>61</v>
      </c>
    </row>
    <row r="494" spans="1:14" x14ac:dyDescent="0.2">
      <c r="A494" s="1" t="s">
        <v>7557</v>
      </c>
      <c r="B494" s="1" t="s">
        <v>31399</v>
      </c>
      <c r="C494" t="s">
        <v>5560</v>
      </c>
      <c r="D494" s="22">
        <v>30333126</v>
      </c>
      <c r="E494" t="s">
        <v>61</v>
      </c>
      <c r="F494" t="s">
        <v>61</v>
      </c>
      <c r="G494" t="s">
        <v>61</v>
      </c>
      <c r="H494" t="s">
        <v>61</v>
      </c>
      <c r="I494" t="s">
        <v>61</v>
      </c>
      <c r="J494" t="s">
        <v>61</v>
      </c>
      <c r="K494" t="s">
        <v>61</v>
      </c>
      <c r="M494" t="s">
        <v>61</v>
      </c>
      <c r="N494" t="s">
        <v>61</v>
      </c>
    </row>
    <row r="495" spans="1:14" x14ac:dyDescent="0.2">
      <c r="A495" s="1" t="s">
        <v>7558</v>
      </c>
      <c r="B495" s="1" t="s">
        <v>31400</v>
      </c>
      <c r="C495" t="s">
        <v>5561</v>
      </c>
      <c r="D495" s="22">
        <v>30333126</v>
      </c>
      <c r="E495" t="s">
        <v>61</v>
      </c>
      <c r="F495" t="s">
        <v>61</v>
      </c>
      <c r="G495" t="s">
        <v>61</v>
      </c>
      <c r="H495" t="s">
        <v>61</v>
      </c>
      <c r="I495" t="s">
        <v>62</v>
      </c>
      <c r="J495" t="s">
        <v>61</v>
      </c>
      <c r="K495" t="s">
        <v>62</v>
      </c>
      <c r="L495" t="s">
        <v>62</v>
      </c>
      <c r="M495" t="s">
        <v>61</v>
      </c>
      <c r="N495" t="s">
        <v>61</v>
      </c>
    </row>
    <row r="496" spans="1:14" x14ac:dyDescent="0.2">
      <c r="A496" s="1" t="s">
        <v>7559</v>
      </c>
      <c r="B496" s="1" t="s">
        <v>31401</v>
      </c>
      <c r="C496" t="s">
        <v>5562</v>
      </c>
      <c r="D496">
        <v>30333126</v>
      </c>
      <c r="E496" t="s">
        <v>61</v>
      </c>
      <c r="F496" t="s">
        <v>61</v>
      </c>
      <c r="G496" t="s">
        <v>61</v>
      </c>
      <c r="H496" t="s">
        <v>61</v>
      </c>
      <c r="I496" t="s">
        <v>61</v>
      </c>
      <c r="J496" t="s">
        <v>61</v>
      </c>
      <c r="K496" t="s">
        <v>61</v>
      </c>
      <c r="M496" t="s">
        <v>61</v>
      </c>
      <c r="N496" t="s">
        <v>61</v>
      </c>
    </row>
    <row r="497" spans="1:14" x14ac:dyDescent="0.2">
      <c r="A497" s="1" t="s">
        <v>7560</v>
      </c>
      <c r="B497" s="1" t="s">
        <v>31402</v>
      </c>
      <c r="C497" t="s">
        <v>5563</v>
      </c>
      <c r="D497" s="22">
        <v>30333126</v>
      </c>
      <c r="E497" t="s">
        <v>62</v>
      </c>
      <c r="F497" t="s">
        <v>61</v>
      </c>
      <c r="G497" t="s">
        <v>61</v>
      </c>
      <c r="H497" t="s">
        <v>61</v>
      </c>
      <c r="I497" t="s">
        <v>62</v>
      </c>
      <c r="J497" t="s">
        <v>61</v>
      </c>
      <c r="K497" t="s">
        <v>61</v>
      </c>
      <c r="L497" t="s">
        <v>62</v>
      </c>
      <c r="M497" t="s">
        <v>61</v>
      </c>
      <c r="N497" t="s">
        <v>61</v>
      </c>
    </row>
    <row r="498" spans="1:14" x14ac:dyDescent="0.2">
      <c r="A498" s="1" t="s">
        <v>7561</v>
      </c>
      <c r="B498" s="1" t="s">
        <v>31403</v>
      </c>
      <c r="C498" t="s">
        <v>5564</v>
      </c>
      <c r="D498" s="22">
        <v>30333126</v>
      </c>
      <c r="E498" t="s">
        <v>61</v>
      </c>
      <c r="F498" t="s">
        <v>61</v>
      </c>
      <c r="G498" t="s">
        <v>61</v>
      </c>
      <c r="H498" t="s">
        <v>61</v>
      </c>
      <c r="I498" t="s">
        <v>61</v>
      </c>
      <c r="J498" t="s">
        <v>61</v>
      </c>
      <c r="K498" t="s">
        <v>62</v>
      </c>
      <c r="L498" t="s">
        <v>62</v>
      </c>
      <c r="M498" t="s">
        <v>61</v>
      </c>
      <c r="N498" t="s">
        <v>61</v>
      </c>
    </row>
    <row r="499" spans="1:14" x14ac:dyDescent="0.2">
      <c r="A499" s="1" t="s">
        <v>7562</v>
      </c>
      <c r="B499" s="1" t="s">
        <v>31404</v>
      </c>
      <c r="C499" t="s">
        <v>5565</v>
      </c>
      <c r="D499" s="22">
        <v>30333126</v>
      </c>
      <c r="E499" t="s">
        <v>61</v>
      </c>
      <c r="F499" t="s">
        <v>61</v>
      </c>
      <c r="G499" t="s">
        <v>61</v>
      </c>
      <c r="H499" t="s">
        <v>61</v>
      </c>
      <c r="I499" t="s">
        <v>61</v>
      </c>
      <c r="J499" t="s">
        <v>61</v>
      </c>
      <c r="K499" t="s">
        <v>61</v>
      </c>
      <c r="M499" t="s">
        <v>61</v>
      </c>
      <c r="N499" t="s">
        <v>61</v>
      </c>
    </row>
    <row r="500" spans="1:14" x14ac:dyDescent="0.2">
      <c r="A500" s="1" t="s">
        <v>7563</v>
      </c>
      <c r="B500" s="1" t="s">
        <v>31405</v>
      </c>
      <c r="C500" t="s">
        <v>5566</v>
      </c>
      <c r="D500" s="22">
        <v>30333126</v>
      </c>
      <c r="E500" t="s">
        <v>61</v>
      </c>
      <c r="F500" t="s">
        <v>61</v>
      </c>
      <c r="G500" t="s">
        <v>61</v>
      </c>
      <c r="H500" t="s">
        <v>61</v>
      </c>
      <c r="I500" t="s">
        <v>62</v>
      </c>
      <c r="J500" t="s">
        <v>61</v>
      </c>
      <c r="K500" t="s">
        <v>61</v>
      </c>
      <c r="L500" t="s">
        <v>62</v>
      </c>
      <c r="M500" t="s">
        <v>62</v>
      </c>
      <c r="N500" t="s">
        <v>61</v>
      </c>
    </row>
    <row r="501" spans="1:14" x14ac:dyDescent="0.2">
      <c r="A501" s="1" t="s">
        <v>7564</v>
      </c>
      <c r="B501" s="1" t="s">
        <v>31406</v>
      </c>
      <c r="C501" t="s">
        <v>5567</v>
      </c>
      <c r="D501" s="22">
        <v>30333126</v>
      </c>
      <c r="E501" t="s">
        <v>61</v>
      </c>
      <c r="F501" t="s">
        <v>61</v>
      </c>
      <c r="G501" t="s">
        <v>61</v>
      </c>
      <c r="H501" t="s">
        <v>61</v>
      </c>
      <c r="I501" t="s">
        <v>61</v>
      </c>
      <c r="J501" t="s">
        <v>61</v>
      </c>
      <c r="K501" t="s">
        <v>61</v>
      </c>
      <c r="L501" t="s">
        <v>62</v>
      </c>
      <c r="M501" t="s">
        <v>62</v>
      </c>
      <c r="N501" t="s">
        <v>61</v>
      </c>
    </row>
    <row r="502" spans="1:14" x14ac:dyDescent="0.2">
      <c r="A502" s="1" t="s">
        <v>7565</v>
      </c>
      <c r="B502" s="1" t="s">
        <v>31407</v>
      </c>
      <c r="C502" t="s">
        <v>5568</v>
      </c>
      <c r="D502" s="22">
        <v>30333126</v>
      </c>
      <c r="E502" t="s">
        <v>62</v>
      </c>
      <c r="F502" t="s">
        <v>61</v>
      </c>
      <c r="G502" t="s">
        <v>61</v>
      </c>
      <c r="H502" t="s">
        <v>61</v>
      </c>
      <c r="I502" t="s">
        <v>61</v>
      </c>
      <c r="J502" t="s">
        <v>61</v>
      </c>
      <c r="K502" t="s">
        <v>61</v>
      </c>
      <c r="M502" t="s">
        <v>62</v>
      </c>
      <c r="N502" t="s">
        <v>61</v>
      </c>
    </row>
    <row r="503" spans="1:14" x14ac:dyDescent="0.2">
      <c r="A503" s="1" t="s">
        <v>7566</v>
      </c>
      <c r="B503" s="1" t="s">
        <v>31408</v>
      </c>
      <c r="C503" t="s">
        <v>5569</v>
      </c>
      <c r="D503" s="22">
        <v>30333126</v>
      </c>
      <c r="E503" t="s">
        <v>61</v>
      </c>
      <c r="F503" t="s">
        <v>61</v>
      </c>
      <c r="G503" t="s">
        <v>61</v>
      </c>
      <c r="H503" t="s">
        <v>61</v>
      </c>
      <c r="I503" t="s">
        <v>61</v>
      </c>
      <c r="J503" t="s">
        <v>61</v>
      </c>
      <c r="K503" t="s">
        <v>61</v>
      </c>
      <c r="M503" t="s">
        <v>62</v>
      </c>
      <c r="N503" t="s">
        <v>61</v>
      </c>
    </row>
    <row r="504" spans="1:14" x14ac:dyDescent="0.2">
      <c r="A504" s="1" t="s">
        <v>7567</v>
      </c>
      <c r="B504" s="1" t="s">
        <v>31409</v>
      </c>
      <c r="C504" t="s">
        <v>5570</v>
      </c>
      <c r="D504" s="22">
        <v>30333126</v>
      </c>
      <c r="E504" t="s">
        <v>61</v>
      </c>
      <c r="F504" t="s">
        <v>61</v>
      </c>
      <c r="G504" t="s">
        <v>61</v>
      </c>
      <c r="H504" t="s">
        <v>61</v>
      </c>
      <c r="I504" t="s">
        <v>61</v>
      </c>
      <c r="J504" t="s">
        <v>61</v>
      </c>
      <c r="K504" t="s">
        <v>61</v>
      </c>
      <c r="M504" t="s">
        <v>61</v>
      </c>
      <c r="N504" t="s">
        <v>61</v>
      </c>
    </row>
    <row r="505" spans="1:14" x14ac:dyDescent="0.2">
      <c r="A505" s="1" t="s">
        <v>7568</v>
      </c>
      <c r="B505" s="1" t="s">
        <v>31410</v>
      </c>
      <c r="C505" t="s">
        <v>5571</v>
      </c>
      <c r="D505" s="22">
        <v>30333126</v>
      </c>
      <c r="E505" t="s">
        <v>61</v>
      </c>
      <c r="F505" t="s">
        <v>61</v>
      </c>
      <c r="G505" t="s">
        <v>61</v>
      </c>
      <c r="H505" t="s">
        <v>61</v>
      </c>
      <c r="I505" t="s">
        <v>61</v>
      </c>
      <c r="J505" t="s">
        <v>61</v>
      </c>
      <c r="K505" t="s">
        <v>61</v>
      </c>
      <c r="M505" t="s">
        <v>61</v>
      </c>
      <c r="N505" t="s">
        <v>61</v>
      </c>
    </row>
    <row r="506" spans="1:14" x14ac:dyDescent="0.2">
      <c r="A506" s="1" t="s">
        <v>7569</v>
      </c>
      <c r="B506" s="1" t="s">
        <v>31411</v>
      </c>
      <c r="C506" t="s">
        <v>5572</v>
      </c>
      <c r="D506" s="22">
        <v>30333126</v>
      </c>
      <c r="E506" t="s">
        <v>61</v>
      </c>
      <c r="F506" t="s">
        <v>61</v>
      </c>
      <c r="G506" t="s">
        <v>61</v>
      </c>
      <c r="H506" t="s">
        <v>61</v>
      </c>
      <c r="I506" t="s">
        <v>61</v>
      </c>
      <c r="J506" t="s">
        <v>61</v>
      </c>
      <c r="K506" t="s">
        <v>61</v>
      </c>
      <c r="M506" t="s">
        <v>61</v>
      </c>
      <c r="N506" t="s">
        <v>61</v>
      </c>
    </row>
    <row r="507" spans="1:14" x14ac:dyDescent="0.2">
      <c r="A507" s="1" t="s">
        <v>7570</v>
      </c>
      <c r="B507" s="1" t="s">
        <v>31412</v>
      </c>
      <c r="C507" t="s">
        <v>5573</v>
      </c>
      <c r="D507" s="22">
        <v>30333126</v>
      </c>
      <c r="E507" t="s">
        <v>61</v>
      </c>
      <c r="F507" t="s">
        <v>61</v>
      </c>
      <c r="G507" t="s">
        <v>61</v>
      </c>
      <c r="H507" t="s">
        <v>61</v>
      </c>
      <c r="I507" t="s">
        <v>61</v>
      </c>
      <c r="J507" t="s">
        <v>61</v>
      </c>
      <c r="K507" t="s">
        <v>61</v>
      </c>
      <c r="M507" t="s">
        <v>61</v>
      </c>
      <c r="N507" t="s">
        <v>61</v>
      </c>
    </row>
    <row r="508" spans="1:14" x14ac:dyDescent="0.2">
      <c r="A508" s="1" t="s">
        <v>7571</v>
      </c>
      <c r="B508" s="1" t="s">
        <v>31413</v>
      </c>
      <c r="C508" t="s">
        <v>5574</v>
      </c>
      <c r="D508" s="22">
        <v>30333126</v>
      </c>
      <c r="E508" t="s">
        <v>61</v>
      </c>
      <c r="F508" t="s">
        <v>61</v>
      </c>
      <c r="G508" t="s">
        <v>61</v>
      </c>
      <c r="H508" t="s">
        <v>61</v>
      </c>
      <c r="I508" t="s">
        <v>61</v>
      </c>
      <c r="K508" t="s">
        <v>61</v>
      </c>
      <c r="M508" t="s">
        <v>62</v>
      </c>
      <c r="N508" t="s">
        <v>61</v>
      </c>
    </row>
    <row r="509" spans="1:14" x14ac:dyDescent="0.2">
      <c r="A509" s="1" t="s">
        <v>7572</v>
      </c>
      <c r="B509" s="1" t="s">
        <v>31414</v>
      </c>
      <c r="C509" t="s">
        <v>5575</v>
      </c>
      <c r="D509" s="22">
        <v>30333126</v>
      </c>
      <c r="E509" t="s">
        <v>62</v>
      </c>
      <c r="G509" t="s">
        <v>61</v>
      </c>
      <c r="H509" t="s">
        <v>61</v>
      </c>
      <c r="I509" t="s">
        <v>61</v>
      </c>
      <c r="J509" t="s">
        <v>61</v>
      </c>
      <c r="K509" t="s">
        <v>61</v>
      </c>
      <c r="L509" t="s">
        <v>62</v>
      </c>
      <c r="M509" t="s">
        <v>61</v>
      </c>
      <c r="N509" t="s">
        <v>61</v>
      </c>
    </row>
    <row r="510" spans="1:14" x14ac:dyDescent="0.2">
      <c r="A510" s="1" t="s">
        <v>7573</v>
      </c>
      <c r="B510" s="1" t="s">
        <v>31415</v>
      </c>
      <c r="C510" t="s">
        <v>5576</v>
      </c>
      <c r="D510" s="22">
        <v>30333126</v>
      </c>
      <c r="E510" t="s">
        <v>62</v>
      </c>
      <c r="F510" t="s">
        <v>62</v>
      </c>
      <c r="G510" t="s">
        <v>62</v>
      </c>
      <c r="H510" t="s">
        <v>62</v>
      </c>
      <c r="I510" t="s">
        <v>62</v>
      </c>
      <c r="J510" t="s">
        <v>62</v>
      </c>
      <c r="K510" t="s">
        <v>62</v>
      </c>
      <c r="L510" t="s">
        <v>62</v>
      </c>
      <c r="M510" t="s">
        <v>62</v>
      </c>
      <c r="N510" t="s">
        <v>62</v>
      </c>
    </row>
    <row r="511" spans="1:14" x14ac:dyDescent="0.2">
      <c r="A511" s="1" t="s">
        <v>7574</v>
      </c>
      <c r="B511" s="1" t="s">
        <v>31416</v>
      </c>
      <c r="C511" t="s">
        <v>5577</v>
      </c>
      <c r="D511" s="22">
        <v>30333126</v>
      </c>
      <c r="E511" t="s">
        <v>62</v>
      </c>
      <c r="F511" t="s">
        <v>62</v>
      </c>
      <c r="G511" t="s">
        <v>62</v>
      </c>
      <c r="H511" t="s">
        <v>62</v>
      </c>
      <c r="I511" t="s">
        <v>62</v>
      </c>
      <c r="J511" t="s">
        <v>62</v>
      </c>
      <c r="K511" t="s">
        <v>62</v>
      </c>
      <c r="L511" t="s">
        <v>62</v>
      </c>
      <c r="M511" t="s">
        <v>62</v>
      </c>
      <c r="N511" t="s">
        <v>62</v>
      </c>
    </row>
    <row r="512" spans="1:14" x14ac:dyDescent="0.2">
      <c r="A512" s="1" t="s">
        <v>7575</v>
      </c>
      <c r="B512" s="1" t="s">
        <v>31417</v>
      </c>
      <c r="C512" t="s">
        <v>5578</v>
      </c>
      <c r="D512" s="22">
        <v>30333126</v>
      </c>
      <c r="E512" t="s">
        <v>61</v>
      </c>
      <c r="F512" t="s">
        <v>61</v>
      </c>
      <c r="G512" t="s">
        <v>61</v>
      </c>
      <c r="I512" t="s">
        <v>61</v>
      </c>
      <c r="K512" t="s">
        <v>61</v>
      </c>
      <c r="M512" t="s">
        <v>61</v>
      </c>
      <c r="N512" t="s">
        <v>61</v>
      </c>
    </row>
    <row r="513" spans="1:14" x14ac:dyDescent="0.2">
      <c r="A513" s="1" t="s">
        <v>7576</v>
      </c>
      <c r="B513" s="1" t="s">
        <v>31418</v>
      </c>
      <c r="C513" t="s">
        <v>5579</v>
      </c>
      <c r="D513" s="22">
        <v>30333126</v>
      </c>
      <c r="E513" t="s">
        <v>61</v>
      </c>
      <c r="F513" t="s">
        <v>61</v>
      </c>
      <c r="G513" t="s">
        <v>61</v>
      </c>
      <c r="H513" t="s">
        <v>61</v>
      </c>
      <c r="I513" t="s">
        <v>61</v>
      </c>
      <c r="J513" t="s">
        <v>61</v>
      </c>
      <c r="K513" t="s">
        <v>61</v>
      </c>
      <c r="L513" t="s">
        <v>62</v>
      </c>
      <c r="M513" t="s">
        <v>62</v>
      </c>
      <c r="N513" t="s">
        <v>61</v>
      </c>
    </row>
    <row r="514" spans="1:14" x14ac:dyDescent="0.2">
      <c r="A514" s="1" t="s">
        <v>7577</v>
      </c>
      <c r="B514" s="1" t="s">
        <v>31419</v>
      </c>
      <c r="C514" t="s">
        <v>5580</v>
      </c>
      <c r="D514" s="22">
        <v>30333126</v>
      </c>
      <c r="E514" t="s">
        <v>61</v>
      </c>
      <c r="F514" t="s">
        <v>61</v>
      </c>
      <c r="G514" t="s">
        <v>61</v>
      </c>
      <c r="H514" t="s">
        <v>61</v>
      </c>
      <c r="I514" t="s">
        <v>61</v>
      </c>
      <c r="J514" t="s">
        <v>61</v>
      </c>
      <c r="K514" t="s">
        <v>61</v>
      </c>
      <c r="M514" t="s">
        <v>61</v>
      </c>
      <c r="N514" t="s">
        <v>61</v>
      </c>
    </row>
    <row r="515" spans="1:14" x14ac:dyDescent="0.2">
      <c r="A515" s="1" t="s">
        <v>7578</v>
      </c>
      <c r="B515" s="1" t="s">
        <v>31420</v>
      </c>
      <c r="C515" t="s">
        <v>5581</v>
      </c>
      <c r="D515" s="22">
        <v>30333126</v>
      </c>
      <c r="E515" t="s">
        <v>61</v>
      </c>
      <c r="F515" t="s">
        <v>61</v>
      </c>
      <c r="G515" t="s">
        <v>61</v>
      </c>
      <c r="H515" t="s">
        <v>61</v>
      </c>
      <c r="I515" t="s">
        <v>61</v>
      </c>
      <c r="J515" t="s">
        <v>61</v>
      </c>
      <c r="K515" t="s">
        <v>61</v>
      </c>
      <c r="M515" t="s">
        <v>61</v>
      </c>
      <c r="N515" t="s">
        <v>61</v>
      </c>
    </row>
    <row r="516" spans="1:14" x14ac:dyDescent="0.2">
      <c r="A516" s="1" t="s">
        <v>7579</v>
      </c>
      <c r="B516" s="1" t="s">
        <v>31421</v>
      </c>
      <c r="C516" t="s">
        <v>5582</v>
      </c>
      <c r="D516" s="22">
        <v>30333126</v>
      </c>
      <c r="E516" t="s">
        <v>61</v>
      </c>
      <c r="F516" t="s">
        <v>61</v>
      </c>
      <c r="G516" t="s">
        <v>61</v>
      </c>
      <c r="H516" t="s">
        <v>61</v>
      </c>
      <c r="I516" t="s">
        <v>61</v>
      </c>
      <c r="J516" t="s">
        <v>61</v>
      </c>
      <c r="K516" t="s">
        <v>61</v>
      </c>
      <c r="M516" t="s">
        <v>61</v>
      </c>
      <c r="N516" t="s">
        <v>61</v>
      </c>
    </row>
    <row r="517" spans="1:14" x14ac:dyDescent="0.2">
      <c r="A517" s="1" t="s">
        <v>7580</v>
      </c>
      <c r="B517" s="1" t="s">
        <v>31422</v>
      </c>
      <c r="C517" t="s">
        <v>5583</v>
      </c>
      <c r="D517">
        <v>30333126</v>
      </c>
      <c r="E517" t="s">
        <v>62</v>
      </c>
      <c r="F517" t="s">
        <v>61</v>
      </c>
      <c r="G517" t="s">
        <v>61</v>
      </c>
      <c r="H517" t="s">
        <v>61</v>
      </c>
      <c r="I517" t="s">
        <v>61</v>
      </c>
      <c r="J517" t="s">
        <v>61</v>
      </c>
      <c r="K517" t="s">
        <v>62</v>
      </c>
      <c r="L517" t="s">
        <v>62</v>
      </c>
      <c r="M517" t="s">
        <v>62</v>
      </c>
      <c r="N517" t="s">
        <v>61</v>
      </c>
    </row>
    <row r="518" spans="1:14" x14ac:dyDescent="0.2">
      <c r="A518" s="1" t="s">
        <v>7581</v>
      </c>
      <c r="B518" s="1" t="s">
        <v>31423</v>
      </c>
      <c r="C518" t="s">
        <v>5584</v>
      </c>
      <c r="D518" s="22">
        <v>30333126</v>
      </c>
      <c r="E518" t="s">
        <v>62</v>
      </c>
      <c r="F518" t="s">
        <v>61</v>
      </c>
      <c r="G518" t="s">
        <v>61</v>
      </c>
      <c r="H518" t="s">
        <v>61</v>
      </c>
      <c r="I518" t="s">
        <v>61</v>
      </c>
      <c r="J518" t="s">
        <v>61</v>
      </c>
      <c r="K518" t="s">
        <v>62</v>
      </c>
      <c r="M518" t="s">
        <v>62</v>
      </c>
      <c r="N518" t="s">
        <v>61</v>
      </c>
    </row>
    <row r="519" spans="1:14" x14ac:dyDescent="0.2">
      <c r="A519" s="1" t="s">
        <v>7582</v>
      </c>
      <c r="B519" s="1" t="s">
        <v>31424</v>
      </c>
      <c r="C519" t="s">
        <v>5585</v>
      </c>
      <c r="D519" s="22">
        <v>30333126</v>
      </c>
      <c r="E519" t="s">
        <v>61</v>
      </c>
      <c r="F519" t="s">
        <v>61</v>
      </c>
      <c r="G519" t="s">
        <v>61</v>
      </c>
      <c r="H519" t="s">
        <v>61</v>
      </c>
      <c r="I519" t="s">
        <v>62</v>
      </c>
      <c r="J519" t="s">
        <v>61</v>
      </c>
      <c r="K519" t="s">
        <v>61</v>
      </c>
      <c r="M519" t="s">
        <v>62</v>
      </c>
      <c r="N519" t="s">
        <v>61</v>
      </c>
    </row>
    <row r="520" spans="1:14" x14ac:dyDescent="0.2">
      <c r="A520" s="1" t="s">
        <v>7583</v>
      </c>
      <c r="B520" s="1" t="s">
        <v>31425</v>
      </c>
      <c r="C520" t="s">
        <v>5586</v>
      </c>
      <c r="D520" s="22">
        <v>30333126</v>
      </c>
      <c r="E520" t="s">
        <v>61</v>
      </c>
      <c r="F520" t="s">
        <v>61</v>
      </c>
      <c r="G520" t="s">
        <v>61</v>
      </c>
      <c r="H520" t="s">
        <v>61</v>
      </c>
      <c r="I520" t="s">
        <v>61</v>
      </c>
      <c r="J520" t="s">
        <v>61</v>
      </c>
      <c r="K520" t="s">
        <v>61</v>
      </c>
      <c r="L520" t="s">
        <v>62</v>
      </c>
      <c r="M520" t="s">
        <v>62</v>
      </c>
      <c r="N520" t="s">
        <v>61</v>
      </c>
    </row>
    <row r="521" spans="1:14" x14ac:dyDescent="0.2">
      <c r="A521" s="1" t="s">
        <v>7584</v>
      </c>
      <c r="B521" s="1" t="s">
        <v>31426</v>
      </c>
      <c r="C521" t="s">
        <v>5587</v>
      </c>
      <c r="D521" s="22">
        <v>30333126</v>
      </c>
      <c r="E521" t="s">
        <v>62</v>
      </c>
      <c r="F521" t="s">
        <v>62</v>
      </c>
      <c r="G521" t="s">
        <v>62</v>
      </c>
      <c r="H521" t="s">
        <v>61</v>
      </c>
      <c r="I521" t="s">
        <v>62</v>
      </c>
      <c r="J521" t="s">
        <v>62</v>
      </c>
      <c r="K521" t="s">
        <v>61</v>
      </c>
      <c r="M521" t="s">
        <v>62</v>
      </c>
      <c r="N521" t="s">
        <v>62</v>
      </c>
    </row>
    <row r="522" spans="1:14" x14ac:dyDescent="0.2">
      <c r="A522" s="1" t="s">
        <v>7585</v>
      </c>
      <c r="B522" s="1" t="s">
        <v>31427</v>
      </c>
      <c r="C522" t="s">
        <v>5588</v>
      </c>
      <c r="D522" s="22">
        <v>30333126</v>
      </c>
      <c r="E522" t="s">
        <v>61</v>
      </c>
      <c r="F522" t="s">
        <v>61</v>
      </c>
      <c r="G522" t="s">
        <v>61</v>
      </c>
      <c r="H522" t="s">
        <v>61</v>
      </c>
      <c r="I522" t="s">
        <v>61</v>
      </c>
      <c r="J522" t="s">
        <v>61</v>
      </c>
      <c r="K522" t="s">
        <v>62</v>
      </c>
      <c r="L522" t="s">
        <v>62</v>
      </c>
      <c r="M522" t="s">
        <v>62</v>
      </c>
      <c r="N522" t="s">
        <v>61</v>
      </c>
    </row>
    <row r="523" spans="1:14" x14ac:dyDescent="0.2">
      <c r="A523" s="1" t="s">
        <v>7586</v>
      </c>
      <c r="B523" s="1" t="s">
        <v>31428</v>
      </c>
      <c r="C523" t="s">
        <v>5589</v>
      </c>
      <c r="D523" s="22">
        <v>30333126</v>
      </c>
      <c r="E523" t="s">
        <v>61</v>
      </c>
      <c r="F523" t="s">
        <v>61</v>
      </c>
      <c r="G523" t="s">
        <v>61</v>
      </c>
      <c r="H523" t="s">
        <v>61</v>
      </c>
      <c r="I523" t="s">
        <v>61</v>
      </c>
      <c r="J523" t="s">
        <v>61</v>
      </c>
      <c r="K523" t="s">
        <v>61</v>
      </c>
      <c r="M523" t="s">
        <v>61</v>
      </c>
      <c r="N523" t="s">
        <v>61</v>
      </c>
    </row>
    <row r="524" spans="1:14" x14ac:dyDescent="0.2">
      <c r="A524" s="1" t="s">
        <v>7587</v>
      </c>
      <c r="B524" s="1" t="s">
        <v>31429</v>
      </c>
      <c r="C524" t="s">
        <v>5590</v>
      </c>
      <c r="D524" s="22">
        <v>30333126</v>
      </c>
      <c r="E524" t="s">
        <v>62</v>
      </c>
      <c r="F524" t="s">
        <v>62</v>
      </c>
      <c r="G524" t="s">
        <v>62</v>
      </c>
      <c r="H524" t="s">
        <v>61</v>
      </c>
      <c r="I524" t="s">
        <v>62</v>
      </c>
      <c r="J524" t="s">
        <v>62</v>
      </c>
      <c r="K524" t="s">
        <v>61</v>
      </c>
      <c r="L524" t="s">
        <v>62</v>
      </c>
      <c r="M524" t="s">
        <v>62</v>
      </c>
      <c r="N524" t="s">
        <v>62</v>
      </c>
    </row>
    <row r="525" spans="1:14" x14ac:dyDescent="0.2">
      <c r="A525" s="1" t="s">
        <v>7588</v>
      </c>
      <c r="B525" s="1" t="s">
        <v>31430</v>
      </c>
      <c r="C525" t="s">
        <v>5591</v>
      </c>
      <c r="D525" s="22">
        <v>30333126</v>
      </c>
      <c r="E525" t="s">
        <v>62</v>
      </c>
      <c r="F525" t="s">
        <v>62</v>
      </c>
      <c r="G525" t="s">
        <v>62</v>
      </c>
      <c r="H525" t="s">
        <v>61</v>
      </c>
      <c r="I525" t="s">
        <v>62</v>
      </c>
      <c r="J525" t="s">
        <v>62</v>
      </c>
      <c r="K525" t="s">
        <v>61</v>
      </c>
      <c r="M525" t="s">
        <v>62</v>
      </c>
      <c r="N525" t="s">
        <v>62</v>
      </c>
    </row>
    <row r="526" spans="1:14" x14ac:dyDescent="0.2">
      <c r="A526" s="1" t="s">
        <v>7589</v>
      </c>
      <c r="B526" s="1" t="s">
        <v>31431</v>
      </c>
      <c r="C526" t="s">
        <v>5592</v>
      </c>
      <c r="D526" s="22">
        <v>30333126</v>
      </c>
      <c r="E526" t="s">
        <v>61</v>
      </c>
      <c r="F526" t="s">
        <v>61</v>
      </c>
      <c r="G526" t="s">
        <v>61</v>
      </c>
      <c r="H526" t="s">
        <v>61</v>
      </c>
      <c r="I526" t="s">
        <v>62</v>
      </c>
      <c r="J526" t="s">
        <v>61</v>
      </c>
      <c r="K526" t="s">
        <v>61</v>
      </c>
      <c r="L526" t="s">
        <v>62</v>
      </c>
      <c r="M526" t="s">
        <v>62</v>
      </c>
      <c r="N526" t="s">
        <v>61</v>
      </c>
    </row>
    <row r="527" spans="1:14" x14ac:dyDescent="0.2">
      <c r="A527" s="1" t="s">
        <v>7590</v>
      </c>
      <c r="B527" s="1" t="s">
        <v>31432</v>
      </c>
      <c r="C527" t="s">
        <v>5593</v>
      </c>
      <c r="D527" s="22">
        <v>30333126</v>
      </c>
      <c r="E527" t="s">
        <v>62</v>
      </c>
      <c r="F527" t="s">
        <v>62</v>
      </c>
      <c r="G527" t="s">
        <v>62</v>
      </c>
      <c r="H527" t="s">
        <v>61</v>
      </c>
      <c r="I527" t="s">
        <v>61</v>
      </c>
      <c r="J527" t="s">
        <v>62</v>
      </c>
      <c r="K527" t="s">
        <v>61</v>
      </c>
      <c r="M527" t="s">
        <v>61</v>
      </c>
      <c r="N527" t="s">
        <v>62</v>
      </c>
    </row>
    <row r="528" spans="1:14" x14ac:dyDescent="0.2">
      <c r="A528" s="1" t="s">
        <v>7591</v>
      </c>
      <c r="B528" s="1" t="s">
        <v>31433</v>
      </c>
      <c r="C528" t="s">
        <v>5594</v>
      </c>
      <c r="D528">
        <v>30333126</v>
      </c>
      <c r="E528" t="s">
        <v>61</v>
      </c>
      <c r="F528" t="s">
        <v>61</v>
      </c>
      <c r="G528" t="s">
        <v>61</v>
      </c>
      <c r="H528" t="s">
        <v>61</v>
      </c>
      <c r="I528" t="s">
        <v>62</v>
      </c>
      <c r="J528" t="s">
        <v>61</v>
      </c>
      <c r="K528" t="s">
        <v>62</v>
      </c>
      <c r="L528" t="s">
        <v>62</v>
      </c>
      <c r="M528" t="s">
        <v>61</v>
      </c>
      <c r="N528" t="s">
        <v>61</v>
      </c>
    </row>
    <row r="529" spans="1:14" x14ac:dyDescent="0.2">
      <c r="A529" s="1" t="s">
        <v>7592</v>
      </c>
      <c r="B529" s="1" t="s">
        <v>31434</v>
      </c>
      <c r="C529" t="s">
        <v>5595</v>
      </c>
      <c r="D529" s="22">
        <v>30333126</v>
      </c>
      <c r="E529" t="s">
        <v>62</v>
      </c>
      <c r="F529" t="s">
        <v>62</v>
      </c>
      <c r="G529" t="s">
        <v>62</v>
      </c>
      <c r="H529" t="s">
        <v>61</v>
      </c>
      <c r="I529" t="s">
        <v>62</v>
      </c>
      <c r="J529" t="s">
        <v>62</v>
      </c>
      <c r="K529" t="s">
        <v>61</v>
      </c>
      <c r="M529" t="s">
        <v>62</v>
      </c>
      <c r="N529" t="s">
        <v>62</v>
      </c>
    </row>
    <row r="530" spans="1:14" x14ac:dyDescent="0.2">
      <c r="A530" s="1" t="s">
        <v>7593</v>
      </c>
      <c r="B530" s="1" t="s">
        <v>31435</v>
      </c>
      <c r="C530" t="s">
        <v>5596</v>
      </c>
      <c r="D530" s="22">
        <v>30333126</v>
      </c>
      <c r="E530" t="s">
        <v>62</v>
      </c>
      <c r="G530" t="s">
        <v>61</v>
      </c>
      <c r="H530" t="s">
        <v>61</v>
      </c>
      <c r="I530" t="s">
        <v>62</v>
      </c>
      <c r="J530" t="s">
        <v>61</v>
      </c>
      <c r="K530" t="s">
        <v>62</v>
      </c>
      <c r="L530" t="s">
        <v>62</v>
      </c>
      <c r="M530" t="s">
        <v>62</v>
      </c>
      <c r="N530" t="s">
        <v>61</v>
      </c>
    </row>
    <row r="531" spans="1:14" x14ac:dyDescent="0.2">
      <c r="A531" s="1" t="s">
        <v>7594</v>
      </c>
      <c r="B531" s="1" t="s">
        <v>31436</v>
      </c>
      <c r="C531" t="s">
        <v>5597</v>
      </c>
      <c r="D531" s="22">
        <v>30333126</v>
      </c>
      <c r="E531" t="s">
        <v>61</v>
      </c>
      <c r="F531" t="s">
        <v>61</v>
      </c>
      <c r="G531" t="s">
        <v>61</v>
      </c>
      <c r="H531" t="s">
        <v>61</v>
      </c>
      <c r="I531" t="s">
        <v>62</v>
      </c>
      <c r="J531" t="s">
        <v>61</v>
      </c>
      <c r="K531" t="s">
        <v>62</v>
      </c>
      <c r="L531" t="s">
        <v>62</v>
      </c>
      <c r="M531" t="s">
        <v>61</v>
      </c>
      <c r="N531" t="s">
        <v>61</v>
      </c>
    </row>
    <row r="532" spans="1:14" x14ac:dyDescent="0.2">
      <c r="A532" s="1" t="s">
        <v>7595</v>
      </c>
      <c r="B532" s="1" t="s">
        <v>31437</v>
      </c>
      <c r="C532" t="s">
        <v>5598</v>
      </c>
      <c r="D532" s="22">
        <v>30333126</v>
      </c>
      <c r="E532" t="s">
        <v>62</v>
      </c>
      <c r="G532" t="s">
        <v>61</v>
      </c>
      <c r="H532" t="s">
        <v>61</v>
      </c>
      <c r="I532" t="s">
        <v>62</v>
      </c>
      <c r="J532" t="s">
        <v>61</v>
      </c>
      <c r="K532" t="s">
        <v>62</v>
      </c>
      <c r="L532" t="s">
        <v>62</v>
      </c>
      <c r="M532" t="s">
        <v>62</v>
      </c>
      <c r="N532" t="s">
        <v>61</v>
      </c>
    </row>
    <row r="533" spans="1:14" x14ac:dyDescent="0.2">
      <c r="A533" s="1" t="s">
        <v>7596</v>
      </c>
      <c r="B533" s="1" t="s">
        <v>31438</v>
      </c>
      <c r="C533" t="s">
        <v>5599</v>
      </c>
      <c r="D533" s="22">
        <v>30333126</v>
      </c>
      <c r="E533" t="s">
        <v>61</v>
      </c>
      <c r="F533" t="s">
        <v>61</v>
      </c>
      <c r="G533" t="s">
        <v>61</v>
      </c>
      <c r="H533" t="s">
        <v>61</v>
      </c>
      <c r="I533" t="s">
        <v>61</v>
      </c>
      <c r="J533" t="s">
        <v>61</v>
      </c>
      <c r="K533" t="s">
        <v>61</v>
      </c>
      <c r="M533" t="s">
        <v>61</v>
      </c>
      <c r="N533" t="s">
        <v>61</v>
      </c>
    </row>
    <row r="534" spans="1:14" x14ac:dyDescent="0.2">
      <c r="A534" s="1" t="s">
        <v>7597</v>
      </c>
      <c r="B534" s="1" t="s">
        <v>31439</v>
      </c>
      <c r="C534" t="s">
        <v>5600</v>
      </c>
      <c r="D534" s="22">
        <v>30333126</v>
      </c>
      <c r="E534" t="s">
        <v>61</v>
      </c>
      <c r="F534" t="s">
        <v>61</v>
      </c>
      <c r="G534" t="s">
        <v>61</v>
      </c>
      <c r="H534" t="s">
        <v>61</v>
      </c>
      <c r="I534" t="s">
        <v>61</v>
      </c>
      <c r="J534" t="s">
        <v>61</v>
      </c>
      <c r="K534" t="s">
        <v>61</v>
      </c>
      <c r="M534" t="s">
        <v>61</v>
      </c>
      <c r="N534" t="s">
        <v>61</v>
      </c>
    </row>
    <row r="535" spans="1:14" x14ac:dyDescent="0.2">
      <c r="A535" s="1" t="s">
        <v>7598</v>
      </c>
      <c r="B535" s="1" t="s">
        <v>31440</v>
      </c>
      <c r="C535" t="s">
        <v>5601</v>
      </c>
      <c r="D535" s="22">
        <v>30333126</v>
      </c>
      <c r="E535" t="s">
        <v>61</v>
      </c>
      <c r="F535" t="s">
        <v>61</v>
      </c>
      <c r="G535" t="s">
        <v>61</v>
      </c>
      <c r="H535" t="s">
        <v>61</v>
      </c>
      <c r="I535" t="s">
        <v>62</v>
      </c>
      <c r="J535" t="s">
        <v>61</v>
      </c>
      <c r="K535" t="s">
        <v>61</v>
      </c>
      <c r="M535" t="s">
        <v>62</v>
      </c>
      <c r="N535" t="s">
        <v>61</v>
      </c>
    </row>
    <row r="536" spans="1:14" x14ac:dyDescent="0.2">
      <c r="A536" s="1" t="s">
        <v>7599</v>
      </c>
      <c r="B536" s="1" t="s">
        <v>31441</v>
      </c>
      <c r="C536" t="s">
        <v>5602</v>
      </c>
      <c r="D536" s="22">
        <v>30333126</v>
      </c>
      <c r="E536" t="s">
        <v>61</v>
      </c>
      <c r="F536" t="s">
        <v>61</v>
      </c>
      <c r="G536" t="s">
        <v>61</v>
      </c>
      <c r="H536" t="s">
        <v>61</v>
      </c>
      <c r="I536" t="s">
        <v>62</v>
      </c>
      <c r="J536" t="s">
        <v>61</v>
      </c>
      <c r="K536" t="s">
        <v>61</v>
      </c>
      <c r="M536" t="s">
        <v>61</v>
      </c>
      <c r="N536" t="s">
        <v>61</v>
      </c>
    </row>
    <row r="537" spans="1:14" x14ac:dyDescent="0.2">
      <c r="A537" s="1" t="s">
        <v>7600</v>
      </c>
      <c r="B537" s="1" t="s">
        <v>31442</v>
      </c>
      <c r="C537" t="s">
        <v>5603</v>
      </c>
      <c r="D537" s="22">
        <v>30333126</v>
      </c>
      <c r="E537" t="s">
        <v>61</v>
      </c>
      <c r="F537" t="s">
        <v>61</v>
      </c>
      <c r="G537" t="s">
        <v>61</v>
      </c>
      <c r="H537" t="s">
        <v>61</v>
      </c>
      <c r="I537" t="s">
        <v>62</v>
      </c>
      <c r="J537" t="s">
        <v>61</v>
      </c>
      <c r="K537" t="s">
        <v>62</v>
      </c>
      <c r="M537" t="s">
        <v>61</v>
      </c>
      <c r="N537" t="s">
        <v>61</v>
      </c>
    </row>
    <row r="538" spans="1:14" x14ac:dyDescent="0.2">
      <c r="A538" s="1" t="s">
        <v>7601</v>
      </c>
      <c r="B538" s="1" t="s">
        <v>31443</v>
      </c>
      <c r="C538" t="s">
        <v>5604</v>
      </c>
      <c r="D538" s="22">
        <v>30333126</v>
      </c>
      <c r="E538" t="s">
        <v>62</v>
      </c>
      <c r="F538" t="s">
        <v>61</v>
      </c>
      <c r="G538" t="s">
        <v>61</v>
      </c>
      <c r="H538" t="s">
        <v>61</v>
      </c>
      <c r="I538" t="s">
        <v>61</v>
      </c>
      <c r="J538" t="s">
        <v>61</v>
      </c>
      <c r="K538" t="s">
        <v>61</v>
      </c>
      <c r="M538" t="s">
        <v>61</v>
      </c>
      <c r="N538" t="s">
        <v>61</v>
      </c>
    </row>
    <row r="539" spans="1:14" x14ac:dyDescent="0.2">
      <c r="A539" s="1" t="s">
        <v>7602</v>
      </c>
      <c r="B539" s="1" t="s">
        <v>31444</v>
      </c>
      <c r="C539" t="s">
        <v>5605</v>
      </c>
      <c r="D539">
        <v>30333126</v>
      </c>
      <c r="E539" t="s">
        <v>61</v>
      </c>
      <c r="F539" t="s">
        <v>61</v>
      </c>
      <c r="G539" t="s">
        <v>61</v>
      </c>
      <c r="H539" t="s">
        <v>61</v>
      </c>
      <c r="I539" t="s">
        <v>61</v>
      </c>
      <c r="J539" t="s">
        <v>61</v>
      </c>
      <c r="K539" t="s">
        <v>61</v>
      </c>
      <c r="M539" t="s">
        <v>61</v>
      </c>
      <c r="N539" t="s">
        <v>61</v>
      </c>
    </row>
    <row r="540" spans="1:14" x14ac:dyDescent="0.2">
      <c r="A540" s="1" t="s">
        <v>7603</v>
      </c>
      <c r="B540" s="1" t="s">
        <v>31445</v>
      </c>
      <c r="C540" t="s">
        <v>5606</v>
      </c>
      <c r="D540" s="22">
        <v>30333126</v>
      </c>
      <c r="E540" t="s">
        <v>61</v>
      </c>
      <c r="F540" t="s">
        <v>61</v>
      </c>
      <c r="G540" t="s">
        <v>61</v>
      </c>
      <c r="H540" t="s">
        <v>61</v>
      </c>
      <c r="I540" t="s">
        <v>61</v>
      </c>
      <c r="J540" t="s">
        <v>61</v>
      </c>
      <c r="K540" t="s">
        <v>61</v>
      </c>
      <c r="M540" t="s">
        <v>61</v>
      </c>
      <c r="N540" t="s">
        <v>61</v>
      </c>
    </row>
    <row r="541" spans="1:14" x14ac:dyDescent="0.2">
      <c r="A541" s="1" t="s">
        <v>7604</v>
      </c>
      <c r="B541" s="1" t="s">
        <v>31446</v>
      </c>
      <c r="C541" t="s">
        <v>5607</v>
      </c>
      <c r="D541" s="22">
        <v>30333126</v>
      </c>
      <c r="E541" t="s">
        <v>62</v>
      </c>
      <c r="F541" t="s">
        <v>61</v>
      </c>
      <c r="G541" t="s">
        <v>61</v>
      </c>
      <c r="H541" t="s">
        <v>61</v>
      </c>
      <c r="I541" t="s">
        <v>61</v>
      </c>
      <c r="J541" t="s">
        <v>61</v>
      </c>
      <c r="K541" t="s">
        <v>61</v>
      </c>
      <c r="M541" t="s">
        <v>62</v>
      </c>
      <c r="N541" t="s">
        <v>61</v>
      </c>
    </row>
    <row r="542" spans="1:14" x14ac:dyDescent="0.2">
      <c r="A542" s="1" t="s">
        <v>7605</v>
      </c>
      <c r="B542" s="1" t="s">
        <v>31447</v>
      </c>
      <c r="C542" t="s">
        <v>5608</v>
      </c>
      <c r="D542" s="22">
        <v>30333126</v>
      </c>
      <c r="E542" t="s">
        <v>61</v>
      </c>
      <c r="F542" t="s">
        <v>61</v>
      </c>
      <c r="G542" t="s">
        <v>61</v>
      </c>
      <c r="H542" t="s">
        <v>61</v>
      </c>
      <c r="I542" t="s">
        <v>62</v>
      </c>
      <c r="J542" t="s">
        <v>61</v>
      </c>
      <c r="K542" t="s">
        <v>61</v>
      </c>
      <c r="M542" t="s">
        <v>62</v>
      </c>
      <c r="N542" t="s">
        <v>61</v>
      </c>
    </row>
    <row r="543" spans="1:14" x14ac:dyDescent="0.2">
      <c r="A543" s="1" t="s">
        <v>7606</v>
      </c>
      <c r="B543" s="1" t="s">
        <v>31448</v>
      </c>
      <c r="C543" t="s">
        <v>5609</v>
      </c>
      <c r="D543" s="22">
        <v>30333126</v>
      </c>
      <c r="E543" t="s">
        <v>62</v>
      </c>
      <c r="G543" t="s">
        <v>61</v>
      </c>
      <c r="H543" t="s">
        <v>61</v>
      </c>
      <c r="I543" t="s">
        <v>62</v>
      </c>
      <c r="J543" t="s">
        <v>61</v>
      </c>
      <c r="K543" t="s">
        <v>62</v>
      </c>
      <c r="L543" t="s">
        <v>62</v>
      </c>
      <c r="M543" t="s">
        <v>62</v>
      </c>
      <c r="N543" t="s">
        <v>61</v>
      </c>
    </row>
    <row r="544" spans="1:14" x14ac:dyDescent="0.2">
      <c r="A544" s="1" t="s">
        <v>7607</v>
      </c>
      <c r="B544" s="1" t="s">
        <v>31449</v>
      </c>
      <c r="C544" t="s">
        <v>5610</v>
      </c>
      <c r="D544" s="22">
        <v>30333126</v>
      </c>
      <c r="E544" t="s">
        <v>62</v>
      </c>
      <c r="F544" t="s">
        <v>61</v>
      </c>
      <c r="G544" t="s">
        <v>61</v>
      </c>
      <c r="H544" t="s">
        <v>61</v>
      </c>
      <c r="I544" t="s">
        <v>62</v>
      </c>
      <c r="J544" t="s">
        <v>61</v>
      </c>
      <c r="K544" t="s">
        <v>62</v>
      </c>
      <c r="L544" t="s">
        <v>62</v>
      </c>
      <c r="M544" t="s">
        <v>62</v>
      </c>
      <c r="N544" t="s">
        <v>61</v>
      </c>
    </row>
    <row r="545" spans="1:14" x14ac:dyDescent="0.2">
      <c r="A545" s="1" t="s">
        <v>7608</v>
      </c>
      <c r="B545" s="1" t="s">
        <v>31450</v>
      </c>
      <c r="C545" t="s">
        <v>5611</v>
      </c>
      <c r="D545" s="22">
        <v>30333126</v>
      </c>
      <c r="E545" t="s">
        <v>61</v>
      </c>
      <c r="F545" t="s">
        <v>61</v>
      </c>
      <c r="G545" t="s">
        <v>61</v>
      </c>
      <c r="H545" t="s">
        <v>61</v>
      </c>
      <c r="I545" t="s">
        <v>61</v>
      </c>
      <c r="J545" t="s">
        <v>61</v>
      </c>
      <c r="K545" t="s">
        <v>61</v>
      </c>
      <c r="L545" t="s">
        <v>61</v>
      </c>
      <c r="M545" t="s">
        <v>61</v>
      </c>
      <c r="N545" t="s">
        <v>61</v>
      </c>
    </row>
    <row r="546" spans="1:14" x14ac:dyDescent="0.2">
      <c r="A546" s="1" t="s">
        <v>7609</v>
      </c>
      <c r="B546" s="1" t="s">
        <v>31451</v>
      </c>
      <c r="C546" t="s">
        <v>5612</v>
      </c>
      <c r="D546" s="22">
        <v>30333126</v>
      </c>
      <c r="E546" t="s">
        <v>61</v>
      </c>
      <c r="F546" t="s">
        <v>61</v>
      </c>
      <c r="G546" t="s">
        <v>61</v>
      </c>
      <c r="H546" t="s">
        <v>61</v>
      </c>
      <c r="I546" t="s">
        <v>61</v>
      </c>
      <c r="J546" t="s">
        <v>61</v>
      </c>
      <c r="K546" t="s">
        <v>61</v>
      </c>
      <c r="L546" t="s">
        <v>61</v>
      </c>
      <c r="M546" t="s">
        <v>62</v>
      </c>
      <c r="N546" t="s">
        <v>61</v>
      </c>
    </row>
    <row r="547" spans="1:14" x14ac:dyDescent="0.2">
      <c r="A547" s="1" t="s">
        <v>7610</v>
      </c>
      <c r="B547" s="1" t="s">
        <v>31452</v>
      </c>
      <c r="C547" t="s">
        <v>5613</v>
      </c>
      <c r="D547" s="22">
        <v>30333126</v>
      </c>
      <c r="E547" t="s">
        <v>61</v>
      </c>
      <c r="F547" t="s">
        <v>61</v>
      </c>
      <c r="G547" t="s">
        <v>61</v>
      </c>
      <c r="H547" t="s">
        <v>61</v>
      </c>
      <c r="I547" t="s">
        <v>61</v>
      </c>
      <c r="J547" t="s">
        <v>61</v>
      </c>
      <c r="K547" t="s">
        <v>61</v>
      </c>
      <c r="L547" t="s">
        <v>61</v>
      </c>
      <c r="M547" t="s">
        <v>61</v>
      </c>
      <c r="N547" t="s">
        <v>61</v>
      </c>
    </row>
    <row r="548" spans="1:14" x14ac:dyDescent="0.2">
      <c r="A548" s="1" t="s">
        <v>7611</v>
      </c>
      <c r="B548" s="1" t="s">
        <v>31453</v>
      </c>
      <c r="C548" t="s">
        <v>5614</v>
      </c>
      <c r="D548" s="22">
        <v>30333126</v>
      </c>
      <c r="E548" t="s">
        <v>61</v>
      </c>
      <c r="F548" t="s">
        <v>61</v>
      </c>
      <c r="G548" t="s">
        <v>61</v>
      </c>
      <c r="H548" t="s">
        <v>61</v>
      </c>
      <c r="I548" t="s">
        <v>61</v>
      </c>
      <c r="J548" t="s">
        <v>61</v>
      </c>
      <c r="K548" t="s">
        <v>61</v>
      </c>
      <c r="L548" t="s">
        <v>61</v>
      </c>
      <c r="M548" t="s">
        <v>61</v>
      </c>
      <c r="N548" t="s">
        <v>61</v>
      </c>
    </row>
    <row r="549" spans="1:14" x14ac:dyDescent="0.2">
      <c r="A549" s="1" t="s">
        <v>7612</v>
      </c>
      <c r="B549" s="1" t="s">
        <v>31454</v>
      </c>
      <c r="C549" t="s">
        <v>5615</v>
      </c>
      <c r="D549" s="22">
        <v>30333126</v>
      </c>
      <c r="E549" t="s">
        <v>61</v>
      </c>
      <c r="F549" t="s">
        <v>61</v>
      </c>
      <c r="G549" t="s">
        <v>61</v>
      </c>
      <c r="H549" t="s">
        <v>61</v>
      </c>
      <c r="I549" t="s">
        <v>61</v>
      </c>
      <c r="J549" t="s">
        <v>61</v>
      </c>
      <c r="K549" t="s">
        <v>61</v>
      </c>
      <c r="L549" t="s">
        <v>61</v>
      </c>
      <c r="M549" t="s">
        <v>61</v>
      </c>
      <c r="N549" t="s">
        <v>61</v>
      </c>
    </row>
    <row r="550" spans="1:14" x14ac:dyDescent="0.2">
      <c r="A550" s="1" t="s">
        <v>7613</v>
      </c>
      <c r="B550" s="1" t="s">
        <v>31455</v>
      </c>
      <c r="C550" t="s">
        <v>5616</v>
      </c>
      <c r="D550">
        <v>30333126</v>
      </c>
      <c r="E550" t="s">
        <v>62</v>
      </c>
      <c r="F550" t="s">
        <v>62</v>
      </c>
      <c r="G550" t="s">
        <v>62</v>
      </c>
      <c r="H550" t="s">
        <v>62</v>
      </c>
      <c r="I550" t="s">
        <v>62</v>
      </c>
      <c r="J550" t="s">
        <v>62</v>
      </c>
      <c r="K550" t="s">
        <v>61</v>
      </c>
      <c r="L550" t="s">
        <v>62</v>
      </c>
      <c r="M550" t="s">
        <v>62</v>
      </c>
      <c r="N550" t="s">
        <v>62</v>
      </c>
    </row>
    <row r="551" spans="1:14" x14ac:dyDescent="0.2">
      <c r="A551" s="1" t="s">
        <v>7614</v>
      </c>
      <c r="B551" s="1" t="s">
        <v>31456</v>
      </c>
      <c r="C551" t="s">
        <v>5617</v>
      </c>
      <c r="D551" s="22">
        <v>30333126</v>
      </c>
      <c r="E551" t="s">
        <v>61</v>
      </c>
      <c r="F551" t="s">
        <v>61</v>
      </c>
      <c r="G551" t="s">
        <v>61</v>
      </c>
      <c r="H551" t="s">
        <v>61</v>
      </c>
      <c r="I551" t="s">
        <v>61</v>
      </c>
      <c r="J551" t="s">
        <v>61</v>
      </c>
      <c r="K551" t="s">
        <v>61</v>
      </c>
      <c r="L551" t="s">
        <v>61</v>
      </c>
      <c r="M551" t="s">
        <v>61</v>
      </c>
      <c r="N551" t="s">
        <v>61</v>
      </c>
    </row>
    <row r="552" spans="1:14" x14ac:dyDescent="0.2">
      <c r="A552" s="1" t="s">
        <v>7615</v>
      </c>
      <c r="B552" s="1" t="s">
        <v>31457</v>
      </c>
      <c r="C552" t="s">
        <v>5618</v>
      </c>
      <c r="D552" s="22">
        <v>30333126</v>
      </c>
      <c r="E552" t="s">
        <v>61</v>
      </c>
      <c r="F552" t="s">
        <v>61</v>
      </c>
      <c r="G552" t="s">
        <v>61</v>
      </c>
      <c r="H552" t="s">
        <v>61</v>
      </c>
      <c r="I552" t="s">
        <v>61</v>
      </c>
      <c r="J552" t="s">
        <v>61</v>
      </c>
      <c r="K552" t="s">
        <v>61</v>
      </c>
      <c r="L552" t="s">
        <v>61</v>
      </c>
      <c r="M552" t="s">
        <v>61</v>
      </c>
      <c r="N552" t="s">
        <v>61</v>
      </c>
    </row>
    <row r="553" spans="1:14" x14ac:dyDescent="0.2">
      <c r="A553" s="1" t="s">
        <v>7616</v>
      </c>
      <c r="B553" s="1" t="s">
        <v>31458</v>
      </c>
      <c r="C553" t="s">
        <v>5619</v>
      </c>
      <c r="D553" s="22">
        <v>30333126</v>
      </c>
      <c r="E553" t="s">
        <v>61</v>
      </c>
      <c r="F553" t="s">
        <v>61</v>
      </c>
      <c r="G553" t="s">
        <v>61</v>
      </c>
      <c r="H553" t="s">
        <v>61</v>
      </c>
      <c r="I553" t="s">
        <v>61</v>
      </c>
      <c r="J553" t="s">
        <v>61</v>
      </c>
      <c r="K553" t="s">
        <v>61</v>
      </c>
      <c r="L553" t="s">
        <v>61</v>
      </c>
      <c r="M553" t="s">
        <v>61</v>
      </c>
      <c r="N553" t="s">
        <v>61</v>
      </c>
    </row>
    <row r="554" spans="1:14" x14ac:dyDescent="0.2">
      <c r="A554" s="1" t="s">
        <v>7617</v>
      </c>
      <c r="B554" s="1" t="s">
        <v>31459</v>
      </c>
      <c r="C554" t="s">
        <v>5620</v>
      </c>
      <c r="D554" s="22">
        <v>30333126</v>
      </c>
      <c r="E554" t="s">
        <v>61</v>
      </c>
      <c r="F554" t="s">
        <v>61</v>
      </c>
      <c r="G554" t="s">
        <v>61</v>
      </c>
      <c r="H554" t="s">
        <v>61</v>
      </c>
      <c r="I554" t="s">
        <v>61</v>
      </c>
      <c r="J554" t="s">
        <v>61</v>
      </c>
      <c r="K554" t="s">
        <v>61</v>
      </c>
      <c r="L554" t="s">
        <v>61</v>
      </c>
      <c r="M554" t="s">
        <v>62</v>
      </c>
      <c r="N554" t="s">
        <v>61</v>
      </c>
    </row>
    <row r="555" spans="1:14" x14ac:dyDescent="0.2">
      <c r="A555" s="1" t="s">
        <v>7618</v>
      </c>
      <c r="B555" s="1" t="s">
        <v>31460</v>
      </c>
      <c r="C555" t="s">
        <v>5621</v>
      </c>
      <c r="D555" s="22">
        <v>30333126</v>
      </c>
      <c r="E555" t="s">
        <v>61</v>
      </c>
      <c r="F555" t="s">
        <v>61</v>
      </c>
      <c r="G555" t="s">
        <v>61</v>
      </c>
      <c r="H555" t="s">
        <v>61</v>
      </c>
      <c r="I555" t="s">
        <v>61</v>
      </c>
      <c r="J555" t="s">
        <v>61</v>
      </c>
      <c r="K555" t="s">
        <v>61</v>
      </c>
      <c r="L555" t="s">
        <v>61</v>
      </c>
      <c r="M555" t="s">
        <v>61</v>
      </c>
      <c r="N555" t="s">
        <v>61</v>
      </c>
    </row>
    <row r="556" spans="1:14" x14ac:dyDescent="0.2">
      <c r="A556" s="1" t="s">
        <v>7619</v>
      </c>
      <c r="B556" s="1" t="s">
        <v>31461</v>
      </c>
      <c r="C556" t="s">
        <v>5622</v>
      </c>
      <c r="D556" s="22">
        <v>30333126</v>
      </c>
      <c r="E556" t="s">
        <v>61</v>
      </c>
      <c r="F556" t="s">
        <v>61</v>
      </c>
      <c r="G556" t="s">
        <v>61</v>
      </c>
      <c r="H556" t="s">
        <v>61</v>
      </c>
      <c r="I556" t="s">
        <v>61</v>
      </c>
      <c r="J556" t="s">
        <v>61</v>
      </c>
      <c r="K556" t="s">
        <v>61</v>
      </c>
      <c r="L556" t="s">
        <v>61</v>
      </c>
      <c r="M556" t="s">
        <v>61</v>
      </c>
      <c r="N556" t="s">
        <v>61</v>
      </c>
    </row>
    <row r="557" spans="1:14" x14ac:dyDescent="0.2">
      <c r="A557" s="1" t="s">
        <v>7620</v>
      </c>
      <c r="B557" s="1" t="s">
        <v>31462</v>
      </c>
      <c r="C557" t="s">
        <v>5623</v>
      </c>
      <c r="D557" s="22">
        <v>30333126</v>
      </c>
      <c r="E557" t="s">
        <v>61</v>
      </c>
      <c r="F557" t="s">
        <v>61</v>
      </c>
      <c r="G557" t="s">
        <v>61</v>
      </c>
      <c r="H557" t="s">
        <v>61</v>
      </c>
      <c r="I557" t="s">
        <v>61</v>
      </c>
      <c r="J557" t="s">
        <v>61</v>
      </c>
      <c r="K557" t="s">
        <v>61</v>
      </c>
      <c r="L557" t="s">
        <v>61</v>
      </c>
      <c r="M557" t="s">
        <v>61</v>
      </c>
      <c r="N557" t="s">
        <v>61</v>
      </c>
    </row>
    <row r="558" spans="1:14" x14ac:dyDescent="0.2">
      <c r="A558" s="1" t="s">
        <v>7621</v>
      </c>
      <c r="B558" s="1" t="s">
        <v>31463</v>
      </c>
      <c r="C558" t="s">
        <v>5624</v>
      </c>
      <c r="D558" s="22">
        <v>30333126</v>
      </c>
      <c r="E558" t="s">
        <v>62</v>
      </c>
      <c r="F558" t="s">
        <v>62</v>
      </c>
      <c r="G558" t="s">
        <v>62</v>
      </c>
      <c r="H558" t="s">
        <v>61</v>
      </c>
      <c r="I558" t="s">
        <v>61</v>
      </c>
      <c r="J558" t="s">
        <v>62</v>
      </c>
      <c r="K558" t="s">
        <v>61</v>
      </c>
      <c r="L558" t="s">
        <v>61</v>
      </c>
      <c r="M558" t="s">
        <v>61</v>
      </c>
      <c r="N558" t="s">
        <v>62</v>
      </c>
    </row>
    <row r="559" spans="1:14" x14ac:dyDescent="0.2">
      <c r="A559" s="1" t="s">
        <v>7622</v>
      </c>
      <c r="B559" s="1" t="s">
        <v>31464</v>
      </c>
      <c r="C559" t="s">
        <v>5625</v>
      </c>
      <c r="D559" s="22">
        <v>30333126</v>
      </c>
      <c r="E559" t="s">
        <v>61</v>
      </c>
      <c r="F559" t="s">
        <v>61</v>
      </c>
      <c r="G559" t="s">
        <v>61</v>
      </c>
      <c r="H559" t="s">
        <v>61</v>
      </c>
      <c r="I559" t="s">
        <v>61</v>
      </c>
      <c r="J559" t="s">
        <v>61</v>
      </c>
      <c r="K559" t="s">
        <v>61</v>
      </c>
      <c r="L559" t="s">
        <v>61</v>
      </c>
      <c r="M559" t="s">
        <v>61</v>
      </c>
      <c r="N559" t="s">
        <v>61</v>
      </c>
    </row>
    <row r="560" spans="1:14" x14ac:dyDescent="0.2">
      <c r="A560" s="1" t="s">
        <v>7623</v>
      </c>
      <c r="B560" s="1" t="s">
        <v>31465</v>
      </c>
      <c r="C560" t="s">
        <v>5626</v>
      </c>
      <c r="D560" s="22">
        <v>30333126</v>
      </c>
      <c r="E560" t="s">
        <v>61</v>
      </c>
      <c r="F560" t="s">
        <v>61</v>
      </c>
      <c r="G560" t="s">
        <v>61</v>
      </c>
      <c r="H560" t="s">
        <v>61</v>
      </c>
      <c r="I560" t="s">
        <v>61</v>
      </c>
      <c r="J560" t="s">
        <v>61</v>
      </c>
      <c r="K560" t="s">
        <v>61</v>
      </c>
      <c r="L560" t="s">
        <v>61</v>
      </c>
      <c r="M560" t="s">
        <v>61</v>
      </c>
      <c r="N560" t="s">
        <v>61</v>
      </c>
    </row>
    <row r="561" spans="1:14" x14ac:dyDescent="0.2">
      <c r="A561" s="1" t="s">
        <v>7624</v>
      </c>
      <c r="B561" s="1" t="s">
        <v>31466</v>
      </c>
      <c r="C561" t="s">
        <v>5627</v>
      </c>
      <c r="D561">
        <v>30333126</v>
      </c>
      <c r="E561" t="s">
        <v>61</v>
      </c>
      <c r="F561" t="s">
        <v>61</v>
      </c>
      <c r="G561" t="s">
        <v>61</v>
      </c>
      <c r="H561" t="s">
        <v>61</v>
      </c>
      <c r="I561" t="s">
        <v>61</v>
      </c>
      <c r="J561" t="s">
        <v>61</v>
      </c>
      <c r="K561" t="s">
        <v>61</v>
      </c>
      <c r="L561" t="s">
        <v>61</v>
      </c>
      <c r="M561" t="s">
        <v>61</v>
      </c>
      <c r="N561" t="s">
        <v>61</v>
      </c>
    </row>
    <row r="562" spans="1:14" x14ac:dyDescent="0.2">
      <c r="A562" s="1" t="s">
        <v>7625</v>
      </c>
      <c r="B562" s="1" t="s">
        <v>31467</v>
      </c>
      <c r="C562" t="s">
        <v>5628</v>
      </c>
      <c r="D562" s="22">
        <v>30333126</v>
      </c>
      <c r="E562" t="s">
        <v>61</v>
      </c>
      <c r="F562" t="s">
        <v>61</v>
      </c>
      <c r="G562" t="s">
        <v>61</v>
      </c>
      <c r="H562" t="s">
        <v>61</v>
      </c>
      <c r="I562" t="s">
        <v>61</v>
      </c>
      <c r="J562" t="s">
        <v>61</v>
      </c>
      <c r="K562" t="s">
        <v>61</v>
      </c>
      <c r="L562" t="s">
        <v>61</v>
      </c>
      <c r="M562" t="s">
        <v>61</v>
      </c>
      <c r="N562" t="s">
        <v>61</v>
      </c>
    </row>
    <row r="563" spans="1:14" x14ac:dyDescent="0.2">
      <c r="A563" s="1" t="s">
        <v>7626</v>
      </c>
      <c r="B563" s="1" t="s">
        <v>31468</v>
      </c>
      <c r="C563" t="s">
        <v>5629</v>
      </c>
      <c r="D563" s="22">
        <v>30333126</v>
      </c>
      <c r="E563" t="s">
        <v>62</v>
      </c>
      <c r="F563" t="s">
        <v>62</v>
      </c>
      <c r="G563" t="s">
        <v>62</v>
      </c>
      <c r="H563" t="s">
        <v>62</v>
      </c>
      <c r="I563" t="s">
        <v>62</v>
      </c>
      <c r="J563" t="s">
        <v>62</v>
      </c>
      <c r="K563" t="s">
        <v>61</v>
      </c>
      <c r="L563" t="s">
        <v>62</v>
      </c>
      <c r="M563" t="s">
        <v>62</v>
      </c>
      <c r="N563" t="s">
        <v>62</v>
      </c>
    </row>
    <row r="564" spans="1:14" x14ac:dyDescent="0.2">
      <c r="A564" s="1" t="s">
        <v>7627</v>
      </c>
      <c r="B564" s="1" t="s">
        <v>31469</v>
      </c>
      <c r="C564" t="s">
        <v>5630</v>
      </c>
      <c r="D564" s="22">
        <v>30333126</v>
      </c>
      <c r="E564" t="s">
        <v>61</v>
      </c>
      <c r="F564" t="s">
        <v>61</v>
      </c>
      <c r="G564" t="s">
        <v>61</v>
      </c>
      <c r="H564" t="s">
        <v>61</v>
      </c>
      <c r="I564" t="s">
        <v>61</v>
      </c>
      <c r="J564" t="s">
        <v>61</v>
      </c>
      <c r="K564" t="s">
        <v>61</v>
      </c>
      <c r="L564" t="s">
        <v>61</v>
      </c>
      <c r="M564" t="s">
        <v>62</v>
      </c>
      <c r="N564" t="s">
        <v>61</v>
      </c>
    </row>
    <row r="565" spans="1:14" x14ac:dyDescent="0.2">
      <c r="A565" s="1" t="s">
        <v>7628</v>
      </c>
      <c r="B565" s="1" t="s">
        <v>31470</v>
      </c>
      <c r="C565" t="s">
        <v>5631</v>
      </c>
      <c r="D565" s="22">
        <v>30333126</v>
      </c>
      <c r="E565" t="s">
        <v>61</v>
      </c>
      <c r="F565" t="s">
        <v>61</v>
      </c>
      <c r="G565" t="s">
        <v>61</v>
      </c>
      <c r="H565" t="s">
        <v>61</v>
      </c>
      <c r="I565" t="s">
        <v>61</v>
      </c>
      <c r="J565" t="s">
        <v>61</v>
      </c>
      <c r="K565" t="s">
        <v>61</v>
      </c>
      <c r="L565" t="s">
        <v>61</v>
      </c>
      <c r="M565" t="s">
        <v>61</v>
      </c>
      <c r="N565" t="s">
        <v>61</v>
      </c>
    </row>
    <row r="566" spans="1:14" x14ac:dyDescent="0.2">
      <c r="A566" s="1" t="s">
        <v>7629</v>
      </c>
      <c r="B566" s="1" t="s">
        <v>31471</v>
      </c>
      <c r="C566" t="s">
        <v>5632</v>
      </c>
      <c r="D566" s="22">
        <v>30333126</v>
      </c>
      <c r="E566" t="s">
        <v>61</v>
      </c>
      <c r="F566" t="s">
        <v>61</v>
      </c>
      <c r="G566" t="s">
        <v>61</v>
      </c>
      <c r="H566" t="s">
        <v>61</v>
      </c>
      <c r="I566" t="s">
        <v>61</v>
      </c>
      <c r="J566" t="s">
        <v>61</v>
      </c>
      <c r="K566" t="s">
        <v>61</v>
      </c>
      <c r="L566" t="s">
        <v>61</v>
      </c>
      <c r="M566" t="s">
        <v>61</v>
      </c>
      <c r="N566" t="s">
        <v>61</v>
      </c>
    </row>
    <row r="567" spans="1:14" x14ac:dyDescent="0.2">
      <c r="A567" s="1" t="s">
        <v>7630</v>
      </c>
      <c r="B567" s="1" t="s">
        <v>31472</v>
      </c>
      <c r="C567" t="s">
        <v>5633</v>
      </c>
      <c r="D567" s="22">
        <v>30333126</v>
      </c>
      <c r="E567" t="s">
        <v>61</v>
      </c>
      <c r="F567" t="s">
        <v>61</v>
      </c>
      <c r="G567" t="s">
        <v>61</v>
      </c>
      <c r="H567" t="s">
        <v>61</v>
      </c>
      <c r="I567" t="s">
        <v>61</v>
      </c>
      <c r="J567" t="s">
        <v>61</v>
      </c>
      <c r="K567" t="s">
        <v>61</v>
      </c>
      <c r="L567" t="s">
        <v>61</v>
      </c>
      <c r="M567" t="s">
        <v>61</v>
      </c>
      <c r="N567" t="s">
        <v>61</v>
      </c>
    </row>
    <row r="568" spans="1:14" x14ac:dyDescent="0.2">
      <c r="A568" s="1" t="s">
        <v>7631</v>
      </c>
      <c r="B568" s="1" t="s">
        <v>31473</v>
      </c>
      <c r="C568" t="s">
        <v>5634</v>
      </c>
      <c r="D568" s="22">
        <v>30333126</v>
      </c>
      <c r="E568" t="s">
        <v>61</v>
      </c>
      <c r="F568" t="s">
        <v>61</v>
      </c>
      <c r="G568" t="s">
        <v>61</v>
      </c>
      <c r="I568" t="s">
        <v>62</v>
      </c>
      <c r="J568" t="s">
        <v>61</v>
      </c>
      <c r="K568" t="s">
        <v>61</v>
      </c>
      <c r="L568" t="s">
        <v>62</v>
      </c>
      <c r="M568" t="s">
        <v>62</v>
      </c>
      <c r="N568" t="s">
        <v>61</v>
      </c>
    </row>
    <row r="569" spans="1:14" x14ac:dyDescent="0.2">
      <c r="A569" s="1" t="s">
        <v>7632</v>
      </c>
      <c r="B569" s="1" t="s">
        <v>31474</v>
      </c>
      <c r="C569" t="s">
        <v>5635</v>
      </c>
      <c r="D569" s="22">
        <v>30333126</v>
      </c>
      <c r="E569" t="s">
        <v>61</v>
      </c>
      <c r="F569" t="s">
        <v>61</v>
      </c>
      <c r="G569" t="s">
        <v>61</v>
      </c>
      <c r="H569" t="s">
        <v>61</v>
      </c>
      <c r="I569" t="s">
        <v>61</v>
      </c>
      <c r="J569" t="s">
        <v>61</v>
      </c>
      <c r="K569" t="s">
        <v>61</v>
      </c>
      <c r="L569" t="s">
        <v>61</v>
      </c>
      <c r="M569" t="s">
        <v>61</v>
      </c>
      <c r="N569" t="s">
        <v>61</v>
      </c>
    </row>
    <row r="570" spans="1:14" x14ac:dyDescent="0.2">
      <c r="A570" s="1" t="s">
        <v>7633</v>
      </c>
      <c r="B570" s="1" t="s">
        <v>31475</v>
      </c>
      <c r="C570" t="s">
        <v>5636</v>
      </c>
      <c r="D570" s="22">
        <v>30333126</v>
      </c>
      <c r="E570" t="s">
        <v>61</v>
      </c>
      <c r="F570" t="s">
        <v>61</v>
      </c>
      <c r="G570" t="s">
        <v>61</v>
      </c>
      <c r="H570" t="s">
        <v>61</v>
      </c>
      <c r="I570" t="s">
        <v>61</v>
      </c>
      <c r="J570" t="s">
        <v>61</v>
      </c>
      <c r="K570" t="s">
        <v>61</v>
      </c>
      <c r="L570" t="s">
        <v>61</v>
      </c>
      <c r="M570" t="s">
        <v>61</v>
      </c>
      <c r="N570" t="s">
        <v>61</v>
      </c>
    </row>
    <row r="571" spans="1:14" x14ac:dyDescent="0.2">
      <c r="A571" s="1" t="s">
        <v>7634</v>
      </c>
      <c r="B571" s="1" t="s">
        <v>31476</v>
      </c>
      <c r="C571" t="s">
        <v>5637</v>
      </c>
      <c r="D571" s="22">
        <v>30333126</v>
      </c>
      <c r="E571" t="s">
        <v>61</v>
      </c>
      <c r="F571" t="s">
        <v>61</v>
      </c>
      <c r="G571" t="s">
        <v>61</v>
      </c>
      <c r="H571" t="s">
        <v>61</v>
      </c>
      <c r="I571" t="s">
        <v>61</v>
      </c>
      <c r="J571" t="s">
        <v>61</v>
      </c>
      <c r="K571" t="s">
        <v>61</v>
      </c>
      <c r="L571" t="s">
        <v>61</v>
      </c>
      <c r="M571" t="s">
        <v>61</v>
      </c>
      <c r="N571" t="s">
        <v>61</v>
      </c>
    </row>
    <row r="572" spans="1:14" x14ac:dyDescent="0.2">
      <c r="A572" s="1" t="s">
        <v>7635</v>
      </c>
      <c r="B572" s="1" t="s">
        <v>31477</v>
      </c>
      <c r="C572" t="s">
        <v>5638</v>
      </c>
      <c r="D572">
        <v>30333126</v>
      </c>
      <c r="E572" t="s">
        <v>61</v>
      </c>
      <c r="F572" t="s">
        <v>61</v>
      </c>
      <c r="G572" t="s">
        <v>61</v>
      </c>
      <c r="H572" t="s">
        <v>62</v>
      </c>
      <c r="I572" t="s">
        <v>62</v>
      </c>
      <c r="J572" t="s">
        <v>61</v>
      </c>
      <c r="K572" t="s">
        <v>61</v>
      </c>
      <c r="L572" t="s">
        <v>62</v>
      </c>
      <c r="M572" t="s">
        <v>62</v>
      </c>
      <c r="N572" t="s">
        <v>61</v>
      </c>
    </row>
    <row r="573" spans="1:14" x14ac:dyDescent="0.2">
      <c r="A573" s="1" t="s">
        <v>7636</v>
      </c>
      <c r="B573" s="1" t="s">
        <v>31478</v>
      </c>
      <c r="C573" t="s">
        <v>5639</v>
      </c>
      <c r="D573" s="22">
        <v>30333126</v>
      </c>
      <c r="E573" t="s">
        <v>61</v>
      </c>
      <c r="F573" t="s">
        <v>61</v>
      </c>
      <c r="G573" t="s">
        <v>61</v>
      </c>
      <c r="H573" t="s">
        <v>61</v>
      </c>
      <c r="I573" t="s">
        <v>61</v>
      </c>
      <c r="J573" t="s">
        <v>61</v>
      </c>
      <c r="K573" t="s">
        <v>61</v>
      </c>
      <c r="L573" t="s">
        <v>62</v>
      </c>
      <c r="M573" t="s">
        <v>62</v>
      </c>
      <c r="N573" t="s">
        <v>61</v>
      </c>
    </row>
    <row r="574" spans="1:14" x14ac:dyDescent="0.2">
      <c r="A574" s="1" t="s">
        <v>7637</v>
      </c>
      <c r="B574" s="1" t="s">
        <v>31479</v>
      </c>
      <c r="C574" t="s">
        <v>5640</v>
      </c>
      <c r="D574" s="22">
        <v>30333126</v>
      </c>
      <c r="E574" t="s">
        <v>61</v>
      </c>
      <c r="F574" t="s">
        <v>61</v>
      </c>
      <c r="G574" t="s">
        <v>61</v>
      </c>
      <c r="H574" t="s">
        <v>61</v>
      </c>
      <c r="I574" t="s">
        <v>61</v>
      </c>
      <c r="J574" t="s">
        <v>61</v>
      </c>
      <c r="K574" t="s">
        <v>61</v>
      </c>
      <c r="L574" t="s">
        <v>61</v>
      </c>
      <c r="M574" t="s">
        <v>61</v>
      </c>
      <c r="N574" t="s">
        <v>61</v>
      </c>
    </row>
    <row r="575" spans="1:14" x14ac:dyDescent="0.2">
      <c r="A575" s="1" t="s">
        <v>7638</v>
      </c>
      <c r="B575" s="1" t="s">
        <v>31480</v>
      </c>
      <c r="C575" t="s">
        <v>5641</v>
      </c>
      <c r="D575" s="22">
        <v>30333126</v>
      </c>
      <c r="E575" t="s">
        <v>61</v>
      </c>
      <c r="F575" t="s">
        <v>61</v>
      </c>
      <c r="G575" t="s">
        <v>61</v>
      </c>
      <c r="H575" t="s">
        <v>61</v>
      </c>
      <c r="I575" t="s">
        <v>61</v>
      </c>
      <c r="J575" t="s">
        <v>61</v>
      </c>
      <c r="K575" t="s">
        <v>61</v>
      </c>
      <c r="L575" t="s">
        <v>61</v>
      </c>
      <c r="M575" t="s">
        <v>61</v>
      </c>
      <c r="N575" t="s">
        <v>61</v>
      </c>
    </row>
    <row r="576" spans="1:14" x14ac:dyDescent="0.2">
      <c r="A576" s="1" t="s">
        <v>7639</v>
      </c>
      <c r="B576" s="1" t="s">
        <v>31481</v>
      </c>
      <c r="C576" t="s">
        <v>5642</v>
      </c>
      <c r="D576" s="22">
        <v>30333126</v>
      </c>
      <c r="E576" t="s">
        <v>61</v>
      </c>
      <c r="F576" t="s">
        <v>61</v>
      </c>
      <c r="G576" t="s">
        <v>61</v>
      </c>
      <c r="H576" t="s">
        <v>61</v>
      </c>
      <c r="I576" t="s">
        <v>61</v>
      </c>
      <c r="J576" t="s">
        <v>61</v>
      </c>
      <c r="K576" t="s">
        <v>61</v>
      </c>
      <c r="L576" t="s">
        <v>61</v>
      </c>
      <c r="M576" t="s">
        <v>61</v>
      </c>
      <c r="N576" t="s">
        <v>61</v>
      </c>
    </row>
    <row r="577" spans="1:14" x14ac:dyDescent="0.2">
      <c r="A577" s="1" t="s">
        <v>7640</v>
      </c>
      <c r="B577" s="1" t="s">
        <v>31482</v>
      </c>
      <c r="C577" t="s">
        <v>5643</v>
      </c>
      <c r="D577" s="22">
        <v>30333126</v>
      </c>
      <c r="E577" t="s">
        <v>61</v>
      </c>
      <c r="F577" t="s">
        <v>61</v>
      </c>
      <c r="G577" t="s">
        <v>61</v>
      </c>
      <c r="H577" t="s">
        <v>61</v>
      </c>
      <c r="I577" t="s">
        <v>61</v>
      </c>
      <c r="J577" t="s">
        <v>61</v>
      </c>
      <c r="K577" t="s">
        <v>61</v>
      </c>
      <c r="L577" t="s">
        <v>61</v>
      </c>
      <c r="M577" t="s">
        <v>61</v>
      </c>
      <c r="N577" t="s">
        <v>61</v>
      </c>
    </row>
    <row r="578" spans="1:14" x14ac:dyDescent="0.2">
      <c r="A578" s="1" t="s">
        <v>7641</v>
      </c>
      <c r="B578" s="1" t="s">
        <v>31483</v>
      </c>
      <c r="C578" t="s">
        <v>5644</v>
      </c>
      <c r="D578" s="22">
        <v>30333126</v>
      </c>
      <c r="E578" t="s">
        <v>61</v>
      </c>
      <c r="F578" t="s">
        <v>61</v>
      </c>
      <c r="G578" t="s">
        <v>61</v>
      </c>
      <c r="H578" t="s">
        <v>61</v>
      </c>
      <c r="I578" t="s">
        <v>61</v>
      </c>
      <c r="J578" t="s">
        <v>61</v>
      </c>
      <c r="K578" t="s">
        <v>61</v>
      </c>
      <c r="L578" t="s">
        <v>61</v>
      </c>
      <c r="M578" t="s">
        <v>61</v>
      </c>
      <c r="N578" t="s">
        <v>61</v>
      </c>
    </row>
    <row r="579" spans="1:14" x14ac:dyDescent="0.2">
      <c r="A579" s="1" t="s">
        <v>7642</v>
      </c>
      <c r="B579" s="1" t="s">
        <v>31484</v>
      </c>
      <c r="C579" t="s">
        <v>5645</v>
      </c>
      <c r="D579" s="22">
        <v>30333126</v>
      </c>
      <c r="E579" t="s">
        <v>62</v>
      </c>
      <c r="F579" t="s">
        <v>61</v>
      </c>
      <c r="G579" t="s">
        <v>61</v>
      </c>
      <c r="H579" t="s">
        <v>62</v>
      </c>
      <c r="I579" t="s">
        <v>62</v>
      </c>
      <c r="J579" t="s">
        <v>61</v>
      </c>
      <c r="K579" t="s">
        <v>62</v>
      </c>
      <c r="L579" t="s">
        <v>62</v>
      </c>
      <c r="M579" t="s">
        <v>62</v>
      </c>
      <c r="N579" t="s">
        <v>61</v>
      </c>
    </row>
    <row r="580" spans="1:14" x14ac:dyDescent="0.2">
      <c r="A580" s="1" t="s">
        <v>7643</v>
      </c>
      <c r="B580" s="1" t="s">
        <v>31485</v>
      </c>
      <c r="C580" t="s">
        <v>5646</v>
      </c>
      <c r="D580" s="22">
        <v>30333126</v>
      </c>
      <c r="E580" t="s">
        <v>61</v>
      </c>
      <c r="F580" t="s">
        <v>61</v>
      </c>
      <c r="G580" t="s">
        <v>61</v>
      </c>
      <c r="H580" t="s">
        <v>61</v>
      </c>
      <c r="I580" t="s">
        <v>62</v>
      </c>
      <c r="J580" t="s">
        <v>61</v>
      </c>
      <c r="K580" t="s">
        <v>62</v>
      </c>
      <c r="L580" t="s">
        <v>62</v>
      </c>
      <c r="M580" t="s">
        <v>61</v>
      </c>
      <c r="N580" t="s">
        <v>61</v>
      </c>
    </row>
    <row r="581" spans="1:14" x14ac:dyDescent="0.2">
      <c r="A581" s="1" t="s">
        <v>7644</v>
      </c>
      <c r="B581" s="1" t="s">
        <v>31486</v>
      </c>
      <c r="C581" t="s">
        <v>5647</v>
      </c>
      <c r="D581" s="22">
        <v>30333126</v>
      </c>
      <c r="E581" t="s">
        <v>61</v>
      </c>
      <c r="F581" t="s">
        <v>61</v>
      </c>
      <c r="G581" t="s">
        <v>61</v>
      </c>
      <c r="H581" t="s">
        <v>61</v>
      </c>
      <c r="I581" t="s">
        <v>61</v>
      </c>
      <c r="J581" t="s">
        <v>61</v>
      </c>
      <c r="K581" t="s">
        <v>61</v>
      </c>
      <c r="L581" t="s">
        <v>61</v>
      </c>
      <c r="M581" t="s">
        <v>61</v>
      </c>
      <c r="N581" t="s">
        <v>61</v>
      </c>
    </row>
    <row r="582" spans="1:14" x14ac:dyDescent="0.2">
      <c r="A582" s="1" t="s">
        <v>7645</v>
      </c>
      <c r="B582" s="1" t="s">
        <v>31487</v>
      </c>
      <c r="C582" t="s">
        <v>5648</v>
      </c>
      <c r="D582" s="22">
        <v>30333126</v>
      </c>
      <c r="E582" t="s">
        <v>62</v>
      </c>
      <c r="F582" t="s">
        <v>61</v>
      </c>
      <c r="G582" t="s">
        <v>61</v>
      </c>
      <c r="H582" t="s">
        <v>62</v>
      </c>
      <c r="I582" t="s">
        <v>62</v>
      </c>
      <c r="J582" t="s">
        <v>61</v>
      </c>
      <c r="L582" t="s">
        <v>62</v>
      </c>
      <c r="M582" t="s">
        <v>62</v>
      </c>
      <c r="N582" t="s">
        <v>61</v>
      </c>
    </row>
    <row r="583" spans="1:14" x14ac:dyDescent="0.2">
      <c r="A583" s="1" t="s">
        <v>7646</v>
      </c>
      <c r="B583" s="1" t="s">
        <v>31488</v>
      </c>
      <c r="C583" t="s">
        <v>5649</v>
      </c>
      <c r="D583">
        <v>30333126</v>
      </c>
      <c r="E583" t="s">
        <v>61</v>
      </c>
      <c r="F583" t="s">
        <v>61</v>
      </c>
      <c r="G583" t="s">
        <v>61</v>
      </c>
      <c r="H583" t="s">
        <v>61</v>
      </c>
      <c r="I583" t="s">
        <v>61</v>
      </c>
      <c r="J583" t="s">
        <v>61</v>
      </c>
      <c r="K583" t="s">
        <v>61</v>
      </c>
      <c r="L583" t="s">
        <v>61</v>
      </c>
      <c r="M583" t="s">
        <v>61</v>
      </c>
      <c r="N583" t="s">
        <v>61</v>
      </c>
    </row>
    <row r="584" spans="1:14" x14ac:dyDescent="0.2">
      <c r="A584" s="1" t="s">
        <v>7647</v>
      </c>
      <c r="B584" s="1" t="s">
        <v>31489</v>
      </c>
      <c r="C584" t="s">
        <v>5650</v>
      </c>
      <c r="D584" s="22">
        <v>30333126</v>
      </c>
      <c r="E584" t="s">
        <v>61</v>
      </c>
      <c r="F584" t="s">
        <v>61</v>
      </c>
      <c r="G584" t="s">
        <v>61</v>
      </c>
      <c r="H584" t="s">
        <v>61</v>
      </c>
      <c r="I584" t="s">
        <v>61</v>
      </c>
      <c r="J584" t="s">
        <v>61</v>
      </c>
      <c r="L584" t="s">
        <v>62</v>
      </c>
      <c r="M584" t="s">
        <v>62</v>
      </c>
      <c r="N584" t="s">
        <v>61</v>
      </c>
    </row>
    <row r="585" spans="1:14" x14ac:dyDescent="0.2">
      <c r="A585" s="1" t="s">
        <v>7648</v>
      </c>
      <c r="B585" s="1" t="s">
        <v>31490</v>
      </c>
      <c r="C585" t="s">
        <v>5651</v>
      </c>
      <c r="D585" s="22">
        <v>30333126</v>
      </c>
      <c r="E585" t="s">
        <v>61</v>
      </c>
      <c r="F585" t="s">
        <v>61</v>
      </c>
      <c r="G585" t="s">
        <v>61</v>
      </c>
      <c r="H585" t="s">
        <v>61</v>
      </c>
      <c r="I585" t="s">
        <v>61</v>
      </c>
      <c r="J585" t="s">
        <v>61</v>
      </c>
      <c r="K585" t="s">
        <v>61</v>
      </c>
      <c r="L585" t="s">
        <v>61</v>
      </c>
      <c r="M585" t="s">
        <v>61</v>
      </c>
      <c r="N585" t="s">
        <v>61</v>
      </c>
    </row>
    <row r="586" spans="1:14" x14ac:dyDescent="0.2">
      <c r="A586" s="1" t="s">
        <v>7649</v>
      </c>
      <c r="B586" s="1" t="s">
        <v>31491</v>
      </c>
      <c r="C586" t="s">
        <v>5652</v>
      </c>
      <c r="D586" s="22">
        <v>30333126</v>
      </c>
      <c r="E586" t="s">
        <v>62</v>
      </c>
      <c r="F586" t="s">
        <v>62</v>
      </c>
      <c r="G586" t="s">
        <v>62</v>
      </c>
      <c r="H586" t="s">
        <v>62</v>
      </c>
      <c r="I586" t="s">
        <v>62</v>
      </c>
      <c r="J586" t="s">
        <v>62</v>
      </c>
      <c r="K586" t="s">
        <v>62</v>
      </c>
      <c r="L586" t="s">
        <v>62</v>
      </c>
      <c r="M586" t="s">
        <v>61</v>
      </c>
      <c r="N586" t="s">
        <v>62</v>
      </c>
    </row>
    <row r="587" spans="1:14" x14ac:dyDescent="0.2">
      <c r="A587" s="1" t="s">
        <v>7650</v>
      </c>
      <c r="B587" s="1" t="s">
        <v>31492</v>
      </c>
      <c r="C587" t="s">
        <v>5653</v>
      </c>
      <c r="D587" s="22">
        <v>30333126</v>
      </c>
      <c r="E587" t="s">
        <v>61</v>
      </c>
      <c r="F587" t="s">
        <v>61</v>
      </c>
      <c r="G587" t="s">
        <v>61</v>
      </c>
      <c r="H587" t="s">
        <v>61</v>
      </c>
      <c r="I587" t="s">
        <v>61</v>
      </c>
      <c r="J587" t="s">
        <v>61</v>
      </c>
      <c r="K587" t="s">
        <v>61</v>
      </c>
      <c r="L587" t="s">
        <v>61</v>
      </c>
      <c r="M587" t="s">
        <v>61</v>
      </c>
      <c r="N587" t="s">
        <v>61</v>
      </c>
    </row>
    <row r="588" spans="1:14" x14ac:dyDescent="0.2">
      <c r="A588" s="1" t="s">
        <v>7651</v>
      </c>
      <c r="B588" s="1" t="s">
        <v>31493</v>
      </c>
      <c r="C588" t="s">
        <v>5654</v>
      </c>
      <c r="D588" s="22">
        <v>30333126</v>
      </c>
      <c r="E588" t="s">
        <v>61</v>
      </c>
      <c r="F588" t="s">
        <v>61</v>
      </c>
      <c r="G588" t="s">
        <v>61</v>
      </c>
      <c r="H588" t="s">
        <v>61</v>
      </c>
      <c r="I588" t="s">
        <v>61</v>
      </c>
      <c r="J588" t="s">
        <v>61</v>
      </c>
      <c r="K588" t="s">
        <v>61</v>
      </c>
      <c r="L588" t="s">
        <v>61</v>
      </c>
      <c r="M588" t="s">
        <v>62</v>
      </c>
      <c r="N588" t="s">
        <v>61</v>
      </c>
    </row>
    <row r="589" spans="1:14" x14ac:dyDescent="0.2">
      <c r="A589" s="1" t="s">
        <v>7652</v>
      </c>
      <c r="B589" s="1" t="s">
        <v>31494</v>
      </c>
      <c r="C589" t="s">
        <v>5655</v>
      </c>
      <c r="D589" s="22">
        <v>30333126</v>
      </c>
      <c r="E589" t="s">
        <v>62</v>
      </c>
      <c r="F589" t="s">
        <v>62</v>
      </c>
      <c r="G589" t="s">
        <v>62</v>
      </c>
      <c r="H589" t="s">
        <v>61</v>
      </c>
      <c r="I589" t="s">
        <v>62</v>
      </c>
      <c r="J589" t="s">
        <v>62</v>
      </c>
      <c r="K589" t="s">
        <v>61</v>
      </c>
      <c r="L589" t="s">
        <v>61</v>
      </c>
      <c r="M589" t="s">
        <v>62</v>
      </c>
      <c r="N589" t="s">
        <v>62</v>
      </c>
    </row>
    <row r="590" spans="1:14" x14ac:dyDescent="0.2">
      <c r="A590" s="1" t="s">
        <v>7653</v>
      </c>
      <c r="B590" s="1" t="s">
        <v>31495</v>
      </c>
      <c r="C590" t="s">
        <v>5656</v>
      </c>
      <c r="D590" s="22">
        <v>30333126</v>
      </c>
      <c r="E590" t="s">
        <v>61</v>
      </c>
      <c r="F590" t="s">
        <v>61</v>
      </c>
      <c r="G590" t="s">
        <v>61</v>
      </c>
      <c r="H590" t="s">
        <v>62</v>
      </c>
      <c r="I590" t="s">
        <v>62</v>
      </c>
      <c r="J590" t="s">
        <v>61</v>
      </c>
      <c r="K590" t="s">
        <v>62</v>
      </c>
      <c r="L590" t="s">
        <v>62</v>
      </c>
      <c r="M590" t="s">
        <v>62</v>
      </c>
      <c r="N590" t="s">
        <v>61</v>
      </c>
    </row>
    <row r="591" spans="1:14" x14ac:dyDescent="0.2">
      <c r="A591" s="1" t="s">
        <v>7654</v>
      </c>
      <c r="B591" s="1" t="s">
        <v>31496</v>
      </c>
      <c r="C591" t="s">
        <v>5657</v>
      </c>
      <c r="D591" s="22">
        <v>30333126</v>
      </c>
      <c r="E591" t="s">
        <v>61</v>
      </c>
      <c r="F591" t="s">
        <v>61</v>
      </c>
      <c r="G591" t="s">
        <v>61</v>
      </c>
      <c r="H591" t="s">
        <v>61</v>
      </c>
      <c r="I591" t="s">
        <v>61</v>
      </c>
      <c r="J591" t="s">
        <v>61</v>
      </c>
      <c r="K591" t="s">
        <v>61</v>
      </c>
      <c r="L591" t="s">
        <v>62</v>
      </c>
      <c r="M591" t="s">
        <v>62</v>
      </c>
      <c r="N591" t="s">
        <v>61</v>
      </c>
    </row>
    <row r="592" spans="1:14" x14ac:dyDescent="0.2">
      <c r="A592" s="1" t="s">
        <v>7655</v>
      </c>
      <c r="B592" s="1" t="s">
        <v>31497</v>
      </c>
      <c r="C592" t="s">
        <v>5658</v>
      </c>
      <c r="D592" s="22">
        <v>30333126</v>
      </c>
      <c r="E592" t="s">
        <v>61</v>
      </c>
      <c r="F592" t="s">
        <v>61</v>
      </c>
      <c r="G592" t="s">
        <v>61</v>
      </c>
      <c r="H592" t="s">
        <v>61</v>
      </c>
      <c r="I592" t="s">
        <v>61</v>
      </c>
      <c r="J592" t="s">
        <v>61</v>
      </c>
      <c r="K592" t="s">
        <v>61</v>
      </c>
      <c r="L592" t="s">
        <v>62</v>
      </c>
      <c r="M592" t="s">
        <v>62</v>
      </c>
      <c r="N592" t="s">
        <v>61</v>
      </c>
    </row>
    <row r="593" spans="1:14" x14ac:dyDescent="0.2">
      <c r="A593" s="1" t="s">
        <v>7656</v>
      </c>
      <c r="B593" s="1" t="s">
        <v>31498</v>
      </c>
      <c r="C593" t="s">
        <v>5659</v>
      </c>
      <c r="D593" s="22">
        <v>30333126</v>
      </c>
      <c r="E593" t="s">
        <v>62</v>
      </c>
      <c r="F593" t="s">
        <v>62</v>
      </c>
      <c r="G593" t="s">
        <v>62</v>
      </c>
      <c r="H593" t="s">
        <v>61</v>
      </c>
      <c r="I593" t="s">
        <v>62</v>
      </c>
      <c r="J593" t="s">
        <v>62</v>
      </c>
      <c r="K593" t="s">
        <v>61</v>
      </c>
      <c r="L593" t="s">
        <v>61</v>
      </c>
      <c r="M593" t="s">
        <v>62</v>
      </c>
      <c r="N593" t="s">
        <v>62</v>
      </c>
    </row>
    <row r="594" spans="1:14" x14ac:dyDescent="0.2">
      <c r="A594" s="1" t="s">
        <v>7657</v>
      </c>
      <c r="B594" s="1" t="s">
        <v>31499</v>
      </c>
      <c r="C594" t="s">
        <v>5660</v>
      </c>
      <c r="D594" s="22">
        <v>30333126</v>
      </c>
      <c r="E594" t="s">
        <v>61</v>
      </c>
      <c r="F594" t="s">
        <v>61</v>
      </c>
      <c r="G594" t="s">
        <v>61</v>
      </c>
      <c r="H594" t="s">
        <v>61</v>
      </c>
      <c r="I594" t="s">
        <v>61</v>
      </c>
      <c r="J594" t="s">
        <v>61</v>
      </c>
      <c r="K594" t="s">
        <v>61</v>
      </c>
      <c r="L594" t="s">
        <v>61</v>
      </c>
      <c r="M594" t="s">
        <v>61</v>
      </c>
      <c r="N594" t="s">
        <v>61</v>
      </c>
    </row>
    <row r="595" spans="1:14" x14ac:dyDescent="0.2">
      <c r="A595" s="1" t="s">
        <v>7658</v>
      </c>
      <c r="B595" s="1" t="s">
        <v>31500</v>
      </c>
      <c r="C595" t="s">
        <v>5661</v>
      </c>
      <c r="D595" s="22">
        <v>30333126</v>
      </c>
      <c r="E595" t="s">
        <v>62</v>
      </c>
      <c r="F595" t="s">
        <v>61</v>
      </c>
      <c r="G595" t="s">
        <v>61</v>
      </c>
      <c r="H595" t="s">
        <v>61</v>
      </c>
      <c r="I595" t="s">
        <v>62</v>
      </c>
      <c r="J595" t="s">
        <v>61</v>
      </c>
      <c r="K595" t="s">
        <v>62</v>
      </c>
      <c r="L595" t="s">
        <v>62</v>
      </c>
      <c r="M595" t="s">
        <v>62</v>
      </c>
      <c r="N595" t="s">
        <v>61</v>
      </c>
    </row>
    <row r="596" spans="1:14" x14ac:dyDescent="0.2">
      <c r="A596" s="1" t="s">
        <v>7659</v>
      </c>
      <c r="B596" s="1" t="s">
        <v>31501</v>
      </c>
      <c r="C596" t="s">
        <v>5662</v>
      </c>
      <c r="D596" s="22">
        <v>30333126</v>
      </c>
      <c r="E596" t="s">
        <v>61</v>
      </c>
      <c r="F596" t="s">
        <v>61</v>
      </c>
      <c r="G596" t="s">
        <v>61</v>
      </c>
      <c r="H596" t="s">
        <v>61</v>
      </c>
      <c r="I596" t="s">
        <v>61</v>
      </c>
      <c r="J596" t="s">
        <v>61</v>
      </c>
      <c r="K596" t="s">
        <v>61</v>
      </c>
      <c r="L596" t="s">
        <v>61</v>
      </c>
      <c r="M596" t="s">
        <v>61</v>
      </c>
      <c r="N596" t="s">
        <v>61</v>
      </c>
    </row>
    <row r="597" spans="1:14" x14ac:dyDescent="0.2">
      <c r="A597" s="1" t="s">
        <v>7660</v>
      </c>
      <c r="B597" s="1" t="s">
        <v>31502</v>
      </c>
      <c r="C597" t="s">
        <v>5663</v>
      </c>
      <c r="D597" s="22">
        <v>30333126</v>
      </c>
      <c r="E597" t="s">
        <v>61</v>
      </c>
      <c r="F597" t="s">
        <v>61</v>
      </c>
      <c r="G597" t="s">
        <v>61</v>
      </c>
      <c r="H597" t="s">
        <v>61</v>
      </c>
      <c r="I597" t="s">
        <v>61</v>
      </c>
      <c r="J597" t="s">
        <v>61</v>
      </c>
      <c r="K597" t="s">
        <v>61</v>
      </c>
      <c r="L597" t="s">
        <v>61</v>
      </c>
      <c r="M597" t="s">
        <v>62</v>
      </c>
      <c r="N597" t="s">
        <v>61</v>
      </c>
    </row>
    <row r="598" spans="1:14" x14ac:dyDescent="0.2">
      <c r="A598" s="1" t="s">
        <v>7661</v>
      </c>
      <c r="B598" s="1" t="s">
        <v>31503</v>
      </c>
      <c r="C598" t="s">
        <v>5664</v>
      </c>
      <c r="D598" s="22">
        <v>30333126</v>
      </c>
      <c r="E598" t="s">
        <v>61</v>
      </c>
      <c r="F598" t="s">
        <v>61</v>
      </c>
      <c r="G598" t="s">
        <v>61</v>
      </c>
      <c r="H598" t="s">
        <v>61</v>
      </c>
      <c r="I598" t="s">
        <v>62</v>
      </c>
      <c r="J598" t="s">
        <v>61</v>
      </c>
      <c r="K598" t="s">
        <v>61</v>
      </c>
      <c r="L598" t="s">
        <v>61</v>
      </c>
      <c r="M598" t="s">
        <v>62</v>
      </c>
      <c r="N598" t="s">
        <v>61</v>
      </c>
    </row>
    <row r="599" spans="1:14" x14ac:dyDescent="0.2">
      <c r="A599" s="1" t="s">
        <v>7662</v>
      </c>
      <c r="B599" s="1" t="s">
        <v>31504</v>
      </c>
      <c r="C599" t="s">
        <v>5665</v>
      </c>
      <c r="D599" s="22">
        <v>30333126</v>
      </c>
      <c r="E599" t="s">
        <v>62</v>
      </c>
      <c r="F599" t="s">
        <v>62</v>
      </c>
      <c r="G599" t="s">
        <v>62</v>
      </c>
      <c r="H599" t="s">
        <v>61</v>
      </c>
      <c r="I599" t="s">
        <v>62</v>
      </c>
      <c r="J599" t="s">
        <v>62</v>
      </c>
      <c r="K599" t="s">
        <v>61</v>
      </c>
      <c r="L599" t="s">
        <v>61</v>
      </c>
      <c r="M599" t="s">
        <v>62</v>
      </c>
      <c r="N599" t="s">
        <v>62</v>
      </c>
    </row>
    <row r="600" spans="1:14" x14ac:dyDescent="0.2">
      <c r="A600" s="1" t="s">
        <v>7663</v>
      </c>
      <c r="B600" s="1" t="s">
        <v>31505</v>
      </c>
      <c r="C600" t="s">
        <v>5666</v>
      </c>
      <c r="D600" s="22">
        <v>30333126</v>
      </c>
      <c r="E600" t="s">
        <v>61</v>
      </c>
      <c r="F600" t="s">
        <v>61</v>
      </c>
      <c r="G600" t="s">
        <v>61</v>
      </c>
      <c r="H600" t="s">
        <v>61</v>
      </c>
      <c r="I600" t="s">
        <v>61</v>
      </c>
      <c r="J600" t="s">
        <v>61</v>
      </c>
      <c r="K600" t="s">
        <v>61</v>
      </c>
      <c r="L600" t="s">
        <v>62</v>
      </c>
      <c r="M600" t="s">
        <v>61</v>
      </c>
      <c r="N600" t="s">
        <v>61</v>
      </c>
    </row>
    <row r="601" spans="1:14" x14ac:dyDescent="0.2">
      <c r="A601" s="1" t="s">
        <v>7664</v>
      </c>
      <c r="B601" s="1" t="s">
        <v>31506</v>
      </c>
      <c r="C601" t="s">
        <v>5667</v>
      </c>
      <c r="D601" s="22">
        <v>30333126</v>
      </c>
      <c r="E601" t="s">
        <v>62</v>
      </c>
      <c r="F601" t="s">
        <v>62</v>
      </c>
      <c r="G601" t="s">
        <v>62</v>
      </c>
      <c r="H601" t="s">
        <v>61</v>
      </c>
      <c r="I601" t="s">
        <v>62</v>
      </c>
      <c r="J601" t="s">
        <v>62</v>
      </c>
      <c r="K601" t="s">
        <v>61</v>
      </c>
      <c r="L601" t="s">
        <v>61</v>
      </c>
      <c r="M601" t="s">
        <v>62</v>
      </c>
      <c r="N601" t="s">
        <v>62</v>
      </c>
    </row>
    <row r="602" spans="1:14" x14ac:dyDescent="0.2">
      <c r="A602" s="1" t="s">
        <v>7665</v>
      </c>
      <c r="B602" s="1" t="s">
        <v>31507</v>
      </c>
      <c r="C602" t="s">
        <v>5668</v>
      </c>
      <c r="D602" s="22">
        <v>30333126</v>
      </c>
      <c r="E602" t="s">
        <v>61</v>
      </c>
      <c r="F602" t="s">
        <v>61</v>
      </c>
      <c r="G602" t="s">
        <v>61</v>
      </c>
      <c r="H602" t="s">
        <v>61</v>
      </c>
      <c r="I602" t="s">
        <v>62</v>
      </c>
      <c r="J602" t="s">
        <v>61</v>
      </c>
      <c r="K602" t="s">
        <v>62</v>
      </c>
      <c r="L602" t="s">
        <v>62</v>
      </c>
      <c r="M602" t="s">
        <v>61</v>
      </c>
      <c r="N602" t="s">
        <v>61</v>
      </c>
    </row>
    <row r="603" spans="1:14" x14ac:dyDescent="0.2">
      <c r="A603" s="1" t="s">
        <v>7666</v>
      </c>
      <c r="B603" s="1" t="s">
        <v>31508</v>
      </c>
      <c r="C603" t="s">
        <v>5669</v>
      </c>
      <c r="D603" s="22">
        <v>30333126</v>
      </c>
      <c r="E603" t="s">
        <v>61</v>
      </c>
      <c r="F603" t="s">
        <v>61</v>
      </c>
      <c r="G603" t="s">
        <v>61</v>
      </c>
      <c r="H603" t="s">
        <v>61</v>
      </c>
      <c r="I603" t="s">
        <v>61</v>
      </c>
      <c r="J603" t="s">
        <v>61</v>
      </c>
      <c r="K603" t="s">
        <v>61</v>
      </c>
      <c r="L603" t="s">
        <v>61</v>
      </c>
      <c r="M603" t="s">
        <v>61</v>
      </c>
      <c r="N603" t="s">
        <v>61</v>
      </c>
    </row>
    <row r="604" spans="1:14" x14ac:dyDescent="0.2">
      <c r="A604" s="1" t="s">
        <v>7667</v>
      </c>
      <c r="B604" s="1" t="s">
        <v>31509</v>
      </c>
      <c r="C604" t="s">
        <v>5670</v>
      </c>
      <c r="D604">
        <v>30333126</v>
      </c>
      <c r="E604" t="s">
        <v>62</v>
      </c>
      <c r="F604" t="s">
        <v>62</v>
      </c>
      <c r="G604" t="s">
        <v>62</v>
      </c>
      <c r="H604" t="s">
        <v>62</v>
      </c>
      <c r="I604" t="s">
        <v>62</v>
      </c>
      <c r="J604" t="s">
        <v>62</v>
      </c>
      <c r="K604" t="s">
        <v>61</v>
      </c>
      <c r="L604" t="s">
        <v>62</v>
      </c>
      <c r="M604" t="s">
        <v>62</v>
      </c>
      <c r="N604" t="s">
        <v>62</v>
      </c>
    </row>
    <row r="605" spans="1:14" x14ac:dyDescent="0.2">
      <c r="A605" s="1" t="s">
        <v>7668</v>
      </c>
      <c r="B605" s="1" t="s">
        <v>31510</v>
      </c>
      <c r="C605" t="s">
        <v>5671</v>
      </c>
      <c r="D605" s="22">
        <v>30333126</v>
      </c>
      <c r="E605" t="s">
        <v>61</v>
      </c>
      <c r="F605" t="s">
        <v>61</v>
      </c>
      <c r="G605" t="s">
        <v>61</v>
      </c>
      <c r="H605" t="s">
        <v>61</v>
      </c>
      <c r="I605" t="s">
        <v>61</v>
      </c>
      <c r="J605" t="s">
        <v>61</v>
      </c>
      <c r="K605" t="s">
        <v>61</v>
      </c>
      <c r="L605" t="s">
        <v>61</v>
      </c>
      <c r="M605" t="s">
        <v>61</v>
      </c>
      <c r="N605" t="s">
        <v>61</v>
      </c>
    </row>
    <row r="606" spans="1:14" x14ac:dyDescent="0.2">
      <c r="A606" s="1" t="s">
        <v>7669</v>
      </c>
      <c r="B606" s="1" t="s">
        <v>31511</v>
      </c>
      <c r="C606" t="s">
        <v>5672</v>
      </c>
      <c r="D606" s="22">
        <v>30333126</v>
      </c>
      <c r="E606" t="s">
        <v>62</v>
      </c>
      <c r="F606" t="s">
        <v>61</v>
      </c>
      <c r="G606" t="s">
        <v>61</v>
      </c>
      <c r="H606" t="s">
        <v>61</v>
      </c>
      <c r="I606" t="s">
        <v>62</v>
      </c>
      <c r="J606" t="s">
        <v>61</v>
      </c>
      <c r="K606" t="s">
        <v>61</v>
      </c>
      <c r="L606" t="s">
        <v>62</v>
      </c>
      <c r="M606" t="s">
        <v>62</v>
      </c>
      <c r="N606" t="s">
        <v>61</v>
      </c>
    </row>
    <row r="607" spans="1:14" x14ac:dyDescent="0.2">
      <c r="A607" s="1" t="s">
        <v>7670</v>
      </c>
      <c r="B607" s="1" t="s">
        <v>31512</v>
      </c>
      <c r="C607" t="s">
        <v>5673</v>
      </c>
      <c r="D607" s="22">
        <v>30333126</v>
      </c>
      <c r="E607" t="s">
        <v>61</v>
      </c>
      <c r="F607" t="s">
        <v>61</v>
      </c>
      <c r="G607" t="s">
        <v>61</v>
      </c>
      <c r="H607" t="s">
        <v>61</v>
      </c>
      <c r="I607" t="s">
        <v>61</v>
      </c>
      <c r="J607" t="s">
        <v>61</v>
      </c>
      <c r="K607" t="s">
        <v>61</v>
      </c>
      <c r="L607" t="s">
        <v>61</v>
      </c>
      <c r="M607" t="s">
        <v>61</v>
      </c>
      <c r="N607" t="s">
        <v>61</v>
      </c>
    </row>
    <row r="608" spans="1:14" x14ac:dyDescent="0.2">
      <c r="A608" s="1" t="s">
        <v>7671</v>
      </c>
      <c r="B608" s="1" t="s">
        <v>31513</v>
      </c>
      <c r="C608" t="s">
        <v>5674</v>
      </c>
      <c r="D608" s="22">
        <v>30333126</v>
      </c>
      <c r="E608" t="s">
        <v>61</v>
      </c>
      <c r="F608" t="s">
        <v>61</v>
      </c>
      <c r="G608" t="s">
        <v>61</v>
      </c>
      <c r="H608" t="s">
        <v>61</v>
      </c>
      <c r="I608" t="s">
        <v>61</v>
      </c>
      <c r="J608" t="s">
        <v>61</v>
      </c>
      <c r="K608" t="s">
        <v>61</v>
      </c>
      <c r="L608" t="s">
        <v>61</v>
      </c>
      <c r="M608" t="s">
        <v>61</v>
      </c>
      <c r="N608" t="s">
        <v>61</v>
      </c>
    </row>
    <row r="609" spans="1:14" x14ac:dyDescent="0.2">
      <c r="A609" s="1" t="s">
        <v>7672</v>
      </c>
      <c r="B609" s="1" t="s">
        <v>31514</v>
      </c>
      <c r="C609" t="s">
        <v>5675</v>
      </c>
      <c r="D609" s="22">
        <v>30333126</v>
      </c>
      <c r="E609" t="s">
        <v>62</v>
      </c>
      <c r="F609" t="s">
        <v>62</v>
      </c>
      <c r="G609" t="s">
        <v>62</v>
      </c>
      <c r="H609" t="s">
        <v>61</v>
      </c>
      <c r="I609" t="s">
        <v>62</v>
      </c>
      <c r="J609" t="s">
        <v>62</v>
      </c>
      <c r="K609" t="s">
        <v>61</v>
      </c>
      <c r="L609" t="s">
        <v>61</v>
      </c>
      <c r="M609" t="s">
        <v>62</v>
      </c>
      <c r="N609" t="s">
        <v>62</v>
      </c>
    </row>
    <row r="610" spans="1:14" x14ac:dyDescent="0.2">
      <c r="A610" s="1" t="s">
        <v>7673</v>
      </c>
      <c r="B610" s="1" t="s">
        <v>31515</v>
      </c>
      <c r="C610" t="s">
        <v>5676</v>
      </c>
      <c r="D610" s="22">
        <v>30333126</v>
      </c>
      <c r="E610" t="s">
        <v>62</v>
      </c>
      <c r="F610" t="s">
        <v>62</v>
      </c>
      <c r="G610" t="s">
        <v>62</v>
      </c>
      <c r="H610" t="s">
        <v>61</v>
      </c>
      <c r="I610" t="s">
        <v>62</v>
      </c>
      <c r="J610" t="s">
        <v>62</v>
      </c>
      <c r="K610" t="s">
        <v>61</v>
      </c>
      <c r="L610" t="s">
        <v>61</v>
      </c>
      <c r="M610" t="s">
        <v>62</v>
      </c>
      <c r="N610" t="s">
        <v>62</v>
      </c>
    </row>
    <row r="611" spans="1:14" x14ac:dyDescent="0.2">
      <c r="A611" s="1" t="s">
        <v>7674</v>
      </c>
      <c r="B611" s="1" t="s">
        <v>31516</v>
      </c>
      <c r="C611" t="s">
        <v>5677</v>
      </c>
      <c r="D611" s="22">
        <v>30333126</v>
      </c>
      <c r="E611" t="s">
        <v>61</v>
      </c>
      <c r="F611" t="s">
        <v>61</v>
      </c>
      <c r="G611" t="s">
        <v>61</v>
      </c>
      <c r="H611" t="s">
        <v>61</v>
      </c>
      <c r="I611" t="s">
        <v>61</v>
      </c>
      <c r="J611" t="s">
        <v>61</v>
      </c>
      <c r="K611" t="s">
        <v>61</v>
      </c>
      <c r="L611" t="s">
        <v>61</v>
      </c>
      <c r="M611" t="s">
        <v>62</v>
      </c>
      <c r="N611" t="s">
        <v>61</v>
      </c>
    </row>
    <row r="612" spans="1:14" x14ac:dyDescent="0.2">
      <c r="A612" s="1" t="s">
        <v>7675</v>
      </c>
      <c r="B612" s="1" t="s">
        <v>31517</v>
      </c>
      <c r="C612" t="s">
        <v>5678</v>
      </c>
      <c r="D612" s="22">
        <v>30333126</v>
      </c>
      <c r="E612" t="s">
        <v>61</v>
      </c>
      <c r="F612" t="s">
        <v>61</v>
      </c>
      <c r="G612" t="s">
        <v>61</v>
      </c>
      <c r="H612" t="s">
        <v>61</v>
      </c>
      <c r="I612" t="s">
        <v>62</v>
      </c>
      <c r="J612" t="s">
        <v>61</v>
      </c>
      <c r="K612" t="s">
        <v>61</v>
      </c>
      <c r="L612" t="s">
        <v>61</v>
      </c>
      <c r="M612" t="s">
        <v>62</v>
      </c>
      <c r="N612" t="s">
        <v>61</v>
      </c>
    </row>
    <row r="613" spans="1:14" x14ac:dyDescent="0.2">
      <c r="A613" s="1" t="s">
        <v>7676</v>
      </c>
      <c r="B613" s="1" t="s">
        <v>31518</v>
      </c>
      <c r="C613" t="s">
        <v>5679</v>
      </c>
      <c r="D613" s="22">
        <v>30333126</v>
      </c>
      <c r="E613" t="s">
        <v>61</v>
      </c>
      <c r="F613" t="s">
        <v>61</v>
      </c>
      <c r="G613" t="s">
        <v>61</v>
      </c>
      <c r="H613" t="s">
        <v>61</v>
      </c>
      <c r="I613" t="s">
        <v>62</v>
      </c>
      <c r="J613" t="s">
        <v>61</v>
      </c>
      <c r="K613" t="s">
        <v>62</v>
      </c>
      <c r="L613" t="s">
        <v>62</v>
      </c>
      <c r="M613" t="s">
        <v>62</v>
      </c>
      <c r="N613" t="s">
        <v>61</v>
      </c>
    </row>
    <row r="614" spans="1:14" x14ac:dyDescent="0.2">
      <c r="A614" s="1" t="s">
        <v>7677</v>
      </c>
      <c r="B614" s="1" t="s">
        <v>31519</v>
      </c>
      <c r="C614" t="s">
        <v>5680</v>
      </c>
      <c r="D614" s="22">
        <v>30333126</v>
      </c>
      <c r="E614" t="s">
        <v>62</v>
      </c>
      <c r="F614" t="s">
        <v>61</v>
      </c>
      <c r="G614" t="s">
        <v>61</v>
      </c>
      <c r="H614" t="s">
        <v>61</v>
      </c>
      <c r="I614" t="s">
        <v>62</v>
      </c>
      <c r="J614" t="s">
        <v>61</v>
      </c>
      <c r="K614" t="s">
        <v>62</v>
      </c>
      <c r="L614" t="s">
        <v>61</v>
      </c>
      <c r="M614" t="s">
        <v>62</v>
      </c>
      <c r="N614" t="s">
        <v>61</v>
      </c>
    </row>
    <row r="615" spans="1:14" x14ac:dyDescent="0.2">
      <c r="A615" s="1" t="s">
        <v>7678</v>
      </c>
      <c r="B615" s="1" t="s">
        <v>31520</v>
      </c>
      <c r="C615" t="s">
        <v>5681</v>
      </c>
      <c r="D615">
        <v>30333126</v>
      </c>
      <c r="E615" t="s">
        <v>61</v>
      </c>
      <c r="F615" t="s">
        <v>61</v>
      </c>
      <c r="G615" t="s">
        <v>61</v>
      </c>
      <c r="H615" t="s">
        <v>61</v>
      </c>
      <c r="I615" t="s">
        <v>61</v>
      </c>
      <c r="J615" t="s">
        <v>61</v>
      </c>
      <c r="K615" t="s">
        <v>61</v>
      </c>
      <c r="L615" t="s">
        <v>61</v>
      </c>
      <c r="M615" t="s">
        <v>62</v>
      </c>
      <c r="N615" t="s">
        <v>61</v>
      </c>
    </row>
    <row r="616" spans="1:14" x14ac:dyDescent="0.2">
      <c r="A616" s="1" t="s">
        <v>7679</v>
      </c>
      <c r="B616" s="1" t="s">
        <v>31521</v>
      </c>
      <c r="C616" t="s">
        <v>5682</v>
      </c>
      <c r="D616" s="22">
        <v>30333126</v>
      </c>
      <c r="E616" t="s">
        <v>61</v>
      </c>
      <c r="F616" t="s">
        <v>61</v>
      </c>
      <c r="G616" t="s">
        <v>61</v>
      </c>
      <c r="H616" t="s">
        <v>61</v>
      </c>
      <c r="I616" t="s">
        <v>62</v>
      </c>
      <c r="J616" t="s">
        <v>61</v>
      </c>
      <c r="K616" t="s">
        <v>61</v>
      </c>
      <c r="L616" t="s">
        <v>61</v>
      </c>
      <c r="M616" t="s">
        <v>62</v>
      </c>
      <c r="N616" t="s">
        <v>61</v>
      </c>
    </row>
    <row r="617" spans="1:14" x14ac:dyDescent="0.2">
      <c r="A617" s="1" t="s">
        <v>7680</v>
      </c>
      <c r="B617" s="1" t="s">
        <v>31522</v>
      </c>
      <c r="C617" t="s">
        <v>5683</v>
      </c>
      <c r="D617" s="22">
        <v>30333126</v>
      </c>
      <c r="E617" t="s">
        <v>62</v>
      </c>
      <c r="F617" t="s">
        <v>62</v>
      </c>
      <c r="G617" t="s">
        <v>62</v>
      </c>
      <c r="H617" t="s">
        <v>62</v>
      </c>
      <c r="I617" t="s">
        <v>62</v>
      </c>
      <c r="J617" t="s">
        <v>62</v>
      </c>
      <c r="K617" t="s">
        <v>62</v>
      </c>
      <c r="L617" t="s">
        <v>62</v>
      </c>
      <c r="M617" t="s">
        <v>61</v>
      </c>
      <c r="N617" t="s">
        <v>62</v>
      </c>
    </row>
    <row r="618" spans="1:14" x14ac:dyDescent="0.2">
      <c r="A618" s="1" t="s">
        <v>7681</v>
      </c>
      <c r="B618" s="1" t="s">
        <v>31523</v>
      </c>
      <c r="C618" t="s">
        <v>5684</v>
      </c>
      <c r="D618" s="22">
        <v>30333126</v>
      </c>
      <c r="E618" t="s">
        <v>61</v>
      </c>
      <c r="F618" t="s">
        <v>61</v>
      </c>
      <c r="G618" t="s">
        <v>61</v>
      </c>
      <c r="H618" t="s">
        <v>61</v>
      </c>
      <c r="I618" t="s">
        <v>62</v>
      </c>
      <c r="J618" t="s">
        <v>61</v>
      </c>
      <c r="K618" t="s">
        <v>61</v>
      </c>
      <c r="L618" t="s">
        <v>61</v>
      </c>
      <c r="M618" t="s">
        <v>62</v>
      </c>
      <c r="N618" t="s">
        <v>61</v>
      </c>
    </row>
    <row r="619" spans="1:14" x14ac:dyDescent="0.2">
      <c r="A619" s="1" t="s">
        <v>7682</v>
      </c>
      <c r="B619" s="1" t="s">
        <v>31524</v>
      </c>
      <c r="C619" t="s">
        <v>5685</v>
      </c>
      <c r="D619" s="22">
        <v>30333126</v>
      </c>
      <c r="E619" t="s">
        <v>61</v>
      </c>
      <c r="F619" t="s">
        <v>61</v>
      </c>
      <c r="G619" t="s">
        <v>61</v>
      </c>
      <c r="H619" t="s">
        <v>61</v>
      </c>
      <c r="I619" t="s">
        <v>61</v>
      </c>
      <c r="J619" t="s">
        <v>61</v>
      </c>
      <c r="K619" t="s">
        <v>61</v>
      </c>
      <c r="L619" t="s">
        <v>61</v>
      </c>
      <c r="M619" t="s">
        <v>61</v>
      </c>
      <c r="N619" t="s">
        <v>61</v>
      </c>
    </row>
    <row r="620" spans="1:14" x14ac:dyDescent="0.2">
      <c r="A620" s="1" t="s">
        <v>7683</v>
      </c>
      <c r="B620" s="1" t="s">
        <v>31525</v>
      </c>
      <c r="C620" t="s">
        <v>5686</v>
      </c>
      <c r="D620" s="22">
        <v>30333126</v>
      </c>
      <c r="E620" t="s">
        <v>61</v>
      </c>
      <c r="F620" t="s">
        <v>61</v>
      </c>
      <c r="G620" t="s">
        <v>61</v>
      </c>
      <c r="H620" t="s">
        <v>61</v>
      </c>
      <c r="I620" t="s">
        <v>62</v>
      </c>
      <c r="J620" t="s">
        <v>61</v>
      </c>
      <c r="K620" t="s">
        <v>61</v>
      </c>
      <c r="L620" t="s">
        <v>61</v>
      </c>
      <c r="M620" t="s">
        <v>62</v>
      </c>
      <c r="N620" t="s">
        <v>61</v>
      </c>
    </row>
    <row r="621" spans="1:14" x14ac:dyDescent="0.2">
      <c r="A621" s="1" t="s">
        <v>7684</v>
      </c>
      <c r="B621" s="1" t="s">
        <v>31526</v>
      </c>
      <c r="C621" t="s">
        <v>5687</v>
      </c>
      <c r="D621" s="22">
        <v>30333126</v>
      </c>
      <c r="E621" t="s">
        <v>62</v>
      </c>
      <c r="F621" t="s">
        <v>62</v>
      </c>
      <c r="G621" t="s">
        <v>62</v>
      </c>
      <c r="H621" t="s">
        <v>61</v>
      </c>
      <c r="I621" t="s">
        <v>61</v>
      </c>
      <c r="J621" t="s">
        <v>62</v>
      </c>
      <c r="K621" t="s">
        <v>61</v>
      </c>
      <c r="L621" t="s">
        <v>62</v>
      </c>
      <c r="M621" t="s">
        <v>61</v>
      </c>
      <c r="N621" t="s">
        <v>62</v>
      </c>
    </row>
    <row r="622" spans="1:14" x14ac:dyDescent="0.2">
      <c r="A622" s="1" t="s">
        <v>7685</v>
      </c>
      <c r="B622" s="1" t="s">
        <v>31527</v>
      </c>
      <c r="C622" t="s">
        <v>5688</v>
      </c>
      <c r="D622" s="22">
        <v>30333126</v>
      </c>
      <c r="E622" t="s">
        <v>61</v>
      </c>
      <c r="F622" t="s">
        <v>61</v>
      </c>
      <c r="G622" t="s">
        <v>61</v>
      </c>
      <c r="H622" t="s">
        <v>61</v>
      </c>
      <c r="I622" t="s">
        <v>61</v>
      </c>
      <c r="J622" t="s">
        <v>61</v>
      </c>
      <c r="K622" t="s">
        <v>61</v>
      </c>
      <c r="L622" t="s">
        <v>61</v>
      </c>
      <c r="M622" t="s">
        <v>61</v>
      </c>
      <c r="N622" t="s">
        <v>61</v>
      </c>
    </row>
    <row r="623" spans="1:14" x14ac:dyDescent="0.2">
      <c r="A623" s="1" t="s">
        <v>7686</v>
      </c>
      <c r="B623" s="1" t="s">
        <v>31528</v>
      </c>
      <c r="C623" t="s">
        <v>5689</v>
      </c>
      <c r="D623" s="22">
        <v>30333126</v>
      </c>
      <c r="E623" t="s">
        <v>61</v>
      </c>
      <c r="F623" t="s">
        <v>61</v>
      </c>
      <c r="G623" t="s">
        <v>61</v>
      </c>
      <c r="H623" t="s">
        <v>61</v>
      </c>
      <c r="I623" t="s">
        <v>61</v>
      </c>
      <c r="J623" t="s">
        <v>61</v>
      </c>
      <c r="K623" t="s">
        <v>61</v>
      </c>
      <c r="L623" t="s">
        <v>61</v>
      </c>
      <c r="M623" t="s">
        <v>62</v>
      </c>
      <c r="N623" t="s">
        <v>61</v>
      </c>
    </row>
    <row r="624" spans="1:14" x14ac:dyDescent="0.2">
      <c r="A624" s="1" t="s">
        <v>7687</v>
      </c>
      <c r="B624" s="1" t="s">
        <v>31529</v>
      </c>
      <c r="C624" t="s">
        <v>5690</v>
      </c>
      <c r="D624" s="22">
        <v>30333126</v>
      </c>
      <c r="E624" t="s">
        <v>62</v>
      </c>
      <c r="F624" t="s">
        <v>62</v>
      </c>
      <c r="G624" t="s">
        <v>62</v>
      </c>
      <c r="H624" t="s">
        <v>61</v>
      </c>
      <c r="I624" t="s">
        <v>62</v>
      </c>
      <c r="J624" t="s">
        <v>62</v>
      </c>
      <c r="K624" t="s">
        <v>61</v>
      </c>
      <c r="L624" t="s">
        <v>61</v>
      </c>
      <c r="M624" t="s">
        <v>62</v>
      </c>
      <c r="N624" t="s">
        <v>62</v>
      </c>
    </row>
    <row r="625" spans="1:14" x14ac:dyDescent="0.2">
      <c r="A625" s="1" t="s">
        <v>7688</v>
      </c>
      <c r="B625" s="1" t="s">
        <v>31530</v>
      </c>
      <c r="C625" t="s">
        <v>5691</v>
      </c>
      <c r="D625" s="22">
        <v>30333126</v>
      </c>
      <c r="E625" t="s">
        <v>61</v>
      </c>
      <c r="F625" t="s">
        <v>61</v>
      </c>
      <c r="G625" t="s">
        <v>61</v>
      </c>
      <c r="H625" t="s">
        <v>61</v>
      </c>
      <c r="I625" t="s">
        <v>62</v>
      </c>
      <c r="J625" t="s">
        <v>61</v>
      </c>
      <c r="K625" t="s">
        <v>61</v>
      </c>
      <c r="L625" t="s">
        <v>62</v>
      </c>
      <c r="M625" t="s">
        <v>62</v>
      </c>
      <c r="N625" t="s">
        <v>61</v>
      </c>
    </row>
    <row r="626" spans="1:14" x14ac:dyDescent="0.2">
      <c r="A626" s="1" t="s">
        <v>7689</v>
      </c>
      <c r="B626" s="1" t="s">
        <v>31531</v>
      </c>
      <c r="C626" t="s">
        <v>5692</v>
      </c>
      <c r="D626">
        <v>30333126</v>
      </c>
      <c r="E626" t="s">
        <v>61</v>
      </c>
      <c r="F626" t="s">
        <v>61</v>
      </c>
      <c r="G626" t="s">
        <v>61</v>
      </c>
      <c r="H626" t="s">
        <v>61</v>
      </c>
      <c r="I626" t="s">
        <v>61</v>
      </c>
      <c r="J626" t="s">
        <v>61</v>
      </c>
      <c r="K626" t="s">
        <v>61</v>
      </c>
      <c r="L626" t="s">
        <v>62</v>
      </c>
      <c r="M626" t="s">
        <v>62</v>
      </c>
      <c r="N626" t="s">
        <v>61</v>
      </c>
    </row>
    <row r="627" spans="1:14" x14ac:dyDescent="0.2">
      <c r="A627" s="1" t="s">
        <v>7690</v>
      </c>
      <c r="B627" s="1" t="s">
        <v>31532</v>
      </c>
      <c r="C627" t="s">
        <v>5693</v>
      </c>
      <c r="D627" s="22">
        <v>30333126</v>
      </c>
      <c r="E627" t="s">
        <v>62</v>
      </c>
      <c r="G627" t="s">
        <v>61</v>
      </c>
      <c r="H627" t="s">
        <v>61</v>
      </c>
      <c r="I627" t="s">
        <v>62</v>
      </c>
      <c r="J627" t="s">
        <v>61</v>
      </c>
      <c r="K627" t="s">
        <v>61</v>
      </c>
      <c r="L627" t="s">
        <v>62</v>
      </c>
      <c r="M627" t="s">
        <v>62</v>
      </c>
      <c r="N627" t="s">
        <v>61</v>
      </c>
    </row>
    <row r="628" spans="1:14" x14ac:dyDescent="0.2">
      <c r="A628" s="1" t="s">
        <v>7691</v>
      </c>
      <c r="B628" s="1" t="s">
        <v>31533</v>
      </c>
      <c r="C628" t="s">
        <v>5694</v>
      </c>
      <c r="D628" s="22">
        <v>30333126</v>
      </c>
      <c r="E628" t="s">
        <v>61</v>
      </c>
      <c r="F628" t="s">
        <v>61</v>
      </c>
      <c r="G628" t="s">
        <v>61</v>
      </c>
      <c r="H628" t="s">
        <v>61</v>
      </c>
      <c r="I628" t="s">
        <v>61</v>
      </c>
      <c r="J628" t="s">
        <v>61</v>
      </c>
      <c r="K628" t="s">
        <v>61</v>
      </c>
      <c r="L628" t="s">
        <v>61</v>
      </c>
      <c r="M628" t="s">
        <v>61</v>
      </c>
      <c r="N628" t="s">
        <v>61</v>
      </c>
    </row>
    <row r="629" spans="1:14" x14ac:dyDescent="0.2">
      <c r="A629" s="1" t="s">
        <v>7692</v>
      </c>
      <c r="B629" s="1" t="s">
        <v>31534</v>
      </c>
      <c r="C629" t="s">
        <v>5695</v>
      </c>
      <c r="D629" s="22">
        <v>30333126</v>
      </c>
      <c r="E629" t="s">
        <v>62</v>
      </c>
      <c r="F629" t="s">
        <v>62</v>
      </c>
      <c r="G629" t="s">
        <v>62</v>
      </c>
      <c r="H629" t="s">
        <v>61</v>
      </c>
      <c r="I629" t="s">
        <v>62</v>
      </c>
      <c r="J629" t="s">
        <v>62</v>
      </c>
      <c r="K629" t="s">
        <v>62</v>
      </c>
      <c r="L629" t="s">
        <v>62</v>
      </c>
      <c r="M629" t="s">
        <v>62</v>
      </c>
      <c r="N629" t="s">
        <v>62</v>
      </c>
    </row>
    <row r="630" spans="1:14" x14ac:dyDescent="0.2">
      <c r="A630" s="1" t="s">
        <v>7693</v>
      </c>
      <c r="B630" s="1" t="s">
        <v>31535</v>
      </c>
      <c r="C630" t="s">
        <v>5696</v>
      </c>
      <c r="D630" s="22">
        <v>30333126</v>
      </c>
      <c r="E630" t="s">
        <v>61</v>
      </c>
      <c r="F630" t="s">
        <v>61</v>
      </c>
      <c r="G630" t="s">
        <v>61</v>
      </c>
      <c r="H630" t="s">
        <v>61</v>
      </c>
      <c r="I630" t="s">
        <v>61</v>
      </c>
      <c r="J630" t="s">
        <v>61</v>
      </c>
      <c r="K630" t="s">
        <v>61</v>
      </c>
      <c r="L630" t="s">
        <v>61</v>
      </c>
      <c r="M630" t="s">
        <v>62</v>
      </c>
      <c r="N630" t="s">
        <v>61</v>
      </c>
    </row>
    <row r="631" spans="1:14" x14ac:dyDescent="0.2">
      <c r="A631" s="1" t="s">
        <v>7694</v>
      </c>
      <c r="B631" s="1" t="s">
        <v>31536</v>
      </c>
      <c r="C631" t="s">
        <v>5697</v>
      </c>
      <c r="D631" s="22">
        <v>30333126</v>
      </c>
      <c r="E631" t="s">
        <v>62</v>
      </c>
      <c r="G631" t="s">
        <v>61</v>
      </c>
      <c r="H631" t="s">
        <v>61</v>
      </c>
      <c r="I631" t="s">
        <v>61</v>
      </c>
      <c r="J631" t="s">
        <v>61</v>
      </c>
      <c r="K631" t="s">
        <v>62</v>
      </c>
      <c r="L631" t="s">
        <v>62</v>
      </c>
      <c r="M631" t="s">
        <v>62</v>
      </c>
      <c r="N631" t="s">
        <v>61</v>
      </c>
    </row>
    <row r="632" spans="1:14" x14ac:dyDescent="0.2">
      <c r="A632" s="1" t="s">
        <v>7695</v>
      </c>
      <c r="B632" s="1" t="s">
        <v>31537</v>
      </c>
      <c r="C632" t="s">
        <v>5698</v>
      </c>
      <c r="D632" s="22">
        <v>30333126</v>
      </c>
      <c r="E632" t="s">
        <v>62</v>
      </c>
      <c r="F632" t="s">
        <v>62</v>
      </c>
      <c r="G632" t="s">
        <v>62</v>
      </c>
      <c r="H632" t="s">
        <v>62</v>
      </c>
      <c r="I632" t="s">
        <v>62</v>
      </c>
      <c r="J632" t="s">
        <v>62</v>
      </c>
      <c r="K632" t="s">
        <v>61</v>
      </c>
      <c r="L632" t="s">
        <v>62</v>
      </c>
      <c r="M632" t="s">
        <v>62</v>
      </c>
      <c r="N632" t="s">
        <v>62</v>
      </c>
    </row>
    <row r="633" spans="1:14" x14ac:dyDescent="0.2">
      <c r="A633" s="1" t="s">
        <v>7696</v>
      </c>
      <c r="B633" s="1" t="s">
        <v>31538</v>
      </c>
      <c r="C633" t="s">
        <v>5699</v>
      </c>
      <c r="D633" s="22">
        <v>30333126</v>
      </c>
      <c r="E633" t="s">
        <v>61</v>
      </c>
      <c r="F633" t="s">
        <v>61</v>
      </c>
      <c r="G633" t="s">
        <v>61</v>
      </c>
      <c r="H633" t="s">
        <v>61</v>
      </c>
      <c r="I633" t="s">
        <v>61</v>
      </c>
      <c r="J633" t="s">
        <v>61</v>
      </c>
      <c r="K633" t="s">
        <v>62</v>
      </c>
      <c r="L633" t="s">
        <v>62</v>
      </c>
      <c r="M633" t="s">
        <v>62</v>
      </c>
      <c r="N633" t="s">
        <v>61</v>
      </c>
    </row>
    <row r="634" spans="1:14" x14ac:dyDescent="0.2">
      <c r="A634" s="1" t="s">
        <v>7697</v>
      </c>
      <c r="B634" s="1" t="s">
        <v>31539</v>
      </c>
      <c r="C634" t="s">
        <v>5700</v>
      </c>
      <c r="D634" s="22">
        <v>30333126</v>
      </c>
      <c r="E634" t="s">
        <v>62</v>
      </c>
      <c r="G634" t="s">
        <v>61</v>
      </c>
      <c r="H634" t="s">
        <v>61</v>
      </c>
      <c r="I634" t="s">
        <v>61</v>
      </c>
      <c r="J634" t="s">
        <v>61</v>
      </c>
      <c r="K634" t="s">
        <v>61</v>
      </c>
      <c r="L634" t="s">
        <v>62</v>
      </c>
      <c r="M634" t="s">
        <v>62</v>
      </c>
      <c r="N634" t="s">
        <v>61</v>
      </c>
    </row>
    <row r="635" spans="1:14" x14ac:dyDescent="0.2">
      <c r="A635" s="1" t="s">
        <v>7698</v>
      </c>
      <c r="B635" s="1" t="s">
        <v>31540</v>
      </c>
      <c r="C635" t="s">
        <v>5701</v>
      </c>
      <c r="D635" s="22">
        <v>30333126</v>
      </c>
      <c r="E635" t="s">
        <v>61</v>
      </c>
      <c r="F635" t="s">
        <v>61</v>
      </c>
      <c r="G635" t="s">
        <v>61</v>
      </c>
      <c r="H635" t="s">
        <v>61</v>
      </c>
      <c r="I635" t="s">
        <v>62</v>
      </c>
      <c r="J635" t="s">
        <v>61</v>
      </c>
      <c r="K635" t="s">
        <v>61</v>
      </c>
      <c r="L635" t="s">
        <v>61</v>
      </c>
      <c r="M635" t="s">
        <v>62</v>
      </c>
      <c r="N635" t="s">
        <v>61</v>
      </c>
    </row>
    <row r="636" spans="1:14" x14ac:dyDescent="0.2">
      <c r="A636" s="1" t="s">
        <v>7699</v>
      </c>
      <c r="B636" s="1" t="s">
        <v>31541</v>
      </c>
      <c r="C636" t="s">
        <v>5702</v>
      </c>
      <c r="D636" s="22">
        <v>30333126</v>
      </c>
      <c r="E636" t="s">
        <v>62</v>
      </c>
      <c r="F636" t="s">
        <v>61</v>
      </c>
      <c r="G636" t="s">
        <v>61</v>
      </c>
      <c r="H636" t="s">
        <v>61</v>
      </c>
      <c r="I636" t="s">
        <v>62</v>
      </c>
      <c r="J636" t="s">
        <v>61</v>
      </c>
      <c r="K636" t="s">
        <v>61</v>
      </c>
      <c r="L636" t="s">
        <v>62</v>
      </c>
      <c r="M636" t="s">
        <v>62</v>
      </c>
      <c r="N636" t="s">
        <v>61</v>
      </c>
    </row>
    <row r="637" spans="1:14" x14ac:dyDescent="0.2">
      <c r="A637" s="1" t="s">
        <v>7700</v>
      </c>
      <c r="B637" s="1" t="s">
        <v>31542</v>
      </c>
      <c r="C637" t="s">
        <v>5703</v>
      </c>
      <c r="D637" s="22">
        <v>30333126</v>
      </c>
      <c r="E637" t="s">
        <v>61</v>
      </c>
      <c r="F637" t="s">
        <v>61</v>
      </c>
      <c r="G637" t="s">
        <v>61</v>
      </c>
      <c r="H637" t="s">
        <v>61</v>
      </c>
      <c r="I637" t="s">
        <v>61</v>
      </c>
      <c r="J637" t="s">
        <v>61</v>
      </c>
      <c r="K637" t="s">
        <v>61</v>
      </c>
      <c r="L637" t="s">
        <v>61</v>
      </c>
      <c r="M637" t="s">
        <v>61</v>
      </c>
      <c r="N637" t="s">
        <v>61</v>
      </c>
    </row>
    <row r="638" spans="1:14" x14ac:dyDescent="0.2">
      <c r="A638" s="1" t="s">
        <v>7701</v>
      </c>
      <c r="B638" s="1" t="s">
        <v>31543</v>
      </c>
      <c r="C638" t="s">
        <v>5704</v>
      </c>
      <c r="D638" s="22">
        <v>30333126</v>
      </c>
      <c r="E638" t="s">
        <v>61</v>
      </c>
      <c r="F638" t="s">
        <v>61</v>
      </c>
      <c r="G638" t="s">
        <v>61</v>
      </c>
      <c r="H638" t="s">
        <v>61</v>
      </c>
      <c r="I638" t="s">
        <v>61</v>
      </c>
      <c r="J638" t="s">
        <v>61</v>
      </c>
      <c r="K638" t="s">
        <v>61</v>
      </c>
      <c r="L638" t="s">
        <v>61</v>
      </c>
      <c r="M638" t="s">
        <v>61</v>
      </c>
      <c r="N638" t="s">
        <v>61</v>
      </c>
    </row>
    <row r="639" spans="1:14" x14ac:dyDescent="0.2">
      <c r="A639" s="1" t="s">
        <v>7702</v>
      </c>
      <c r="B639" s="1" t="s">
        <v>31544</v>
      </c>
      <c r="C639" t="s">
        <v>5705</v>
      </c>
      <c r="D639" s="22">
        <v>30333126</v>
      </c>
      <c r="E639" t="s">
        <v>61</v>
      </c>
      <c r="F639" t="s">
        <v>61</v>
      </c>
      <c r="G639" t="s">
        <v>61</v>
      </c>
      <c r="H639" t="s">
        <v>61</v>
      </c>
      <c r="I639" t="s">
        <v>61</v>
      </c>
      <c r="J639" t="s">
        <v>61</v>
      </c>
      <c r="K639" t="s">
        <v>61</v>
      </c>
      <c r="L639" t="s">
        <v>61</v>
      </c>
      <c r="M639" t="s">
        <v>62</v>
      </c>
      <c r="N639" t="s">
        <v>61</v>
      </c>
    </row>
    <row r="640" spans="1:14" x14ac:dyDescent="0.2">
      <c r="A640" s="1" t="s">
        <v>7703</v>
      </c>
      <c r="B640" s="1" t="s">
        <v>31545</v>
      </c>
      <c r="C640" t="s">
        <v>5706</v>
      </c>
      <c r="D640" s="22">
        <v>30333126</v>
      </c>
      <c r="E640" t="s">
        <v>61</v>
      </c>
      <c r="F640" t="s">
        <v>61</v>
      </c>
      <c r="G640" t="s">
        <v>61</v>
      </c>
      <c r="H640" t="s">
        <v>61</v>
      </c>
      <c r="I640" t="s">
        <v>61</v>
      </c>
      <c r="J640" t="s">
        <v>61</v>
      </c>
      <c r="K640" t="s">
        <v>61</v>
      </c>
      <c r="L640" t="s">
        <v>61</v>
      </c>
      <c r="M640" t="s">
        <v>61</v>
      </c>
      <c r="N640" t="s">
        <v>61</v>
      </c>
    </row>
    <row r="641" spans="1:14" x14ac:dyDescent="0.2">
      <c r="A641" s="1" t="s">
        <v>7704</v>
      </c>
      <c r="B641" s="1" t="s">
        <v>31546</v>
      </c>
      <c r="C641" t="s">
        <v>5707</v>
      </c>
      <c r="D641" s="22">
        <v>30333126</v>
      </c>
      <c r="E641" t="s">
        <v>61</v>
      </c>
      <c r="F641" t="s">
        <v>61</v>
      </c>
      <c r="G641" t="s">
        <v>61</v>
      </c>
      <c r="H641" t="s">
        <v>61</v>
      </c>
      <c r="I641" t="s">
        <v>61</v>
      </c>
      <c r="J641" t="s">
        <v>61</v>
      </c>
      <c r="K641" t="s">
        <v>61</v>
      </c>
      <c r="L641" t="s">
        <v>61</v>
      </c>
      <c r="M641" t="s">
        <v>62</v>
      </c>
      <c r="N641" t="s">
        <v>61</v>
      </c>
    </row>
    <row r="642" spans="1:14" x14ac:dyDescent="0.2">
      <c r="A642" s="1" t="s">
        <v>7705</v>
      </c>
      <c r="B642" s="1" t="s">
        <v>31547</v>
      </c>
      <c r="C642" t="s">
        <v>5708</v>
      </c>
      <c r="D642" s="22">
        <v>30333126</v>
      </c>
      <c r="E642" t="s">
        <v>61</v>
      </c>
      <c r="F642" t="s">
        <v>61</v>
      </c>
      <c r="G642" t="s">
        <v>61</v>
      </c>
      <c r="H642" t="s">
        <v>61</v>
      </c>
      <c r="I642" t="s">
        <v>61</v>
      </c>
      <c r="J642" t="s">
        <v>61</v>
      </c>
      <c r="K642" t="s">
        <v>61</v>
      </c>
      <c r="L642" t="s">
        <v>62</v>
      </c>
      <c r="M642" t="s">
        <v>61</v>
      </c>
      <c r="N642" t="s">
        <v>61</v>
      </c>
    </row>
    <row r="643" spans="1:14" x14ac:dyDescent="0.2">
      <c r="A643" s="1" t="s">
        <v>7706</v>
      </c>
      <c r="B643" s="1" t="s">
        <v>31548</v>
      </c>
      <c r="C643" t="s">
        <v>5709</v>
      </c>
      <c r="D643" s="22">
        <v>30333126</v>
      </c>
      <c r="E643" t="s">
        <v>61</v>
      </c>
      <c r="F643" t="s">
        <v>61</v>
      </c>
      <c r="G643" t="s">
        <v>61</v>
      </c>
      <c r="H643" t="s">
        <v>61</v>
      </c>
      <c r="I643" t="s">
        <v>61</v>
      </c>
      <c r="J643" t="s">
        <v>61</v>
      </c>
      <c r="K643" t="s">
        <v>61</v>
      </c>
      <c r="L643" t="s">
        <v>62</v>
      </c>
      <c r="M643" t="s">
        <v>61</v>
      </c>
      <c r="N643" t="s">
        <v>61</v>
      </c>
    </row>
    <row r="644" spans="1:14" x14ac:dyDescent="0.2">
      <c r="A644" s="1" t="s">
        <v>7707</v>
      </c>
      <c r="B644" s="1" t="s">
        <v>31549</v>
      </c>
      <c r="C644" t="s">
        <v>5710</v>
      </c>
      <c r="D644" s="22">
        <v>30333126</v>
      </c>
      <c r="E644" t="s">
        <v>61</v>
      </c>
      <c r="F644" t="s">
        <v>61</v>
      </c>
      <c r="G644" t="s">
        <v>61</v>
      </c>
      <c r="H644" t="s">
        <v>61</v>
      </c>
      <c r="I644" t="s">
        <v>61</v>
      </c>
      <c r="J644" t="s">
        <v>61</v>
      </c>
      <c r="K644" t="s">
        <v>61</v>
      </c>
      <c r="L644" t="s">
        <v>61</v>
      </c>
      <c r="M644" t="s">
        <v>61</v>
      </c>
      <c r="N644" t="s">
        <v>61</v>
      </c>
    </row>
    <row r="645" spans="1:14" x14ac:dyDescent="0.2">
      <c r="A645" s="1" t="s">
        <v>7708</v>
      </c>
      <c r="B645" s="1" t="s">
        <v>31550</v>
      </c>
      <c r="C645" t="s">
        <v>5711</v>
      </c>
      <c r="D645" s="22">
        <v>30333126</v>
      </c>
      <c r="E645" t="s">
        <v>61</v>
      </c>
      <c r="F645" t="s">
        <v>61</v>
      </c>
      <c r="G645" t="s">
        <v>61</v>
      </c>
      <c r="H645" t="s">
        <v>61</v>
      </c>
      <c r="I645" t="s">
        <v>61</v>
      </c>
      <c r="J645" t="s">
        <v>61</v>
      </c>
      <c r="K645" t="s">
        <v>61</v>
      </c>
      <c r="L645" t="s">
        <v>62</v>
      </c>
      <c r="M645" t="s">
        <v>62</v>
      </c>
      <c r="N645" t="s">
        <v>61</v>
      </c>
    </row>
    <row r="646" spans="1:14" x14ac:dyDescent="0.2">
      <c r="A646" s="1" t="s">
        <v>7709</v>
      </c>
      <c r="B646" s="1" t="s">
        <v>31551</v>
      </c>
      <c r="C646" t="s">
        <v>5712</v>
      </c>
      <c r="D646" s="22">
        <v>30333126</v>
      </c>
      <c r="E646" t="s">
        <v>62</v>
      </c>
      <c r="F646" t="s">
        <v>62</v>
      </c>
      <c r="G646" t="s">
        <v>62</v>
      </c>
      <c r="H646" t="s">
        <v>62</v>
      </c>
      <c r="I646" t="s">
        <v>62</v>
      </c>
      <c r="J646" t="s">
        <v>62</v>
      </c>
      <c r="K646" t="s">
        <v>62</v>
      </c>
      <c r="L646" t="s">
        <v>62</v>
      </c>
      <c r="M646" t="s">
        <v>62</v>
      </c>
      <c r="N646" t="s">
        <v>62</v>
      </c>
    </row>
    <row r="647" spans="1:14" x14ac:dyDescent="0.2">
      <c r="A647" s="1" t="s">
        <v>7710</v>
      </c>
      <c r="B647" s="1" t="s">
        <v>31552</v>
      </c>
      <c r="C647" t="s">
        <v>5713</v>
      </c>
      <c r="D647">
        <v>30333126</v>
      </c>
      <c r="E647" t="s">
        <v>61</v>
      </c>
      <c r="F647" t="s">
        <v>61</v>
      </c>
      <c r="G647" t="s">
        <v>61</v>
      </c>
      <c r="H647" t="s">
        <v>61</v>
      </c>
      <c r="I647" t="s">
        <v>61</v>
      </c>
      <c r="J647" t="s">
        <v>61</v>
      </c>
      <c r="K647" t="s">
        <v>61</v>
      </c>
      <c r="L647" t="s">
        <v>61</v>
      </c>
      <c r="M647" t="s">
        <v>61</v>
      </c>
      <c r="N647" t="s">
        <v>61</v>
      </c>
    </row>
    <row r="648" spans="1:14" x14ac:dyDescent="0.2">
      <c r="A648" s="1" t="s">
        <v>7711</v>
      </c>
      <c r="B648" s="1" t="s">
        <v>31553</v>
      </c>
      <c r="C648" t="s">
        <v>5714</v>
      </c>
      <c r="D648" s="22">
        <v>30333126</v>
      </c>
      <c r="E648" t="s">
        <v>61</v>
      </c>
      <c r="F648" t="s">
        <v>61</v>
      </c>
      <c r="G648" t="s">
        <v>61</v>
      </c>
      <c r="H648" t="s">
        <v>61</v>
      </c>
      <c r="I648" t="s">
        <v>61</v>
      </c>
      <c r="J648" t="s">
        <v>61</v>
      </c>
      <c r="K648" t="s">
        <v>61</v>
      </c>
      <c r="L648" t="s">
        <v>61</v>
      </c>
      <c r="M648" t="s">
        <v>61</v>
      </c>
      <c r="N648" t="s">
        <v>61</v>
      </c>
    </row>
    <row r="649" spans="1:14" x14ac:dyDescent="0.2">
      <c r="A649" s="1" t="s">
        <v>7712</v>
      </c>
      <c r="B649" s="1" t="s">
        <v>31554</v>
      </c>
      <c r="C649" t="s">
        <v>5715</v>
      </c>
      <c r="D649" s="22">
        <v>30333126</v>
      </c>
      <c r="E649" t="s">
        <v>62</v>
      </c>
      <c r="F649" t="s">
        <v>61</v>
      </c>
      <c r="G649" t="s">
        <v>61</v>
      </c>
      <c r="H649" t="s">
        <v>61</v>
      </c>
      <c r="I649" t="s">
        <v>61</v>
      </c>
      <c r="J649" t="s">
        <v>61</v>
      </c>
      <c r="K649" t="s">
        <v>62</v>
      </c>
      <c r="L649" t="s">
        <v>62</v>
      </c>
      <c r="M649" t="s">
        <v>62</v>
      </c>
      <c r="N649" t="s">
        <v>61</v>
      </c>
    </row>
    <row r="650" spans="1:14" x14ac:dyDescent="0.2">
      <c r="A650" s="1" t="s">
        <v>7713</v>
      </c>
      <c r="B650" s="1" t="s">
        <v>31555</v>
      </c>
      <c r="C650" t="s">
        <v>5716</v>
      </c>
      <c r="D650" s="22">
        <v>30333126</v>
      </c>
      <c r="E650" t="s">
        <v>62</v>
      </c>
      <c r="F650" t="s">
        <v>62</v>
      </c>
      <c r="G650" t="s">
        <v>62</v>
      </c>
      <c r="H650" t="s">
        <v>61</v>
      </c>
      <c r="I650" t="s">
        <v>62</v>
      </c>
      <c r="J650" t="s">
        <v>62</v>
      </c>
      <c r="K650" t="s">
        <v>61</v>
      </c>
      <c r="L650" t="s">
        <v>61</v>
      </c>
      <c r="M650" t="s">
        <v>62</v>
      </c>
      <c r="N650" t="s">
        <v>62</v>
      </c>
    </row>
    <row r="651" spans="1:14" x14ac:dyDescent="0.2">
      <c r="A651" s="1" t="s">
        <v>7714</v>
      </c>
      <c r="B651" s="1" t="s">
        <v>31556</v>
      </c>
      <c r="C651" t="s">
        <v>5717</v>
      </c>
      <c r="D651" s="22">
        <v>30333126</v>
      </c>
      <c r="E651" t="s">
        <v>62</v>
      </c>
      <c r="F651" t="s">
        <v>62</v>
      </c>
      <c r="G651" t="s">
        <v>62</v>
      </c>
      <c r="H651" t="s">
        <v>61</v>
      </c>
      <c r="I651" t="s">
        <v>62</v>
      </c>
      <c r="K651" t="s">
        <v>61</v>
      </c>
      <c r="L651" t="s">
        <v>61</v>
      </c>
      <c r="M651" t="s">
        <v>62</v>
      </c>
      <c r="N651" t="s">
        <v>62</v>
      </c>
    </row>
    <row r="652" spans="1:14" x14ac:dyDescent="0.2">
      <c r="A652" s="1" t="s">
        <v>7715</v>
      </c>
      <c r="B652" s="1" t="s">
        <v>31557</v>
      </c>
      <c r="C652" t="s">
        <v>5718</v>
      </c>
      <c r="D652" s="22">
        <v>30333126</v>
      </c>
      <c r="E652" t="s">
        <v>61</v>
      </c>
      <c r="F652" t="s">
        <v>61</v>
      </c>
      <c r="G652" t="s">
        <v>61</v>
      </c>
      <c r="H652" t="s">
        <v>61</v>
      </c>
      <c r="I652" t="s">
        <v>61</v>
      </c>
      <c r="J652" t="s">
        <v>61</v>
      </c>
      <c r="L652" t="s">
        <v>61</v>
      </c>
      <c r="M652" t="s">
        <v>61</v>
      </c>
      <c r="N652" t="s">
        <v>61</v>
      </c>
    </row>
    <row r="653" spans="1:14" x14ac:dyDescent="0.2">
      <c r="A653" s="1" t="s">
        <v>7716</v>
      </c>
      <c r="B653" s="1" t="s">
        <v>31558</v>
      </c>
      <c r="C653" t="s">
        <v>5719</v>
      </c>
      <c r="D653" s="22">
        <v>30333126</v>
      </c>
      <c r="E653" t="s">
        <v>62</v>
      </c>
      <c r="G653" t="s">
        <v>61</v>
      </c>
      <c r="H653" t="s">
        <v>61</v>
      </c>
      <c r="I653" t="s">
        <v>61</v>
      </c>
      <c r="J653" t="s">
        <v>61</v>
      </c>
      <c r="K653" t="s">
        <v>61</v>
      </c>
      <c r="L653" t="s">
        <v>61</v>
      </c>
      <c r="M653" t="s">
        <v>61</v>
      </c>
      <c r="N653" t="s">
        <v>61</v>
      </c>
    </row>
    <row r="654" spans="1:14" x14ac:dyDescent="0.2">
      <c r="A654" s="1" t="s">
        <v>7717</v>
      </c>
      <c r="B654" s="1" t="s">
        <v>31559</v>
      </c>
      <c r="C654" t="s">
        <v>5720</v>
      </c>
      <c r="D654" s="22">
        <v>30333126</v>
      </c>
      <c r="E654" t="s">
        <v>61</v>
      </c>
      <c r="F654" t="s">
        <v>61</v>
      </c>
      <c r="G654" t="s">
        <v>61</v>
      </c>
      <c r="H654" t="s">
        <v>61</v>
      </c>
      <c r="I654" t="s">
        <v>61</v>
      </c>
      <c r="J654" t="s">
        <v>61</v>
      </c>
      <c r="K654" t="s">
        <v>61</v>
      </c>
      <c r="L654" t="s">
        <v>62</v>
      </c>
      <c r="M654" t="s">
        <v>61</v>
      </c>
      <c r="N654" t="s">
        <v>61</v>
      </c>
    </row>
    <row r="655" spans="1:14" x14ac:dyDescent="0.2">
      <c r="A655" s="1" t="s">
        <v>7718</v>
      </c>
      <c r="B655" s="1" t="s">
        <v>31560</v>
      </c>
      <c r="C655" t="s">
        <v>5721</v>
      </c>
      <c r="D655" s="22">
        <v>30333126</v>
      </c>
      <c r="E655" t="s">
        <v>61</v>
      </c>
      <c r="F655" t="s">
        <v>61</v>
      </c>
      <c r="G655" t="s">
        <v>61</v>
      </c>
      <c r="H655" t="s">
        <v>61</v>
      </c>
      <c r="I655" t="s">
        <v>61</v>
      </c>
      <c r="J655" t="s">
        <v>61</v>
      </c>
      <c r="K655" t="s">
        <v>61</v>
      </c>
      <c r="L655" t="s">
        <v>61</v>
      </c>
      <c r="M655" t="s">
        <v>61</v>
      </c>
      <c r="N655" t="s">
        <v>61</v>
      </c>
    </row>
    <row r="656" spans="1:14" x14ac:dyDescent="0.2">
      <c r="A656" s="1" t="s">
        <v>7719</v>
      </c>
      <c r="B656" s="1" t="s">
        <v>31561</v>
      </c>
      <c r="C656" t="s">
        <v>5722</v>
      </c>
      <c r="D656" s="22">
        <v>30333126</v>
      </c>
      <c r="E656" t="s">
        <v>62</v>
      </c>
      <c r="F656" t="s">
        <v>62</v>
      </c>
      <c r="G656" t="s">
        <v>62</v>
      </c>
      <c r="H656" t="s">
        <v>61</v>
      </c>
      <c r="I656" t="s">
        <v>62</v>
      </c>
      <c r="J656" t="s">
        <v>62</v>
      </c>
      <c r="K656" t="s">
        <v>61</v>
      </c>
      <c r="L656" t="s">
        <v>61</v>
      </c>
      <c r="M656" t="s">
        <v>62</v>
      </c>
      <c r="N656" t="s">
        <v>62</v>
      </c>
    </row>
    <row r="657" spans="1:14" x14ac:dyDescent="0.2">
      <c r="A657" s="1" t="s">
        <v>7720</v>
      </c>
      <c r="B657" s="1" t="s">
        <v>31562</v>
      </c>
      <c r="C657" t="s">
        <v>5723</v>
      </c>
      <c r="D657" s="22">
        <v>30333126</v>
      </c>
      <c r="E657" t="s">
        <v>61</v>
      </c>
      <c r="F657" t="s">
        <v>61</v>
      </c>
      <c r="G657" t="s">
        <v>61</v>
      </c>
      <c r="H657" t="s">
        <v>61</v>
      </c>
      <c r="I657" t="s">
        <v>61</v>
      </c>
      <c r="J657" t="s">
        <v>61</v>
      </c>
      <c r="K657" t="s">
        <v>62</v>
      </c>
      <c r="L657" t="s">
        <v>61</v>
      </c>
      <c r="M657" t="s">
        <v>61</v>
      </c>
      <c r="N657" t="s">
        <v>61</v>
      </c>
    </row>
    <row r="658" spans="1:14" x14ac:dyDescent="0.2">
      <c r="A658" s="1" t="s">
        <v>7721</v>
      </c>
      <c r="B658" s="1" t="s">
        <v>31563</v>
      </c>
      <c r="C658" t="s">
        <v>5724</v>
      </c>
      <c r="D658">
        <v>30333126</v>
      </c>
      <c r="E658" t="s">
        <v>62</v>
      </c>
      <c r="F658" t="s">
        <v>62</v>
      </c>
      <c r="G658" t="s">
        <v>62</v>
      </c>
      <c r="H658" t="s">
        <v>61</v>
      </c>
      <c r="I658" t="s">
        <v>61</v>
      </c>
      <c r="J658" t="s">
        <v>62</v>
      </c>
      <c r="K658" t="s">
        <v>62</v>
      </c>
      <c r="L658" t="s">
        <v>62</v>
      </c>
      <c r="M658" t="s">
        <v>62</v>
      </c>
      <c r="N658" t="s">
        <v>62</v>
      </c>
    </row>
    <row r="659" spans="1:14" x14ac:dyDescent="0.2">
      <c r="A659" s="1" t="s">
        <v>7722</v>
      </c>
      <c r="B659" s="1" t="s">
        <v>31564</v>
      </c>
      <c r="C659" t="s">
        <v>5725</v>
      </c>
      <c r="D659" s="22">
        <v>30333126</v>
      </c>
      <c r="E659" t="s">
        <v>61</v>
      </c>
      <c r="F659" t="s">
        <v>61</v>
      </c>
      <c r="G659" t="s">
        <v>61</v>
      </c>
      <c r="H659" t="s">
        <v>61</v>
      </c>
      <c r="I659" t="s">
        <v>61</v>
      </c>
      <c r="J659" t="s">
        <v>61</v>
      </c>
      <c r="K659" t="s">
        <v>62</v>
      </c>
      <c r="L659" t="s">
        <v>61</v>
      </c>
      <c r="M659" t="s">
        <v>61</v>
      </c>
      <c r="N659" t="s">
        <v>61</v>
      </c>
    </row>
    <row r="660" spans="1:14" x14ac:dyDescent="0.2">
      <c r="A660" s="1" t="s">
        <v>7723</v>
      </c>
      <c r="B660" s="1" t="s">
        <v>31565</v>
      </c>
      <c r="C660" t="s">
        <v>5726</v>
      </c>
      <c r="D660" s="22">
        <v>30333126</v>
      </c>
      <c r="E660" t="s">
        <v>61</v>
      </c>
      <c r="F660" t="s">
        <v>61</v>
      </c>
      <c r="G660" t="s">
        <v>61</v>
      </c>
      <c r="H660" t="s">
        <v>61</v>
      </c>
      <c r="I660" t="s">
        <v>61</v>
      </c>
      <c r="J660" t="s">
        <v>61</v>
      </c>
      <c r="K660" t="s">
        <v>61</v>
      </c>
      <c r="L660" t="s">
        <v>61</v>
      </c>
      <c r="M660" t="s">
        <v>62</v>
      </c>
      <c r="N660" t="s">
        <v>61</v>
      </c>
    </row>
    <row r="661" spans="1:14" x14ac:dyDescent="0.2">
      <c r="A661" s="1" t="s">
        <v>7724</v>
      </c>
      <c r="B661" s="1" t="s">
        <v>31566</v>
      </c>
      <c r="C661" t="s">
        <v>5727</v>
      </c>
      <c r="D661" s="22">
        <v>30333126</v>
      </c>
      <c r="E661" t="s">
        <v>62</v>
      </c>
      <c r="G661" t="s">
        <v>61</v>
      </c>
      <c r="H661" t="s">
        <v>61</v>
      </c>
      <c r="I661" t="s">
        <v>62</v>
      </c>
      <c r="J661" t="s">
        <v>61</v>
      </c>
      <c r="K661" t="s">
        <v>61</v>
      </c>
      <c r="L661" t="s">
        <v>62</v>
      </c>
      <c r="M661" t="s">
        <v>62</v>
      </c>
      <c r="N661" t="s">
        <v>61</v>
      </c>
    </row>
    <row r="662" spans="1:14" x14ac:dyDescent="0.2">
      <c r="A662" s="1" t="s">
        <v>7725</v>
      </c>
      <c r="B662" s="1" t="s">
        <v>31567</v>
      </c>
      <c r="C662" t="s">
        <v>5728</v>
      </c>
      <c r="D662" s="22">
        <v>30333126</v>
      </c>
      <c r="E662" t="s">
        <v>61</v>
      </c>
      <c r="F662" t="s">
        <v>61</v>
      </c>
      <c r="G662" t="s">
        <v>61</v>
      </c>
      <c r="H662" t="s">
        <v>61</v>
      </c>
      <c r="I662" t="s">
        <v>61</v>
      </c>
      <c r="J662" t="s">
        <v>61</v>
      </c>
      <c r="K662" t="s">
        <v>61</v>
      </c>
      <c r="M662" t="s">
        <v>61</v>
      </c>
      <c r="N662" t="s">
        <v>61</v>
      </c>
    </row>
    <row r="663" spans="1:14" x14ac:dyDescent="0.2">
      <c r="A663" s="1" t="s">
        <v>7726</v>
      </c>
      <c r="B663" s="1" t="s">
        <v>31568</v>
      </c>
      <c r="C663" t="s">
        <v>5729</v>
      </c>
      <c r="D663" s="22">
        <v>30333126</v>
      </c>
      <c r="E663" t="s">
        <v>62</v>
      </c>
      <c r="F663" t="s">
        <v>61</v>
      </c>
      <c r="G663" t="s">
        <v>61</v>
      </c>
      <c r="H663" t="s">
        <v>61</v>
      </c>
      <c r="I663" t="s">
        <v>62</v>
      </c>
      <c r="J663" t="s">
        <v>61</v>
      </c>
      <c r="K663" t="s">
        <v>62</v>
      </c>
      <c r="L663" t="s">
        <v>62</v>
      </c>
      <c r="M663" t="s">
        <v>62</v>
      </c>
      <c r="N663" t="s">
        <v>61</v>
      </c>
    </row>
    <row r="664" spans="1:14" x14ac:dyDescent="0.2">
      <c r="A664" s="1" t="s">
        <v>7727</v>
      </c>
      <c r="B664" s="1" t="s">
        <v>31569</v>
      </c>
      <c r="C664" t="s">
        <v>5730</v>
      </c>
      <c r="D664" s="22">
        <v>30333126</v>
      </c>
      <c r="E664" t="s">
        <v>62</v>
      </c>
      <c r="G664" t="s">
        <v>61</v>
      </c>
      <c r="H664" t="s">
        <v>61</v>
      </c>
      <c r="I664" t="s">
        <v>62</v>
      </c>
      <c r="J664" t="s">
        <v>61</v>
      </c>
      <c r="K664" t="s">
        <v>61</v>
      </c>
      <c r="L664" t="s">
        <v>62</v>
      </c>
      <c r="M664" t="s">
        <v>62</v>
      </c>
      <c r="N664" t="s">
        <v>61</v>
      </c>
    </row>
    <row r="665" spans="1:14" x14ac:dyDescent="0.2">
      <c r="A665" s="1" t="s">
        <v>7728</v>
      </c>
      <c r="B665" s="1" t="s">
        <v>31570</v>
      </c>
      <c r="C665" t="s">
        <v>5731</v>
      </c>
      <c r="D665" s="22">
        <v>30333126</v>
      </c>
      <c r="E665" t="s">
        <v>61</v>
      </c>
      <c r="F665" t="s">
        <v>61</v>
      </c>
      <c r="G665" t="s">
        <v>61</v>
      </c>
      <c r="H665" t="s">
        <v>61</v>
      </c>
      <c r="I665" t="s">
        <v>62</v>
      </c>
      <c r="J665" t="s">
        <v>61</v>
      </c>
      <c r="K665" t="s">
        <v>61</v>
      </c>
      <c r="M665" t="s">
        <v>62</v>
      </c>
      <c r="N665" t="s">
        <v>61</v>
      </c>
    </row>
    <row r="666" spans="1:14" x14ac:dyDescent="0.2">
      <c r="A666" s="1" t="s">
        <v>7729</v>
      </c>
      <c r="B666" s="1" t="s">
        <v>31571</v>
      </c>
      <c r="C666" t="s">
        <v>5732</v>
      </c>
      <c r="D666" s="22">
        <v>30333126</v>
      </c>
      <c r="E666" t="s">
        <v>61</v>
      </c>
      <c r="F666" t="s">
        <v>61</v>
      </c>
      <c r="G666" t="s">
        <v>61</v>
      </c>
      <c r="H666" t="s">
        <v>61</v>
      </c>
      <c r="I666" t="s">
        <v>61</v>
      </c>
      <c r="J666" t="s">
        <v>61</v>
      </c>
      <c r="K666" t="s">
        <v>61</v>
      </c>
      <c r="M666" t="s">
        <v>61</v>
      </c>
      <c r="N666" t="s">
        <v>61</v>
      </c>
    </row>
    <row r="667" spans="1:14" x14ac:dyDescent="0.2">
      <c r="A667" s="1" t="s">
        <v>7730</v>
      </c>
      <c r="B667" s="1" t="s">
        <v>31572</v>
      </c>
      <c r="C667" t="s">
        <v>5733</v>
      </c>
      <c r="D667" s="22">
        <v>30333126</v>
      </c>
      <c r="E667" t="s">
        <v>62</v>
      </c>
      <c r="F667" t="s">
        <v>61</v>
      </c>
      <c r="G667" t="s">
        <v>61</v>
      </c>
      <c r="H667" t="s">
        <v>61</v>
      </c>
      <c r="I667" t="s">
        <v>62</v>
      </c>
      <c r="J667" t="s">
        <v>61</v>
      </c>
      <c r="K667" t="s">
        <v>62</v>
      </c>
      <c r="M667" t="s">
        <v>61</v>
      </c>
      <c r="N667" t="s">
        <v>61</v>
      </c>
    </row>
    <row r="668" spans="1:14" x14ac:dyDescent="0.2">
      <c r="A668" s="1" t="s">
        <v>7731</v>
      </c>
      <c r="B668" s="1" t="s">
        <v>31573</v>
      </c>
      <c r="C668" t="s">
        <v>5734</v>
      </c>
      <c r="D668" s="22">
        <v>30333126</v>
      </c>
      <c r="E668" t="s">
        <v>61</v>
      </c>
      <c r="F668" t="s">
        <v>61</v>
      </c>
      <c r="G668" t="s">
        <v>61</v>
      </c>
      <c r="H668" t="s">
        <v>61</v>
      </c>
      <c r="I668" t="s">
        <v>62</v>
      </c>
      <c r="J668" t="s">
        <v>61</v>
      </c>
      <c r="K668" t="s">
        <v>62</v>
      </c>
      <c r="M668" t="s">
        <v>61</v>
      </c>
      <c r="N668" t="s">
        <v>61</v>
      </c>
    </row>
    <row r="669" spans="1:14" x14ac:dyDescent="0.2">
      <c r="A669" s="1" t="s">
        <v>7732</v>
      </c>
      <c r="B669" s="1" t="s">
        <v>31574</v>
      </c>
      <c r="C669" t="s">
        <v>5735</v>
      </c>
      <c r="D669" s="22">
        <v>30333126</v>
      </c>
      <c r="E669" t="s">
        <v>61</v>
      </c>
      <c r="F669" t="s">
        <v>61</v>
      </c>
      <c r="G669" t="s">
        <v>61</v>
      </c>
      <c r="H669" t="s">
        <v>61</v>
      </c>
      <c r="I669" t="s">
        <v>62</v>
      </c>
      <c r="J669" t="s">
        <v>61</v>
      </c>
      <c r="K669" t="s">
        <v>62</v>
      </c>
      <c r="L669" t="s">
        <v>62</v>
      </c>
      <c r="M669" t="s">
        <v>62</v>
      </c>
      <c r="N669" t="s">
        <v>61</v>
      </c>
    </row>
    <row r="670" spans="1:14" x14ac:dyDescent="0.2">
      <c r="A670" s="1" t="s">
        <v>7733</v>
      </c>
      <c r="B670" s="1" t="s">
        <v>31575</v>
      </c>
      <c r="C670" t="s">
        <v>5736</v>
      </c>
      <c r="D670" s="22">
        <v>30333126</v>
      </c>
      <c r="E670" t="s">
        <v>61</v>
      </c>
      <c r="F670" t="s">
        <v>61</v>
      </c>
      <c r="G670" t="s">
        <v>61</v>
      </c>
      <c r="H670" t="s">
        <v>61</v>
      </c>
      <c r="I670" t="s">
        <v>61</v>
      </c>
      <c r="J670" t="s">
        <v>61</v>
      </c>
      <c r="K670" t="s">
        <v>61</v>
      </c>
      <c r="M670" t="s">
        <v>61</v>
      </c>
      <c r="N670" t="s">
        <v>61</v>
      </c>
    </row>
    <row r="671" spans="1:14" x14ac:dyDescent="0.2">
      <c r="A671" s="1" t="s">
        <v>7734</v>
      </c>
      <c r="B671" s="1" t="s">
        <v>31576</v>
      </c>
      <c r="C671" t="s">
        <v>5737</v>
      </c>
      <c r="D671" s="22">
        <v>30333126</v>
      </c>
      <c r="E671" t="s">
        <v>61</v>
      </c>
      <c r="F671" t="s">
        <v>61</v>
      </c>
      <c r="G671" t="s">
        <v>61</v>
      </c>
      <c r="H671" t="s">
        <v>61</v>
      </c>
      <c r="I671" t="s">
        <v>62</v>
      </c>
      <c r="J671" t="s">
        <v>61</v>
      </c>
      <c r="K671" t="s">
        <v>62</v>
      </c>
      <c r="L671" t="s">
        <v>62</v>
      </c>
      <c r="M671" t="s">
        <v>61</v>
      </c>
      <c r="N671" t="s">
        <v>61</v>
      </c>
    </row>
    <row r="672" spans="1:14" x14ac:dyDescent="0.2">
      <c r="A672" s="1" t="s">
        <v>7735</v>
      </c>
      <c r="B672" s="1" t="s">
        <v>31577</v>
      </c>
      <c r="C672" t="s">
        <v>5738</v>
      </c>
      <c r="D672" s="22">
        <v>30333126</v>
      </c>
      <c r="E672" t="s">
        <v>61</v>
      </c>
      <c r="F672" t="s">
        <v>61</v>
      </c>
      <c r="G672" t="s">
        <v>61</v>
      </c>
      <c r="H672" t="s">
        <v>61</v>
      </c>
      <c r="I672" t="s">
        <v>61</v>
      </c>
      <c r="J672" t="s">
        <v>61</v>
      </c>
      <c r="K672" t="s">
        <v>61</v>
      </c>
      <c r="M672" t="s">
        <v>61</v>
      </c>
      <c r="N672" t="s">
        <v>61</v>
      </c>
    </row>
    <row r="673" spans="1:14" x14ac:dyDescent="0.2">
      <c r="A673" s="1" t="s">
        <v>7736</v>
      </c>
      <c r="B673" s="1" t="s">
        <v>31578</v>
      </c>
      <c r="C673" t="s">
        <v>5739</v>
      </c>
      <c r="D673" s="22">
        <v>30333126</v>
      </c>
      <c r="E673" t="s">
        <v>61</v>
      </c>
      <c r="F673" t="s">
        <v>61</v>
      </c>
      <c r="G673" t="s">
        <v>61</v>
      </c>
      <c r="H673" t="s">
        <v>61</v>
      </c>
      <c r="I673" t="s">
        <v>61</v>
      </c>
      <c r="J673" t="s">
        <v>61</v>
      </c>
      <c r="K673" t="s">
        <v>61</v>
      </c>
      <c r="M673" t="s">
        <v>62</v>
      </c>
      <c r="N673" t="s">
        <v>61</v>
      </c>
    </row>
    <row r="674" spans="1:14" x14ac:dyDescent="0.2">
      <c r="A674" s="1" t="s">
        <v>7737</v>
      </c>
      <c r="B674" s="1" t="s">
        <v>31579</v>
      </c>
      <c r="C674" t="s">
        <v>5740</v>
      </c>
      <c r="D674" s="22">
        <v>30333126</v>
      </c>
      <c r="E674" t="s">
        <v>61</v>
      </c>
      <c r="F674" t="s">
        <v>61</v>
      </c>
      <c r="G674" t="s">
        <v>61</v>
      </c>
      <c r="H674" t="s">
        <v>61</v>
      </c>
      <c r="J674" t="s">
        <v>61</v>
      </c>
      <c r="K674" t="s">
        <v>62</v>
      </c>
      <c r="L674" t="s">
        <v>62</v>
      </c>
      <c r="M674" t="s">
        <v>61</v>
      </c>
      <c r="N674" t="s">
        <v>61</v>
      </c>
    </row>
    <row r="675" spans="1:14" x14ac:dyDescent="0.2">
      <c r="A675" s="1" t="s">
        <v>7738</v>
      </c>
      <c r="B675" s="1" t="s">
        <v>31580</v>
      </c>
      <c r="C675" t="s">
        <v>5741</v>
      </c>
      <c r="D675" s="22">
        <v>30333126</v>
      </c>
      <c r="E675" t="s">
        <v>62</v>
      </c>
      <c r="G675" t="s">
        <v>61</v>
      </c>
      <c r="H675" t="s">
        <v>61</v>
      </c>
      <c r="I675" t="s">
        <v>61</v>
      </c>
      <c r="J675" t="s">
        <v>61</v>
      </c>
      <c r="K675" t="s">
        <v>62</v>
      </c>
      <c r="M675" t="s">
        <v>61</v>
      </c>
      <c r="N675" t="s">
        <v>61</v>
      </c>
    </row>
    <row r="676" spans="1:14" x14ac:dyDescent="0.2">
      <c r="A676" s="1" t="s">
        <v>7739</v>
      </c>
      <c r="B676" s="1" t="s">
        <v>31581</v>
      </c>
      <c r="C676" t="s">
        <v>5742</v>
      </c>
      <c r="D676" s="22">
        <v>30333126</v>
      </c>
      <c r="E676" t="s">
        <v>62</v>
      </c>
      <c r="G676" t="s">
        <v>61</v>
      </c>
      <c r="H676" t="s">
        <v>61</v>
      </c>
      <c r="I676" t="s">
        <v>61</v>
      </c>
      <c r="J676" t="s">
        <v>61</v>
      </c>
      <c r="K676" t="s">
        <v>61</v>
      </c>
      <c r="M676" t="s">
        <v>62</v>
      </c>
      <c r="N676" t="s">
        <v>61</v>
      </c>
    </row>
    <row r="677" spans="1:14" x14ac:dyDescent="0.2">
      <c r="A677" s="1" t="s">
        <v>7740</v>
      </c>
      <c r="B677" s="1" t="s">
        <v>31582</v>
      </c>
      <c r="C677" t="s">
        <v>5743</v>
      </c>
      <c r="D677" s="22">
        <v>30333126</v>
      </c>
      <c r="E677" t="s">
        <v>61</v>
      </c>
      <c r="F677" t="s">
        <v>61</v>
      </c>
      <c r="G677" t="s">
        <v>61</v>
      </c>
      <c r="H677" t="s">
        <v>61</v>
      </c>
      <c r="I677" t="s">
        <v>62</v>
      </c>
      <c r="J677" t="s">
        <v>61</v>
      </c>
      <c r="K677" t="s">
        <v>61</v>
      </c>
      <c r="M677" t="s">
        <v>62</v>
      </c>
      <c r="N677" t="s">
        <v>61</v>
      </c>
    </row>
    <row r="678" spans="1:14" x14ac:dyDescent="0.2">
      <c r="A678" s="1" t="s">
        <v>7741</v>
      </c>
      <c r="B678" s="1" t="s">
        <v>31583</v>
      </c>
      <c r="C678" t="s">
        <v>5744</v>
      </c>
      <c r="D678" s="22">
        <v>30333126</v>
      </c>
      <c r="E678" t="s">
        <v>61</v>
      </c>
      <c r="F678" t="s">
        <v>61</v>
      </c>
      <c r="G678" t="s">
        <v>61</v>
      </c>
      <c r="H678" t="s">
        <v>61</v>
      </c>
      <c r="I678" t="s">
        <v>62</v>
      </c>
      <c r="J678" t="s">
        <v>61</v>
      </c>
      <c r="K678" t="s">
        <v>62</v>
      </c>
      <c r="L678" t="s">
        <v>62</v>
      </c>
      <c r="M678" t="s">
        <v>62</v>
      </c>
      <c r="N678" t="s">
        <v>61</v>
      </c>
    </row>
    <row r="679" spans="1:14" x14ac:dyDescent="0.2">
      <c r="A679" s="1" t="s">
        <v>7742</v>
      </c>
      <c r="B679" s="1" t="s">
        <v>31584</v>
      </c>
      <c r="C679" t="s">
        <v>5745</v>
      </c>
      <c r="D679">
        <v>30333126</v>
      </c>
      <c r="E679" t="s">
        <v>61</v>
      </c>
      <c r="F679" t="s">
        <v>61</v>
      </c>
      <c r="G679" t="s">
        <v>61</v>
      </c>
      <c r="H679" t="s">
        <v>61</v>
      </c>
      <c r="I679" t="s">
        <v>61</v>
      </c>
      <c r="J679" t="s">
        <v>61</v>
      </c>
      <c r="K679" t="s">
        <v>61</v>
      </c>
      <c r="M679" t="s">
        <v>61</v>
      </c>
      <c r="N679" t="s">
        <v>61</v>
      </c>
    </row>
    <row r="680" spans="1:14" x14ac:dyDescent="0.2">
      <c r="A680" s="1" t="s">
        <v>7743</v>
      </c>
      <c r="B680" s="1" t="s">
        <v>31585</v>
      </c>
      <c r="C680" t="s">
        <v>5746</v>
      </c>
      <c r="D680" s="22">
        <v>30333126</v>
      </c>
      <c r="E680" t="s">
        <v>61</v>
      </c>
      <c r="F680" t="s">
        <v>61</v>
      </c>
      <c r="G680" t="s">
        <v>61</v>
      </c>
      <c r="H680" t="s">
        <v>61</v>
      </c>
      <c r="I680" t="s">
        <v>61</v>
      </c>
      <c r="J680" t="s">
        <v>61</v>
      </c>
      <c r="K680" t="s">
        <v>61</v>
      </c>
      <c r="M680" t="s">
        <v>61</v>
      </c>
      <c r="N680" t="s">
        <v>61</v>
      </c>
    </row>
    <row r="681" spans="1:14" x14ac:dyDescent="0.2">
      <c r="A681" s="1" t="s">
        <v>7744</v>
      </c>
      <c r="B681" s="1" t="s">
        <v>31586</v>
      </c>
      <c r="C681" t="s">
        <v>5747</v>
      </c>
      <c r="D681" s="22">
        <v>30333126</v>
      </c>
      <c r="E681" t="s">
        <v>61</v>
      </c>
      <c r="F681" t="s">
        <v>61</v>
      </c>
      <c r="G681" t="s">
        <v>61</v>
      </c>
      <c r="H681" t="s">
        <v>61</v>
      </c>
      <c r="I681" t="s">
        <v>62</v>
      </c>
      <c r="J681" t="s">
        <v>61</v>
      </c>
      <c r="K681" t="s">
        <v>62</v>
      </c>
      <c r="L681" t="s">
        <v>62</v>
      </c>
      <c r="M681" t="s">
        <v>61</v>
      </c>
      <c r="N681" t="s">
        <v>61</v>
      </c>
    </row>
    <row r="682" spans="1:14" x14ac:dyDescent="0.2">
      <c r="A682" s="1" t="s">
        <v>7745</v>
      </c>
      <c r="B682" s="1" t="s">
        <v>31587</v>
      </c>
      <c r="C682" t="s">
        <v>5748</v>
      </c>
      <c r="D682" s="22">
        <v>30333126</v>
      </c>
      <c r="E682" t="s">
        <v>61</v>
      </c>
      <c r="F682" t="s">
        <v>61</v>
      </c>
      <c r="G682" t="s">
        <v>61</v>
      </c>
      <c r="H682" t="s">
        <v>61</v>
      </c>
      <c r="I682" t="s">
        <v>61</v>
      </c>
      <c r="J682" t="s">
        <v>61</v>
      </c>
      <c r="K682" t="s">
        <v>61</v>
      </c>
      <c r="M682" t="s">
        <v>62</v>
      </c>
      <c r="N682" t="s">
        <v>61</v>
      </c>
    </row>
    <row r="683" spans="1:14" x14ac:dyDescent="0.2">
      <c r="A683" s="1" t="s">
        <v>7746</v>
      </c>
      <c r="B683" s="1" t="s">
        <v>31588</v>
      </c>
      <c r="C683" t="s">
        <v>5749</v>
      </c>
      <c r="D683" s="22">
        <v>30333126</v>
      </c>
      <c r="E683" t="s">
        <v>61</v>
      </c>
      <c r="F683" t="s">
        <v>61</v>
      </c>
      <c r="G683" t="s">
        <v>61</v>
      </c>
      <c r="H683" t="s">
        <v>61</v>
      </c>
      <c r="I683" t="s">
        <v>62</v>
      </c>
      <c r="J683" t="s">
        <v>61</v>
      </c>
      <c r="K683" t="s">
        <v>62</v>
      </c>
      <c r="L683" t="s">
        <v>62</v>
      </c>
      <c r="M683" t="s">
        <v>62</v>
      </c>
      <c r="N683" t="s">
        <v>61</v>
      </c>
    </row>
    <row r="684" spans="1:14" x14ac:dyDescent="0.2">
      <c r="A684" s="1" t="s">
        <v>7747</v>
      </c>
      <c r="B684" s="1" t="s">
        <v>31589</v>
      </c>
      <c r="C684" t="s">
        <v>5750</v>
      </c>
      <c r="D684" s="22">
        <v>30333126</v>
      </c>
      <c r="E684" t="s">
        <v>62</v>
      </c>
      <c r="F684" t="s">
        <v>61</v>
      </c>
      <c r="G684" t="s">
        <v>61</v>
      </c>
      <c r="H684" t="s">
        <v>61</v>
      </c>
      <c r="I684" t="s">
        <v>62</v>
      </c>
      <c r="J684" t="s">
        <v>61</v>
      </c>
      <c r="K684" t="s">
        <v>62</v>
      </c>
      <c r="L684" t="s">
        <v>62</v>
      </c>
      <c r="M684" t="s">
        <v>62</v>
      </c>
      <c r="N684" t="s">
        <v>61</v>
      </c>
    </row>
    <row r="685" spans="1:14" x14ac:dyDescent="0.2">
      <c r="A685" s="1" t="s">
        <v>7748</v>
      </c>
      <c r="B685" s="1" t="s">
        <v>31590</v>
      </c>
      <c r="C685" t="s">
        <v>5751</v>
      </c>
      <c r="D685" s="22">
        <v>30333126</v>
      </c>
      <c r="E685" t="s">
        <v>61</v>
      </c>
      <c r="F685" t="s">
        <v>61</v>
      </c>
      <c r="G685" t="s">
        <v>61</v>
      </c>
      <c r="H685" t="s">
        <v>61</v>
      </c>
      <c r="I685" t="s">
        <v>62</v>
      </c>
      <c r="J685" t="s">
        <v>61</v>
      </c>
      <c r="K685" t="s">
        <v>62</v>
      </c>
      <c r="L685" t="s">
        <v>62</v>
      </c>
      <c r="M685" t="s">
        <v>61</v>
      </c>
      <c r="N685" t="s">
        <v>61</v>
      </c>
    </row>
    <row r="686" spans="1:14" x14ac:dyDescent="0.2">
      <c r="A686" s="1" t="s">
        <v>7749</v>
      </c>
      <c r="B686" s="1" t="s">
        <v>31591</v>
      </c>
      <c r="C686" t="s">
        <v>5752</v>
      </c>
      <c r="D686" s="22">
        <v>30333126</v>
      </c>
      <c r="E686" t="s">
        <v>62</v>
      </c>
      <c r="G686" t="s">
        <v>61</v>
      </c>
      <c r="H686" t="s">
        <v>61</v>
      </c>
      <c r="I686" t="s">
        <v>61</v>
      </c>
      <c r="J686" t="s">
        <v>61</v>
      </c>
      <c r="K686" t="s">
        <v>61</v>
      </c>
      <c r="M686" t="s">
        <v>62</v>
      </c>
      <c r="N686" t="s">
        <v>61</v>
      </c>
    </row>
    <row r="687" spans="1:14" x14ac:dyDescent="0.2">
      <c r="A687" s="1" t="s">
        <v>7750</v>
      </c>
      <c r="B687" s="1" t="s">
        <v>31592</v>
      </c>
      <c r="C687" t="s">
        <v>5753</v>
      </c>
      <c r="D687" s="22">
        <v>30333126</v>
      </c>
      <c r="E687" t="s">
        <v>62</v>
      </c>
      <c r="F687" t="s">
        <v>61</v>
      </c>
      <c r="G687" t="s">
        <v>61</v>
      </c>
      <c r="H687" t="s">
        <v>61</v>
      </c>
      <c r="I687" t="s">
        <v>61</v>
      </c>
      <c r="J687" t="s">
        <v>61</v>
      </c>
      <c r="K687" t="s">
        <v>61</v>
      </c>
      <c r="L687" t="s">
        <v>62</v>
      </c>
      <c r="M687" t="s">
        <v>62</v>
      </c>
      <c r="N687" t="s">
        <v>61</v>
      </c>
    </row>
    <row r="688" spans="1:14" x14ac:dyDescent="0.2">
      <c r="A688" s="1" t="s">
        <v>7751</v>
      </c>
      <c r="B688" s="1" t="s">
        <v>31593</v>
      </c>
      <c r="C688" t="s">
        <v>5754</v>
      </c>
      <c r="D688" s="22">
        <v>30333126</v>
      </c>
      <c r="E688" t="s">
        <v>61</v>
      </c>
      <c r="F688" t="s">
        <v>61</v>
      </c>
      <c r="G688" t="s">
        <v>61</v>
      </c>
      <c r="H688" t="s">
        <v>61</v>
      </c>
      <c r="I688" t="s">
        <v>61</v>
      </c>
      <c r="J688" t="s">
        <v>61</v>
      </c>
      <c r="K688" t="s">
        <v>61</v>
      </c>
      <c r="M688" t="s">
        <v>61</v>
      </c>
      <c r="N688" t="s">
        <v>61</v>
      </c>
    </row>
    <row r="689" spans="1:14" x14ac:dyDescent="0.2">
      <c r="A689" s="1" t="s">
        <v>7752</v>
      </c>
      <c r="B689" s="1" t="s">
        <v>31594</v>
      </c>
      <c r="C689" t="s">
        <v>5755</v>
      </c>
      <c r="D689" s="22">
        <v>30333126</v>
      </c>
      <c r="E689" t="s">
        <v>62</v>
      </c>
      <c r="F689" t="s">
        <v>62</v>
      </c>
      <c r="G689" t="s">
        <v>62</v>
      </c>
      <c r="H689" t="s">
        <v>61</v>
      </c>
      <c r="I689" t="s">
        <v>61</v>
      </c>
      <c r="J689" t="s">
        <v>62</v>
      </c>
      <c r="K689" t="s">
        <v>61</v>
      </c>
      <c r="M689" t="s">
        <v>61</v>
      </c>
      <c r="N689" t="s">
        <v>62</v>
      </c>
    </row>
    <row r="690" spans="1:14" x14ac:dyDescent="0.2">
      <c r="A690" s="1" t="s">
        <v>7753</v>
      </c>
      <c r="B690" s="1" t="s">
        <v>31595</v>
      </c>
      <c r="C690" t="s">
        <v>5756</v>
      </c>
      <c r="D690">
        <v>30333126</v>
      </c>
      <c r="E690" t="s">
        <v>62</v>
      </c>
      <c r="F690" t="s">
        <v>61</v>
      </c>
      <c r="G690" t="s">
        <v>61</v>
      </c>
      <c r="H690" t="s">
        <v>61</v>
      </c>
      <c r="I690" t="s">
        <v>61</v>
      </c>
      <c r="J690" t="s">
        <v>61</v>
      </c>
      <c r="K690" t="s">
        <v>61</v>
      </c>
      <c r="L690" t="s">
        <v>62</v>
      </c>
      <c r="M690" t="s">
        <v>62</v>
      </c>
      <c r="N690" t="s">
        <v>61</v>
      </c>
    </row>
    <row r="691" spans="1:14" x14ac:dyDescent="0.2">
      <c r="A691" s="1" t="s">
        <v>7754</v>
      </c>
      <c r="B691" s="1" t="s">
        <v>31596</v>
      </c>
      <c r="C691" t="s">
        <v>5757</v>
      </c>
      <c r="D691" s="22">
        <v>30333126</v>
      </c>
      <c r="E691" t="s">
        <v>62</v>
      </c>
      <c r="F691" t="s">
        <v>62</v>
      </c>
      <c r="G691" t="s">
        <v>62</v>
      </c>
      <c r="H691" t="s">
        <v>61</v>
      </c>
      <c r="I691" t="s">
        <v>62</v>
      </c>
      <c r="J691" t="s">
        <v>62</v>
      </c>
      <c r="K691" t="s">
        <v>61</v>
      </c>
      <c r="M691" t="s">
        <v>62</v>
      </c>
      <c r="N691" t="s">
        <v>62</v>
      </c>
    </row>
    <row r="692" spans="1:14" x14ac:dyDescent="0.2">
      <c r="A692" s="1" t="s">
        <v>7755</v>
      </c>
      <c r="B692" s="1" t="s">
        <v>31597</v>
      </c>
      <c r="C692" t="s">
        <v>5758</v>
      </c>
      <c r="D692" s="22">
        <v>30333126</v>
      </c>
      <c r="E692" t="s">
        <v>61</v>
      </c>
      <c r="F692" t="s">
        <v>61</v>
      </c>
      <c r="G692" t="s">
        <v>61</v>
      </c>
      <c r="H692" t="s">
        <v>61</v>
      </c>
      <c r="I692" t="s">
        <v>62</v>
      </c>
      <c r="J692" t="s">
        <v>61</v>
      </c>
      <c r="K692" t="s">
        <v>62</v>
      </c>
      <c r="L692" t="s">
        <v>62</v>
      </c>
      <c r="M692" t="s">
        <v>61</v>
      </c>
      <c r="N692" t="s">
        <v>61</v>
      </c>
    </row>
    <row r="693" spans="1:14" x14ac:dyDescent="0.2">
      <c r="A693" s="1" t="s">
        <v>7756</v>
      </c>
      <c r="B693" s="1" t="s">
        <v>31598</v>
      </c>
      <c r="C693" t="s">
        <v>5759</v>
      </c>
      <c r="D693" s="22">
        <v>30333126</v>
      </c>
      <c r="E693" t="s">
        <v>61</v>
      </c>
      <c r="F693" t="s">
        <v>61</v>
      </c>
      <c r="G693" t="s">
        <v>61</v>
      </c>
      <c r="H693" t="s">
        <v>61</v>
      </c>
      <c r="I693" t="s">
        <v>62</v>
      </c>
      <c r="J693" t="s">
        <v>61</v>
      </c>
      <c r="K693" t="s">
        <v>61</v>
      </c>
      <c r="M693" t="s">
        <v>62</v>
      </c>
      <c r="N693" t="s">
        <v>61</v>
      </c>
    </row>
    <row r="694" spans="1:14" x14ac:dyDescent="0.2">
      <c r="A694" s="1" t="s">
        <v>7757</v>
      </c>
      <c r="B694" s="1" t="s">
        <v>31599</v>
      </c>
      <c r="C694" t="s">
        <v>5760</v>
      </c>
      <c r="D694" s="22">
        <v>30333126</v>
      </c>
      <c r="E694" t="s">
        <v>62</v>
      </c>
      <c r="G694" t="s">
        <v>61</v>
      </c>
      <c r="H694" t="s">
        <v>61</v>
      </c>
      <c r="I694" t="s">
        <v>61</v>
      </c>
      <c r="J694" t="s">
        <v>61</v>
      </c>
      <c r="K694" t="s">
        <v>61</v>
      </c>
      <c r="L694" t="s">
        <v>62</v>
      </c>
      <c r="M694" t="s">
        <v>62</v>
      </c>
      <c r="N694" t="s">
        <v>61</v>
      </c>
    </row>
    <row r="695" spans="1:14" x14ac:dyDescent="0.2">
      <c r="A695" s="1" t="s">
        <v>7758</v>
      </c>
      <c r="B695" s="1" t="s">
        <v>31600</v>
      </c>
      <c r="C695" t="s">
        <v>5761</v>
      </c>
      <c r="D695" s="22">
        <v>30333126</v>
      </c>
      <c r="E695" t="s">
        <v>62</v>
      </c>
      <c r="G695" t="s">
        <v>61</v>
      </c>
      <c r="H695" t="s">
        <v>61</v>
      </c>
      <c r="I695" t="s">
        <v>62</v>
      </c>
      <c r="J695" t="s">
        <v>61</v>
      </c>
      <c r="K695" t="s">
        <v>62</v>
      </c>
      <c r="L695" t="s">
        <v>62</v>
      </c>
      <c r="M695" t="s">
        <v>62</v>
      </c>
      <c r="N695" t="s">
        <v>61</v>
      </c>
    </row>
    <row r="696" spans="1:14" x14ac:dyDescent="0.2">
      <c r="A696" s="1" t="s">
        <v>7759</v>
      </c>
      <c r="B696" s="1" t="s">
        <v>31601</v>
      </c>
      <c r="C696" t="s">
        <v>5762</v>
      </c>
      <c r="D696" s="22">
        <v>30333126</v>
      </c>
      <c r="E696" t="s">
        <v>61</v>
      </c>
      <c r="F696" t="s">
        <v>61</v>
      </c>
      <c r="G696" t="s">
        <v>61</v>
      </c>
      <c r="H696" t="s">
        <v>61</v>
      </c>
      <c r="I696" t="s">
        <v>61</v>
      </c>
      <c r="J696" t="s">
        <v>61</v>
      </c>
      <c r="K696" t="s">
        <v>61</v>
      </c>
      <c r="M696" t="s">
        <v>62</v>
      </c>
      <c r="N696" t="s">
        <v>61</v>
      </c>
    </row>
    <row r="697" spans="1:14" x14ac:dyDescent="0.2">
      <c r="A697" s="1" t="s">
        <v>7760</v>
      </c>
      <c r="B697" s="1" t="s">
        <v>31602</v>
      </c>
      <c r="C697" t="s">
        <v>5763</v>
      </c>
      <c r="D697" s="22">
        <v>30333126</v>
      </c>
      <c r="E697" t="s">
        <v>61</v>
      </c>
      <c r="F697" t="s">
        <v>61</v>
      </c>
      <c r="G697" t="s">
        <v>61</v>
      </c>
      <c r="H697" t="s">
        <v>61</v>
      </c>
      <c r="I697" t="s">
        <v>61</v>
      </c>
      <c r="J697" t="s">
        <v>61</v>
      </c>
      <c r="K697" t="s">
        <v>61</v>
      </c>
      <c r="M697" t="s">
        <v>61</v>
      </c>
      <c r="N697" t="s">
        <v>61</v>
      </c>
    </row>
    <row r="698" spans="1:14" x14ac:dyDescent="0.2">
      <c r="A698" s="1" t="s">
        <v>7761</v>
      </c>
      <c r="B698" s="1" t="s">
        <v>31603</v>
      </c>
      <c r="C698" t="s">
        <v>5764</v>
      </c>
      <c r="D698" s="22">
        <v>30333126</v>
      </c>
      <c r="E698" t="s">
        <v>61</v>
      </c>
      <c r="F698" t="s">
        <v>61</v>
      </c>
      <c r="G698" t="s">
        <v>61</v>
      </c>
      <c r="H698" t="s">
        <v>61</v>
      </c>
      <c r="J698" t="s">
        <v>61</v>
      </c>
      <c r="K698" t="s">
        <v>61</v>
      </c>
      <c r="L698" t="s">
        <v>62</v>
      </c>
      <c r="M698" t="s">
        <v>62</v>
      </c>
      <c r="N698" t="s">
        <v>61</v>
      </c>
    </row>
    <row r="699" spans="1:14" x14ac:dyDescent="0.2">
      <c r="A699" s="1" t="s">
        <v>7762</v>
      </c>
      <c r="B699" s="1" t="s">
        <v>31604</v>
      </c>
      <c r="C699" t="s">
        <v>5765</v>
      </c>
      <c r="D699" s="22">
        <v>30333126</v>
      </c>
      <c r="E699" t="s">
        <v>62</v>
      </c>
      <c r="F699" t="s">
        <v>62</v>
      </c>
      <c r="G699" t="s">
        <v>62</v>
      </c>
      <c r="H699" t="s">
        <v>61</v>
      </c>
      <c r="J699" t="s">
        <v>62</v>
      </c>
      <c r="K699" t="s">
        <v>61</v>
      </c>
      <c r="M699" t="s">
        <v>61</v>
      </c>
      <c r="N699" t="s">
        <v>62</v>
      </c>
    </row>
    <row r="700" spans="1:14" x14ac:dyDescent="0.2">
      <c r="A700" s="1" t="s">
        <v>7763</v>
      </c>
      <c r="B700" s="1" t="s">
        <v>31605</v>
      </c>
      <c r="C700" t="s">
        <v>5766</v>
      </c>
      <c r="D700" s="22">
        <v>30333126</v>
      </c>
      <c r="E700" t="s">
        <v>62</v>
      </c>
      <c r="F700" t="s">
        <v>62</v>
      </c>
      <c r="G700" t="s">
        <v>62</v>
      </c>
      <c r="H700" t="s">
        <v>61</v>
      </c>
      <c r="J700" t="s">
        <v>62</v>
      </c>
      <c r="K700" t="s">
        <v>61</v>
      </c>
      <c r="L700" t="s">
        <v>62</v>
      </c>
      <c r="M700" t="s">
        <v>61</v>
      </c>
      <c r="N700" t="s">
        <v>62</v>
      </c>
    </row>
    <row r="701" spans="1:14" x14ac:dyDescent="0.2">
      <c r="A701" s="1" t="s">
        <v>7764</v>
      </c>
      <c r="B701" s="1" t="s">
        <v>31606</v>
      </c>
      <c r="C701" t="s">
        <v>5767</v>
      </c>
      <c r="D701">
        <v>30333126</v>
      </c>
      <c r="E701" t="s">
        <v>62</v>
      </c>
      <c r="F701" t="s">
        <v>62</v>
      </c>
      <c r="G701" t="s">
        <v>62</v>
      </c>
      <c r="H701" t="s">
        <v>61</v>
      </c>
      <c r="J701" t="s">
        <v>62</v>
      </c>
      <c r="K701" t="s">
        <v>61</v>
      </c>
      <c r="L701" t="s">
        <v>62</v>
      </c>
      <c r="M701" t="s">
        <v>61</v>
      </c>
      <c r="N701" t="s">
        <v>62</v>
      </c>
    </row>
    <row r="702" spans="1:14" x14ac:dyDescent="0.2">
      <c r="A702" s="1" t="s">
        <v>7765</v>
      </c>
      <c r="B702" s="1" t="s">
        <v>31607</v>
      </c>
      <c r="C702" t="s">
        <v>5768</v>
      </c>
      <c r="D702" s="22">
        <v>30333126</v>
      </c>
      <c r="E702" t="s">
        <v>62</v>
      </c>
      <c r="F702" t="s">
        <v>62</v>
      </c>
      <c r="G702" t="s">
        <v>62</v>
      </c>
      <c r="H702" t="s">
        <v>61</v>
      </c>
      <c r="I702" t="s">
        <v>62</v>
      </c>
      <c r="J702" t="s">
        <v>62</v>
      </c>
      <c r="K702" t="s">
        <v>61</v>
      </c>
      <c r="M702" t="s">
        <v>62</v>
      </c>
      <c r="N702" t="s">
        <v>62</v>
      </c>
    </row>
    <row r="703" spans="1:14" x14ac:dyDescent="0.2">
      <c r="A703" s="1" t="s">
        <v>7766</v>
      </c>
      <c r="B703" s="1" t="s">
        <v>31608</v>
      </c>
      <c r="C703" t="s">
        <v>5769</v>
      </c>
      <c r="D703" s="22">
        <v>30333126</v>
      </c>
      <c r="E703" t="s">
        <v>61</v>
      </c>
      <c r="F703" t="s">
        <v>61</v>
      </c>
      <c r="G703" t="s">
        <v>61</v>
      </c>
      <c r="H703" t="s">
        <v>61</v>
      </c>
      <c r="I703" t="s">
        <v>61</v>
      </c>
      <c r="J703" t="s">
        <v>61</v>
      </c>
      <c r="K703" t="s">
        <v>61</v>
      </c>
      <c r="M703" t="s">
        <v>61</v>
      </c>
      <c r="N703" t="s">
        <v>61</v>
      </c>
    </row>
    <row r="704" spans="1:14" x14ac:dyDescent="0.2">
      <c r="A704" s="1" t="s">
        <v>7767</v>
      </c>
      <c r="B704" s="1" t="s">
        <v>31609</v>
      </c>
      <c r="C704" t="s">
        <v>5770</v>
      </c>
      <c r="D704" s="22">
        <v>30333126</v>
      </c>
      <c r="E704" t="s">
        <v>61</v>
      </c>
      <c r="F704" t="s">
        <v>61</v>
      </c>
      <c r="G704" t="s">
        <v>61</v>
      </c>
      <c r="H704" t="s">
        <v>61</v>
      </c>
      <c r="I704" t="s">
        <v>61</v>
      </c>
      <c r="J704" t="s">
        <v>61</v>
      </c>
      <c r="K704" t="s">
        <v>61</v>
      </c>
      <c r="M704" t="s">
        <v>61</v>
      </c>
      <c r="N704" t="s">
        <v>61</v>
      </c>
    </row>
    <row r="705" spans="1:14" x14ac:dyDescent="0.2">
      <c r="A705" s="1" t="s">
        <v>7768</v>
      </c>
      <c r="B705" s="1" t="s">
        <v>31610</v>
      </c>
      <c r="C705" t="s">
        <v>5771</v>
      </c>
      <c r="D705" s="22">
        <v>30333126</v>
      </c>
      <c r="E705" t="s">
        <v>62</v>
      </c>
      <c r="F705" t="s">
        <v>62</v>
      </c>
      <c r="G705" t="s">
        <v>62</v>
      </c>
      <c r="H705" t="s">
        <v>61</v>
      </c>
      <c r="I705" t="s">
        <v>62</v>
      </c>
      <c r="K705" t="s">
        <v>61</v>
      </c>
      <c r="L705" t="s">
        <v>62</v>
      </c>
      <c r="M705" t="s">
        <v>62</v>
      </c>
      <c r="N705" t="s">
        <v>62</v>
      </c>
    </row>
    <row r="706" spans="1:14" x14ac:dyDescent="0.2">
      <c r="A706" s="1" t="s">
        <v>7769</v>
      </c>
      <c r="B706" s="1" t="s">
        <v>31611</v>
      </c>
      <c r="C706" t="s">
        <v>5772</v>
      </c>
      <c r="D706" s="22">
        <v>30333126</v>
      </c>
      <c r="E706" t="s">
        <v>62</v>
      </c>
      <c r="F706" t="s">
        <v>62</v>
      </c>
      <c r="G706" t="s">
        <v>62</v>
      </c>
      <c r="H706" t="s">
        <v>61</v>
      </c>
      <c r="I706" t="s">
        <v>62</v>
      </c>
      <c r="J706" t="s">
        <v>62</v>
      </c>
      <c r="K706" t="s">
        <v>61</v>
      </c>
      <c r="L706" t="s">
        <v>62</v>
      </c>
      <c r="M706" t="s">
        <v>62</v>
      </c>
      <c r="N706" t="s">
        <v>62</v>
      </c>
    </row>
    <row r="707" spans="1:14" x14ac:dyDescent="0.2">
      <c r="A707" s="1" t="s">
        <v>7770</v>
      </c>
      <c r="B707" s="1" t="s">
        <v>31612</v>
      </c>
      <c r="C707" t="s">
        <v>5773</v>
      </c>
      <c r="D707" s="22">
        <v>30333126</v>
      </c>
      <c r="E707" t="s">
        <v>61</v>
      </c>
      <c r="F707" t="s">
        <v>61</v>
      </c>
      <c r="G707" t="s">
        <v>61</v>
      </c>
      <c r="H707" t="s">
        <v>61</v>
      </c>
      <c r="I707" t="s">
        <v>61</v>
      </c>
      <c r="J707" t="s">
        <v>61</v>
      </c>
      <c r="K707" t="s">
        <v>61</v>
      </c>
      <c r="L707" t="s">
        <v>62</v>
      </c>
      <c r="M707" t="s">
        <v>62</v>
      </c>
      <c r="N707" t="s">
        <v>61</v>
      </c>
    </row>
    <row r="708" spans="1:14" x14ac:dyDescent="0.2">
      <c r="A708" s="1" t="s">
        <v>7771</v>
      </c>
      <c r="B708" s="1" t="s">
        <v>31613</v>
      </c>
      <c r="C708" t="s">
        <v>5774</v>
      </c>
      <c r="D708" s="22">
        <v>30333126</v>
      </c>
      <c r="E708" t="s">
        <v>62</v>
      </c>
      <c r="F708" t="s">
        <v>62</v>
      </c>
      <c r="G708" t="s">
        <v>62</v>
      </c>
      <c r="H708" t="s">
        <v>62</v>
      </c>
      <c r="I708" t="s">
        <v>62</v>
      </c>
      <c r="J708" t="s">
        <v>62</v>
      </c>
      <c r="K708" t="s">
        <v>62</v>
      </c>
      <c r="L708" t="s">
        <v>62</v>
      </c>
      <c r="M708" t="s">
        <v>62</v>
      </c>
      <c r="N708" t="s">
        <v>62</v>
      </c>
    </row>
    <row r="709" spans="1:14" x14ac:dyDescent="0.2">
      <c r="A709" s="1" t="s">
        <v>7772</v>
      </c>
      <c r="B709" s="1" t="s">
        <v>31614</v>
      </c>
      <c r="C709" t="s">
        <v>5775</v>
      </c>
      <c r="D709" s="22">
        <v>30333126</v>
      </c>
      <c r="E709" t="s">
        <v>61</v>
      </c>
      <c r="F709" t="s">
        <v>61</v>
      </c>
      <c r="G709" t="s">
        <v>61</v>
      </c>
      <c r="H709" t="s">
        <v>61</v>
      </c>
      <c r="I709" t="s">
        <v>61</v>
      </c>
      <c r="J709" t="s">
        <v>61</v>
      </c>
      <c r="K709" t="s">
        <v>61</v>
      </c>
      <c r="M709" t="s">
        <v>61</v>
      </c>
      <c r="N709" t="s">
        <v>61</v>
      </c>
    </row>
    <row r="710" spans="1:14" x14ac:dyDescent="0.2">
      <c r="A710" s="1" t="s">
        <v>7773</v>
      </c>
      <c r="B710" s="1" t="s">
        <v>31615</v>
      </c>
      <c r="C710" t="s">
        <v>5776</v>
      </c>
      <c r="D710" s="22">
        <v>30333126</v>
      </c>
      <c r="E710" t="s">
        <v>61</v>
      </c>
      <c r="F710" t="s">
        <v>61</v>
      </c>
      <c r="G710" t="s">
        <v>61</v>
      </c>
      <c r="H710" t="s">
        <v>61</v>
      </c>
      <c r="I710" t="s">
        <v>62</v>
      </c>
      <c r="J710" t="s">
        <v>61</v>
      </c>
      <c r="K710" t="s">
        <v>61</v>
      </c>
      <c r="L710" t="s">
        <v>62</v>
      </c>
      <c r="M710" t="s">
        <v>62</v>
      </c>
      <c r="N710" t="s">
        <v>61</v>
      </c>
    </row>
    <row r="711" spans="1:14" x14ac:dyDescent="0.2">
      <c r="A711" s="1" t="s">
        <v>7774</v>
      </c>
      <c r="B711" s="1" t="s">
        <v>31616</v>
      </c>
      <c r="C711" t="s">
        <v>5777</v>
      </c>
      <c r="D711" s="22">
        <v>30333126</v>
      </c>
      <c r="E711" t="s">
        <v>62</v>
      </c>
      <c r="F711" t="s">
        <v>61</v>
      </c>
      <c r="G711" t="s">
        <v>61</v>
      </c>
      <c r="H711" t="s">
        <v>61</v>
      </c>
      <c r="I711" t="s">
        <v>61</v>
      </c>
      <c r="J711" t="s">
        <v>61</v>
      </c>
      <c r="K711" t="s">
        <v>62</v>
      </c>
      <c r="M711" t="s">
        <v>62</v>
      </c>
      <c r="N711" t="s">
        <v>61</v>
      </c>
    </row>
    <row r="712" spans="1:14" x14ac:dyDescent="0.2">
      <c r="A712" s="1" t="s">
        <v>7775</v>
      </c>
      <c r="B712" s="1" t="s">
        <v>31617</v>
      </c>
      <c r="C712" t="s">
        <v>5778</v>
      </c>
      <c r="D712">
        <v>30333126</v>
      </c>
      <c r="E712" t="s">
        <v>61</v>
      </c>
      <c r="F712" t="s">
        <v>61</v>
      </c>
      <c r="G712" t="s">
        <v>61</v>
      </c>
      <c r="H712" t="s">
        <v>61</v>
      </c>
      <c r="I712" t="s">
        <v>61</v>
      </c>
      <c r="J712" t="s">
        <v>61</v>
      </c>
      <c r="K712" t="s">
        <v>61</v>
      </c>
      <c r="M712" t="s">
        <v>61</v>
      </c>
      <c r="N712" t="s">
        <v>61</v>
      </c>
    </row>
    <row r="713" spans="1:14" x14ac:dyDescent="0.2">
      <c r="A713" s="1" t="s">
        <v>7776</v>
      </c>
      <c r="B713" s="1" t="s">
        <v>31618</v>
      </c>
      <c r="C713" t="s">
        <v>5779</v>
      </c>
      <c r="D713" s="22">
        <v>30333126</v>
      </c>
      <c r="E713" t="s">
        <v>61</v>
      </c>
      <c r="F713" t="s">
        <v>61</v>
      </c>
      <c r="G713" t="s">
        <v>61</v>
      </c>
      <c r="H713" t="s">
        <v>61</v>
      </c>
      <c r="I713" t="s">
        <v>61</v>
      </c>
      <c r="J713" t="s">
        <v>61</v>
      </c>
      <c r="K713" t="s">
        <v>61</v>
      </c>
      <c r="M713" t="s">
        <v>61</v>
      </c>
      <c r="N713" t="s">
        <v>61</v>
      </c>
    </row>
    <row r="714" spans="1:14" x14ac:dyDescent="0.2">
      <c r="A714" s="1" t="s">
        <v>7777</v>
      </c>
      <c r="B714" s="1" t="s">
        <v>31619</v>
      </c>
      <c r="C714" t="s">
        <v>5780</v>
      </c>
      <c r="D714" s="22">
        <v>30333126</v>
      </c>
      <c r="E714" t="s">
        <v>61</v>
      </c>
      <c r="F714" t="s">
        <v>61</v>
      </c>
      <c r="G714" t="s">
        <v>61</v>
      </c>
      <c r="H714" t="s">
        <v>61</v>
      </c>
      <c r="I714" t="s">
        <v>61</v>
      </c>
      <c r="J714" t="s">
        <v>61</v>
      </c>
      <c r="K714" t="s">
        <v>61</v>
      </c>
      <c r="M714" t="s">
        <v>61</v>
      </c>
      <c r="N714" t="s">
        <v>61</v>
      </c>
    </row>
    <row r="715" spans="1:14" x14ac:dyDescent="0.2">
      <c r="A715" s="1" t="s">
        <v>7778</v>
      </c>
      <c r="B715" s="1" t="s">
        <v>31620</v>
      </c>
      <c r="C715" t="s">
        <v>5781</v>
      </c>
      <c r="D715" s="22">
        <v>30333126</v>
      </c>
      <c r="E715" t="s">
        <v>62</v>
      </c>
      <c r="F715" t="s">
        <v>62</v>
      </c>
      <c r="G715" t="s">
        <v>62</v>
      </c>
      <c r="H715" t="s">
        <v>61</v>
      </c>
      <c r="I715" t="s">
        <v>62</v>
      </c>
      <c r="J715" t="s">
        <v>62</v>
      </c>
      <c r="K715" t="s">
        <v>61</v>
      </c>
      <c r="M715" t="s">
        <v>62</v>
      </c>
      <c r="N715" t="s">
        <v>62</v>
      </c>
    </row>
    <row r="716" spans="1:14" x14ac:dyDescent="0.2">
      <c r="A716" s="1" t="s">
        <v>7779</v>
      </c>
      <c r="B716" s="1" t="s">
        <v>31621</v>
      </c>
      <c r="C716" t="s">
        <v>5782</v>
      </c>
      <c r="D716" s="22">
        <v>30333126</v>
      </c>
      <c r="E716" t="s">
        <v>61</v>
      </c>
      <c r="F716" t="s">
        <v>61</v>
      </c>
      <c r="G716" t="s">
        <v>61</v>
      </c>
      <c r="H716" t="s">
        <v>61</v>
      </c>
      <c r="I716" t="s">
        <v>61</v>
      </c>
      <c r="J716" t="s">
        <v>61</v>
      </c>
      <c r="K716" t="s">
        <v>61</v>
      </c>
      <c r="M716" t="s">
        <v>61</v>
      </c>
      <c r="N716" t="s">
        <v>61</v>
      </c>
    </row>
    <row r="717" spans="1:14" x14ac:dyDescent="0.2">
      <c r="A717" s="1" t="s">
        <v>7780</v>
      </c>
      <c r="B717" s="1" t="s">
        <v>31622</v>
      </c>
      <c r="C717" t="s">
        <v>5783</v>
      </c>
      <c r="D717" s="22">
        <v>30333126</v>
      </c>
      <c r="E717" t="s">
        <v>61</v>
      </c>
      <c r="F717" t="s">
        <v>61</v>
      </c>
      <c r="G717" t="s">
        <v>61</v>
      </c>
      <c r="H717" t="s">
        <v>61</v>
      </c>
      <c r="I717" t="s">
        <v>61</v>
      </c>
      <c r="J717" t="s">
        <v>61</v>
      </c>
      <c r="K717" t="s">
        <v>61</v>
      </c>
      <c r="L717" t="s">
        <v>62</v>
      </c>
      <c r="M717" t="s">
        <v>62</v>
      </c>
      <c r="N717" t="s">
        <v>61</v>
      </c>
    </row>
    <row r="718" spans="1:14" x14ac:dyDescent="0.2">
      <c r="A718" s="1" t="s">
        <v>7781</v>
      </c>
      <c r="B718" s="1" t="s">
        <v>31623</v>
      </c>
      <c r="C718" t="s">
        <v>5784</v>
      </c>
      <c r="D718" s="22">
        <v>30333126</v>
      </c>
      <c r="E718" t="s">
        <v>61</v>
      </c>
      <c r="F718" t="s">
        <v>61</v>
      </c>
      <c r="G718" t="s">
        <v>61</v>
      </c>
      <c r="H718" t="s">
        <v>61</v>
      </c>
      <c r="I718" t="s">
        <v>61</v>
      </c>
      <c r="J718" t="s">
        <v>61</v>
      </c>
      <c r="K718" t="s">
        <v>61</v>
      </c>
      <c r="M718" t="s">
        <v>61</v>
      </c>
      <c r="N718" t="s">
        <v>61</v>
      </c>
    </row>
    <row r="719" spans="1:14" x14ac:dyDescent="0.2">
      <c r="A719" s="1" t="s">
        <v>7782</v>
      </c>
      <c r="B719" s="1" t="s">
        <v>31624</v>
      </c>
      <c r="C719" t="s">
        <v>5785</v>
      </c>
      <c r="D719" s="22">
        <v>30333126</v>
      </c>
      <c r="E719" t="s">
        <v>61</v>
      </c>
      <c r="F719" t="s">
        <v>61</v>
      </c>
      <c r="G719" t="s">
        <v>61</v>
      </c>
      <c r="H719" t="s">
        <v>61</v>
      </c>
      <c r="I719" t="s">
        <v>61</v>
      </c>
      <c r="J719" t="s">
        <v>61</v>
      </c>
      <c r="K719" t="s">
        <v>61</v>
      </c>
      <c r="M719" t="s">
        <v>61</v>
      </c>
      <c r="N719" t="s">
        <v>61</v>
      </c>
    </row>
    <row r="720" spans="1:14" x14ac:dyDescent="0.2">
      <c r="A720" s="1" t="s">
        <v>7783</v>
      </c>
      <c r="B720" s="1" t="s">
        <v>31625</v>
      </c>
      <c r="C720" t="s">
        <v>5786</v>
      </c>
      <c r="D720" s="22">
        <v>30333126</v>
      </c>
      <c r="E720" t="s">
        <v>61</v>
      </c>
      <c r="F720" t="s">
        <v>61</v>
      </c>
      <c r="G720" t="s">
        <v>61</v>
      </c>
      <c r="H720" t="s">
        <v>61</v>
      </c>
      <c r="I720" t="s">
        <v>61</v>
      </c>
      <c r="J720" t="s">
        <v>61</v>
      </c>
      <c r="K720" t="s">
        <v>61</v>
      </c>
      <c r="M720" t="s">
        <v>61</v>
      </c>
      <c r="N720" t="s">
        <v>61</v>
      </c>
    </row>
    <row r="721" spans="1:14" x14ac:dyDescent="0.2">
      <c r="A721" s="1" t="s">
        <v>7784</v>
      </c>
      <c r="B721" s="1" t="s">
        <v>31626</v>
      </c>
      <c r="C721" t="s">
        <v>5787</v>
      </c>
      <c r="D721" s="22">
        <v>30333126</v>
      </c>
      <c r="E721" t="s">
        <v>61</v>
      </c>
      <c r="F721" t="s">
        <v>61</v>
      </c>
      <c r="G721" t="s">
        <v>61</v>
      </c>
      <c r="H721" t="s">
        <v>61</v>
      </c>
      <c r="I721" t="s">
        <v>62</v>
      </c>
      <c r="J721" t="s">
        <v>61</v>
      </c>
      <c r="K721" t="s">
        <v>61</v>
      </c>
      <c r="L721" t="s">
        <v>62</v>
      </c>
      <c r="M721" t="s">
        <v>62</v>
      </c>
      <c r="N721" t="s">
        <v>61</v>
      </c>
    </row>
    <row r="722" spans="1:14" x14ac:dyDescent="0.2">
      <c r="A722" s="1" t="s">
        <v>7785</v>
      </c>
      <c r="B722" s="1" t="s">
        <v>31627</v>
      </c>
      <c r="C722" t="s">
        <v>5788</v>
      </c>
      <c r="D722" s="22">
        <v>30333126</v>
      </c>
      <c r="E722" t="s">
        <v>61</v>
      </c>
      <c r="F722" t="s">
        <v>61</v>
      </c>
      <c r="G722" t="s">
        <v>61</v>
      </c>
      <c r="H722" t="s">
        <v>61</v>
      </c>
      <c r="I722" t="s">
        <v>61</v>
      </c>
      <c r="J722" t="s">
        <v>61</v>
      </c>
      <c r="K722" t="s">
        <v>61</v>
      </c>
      <c r="M722" t="s">
        <v>61</v>
      </c>
      <c r="N722" t="s">
        <v>61</v>
      </c>
    </row>
    <row r="723" spans="1:14" x14ac:dyDescent="0.2">
      <c r="A723" s="1" t="s">
        <v>7786</v>
      </c>
      <c r="B723" s="1" t="s">
        <v>31628</v>
      </c>
      <c r="C723" t="s">
        <v>5789</v>
      </c>
      <c r="D723">
        <v>30333126</v>
      </c>
      <c r="E723" t="s">
        <v>62</v>
      </c>
      <c r="F723" t="s">
        <v>62</v>
      </c>
      <c r="G723" t="s">
        <v>62</v>
      </c>
      <c r="H723" t="s">
        <v>61</v>
      </c>
      <c r="I723" t="s">
        <v>62</v>
      </c>
      <c r="J723" t="s">
        <v>62</v>
      </c>
      <c r="K723" t="s">
        <v>61</v>
      </c>
      <c r="M723" t="s">
        <v>62</v>
      </c>
      <c r="N723" t="s">
        <v>62</v>
      </c>
    </row>
    <row r="724" spans="1:14" x14ac:dyDescent="0.2">
      <c r="A724" s="1" t="s">
        <v>7787</v>
      </c>
      <c r="B724" s="1" t="s">
        <v>31629</v>
      </c>
      <c r="C724" t="s">
        <v>5790</v>
      </c>
      <c r="D724" s="22">
        <v>30333126</v>
      </c>
      <c r="E724" t="s">
        <v>62</v>
      </c>
      <c r="F724" t="s">
        <v>62</v>
      </c>
      <c r="G724" t="s">
        <v>62</v>
      </c>
      <c r="H724" t="s">
        <v>61</v>
      </c>
      <c r="I724" t="s">
        <v>61</v>
      </c>
      <c r="K724" t="s">
        <v>61</v>
      </c>
      <c r="M724" t="s">
        <v>61</v>
      </c>
      <c r="N724" t="s">
        <v>62</v>
      </c>
    </row>
    <row r="725" spans="1:14" x14ac:dyDescent="0.2">
      <c r="A725" s="1" t="s">
        <v>7788</v>
      </c>
      <c r="B725" s="1" t="s">
        <v>31630</v>
      </c>
      <c r="C725" t="s">
        <v>5791</v>
      </c>
      <c r="D725" s="22">
        <v>30333126</v>
      </c>
      <c r="E725" t="s">
        <v>61</v>
      </c>
      <c r="F725" t="s">
        <v>61</v>
      </c>
      <c r="G725" t="s">
        <v>61</v>
      </c>
      <c r="H725" t="s">
        <v>61</v>
      </c>
      <c r="I725" t="s">
        <v>61</v>
      </c>
      <c r="J725" t="s">
        <v>61</v>
      </c>
      <c r="K725" t="s">
        <v>61</v>
      </c>
      <c r="L725" t="s">
        <v>62</v>
      </c>
      <c r="M725" t="s">
        <v>62</v>
      </c>
      <c r="N725" t="s">
        <v>61</v>
      </c>
    </row>
    <row r="726" spans="1:14" x14ac:dyDescent="0.2">
      <c r="A726" s="1" t="s">
        <v>7789</v>
      </c>
      <c r="B726" s="1" t="s">
        <v>31631</v>
      </c>
      <c r="C726" t="s">
        <v>5792</v>
      </c>
      <c r="D726" s="22">
        <v>30333126</v>
      </c>
      <c r="E726" t="s">
        <v>62</v>
      </c>
      <c r="F726" t="s">
        <v>61</v>
      </c>
      <c r="G726" t="s">
        <v>61</v>
      </c>
      <c r="H726" t="s">
        <v>62</v>
      </c>
      <c r="I726" t="s">
        <v>62</v>
      </c>
      <c r="J726" t="s">
        <v>61</v>
      </c>
      <c r="K726" t="s">
        <v>62</v>
      </c>
      <c r="L726" t="s">
        <v>62</v>
      </c>
      <c r="M726" t="s">
        <v>62</v>
      </c>
      <c r="N726" t="s">
        <v>61</v>
      </c>
    </row>
    <row r="727" spans="1:14" x14ac:dyDescent="0.2">
      <c r="A727" s="1" t="s">
        <v>7790</v>
      </c>
      <c r="B727" s="1" t="s">
        <v>31632</v>
      </c>
      <c r="C727" t="s">
        <v>5793</v>
      </c>
      <c r="D727" s="22">
        <v>30333126</v>
      </c>
      <c r="E727" t="s">
        <v>62</v>
      </c>
      <c r="F727" t="s">
        <v>62</v>
      </c>
      <c r="G727" t="s">
        <v>62</v>
      </c>
      <c r="H727" t="s">
        <v>61</v>
      </c>
      <c r="I727" t="s">
        <v>62</v>
      </c>
      <c r="J727" t="s">
        <v>62</v>
      </c>
      <c r="K727" t="s">
        <v>61</v>
      </c>
      <c r="M727" t="s">
        <v>62</v>
      </c>
      <c r="N727" t="s">
        <v>62</v>
      </c>
    </row>
    <row r="728" spans="1:14" x14ac:dyDescent="0.2">
      <c r="A728" s="1" t="s">
        <v>7791</v>
      </c>
      <c r="B728" s="1" t="s">
        <v>31633</v>
      </c>
      <c r="C728" t="s">
        <v>5794</v>
      </c>
      <c r="D728" s="22">
        <v>30333126</v>
      </c>
      <c r="E728" t="s">
        <v>61</v>
      </c>
      <c r="F728" t="s">
        <v>61</v>
      </c>
      <c r="G728" t="s">
        <v>61</v>
      </c>
      <c r="H728" t="s">
        <v>61</v>
      </c>
      <c r="I728" t="s">
        <v>61</v>
      </c>
      <c r="J728" t="s">
        <v>61</v>
      </c>
      <c r="K728" t="s">
        <v>61</v>
      </c>
      <c r="M728" t="s">
        <v>61</v>
      </c>
      <c r="N728" t="s">
        <v>61</v>
      </c>
    </row>
    <row r="729" spans="1:14" x14ac:dyDescent="0.2">
      <c r="A729" s="1" t="s">
        <v>7792</v>
      </c>
      <c r="B729" s="1" t="s">
        <v>31634</v>
      </c>
      <c r="C729" t="s">
        <v>5795</v>
      </c>
      <c r="D729" s="22">
        <v>30333126</v>
      </c>
      <c r="E729" t="s">
        <v>61</v>
      </c>
      <c r="F729" t="s">
        <v>61</v>
      </c>
      <c r="G729" t="s">
        <v>61</v>
      </c>
      <c r="H729" t="s">
        <v>61</v>
      </c>
      <c r="I729" t="s">
        <v>61</v>
      </c>
      <c r="J729" t="s">
        <v>61</v>
      </c>
      <c r="K729" t="s">
        <v>61</v>
      </c>
      <c r="M729" t="s">
        <v>61</v>
      </c>
      <c r="N729" t="s">
        <v>61</v>
      </c>
    </row>
    <row r="730" spans="1:14" x14ac:dyDescent="0.2">
      <c r="A730" s="1" t="s">
        <v>7793</v>
      </c>
      <c r="B730" s="1" t="s">
        <v>31635</v>
      </c>
      <c r="C730" t="s">
        <v>5796</v>
      </c>
      <c r="D730" s="22">
        <v>30333126</v>
      </c>
      <c r="E730" t="s">
        <v>62</v>
      </c>
      <c r="F730" t="s">
        <v>62</v>
      </c>
      <c r="G730" t="s">
        <v>62</v>
      </c>
      <c r="H730" t="s">
        <v>61</v>
      </c>
      <c r="I730" t="s">
        <v>61</v>
      </c>
      <c r="J730" t="s">
        <v>62</v>
      </c>
      <c r="K730" t="s">
        <v>61</v>
      </c>
      <c r="L730" t="s">
        <v>62</v>
      </c>
      <c r="M730" t="s">
        <v>62</v>
      </c>
      <c r="N730" t="s">
        <v>62</v>
      </c>
    </row>
    <row r="731" spans="1:14" x14ac:dyDescent="0.2">
      <c r="A731" s="1" t="s">
        <v>7794</v>
      </c>
      <c r="B731" s="1" t="s">
        <v>31636</v>
      </c>
      <c r="C731" t="s">
        <v>5797</v>
      </c>
      <c r="D731" s="22">
        <v>30333126</v>
      </c>
      <c r="E731" t="s">
        <v>62</v>
      </c>
      <c r="F731" t="s">
        <v>61</v>
      </c>
      <c r="G731" t="s">
        <v>61</v>
      </c>
      <c r="I731" t="s">
        <v>61</v>
      </c>
      <c r="J731" t="s">
        <v>61</v>
      </c>
      <c r="K731" t="s">
        <v>61</v>
      </c>
      <c r="L731" t="s">
        <v>62</v>
      </c>
      <c r="M731" t="s">
        <v>62</v>
      </c>
      <c r="N731" t="s">
        <v>61</v>
      </c>
    </row>
    <row r="732" spans="1:14" x14ac:dyDescent="0.2">
      <c r="A732" s="1" t="s">
        <v>7795</v>
      </c>
      <c r="B732" s="1" t="s">
        <v>31637</v>
      </c>
      <c r="C732" t="s">
        <v>5798</v>
      </c>
      <c r="D732" s="22">
        <v>30333126</v>
      </c>
      <c r="E732" t="s">
        <v>61</v>
      </c>
      <c r="F732" t="s">
        <v>61</v>
      </c>
      <c r="G732" t="s">
        <v>61</v>
      </c>
      <c r="H732" t="s">
        <v>61</v>
      </c>
      <c r="I732" t="s">
        <v>61</v>
      </c>
      <c r="J732" t="s">
        <v>61</v>
      </c>
      <c r="K732" t="s">
        <v>61</v>
      </c>
      <c r="M732" t="s">
        <v>61</v>
      </c>
      <c r="N732" t="s">
        <v>61</v>
      </c>
    </row>
    <row r="733" spans="1:14" x14ac:dyDescent="0.2">
      <c r="A733" s="1" t="s">
        <v>7796</v>
      </c>
      <c r="B733" s="1" t="s">
        <v>31638</v>
      </c>
      <c r="C733" t="s">
        <v>5799</v>
      </c>
      <c r="D733" s="22">
        <v>30333126</v>
      </c>
      <c r="E733" t="s">
        <v>62</v>
      </c>
      <c r="F733" t="s">
        <v>61</v>
      </c>
      <c r="G733" t="s">
        <v>61</v>
      </c>
      <c r="H733" t="s">
        <v>61</v>
      </c>
      <c r="I733" t="s">
        <v>62</v>
      </c>
      <c r="J733" t="s">
        <v>61</v>
      </c>
      <c r="K733" t="s">
        <v>62</v>
      </c>
      <c r="M733" t="s">
        <v>62</v>
      </c>
      <c r="N733" t="s">
        <v>61</v>
      </c>
    </row>
    <row r="734" spans="1:14" x14ac:dyDescent="0.2">
      <c r="A734" s="1" t="s">
        <v>7797</v>
      </c>
      <c r="B734" s="1" t="s">
        <v>31639</v>
      </c>
      <c r="C734" t="s">
        <v>5800</v>
      </c>
      <c r="D734">
        <v>30333126</v>
      </c>
      <c r="E734" t="s">
        <v>62</v>
      </c>
      <c r="F734" t="s">
        <v>62</v>
      </c>
      <c r="G734" t="s">
        <v>62</v>
      </c>
      <c r="H734" t="s">
        <v>61</v>
      </c>
      <c r="I734" t="s">
        <v>62</v>
      </c>
      <c r="J734" t="s">
        <v>62</v>
      </c>
      <c r="K734" t="s">
        <v>61</v>
      </c>
      <c r="M734" t="s">
        <v>62</v>
      </c>
      <c r="N734" t="s">
        <v>62</v>
      </c>
    </row>
    <row r="735" spans="1:14" x14ac:dyDescent="0.2">
      <c r="A735" s="1" t="s">
        <v>7798</v>
      </c>
      <c r="B735" s="1" t="s">
        <v>31640</v>
      </c>
      <c r="C735" t="s">
        <v>5801</v>
      </c>
      <c r="D735" s="22">
        <v>30333126</v>
      </c>
      <c r="E735" t="s">
        <v>61</v>
      </c>
      <c r="F735" t="s">
        <v>61</v>
      </c>
      <c r="G735" t="s">
        <v>61</v>
      </c>
      <c r="H735" t="s">
        <v>61</v>
      </c>
      <c r="I735" t="s">
        <v>62</v>
      </c>
      <c r="J735" t="s">
        <v>61</v>
      </c>
      <c r="K735" t="s">
        <v>61</v>
      </c>
      <c r="M735" t="s">
        <v>62</v>
      </c>
      <c r="N735" t="s">
        <v>61</v>
      </c>
    </row>
    <row r="736" spans="1:14" x14ac:dyDescent="0.2">
      <c r="A736" s="1" t="s">
        <v>7799</v>
      </c>
      <c r="B736" s="1" t="s">
        <v>31641</v>
      </c>
      <c r="C736" t="s">
        <v>5802</v>
      </c>
      <c r="D736" s="22">
        <v>30333126</v>
      </c>
      <c r="E736" t="s">
        <v>62</v>
      </c>
      <c r="F736" t="s">
        <v>61</v>
      </c>
      <c r="G736" t="s">
        <v>61</v>
      </c>
      <c r="H736" t="s">
        <v>61</v>
      </c>
      <c r="I736" t="s">
        <v>62</v>
      </c>
      <c r="J736" t="s">
        <v>61</v>
      </c>
      <c r="K736" t="s">
        <v>62</v>
      </c>
      <c r="M736" t="s">
        <v>62</v>
      </c>
      <c r="N736" t="s">
        <v>61</v>
      </c>
    </row>
    <row r="737" spans="1:14" x14ac:dyDescent="0.2">
      <c r="A737" s="1" t="s">
        <v>7800</v>
      </c>
      <c r="B737" s="1" t="s">
        <v>31642</v>
      </c>
      <c r="C737" t="s">
        <v>5803</v>
      </c>
      <c r="D737" s="22">
        <v>30333126</v>
      </c>
      <c r="E737" t="s">
        <v>62</v>
      </c>
      <c r="F737" t="s">
        <v>61</v>
      </c>
      <c r="G737" t="s">
        <v>61</v>
      </c>
      <c r="H737" t="s">
        <v>61</v>
      </c>
      <c r="I737" t="s">
        <v>61</v>
      </c>
      <c r="J737" t="s">
        <v>61</v>
      </c>
      <c r="K737" t="s">
        <v>61</v>
      </c>
      <c r="M737" t="s">
        <v>62</v>
      </c>
      <c r="N737" t="s">
        <v>61</v>
      </c>
    </row>
    <row r="738" spans="1:14" x14ac:dyDescent="0.2">
      <c r="A738" s="1" t="s">
        <v>7801</v>
      </c>
      <c r="B738" s="1" t="s">
        <v>31643</v>
      </c>
      <c r="C738" t="s">
        <v>5804</v>
      </c>
      <c r="D738" s="22">
        <v>30333126</v>
      </c>
      <c r="E738" t="s">
        <v>61</v>
      </c>
      <c r="F738" t="s">
        <v>61</v>
      </c>
      <c r="G738" t="s">
        <v>61</v>
      </c>
      <c r="H738" t="s">
        <v>61</v>
      </c>
      <c r="I738" t="s">
        <v>61</v>
      </c>
      <c r="J738" t="s">
        <v>61</v>
      </c>
      <c r="K738" t="s">
        <v>61</v>
      </c>
      <c r="M738" t="s">
        <v>61</v>
      </c>
      <c r="N738" t="s">
        <v>61</v>
      </c>
    </row>
    <row r="739" spans="1:14" x14ac:dyDescent="0.2">
      <c r="A739" s="1" t="s">
        <v>7802</v>
      </c>
      <c r="B739" s="1" t="s">
        <v>31644</v>
      </c>
      <c r="C739" t="s">
        <v>5805</v>
      </c>
      <c r="D739" s="22">
        <v>30333126</v>
      </c>
      <c r="E739" t="s">
        <v>61</v>
      </c>
      <c r="F739" t="s">
        <v>61</v>
      </c>
      <c r="G739" t="s">
        <v>61</v>
      </c>
      <c r="H739" t="s">
        <v>61</v>
      </c>
      <c r="I739" t="s">
        <v>61</v>
      </c>
      <c r="J739" t="s">
        <v>61</v>
      </c>
      <c r="K739" t="s">
        <v>61</v>
      </c>
      <c r="M739" t="s">
        <v>61</v>
      </c>
      <c r="N739" t="s">
        <v>61</v>
      </c>
    </row>
    <row r="740" spans="1:14" x14ac:dyDescent="0.2">
      <c r="A740" s="1" t="s">
        <v>7803</v>
      </c>
      <c r="B740" s="1" t="s">
        <v>31645</v>
      </c>
      <c r="C740" t="s">
        <v>5806</v>
      </c>
      <c r="D740" s="22">
        <v>30333126</v>
      </c>
      <c r="E740" t="s">
        <v>61</v>
      </c>
      <c r="F740" t="s">
        <v>61</v>
      </c>
      <c r="G740" t="s">
        <v>61</v>
      </c>
      <c r="H740" t="s">
        <v>61</v>
      </c>
      <c r="I740" t="s">
        <v>61</v>
      </c>
      <c r="J740" t="s">
        <v>61</v>
      </c>
      <c r="K740" t="s">
        <v>61</v>
      </c>
      <c r="M740" t="s">
        <v>62</v>
      </c>
      <c r="N740" t="s">
        <v>61</v>
      </c>
    </row>
    <row r="741" spans="1:14" x14ac:dyDescent="0.2">
      <c r="A741" s="1" t="s">
        <v>7804</v>
      </c>
      <c r="B741" s="1" t="s">
        <v>31646</v>
      </c>
      <c r="C741" t="s">
        <v>5807</v>
      </c>
      <c r="D741" s="22">
        <v>30333126</v>
      </c>
      <c r="E741" t="s">
        <v>62</v>
      </c>
      <c r="F741" t="s">
        <v>62</v>
      </c>
      <c r="G741" t="s">
        <v>62</v>
      </c>
      <c r="H741" t="s">
        <v>61</v>
      </c>
      <c r="I741" t="s">
        <v>62</v>
      </c>
      <c r="J741" t="s">
        <v>62</v>
      </c>
      <c r="K741" t="s">
        <v>61</v>
      </c>
      <c r="M741" t="s">
        <v>62</v>
      </c>
      <c r="N741" t="s">
        <v>62</v>
      </c>
    </row>
    <row r="742" spans="1:14" x14ac:dyDescent="0.2">
      <c r="A742" s="1" t="s">
        <v>7805</v>
      </c>
      <c r="B742" s="1" t="s">
        <v>31647</v>
      </c>
      <c r="C742" t="s">
        <v>5808</v>
      </c>
      <c r="D742" s="22">
        <v>30333126</v>
      </c>
      <c r="E742" t="s">
        <v>61</v>
      </c>
      <c r="F742" t="s">
        <v>61</v>
      </c>
      <c r="G742" t="s">
        <v>61</v>
      </c>
      <c r="H742" t="s">
        <v>61</v>
      </c>
      <c r="I742" t="s">
        <v>61</v>
      </c>
      <c r="J742" t="s">
        <v>61</v>
      </c>
      <c r="K742" t="s">
        <v>61</v>
      </c>
      <c r="M742" t="s">
        <v>61</v>
      </c>
      <c r="N742" t="s">
        <v>61</v>
      </c>
    </row>
    <row r="743" spans="1:14" x14ac:dyDescent="0.2">
      <c r="A743" s="1" t="s">
        <v>7806</v>
      </c>
      <c r="B743" s="1" t="s">
        <v>31648</v>
      </c>
      <c r="C743" t="s">
        <v>5809</v>
      </c>
      <c r="D743" s="22">
        <v>30333126</v>
      </c>
      <c r="E743" t="s">
        <v>62</v>
      </c>
      <c r="F743" t="s">
        <v>62</v>
      </c>
      <c r="G743" t="s">
        <v>62</v>
      </c>
      <c r="H743" t="s">
        <v>61</v>
      </c>
      <c r="I743" t="s">
        <v>62</v>
      </c>
      <c r="J743" t="s">
        <v>62</v>
      </c>
      <c r="K743" t="s">
        <v>61</v>
      </c>
      <c r="M743" t="s">
        <v>62</v>
      </c>
      <c r="N743" t="s">
        <v>62</v>
      </c>
    </row>
    <row r="744" spans="1:14" x14ac:dyDescent="0.2">
      <c r="A744" s="1" t="s">
        <v>7807</v>
      </c>
      <c r="B744" s="1" t="s">
        <v>31649</v>
      </c>
      <c r="C744" t="s">
        <v>5810</v>
      </c>
      <c r="D744" s="22">
        <v>30333126</v>
      </c>
      <c r="E744" t="s">
        <v>62</v>
      </c>
      <c r="G744" t="s">
        <v>61</v>
      </c>
      <c r="H744" t="s">
        <v>62</v>
      </c>
      <c r="I744" t="s">
        <v>62</v>
      </c>
      <c r="J744" t="s">
        <v>61</v>
      </c>
      <c r="K744" t="s">
        <v>61</v>
      </c>
      <c r="L744" t="s">
        <v>62</v>
      </c>
      <c r="M744" t="s">
        <v>62</v>
      </c>
      <c r="N744" t="s">
        <v>61</v>
      </c>
    </row>
    <row r="745" spans="1:14" x14ac:dyDescent="0.2">
      <c r="A745" s="1" t="s">
        <v>7808</v>
      </c>
      <c r="B745" s="1" t="s">
        <v>31650</v>
      </c>
      <c r="C745" t="s">
        <v>5811</v>
      </c>
      <c r="D745">
        <v>30333126</v>
      </c>
      <c r="E745" t="s">
        <v>62</v>
      </c>
      <c r="F745" t="s">
        <v>61</v>
      </c>
      <c r="G745" t="s">
        <v>61</v>
      </c>
      <c r="H745" t="s">
        <v>61</v>
      </c>
      <c r="I745" t="s">
        <v>61</v>
      </c>
      <c r="J745" t="s">
        <v>61</v>
      </c>
      <c r="K745" t="s">
        <v>62</v>
      </c>
      <c r="L745" t="s">
        <v>62</v>
      </c>
      <c r="M745" t="s">
        <v>62</v>
      </c>
      <c r="N745" t="s">
        <v>61</v>
      </c>
    </row>
    <row r="746" spans="1:14" x14ac:dyDescent="0.2">
      <c r="A746" s="1" t="s">
        <v>7809</v>
      </c>
      <c r="B746" s="1" t="s">
        <v>31651</v>
      </c>
      <c r="C746" t="s">
        <v>5812</v>
      </c>
      <c r="D746" s="22">
        <v>30333126</v>
      </c>
      <c r="E746" t="s">
        <v>61</v>
      </c>
      <c r="F746" t="s">
        <v>61</v>
      </c>
      <c r="G746" t="s">
        <v>61</v>
      </c>
      <c r="H746" t="s">
        <v>61</v>
      </c>
      <c r="I746" t="s">
        <v>61</v>
      </c>
      <c r="J746" t="s">
        <v>61</v>
      </c>
      <c r="K746" t="s">
        <v>61</v>
      </c>
      <c r="M746" t="s">
        <v>61</v>
      </c>
      <c r="N746" t="s">
        <v>61</v>
      </c>
    </row>
    <row r="747" spans="1:14" x14ac:dyDescent="0.2">
      <c r="A747" s="1" t="s">
        <v>7810</v>
      </c>
      <c r="B747" s="1" t="s">
        <v>31652</v>
      </c>
      <c r="C747" t="s">
        <v>5813</v>
      </c>
      <c r="D747" s="22">
        <v>30333126</v>
      </c>
      <c r="E747" t="s">
        <v>62</v>
      </c>
      <c r="F747" t="s">
        <v>61</v>
      </c>
      <c r="G747" t="s">
        <v>61</v>
      </c>
      <c r="H747" t="s">
        <v>61</v>
      </c>
      <c r="I747" t="s">
        <v>61</v>
      </c>
      <c r="J747" t="s">
        <v>61</v>
      </c>
      <c r="K747" t="s">
        <v>61</v>
      </c>
      <c r="L747" t="s">
        <v>62</v>
      </c>
      <c r="M747" t="s">
        <v>61</v>
      </c>
      <c r="N747" t="s">
        <v>61</v>
      </c>
    </row>
    <row r="748" spans="1:14" x14ac:dyDescent="0.2">
      <c r="A748" s="1" t="s">
        <v>7811</v>
      </c>
      <c r="B748" s="1" t="s">
        <v>31653</v>
      </c>
      <c r="C748" t="s">
        <v>5814</v>
      </c>
      <c r="D748" s="22">
        <v>30333126</v>
      </c>
      <c r="E748" t="s">
        <v>61</v>
      </c>
      <c r="F748" t="s">
        <v>61</v>
      </c>
      <c r="G748" t="s">
        <v>61</v>
      </c>
      <c r="H748" t="s">
        <v>61</v>
      </c>
      <c r="I748" t="s">
        <v>61</v>
      </c>
      <c r="J748" t="s">
        <v>61</v>
      </c>
      <c r="K748" t="s">
        <v>61</v>
      </c>
      <c r="M748" t="s">
        <v>61</v>
      </c>
      <c r="N748" t="s">
        <v>61</v>
      </c>
    </row>
    <row r="749" spans="1:14" x14ac:dyDescent="0.2">
      <c r="A749" s="1" t="s">
        <v>7812</v>
      </c>
      <c r="B749" s="1" t="s">
        <v>31654</v>
      </c>
      <c r="C749" t="s">
        <v>5815</v>
      </c>
      <c r="D749" s="22">
        <v>30333126</v>
      </c>
      <c r="E749" t="s">
        <v>61</v>
      </c>
      <c r="F749" t="s">
        <v>61</v>
      </c>
      <c r="G749" t="s">
        <v>61</v>
      </c>
      <c r="H749" t="s">
        <v>61</v>
      </c>
      <c r="I749" t="s">
        <v>61</v>
      </c>
      <c r="J749" t="s">
        <v>61</v>
      </c>
      <c r="K749" t="s">
        <v>61</v>
      </c>
      <c r="L749" t="s">
        <v>62</v>
      </c>
      <c r="M749" t="s">
        <v>61</v>
      </c>
      <c r="N749" t="s">
        <v>61</v>
      </c>
    </row>
    <row r="750" spans="1:14" x14ac:dyDescent="0.2">
      <c r="A750" s="1" t="s">
        <v>7813</v>
      </c>
      <c r="B750" s="1" t="s">
        <v>31655</v>
      </c>
      <c r="C750" t="s">
        <v>5816</v>
      </c>
      <c r="D750" s="22">
        <v>30333126</v>
      </c>
      <c r="E750" t="s">
        <v>61</v>
      </c>
      <c r="F750" t="s">
        <v>61</v>
      </c>
      <c r="G750" t="s">
        <v>61</v>
      </c>
      <c r="H750" t="s">
        <v>61</v>
      </c>
      <c r="I750" t="s">
        <v>62</v>
      </c>
      <c r="J750" t="s">
        <v>61</v>
      </c>
      <c r="K750" t="s">
        <v>61</v>
      </c>
      <c r="M750" t="s">
        <v>62</v>
      </c>
      <c r="N750" t="s">
        <v>61</v>
      </c>
    </row>
    <row r="751" spans="1:14" x14ac:dyDescent="0.2">
      <c r="A751" s="1" t="s">
        <v>7814</v>
      </c>
      <c r="B751" s="1" t="s">
        <v>31656</v>
      </c>
      <c r="C751" t="s">
        <v>5817</v>
      </c>
      <c r="D751" s="22">
        <v>30333126</v>
      </c>
      <c r="E751" t="s">
        <v>61</v>
      </c>
      <c r="F751" t="s">
        <v>61</v>
      </c>
      <c r="G751" t="s">
        <v>61</v>
      </c>
      <c r="H751" t="s">
        <v>61</v>
      </c>
      <c r="I751" t="s">
        <v>61</v>
      </c>
      <c r="J751" t="s">
        <v>61</v>
      </c>
      <c r="K751" t="s">
        <v>61</v>
      </c>
      <c r="M751" t="s">
        <v>61</v>
      </c>
      <c r="N751" t="s">
        <v>61</v>
      </c>
    </row>
    <row r="752" spans="1:14" x14ac:dyDescent="0.2">
      <c r="A752" s="1" t="s">
        <v>7815</v>
      </c>
      <c r="B752" s="1" t="s">
        <v>31657</v>
      </c>
      <c r="C752" t="s">
        <v>5818</v>
      </c>
      <c r="D752" s="22">
        <v>30333126</v>
      </c>
      <c r="E752" t="s">
        <v>61</v>
      </c>
      <c r="F752" t="s">
        <v>61</v>
      </c>
      <c r="G752" t="s">
        <v>61</v>
      </c>
      <c r="H752" t="s">
        <v>61</v>
      </c>
      <c r="I752" t="s">
        <v>61</v>
      </c>
      <c r="J752" t="s">
        <v>61</v>
      </c>
      <c r="K752" t="s">
        <v>61</v>
      </c>
      <c r="M752" t="s">
        <v>61</v>
      </c>
      <c r="N752" t="s">
        <v>61</v>
      </c>
    </row>
    <row r="753" spans="1:14" x14ac:dyDescent="0.2">
      <c r="A753" s="1" t="s">
        <v>7816</v>
      </c>
      <c r="B753" s="1" t="s">
        <v>31658</v>
      </c>
      <c r="C753" t="s">
        <v>5819</v>
      </c>
      <c r="D753" s="22">
        <v>30333126</v>
      </c>
      <c r="E753" t="s">
        <v>61</v>
      </c>
      <c r="F753" t="s">
        <v>61</v>
      </c>
      <c r="G753" t="s">
        <v>61</v>
      </c>
      <c r="H753" t="s">
        <v>61</v>
      </c>
      <c r="I753" t="s">
        <v>61</v>
      </c>
      <c r="J753" t="s">
        <v>61</v>
      </c>
      <c r="K753" t="s">
        <v>61</v>
      </c>
      <c r="M753" t="s">
        <v>61</v>
      </c>
      <c r="N753" t="s">
        <v>61</v>
      </c>
    </row>
    <row r="754" spans="1:14" x14ac:dyDescent="0.2">
      <c r="A754" s="1" t="s">
        <v>7817</v>
      </c>
      <c r="B754" s="1" t="s">
        <v>31659</v>
      </c>
      <c r="C754" t="s">
        <v>5820</v>
      </c>
      <c r="D754" s="22">
        <v>30333126</v>
      </c>
      <c r="E754" t="s">
        <v>61</v>
      </c>
      <c r="F754" t="s">
        <v>61</v>
      </c>
      <c r="G754" t="s">
        <v>61</v>
      </c>
      <c r="H754" t="s">
        <v>61</v>
      </c>
      <c r="I754" t="s">
        <v>61</v>
      </c>
      <c r="J754" t="s">
        <v>61</v>
      </c>
      <c r="K754" t="s">
        <v>61</v>
      </c>
      <c r="M754" t="s">
        <v>61</v>
      </c>
      <c r="N754" t="s">
        <v>61</v>
      </c>
    </row>
    <row r="755" spans="1:14" x14ac:dyDescent="0.2">
      <c r="A755" s="1" t="s">
        <v>7818</v>
      </c>
      <c r="B755" s="1" t="s">
        <v>31660</v>
      </c>
      <c r="C755" t="s">
        <v>5821</v>
      </c>
      <c r="D755" s="22">
        <v>30333126</v>
      </c>
      <c r="E755" t="s">
        <v>61</v>
      </c>
      <c r="F755" t="s">
        <v>61</v>
      </c>
      <c r="G755" t="s">
        <v>61</v>
      </c>
      <c r="H755" t="s">
        <v>61</v>
      </c>
      <c r="I755" t="s">
        <v>62</v>
      </c>
      <c r="J755" t="s">
        <v>61</v>
      </c>
      <c r="K755" t="s">
        <v>62</v>
      </c>
      <c r="L755" t="s">
        <v>62</v>
      </c>
      <c r="M755" t="s">
        <v>61</v>
      </c>
      <c r="N755" t="s">
        <v>61</v>
      </c>
    </row>
    <row r="756" spans="1:14" x14ac:dyDescent="0.2">
      <c r="A756" s="1" t="s">
        <v>7819</v>
      </c>
      <c r="B756" s="1" t="s">
        <v>31661</v>
      </c>
      <c r="C756" t="s">
        <v>5822</v>
      </c>
      <c r="D756">
        <v>30333126</v>
      </c>
      <c r="E756" t="s">
        <v>61</v>
      </c>
      <c r="F756" t="s">
        <v>61</v>
      </c>
      <c r="G756" t="s">
        <v>61</v>
      </c>
      <c r="H756" t="s">
        <v>61</v>
      </c>
      <c r="I756" t="s">
        <v>61</v>
      </c>
      <c r="J756" t="s">
        <v>61</v>
      </c>
      <c r="K756" t="s">
        <v>61</v>
      </c>
      <c r="M756" t="s">
        <v>61</v>
      </c>
      <c r="N756" t="s">
        <v>61</v>
      </c>
    </row>
    <row r="757" spans="1:14" x14ac:dyDescent="0.2">
      <c r="A757" s="1" t="s">
        <v>7820</v>
      </c>
      <c r="B757" s="1" t="s">
        <v>31662</v>
      </c>
      <c r="C757" t="s">
        <v>5823</v>
      </c>
      <c r="D757" s="22">
        <v>30333126</v>
      </c>
      <c r="E757" t="s">
        <v>61</v>
      </c>
      <c r="F757" t="s">
        <v>61</v>
      </c>
      <c r="G757" t="s">
        <v>61</v>
      </c>
      <c r="H757" t="s">
        <v>61</v>
      </c>
      <c r="I757" t="s">
        <v>62</v>
      </c>
      <c r="J757" t="s">
        <v>61</v>
      </c>
      <c r="K757" t="s">
        <v>62</v>
      </c>
      <c r="L757" t="s">
        <v>62</v>
      </c>
      <c r="M757" t="s">
        <v>62</v>
      </c>
      <c r="N757" t="s">
        <v>61</v>
      </c>
    </row>
    <row r="758" spans="1:14" x14ac:dyDescent="0.2">
      <c r="A758" s="1" t="s">
        <v>7821</v>
      </c>
      <c r="B758" s="1" t="s">
        <v>31663</v>
      </c>
      <c r="C758" t="s">
        <v>5824</v>
      </c>
      <c r="D758" s="22">
        <v>30333126</v>
      </c>
      <c r="E758" t="s">
        <v>61</v>
      </c>
      <c r="F758" t="s">
        <v>61</v>
      </c>
      <c r="G758" t="s">
        <v>61</v>
      </c>
      <c r="H758" t="s">
        <v>61</v>
      </c>
      <c r="I758" t="s">
        <v>61</v>
      </c>
      <c r="J758" t="s">
        <v>61</v>
      </c>
      <c r="K758" t="s">
        <v>61</v>
      </c>
      <c r="M758" t="s">
        <v>61</v>
      </c>
      <c r="N758" t="s">
        <v>61</v>
      </c>
    </row>
    <row r="759" spans="1:14" x14ac:dyDescent="0.2">
      <c r="A759" s="1" t="s">
        <v>7822</v>
      </c>
      <c r="B759" s="1" t="s">
        <v>31664</v>
      </c>
      <c r="C759" t="s">
        <v>5825</v>
      </c>
      <c r="D759" s="22">
        <v>30333126</v>
      </c>
      <c r="E759" t="s">
        <v>61</v>
      </c>
      <c r="F759" t="s">
        <v>61</v>
      </c>
      <c r="G759" t="s">
        <v>61</v>
      </c>
      <c r="H759" t="s">
        <v>61</v>
      </c>
      <c r="I759" t="s">
        <v>61</v>
      </c>
      <c r="J759" t="s">
        <v>61</v>
      </c>
      <c r="K759" t="s">
        <v>61</v>
      </c>
      <c r="M759" t="s">
        <v>61</v>
      </c>
      <c r="N759" t="s">
        <v>61</v>
      </c>
    </row>
    <row r="760" spans="1:14" x14ac:dyDescent="0.2">
      <c r="A760" s="1" t="s">
        <v>7823</v>
      </c>
      <c r="B760" s="1" t="s">
        <v>31665</v>
      </c>
      <c r="C760" t="s">
        <v>5826</v>
      </c>
      <c r="D760" s="22">
        <v>30333126</v>
      </c>
      <c r="E760" t="s">
        <v>62</v>
      </c>
      <c r="F760" t="s">
        <v>62</v>
      </c>
      <c r="G760" t="s">
        <v>62</v>
      </c>
      <c r="H760" t="s">
        <v>62</v>
      </c>
      <c r="I760" t="s">
        <v>62</v>
      </c>
      <c r="J760" t="s">
        <v>62</v>
      </c>
      <c r="K760" t="s">
        <v>62</v>
      </c>
      <c r="L760" t="s">
        <v>62</v>
      </c>
      <c r="M760" t="s">
        <v>62</v>
      </c>
      <c r="N760" t="s">
        <v>62</v>
      </c>
    </row>
    <row r="761" spans="1:14" x14ac:dyDescent="0.2">
      <c r="A761" s="1" t="s">
        <v>7824</v>
      </c>
      <c r="B761" s="1" t="s">
        <v>31666</v>
      </c>
      <c r="C761" t="s">
        <v>5827</v>
      </c>
      <c r="D761" s="22">
        <v>30333126</v>
      </c>
      <c r="E761" t="s">
        <v>62</v>
      </c>
      <c r="F761" t="s">
        <v>62</v>
      </c>
      <c r="G761" t="s">
        <v>62</v>
      </c>
      <c r="H761" t="s">
        <v>61</v>
      </c>
      <c r="I761" t="s">
        <v>62</v>
      </c>
      <c r="J761" t="s">
        <v>62</v>
      </c>
      <c r="K761" t="s">
        <v>61</v>
      </c>
      <c r="M761" t="s">
        <v>62</v>
      </c>
      <c r="N761" t="s">
        <v>62</v>
      </c>
    </row>
    <row r="762" spans="1:14" x14ac:dyDescent="0.2">
      <c r="A762" s="1" t="s">
        <v>7825</v>
      </c>
      <c r="B762" s="1" t="s">
        <v>31667</v>
      </c>
      <c r="C762" t="s">
        <v>5828</v>
      </c>
      <c r="D762" s="22">
        <v>30333126</v>
      </c>
      <c r="E762" t="s">
        <v>61</v>
      </c>
      <c r="F762" t="s">
        <v>61</v>
      </c>
      <c r="G762" t="s">
        <v>61</v>
      </c>
      <c r="H762" t="s">
        <v>61</v>
      </c>
      <c r="I762" t="s">
        <v>62</v>
      </c>
      <c r="J762" t="s">
        <v>61</v>
      </c>
      <c r="K762" t="s">
        <v>61</v>
      </c>
      <c r="M762" t="s">
        <v>62</v>
      </c>
      <c r="N762" t="s">
        <v>61</v>
      </c>
    </row>
    <row r="763" spans="1:14" x14ac:dyDescent="0.2">
      <c r="A763" s="1" t="s">
        <v>7826</v>
      </c>
      <c r="B763" s="1" t="s">
        <v>31668</v>
      </c>
      <c r="C763" t="s">
        <v>5829</v>
      </c>
      <c r="D763" s="22">
        <v>30333126</v>
      </c>
      <c r="E763" t="s">
        <v>62</v>
      </c>
      <c r="F763" t="s">
        <v>61</v>
      </c>
      <c r="G763" t="s">
        <v>61</v>
      </c>
      <c r="H763" t="s">
        <v>61</v>
      </c>
      <c r="I763" t="s">
        <v>61</v>
      </c>
      <c r="J763" t="s">
        <v>61</v>
      </c>
      <c r="K763" t="s">
        <v>61</v>
      </c>
      <c r="M763" t="s">
        <v>61</v>
      </c>
      <c r="N763" t="s">
        <v>61</v>
      </c>
    </row>
    <row r="764" spans="1:14" x14ac:dyDescent="0.2">
      <c r="A764" s="1" t="s">
        <v>7827</v>
      </c>
      <c r="B764" s="1" t="s">
        <v>31669</v>
      </c>
      <c r="C764" t="s">
        <v>5830</v>
      </c>
      <c r="D764" s="22">
        <v>30333126</v>
      </c>
      <c r="E764" t="s">
        <v>61</v>
      </c>
      <c r="F764" t="s">
        <v>61</v>
      </c>
      <c r="G764" t="s">
        <v>61</v>
      </c>
      <c r="H764" t="s">
        <v>61</v>
      </c>
      <c r="I764" t="s">
        <v>61</v>
      </c>
      <c r="J764" t="s">
        <v>61</v>
      </c>
      <c r="K764" t="s">
        <v>61</v>
      </c>
      <c r="M764" t="s">
        <v>61</v>
      </c>
      <c r="N764" t="s">
        <v>61</v>
      </c>
    </row>
    <row r="765" spans="1:14" x14ac:dyDescent="0.2">
      <c r="A765" s="1" t="s">
        <v>7828</v>
      </c>
      <c r="B765" s="1" t="s">
        <v>31670</v>
      </c>
      <c r="C765" t="s">
        <v>5831</v>
      </c>
      <c r="D765" s="22">
        <v>30333126</v>
      </c>
      <c r="E765" t="s">
        <v>62</v>
      </c>
      <c r="F765" t="s">
        <v>62</v>
      </c>
      <c r="G765" t="s">
        <v>62</v>
      </c>
      <c r="H765" t="s">
        <v>61</v>
      </c>
      <c r="I765" t="s">
        <v>62</v>
      </c>
      <c r="K765" t="s">
        <v>61</v>
      </c>
      <c r="M765" t="s">
        <v>62</v>
      </c>
      <c r="N765" t="s">
        <v>62</v>
      </c>
    </row>
    <row r="766" spans="1:14" x14ac:dyDescent="0.2">
      <c r="A766" s="1" t="s">
        <v>7829</v>
      </c>
      <c r="B766" s="1" t="s">
        <v>31671</v>
      </c>
      <c r="C766" t="s">
        <v>5832</v>
      </c>
      <c r="D766" s="22">
        <v>30333126</v>
      </c>
      <c r="E766" t="s">
        <v>61</v>
      </c>
      <c r="F766" t="s">
        <v>61</v>
      </c>
      <c r="G766" t="s">
        <v>61</v>
      </c>
      <c r="H766" t="s">
        <v>61</v>
      </c>
      <c r="I766" t="s">
        <v>61</v>
      </c>
      <c r="J766" t="s">
        <v>61</v>
      </c>
      <c r="K766" t="s">
        <v>61</v>
      </c>
      <c r="M766" t="s">
        <v>61</v>
      </c>
      <c r="N766" t="s">
        <v>61</v>
      </c>
    </row>
    <row r="767" spans="1:14" x14ac:dyDescent="0.2">
      <c r="A767" s="1" t="s">
        <v>7830</v>
      </c>
      <c r="B767" s="1" t="s">
        <v>31672</v>
      </c>
      <c r="C767" t="s">
        <v>5833</v>
      </c>
      <c r="D767">
        <v>30333126</v>
      </c>
      <c r="E767" t="s">
        <v>62</v>
      </c>
      <c r="F767" t="s">
        <v>62</v>
      </c>
      <c r="G767" t="s">
        <v>62</v>
      </c>
      <c r="H767" t="s">
        <v>61</v>
      </c>
      <c r="I767" t="s">
        <v>62</v>
      </c>
      <c r="K767" t="s">
        <v>61</v>
      </c>
      <c r="M767" t="s">
        <v>62</v>
      </c>
      <c r="N767" t="s">
        <v>62</v>
      </c>
    </row>
    <row r="768" spans="1:14" x14ac:dyDescent="0.2">
      <c r="A768" s="1" t="s">
        <v>7831</v>
      </c>
      <c r="B768" s="1" t="s">
        <v>31673</v>
      </c>
      <c r="C768" t="s">
        <v>5834</v>
      </c>
      <c r="D768" s="22">
        <v>30333126</v>
      </c>
      <c r="E768" t="s">
        <v>61</v>
      </c>
      <c r="F768" t="s">
        <v>61</v>
      </c>
      <c r="G768" t="s">
        <v>61</v>
      </c>
      <c r="H768" t="s">
        <v>61</v>
      </c>
      <c r="I768" t="s">
        <v>61</v>
      </c>
      <c r="J768" t="s">
        <v>61</v>
      </c>
      <c r="K768" t="s">
        <v>61</v>
      </c>
      <c r="L768" t="s">
        <v>62</v>
      </c>
      <c r="M768" t="s">
        <v>62</v>
      </c>
      <c r="N768" t="s">
        <v>61</v>
      </c>
    </row>
    <row r="769" spans="1:14" x14ac:dyDescent="0.2">
      <c r="A769" s="1" t="s">
        <v>7832</v>
      </c>
      <c r="B769" s="1" t="s">
        <v>31674</v>
      </c>
      <c r="C769" t="s">
        <v>5835</v>
      </c>
      <c r="D769" s="22">
        <v>30333126</v>
      </c>
      <c r="E769" t="s">
        <v>62</v>
      </c>
      <c r="F769" t="s">
        <v>62</v>
      </c>
      <c r="G769" t="s">
        <v>62</v>
      </c>
      <c r="H769" t="s">
        <v>61</v>
      </c>
      <c r="I769" t="s">
        <v>62</v>
      </c>
      <c r="J769" t="s">
        <v>62</v>
      </c>
      <c r="K769" t="s">
        <v>61</v>
      </c>
      <c r="M769" t="s">
        <v>62</v>
      </c>
      <c r="N769" t="s">
        <v>62</v>
      </c>
    </row>
    <row r="770" spans="1:14" x14ac:dyDescent="0.2">
      <c r="A770" s="1" t="s">
        <v>7833</v>
      </c>
      <c r="B770" s="1" t="s">
        <v>31675</v>
      </c>
      <c r="C770" t="s">
        <v>5836</v>
      </c>
      <c r="D770" s="22">
        <v>30333126</v>
      </c>
      <c r="E770" t="s">
        <v>62</v>
      </c>
      <c r="F770" t="s">
        <v>62</v>
      </c>
      <c r="G770" t="s">
        <v>62</v>
      </c>
      <c r="H770" t="s">
        <v>61</v>
      </c>
      <c r="I770" t="s">
        <v>62</v>
      </c>
      <c r="J770" t="s">
        <v>62</v>
      </c>
      <c r="K770" t="s">
        <v>61</v>
      </c>
      <c r="M770" t="s">
        <v>62</v>
      </c>
      <c r="N770" t="s">
        <v>62</v>
      </c>
    </row>
    <row r="771" spans="1:14" x14ac:dyDescent="0.2">
      <c r="A771" s="1" t="s">
        <v>7834</v>
      </c>
      <c r="B771" s="1" t="s">
        <v>31676</v>
      </c>
      <c r="C771" t="s">
        <v>5837</v>
      </c>
      <c r="D771" s="22">
        <v>30333126</v>
      </c>
      <c r="E771" t="s">
        <v>62</v>
      </c>
      <c r="F771" t="s">
        <v>61</v>
      </c>
      <c r="G771" t="s">
        <v>61</v>
      </c>
      <c r="H771" t="s">
        <v>61</v>
      </c>
      <c r="I771" t="s">
        <v>62</v>
      </c>
      <c r="J771" t="s">
        <v>61</v>
      </c>
      <c r="K771" t="s">
        <v>62</v>
      </c>
      <c r="L771" t="s">
        <v>62</v>
      </c>
      <c r="M771" t="s">
        <v>61</v>
      </c>
      <c r="N771" t="s">
        <v>61</v>
      </c>
    </row>
    <row r="772" spans="1:14" x14ac:dyDescent="0.2">
      <c r="A772" s="1" t="s">
        <v>7835</v>
      </c>
      <c r="B772" s="1" t="s">
        <v>31677</v>
      </c>
      <c r="C772" t="s">
        <v>5838</v>
      </c>
      <c r="D772" s="22">
        <v>30333126</v>
      </c>
      <c r="E772" t="s">
        <v>61</v>
      </c>
      <c r="F772" t="s">
        <v>61</v>
      </c>
      <c r="G772" t="s">
        <v>61</v>
      </c>
      <c r="H772" t="s">
        <v>61</v>
      </c>
      <c r="I772" t="s">
        <v>61</v>
      </c>
      <c r="J772" t="s">
        <v>61</v>
      </c>
      <c r="K772" t="s">
        <v>61</v>
      </c>
      <c r="M772" t="s">
        <v>61</v>
      </c>
      <c r="N772" t="s">
        <v>61</v>
      </c>
    </row>
    <row r="773" spans="1:14" x14ac:dyDescent="0.2">
      <c r="A773" s="1" t="s">
        <v>7836</v>
      </c>
      <c r="B773" s="1" t="s">
        <v>31678</v>
      </c>
      <c r="C773" t="s">
        <v>5839</v>
      </c>
      <c r="D773" s="22">
        <v>30333126</v>
      </c>
      <c r="E773" t="s">
        <v>62</v>
      </c>
      <c r="F773" t="s">
        <v>62</v>
      </c>
      <c r="G773" t="s">
        <v>62</v>
      </c>
      <c r="H773" t="s">
        <v>61</v>
      </c>
      <c r="I773" t="s">
        <v>62</v>
      </c>
      <c r="J773" t="s">
        <v>62</v>
      </c>
      <c r="K773" t="s">
        <v>61</v>
      </c>
      <c r="M773" t="s">
        <v>62</v>
      </c>
      <c r="N773" t="s">
        <v>62</v>
      </c>
    </row>
    <row r="774" spans="1:14" x14ac:dyDescent="0.2">
      <c r="A774" s="1" t="s">
        <v>7837</v>
      </c>
      <c r="B774" s="1" t="s">
        <v>31679</v>
      </c>
      <c r="C774" t="s">
        <v>5840</v>
      </c>
      <c r="D774" s="22">
        <v>30333126</v>
      </c>
      <c r="E774" t="s">
        <v>61</v>
      </c>
      <c r="F774" t="s">
        <v>61</v>
      </c>
      <c r="G774" t="s">
        <v>61</v>
      </c>
      <c r="H774" t="s">
        <v>61</v>
      </c>
      <c r="I774" t="s">
        <v>61</v>
      </c>
      <c r="J774" t="s">
        <v>61</v>
      </c>
      <c r="K774" t="s">
        <v>61</v>
      </c>
      <c r="L774" t="s">
        <v>62</v>
      </c>
      <c r="M774" t="s">
        <v>62</v>
      </c>
      <c r="N774" t="s">
        <v>61</v>
      </c>
    </row>
    <row r="775" spans="1:14" x14ac:dyDescent="0.2">
      <c r="A775" s="1" t="s">
        <v>7838</v>
      </c>
      <c r="B775" s="1" t="s">
        <v>31680</v>
      </c>
      <c r="C775" t="s">
        <v>5841</v>
      </c>
      <c r="D775" s="22">
        <v>30333126</v>
      </c>
      <c r="E775" t="s">
        <v>61</v>
      </c>
      <c r="F775" t="s">
        <v>61</v>
      </c>
      <c r="G775" t="s">
        <v>61</v>
      </c>
      <c r="H775" t="s">
        <v>61</v>
      </c>
      <c r="I775" t="s">
        <v>62</v>
      </c>
      <c r="J775" t="s">
        <v>61</v>
      </c>
      <c r="K775" t="s">
        <v>61</v>
      </c>
      <c r="M775" t="s">
        <v>62</v>
      </c>
      <c r="N775" t="s">
        <v>61</v>
      </c>
    </row>
    <row r="776" spans="1:14" x14ac:dyDescent="0.2">
      <c r="A776" s="1" t="s">
        <v>7839</v>
      </c>
      <c r="B776" s="1" t="s">
        <v>31681</v>
      </c>
      <c r="C776" t="s">
        <v>5842</v>
      </c>
      <c r="D776" s="22">
        <v>30333126</v>
      </c>
      <c r="E776" t="s">
        <v>61</v>
      </c>
      <c r="F776" t="s">
        <v>61</v>
      </c>
      <c r="G776" t="s">
        <v>61</v>
      </c>
      <c r="H776" t="s">
        <v>61</v>
      </c>
      <c r="I776" t="s">
        <v>62</v>
      </c>
      <c r="J776" t="s">
        <v>61</v>
      </c>
      <c r="K776" t="s">
        <v>62</v>
      </c>
      <c r="L776" t="s">
        <v>62</v>
      </c>
      <c r="M776" t="s">
        <v>61</v>
      </c>
      <c r="N776" t="s">
        <v>61</v>
      </c>
    </row>
    <row r="777" spans="1:14" x14ac:dyDescent="0.2">
      <c r="A777" s="1" t="s">
        <v>7840</v>
      </c>
      <c r="B777" s="1" t="s">
        <v>31682</v>
      </c>
      <c r="C777" t="s">
        <v>5843</v>
      </c>
      <c r="D777" s="22">
        <v>30333126</v>
      </c>
      <c r="E777" t="s">
        <v>61</v>
      </c>
      <c r="F777" t="s">
        <v>61</v>
      </c>
      <c r="G777" t="s">
        <v>61</v>
      </c>
      <c r="H777" t="s">
        <v>61</v>
      </c>
      <c r="I777" t="s">
        <v>61</v>
      </c>
      <c r="J777" t="s">
        <v>61</v>
      </c>
      <c r="K777" t="s">
        <v>61</v>
      </c>
      <c r="M777" t="s">
        <v>61</v>
      </c>
      <c r="N777" t="s">
        <v>61</v>
      </c>
    </row>
    <row r="778" spans="1:14" x14ac:dyDescent="0.2">
      <c r="A778" s="1" t="s">
        <v>7841</v>
      </c>
      <c r="B778" s="1" t="s">
        <v>31683</v>
      </c>
      <c r="C778" t="s">
        <v>5844</v>
      </c>
      <c r="D778">
        <v>30333126</v>
      </c>
      <c r="E778" t="s">
        <v>61</v>
      </c>
      <c r="F778" t="s">
        <v>61</v>
      </c>
      <c r="G778" t="s">
        <v>61</v>
      </c>
      <c r="H778" t="s">
        <v>61</v>
      </c>
      <c r="I778" t="s">
        <v>61</v>
      </c>
      <c r="J778" t="s">
        <v>61</v>
      </c>
      <c r="K778" t="s">
        <v>61</v>
      </c>
      <c r="L778" t="s">
        <v>62</v>
      </c>
      <c r="M778" t="s">
        <v>62</v>
      </c>
      <c r="N778" t="s">
        <v>61</v>
      </c>
    </row>
    <row r="779" spans="1:14" x14ac:dyDescent="0.2">
      <c r="A779" s="1" t="s">
        <v>7842</v>
      </c>
      <c r="B779" s="1" t="s">
        <v>31684</v>
      </c>
      <c r="C779" t="s">
        <v>5845</v>
      </c>
      <c r="D779" s="22">
        <v>30333126</v>
      </c>
      <c r="E779" t="s">
        <v>61</v>
      </c>
      <c r="F779" t="s">
        <v>61</v>
      </c>
      <c r="G779" t="s">
        <v>61</v>
      </c>
      <c r="H779" t="s">
        <v>61</v>
      </c>
      <c r="I779" t="s">
        <v>61</v>
      </c>
      <c r="J779" t="s">
        <v>61</v>
      </c>
      <c r="K779" t="s">
        <v>61</v>
      </c>
      <c r="M779" t="s">
        <v>61</v>
      </c>
      <c r="N779" t="s">
        <v>61</v>
      </c>
    </row>
    <row r="780" spans="1:14" x14ac:dyDescent="0.2">
      <c r="A780" s="1" t="s">
        <v>7843</v>
      </c>
      <c r="B780" s="1" t="s">
        <v>31685</v>
      </c>
      <c r="C780" t="s">
        <v>5846</v>
      </c>
      <c r="D780" s="22">
        <v>30333126</v>
      </c>
      <c r="E780" t="s">
        <v>61</v>
      </c>
      <c r="F780" t="s">
        <v>61</v>
      </c>
      <c r="G780" t="s">
        <v>61</v>
      </c>
      <c r="H780" t="s">
        <v>61</v>
      </c>
      <c r="I780" t="s">
        <v>61</v>
      </c>
      <c r="J780" t="s">
        <v>61</v>
      </c>
      <c r="K780" t="s">
        <v>61</v>
      </c>
      <c r="L780" t="s">
        <v>62</v>
      </c>
      <c r="M780" t="s">
        <v>61</v>
      </c>
      <c r="N780" t="s">
        <v>61</v>
      </c>
    </row>
    <row r="781" spans="1:14" x14ac:dyDescent="0.2">
      <c r="A781" s="1" t="s">
        <v>7844</v>
      </c>
      <c r="B781" s="1" t="s">
        <v>31686</v>
      </c>
      <c r="C781" t="s">
        <v>5847</v>
      </c>
      <c r="D781" s="22">
        <v>30333126</v>
      </c>
      <c r="E781" t="s">
        <v>61</v>
      </c>
      <c r="F781" t="s">
        <v>61</v>
      </c>
      <c r="G781" t="s">
        <v>61</v>
      </c>
      <c r="H781" t="s">
        <v>61</v>
      </c>
      <c r="I781" t="s">
        <v>61</v>
      </c>
      <c r="J781" t="s">
        <v>61</v>
      </c>
      <c r="K781" t="s">
        <v>61</v>
      </c>
      <c r="M781" t="s">
        <v>61</v>
      </c>
      <c r="N781" t="s">
        <v>61</v>
      </c>
    </row>
    <row r="782" spans="1:14" x14ac:dyDescent="0.2">
      <c r="A782" s="1" t="s">
        <v>7845</v>
      </c>
      <c r="B782" s="1" t="s">
        <v>31687</v>
      </c>
      <c r="C782" t="s">
        <v>5848</v>
      </c>
      <c r="D782" s="22">
        <v>30333126</v>
      </c>
      <c r="E782" t="s">
        <v>61</v>
      </c>
      <c r="F782" t="s">
        <v>61</v>
      </c>
      <c r="G782" t="s">
        <v>61</v>
      </c>
      <c r="H782" t="s">
        <v>61</v>
      </c>
      <c r="I782" t="s">
        <v>61</v>
      </c>
      <c r="J782" t="s">
        <v>61</v>
      </c>
      <c r="K782" t="s">
        <v>62</v>
      </c>
      <c r="L782" t="s">
        <v>62</v>
      </c>
      <c r="M782" t="s">
        <v>62</v>
      </c>
      <c r="N782" t="s">
        <v>61</v>
      </c>
    </row>
    <row r="783" spans="1:14" x14ac:dyDescent="0.2">
      <c r="A783" s="1" t="s">
        <v>7846</v>
      </c>
      <c r="B783" s="1" t="s">
        <v>31688</v>
      </c>
      <c r="C783" t="s">
        <v>5849</v>
      </c>
      <c r="D783" s="22">
        <v>30333126</v>
      </c>
      <c r="E783" t="s">
        <v>62</v>
      </c>
      <c r="F783" t="s">
        <v>61</v>
      </c>
      <c r="G783" t="s">
        <v>61</v>
      </c>
      <c r="H783" t="s">
        <v>61</v>
      </c>
      <c r="I783" t="s">
        <v>62</v>
      </c>
      <c r="J783" t="s">
        <v>61</v>
      </c>
      <c r="K783" t="s">
        <v>62</v>
      </c>
      <c r="L783" t="s">
        <v>62</v>
      </c>
      <c r="M783" t="s">
        <v>61</v>
      </c>
      <c r="N783" t="s">
        <v>61</v>
      </c>
    </row>
    <row r="784" spans="1:14" x14ac:dyDescent="0.2">
      <c r="A784" s="1" t="s">
        <v>7847</v>
      </c>
      <c r="B784" s="1" t="s">
        <v>31689</v>
      </c>
      <c r="C784" t="s">
        <v>5850</v>
      </c>
      <c r="D784" s="22">
        <v>30333126</v>
      </c>
      <c r="E784" t="s">
        <v>61</v>
      </c>
      <c r="F784" t="s">
        <v>61</v>
      </c>
      <c r="G784" t="s">
        <v>61</v>
      </c>
      <c r="H784" t="s">
        <v>61</v>
      </c>
      <c r="I784" t="s">
        <v>61</v>
      </c>
      <c r="J784" t="s">
        <v>61</v>
      </c>
      <c r="K784" t="s">
        <v>61</v>
      </c>
      <c r="M784" t="s">
        <v>61</v>
      </c>
      <c r="N784" t="s">
        <v>61</v>
      </c>
    </row>
    <row r="785" spans="1:14" x14ac:dyDescent="0.2">
      <c r="A785" s="1" t="s">
        <v>7848</v>
      </c>
      <c r="B785" s="1" t="s">
        <v>31690</v>
      </c>
      <c r="C785" t="s">
        <v>5851</v>
      </c>
      <c r="D785" s="22">
        <v>30333126</v>
      </c>
      <c r="E785" t="s">
        <v>62</v>
      </c>
      <c r="F785" t="s">
        <v>61</v>
      </c>
      <c r="G785" t="s">
        <v>61</v>
      </c>
      <c r="H785" t="s">
        <v>61</v>
      </c>
      <c r="I785" t="s">
        <v>62</v>
      </c>
      <c r="J785" t="s">
        <v>61</v>
      </c>
      <c r="K785" t="s">
        <v>62</v>
      </c>
      <c r="L785" t="s">
        <v>62</v>
      </c>
      <c r="M785" t="s">
        <v>61</v>
      </c>
      <c r="N785" t="s">
        <v>61</v>
      </c>
    </row>
    <row r="786" spans="1:14" x14ac:dyDescent="0.2">
      <c r="A786" s="1" t="s">
        <v>7849</v>
      </c>
      <c r="B786" s="1" t="s">
        <v>31691</v>
      </c>
      <c r="C786" t="s">
        <v>5852</v>
      </c>
      <c r="D786" s="22">
        <v>30333126</v>
      </c>
      <c r="E786" t="s">
        <v>61</v>
      </c>
      <c r="F786" t="s">
        <v>61</v>
      </c>
      <c r="G786" t="s">
        <v>61</v>
      </c>
      <c r="H786" t="s">
        <v>61</v>
      </c>
      <c r="I786" t="s">
        <v>61</v>
      </c>
      <c r="J786" t="s">
        <v>61</v>
      </c>
      <c r="K786" t="s">
        <v>61</v>
      </c>
      <c r="M786" t="s">
        <v>61</v>
      </c>
      <c r="N786" t="s">
        <v>61</v>
      </c>
    </row>
    <row r="787" spans="1:14" x14ac:dyDescent="0.2">
      <c r="A787" s="1" t="s">
        <v>7850</v>
      </c>
      <c r="B787" s="1" t="s">
        <v>31692</v>
      </c>
      <c r="C787" t="s">
        <v>5853</v>
      </c>
      <c r="D787" s="22">
        <v>30333126</v>
      </c>
      <c r="E787" t="s">
        <v>61</v>
      </c>
      <c r="F787" t="s">
        <v>61</v>
      </c>
      <c r="G787" t="s">
        <v>61</v>
      </c>
      <c r="H787" t="s">
        <v>61</v>
      </c>
      <c r="I787" t="s">
        <v>61</v>
      </c>
      <c r="J787" t="s">
        <v>61</v>
      </c>
      <c r="K787" t="s">
        <v>61</v>
      </c>
      <c r="L787" t="s">
        <v>62</v>
      </c>
      <c r="M787" t="s">
        <v>61</v>
      </c>
      <c r="N787" t="s">
        <v>61</v>
      </c>
    </row>
    <row r="788" spans="1:14" x14ac:dyDescent="0.2">
      <c r="A788" s="1" t="s">
        <v>7851</v>
      </c>
      <c r="B788" s="1" t="s">
        <v>31693</v>
      </c>
      <c r="C788" t="s">
        <v>5854</v>
      </c>
      <c r="D788" s="22">
        <v>30333126</v>
      </c>
      <c r="E788" t="s">
        <v>61</v>
      </c>
      <c r="F788" t="s">
        <v>61</v>
      </c>
      <c r="G788" t="s">
        <v>61</v>
      </c>
      <c r="H788" t="s">
        <v>61</v>
      </c>
      <c r="I788" t="s">
        <v>61</v>
      </c>
      <c r="J788" t="s">
        <v>61</v>
      </c>
      <c r="K788" t="s">
        <v>61</v>
      </c>
      <c r="L788" t="s">
        <v>62</v>
      </c>
      <c r="M788" t="s">
        <v>61</v>
      </c>
      <c r="N788" t="s">
        <v>61</v>
      </c>
    </row>
    <row r="789" spans="1:14" x14ac:dyDescent="0.2">
      <c r="A789" s="1" t="s">
        <v>7852</v>
      </c>
      <c r="B789" s="1" t="s">
        <v>31694</v>
      </c>
      <c r="C789" t="s">
        <v>5855</v>
      </c>
      <c r="D789">
        <v>30333126</v>
      </c>
      <c r="E789" t="s">
        <v>62</v>
      </c>
      <c r="F789" t="s">
        <v>61</v>
      </c>
      <c r="G789" t="s">
        <v>61</v>
      </c>
      <c r="H789" t="s">
        <v>61</v>
      </c>
      <c r="I789" t="s">
        <v>62</v>
      </c>
      <c r="J789" t="s">
        <v>61</v>
      </c>
      <c r="K789" t="s">
        <v>61</v>
      </c>
      <c r="M789" t="s">
        <v>62</v>
      </c>
      <c r="N789" t="s">
        <v>61</v>
      </c>
    </row>
    <row r="790" spans="1:14" x14ac:dyDescent="0.2">
      <c r="A790" s="1" t="s">
        <v>7853</v>
      </c>
      <c r="B790" s="1" t="s">
        <v>31695</v>
      </c>
      <c r="C790" t="s">
        <v>5856</v>
      </c>
      <c r="D790" s="22">
        <v>30333126</v>
      </c>
      <c r="E790" t="s">
        <v>61</v>
      </c>
      <c r="F790" t="s">
        <v>61</v>
      </c>
      <c r="G790" t="s">
        <v>61</v>
      </c>
      <c r="H790" t="s">
        <v>61</v>
      </c>
      <c r="I790" t="s">
        <v>62</v>
      </c>
      <c r="J790" t="s">
        <v>61</v>
      </c>
      <c r="K790" t="s">
        <v>62</v>
      </c>
      <c r="M790" t="s">
        <v>62</v>
      </c>
      <c r="N790" t="s">
        <v>61</v>
      </c>
    </row>
    <row r="791" spans="1:14" x14ac:dyDescent="0.2">
      <c r="A791" s="1" t="s">
        <v>7854</v>
      </c>
      <c r="B791" s="1" t="s">
        <v>31696</v>
      </c>
      <c r="C791" t="s">
        <v>5857</v>
      </c>
      <c r="D791" s="22">
        <v>30333126</v>
      </c>
      <c r="E791" t="s">
        <v>62</v>
      </c>
      <c r="F791" t="s">
        <v>61</v>
      </c>
      <c r="G791" t="s">
        <v>61</v>
      </c>
      <c r="H791" t="s">
        <v>61</v>
      </c>
      <c r="I791" t="s">
        <v>62</v>
      </c>
      <c r="J791" t="s">
        <v>61</v>
      </c>
      <c r="K791" t="s">
        <v>61</v>
      </c>
      <c r="L791" t="s">
        <v>62</v>
      </c>
      <c r="M791" t="s">
        <v>62</v>
      </c>
      <c r="N791" t="s">
        <v>61</v>
      </c>
    </row>
    <row r="792" spans="1:14" x14ac:dyDescent="0.2">
      <c r="A792" s="1" t="s">
        <v>7855</v>
      </c>
      <c r="B792" s="1" t="s">
        <v>31697</v>
      </c>
      <c r="C792" t="s">
        <v>5858</v>
      </c>
      <c r="D792" s="22">
        <v>30333126</v>
      </c>
      <c r="E792" t="s">
        <v>62</v>
      </c>
      <c r="F792" t="s">
        <v>62</v>
      </c>
      <c r="G792" t="s">
        <v>62</v>
      </c>
      <c r="H792" t="s">
        <v>61</v>
      </c>
      <c r="I792" t="s">
        <v>61</v>
      </c>
      <c r="J792" t="s">
        <v>62</v>
      </c>
      <c r="K792" t="s">
        <v>61</v>
      </c>
      <c r="M792" t="s">
        <v>61</v>
      </c>
      <c r="N792" t="s">
        <v>62</v>
      </c>
    </row>
    <row r="793" spans="1:14" x14ac:dyDescent="0.2">
      <c r="A793" s="1" t="s">
        <v>7856</v>
      </c>
      <c r="B793" s="1" t="s">
        <v>31698</v>
      </c>
      <c r="C793" t="s">
        <v>5859</v>
      </c>
      <c r="D793" s="22">
        <v>30333126</v>
      </c>
      <c r="E793" t="s">
        <v>61</v>
      </c>
      <c r="F793" t="s">
        <v>61</v>
      </c>
      <c r="G793" t="s">
        <v>61</v>
      </c>
      <c r="H793" t="s">
        <v>61</v>
      </c>
      <c r="I793" t="s">
        <v>61</v>
      </c>
      <c r="J793" t="s">
        <v>61</v>
      </c>
      <c r="K793" t="s">
        <v>61</v>
      </c>
      <c r="M793" t="s">
        <v>61</v>
      </c>
      <c r="N793" t="s">
        <v>61</v>
      </c>
    </row>
    <row r="794" spans="1:14" x14ac:dyDescent="0.2">
      <c r="A794" s="1" t="s">
        <v>7857</v>
      </c>
      <c r="B794" s="1" t="s">
        <v>31699</v>
      </c>
      <c r="C794" t="s">
        <v>5860</v>
      </c>
      <c r="D794" s="22">
        <v>30333126</v>
      </c>
      <c r="E794" t="s">
        <v>61</v>
      </c>
      <c r="F794" t="s">
        <v>61</v>
      </c>
      <c r="G794" t="s">
        <v>61</v>
      </c>
      <c r="H794" t="s">
        <v>61</v>
      </c>
      <c r="I794" t="s">
        <v>61</v>
      </c>
      <c r="J794" t="s">
        <v>61</v>
      </c>
      <c r="K794" t="s">
        <v>61</v>
      </c>
      <c r="M794" t="s">
        <v>61</v>
      </c>
      <c r="N794" t="s">
        <v>61</v>
      </c>
    </row>
    <row r="795" spans="1:14" x14ac:dyDescent="0.2">
      <c r="A795" s="1" t="s">
        <v>7858</v>
      </c>
      <c r="B795" s="1" t="s">
        <v>31700</v>
      </c>
      <c r="C795" t="s">
        <v>5861</v>
      </c>
      <c r="D795" s="22">
        <v>30333126</v>
      </c>
      <c r="E795" t="s">
        <v>61</v>
      </c>
      <c r="F795" t="s">
        <v>61</v>
      </c>
      <c r="G795" t="s">
        <v>61</v>
      </c>
      <c r="H795" t="s">
        <v>61</v>
      </c>
      <c r="I795" t="s">
        <v>62</v>
      </c>
      <c r="J795" t="s">
        <v>61</v>
      </c>
      <c r="K795" t="s">
        <v>62</v>
      </c>
      <c r="L795" t="s">
        <v>62</v>
      </c>
      <c r="M795" t="s">
        <v>62</v>
      </c>
      <c r="N795" t="s">
        <v>61</v>
      </c>
    </row>
    <row r="796" spans="1:14" x14ac:dyDescent="0.2">
      <c r="A796" s="1" t="s">
        <v>7859</v>
      </c>
      <c r="B796" s="1" t="s">
        <v>31701</v>
      </c>
      <c r="C796" t="s">
        <v>5862</v>
      </c>
      <c r="D796" s="22">
        <v>30333126</v>
      </c>
      <c r="E796" t="s">
        <v>62</v>
      </c>
      <c r="F796" t="s">
        <v>61</v>
      </c>
      <c r="G796" t="s">
        <v>61</v>
      </c>
      <c r="H796" t="s">
        <v>61</v>
      </c>
      <c r="I796" t="s">
        <v>62</v>
      </c>
      <c r="J796" t="s">
        <v>61</v>
      </c>
      <c r="K796" t="s">
        <v>62</v>
      </c>
      <c r="L796" t="s">
        <v>62</v>
      </c>
      <c r="M796" t="s">
        <v>62</v>
      </c>
      <c r="N796" t="s">
        <v>61</v>
      </c>
    </row>
    <row r="797" spans="1:14" x14ac:dyDescent="0.2">
      <c r="A797" s="1" t="s">
        <v>7860</v>
      </c>
      <c r="B797" s="1" t="s">
        <v>31702</v>
      </c>
      <c r="C797" t="s">
        <v>5863</v>
      </c>
      <c r="D797" s="22">
        <v>30333126</v>
      </c>
      <c r="E797" t="s">
        <v>61</v>
      </c>
      <c r="F797" t="s">
        <v>61</v>
      </c>
      <c r="G797" t="s">
        <v>61</v>
      </c>
      <c r="H797" t="s">
        <v>61</v>
      </c>
      <c r="I797" t="s">
        <v>61</v>
      </c>
      <c r="J797" t="s">
        <v>61</v>
      </c>
      <c r="K797" t="s">
        <v>61</v>
      </c>
      <c r="M797" t="s">
        <v>61</v>
      </c>
      <c r="N797" t="s">
        <v>61</v>
      </c>
    </row>
    <row r="798" spans="1:14" x14ac:dyDescent="0.2">
      <c r="A798" s="1" t="s">
        <v>7861</v>
      </c>
      <c r="B798" s="1" t="s">
        <v>31703</v>
      </c>
      <c r="C798" t="s">
        <v>5864</v>
      </c>
      <c r="D798" s="22">
        <v>30333126</v>
      </c>
      <c r="E798" t="s">
        <v>61</v>
      </c>
      <c r="F798" t="s">
        <v>61</v>
      </c>
      <c r="G798" t="s">
        <v>61</v>
      </c>
      <c r="H798" t="s">
        <v>61</v>
      </c>
      <c r="I798" t="s">
        <v>61</v>
      </c>
      <c r="J798" t="s">
        <v>61</v>
      </c>
      <c r="K798" t="s">
        <v>61</v>
      </c>
      <c r="M798" t="s">
        <v>62</v>
      </c>
      <c r="N798" t="s">
        <v>61</v>
      </c>
    </row>
    <row r="799" spans="1:14" x14ac:dyDescent="0.2">
      <c r="A799" s="1" t="s">
        <v>7862</v>
      </c>
      <c r="B799" s="1" t="s">
        <v>31704</v>
      </c>
      <c r="C799" t="s">
        <v>5865</v>
      </c>
      <c r="D799" s="22">
        <v>30333126</v>
      </c>
      <c r="E799" t="s">
        <v>61</v>
      </c>
      <c r="F799" t="s">
        <v>61</v>
      </c>
      <c r="G799" t="s">
        <v>61</v>
      </c>
      <c r="H799" t="s">
        <v>61</v>
      </c>
      <c r="I799" t="s">
        <v>61</v>
      </c>
      <c r="J799" t="s">
        <v>61</v>
      </c>
      <c r="K799" t="s">
        <v>61</v>
      </c>
      <c r="L799" t="s">
        <v>62</v>
      </c>
      <c r="M799" t="s">
        <v>61</v>
      </c>
      <c r="N799" t="s">
        <v>61</v>
      </c>
    </row>
    <row r="800" spans="1:14" x14ac:dyDescent="0.2">
      <c r="A800" s="1" t="s">
        <v>7863</v>
      </c>
      <c r="B800" s="1" t="s">
        <v>31705</v>
      </c>
      <c r="C800" t="s">
        <v>5866</v>
      </c>
      <c r="D800">
        <v>30333126</v>
      </c>
      <c r="E800" t="s">
        <v>61</v>
      </c>
      <c r="F800" t="s">
        <v>61</v>
      </c>
      <c r="G800" t="s">
        <v>61</v>
      </c>
      <c r="H800" t="s">
        <v>61</v>
      </c>
      <c r="I800" t="s">
        <v>61</v>
      </c>
      <c r="J800" t="s">
        <v>61</v>
      </c>
      <c r="K800" t="s">
        <v>61</v>
      </c>
      <c r="M800" t="s">
        <v>61</v>
      </c>
      <c r="N800" t="s">
        <v>61</v>
      </c>
    </row>
    <row r="801" spans="1:14" x14ac:dyDescent="0.2">
      <c r="A801" s="1" t="s">
        <v>7864</v>
      </c>
      <c r="B801" s="1" t="s">
        <v>31706</v>
      </c>
      <c r="C801" t="s">
        <v>5867</v>
      </c>
      <c r="D801" s="22">
        <v>30333126</v>
      </c>
      <c r="E801" t="s">
        <v>62</v>
      </c>
      <c r="F801" t="s">
        <v>62</v>
      </c>
      <c r="G801" t="s">
        <v>62</v>
      </c>
      <c r="H801" t="s">
        <v>61</v>
      </c>
      <c r="I801" t="s">
        <v>62</v>
      </c>
      <c r="J801" t="s">
        <v>62</v>
      </c>
      <c r="K801" t="s">
        <v>61</v>
      </c>
      <c r="M801" t="s">
        <v>62</v>
      </c>
      <c r="N801" t="s">
        <v>62</v>
      </c>
    </row>
    <row r="802" spans="1:14" x14ac:dyDescent="0.2">
      <c r="A802" s="1" t="s">
        <v>7865</v>
      </c>
      <c r="B802" s="1" t="s">
        <v>31707</v>
      </c>
      <c r="C802" t="s">
        <v>5868</v>
      </c>
      <c r="D802" s="22">
        <v>30333126</v>
      </c>
      <c r="E802" t="s">
        <v>61</v>
      </c>
      <c r="F802" t="s">
        <v>61</v>
      </c>
      <c r="G802" t="s">
        <v>61</v>
      </c>
      <c r="H802" t="s">
        <v>61</v>
      </c>
      <c r="I802" t="s">
        <v>61</v>
      </c>
      <c r="J802" t="s">
        <v>61</v>
      </c>
      <c r="K802" t="s">
        <v>61</v>
      </c>
      <c r="M802" t="s">
        <v>61</v>
      </c>
      <c r="N802" t="s">
        <v>61</v>
      </c>
    </row>
    <row r="803" spans="1:14" x14ac:dyDescent="0.2">
      <c r="A803" s="1" t="s">
        <v>7866</v>
      </c>
      <c r="B803" s="1" t="s">
        <v>31708</v>
      </c>
      <c r="C803" t="s">
        <v>5869</v>
      </c>
      <c r="D803" s="22">
        <v>30333126</v>
      </c>
      <c r="E803" t="s">
        <v>61</v>
      </c>
      <c r="F803" t="s">
        <v>61</v>
      </c>
      <c r="G803" t="s">
        <v>61</v>
      </c>
      <c r="H803" t="s">
        <v>61</v>
      </c>
      <c r="I803" t="s">
        <v>61</v>
      </c>
      <c r="J803" t="s">
        <v>61</v>
      </c>
      <c r="K803" t="s">
        <v>61</v>
      </c>
      <c r="M803" t="s">
        <v>61</v>
      </c>
      <c r="N803" t="s">
        <v>61</v>
      </c>
    </row>
    <row r="804" spans="1:14" x14ac:dyDescent="0.2">
      <c r="A804" s="1" t="s">
        <v>7867</v>
      </c>
      <c r="B804" s="1" t="s">
        <v>31709</v>
      </c>
      <c r="C804" t="s">
        <v>5870</v>
      </c>
      <c r="D804" s="22">
        <v>30333126</v>
      </c>
      <c r="E804" t="s">
        <v>61</v>
      </c>
      <c r="F804" t="s">
        <v>61</v>
      </c>
      <c r="G804" t="s">
        <v>61</v>
      </c>
      <c r="H804" t="s">
        <v>61</v>
      </c>
      <c r="I804" t="s">
        <v>62</v>
      </c>
      <c r="J804" t="s">
        <v>61</v>
      </c>
      <c r="K804" t="s">
        <v>61</v>
      </c>
      <c r="M804" t="s">
        <v>62</v>
      </c>
      <c r="N804" t="s">
        <v>61</v>
      </c>
    </row>
    <row r="805" spans="1:14" x14ac:dyDescent="0.2">
      <c r="A805" s="1" t="s">
        <v>7868</v>
      </c>
      <c r="B805" s="1" t="s">
        <v>31710</v>
      </c>
      <c r="C805" t="s">
        <v>5871</v>
      </c>
      <c r="D805" s="22">
        <v>30333126</v>
      </c>
      <c r="E805" t="s">
        <v>61</v>
      </c>
      <c r="F805" t="s">
        <v>61</v>
      </c>
      <c r="G805" t="s">
        <v>61</v>
      </c>
      <c r="H805" t="s">
        <v>61</v>
      </c>
      <c r="I805" t="s">
        <v>61</v>
      </c>
      <c r="J805" t="s">
        <v>61</v>
      </c>
      <c r="K805" t="s">
        <v>61</v>
      </c>
      <c r="L805" t="s">
        <v>62</v>
      </c>
      <c r="M805" t="s">
        <v>62</v>
      </c>
      <c r="N805" t="s">
        <v>61</v>
      </c>
    </row>
    <row r="806" spans="1:14" x14ac:dyDescent="0.2">
      <c r="A806" s="1" t="s">
        <v>7869</v>
      </c>
      <c r="B806" s="1" t="s">
        <v>31711</v>
      </c>
      <c r="C806" t="s">
        <v>5872</v>
      </c>
      <c r="D806" s="22">
        <v>30333126</v>
      </c>
      <c r="E806" t="s">
        <v>61</v>
      </c>
      <c r="F806" t="s">
        <v>61</v>
      </c>
      <c r="G806" t="s">
        <v>61</v>
      </c>
      <c r="H806" t="s">
        <v>61</v>
      </c>
      <c r="I806" t="s">
        <v>61</v>
      </c>
      <c r="J806" t="s">
        <v>61</v>
      </c>
      <c r="K806" t="s">
        <v>61</v>
      </c>
      <c r="M806" t="s">
        <v>61</v>
      </c>
      <c r="N806" t="s">
        <v>61</v>
      </c>
    </row>
    <row r="807" spans="1:14" x14ac:dyDescent="0.2">
      <c r="A807" s="1" t="s">
        <v>7870</v>
      </c>
      <c r="B807" s="1" t="s">
        <v>31712</v>
      </c>
      <c r="C807" t="s">
        <v>5873</v>
      </c>
      <c r="D807" s="22">
        <v>30333126</v>
      </c>
      <c r="E807" t="s">
        <v>62</v>
      </c>
      <c r="F807" t="s">
        <v>61</v>
      </c>
      <c r="G807" t="s">
        <v>61</v>
      </c>
      <c r="H807" t="s">
        <v>61</v>
      </c>
      <c r="I807" t="s">
        <v>62</v>
      </c>
      <c r="J807" t="s">
        <v>61</v>
      </c>
      <c r="K807" t="s">
        <v>61</v>
      </c>
      <c r="L807" t="s">
        <v>62</v>
      </c>
      <c r="M807" t="s">
        <v>62</v>
      </c>
      <c r="N807" t="s">
        <v>61</v>
      </c>
    </row>
    <row r="808" spans="1:14" x14ac:dyDescent="0.2">
      <c r="A808" s="1" t="s">
        <v>7871</v>
      </c>
      <c r="B808" s="1" t="s">
        <v>31713</v>
      </c>
      <c r="C808" t="s">
        <v>5874</v>
      </c>
      <c r="D808" s="22">
        <v>30333126</v>
      </c>
      <c r="E808" t="s">
        <v>61</v>
      </c>
      <c r="F808" t="s">
        <v>61</v>
      </c>
      <c r="G808" t="s">
        <v>61</v>
      </c>
      <c r="H808" t="s">
        <v>61</v>
      </c>
      <c r="I808" t="s">
        <v>61</v>
      </c>
      <c r="J808" t="s">
        <v>61</v>
      </c>
      <c r="L808" t="s">
        <v>62</v>
      </c>
      <c r="M808" t="s">
        <v>62</v>
      </c>
      <c r="N808" t="s">
        <v>61</v>
      </c>
    </row>
    <row r="809" spans="1:14" x14ac:dyDescent="0.2">
      <c r="A809" s="1" t="s">
        <v>7872</v>
      </c>
      <c r="B809" s="1" t="s">
        <v>31714</v>
      </c>
      <c r="C809" t="s">
        <v>5875</v>
      </c>
      <c r="D809" s="22">
        <v>30333126</v>
      </c>
      <c r="E809" t="s">
        <v>61</v>
      </c>
      <c r="F809" t="s">
        <v>61</v>
      </c>
      <c r="G809" t="s">
        <v>61</v>
      </c>
      <c r="H809" t="s">
        <v>61</v>
      </c>
      <c r="I809" t="s">
        <v>61</v>
      </c>
      <c r="J809" t="s">
        <v>61</v>
      </c>
      <c r="K809" t="s">
        <v>61</v>
      </c>
      <c r="L809" t="s">
        <v>62</v>
      </c>
      <c r="M809" t="s">
        <v>62</v>
      </c>
      <c r="N809" t="s">
        <v>61</v>
      </c>
    </row>
    <row r="810" spans="1:14" x14ac:dyDescent="0.2">
      <c r="A810" s="1" t="s">
        <v>7873</v>
      </c>
      <c r="B810" s="1" t="s">
        <v>31715</v>
      </c>
      <c r="C810" t="s">
        <v>5876</v>
      </c>
      <c r="D810" s="22">
        <v>30333126</v>
      </c>
      <c r="E810" t="s">
        <v>61</v>
      </c>
      <c r="F810" t="s">
        <v>61</v>
      </c>
      <c r="G810" t="s">
        <v>61</v>
      </c>
      <c r="H810" t="s">
        <v>61</v>
      </c>
      <c r="I810" t="s">
        <v>61</v>
      </c>
      <c r="J810" t="s">
        <v>61</v>
      </c>
      <c r="K810" t="s">
        <v>61</v>
      </c>
      <c r="M810" t="s">
        <v>61</v>
      </c>
      <c r="N810" t="s">
        <v>61</v>
      </c>
    </row>
    <row r="811" spans="1:14" x14ac:dyDescent="0.2">
      <c r="A811" s="1" t="s">
        <v>7874</v>
      </c>
      <c r="B811" s="1" t="s">
        <v>31716</v>
      </c>
      <c r="C811" t="s">
        <v>5877</v>
      </c>
      <c r="D811">
        <v>30333126</v>
      </c>
      <c r="E811" t="s">
        <v>61</v>
      </c>
      <c r="F811" t="s">
        <v>61</v>
      </c>
      <c r="G811" t="s">
        <v>61</v>
      </c>
      <c r="H811" t="s">
        <v>61</v>
      </c>
      <c r="I811" t="s">
        <v>62</v>
      </c>
      <c r="J811" t="s">
        <v>61</v>
      </c>
      <c r="K811" t="s">
        <v>61</v>
      </c>
      <c r="M811" t="s">
        <v>62</v>
      </c>
      <c r="N811" t="s">
        <v>61</v>
      </c>
    </row>
    <row r="812" spans="1:14" x14ac:dyDescent="0.2">
      <c r="A812" s="1" t="s">
        <v>7875</v>
      </c>
      <c r="B812" s="1" t="s">
        <v>31717</v>
      </c>
      <c r="C812" t="s">
        <v>5878</v>
      </c>
      <c r="D812" s="22">
        <v>30333126</v>
      </c>
      <c r="E812" t="s">
        <v>61</v>
      </c>
      <c r="F812" t="s">
        <v>61</v>
      </c>
      <c r="G812" t="s">
        <v>61</v>
      </c>
      <c r="H812" t="s">
        <v>61</v>
      </c>
      <c r="I812" t="s">
        <v>61</v>
      </c>
      <c r="J812" t="s">
        <v>61</v>
      </c>
      <c r="K812" t="s">
        <v>61</v>
      </c>
      <c r="M812" t="s">
        <v>61</v>
      </c>
      <c r="N812" t="s">
        <v>61</v>
      </c>
    </row>
    <row r="813" spans="1:14" x14ac:dyDescent="0.2">
      <c r="A813" s="1" t="s">
        <v>7876</v>
      </c>
      <c r="B813" s="1" t="s">
        <v>31718</v>
      </c>
      <c r="C813" t="s">
        <v>5879</v>
      </c>
      <c r="D813" s="22">
        <v>30333126</v>
      </c>
      <c r="E813" t="s">
        <v>62</v>
      </c>
      <c r="F813" t="s">
        <v>62</v>
      </c>
      <c r="G813" t="s">
        <v>62</v>
      </c>
      <c r="H813" t="s">
        <v>62</v>
      </c>
      <c r="I813" t="s">
        <v>62</v>
      </c>
      <c r="J813" t="s">
        <v>62</v>
      </c>
      <c r="K813" t="s">
        <v>61</v>
      </c>
      <c r="L813" t="s">
        <v>62</v>
      </c>
      <c r="M813" t="s">
        <v>62</v>
      </c>
      <c r="N813" t="s">
        <v>62</v>
      </c>
    </row>
    <row r="814" spans="1:14" x14ac:dyDescent="0.2">
      <c r="A814" s="1" t="s">
        <v>7877</v>
      </c>
      <c r="B814" s="1" t="s">
        <v>31719</v>
      </c>
      <c r="C814" t="s">
        <v>5880</v>
      </c>
      <c r="D814" s="22">
        <v>30333126</v>
      </c>
      <c r="E814" t="s">
        <v>61</v>
      </c>
      <c r="F814" t="s">
        <v>61</v>
      </c>
      <c r="G814" t="s">
        <v>61</v>
      </c>
      <c r="H814" t="s">
        <v>61</v>
      </c>
      <c r="I814" t="s">
        <v>61</v>
      </c>
      <c r="J814" t="s">
        <v>61</v>
      </c>
      <c r="K814" t="s">
        <v>61</v>
      </c>
      <c r="M814" t="s">
        <v>61</v>
      </c>
      <c r="N814" t="s">
        <v>61</v>
      </c>
    </row>
    <row r="815" spans="1:14" x14ac:dyDescent="0.2">
      <c r="A815" s="1" t="s">
        <v>7878</v>
      </c>
      <c r="B815" s="1" t="s">
        <v>31720</v>
      </c>
      <c r="C815" t="s">
        <v>5881</v>
      </c>
      <c r="D815" s="22">
        <v>30333126</v>
      </c>
      <c r="E815" t="s">
        <v>62</v>
      </c>
      <c r="F815" t="s">
        <v>62</v>
      </c>
      <c r="G815" t="s">
        <v>62</v>
      </c>
      <c r="H815" t="s">
        <v>61</v>
      </c>
      <c r="I815" t="s">
        <v>61</v>
      </c>
      <c r="J815" t="s">
        <v>62</v>
      </c>
      <c r="K815" t="s">
        <v>61</v>
      </c>
      <c r="M815" t="s">
        <v>61</v>
      </c>
      <c r="N815" t="s">
        <v>62</v>
      </c>
    </row>
    <row r="816" spans="1:14" x14ac:dyDescent="0.2">
      <c r="A816" s="1" t="s">
        <v>7879</v>
      </c>
      <c r="B816" s="1" t="s">
        <v>31721</v>
      </c>
      <c r="C816" t="s">
        <v>5882</v>
      </c>
      <c r="D816" s="22">
        <v>30333126</v>
      </c>
      <c r="E816" t="s">
        <v>62</v>
      </c>
      <c r="F816" t="s">
        <v>62</v>
      </c>
      <c r="G816" t="s">
        <v>62</v>
      </c>
      <c r="H816" t="s">
        <v>61</v>
      </c>
      <c r="I816" t="s">
        <v>62</v>
      </c>
      <c r="J816" t="s">
        <v>62</v>
      </c>
      <c r="K816" t="s">
        <v>61</v>
      </c>
      <c r="M816" t="s">
        <v>62</v>
      </c>
      <c r="N816" t="s">
        <v>62</v>
      </c>
    </row>
    <row r="817" spans="1:14" x14ac:dyDescent="0.2">
      <c r="A817" s="1" t="s">
        <v>7880</v>
      </c>
      <c r="B817" s="1" t="s">
        <v>31722</v>
      </c>
      <c r="C817" t="s">
        <v>5883</v>
      </c>
      <c r="D817" s="22">
        <v>30333126</v>
      </c>
      <c r="E817" t="s">
        <v>61</v>
      </c>
      <c r="F817" t="s">
        <v>61</v>
      </c>
      <c r="G817" t="s">
        <v>61</v>
      </c>
      <c r="H817" t="s">
        <v>61</v>
      </c>
      <c r="I817" t="s">
        <v>62</v>
      </c>
      <c r="J817" t="s">
        <v>61</v>
      </c>
      <c r="K817" t="s">
        <v>61</v>
      </c>
      <c r="M817" t="s">
        <v>62</v>
      </c>
      <c r="N817" t="s">
        <v>61</v>
      </c>
    </row>
    <row r="818" spans="1:14" x14ac:dyDescent="0.2">
      <c r="A818" s="1" t="s">
        <v>7881</v>
      </c>
      <c r="B818" s="1" t="s">
        <v>31723</v>
      </c>
      <c r="C818" t="s">
        <v>5884</v>
      </c>
      <c r="D818" s="22">
        <v>30333126</v>
      </c>
      <c r="E818" t="s">
        <v>61</v>
      </c>
      <c r="F818" t="s">
        <v>61</v>
      </c>
      <c r="G818" t="s">
        <v>61</v>
      </c>
      <c r="H818" t="s">
        <v>61</v>
      </c>
      <c r="I818" t="s">
        <v>62</v>
      </c>
      <c r="J818" t="s">
        <v>61</v>
      </c>
      <c r="K818" t="s">
        <v>62</v>
      </c>
      <c r="M818" t="s">
        <v>61</v>
      </c>
      <c r="N818" t="s">
        <v>61</v>
      </c>
    </row>
    <row r="819" spans="1:14" x14ac:dyDescent="0.2">
      <c r="A819" s="1" t="s">
        <v>7882</v>
      </c>
      <c r="B819" s="1" t="s">
        <v>31724</v>
      </c>
      <c r="C819" t="s">
        <v>5885</v>
      </c>
      <c r="D819" s="22">
        <v>30333126</v>
      </c>
      <c r="E819" t="s">
        <v>61</v>
      </c>
      <c r="F819" t="s">
        <v>61</v>
      </c>
      <c r="G819" t="s">
        <v>61</v>
      </c>
      <c r="H819" t="s">
        <v>61</v>
      </c>
      <c r="I819" t="s">
        <v>61</v>
      </c>
      <c r="J819" t="s">
        <v>61</v>
      </c>
      <c r="K819" t="s">
        <v>61</v>
      </c>
      <c r="M819" t="s">
        <v>61</v>
      </c>
      <c r="N819" t="s">
        <v>61</v>
      </c>
    </row>
    <row r="820" spans="1:14" x14ac:dyDescent="0.2">
      <c r="A820" s="1" t="s">
        <v>7883</v>
      </c>
      <c r="B820" s="1" t="s">
        <v>31725</v>
      </c>
      <c r="C820" t="s">
        <v>5886</v>
      </c>
      <c r="D820" s="22">
        <v>30333126</v>
      </c>
      <c r="E820" t="s">
        <v>62</v>
      </c>
      <c r="F820" t="s">
        <v>62</v>
      </c>
      <c r="G820" t="s">
        <v>62</v>
      </c>
      <c r="H820" t="s">
        <v>61</v>
      </c>
      <c r="I820" t="s">
        <v>61</v>
      </c>
      <c r="J820" t="s">
        <v>62</v>
      </c>
      <c r="K820" t="s">
        <v>62</v>
      </c>
      <c r="L820" t="s">
        <v>62</v>
      </c>
      <c r="M820" t="s">
        <v>61</v>
      </c>
      <c r="N820" t="s">
        <v>62</v>
      </c>
    </row>
    <row r="821" spans="1:14" x14ac:dyDescent="0.2">
      <c r="A821" s="1" t="s">
        <v>7884</v>
      </c>
      <c r="B821" s="1" t="s">
        <v>31726</v>
      </c>
      <c r="C821" t="s">
        <v>5887</v>
      </c>
      <c r="D821" s="22">
        <v>30333126</v>
      </c>
      <c r="E821" t="s">
        <v>62</v>
      </c>
      <c r="F821" t="s">
        <v>62</v>
      </c>
      <c r="G821" t="s">
        <v>62</v>
      </c>
      <c r="H821" t="s">
        <v>61</v>
      </c>
      <c r="I821" t="s">
        <v>62</v>
      </c>
      <c r="J821" t="s">
        <v>62</v>
      </c>
      <c r="K821" t="s">
        <v>61</v>
      </c>
      <c r="M821" t="s">
        <v>62</v>
      </c>
      <c r="N821" t="s">
        <v>62</v>
      </c>
    </row>
    <row r="822" spans="1:14" x14ac:dyDescent="0.2">
      <c r="A822" s="1" t="s">
        <v>7885</v>
      </c>
      <c r="B822" s="1" t="s">
        <v>31727</v>
      </c>
      <c r="C822" t="s">
        <v>5888</v>
      </c>
      <c r="D822">
        <v>30333126</v>
      </c>
      <c r="E822" t="s">
        <v>62</v>
      </c>
      <c r="F822" t="s">
        <v>62</v>
      </c>
      <c r="G822" t="s">
        <v>62</v>
      </c>
      <c r="H822" t="s">
        <v>61</v>
      </c>
      <c r="I822" t="s">
        <v>62</v>
      </c>
      <c r="J822" t="s">
        <v>62</v>
      </c>
      <c r="K822" t="s">
        <v>61</v>
      </c>
      <c r="M822" t="s">
        <v>62</v>
      </c>
      <c r="N822" t="s">
        <v>62</v>
      </c>
    </row>
    <row r="823" spans="1:14" x14ac:dyDescent="0.2">
      <c r="A823" s="1" t="s">
        <v>7886</v>
      </c>
      <c r="B823" s="1" t="s">
        <v>31728</v>
      </c>
      <c r="C823" t="s">
        <v>5889</v>
      </c>
      <c r="D823" s="22">
        <v>30333126</v>
      </c>
      <c r="E823" t="s">
        <v>61</v>
      </c>
      <c r="F823" t="s">
        <v>61</v>
      </c>
      <c r="G823" t="s">
        <v>61</v>
      </c>
      <c r="H823" t="s">
        <v>61</v>
      </c>
      <c r="I823" t="s">
        <v>61</v>
      </c>
      <c r="J823" t="s">
        <v>61</v>
      </c>
      <c r="K823" t="s">
        <v>61</v>
      </c>
      <c r="M823" t="s">
        <v>61</v>
      </c>
      <c r="N823" t="s">
        <v>61</v>
      </c>
    </row>
    <row r="824" spans="1:14" x14ac:dyDescent="0.2">
      <c r="A824" s="1" t="s">
        <v>7887</v>
      </c>
      <c r="B824" s="1" t="s">
        <v>31729</v>
      </c>
      <c r="C824" t="s">
        <v>5890</v>
      </c>
      <c r="D824" s="22">
        <v>30333126</v>
      </c>
      <c r="E824" t="s">
        <v>62</v>
      </c>
      <c r="F824" t="s">
        <v>61</v>
      </c>
      <c r="G824" t="s">
        <v>61</v>
      </c>
      <c r="H824" t="s">
        <v>61</v>
      </c>
      <c r="I824" t="s">
        <v>61</v>
      </c>
      <c r="J824" t="s">
        <v>61</v>
      </c>
      <c r="K824" t="s">
        <v>62</v>
      </c>
      <c r="L824" t="s">
        <v>62</v>
      </c>
      <c r="M824" t="s">
        <v>62</v>
      </c>
      <c r="N824" t="s">
        <v>61</v>
      </c>
    </row>
    <row r="825" spans="1:14" x14ac:dyDescent="0.2">
      <c r="A825" s="1" t="s">
        <v>7888</v>
      </c>
      <c r="B825" s="1" t="s">
        <v>31730</v>
      </c>
      <c r="C825" t="s">
        <v>5891</v>
      </c>
      <c r="D825" s="22">
        <v>30333126</v>
      </c>
      <c r="E825" t="s">
        <v>61</v>
      </c>
      <c r="F825" t="s">
        <v>61</v>
      </c>
      <c r="G825" t="s">
        <v>61</v>
      </c>
      <c r="H825" t="s">
        <v>61</v>
      </c>
      <c r="I825" t="s">
        <v>61</v>
      </c>
      <c r="J825" t="s">
        <v>61</v>
      </c>
      <c r="K825" t="s">
        <v>61</v>
      </c>
      <c r="M825" t="s">
        <v>62</v>
      </c>
      <c r="N825" t="s">
        <v>61</v>
      </c>
    </row>
    <row r="826" spans="1:14" x14ac:dyDescent="0.2">
      <c r="A826" s="1" t="s">
        <v>7889</v>
      </c>
      <c r="B826" s="1" t="s">
        <v>31731</v>
      </c>
      <c r="C826" t="s">
        <v>5892</v>
      </c>
      <c r="D826" s="22">
        <v>30333126</v>
      </c>
      <c r="E826" t="s">
        <v>62</v>
      </c>
      <c r="F826" t="s">
        <v>62</v>
      </c>
      <c r="G826" t="s">
        <v>62</v>
      </c>
      <c r="H826" t="s">
        <v>61</v>
      </c>
      <c r="I826" t="s">
        <v>62</v>
      </c>
      <c r="J826" t="s">
        <v>62</v>
      </c>
      <c r="K826" t="s">
        <v>62</v>
      </c>
      <c r="L826" t="s">
        <v>62</v>
      </c>
      <c r="M826" t="s">
        <v>62</v>
      </c>
      <c r="N826" t="s">
        <v>62</v>
      </c>
    </row>
    <row r="827" spans="1:14" x14ac:dyDescent="0.2">
      <c r="A827" s="1" t="s">
        <v>7890</v>
      </c>
      <c r="B827" s="1" t="s">
        <v>31732</v>
      </c>
      <c r="C827" t="s">
        <v>5893</v>
      </c>
      <c r="D827" s="22">
        <v>30333126</v>
      </c>
      <c r="E827" t="s">
        <v>61</v>
      </c>
      <c r="F827" t="s">
        <v>61</v>
      </c>
      <c r="G827" t="s">
        <v>61</v>
      </c>
      <c r="H827" t="s">
        <v>61</v>
      </c>
      <c r="I827" t="s">
        <v>61</v>
      </c>
      <c r="J827" t="s">
        <v>61</v>
      </c>
      <c r="K827" t="s">
        <v>61</v>
      </c>
      <c r="M827" t="s">
        <v>61</v>
      </c>
      <c r="N827" t="s">
        <v>61</v>
      </c>
    </row>
    <row r="828" spans="1:14" x14ac:dyDescent="0.2">
      <c r="A828" s="1" t="s">
        <v>7891</v>
      </c>
      <c r="B828" s="1" t="s">
        <v>31733</v>
      </c>
      <c r="C828" t="s">
        <v>5894</v>
      </c>
      <c r="D828" s="22">
        <v>30333126</v>
      </c>
      <c r="E828" t="s">
        <v>61</v>
      </c>
      <c r="F828" t="s">
        <v>61</v>
      </c>
      <c r="G828" t="s">
        <v>61</v>
      </c>
      <c r="H828" t="s">
        <v>61</v>
      </c>
      <c r="I828" t="s">
        <v>62</v>
      </c>
      <c r="J828" t="s">
        <v>61</v>
      </c>
      <c r="K828" t="s">
        <v>62</v>
      </c>
      <c r="L828" t="s">
        <v>62</v>
      </c>
      <c r="M828" t="s">
        <v>61</v>
      </c>
      <c r="N828" t="s">
        <v>61</v>
      </c>
    </row>
    <row r="829" spans="1:14" x14ac:dyDescent="0.2">
      <c r="A829" s="1" t="s">
        <v>7892</v>
      </c>
      <c r="B829" s="1" t="s">
        <v>31734</v>
      </c>
      <c r="C829" t="s">
        <v>5895</v>
      </c>
      <c r="D829" s="22">
        <v>30333126</v>
      </c>
      <c r="E829" t="s">
        <v>61</v>
      </c>
      <c r="F829" t="s">
        <v>61</v>
      </c>
      <c r="G829" t="s">
        <v>61</v>
      </c>
      <c r="H829" t="s">
        <v>61</v>
      </c>
      <c r="I829" t="s">
        <v>61</v>
      </c>
      <c r="J829" t="s">
        <v>61</v>
      </c>
      <c r="K829" t="s">
        <v>61</v>
      </c>
      <c r="L829" t="s">
        <v>61</v>
      </c>
      <c r="M829" t="s">
        <v>61</v>
      </c>
      <c r="N829" t="s">
        <v>61</v>
      </c>
    </row>
    <row r="830" spans="1:14" x14ac:dyDescent="0.2">
      <c r="A830" s="1" t="s">
        <v>7893</v>
      </c>
      <c r="B830" s="1" t="s">
        <v>31735</v>
      </c>
      <c r="C830" t="s">
        <v>5896</v>
      </c>
      <c r="D830" s="22">
        <v>30333126</v>
      </c>
      <c r="E830" t="s">
        <v>61</v>
      </c>
      <c r="F830" t="s">
        <v>61</v>
      </c>
      <c r="G830" t="s">
        <v>61</v>
      </c>
      <c r="H830" t="s">
        <v>61</v>
      </c>
      <c r="I830" t="s">
        <v>61</v>
      </c>
      <c r="J830" t="s">
        <v>61</v>
      </c>
      <c r="K830" t="s">
        <v>61</v>
      </c>
      <c r="M830" t="s">
        <v>61</v>
      </c>
      <c r="N830" t="s">
        <v>61</v>
      </c>
    </row>
    <row r="831" spans="1:14" x14ac:dyDescent="0.2">
      <c r="A831" s="1" t="s">
        <v>7894</v>
      </c>
      <c r="B831" s="1" t="s">
        <v>31736</v>
      </c>
      <c r="C831" t="s">
        <v>5897</v>
      </c>
      <c r="D831" s="22">
        <v>30333126</v>
      </c>
      <c r="E831" t="s">
        <v>62</v>
      </c>
      <c r="F831" t="s">
        <v>62</v>
      </c>
      <c r="G831" t="s">
        <v>62</v>
      </c>
      <c r="H831" t="s">
        <v>61</v>
      </c>
      <c r="I831" t="s">
        <v>62</v>
      </c>
      <c r="J831" t="s">
        <v>62</v>
      </c>
      <c r="K831" t="s">
        <v>61</v>
      </c>
      <c r="M831" t="s">
        <v>62</v>
      </c>
      <c r="N831" t="s">
        <v>62</v>
      </c>
    </row>
    <row r="832" spans="1:14" x14ac:dyDescent="0.2">
      <c r="A832" s="1" t="s">
        <v>7895</v>
      </c>
      <c r="B832" s="1" t="s">
        <v>31737</v>
      </c>
      <c r="C832" t="s">
        <v>5898</v>
      </c>
      <c r="D832" s="22">
        <v>30333126</v>
      </c>
      <c r="E832" t="s">
        <v>61</v>
      </c>
      <c r="F832" t="s">
        <v>61</v>
      </c>
      <c r="G832" t="s">
        <v>61</v>
      </c>
      <c r="H832" t="s">
        <v>61</v>
      </c>
      <c r="I832" t="s">
        <v>61</v>
      </c>
      <c r="J832" t="s">
        <v>61</v>
      </c>
      <c r="K832" t="s">
        <v>61</v>
      </c>
      <c r="M832" t="s">
        <v>61</v>
      </c>
      <c r="N832" t="s">
        <v>61</v>
      </c>
    </row>
    <row r="833" spans="1:14" x14ac:dyDescent="0.2">
      <c r="A833" s="1" t="s">
        <v>7896</v>
      </c>
      <c r="B833" s="1" t="s">
        <v>31738</v>
      </c>
      <c r="C833" t="s">
        <v>5899</v>
      </c>
      <c r="D833" s="22">
        <v>30333126</v>
      </c>
      <c r="E833" t="s">
        <v>62</v>
      </c>
      <c r="F833" t="s">
        <v>62</v>
      </c>
      <c r="G833" t="s">
        <v>62</v>
      </c>
      <c r="H833" t="s">
        <v>61</v>
      </c>
      <c r="I833" t="s">
        <v>62</v>
      </c>
      <c r="J833" t="s">
        <v>62</v>
      </c>
      <c r="K833" t="s">
        <v>61</v>
      </c>
      <c r="M833" t="s">
        <v>62</v>
      </c>
      <c r="N833" t="s">
        <v>62</v>
      </c>
    </row>
    <row r="834" spans="1:14" x14ac:dyDescent="0.2">
      <c r="A834" s="1" t="s">
        <v>7897</v>
      </c>
      <c r="B834" s="1" t="s">
        <v>31739</v>
      </c>
      <c r="C834" t="s">
        <v>5900</v>
      </c>
      <c r="D834" s="22">
        <v>30333126</v>
      </c>
      <c r="E834" t="s">
        <v>61</v>
      </c>
      <c r="F834" t="s">
        <v>61</v>
      </c>
      <c r="G834" t="s">
        <v>61</v>
      </c>
      <c r="H834" t="s">
        <v>61</v>
      </c>
      <c r="I834" t="s">
        <v>61</v>
      </c>
      <c r="J834" t="s">
        <v>61</v>
      </c>
      <c r="K834" t="s">
        <v>61</v>
      </c>
      <c r="M834" t="s">
        <v>61</v>
      </c>
      <c r="N834" t="s">
        <v>61</v>
      </c>
    </row>
    <row r="835" spans="1:14" x14ac:dyDescent="0.2">
      <c r="A835" s="1" t="s">
        <v>7898</v>
      </c>
      <c r="B835" s="1" t="s">
        <v>31740</v>
      </c>
      <c r="C835" t="s">
        <v>5901</v>
      </c>
      <c r="D835" s="22">
        <v>30333126</v>
      </c>
      <c r="E835" t="s">
        <v>61</v>
      </c>
      <c r="F835" t="s">
        <v>61</v>
      </c>
      <c r="G835" t="s">
        <v>61</v>
      </c>
      <c r="H835" t="s">
        <v>61</v>
      </c>
      <c r="I835" t="s">
        <v>61</v>
      </c>
      <c r="J835" t="s">
        <v>61</v>
      </c>
      <c r="K835" t="s">
        <v>61</v>
      </c>
      <c r="L835" t="s">
        <v>62</v>
      </c>
      <c r="M835" t="s">
        <v>62</v>
      </c>
      <c r="N835" t="s">
        <v>61</v>
      </c>
    </row>
    <row r="836" spans="1:14" x14ac:dyDescent="0.2">
      <c r="A836" s="1" t="s">
        <v>7899</v>
      </c>
      <c r="B836" s="1" t="s">
        <v>31741</v>
      </c>
      <c r="C836" t="s">
        <v>5902</v>
      </c>
      <c r="D836" s="22">
        <v>30333126</v>
      </c>
      <c r="E836" t="s">
        <v>61</v>
      </c>
      <c r="F836" t="s">
        <v>61</v>
      </c>
      <c r="G836" t="s">
        <v>61</v>
      </c>
      <c r="H836" t="s">
        <v>61</v>
      </c>
      <c r="I836" t="s">
        <v>61</v>
      </c>
      <c r="J836" t="s">
        <v>61</v>
      </c>
      <c r="K836" t="s">
        <v>61</v>
      </c>
      <c r="M836" t="s">
        <v>61</v>
      </c>
      <c r="N836" t="s">
        <v>61</v>
      </c>
    </row>
    <row r="837" spans="1:14" x14ac:dyDescent="0.2">
      <c r="A837" s="1" t="s">
        <v>7900</v>
      </c>
      <c r="B837" s="1" t="s">
        <v>31742</v>
      </c>
      <c r="C837" t="s">
        <v>5903</v>
      </c>
      <c r="D837" s="22">
        <v>30333126</v>
      </c>
      <c r="E837" t="s">
        <v>61</v>
      </c>
      <c r="F837" t="s">
        <v>61</v>
      </c>
      <c r="G837" t="s">
        <v>61</v>
      </c>
      <c r="H837" t="s">
        <v>61</v>
      </c>
      <c r="I837" t="s">
        <v>61</v>
      </c>
      <c r="J837" t="s">
        <v>61</v>
      </c>
      <c r="K837" t="s">
        <v>61</v>
      </c>
      <c r="M837" t="s">
        <v>62</v>
      </c>
      <c r="N837" t="s">
        <v>61</v>
      </c>
    </row>
    <row r="838" spans="1:14" x14ac:dyDescent="0.2">
      <c r="A838" s="1" t="s">
        <v>7901</v>
      </c>
      <c r="B838" s="1" t="s">
        <v>31743</v>
      </c>
      <c r="C838" t="s">
        <v>5904</v>
      </c>
      <c r="D838" s="22">
        <v>30333126</v>
      </c>
      <c r="E838" t="s">
        <v>61</v>
      </c>
      <c r="F838" t="s">
        <v>61</v>
      </c>
      <c r="G838" t="s">
        <v>61</v>
      </c>
      <c r="H838" t="s">
        <v>61</v>
      </c>
      <c r="I838" t="s">
        <v>61</v>
      </c>
      <c r="J838" t="s">
        <v>61</v>
      </c>
      <c r="K838" t="s">
        <v>61</v>
      </c>
      <c r="M838" t="s">
        <v>61</v>
      </c>
      <c r="N838" t="s">
        <v>61</v>
      </c>
    </row>
    <row r="839" spans="1:14" x14ac:dyDescent="0.2">
      <c r="A839" s="1" t="s">
        <v>7902</v>
      </c>
      <c r="B839" s="1" t="s">
        <v>31744</v>
      </c>
      <c r="C839" t="s">
        <v>5905</v>
      </c>
      <c r="D839" s="22">
        <v>30333126</v>
      </c>
      <c r="E839" t="s">
        <v>62</v>
      </c>
      <c r="F839" t="s">
        <v>62</v>
      </c>
      <c r="G839" t="s">
        <v>62</v>
      </c>
      <c r="H839" t="s">
        <v>61</v>
      </c>
      <c r="I839" t="s">
        <v>62</v>
      </c>
      <c r="J839" t="s">
        <v>62</v>
      </c>
      <c r="K839" t="s">
        <v>61</v>
      </c>
      <c r="M839" t="s">
        <v>62</v>
      </c>
      <c r="N839" t="s">
        <v>62</v>
      </c>
    </row>
    <row r="840" spans="1:14" x14ac:dyDescent="0.2">
      <c r="A840" s="1" t="s">
        <v>7903</v>
      </c>
      <c r="B840" s="1" t="s">
        <v>31745</v>
      </c>
      <c r="C840" t="s">
        <v>5906</v>
      </c>
      <c r="D840" s="22">
        <v>30333126</v>
      </c>
      <c r="E840" t="s">
        <v>62</v>
      </c>
      <c r="F840" t="s">
        <v>61</v>
      </c>
      <c r="G840" t="s">
        <v>61</v>
      </c>
      <c r="H840" t="s">
        <v>61</v>
      </c>
      <c r="I840" t="s">
        <v>61</v>
      </c>
      <c r="J840" t="s">
        <v>61</v>
      </c>
      <c r="K840" t="s">
        <v>61</v>
      </c>
      <c r="M840" t="s">
        <v>62</v>
      </c>
      <c r="N840" t="s">
        <v>61</v>
      </c>
    </row>
    <row r="841" spans="1:14" x14ac:dyDescent="0.2">
      <c r="A841" s="1" t="s">
        <v>7904</v>
      </c>
      <c r="B841" s="1" t="s">
        <v>31746</v>
      </c>
      <c r="C841" t="s">
        <v>5907</v>
      </c>
      <c r="D841" s="22">
        <v>30333126</v>
      </c>
      <c r="E841" t="s">
        <v>62</v>
      </c>
      <c r="F841" t="s">
        <v>61</v>
      </c>
      <c r="G841" t="s">
        <v>61</v>
      </c>
      <c r="H841" t="s">
        <v>61</v>
      </c>
      <c r="I841" t="s">
        <v>62</v>
      </c>
      <c r="J841" t="s">
        <v>61</v>
      </c>
      <c r="M841" t="s">
        <v>62</v>
      </c>
      <c r="N841" t="s">
        <v>61</v>
      </c>
    </row>
    <row r="842" spans="1:14" x14ac:dyDescent="0.2">
      <c r="A842" s="1" t="s">
        <v>7905</v>
      </c>
      <c r="B842" s="1" t="s">
        <v>31747</v>
      </c>
      <c r="C842" t="s">
        <v>5908</v>
      </c>
      <c r="D842" s="22">
        <v>30333126</v>
      </c>
      <c r="E842" t="s">
        <v>61</v>
      </c>
      <c r="F842" t="s">
        <v>61</v>
      </c>
      <c r="G842" t="s">
        <v>61</v>
      </c>
      <c r="H842" t="s">
        <v>61</v>
      </c>
      <c r="I842" t="s">
        <v>61</v>
      </c>
      <c r="J842" t="s">
        <v>61</v>
      </c>
      <c r="K842" t="s">
        <v>61</v>
      </c>
      <c r="M842" t="s">
        <v>62</v>
      </c>
      <c r="N842" t="s">
        <v>61</v>
      </c>
    </row>
    <row r="843" spans="1:14" x14ac:dyDescent="0.2">
      <c r="A843" s="1" t="s">
        <v>7906</v>
      </c>
      <c r="B843" s="1" t="s">
        <v>31748</v>
      </c>
      <c r="C843" t="s">
        <v>5909</v>
      </c>
      <c r="D843">
        <v>30333126</v>
      </c>
      <c r="E843" t="s">
        <v>61</v>
      </c>
      <c r="F843" t="s">
        <v>61</v>
      </c>
      <c r="G843" t="s">
        <v>61</v>
      </c>
      <c r="H843" t="s">
        <v>61</v>
      </c>
      <c r="I843" t="s">
        <v>62</v>
      </c>
      <c r="J843" t="s">
        <v>61</v>
      </c>
      <c r="K843" t="s">
        <v>62</v>
      </c>
      <c r="L843" t="s">
        <v>62</v>
      </c>
      <c r="M843" t="s">
        <v>62</v>
      </c>
      <c r="N843" t="s">
        <v>61</v>
      </c>
    </row>
    <row r="844" spans="1:14" x14ac:dyDescent="0.2">
      <c r="A844" s="1" t="s">
        <v>7907</v>
      </c>
      <c r="B844" s="1" t="s">
        <v>31749</v>
      </c>
      <c r="C844" t="s">
        <v>5910</v>
      </c>
      <c r="D844" s="22">
        <v>30333126</v>
      </c>
      <c r="E844" t="s">
        <v>62</v>
      </c>
      <c r="F844" t="s">
        <v>62</v>
      </c>
      <c r="G844" t="s">
        <v>62</v>
      </c>
      <c r="H844" t="s">
        <v>61</v>
      </c>
      <c r="I844" t="s">
        <v>62</v>
      </c>
      <c r="J844" t="s">
        <v>62</v>
      </c>
      <c r="K844" t="s">
        <v>61</v>
      </c>
      <c r="L844" t="s">
        <v>62</v>
      </c>
      <c r="M844" t="s">
        <v>62</v>
      </c>
      <c r="N844" t="s">
        <v>62</v>
      </c>
    </row>
    <row r="845" spans="1:14" x14ac:dyDescent="0.2">
      <c r="A845" s="1" t="s">
        <v>7908</v>
      </c>
      <c r="B845" s="1" t="s">
        <v>31750</v>
      </c>
      <c r="C845" t="s">
        <v>5911</v>
      </c>
      <c r="D845" s="22">
        <v>30333126</v>
      </c>
      <c r="E845" t="s">
        <v>61</v>
      </c>
      <c r="F845" t="s">
        <v>61</v>
      </c>
      <c r="G845" t="s">
        <v>61</v>
      </c>
      <c r="H845" t="s">
        <v>61</v>
      </c>
      <c r="I845" t="s">
        <v>62</v>
      </c>
      <c r="J845" t="s">
        <v>61</v>
      </c>
      <c r="K845" t="s">
        <v>62</v>
      </c>
      <c r="L845" t="s">
        <v>62</v>
      </c>
      <c r="M845" t="s">
        <v>62</v>
      </c>
      <c r="N845" t="s">
        <v>61</v>
      </c>
    </row>
    <row r="846" spans="1:14" x14ac:dyDescent="0.2">
      <c r="A846" s="1" t="s">
        <v>7909</v>
      </c>
      <c r="B846" s="1" t="s">
        <v>31751</v>
      </c>
      <c r="C846" t="s">
        <v>5912</v>
      </c>
      <c r="D846" s="22">
        <v>30333126</v>
      </c>
      <c r="E846" t="s">
        <v>61</v>
      </c>
      <c r="F846" t="s">
        <v>61</v>
      </c>
      <c r="G846" t="s">
        <v>61</v>
      </c>
      <c r="H846" t="s">
        <v>61</v>
      </c>
      <c r="I846" t="s">
        <v>61</v>
      </c>
      <c r="J846" t="s">
        <v>61</v>
      </c>
      <c r="K846" t="s">
        <v>62</v>
      </c>
      <c r="L846" t="s">
        <v>62</v>
      </c>
      <c r="M846" t="s">
        <v>62</v>
      </c>
      <c r="N846" t="s">
        <v>61</v>
      </c>
    </row>
    <row r="847" spans="1:14" x14ac:dyDescent="0.2">
      <c r="A847" s="1" t="s">
        <v>7910</v>
      </c>
      <c r="B847" s="1" t="s">
        <v>31752</v>
      </c>
      <c r="C847" t="s">
        <v>5913</v>
      </c>
      <c r="D847" s="22">
        <v>30333126</v>
      </c>
      <c r="E847" t="s">
        <v>61</v>
      </c>
      <c r="F847" t="s">
        <v>61</v>
      </c>
      <c r="G847" t="s">
        <v>61</v>
      </c>
      <c r="H847" t="s">
        <v>61</v>
      </c>
      <c r="I847" t="s">
        <v>62</v>
      </c>
      <c r="J847" t="s">
        <v>61</v>
      </c>
      <c r="K847" t="s">
        <v>62</v>
      </c>
      <c r="L847" t="s">
        <v>62</v>
      </c>
      <c r="M847" t="s">
        <v>62</v>
      </c>
      <c r="N847" t="s">
        <v>61</v>
      </c>
    </row>
    <row r="848" spans="1:14" x14ac:dyDescent="0.2">
      <c r="A848" s="1" t="s">
        <v>7911</v>
      </c>
      <c r="B848" s="1" t="s">
        <v>31753</v>
      </c>
      <c r="C848" t="s">
        <v>5914</v>
      </c>
      <c r="D848" s="22">
        <v>30333126</v>
      </c>
      <c r="E848" t="s">
        <v>61</v>
      </c>
      <c r="F848" t="s">
        <v>61</v>
      </c>
      <c r="G848" t="s">
        <v>61</v>
      </c>
      <c r="H848" t="s">
        <v>61</v>
      </c>
      <c r="I848" t="s">
        <v>61</v>
      </c>
      <c r="J848" t="s">
        <v>61</v>
      </c>
      <c r="K848" t="s">
        <v>61</v>
      </c>
      <c r="M848" t="s">
        <v>61</v>
      </c>
      <c r="N848" t="s">
        <v>61</v>
      </c>
    </row>
    <row r="849" spans="1:14" x14ac:dyDescent="0.2">
      <c r="A849" s="1" t="s">
        <v>7912</v>
      </c>
      <c r="B849" s="1" t="s">
        <v>31754</v>
      </c>
      <c r="C849" t="s">
        <v>5915</v>
      </c>
      <c r="D849" s="22">
        <v>30333126</v>
      </c>
      <c r="E849" t="s">
        <v>61</v>
      </c>
      <c r="F849" t="s">
        <v>61</v>
      </c>
      <c r="G849" t="s">
        <v>61</v>
      </c>
      <c r="I849" t="s">
        <v>61</v>
      </c>
      <c r="J849" t="s">
        <v>61</v>
      </c>
      <c r="K849" t="s">
        <v>61</v>
      </c>
      <c r="M849" t="s">
        <v>61</v>
      </c>
      <c r="N849" t="s">
        <v>61</v>
      </c>
    </row>
    <row r="850" spans="1:14" x14ac:dyDescent="0.2">
      <c r="A850" s="1" t="s">
        <v>7913</v>
      </c>
      <c r="B850" s="1" t="s">
        <v>31755</v>
      </c>
      <c r="C850" t="s">
        <v>5916</v>
      </c>
      <c r="D850" s="22">
        <v>30333126</v>
      </c>
      <c r="E850" t="s">
        <v>62</v>
      </c>
      <c r="F850" t="s">
        <v>61</v>
      </c>
      <c r="G850" t="s">
        <v>61</v>
      </c>
      <c r="H850" t="s">
        <v>61</v>
      </c>
      <c r="I850" t="s">
        <v>62</v>
      </c>
      <c r="J850" t="s">
        <v>61</v>
      </c>
      <c r="K850" t="s">
        <v>62</v>
      </c>
      <c r="M850" t="s">
        <v>61</v>
      </c>
      <c r="N850" t="s">
        <v>61</v>
      </c>
    </row>
    <row r="851" spans="1:14" x14ac:dyDescent="0.2">
      <c r="A851" s="1" t="s">
        <v>7914</v>
      </c>
      <c r="B851" s="1" t="s">
        <v>31756</v>
      </c>
      <c r="C851" t="s">
        <v>5917</v>
      </c>
      <c r="D851" s="22">
        <v>30333126</v>
      </c>
      <c r="E851" t="s">
        <v>61</v>
      </c>
      <c r="F851" t="s">
        <v>61</v>
      </c>
      <c r="G851" t="s">
        <v>61</v>
      </c>
      <c r="H851" t="s">
        <v>61</v>
      </c>
      <c r="I851" t="s">
        <v>61</v>
      </c>
      <c r="J851" t="s">
        <v>61</v>
      </c>
      <c r="K851" t="s">
        <v>61</v>
      </c>
      <c r="M851" t="s">
        <v>61</v>
      </c>
      <c r="N851" t="s">
        <v>61</v>
      </c>
    </row>
    <row r="852" spans="1:14" x14ac:dyDescent="0.2">
      <c r="A852" s="1" t="s">
        <v>7915</v>
      </c>
      <c r="B852" s="1" t="s">
        <v>31757</v>
      </c>
      <c r="C852" t="s">
        <v>5918</v>
      </c>
      <c r="D852" s="22">
        <v>30333126</v>
      </c>
      <c r="E852" t="s">
        <v>61</v>
      </c>
      <c r="F852" t="s">
        <v>61</v>
      </c>
      <c r="G852" t="s">
        <v>61</v>
      </c>
      <c r="H852" t="s">
        <v>62</v>
      </c>
      <c r="I852" t="s">
        <v>62</v>
      </c>
      <c r="J852" t="s">
        <v>61</v>
      </c>
      <c r="K852" t="s">
        <v>61</v>
      </c>
      <c r="L852" t="s">
        <v>62</v>
      </c>
      <c r="M852" t="s">
        <v>61</v>
      </c>
      <c r="N852" t="s">
        <v>61</v>
      </c>
    </row>
    <row r="853" spans="1:14" x14ac:dyDescent="0.2">
      <c r="A853" s="1" t="s">
        <v>7916</v>
      </c>
      <c r="B853" s="1" t="s">
        <v>31758</v>
      </c>
      <c r="C853" t="s">
        <v>5919</v>
      </c>
      <c r="D853" s="22">
        <v>30333126</v>
      </c>
      <c r="E853" t="s">
        <v>61</v>
      </c>
      <c r="F853" t="s">
        <v>61</v>
      </c>
      <c r="G853" t="s">
        <v>61</v>
      </c>
      <c r="H853" t="s">
        <v>61</v>
      </c>
      <c r="I853" t="s">
        <v>61</v>
      </c>
      <c r="J853" t="s">
        <v>61</v>
      </c>
      <c r="K853" t="s">
        <v>61</v>
      </c>
      <c r="L853" t="s">
        <v>61</v>
      </c>
      <c r="M853" t="s">
        <v>61</v>
      </c>
      <c r="N853" t="s">
        <v>61</v>
      </c>
    </row>
    <row r="854" spans="1:14" x14ac:dyDescent="0.2">
      <c r="A854" s="1" t="s">
        <v>7917</v>
      </c>
      <c r="B854" s="1" t="s">
        <v>31759</v>
      </c>
      <c r="C854" t="s">
        <v>5920</v>
      </c>
      <c r="D854">
        <v>30333126</v>
      </c>
      <c r="E854" t="s">
        <v>61</v>
      </c>
      <c r="F854" t="s">
        <v>61</v>
      </c>
      <c r="G854" t="s">
        <v>61</v>
      </c>
      <c r="H854" t="s">
        <v>61</v>
      </c>
      <c r="I854" t="s">
        <v>61</v>
      </c>
      <c r="J854" t="s">
        <v>61</v>
      </c>
      <c r="K854" t="s">
        <v>61</v>
      </c>
      <c r="L854" t="s">
        <v>61</v>
      </c>
      <c r="M854" t="s">
        <v>62</v>
      </c>
      <c r="N854" t="s">
        <v>61</v>
      </c>
    </row>
    <row r="855" spans="1:14" x14ac:dyDescent="0.2">
      <c r="A855" s="1" t="s">
        <v>7918</v>
      </c>
      <c r="B855" s="1" t="s">
        <v>31760</v>
      </c>
      <c r="C855" t="s">
        <v>5921</v>
      </c>
      <c r="D855" s="22">
        <v>30333126</v>
      </c>
      <c r="E855" t="s">
        <v>61</v>
      </c>
      <c r="F855" t="s">
        <v>61</v>
      </c>
      <c r="G855" t="s">
        <v>61</v>
      </c>
      <c r="H855" t="s">
        <v>61</v>
      </c>
      <c r="I855" t="s">
        <v>62</v>
      </c>
      <c r="J855" t="s">
        <v>61</v>
      </c>
      <c r="K855" t="s">
        <v>61</v>
      </c>
      <c r="L855" t="s">
        <v>62</v>
      </c>
      <c r="M855" t="s">
        <v>62</v>
      </c>
      <c r="N855" t="s">
        <v>61</v>
      </c>
    </row>
    <row r="856" spans="1:14" x14ac:dyDescent="0.2">
      <c r="A856" s="1" t="s">
        <v>7919</v>
      </c>
      <c r="B856" s="1" t="s">
        <v>31761</v>
      </c>
      <c r="C856" t="s">
        <v>5922</v>
      </c>
      <c r="D856" s="22">
        <v>30333126</v>
      </c>
      <c r="E856" t="s">
        <v>61</v>
      </c>
      <c r="F856" t="s">
        <v>61</v>
      </c>
      <c r="G856" t="s">
        <v>61</v>
      </c>
      <c r="H856" t="s">
        <v>61</v>
      </c>
      <c r="I856" t="s">
        <v>61</v>
      </c>
      <c r="J856" t="s">
        <v>61</v>
      </c>
      <c r="K856" t="s">
        <v>61</v>
      </c>
      <c r="L856" t="s">
        <v>61</v>
      </c>
      <c r="M856" t="s">
        <v>61</v>
      </c>
      <c r="N856" t="s">
        <v>61</v>
      </c>
    </row>
    <row r="857" spans="1:14" x14ac:dyDescent="0.2">
      <c r="A857" s="1" t="s">
        <v>7920</v>
      </c>
      <c r="B857" s="1" t="s">
        <v>31762</v>
      </c>
      <c r="C857" t="s">
        <v>5923</v>
      </c>
      <c r="D857" s="22">
        <v>30333126</v>
      </c>
      <c r="E857" t="s">
        <v>61</v>
      </c>
      <c r="F857" t="s">
        <v>61</v>
      </c>
      <c r="G857" t="s">
        <v>61</v>
      </c>
      <c r="H857" t="s">
        <v>61</v>
      </c>
      <c r="I857" t="s">
        <v>61</v>
      </c>
      <c r="J857" t="s">
        <v>61</v>
      </c>
      <c r="K857" t="s">
        <v>61</v>
      </c>
      <c r="L857" t="s">
        <v>61</v>
      </c>
      <c r="M857" t="s">
        <v>62</v>
      </c>
      <c r="N857" t="s">
        <v>61</v>
      </c>
    </row>
    <row r="858" spans="1:14" x14ac:dyDescent="0.2">
      <c r="A858" s="1" t="s">
        <v>7921</v>
      </c>
      <c r="B858" s="1" t="s">
        <v>31763</v>
      </c>
      <c r="C858" t="s">
        <v>5924</v>
      </c>
      <c r="D858" s="22">
        <v>30333126</v>
      </c>
      <c r="E858" t="s">
        <v>62</v>
      </c>
      <c r="F858" t="s">
        <v>62</v>
      </c>
      <c r="G858" t="s">
        <v>62</v>
      </c>
      <c r="H858" t="s">
        <v>61</v>
      </c>
      <c r="I858" t="s">
        <v>62</v>
      </c>
      <c r="K858" t="s">
        <v>61</v>
      </c>
      <c r="L858" t="s">
        <v>61</v>
      </c>
      <c r="M858" t="s">
        <v>62</v>
      </c>
      <c r="N858" t="s">
        <v>62</v>
      </c>
    </row>
    <row r="859" spans="1:14" x14ac:dyDescent="0.2">
      <c r="A859" s="1" t="s">
        <v>7922</v>
      </c>
      <c r="B859" s="1" t="s">
        <v>31764</v>
      </c>
      <c r="C859" t="s">
        <v>5925</v>
      </c>
      <c r="D859" s="22">
        <v>30333126</v>
      </c>
      <c r="E859" t="s">
        <v>61</v>
      </c>
      <c r="F859" t="s">
        <v>61</v>
      </c>
      <c r="G859" t="s">
        <v>61</v>
      </c>
      <c r="H859" t="s">
        <v>61</v>
      </c>
      <c r="I859" t="s">
        <v>61</v>
      </c>
      <c r="J859" t="s">
        <v>61</v>
      </c>
      <c r="K859" t="s">
        <v>61</v>
      </c>
      <c r="L859" t="s">
        <v>61</v>
      </c>
      <c r="M859" t="s">
        <v>61</v>
      </c>
      <c r="N859" t="s">
        <v>61</v>
      </c>
    </row>
    <row r="860" spans="1:14" x14ac:dyDescent="0.2">
      <c r="A860" s="1" t="s">
        <v>7923</v>
      </c>
      <c r="B860" s="1" t="s">
        <v>31765</v>
      </c>
      <c r="C860" t="s">
        <v>5926</v>
      </c>
      <c r="D860" s="22">
        <v>30333126</v>
      </c>
      <c r="E860" t="s">
        <v>61</v>
      </c>
      <c r="F860" t="s">
        <v>61</v>
      </c>
      <c r="G860" t="s">
        <v>61</v>
      </c>
      <c r="H860" t="s">
        <v>61</v>
      </c>
      <c r="I860" t="s">
        <v>61</v>
      </c>
      <c r="J860" t="s">
        <v>61</v>
      </c>
      <c r="K860" t="s">
        <v>61</v>
      </c>
      <c r="M860" t="s">
        <v>62</v>
      </c>
      <c r="N860" t="s">
        <v>61</v>
      </c>
    </row>
    <row r="861" spans="1:14" x14ac:dyDescent="0.2">
      <c r="A861" s="1" t="s">
        <v>7924</v>
      </c>
      <c r="B861" s="1" t="s">
        <v>31766</v>
      </c>
      <c r="C861" t="s">
        <v>5927</v>
      </c>
      <c r="D861" s="22">
        <v>30333126</v>
      </c>
      <c r="E861" t="s">
        <v>61</v>
      </c>
      <c r="F861" t="s">
        <v>61</v>
      </c>
      <c r="G861" t="s">
        <v>61</v>
      </c>
      <c r="H861" t="s">
        <v>61</v>
      </c>
      <c r="I861" t="s">
        <v>61</v>
      </c>
      <c r="J861" t="s">
        <v>61</v>
      </c>
      <c r="K861" t="s">
        <v>61</v>
      </c>
      <c r="L861" t="s">
        <v>61</v>
      </c>
      <c r="M861" t="s">
        <v>61</v>
      </c>
      <c r="N861" t="s">
        <v>61</v>
      </c>
    </row>
    <row r="862" spans="1:14" s="5" customFormat="1" x14ac:dyDescent="0.2">
      <c r="A862" s="1" t="s">
        <v>18494</v>
      </c>
      <c r="B862" s="4" t="s">
        <v>18491</v>
      </c>
      <c r="D862" s="22">
        <v>30333126</v>
      </c>
      <c r="E862" s="5" t="s">
        <v>61</v>
      </c>
      <c r="F862" s="5" t="s">
        <v>61</v>
      </c>
      <c r="G862" s="5" t="s">
        <v>61</v>
      </c>
      <c r="H862" s="5" t="s">
        <v>61</v>
      </c>
      <c r="I862" s="5" t="s">
        <v>61</v>
      </c>
      <c r="J862" s="5" t="s">
        <v>61</v>
      </c>
      <c r="K862" s="5" t="s">
        <v>61</v>
      </c>
      <c r="L862" s="5" t="s">
        <v>62</v>
      </c>
      <c r="M862" s="5" t="s">
        <v>61</v>
      </c>
      <c r="N862" s="5" t="s">
        <v>61</v>
      </c>
    </row>
    <row r="863" spans="1:14" x14ac:dyDescent="0.2">
      <c r="A863" s="1" t="s">
        <v>7925</v>
      </c>
      <c r="B863" s="1" t="s">
        <v>31767</v>
      </c>
      <c r="C863" t="s">
        <v>5928</v>
      </c>
      <c r="D863" s="22">
        <v>30333126</v>
      </c>
      <c r="E863" t="s">
        <v>62</v>
      </c>
      <c r="F863" t="s">
        <v>62</v>
      </c>
      <c r="G863" t="s">
        <v>62</v>
      </c>
      <c r="H863" t="s">
        <v>61</v>
      </c>
      <c r="I863" t="s">
        <v>61</v>
      </c>
      <c r="J863" t="s">
        <v>62</v>
      </c>
      <c r="K863" t="s">
        <v>61</v>
      </c>
      <c r="L863" t="s">
        <v>61</v>
      </c>
      <c r="M863" t="s">
        <v>61</v>
      </c>
      <c r="N863" t="s">
        <v>62</v>
      </c>
    </row>
    <row r="864" spans="1:14" x14ac:dyDescent="0.2">
      <c r="A864" s="1" t="s">
        <v>7926</v>
      </c>
      <c r="B864" s="1" t="s">
        <v>31768</v>
      </c>
      <c r="C864" t="s">
        <v>5929</v>
      </c>
      <c r="D864" s="22">
        <v>30333126</v>
      </c>
      <c r="E864" t="s">
        <v>62</v>
      </c>
      <c r="F864" t="s">
        <v>62</v>
      </c>
      <c r="G864" t="s">
        <v>62</v>
      </c>
      <c r="H864" t="s">
        <v>62</v>
      </c>
      <c r="I864" t="s">
        <v>62</v>
      </c>
      <c r="J864" t="s">
        <v>62</v>
      </c>
      <c r="K864" t="s">
        <v>61</v>
      </c>
      <c r="L864" t="s">
        <v>62</v>
      </c>
      <c r="M864" t="s">
        <v>62</v>
      </c>
      <c r="N864" t="s">
        <v>62</v>
      </c>
    </row>
    <row r="865" spans="1:14" x14ac:dyDescent="0.2">
      <c r="A865" s="1" t="s">
        <v>7927</v>
      </c>
      <c r="B865" s="1" t="s">
        <v>31769</v>
      </c>
      <c r="C865" t="s">
        <v>5930</v>
      </c>
      <c r="D865">
        <v>30333126</v>
      </c>
      <c r="E865" t="s">
        <v>62</v>
      </c>
      <c r="F865" t="s">
        <v>61</v>
      </c>
      <c r="G865" t="s">
        <v>61</v>
      </c>
      <c r="H865" t="s">
        <v>61</v>
      </c>
      <c r="I865" t="s">
        <v>62</v>
      </c>
      <c r="J865" t="s">
        <v>61</v>
      </c>
      <c r="K865" t="s">
        <v>61</v>
      </c>
      <c r="L865" t="s">
        <v>62</v>
      </c>
      <c r="M865" t="s">
        <v>62</v>
      </c>
      <c r="N865" t="s">
        <v>61</v>
      </c>
    </row>
    <row r="866" spans="1:14" x14ac:dyDescent="0.2">
      <c r="A866" s="1" t="s">
        <v>7928</v>
      </c>
      <c r="B866" s="1" t="s">
        <v>31770</v>
      </c>
      <c r="C866" t="s">
        <v>5931</v>
      </c>
      <c r="D866" s="22">
        <v>30333126</v>
      </c>
      <c r="E866" t="s">
        <v>61</v>
      </c>
      <c r="F866" t="s">
        <v>61</v>
      </c>
      <c r="G866" t="s">
        <v>61</v>
      </c>
      <c r="H866" t="s">
        <v>61</v>
      </c>
      <c r="I866" t="s">
        <v>61</v>
      </c>
      <c r="J866" t="s">
        <v>61</v>
      </c>
      <c r="K866" t="s">
        <v>61</v>
      </c>
      <c r="L866" t="s">
        <v>61</v>
      </c>
      <c r="M866" t="s">
        <v>61</v>
      </c>
      <c r="N866" t="s">
        <v>61</v>
      </c>
    </row>
    <row r="867" spans="1:14" x14ac:dyDescent="0.2">
      <c r="A867" s="1" t="s">
        <v>7929</v>
      </c>
      <c r="B867" s="1" t="s">
        <v>31771</v>
      </c>
      <c r="C867" t="s">
        <v>5932</v>
      </c>
      <c r="D867" s="22">
        <v>30333126</v>
      </c>
      <c r="E867" t="s">
        <v>61</v>
      </c>
      <c r="F867" t="s">
        <v>61</v>
      </c>
      <c r="G867" t="s">
        <v>61</v>
      </c>
      <c r="H867" t="s">
        <v>61</v>
      </c>
      <c r="I867" t="s">
        <v>61</v>
      </c>
      <c r="J867" t="s">
        <v>61</v>
      </c>
      <c r="K867" t="s">
        <v>61</v>
      </c>
      <c r="L867" t="s">
        <v>61</v>
      </c>
      <c r="M867" t="s">
        <v>61</v>
      </c>
      <c r="N867" t="s">
        <v>61</v>
      </c>
    </row>
    <row r="868" spans="1:14" x14ac:dyDescent="0.2">
      <c r="A868" s="1" t="s">
        <v>7930</v>
      </c>
      <c r="B868" s="1" t="s">
        <v>31772</v>
      </c>
      <c r="C868" t="s">
        <v>5933</v>
      </c>
      <c r="D868" s="22">
        <v>30333126</v>
      </c>
      <c r="E868" t="s">
        <v>61</v>
      </c>
      <c r="F868" t="s">
        <v>61</v>
      </c>
      <c r="G868" t="s">
        <v>61</v>
      </c>
      <c r="H868" t="s">
        <v>61</v>
      </c>
      <c r="I868" t="s">
        <v>61</v>
      </c>
      <c r="J868" t="s">
        <v>61</v>
      </c>
      <c r="K868" t="s">
        <v>61</v>
      </c>
      <c r="L868" t="s">
        <v>61</v>
      </c>
      <c r="M868" t="s">
        <v>61</v>
      </c>
      <c r="N868" t="s">
        <v>61</v>
      </c>
    </row>
    <row r="869" spans="1:14" x14ac:dyDescent="0.2">
      <c r="A869" s="1" t="s">
        <v>7931</v>
      </c>
      <c r="B869" s="1" t="s">
        <v>31773</v>
      </c>
      <c r="C869" t="s">
        <v>5934</v>
      </c>
      <c r="D869" s="22">
        <v>30333126</v>
      </c>
      <c r="E869" t="s">
        <v>61</v>
      </c>
      <c r="F869" t="s">
        <v>61</v>
      </c>
      <c r="G869" t="s">
        <v>61</v>
      </c>
      <c r="H869" t="s">
        <v>61</v>
      </c>
      <c r="I869" t="s">
        <v>61</v>
      </c>
      <c r="J869" t="s">
        <v>61</v>
      </c>
      <c r="K869" t="s">
        <v>61</v>
      </c>
      <c r="L869" t="s">
        <v>61</v>
      </c>
      <c r="M869" t="s">
        <v>61</v>
      </c>
      <c r="N869" t="s">
        <v>61</v>
      </c>
    </row>
    <row r="870" spans="1:14" x14ac:dyDescent="0.2">
      <c r="A870" s="1" t="s">
        <v>7932</v>
      </c>
      <c r="B870" s="1" t="s">
        <v>31774</v>
      </c>
      <c r="C870" t="s">
        <v>5935</v>
      </c>
      <c r="D870" s="22">
        <v>30333126</v>
      </c>
      <c r="E870" t="s">
        <v>61</v>
      </c>
      <c r="F870" t="s">
        <v>61</v>
      </c>
      <c r="G870" t="s">
        <v>61</v>
      </c>
      <c r="H870" t="s">
        <v>61</v>
      </c>
      <c r="I870" t="s">
        <v>61</v>
      </c>
      <c r="J870" t="s">
        <v>61</v>
      </c>
      <c r="K870" t="s">
        <v>61</v>
      </c>
      <c r="L870" t="s">
        <v>61</v>
      </c>
      <c r="M870" t="s">
        <v>61</v>
      </c>
      <c r="N870" t="s">
        <v>61</v>
      </c>
    </row>
    <row r="871" spans="1:14" x14ac:dyDescent="0.2">
      <c r="A871" s="1" t="s">
        <v>7933</v>
      </c>
      <c r="B871" s="1" t="s">
        <v>31775</v>
      </c>
      <c r="C871" t="s">
        <v>5936</v>
      </c>
      <c r="D871" s="22">
        <v>30333126</v>
      </c>
      <c r="E871" t="s">
        <v>62</v>
      </c>
      <c r="G871" t="s">
        <v>61</v>
      </c>
      <c r="H871" t="s">
        <v>61</v>
      </c>
      <c r="I871" t="s">
        <v>62</v>
      </c>
      <c r="J871" t="s">
        <v>61</v>
      </c>
      <c r="K871" t="s">
        <v>61</v>
      </c>
      <c r="M871" t="s">
        <v>62</v>
      </c>
      <c r="N871" t="s">
        <v>61</v>
      </c>
    </row>
    <row r="872" spans="1:14" x14ac:dyDescent="0.2">
      <c r="A872" s="1" t="s">
        <v>7934</v>
      </c>
      <c r="B872" s="1" t="s">
        <v>31776</v>
      </c>
      <c r="C872" t="s">
        <v>5937</v>
      </c>
      <c r="D872" s="22">
        <v>30333126</v>
      </c>
      <c r="E872" t="s">
        <v>61</v>
      </c>
      <c r="F872" t="s">
        <v>61</v>
      </c>
      <c r="G872" t="s">
        <v>61</v>
      </c>
      <c r="H872" t="s">
        <v>61</v>
      </c>
      <c r="I872" t="s">
        <v>62</v>
      </c>
      <c r="J872" t="s">
        <v>61</v>
      </c>
      <c r="K872" t="s">
        <v>61</v>
      </c>
      <c r="M872" t="s">
        <v>62</v>
      </c>
      <c r="N872" t="s">
        <v>61</v>
      </c>
    </row>
    <row r="873" spans="1:14" x14ac:dyDescent="0.2">
      <c r="A873" s="1" t="s">
        <v>7935</v>
      </c>
      <c r="B873" s="1" t="s">
        <v>31777</v>
      </c>
      <c r="C873" t="s">
        <v>5938</v>
      </c>
      <c r="D873" s="22">
        <v>30333126</v>
      </c>
      <c r="E873" t="s">
        <v>61</v>
      </c>
      <c r="F873" t="s">
        <v>61</v>
      </c>
      <c r="G873" t="s">
        <v>61</v>
      </c>
      <c r="H873" t="s">
        <v>61</v>
      </c>
      <c r="I873" t="s">
        <v>61</v>
      </c>
      <c r="J873" t="s">
        <v>61</v>
      </c>
      <c r="K873" t="s">
        <v>61</v>
      </c>
      <c r="L873" t="s">
        <v>62</v>
      </c>
      <c r="M873" t="s">
        <v>62</v>
      </c>
      <c r="N873" t="s">
        <v>61</v>
      </c>
    </row>
    <row r="874" spans="1:14" x14ac:dyDescent="0.2">
      <c r="A874" s="1" t="s">
        <v>7936</v>
      </c>
      <c r="B874" s="1" t="s">
        <v>31778</v>
      </c>
      <c r="C874" t="s">
        <v>5939</v>
      </c>
      <c r="D874" s="22">
        <v>30333126</v>
      </c>
      <c r="E874" t="s">
        <v>61</v>
      </c>
      <c r="F874" t="s">
        <v>61</v>
      </c>
      <c r="G874" t="s">
        <v>61</v>
      </c>
      <c r="H874" t="s">
        <v>61</v>
      </c>
      <c r="I874" t="s">
        <v>62</v>
      </c>
      <c r="J874" t="s">
        <v>61</v>
      </c>
      <c r="K874" t="s">
        <v>62</v>
      </c>
      <c r="L874" t="s">
        <v>62</v>
      </c>
      <c r="M874" t="s">
        <v>61</v>
      </c>
      <c r="N874" t="s">
        <v>61</v>
      </c>
    </row>
    <row r="875" spans="1:14" x14ac:dyDescent="0.2">
      <c r="A875" s="1" t="s">
        <v>7937</v>
      </c>
      <c r="B875" s="1" t="s">
        <v>31779</v>
      </c>
      <c r="C875" t="s">
        <v>5940</v>
      </c>
      <c r="D875" s="22">
        <v>30333126</v>
      </c>
      <c r="E875" t="s">
        <v>61</v>
      </c>
      <c r="F875" t="s">
        <v>61</v>
      </c>
      <c r="G875" t="s">
        <v>61</v>
      </c>
      <c r="H875" t="s">
        <v>61</v>
      </c>
      <c r="I875" t="s">
        <v>62</v>
      </c>
      <c r="J875" t="s">
        <v>61</v>
      </c>
      <c r="K875" t="s">
        <v>62</v>
      </c>
      <c r="L875" t="s">
        <v>62</v>
      </c>
      <c r="M875" t="s">
        <v>62</v>
      </c>
      <c r="N875" t="s">
        <v>61</v>
      </c>
    </row>
    <row r="876" spans="1:14" x14ac:dyDescent="0.2">
      <c r="A876" s="1" t="s">
        <v>7938</v>
      </c>
      <c r="B876" s="1" t="s">
        <v>31780</v>
      </c>
      <c r="C876" t="s">
        <v>5941</v>
      </c>
      <c r="D876">
        <v>30333126</v>
      </c>
      <c r="E876" t="s">
        <v>61</v>
      </c>
      <c r="F876" t="s">
        <v>61</v>
      </c>
      <c r="G876" t="s">
        <v>61</v>
      </c>
      <c r="H876" t="s">
        <v>61</v>
      </c>
      <c r="I876" t="s">
        <v>61</v>
      </c>
      <c r="J876" t="s">
        <v>61</v>
      </c>
      <c r="K876" t="s">
        <v>61</v>
      </c>
      <c r="M876" t="s">
        <v>61</v>
      </c>
      <c r="N876" t="s">
        <v>61</v>
      </c>
    </row>
    <row r="877" spans="1:14" x14ac:dyDescent="0.2">
      <c r="A877" s="1" t="s">
        <v>7939</v>
      </c>
      <c r="B877" s="1" t="s">
        <v>31781</v>
      </c>
      <c r="C877" t="s">
        <v>5942</v>
      </c>
      <c r="D877" s="22">
        <v>30333126</v>
      </c>
      <c r="E877" t="s">
        <v>62</v>
      </c>
      <c r="G877" t="s">
        <v>61</v>
      </c>
      <c r="H877" t="s">
        <v>61</v>
      </c>
      <c r="I877" t="s">
        <v>61</v>
      </c>
      <c r="J877" t="s">
        <v>61</v>
      </c>
      <c r="K877" t="s">
        <v>61</v>
      </c>
      <c r="L877" t="s">
        <v>62</v>
      </c>
      <c r="M877" t="s">
        <v>62</v>
      </c>
      <c r="N877" t="s">
        <v>61</v>
      </c>
    </row>
    <row r="878" spans="1:14" x14ac:dyDescent="0.2">
      <c r="A878" s="1" t="s">
        <v>7940</v>
      </c>
      <c r="B878" s="1" t="s">
        <v>31782</v>
      </c>
      <c r="C878" t="s">
        <v>5943</v>
      </c>
      <c r="D878" s="22">
        <v>30333126</v>
      </c>
      <c r="E878" t="s">
        <v>61</v>
      </c>
      <c r="F878" t="s">
        <v>61</v>
      </c>
      <c r="G878" t="s">
        <v>61</v>
      </c>
      <c r="H878" t="s">
        <v>61</v>
      </c>
      <c r="I878" t="s">
        <v>61</v>
      </c>
      <c r="J878" t="s">
        <v>61</v>
      </c>
      <c r="K878" t="s">
        <v>61</v>
      </c>
      <c r="M878" t="s">
        <v>61</v>
      </c>
      <c r="N878" t="s">
        <v>61</v>
      </c>
    </row>
    <row r="879" spans="1:14" x14ac:dyDescent="0.2">
      <c r="A879" s="1" t="s">
        <v>7941</v>
      </c>
      <c r="B879" s="1" t="s">
        <v>31783</v>
      </c>
      <c r="C879" t="s">
        <v>5944</v>
      </c>
      <c r="D879" s="22">
        <v>30333126</v>
      </c>
      <c r="E879" t="s">
        <v>61</v>
      </c>
      <c r="F879" t="s">
        <v>61</v>
      </c>
      <c r="G879" t="s">
        <v>61</v>
      </c>
      <c r="H879" t="s">
        <v>61</v>
      </c>
      <c r="I879" t="s">
        <v>62</v>
      </c>
      <c r="J879" t="s">
        <v>61</v>
      </c>
      <c r="K879" t="s">
        <v>61</v>
      </c>
      <c r="L879" t="s">
        <v>62</v>
      </c>
      <c r="M879" t="s">
        <v>62</v>
      </c>
      <c r="N879" t="s">
        <v>61</v>
      </c>
    </row>
    <row r="880" spans="1:14" x14ac:dyDescent="0.2">
      <c r="A880" s="1" t="s">
        <v>7942</v>
      </c>
      <c r="B880" s="1" t="s">
        <v>31784</v>
      </c>
      <c r="C880" t="s">
        <v>5945</v>
      </c>
      <c r="D880" s="22">
        <v>30333126</v>
      </c>
      <c r="E880" t="s">
        <v>61</v>
      </c>
      <c r="F880" t="s">
        <v>61</v>
      </c>
      <c r="G880" t="s">
        <v>61</v>
      </c>
      <c r="H880" t="s">
        <v>61</v>
      </c>
      <c r="I880" t="s">
        <v>61</v>
      </c>
      <c r="J880" t="s">
        <v>61</v>
      </c>
      <c r="K880" t="s">
        <v>61</v>
      </c>
      <c r="M880" t="s">
        <v>61</v>
      </c>
      <c r="N880" t="s">
        <v>61</v>
      </c>
    </row>
    <row r="881" spans="1:14" x14ac:dyDescent="0.2">
      <c r="A881" s="1" t="s">
        <v>7943</v>
      </c>
      <c r="B881" s="1" t="s">
        <v>31785</v>
      </c>
      <c r="C881" t="s">
        <v>5946</v>
      </c>
      <c r="D881" s="22">
        <v>30333126</v>
      </c>
      <c r="E881" t="s">
        <v>61</v>
      </c>
      <c r="F881" t="s">
        <v>61</v>
      </c>
      <c r="G881" t="s">
        <v>61</v>
      </c>
      <c r="H881" t="s">
        <v>61</v>
      </c>
      <c r="I881" t="s">
        <v>61</v>
      </c>
      <c r="J881" t="s">
        <v>61</v>
      </c>
      <c r="K881" t="s">
        <v>61</v>
      </c>
      <c r="M881" t="s">
        <v>62</v>
      </c>
      <c r="N881" t="s">
        <v>61</v>
      </c>
    </row>
    <row r="882" spans="1:14" x14ac:dyDescent="0.2">
      <c r="A882" s="1" t="s">
        <v>7944</v>
      </c>
      <c r="B882" s="1" t="s">
        <v>31786</v>
      </c>
      <c r="C882" t="s">
        <v>5947</v>
      </c>
      <c r="D882" s="22">
        <v>30333126</v>
      </c>
      <c r="E882" t="s">
        <v>62</v>
      </c>
      <c r="F882" t="s">
        <v>62</v>
      </c>
      <c r="G882" t="s">
        <v>62</v>
      </c>
      <c r="H882" t="s">
        <v>61</v>
      </c>
      <c r="I882" t="s">
        <v>62</v>
      </c>
      <c r="J882" t="s">
        <v>62</v>
      </c>
      <c r="K882" t="s">
        <v>61</v>
      </c>
      <c r="M882" t="s">
        <v>62</v>
      </c>
      <c r="N882" t="s">
        <v>62</v>
      </c>
    </row>
    <row r="883" spans="1:14" x14ac:dyDescent="0.2">
      <c r="A883" s="1" t="s">
        <v>7945</v>
      </c>
      <c r="B883" s="1" t="s">
        <v>31787</v>
      </c>
      <c r="C883" t="s">
        <v>5948</v>
      </c>
      <c r="D883" s="22">
        <v>30333126</v>
      </c>
      <c r="E883" t="s">
        <v>61</v>
      </c>
      <c r="F883" t="s">
        <v>61</v>
      </c>
      <c r="G883" t="s">
        <v>61</v>
      </c>
      <c r="H883" t="s">
        <v>61</v>
      </c>
      <c r="I883" t="s">
        <v>62</v>
      </c>
      <c r="J883" t="s">
        <v>61</v>
      </c>
      <c r="K883" t="s">
        <v>62</v>
      </c>
      <c r="L883" t="s">
        <v>62</v>
      </c>
      <c r="M883" t="s">
        <v>61</v>
      </c>
      <c r="N883" t="s">
        <v>61</v>
      </c>
    </row>
    <row r="884" spans="1:14" x14ac:dyDescent="0.2">
      <c r="A884" s="1" t="s">
        <v>7946</v>
      </c>
      <c r="B884" s="1" t="s">
        <v>31788</v>
      </c>
      <c r="C884" t="s">
        <v>5949</v>
      </c>
      <c r="D884" s="22">
        <v>30333126</v>
      </c>
      <c r="E884" t="s">
        <v>61</v>
      </c>
      <c r="F884" t="s">
        <v>61</v>
      </c>
      <c r="G884" t="s">
        <v>61</v>
      </c>
      <c r="H884" t="s">
        <v>61</v>
      </c>
      <c r="I884" t="s">
        <v>62</v>
      </c>
      <c r="J884" t="s">
        <v>61</v>
      </c>
      <c r="K884" t="s">
        <v>62</v>
      </c>
      <c r="L884" t="s">
        <v>62</v>
      </c>
      <c r="M884" t="s">
        <v>61</v>
      </c>
      <c r="N884" t="s">
        <v>61</v>
      </c>
    </row>
    <row r="885" spans="1:14" x14ac:dyDescent="0.2">
      <c r="A885" s="1" t="s">
        <v>7947</v>
      </c>
      <c r="B885" s="1" t="s">
        <v>31789</v>
      </c>
      <c r="C885" t="s">
        <v>5950</v>
      </c>
      <c r="D885" s="22">
        <v>30333126</v>
      </c>
      <c r="E885" t="s">
        <v>61</v>
      </c>
      <c r="F885" t="s">
        <v>61</v>
      </c>
      <c r="G885" t="s">
        <v>61</v>
      </c>
      <c r="H885" t="s">
        <v>61</v>
      </c>
      <c r="I885" t="s">
        <v>61</v>
      </c>
      <c r="J885" t="s">
        <v>61</v>
      </c>
      <c r="K885" t="s">
        <v>61</v>
      </c>
      <c r="M885" t="s">
        <v>61</v>
      </c>
      <c r="N885" t="s">
        <v>61</v>
      </c>
    </row>
    <row r="886" spans="1:14" x14ac:dyDescent="0.2">
      <c r="A886" s="1" t="s">
        <v>7948</v>
      </c>
      <c r="B886" s="1" t="s">
        <v>31790</v>
      </c>
      <c r="C886" t="s">
        <v>5951</v>
      </c>
      <c r="D886" s="22">
        <v>30333126</v>
      </c>
      <c r="E886" t="s">
        <v>62</v>
      </c>
      <c r="F886" t="s">
        <v>62</v>
      </c>
      <c r="G886" t="s">
        <v>62</v>
      </c>
      <c r="H886" t="s">
        <v>61</v>
      </c>
      <c r="I886" t="s">
        <v>61</v>
      </c>
      <c r="J886" t="s">
        <v>62</v>
      </c>
      <c r="K886" t="s">
        <v>61</v>
      </c>
      <c r="M886" t="s">
        <v>61</v>
      </c>
      <c r="N886" t="s">
        <v>62</v>
      </c>
    </row>
    <row r="887" spans="1:14" x14ac:dyDescent="0.2">
      <c r="A887" s="1" t="s">
        <v>7949</v>
      </c>
      <c r="B887" s="1" t="s">
        <v>31791</v>
      </c>
      <c r="C887" t="s">
        <v>5952</v>
      </c>
      <c r="D887">
        <v>30333126</v>
      </c>
      <c r="E887" t="s">
        <v>61</v>
      </c>
      <c r="F887" t="s">
        <v>61</v>
      </c>
      <c r="G887" t="s">
        <v>61</v>
      </c>
      <c r="H887" t="s">
        <v>61</v>
      </c>
      <c r="I887" t="s">
        <v>61</v>
      </c>
      <c r="J887" t="s">
        <v>61</v>
      </c>
      <c r="K887" t="s">
        <v>61</v>
      </c>
      <c r="M887" t="s">
        <v>61</v>
      </c>
      <c r="N887" t="s">
        <v>61</v>
      </c>
    </row>
    <row r="888" spans="1:14" x14ac:dyDescent="0.2">
      <c r="A888" s="1" t="s">
        <v>7950</v>
      </c>
      <c r="B888" s="1" t="s">
        <v>31792</v>
      </c>
      <c r="C888" t="s">
        <v>5953</v>
      </c>
      <c r="D888" s="22">
        <v>30333126</v>
      </c>
      <c r="E888" t="s">
        <v>61</v>
      </c>
      <c r="F888" t="s">
        <v>61</v>
      </c>
      <c r="G888" t="s">
        <v>61</v>
      </c>
      <c r="H888" t="s">
        <v>61</v>
      </c>
      <c r="I888" t="s">
        <v>61</v>
      </c>
      <c r="J888" t="s">
        <v>61</v>
      </c>
      <c r="K888" t="s">
        <v>61</v>
      </c>
      <c r="L888" t="s">
        <v>61</v>
      </c>
      <c r="M888" t="s">
        <v>61</v>
      </c>
      <c r="N888" t="s">
        <v>61</v>
      </c>
    </row>
    <row r="889" spans="1:14" x14ac:dyDescent="0.2">
      <c r="A889" s="1" t="s">
        <v>7951</v>
      </c>
      <c r="B889" s="1" t="s">
        <v>31793</v>
      </c>
      <c r="C889" t="s">
        <v>5954</v>
      </c>
      <c r="D889" s="22">
        <v>30333126</v>
      </c>
      <c r="E889" t="s">
        <v>61</v>
      </c>
      <c r="F889" t="s">
        <v>61</v>
      </c>
      <c r="G889" t="s">
        <v>61</v>
      </c>
      <c r="H889" t="s">
        <v>61</v>
      </c>
      <c r="I889" t="s">
        <v>61</v>
      </c>
      <c r="J889" t="s">
        <v>61</v>
      </c>
      <c r="K889" t="s">
        <v>61</v>
      </c>
      <c r="L889" t="s">
        <v>61</v>
      </c>
      <c r="M889" t="s">
        <v>61</v>
      </c>
      <c r="N889" t="s">
        <v>61</v>
      </c>
    </row>
    <row r="890" spans="1:14" x14ac:dyDescent="0.2">
      <c r="A890" s="1" t="s">
        <v>7952</v>
      </c>
      <c r="B890" s="1" t="s">
        <v>31794</v>
      </c>
      <c r="C890" t="s">
        <v>5955</v>
      </c>
      <c r="D890" s="22">
        <v>30333126</v>
      </c>
      <c r="E890" t="s">
        <v>61</v>
      </c>
      <c r="F890" t="s">
        <v>61</v>
      </c>
      <c r="G890" t="s">
        <v>61</v>
      </c>
      <c r="H890" t="s">
        <v>61</v>
      </c>
      <c r="I890" t="s">
        <v>62</v>
      </c>
      <c r="J890" t="s">
        <v>61</v>
      </c>
      <c r="K890" t="s">
        <v>61</v>
      </c>
      <c r="L890" t="s">
        <v>61</v>
      </c>
      <c r="M890" t="s">
        <v>62</v>
      </c>
      <c r="N890" t="s">
        <v>61</v>
      </c>
    </row>
    <row r="891" spans="1:14" x14ac:dyDescent="0.2">
      <c r="A891" s="1" t="s">
        <v>7953</v>
      </c>
      <c r="B891" s="1" t="s">
        <v>31795</v>
      </c>
      <c r="C891" t="s">
        <v>5956</v>
      </c>
      <c r="D891" s="22">
        <v>30333126</v>
      </c>
      <c r="E891" t="s">
        <v>61</v>
      </c>
      <c r="F891" t="s">
        <v>61</v>
      </c>
      <c r="G891" t="s">
        <v>61</v>
      </c>
      <c r="H891" t="s">
        <v>61</v>
      </c>
      <c r="I891" t="s">
        <v>61</v>
      </c>
      <c r="J891" t="s">
        <v>61</v>
      </c>
      <c r="K891" t="s">
        <v>61</v>
      </c>
      <c r="L891" t="s">
        <v>61</v>
      </c>
      <c r="M891" t="s">
        <v>61</v>
      </c>
      <c r="N891" t="s">
        <v>61</v>
      </c>
    </row>
    <row r="892" spans="1:14" x14ac:dyDescent="0.2">
      <c r="A892" s="1" t="s">
        <v>7954</v>
      </c>
      <c r="B892" s="1" t="s">
        <v>31796</v>
      </c>
      <c r="C892" t="s">
        <v>5957</v>
      </c>
      <c r="D892" s="22">
        <v>30333126</v>
      </c>
      <c r="E892" t="s">
        <v>61</v>
      </c>
      <c r="F892" t="s">
        <v>61</v>
      </c>
      <c r="G892" t="s">
        <v>61</v>
      </c>
      <c r="H892" t="s">
        <v>61</v>
      </c>
      <c r="I892" t="s">
        <v>61</v>
      </c>
      <c r="J892" t="s">
        <v>61</v>
      </c>
      <c r="K892" t="s">
        <v>61</v>
      </c>
      <c r="L892" t="s">
        <v>62</v>
      </c>
      <c r="M892" t="s">
        <v>61</v>
      </c>
      <c r="N892" t="s">
        <v>61</v>
      </c>
    </row>
    <row r="893" spans="1:14" x14ac:dyDescent="0.2">
      <c r="A893" s="1" t="s">
        <v>7955</v>
      </c>
      <c r="B893" s="1" t="s">
        <v>31797</v>
      </c>
      <c r="C893" t="s">
        <v>5958</v>
      </c>
      <c r="D893" s="22">
        <v>30333126</v>
      </c>
      <c r="E893" t="s">
        <v>61</v>
      </c>
      <c r="F893" t="s">
        <v>61</v>
      </c>
      <c r="G893" t="s">
        <v>61</v>
      </c>
      <c r="H893" t="s">
        <v>61</v>
      </c>
      <c r="I893" t="s">
        <v>61</v>
      </c>
      <c r="J893" t="s">
        <v>61</v>
      </c>
      <c r="K893" t="s">
        <v>61</v>
      </c>
      <c r="L893" t="s">
        <v>61</v>
      </c>
      <c r="M893" t="s">
        <v>61</v>
      </c>
      <c r="N893" t="s">
        <v>61</v>
      </c>
    </row>
    <row r="894" spans="1:14" x14ac:dyDescent="0.2">
      <c r="A894" s="1" t="s">
        <v>7956</v>
      </c>
      <c r="B894" s="1" t="s">
        <v>31798</v>
      </c>
      <c r="C894" t="s">
        <v>5959</v>
      </c>
      <c r="D894" s="22">
        <v>30333126</v>
      </c>
      <c r="E894" t="s">
        <v>61</v>
      </c>
      <c r="F894" t="s">
        <v>61</v>
      </c>
      <c r="G894" t="s">
        <v>61</v>
      </c>
      <c r="H894" t="s">
        <v>61</v>
      </c>
      <c r="I894" t="s">
        <v>61</v>
      </c>
      <c r="J894" t="s">
        <v>61</v>
      </c>
      <c r="K894" t="s">
        <v>61</v>
      </c>
      <c r="L894" t="s">
        <v>61</v>
      </c>
      <c r="M894" t="s">
        <v>61</v>
      </c>
      <c r="N894" t="s">
        <v>61</v>
      </c>
    </row>
    <row r="895" spans="1:14" x14ac:dyDescent="0.2">
      <c r="A895" s="1" t="s">
        <v>7957</v>
      </c>
      <c r="B895" s="1" t="s">
        <v>31799</v>
      </c>
      <c r="C895" t="s">
        <v>5960</v>
      </c>
      <c r="D895" s="22">
        <v>30333126</v>
      </c>
      <c r="E895" t="s">
        <v>61</v>
      </c>
      <c r="F895" t="s">
        <v>61</v>
      </c>
      <c r="G895" t="s">
        <v>61</v>
      </c>
      <c r="H895" t="s">
        <v>61</v>
      </c>
      <c r="I895" t="s">
        <v>61</v>
      </c>
      <c r="J895" t="s">
        <v>61</v>
      </c>
      <c r="K895" t="s">
        <v>61</v>
      </c>
      <c r="L895" t="s">
        <v>61</v>
      </c>
      <c r="M895" t="s">
        <v>61</v>
      </c>
      <c r="N895" t="s">
        <v>61</v>
      </c>
    </row>
    <row r="896" spans="1:14" x14ac:dyDescent="0.2">
      <c r="A896" s="1" t="s">
        <v>7958</v>
      </c>
      <c r="B896" s="1" t="s">
        <v>31800</v>
      </c>
      <c r="C896" t="s">
        <v>5961</v>
      </c>
      <c r="D896" s="22">
        <v>30333126</v>
      </c>
      <c r="E896" t="s">
        <v>61</v>
      </c>
      <c r="F896" t="s">
        <v>61</v>
      </c>
      <c r="G896" t="s">
        <v>61</v>
      </c>
      <c r="H896" t="s">
        <v>61</v>
      </c>
      <c r="I896" t="s">
        <v>61</v>
      </c>
      <c r="J896" t="s">
        <v>61</v>
      </c>
      <c r="K896" t="s">
        <v>61</v>
      </c>
      <c r="L896" t="s">
        <v>61</v>
      </c>
      <c r="M896" t="s">
        <v>61</v>
      </c>
      <c r="N896" t="s">
        <v>61</v>
      </c>
    </row>
    <row r="897" spans="1:14" x14ac:dyDescent="0.2">
      <c r="A897" s="1" t="s">
        <v>7959</v>
      </c>
      <c r="B897" s="1" t="s">
        <v>31801</v>
      </c>
      <c r="C897" t="s">
        <v>5962</v>
      </c>
      <c r="D897" s="22">
        <v>30333126</v>
      </c>
      <c r="E897" t="s">
        <v>61</v>
      </c>
      <c r="F897" t="s">
        <v>61</v>
      </c>
      <c r="G897" t="s">
        <v>61</v>
      </c>
      <c r="H897" t="s">
        <v>61</v>
      </c>
      <c r="I897" t="s">
        <v>61</v>
      </c>
      <c r="J897" t="s">
        <v>61</v>
      </c>
      <c r="K897" t="s">
        <v>61</v>
      </c>
      <c r="M897" t="s">
        <v>61</v>
      </c>
      <c r="N897" t="s">
        <v>61</v>
      </c>
    </row>
    <row r="898" spans="1:14" x14ac:dyDescent="0.2">
      <c r="A898" s="1" t="s">
        <v>7960</v>
      </c>
      <c r="B898" s="1" t="s">
        <v>31802</v>
      </c>
      <c r="C898" t="s">
        <v>5963</v>
      </c>
      <c r="D898">
        <v>30333126</v>
      </c>
      <c r="E898" t="s">
        <v>62</v>
      </c>
      <c r="F898" t="s">
        <v>61</v>
      </c>
      <c r="G898" t="s">
        <v>61</v>
      </c>
      <c r="H898" t="s">
        <v>61</v>
      </c>
      <c r="I898" t="s">
        <v>62</v>
      </c>
      <c r="J898" t="s">
        <v>61</v>
      </c>
      <c r="K898" t="s">
        <v>62</v>
      </c>
      <c r="L898" t="s">
        <v>62</v>
      </c>
      <c r="M898" t="s">
        <v>62</v>
      </c>
      <c r="N898" t="s">
        <v>61</v>
      </c>
    </row>
    <row r="899" spans="1:14" x14ac:dyDescent="0.2">
      <c r="A899" s="1" t="s">
        <v>7961</v>
      </c>
      <c r="B899" s="1" t="s">
        <v>31803</v>
      </c>
      <c r="C899" t="s">
        <v>5964</v>
      </c>
      <c r="D899" s="22">
        <v>30333126</v>
      </c>
      <c r="E899" t="s">
        <v>61</v>
      </c>
      <c r="F899" t="s">
        <v>61</v>
      </c>
      <c r="G899" t="s">
        <v>61</v>
      </c>
      <c r="H899" t="s">
        <v>61</v>
      </c>
      <c r="I899" t="s">
        <v>62</v>
      </c>
      <c r="J899" t="s">
        <v>61</v>
      </c>
      <c r="K899" t="s">
        <v>62</v>
      </c>
      <c r="L899" t="s">
        <v>62</v>
      </c>
      <c r="M899" t="s">
        <v>62</v>
      </c>
      <c r="N899" t="s">
        <v>61</v>
      </c>
    </row>
    <row r="900" spans="1:14" x14ac:dyDescent="0.2">
      <c r="A900" s="1" t="s">
        <v>7962</v>
      </c>
      <c r="B900" s="1" t="s">
        <v>31804</v>
      </c>
      <c r="C900" t="s">
        <v>5965</v>
      </c>
      <c r="D900" s="22">
        <v>30333126</v>
      </c>
      <c r="E900" t="s">
        <v>62</v>
      </c>
      <c r="G900" t="s">
        <v>61</v>
      </c>
      <c r="H900" t="s">
        <v>61</v>
      </c>
      <c r="I900" t="s">
        <v>61</v>
      </c>
      <c r="J900" t="s">
        <v>61</v>
      </c>
      <c r="K900" t="s">
        <v>61</v>
      </c>
      <c r="M900" t="s">
        <v>61</v>
      </c>
      <c r="N900" t="s">
        <v>61</v>
      </c>
    </row>
    <row r="901" spans="1:14" x14ac:dyDescent="0.2">
      <c r="A901" s="1" t="s">
        <v>7963</v>
      </c>
      <c r="B901" s="1" t="s">
        <v>31805</v>
      </c>
      <c r="C901" t="s">
        <v>5966</v>
      </c>
      <c r="D901" s="22">
        <v>30333126</v>
      </c>
      <c r="E901" t="s">
        <v>61</v>
      </c>
      <c r="F901" t="s">
        <v>61</v>
      </c>
      <c r="G901" t="s">
        <v>61</v>
      </c>
      <c r="H901" t="s">
        <v>61</v>
      </c>
      <c r="I901" t="s">
        <v>62</v>
      </c>
      <c r="J901" t="s">
        <v>61</v>
      </c>
      <c r="K901" t="s">
        <v>62</v>
      </c>
      <c r="L901" t="s">
        <v>62</v>
      </c>
      <c r="M901" t="s">
        <v>61</v>
      </c>
      <c r="N901" t="s">
        <v>61</v>
      </c>
    </row>
    <row r="902" spans="1:14" x14ac:dyDescent="0.2">
      <c r="A902" s="1" t="s">
        <v>7964</v>
      </c>
      <c r="B902" s="1" t="s">
        <v>31806</v>
      </c>
      <c r="C902" t="s">
        <v>5967</v>
      </c>
      <c r="D902" s="22">
        <v>30333126</v>
      </c>
      <c r="E902" t="s">
        <v>61</v>
      </c>
      <c r="F902" t="s">
        <v>61</v>
      </c>
      <c r="G902" t="s">
        <v>61</v>
      </c>
      <c r="H902" t="s">
        <v>61</v>
      </c>
      <c r="I902" t="s">
        <v>62</v>
      </c>
      <c r="J902" t="s">
        <v>61</v>
      </c>
      <c r="K902" t="s">
        <v>61</v>
      </c>
      <c r="M902" t="s">
        <v>62</v>
      </c>
      <c r="N902" t="s">
        <v>61</v>
      </c>
    </row>
    <row r="903" spans="1:14" x14ac:dyDescent="0.2">
      <c r="A903" s="1" t="s">
        <v>7965</v>
      </c>
      <c r="B903" s="1" t="s">
        <v>31807</v>
      </c>
      <c r="C903" t="s">
        <v>5968</v>
      </c>
      <c r="D903" s="22">
        <v>30333126</v>
      </c>
      <c r="E903" t="s">
        <v>61</v>
      </c>
      <c r="F903" t="s">
        <v>61</v>
      </c>
      <c r="G903" t="s">
        <v>61</v>
      </c>
      <c r="H903" t="s">
        <v>61</v>
      </c>
      <c r="I903" t="s">
        <v>61</v>
      </c>
      <c r="J903" t="s">
        <v>61</v>
      </c>
      <c r="K903" t="s">
        <v>61</v>
      </c>
      <c r="M903" t="s">
        <v>61</v>
      </c>
      <c r="N903" t="s">
        <v>61</v>
      </c>
    </row>
    <row r="904" spans="1:14" x14ac:dyDescent="0.2">
      <c r="A904" s="1" t="s">
        <v>7966</v>
      </c>
      <c r="B904" s="1" t="s">
        <v>31808</v>
      </c>
      <c r="C904" t="s">
        <v>5969</v>
      </c>
      <c r="D904" s="22">
        <v>30333126</v>
      </c>
      <c r="E904" t="s">
        <v>61</v>
      </c>
      <c r="F904" t="s">
        <v>61</v>
      </c>
      <c r="G904" t="s">
        <v>61</v>
      </c>
      <c r="H904" t="s">
        <v>61</v>
      </c>
      <c r="I904" t="s">
        <v>61</v>
      </c>
      <c r="J904" t="s">
        <v>61</v>
      </c>
      <c r="K904" t="s">
        <v>61</v>
      </c>
      <c r="M904" t="s">
        <v>61</v>
      </c>
      <c r="N904" t="s">
        <v>61</v>
      </c>
    </row>
    <row r="905" spans="1:14" x14ac:dyDescent="0.2">
      <c r="A905" s="1" t="s">
        <v>7967</v>
      </c>
      <c r="B905" s="1" t="s">
        <v>31809</v>
      </c>
      <c r="C905" t="s">
        <v>5970</v>
      </c>
      <c r="D905" s="22">
        <v>30333126</v>
      </c>
      <c r="E905" t="s">
        <v>62</v>
      </c>
      <c r="F905" t="s">
        <v>61</v>
      </c>
      <c r="G905" t="s">
        <v>61</v>
      </c>
      <c r="H905" t="s">
        <v>61</v>
      </c>
      <c r="I905" t="s">
        <v>61</v>
      </c>
      <c r="J905" t="s">
        <v>61</v>
      </c>
      <c r="K905" t="s">
        <v>62</v>
      </c>
      <c r="M905" t="s">
        <v>62</v>
      </c>
      <c r="N905" t="s">
        <v>61</v>
      </c>
    </row>
    <row r="906" spans="1:14" x14ac:dyDescent="0.2">
      <c r="A906" s="1" t="s">
        <v>7968</v>
      </c>
      <c r="B906" s="1" t="s">
        <v>31810</v>
      </c>
      <c r="C906" t="s">
        <v>5971</v>
      </c>
      <c r="D906" s="22">
        <v>30333126</v>
      </c>
      <c r="E906" t="s">
        <v>61</v>
      </c>
      <c r="F906" t="s">
        <v>61</v>
      </c>
      <c r="G906" t="s">
        <v>61</v>
      </c>
      <c r="H906" t="s">
        <v>61</v>
      </c>
      <c r="I906" t="s">
        <v>62</v>
      </c>
      <c r="J906" t="s">
        <v>61</v>
      </c>
      <c r="M906" t="s">
        <v>61</v>
      </c>
      <c r="N906" t="s">
        <v>61</v>
      </c>
    </row>
    <row r="907" spans="1:14" x14ac:dyDescent="0.2">
      <c r="A907" s="1" t="s">
        <v>7969</v>
      </c>
      <c r="B907" s="1" t="s">
        <v>31811</v>
      </c>
      <c r="C907" t="s">
        <v>5972</v>
      </c>
      <c r="D907" s="22">
        <v>30333126</v>
      </c>
      <c r="E907" t="s">
        <v>62</v>
      </c>
      <c r="G907" t="s">
        <v>61</v>
      </c>
      <c r="H907" t="s">
        <v>61</v>
      </c>
      <c r="I907" t="s">
        <v>62</v>
      </c>
      <c r="J907" t="s">
        <v>61</v>
      </c>
      <c r="K907" t="s">
        <v>62</v>
      </c>
      <c r="L907" t="s">
        <v>62</v>
      </c>
      <c r="M907" t="s">
        <v>62</v>
      </c>
      <c r="N907" t="s">
        <v>61</v>
      </c>
    </row>
    <row r="908" spans="1:14" x14ac:dyDescent="0.2">
      <c r="A908" s="1" t="s">
        <v>7970</v>
      </c>
      <c r="B908" s="1" t="s">
        <v>31812</v>
      </c>
      <c r="C908" t="s">
        <v>5973</v>
      </c>
      <c r="D908" s="22">
        <v>30333126</v>
      </c>
      <c r="E908" t="s">
        <v>61</v>
      </c>
      <c r="F908" t="s">
        <v>61</v>
      </c>
      <c r="G908" t="s">
        <v>61</v>
      </c>
      <c r="H908" t="s">
        <v>61</v>
      </c>
      <c r="I908" t="s">
        <v>62</v>
      </c>
      <c r="J908" t="s">
        <v>61</v>
      </c>
      <c r="K908" t="s">
        <v>61</v>
      </c>
      <c r="L908" t="s">
        <v>62</v>
      </c>
      <c r="M908" t="s">
        <v>62</v>
      </c>
      <c r="N908" t="s">
        <v>61</v>
      </c>
    </row>
    <row r="909" spans="1:14" x14ac:dyDescent="0.2">
      <c r="A909" s="1" t="s">
        <v>7971</v>
      </c>
      <c r="B909" s="1" t="s">
        <v>31813</v>
      </c>
      <c r="C909" t="s">
        <v>5974</v>
      </c>
      <c r="D909">
        <v>30333126</v>
      </c>
      <c r="E909" t="s">
        <v>61</v>
      </c>
      <c r="F909" t="s">
        <v>61</v>
      </c>
      <c r="G909" t="s">
        <v>61</v>
      </c>
      <c r="H909" t="s">
        <v>61</v>
      </c>
      <c r="I909" t="s">
        <v>61</v>
      </c>
      <c r="J909" t="s">
        <v>61</v>
      </c>
      <c r="K909" t="s">
        <v>61</v>
      </c>
      <c r="N909" t="s">
        <v>61</v>
      </c>
    </row>
    <row r="910" spans="1:14" x14ac:dyDescent="0.2">
      <c r="A910" s="1" t="s">
        <v>7972</v>
      </c>
      <c r="B910" s="1" t="s">
        <v>31814</v>
      </c>
      <c r="C910" t="s">
        <v>5975</v>
      </c>
      <c r="D910" s="22">
        <v>30333126</v>
      </c>
      <c r="E910" t="s">
        <v>62</v>
      </c>
      <c r="G910" t="s">
        <v>61</v>
      </c>
      <c r="H910" t="s">
        <v>61</v>
      </c>
      <c r="I910" t="s">
        <v>62</v>
      </c>
      <c r="J910" t="s">
        <v>61</v>
      </c>
      <c r="K910" t="s">
        <v>62</v>
      </c>
      <c r="L910" t="s">
        <v>62</v>
      </c>
      <c r="M910" t="s">
        <v>61</v>
      </c>
      <c r="N910" t="s">
        <v>61</v>
      </c>
    </row>
    <row r="911" spans="1:14" x14ac:dyDescent="0.2">
      <c r="A911" s="1" t="s">
        <v>7973</v>
      </c>
      <c r="B911" s="1" t="s">
        <v>31815</v>
      </c>
      <c r="C911" t="s">
        <v>5976</v>
      </c>
      <c r="D911" s="22">
        <v>30333126</v>
      </c>
      <c r="E911" t="s">
        <v>62</v>
      </c>
      <c r="G911" t="s">
        <v>61</v>
      </c>
      <c r="H911" t="s">
        <v>61</v>
      </c>
      <c r="I911" t="s">
        <v>61</v>
      </c>
      <c r="J911" t="s">
        <v>61</v>
      </c>
      <c r="K911" t="s">
        <v>61</v>
      </c>
      <c r="L911" t="s">
        <v>62</v>
      </c>
      <c r="M911" t="s">
        <v>62</v>
      </c>
      <c r="N911" t="s">
        <v>61</v>
      </c>
    </row>
    <row r="912" spans="1:14" x14ac:dyDescent="0.2">
      <c r="A912" s="1" t="s">
        <v>7974</v>
      </c>
      <c r="B912" s="1" t="s">
        <v>31816</v>
      </c>
      <c r="C912" t="s">
        <v>5977</v>
      </c>
      <c r="D912" s="22">
        <v>30333126</v>
      </c>
      <c r="E912" t="s">
        <v>62</v>
      </c>
      <c r="F912" t="s">
        <v>62</v>
      </c>
      <c r="G912" t="s">
        <v>61</v>
      </c>
      <c r="H912" t="s">
        <v>61</v>
      </c>
      <c r="I912" t="s">
        <v>62</v>
      </c>
      <c r="J912" t="s">
        <v>61</v>
      </c>
      <c r="K912" t="s">
        <v>62</v>
      </c>
      <c r="L912" t="s">
        <v>62</v>
      </c>
      <c r="M912" t="s">
        <v>61</v>
      </c>
      <c r="N912" t="s">
        <v>61</v>
      </c>
    </row>
    <row r="913" spans="1:14" x14ac:dyDescent="0.2">
      <c r="A913" s="1" t="s">
        <v>7975</v>
      </c>
      <c r="B913" s="1" t="s">
        <v>31817</v>
      </c>
      <c r="C913" t="s">
        <v>5978</v>
      </c>
      <c r="D913" s="22">
        <v>30333126</v>
      </c>
      <c r="E913" t="s">
        <v>61</v>
      </c>
      <c r="F913" t="s">
        <v>61</v>
      </c>
      <c r="G913" t="s">
        <v>61</v>
      </c>
      <c r="H913" t="s">
        <v>61</v>
      </c>
      <c r="I913" t="s">
        <v>62</v>
      </c>
      <c r="J913" t="s">
        <v>61</v>
      </c>
      <c r="K913" t="s">
        <v>61</v>
      </c>
      <c r="L913" t="s">
        <v>62</v>
      </c>
      <c r="M913" t="s">
        <v>62</v>
      </c>
      <c r="N913" t="s">
        <v>61</v>
      </c>
    </row>
    <row r="914" spans="1:14" x14ac:dyDescent="0.2">
      <c r="A914" s="1" t="s">
        <v>7976</v>
      </c>
      <c r="B914" s="1" t="s">
        <v>31818</v>
      </c>
      <c r="C914" t="s">
        <v>5979</v>
      </c>
      <c r="D914" s="22">
        <v>30333126</v>
      </c>
      <c r="E914" t="s">
        <v>61</v>
      </c>
      <c r="F914" t="s">
        <v>61</v>
      </c>
      <c r="G914" t="s">
        <v>61</v>
      </c>
      <c r="H914" t="s">
        <v>61</v>
      </c>
      <c r="I914" t="s">
        <v>61</v>
      </c>
      <c r="J914" t="s">
        <v>61</v>
      </c>
      <c r="K914" t="s">
        <v>61</v>
      </c>
      <c r="L914" t="s">
        <v>61</v>
      </c>
      <c r="M914" t="s">
        <v>61</v>
      </c>
      <c r="N914" t="s">
        <v>61</v>
      </c>
    </row>
    <row r="915" spans="1:14" x14ac:dyDescent="0.2">
      <c r="A915" s="1" t="s">
        <v>7977</v>
      </c>
      <c r="B915" s="1" t="s">
        <v>31819</v>
      </c>
      <c r="C915" t="s">
        <v>5980</v>
      </c>
      <c r="D915" s="22">
        <v>30333126</v>
      </c>
      <c r="E915" t="s">
        <v>61</v>
      </c>
      <c r="F915" t="s">
        <v>61</v>
      </c>
      <c r="G915" t="s">
        <v>61</v>
      </c>
      <c r="H915" t="s">
        <v>61</v>
      </c>
      <c r="I915" t="s">
        <v>61</v>
      </c>
      <c r="J915" t="s">
        <v>61</v>
      </c>
      <c r="K915" t="s">
        <v>61</v>
      </c>
      <c r="L915" t="s">
        <v>61</v>
      </c>
      <c r="M915" t="s">
        <v>61</v>
      </c>
      <c r="N915" t="s">
        <v>61</v>
      </c>
    </row>
    <row r="916" spans="1:14" x14ac:dyDescent="0.2">
      <c r="A916" s="1" t="s">
        <v>7978</v>
      </c>
      <c r="B916" s="1" t="s">
        <v>31820</v>
      </c>
      <c r="C916" t="s">
        <v>5981</v>
      </c>
      <c r="D916" s="22">
        <v>30333126</v>
      </c>
      <c r="E916" t="s">
        <v>61</v>
      </c>
      <c r="F916" t="s">
        <v>61</v>
      </c>
      <c r="G916" t="s">
        <v>61</v>
      </c>
      <c r="H916" t="s">
        <v>61</v>
      </c>
      <c r="I916" t="s">
        <v>61</v>
      </c>
      <c r="J916" t="s">
        <v>61</v>
      </c>
      <c r="K916" t="s">
        <v>61</v>
      </c>
      <c r="L916" t="s">
        <v>61</v>
      </c>
      <c r="M916" t="s">
        <v>61</v>
      </c>
      <c r="N916" t="s">
        <v>61</v>
      </c>
    </row>
    <row r="917" spans="1:14" x14ac:dyDescent="0.2">
      <c r="A917" s="1" t="s">
        <v>7979</v>
      </c>
      <c r="B917" s="1" t="s">
        <v>31821</v>
      </c>
      <c r="C917" t="s">
        <v>5982</v>
      </c>
      <c r="D917" s="22">
        <v>30333126</v>
      </c>
      <c r="E917" t="s">
        <v>61</v>
      </c>
      <c r="F917" t="s">
        <v>61</v>
      </c>
      <c r="G917" t="s">
        <v>61</v>
      </c>
      <c r="H917" t="s">
        <v>61</v>
      </c>
      <c r="I917" t="s">
        <v>61</v>
      </c>
      <c r="J917" t="s">
        <v>61</v>
      </c>
      <c r="K917" t="s">
        <v>61</v>
      </c>
      <c r="L917" t="s">
        <v>61</v>
      </c>
      <c r="M917" t="s">
        <v>61</v>
      </c>
      <c r="N917" t="s">
        <v>61</v>
      </c>
    </row>
    <row r="918" spans="1:14" x14ac:dyDescent="0.2">
      <c r="A918" s="1" t="s">
        <v>7980</v>
      </c>
      <c r="B918" s="1" t="s">
        <v>31822</v>
      </c>
      <c r="C918" t="s">
        <v>5983</v>
      </c>
      <c r="D918" s="22">
        <v>30333126</v>
      </c>
      <c r="E918" t="s">
        <v>61</v>
      </c>
      <c r="F918" t="s">
        <v>61</v>
      </c>
      <c r="G918" t="s">
        <v>61</v>
      </c>
      <c r="H918" t="s">
        <v>61</v>
      </c>
      <c r="I918" t="s">
        <v>61</v>
      </c>
      <c r="J918" t="s">
        <v>61</v>
      </c>
      <c r="K918" t="s">
        <v>61</v>
      </c>
      <c r="L918" t="s">
        <v>61</v>
      </c>
      <c r="M918" t="s">
        <v>61</v>
      </c>
      <c r="N918" t="s">
        <v>61</v>
      </c>
    </row>
    <row r="919" spans="1:14" x14ac:dyDescent="0.2">
      <c r="A919" s="1" t="s">
        <v>7981</v>
      </c>
      <c r="B919" s="1" t="s">
        <v>31823</v>
      </c>
      <c r="C919" t="s">
        <v>5984</v>
      </c>
      <c r="D919" s="22">
        <v>30333126</v>
      </c>
      <c r="E919" t="s">
        <v>61</v>
      </c>
      <c r="F919" t="s">
        <v>61</v>
      </c>
      <c r="G919" t="s">
        <v>61</v>
      </c>
      <c r="H919" t="s">
        <v>61</v>
      </c>
      <c r="I919" t="s">
        <v>61</v>
      </c>
      <c r="J919" t="s">
        <v>61</v>
      </c>
      <c r="K919" t="s">
        <v>61</v>
      </c>
      <c r="L919" t="s">
        <v>61</v>
      </c>
      <c r="M919" t="s">
        <v>62</v>
      </c>
      <c r="N919" t="s">
        <v>61</v>
      </c>
    </row>
    <row r="920" spans="1:14" x14ac:dyDescent="0.2">
      <c r="A920" s="1" t="s">
        <v>7982</v>
      </c>
      <c r="B920" s="1" t="s">
        <v>31824</v>
      </c>
      <c r="C920" t="s">
        <v>5985</v>
      </c>
      <c r="D920" s="22">
        <v>30333126</v>
      </c>
      <c r="E920" t="s">
        <v>61</v>
      </c>
      <c r="F920" t="s">
        <v>61</v>
      </c>
      <c r="G920" t="s">
        <v>61</v>
      </c>
      <c r="H920" t="s">
        <v>61</v>
      </c>
      <c r="I920" t="s">
        <v>62</v>
      </c>
      <c r="J920" t="s">
        <v>61</v>
      </c>
      <c r="K920" t="s">
        <v>61</v>
      </c>
      <c r="L920" t="s">
        <v>62</v>
      </c>
      <c r="M920" t="s">
        <v>62</v>
      </c>
      <c r="N920" t="s">
        <v>61</v>
      </c>
    </row>
    <row r="921" spans="1:14" x14ac:dyDescent="0.2">
      <c r="A921" s="1" t="s">
        <v>7983</v>
      </c>
      <c r="B921" s="1" t="s">
        <v>31825</v>
      </c>
      <c r="C921" t="s">
        <v>5986</v>
      </c>
      <c r="D921" s="22">
        <v>30333126</v>
      </c>
      <c r="E921" t="s">
        <v>61</v>
      </c>
      <c r="F921" t="s">
        <v>61</v>
      </c>
      <c r="G921" t="s">
        <v>61</v>
      </c>
      <c r="H921" t="s">
        <v>61</v>
      </c>
      <c r="I921" t="s">
        <v>61</v>
      </c>
      <c r="J921" t="s">
        <v>61</v>
      </c>
      <c r="K921" t="s">
        <v>61</v>
      </c>
      <c r="L921" t="s">
        <v>61</v>
      </c>
      <c r="M921" t="s">
        <v>61</v>
      </c>
      <c r="N921" t="s">
        <v>61</v>
      </c>
    </row>
    <row r="922" spans="1:14" x14ac:dyDescent="0.2">
      <c r="A922" s="1" t="s">
        <v>7984</v>
      </c>
      <c r="B922" s="1" t="s">
        <v>31826</v>
      </c>
      <c r="C922" t="s">
        <v>5987</v>
      </c>
      <c r="D922" s="22">
        <v>30333126</v>
      </c>
      <c r="E922" t="s">
        <v>61</v>
      </c>
      <c r="F922" t="s">
        <v>61</v>
      </c>
      <c r="G922" t="s">
        <v>61</v>
      </c>
      <c r="H922" t="s">
        <v>61</v>
      </c>
      <c r="I922" t="s">
        <v>62</v>
      </c>
      <c r="J922" t="s">
        <v>61</v>
      </c>
      <c r="K922" t="s">
        <v>62</v>
      </c>
      <c r="L922" t="s">
        <v>62</v>
      </c>
      <c r="M922" t="s">
        <v>62</v>
      </c>
      <c r="N922" t="s">
        <v>61</v>
      </c>
    </row>
    <row r="923" spans="1:14" x14ac:dyDescent="0.2">
      <c r="A923" s="1" t="s">
        <v>7985</v>
      </c>
      <c r="B923" s="1" t="s">
        <v>31827</v>
      </c>
      <c r="C923" t="s">
        <v>5988</v>
      </c>
      <c r="D923" s="22">
        <v>30333126</v>
      </c>
      <c r="E923" t="s">
        <v>61</v>
      </c>
      <c r="F923" t="s">
        <v>61</v>
      </c>
      <c r="G923" t="s">
        <v>61</v>
      </c>
      <c r="H923" t="s">
        <v>61</v>
      </c>
      <c r="I923" t="s">
        <v>61</v>
      </c>
      <c r="J923" t="s">
        <v>61</v>
      </c>
      <c r="K923" t="s">
        <v>61</v>
      </c>
      <c r="M923" t="s">
        <v>61</v>
      </c>
      <c r="N923" t="s">
        <v>61</v>
      </c>
    </row>
    <row r="924" spans="1:14" x14ac:dyDescent="0.2">
      <c r="A924" s="1" t="s">
        <v>7986</v>
      </c>
      <c r="B924" s="1" t="s">
        <v>31828</v>
      </c>
      <c r="C924" t="s">
        <v>5989</v>
      </c>
      <c r="D924" s="22">
        <v>30333126</v>
      </c>
      <c r="E924" t="s">
        <v>62</v>
      </c>
      <c r="F924" t="s">
        <v>62</v>
      </c>
      <c r="G924" t="s">
        <v>62</v>
      </c>
      <c r="H924" t="s">
        <v>61</v>
      </c>
      <c r="J924" t="s">
        <v>62</v>
      </c>
      <c r="K924" t="s">
        <v>61</v>
      </c>
      <c r="M924" t="s">
        <v>61</v>
      </c>
      <c r="N924" t="s">
        <v>62</v>
      </c>
    </row>
    <row r="925" spans="1:14" x14ac:dyDescent="0.2">
      <c r="A925" s="1" t="s">
        <v>7987</v>
      </c>
      <c r="B925" s="1" t="s">
        <v>31829</v>
      </c>
      <c r="C925" t="s">
        <v>5990</v>
      </c>
      <c r="D925" s="22">
        <v>30333126</v>
      </c>
      <c r="E925" t="s">
        <v>61</v>
      </c>
      <c r="F925" t="s">
        <v>61</v>
      </c>
      <c r="G925" t="s">
        <v>61</v>
      </c>
      <c r="H925" t="s">
        <v>61</v>
      </c>
      <c r="I925" t="s">
        <v>62</v>
      </c>
      <c r="J925" t="s">
        <v>61</v>
      </c>
      <c r="K925" t="s">
        <v>61</v>
      </c>
      <c r="L925" t="s">
        <v>62</v>
      </c>
      <c r="M925" t="s">
        <v>62</v>
      </c>
      <c r="N925" t="s">
        <v>61</v>
      </c>
    </row>
    <row r="926" spans="1:14" x14ac:dyDescent="0.2">
      <c r="A926" s="1" t="s">
        <v>7988</v>
      </c>
      <c r="B926" s="1" t="s">
        <v>31830</v>
      </c>
      <c r="C926" t="s">
        <v>5991</v>
      </c>
      <c r="D926" s="22">
        <v>30333126</v>
      </c>
      <c r="E926" t="s">
        <v>61</v>
      </c>
      <c r="F926" t="s">
        <v>61</v>
      </c>
      <c r="G926" t="s">
        <v>61</v>
      </c>
      <c r="H926" t="s">
        <v>61</v>
      </c>
      <c r="I926" t="s">
        <v>62</v>
      </c>
      <c r="J926" t="s">
        <v>61</v>
      </c>
      <c r="K926" t="s">
        <v>61</v>
      </c>
      <c r="M926" t="s">
        <v>62</v>
      </c>
      <c r="N926" t="s">
        <v>61</v>
      </c>
    </row>
    <row r="927" spans="1:14" x14ac:dyDescent="0.2">
      <c r="A927" s="1" t="s">
        <v>7989</v>
      </c>
      <c r="B927" s="1" t="s">
        <v>31831</v>
      </c>
      <c r="C927" t="s">
        <v>5992</v>
      </c>
      <c r="D927" s="22">
        <v>30333126</v>
      </c>
      <c r="E927" t="s">
        <v>61</v>
      </c>
      <c r="F927" t="s">
        <v>61</v>
      </c>
      <c r="G927" t="s">
        <v>61</v>
      </c>
      <c r="H927" t="s">
        <v>61</v>
      </c>
      <c r="I927" t="s">
        <v>62</v>
      </c>
      <c r="J927" t="s">
        <v>61</v>
      </c>
      <c r="K927" t="s">
        <v>61</v>
      </c>
      <c r="M927" t="s">
        <v>62</v>
      </c>
      <c r="N927" t="s">
        <v>61</v>
      </c>
    </row>
    <row r="928" spans="1:14" x14ac:dyDescent="0.2">
      <c r="A928" s="1" t="s">
        <v>7990</v>
      </c>
      <c r="B928" s="1" t="s">
        <v>31832</v>
      </c>
      <c r="C928" t="s">
        <v>5993</v>
      </c>
      <c r="D928" s="22">
        <v>30333126</v>
      </c>
      <c r="E928" t="s">
        <v>62</v>
      </c>
      <c r="F928" t="s">
        <v>61</v>
      </c>
      <c r="G928" t="s">
        <v>62</v>
      </c>
      <c r="H928" t="s">
        <v>62</v>
      </c>
      <c r="I928" t="s">
        <v>62</v>
      </c>
      <c r="J928" t="s">
        <v>61</v>
      </c>
      <c r="L928" t="s">
        <v>61</v>
      </c>
      <c r="M928" t="s">
        <v>62</v>
      </c>
      <c r="N928" t="s">
        <v>62</v>
      </c>
    </row>
    <row r="929" spans="1:14" x14ac:dyDescent="0.2">
      <c r="A929" s="1" t="s">
        <v>7991</v>
      </c>
      <c r="B929" s="1" t="s">
        <v>31833</v>
      </c>
      <c r="C929" t="s">
        <v>5994</v>
      </c>
      <c r="D929" s="22">
        <v>30333126</v>
      </c>
      <c r="E929" t="s">
        <v>62</v>
      </c>
      <c r="F929" t="s">
        <v>61</v>
      </c>
      <c r="G929" t="s">
        <v>62</v>
      </c>
      <c r="H929" t="s">
        <v>62</v>
      </c>
      <c r="I929" t="s">
        <v>62</v>
      </c>
      <c r="J929" t="s">
        <v>61</v>
      </c>
      <c r="K929" t="s">
        <v>62</v>
      </c>
      <c r="L929" t="s">
        <v>62</v>
      </c>
      <c r="M929" t="s">
        <v>62</v>
      </c>
      <c r="N929" t="s">
        <v>62</v>
      </c>
    </row>
    <row r="930" spans="1:14" x14ac:dyDescent="0.2">
      <c r="A930" s="1" t="s">
        <v>7992</v>
      </c>
      <c r="B930" s="1" t="s">
        <v>31834</v>
      </c>
      <c r="C930" t="s">
        <v>5995</v>
      </c>
      <c r="D930" s="22">
        <v>30333126</v>
      </c>
      <c r="E930" t="s">
        <v>61</v>
      </c>
      <c r="F930" t="s">
        <v>61</v>
      </c>
      <c r="G930" t="s">
        <v>61</v>
      </c>
      <c r="H930" t="s">
        <v>61</v>
      </c>
      <c r="I930" t="s">
        <v>62</v>
      </c>
      <c r="J930" t="s">
        <v>61</v>
      </c>
      <c r="K930" t="s">
        <v>62</v>
      </c>
      <c r="L930" t="s">
        <v>62</v>
      </c>
      <c r="M930" t="s">
        <v>61</v>
      </c>
      <c r="N930" t="s">
        <v>61</v>
      </c>
    </row>
    <row r="931" spans="1:14" x14ac:dyDescent="0.2">
      <c r="A931" s="1" t="s">
        <v>7993</v>
      </c>
      <c r="B931" s="1" t="s">
        <v>31835</v>
      </c>
      <c r="C931" t="s">
        <v>5996</v>
      </c>
      <c r="D931" s="22">
        <v>30333126</v>
      </c>
      <c r="E931" t="s">
        <v>61</v>
      </c>
      <c r="F931" t="s">
        <v>61</v>
      </c>
      <c r="G931" t="s">
        <v>61</v>
      </c>
      <c r="H931" t="s">
        <v>61</v>
      </c>
      <c r="I931" t="s">
        <v>62</v>
      </c>
      <c r="J931" t="s">
        <v>61</v>
      </c>
      <c r="K931" t="s">
        <v>62</v>
      </c>
      <c r="L931" t="s">
        <v>62</v>
      </c>
      <c r="M931" t="s">
        <v>62</v>
      </c>
      <c r="N931" t="s">
        <v>61</v>
      </c>
    </row>
    <row r="932" spans="1:14" x14ac:dyDescent="0.2">
      <c r="A932" s="1" t="s">
        <v>7994</v>
      </c>
      <c r="B932" s="1" t="s">
        <v>31836</v>
      </c>
      <c r="C932" t="s">
        <v>5997</v>
      </c>
      <c r="D932" s="22">
        <v>30333126</v>
      </c>
      <c r="E932" t="s">
        <v>62</v>
      </c>
      <c r="F932" t="s">
        <v>61</v>
      </c>
      <c r="G932" t="s">
        <v>61</v>
      </c>
      <c r="H932" t="s">
        <v>61</v>
      </c>
      <c r="I932" t="s">
        <v>62</v>
      </c>
      <c r="J932" t="s">
        <v>61</v>
      </c>
      <c r="K932" t="s">
        <v>62</v>
      </c>
      <c r="L932" t="s">
        <v>62</v>
      </c>
      <c r="M932" t="s">
        <v>62</v>
      </c>
      <c r="N932" t="s">
        <v>61</v>
      </c>
    </row>
    <row r="933" spans="1:14" x14ac:dyDescent="0.2">
      <c r="A933" s="1" t="s">
        <v>7995</v>
      </c>
      <c r="B933" s="1" t="s">
        <v>31837</v>
      </c>
      <c r="C933" t="s">
        <v>5998</v>
      </c>
      <c r="D933" s="22">
        <v>30333126</v>
      </c>
      <c r="E933" t="s">
        <v>61</v>
      </c>
      <c r="F933" t="s">
        <v>61</v>
      </c>
      <c r="G933" t="s">
        <v>61</v>
      </c>
      <c r="H933" t="s">
        <v>61</v>
      </c>
      <c r="I933" t="s">
        <v>61</v>
      </c>
      <c r="J933" t="s">
        <v>61</v>
      </c>
      <c r="K933" t="s">
        <v>61</v>
      </c>
      <c r="M933" t="s">
        <v>61</v>
      </c>
      <c r="N933" t="s">
        <v>61</v>
      </c>
    </row>
    <row r="934" spans="1:14" x14ac:dyDescent="0.2">
      <c r="A934" s="1" t="s">
        <v>7996</v>
      </c>
      <c r="B934" s="1" t="s">
        <v>31838</v>
      </c>
      <c r="C934" t="s">
        <v>5999</v>
      </c>
      <c r="D934" s="22">
        <v>30333126</v>
      </c>
      <c r="E934" t="s">
        <v>62</v>
      </c>
      <c r="F934" t="s">
        <v>61</v>
      </c>
      <c r="G934" t="s">
        <v>61</v>
      </c>
      <c r="H934" t="s">
        <v>61</v>
      </c>
      <c r="I934" t="s">
        <v>61</v>
      </c>
      <c r="J934" t="s">
        <v>61</v>
      </c>
      <c r="K934" t="s">
        <v>61</v>
      </c>
      <c r="L934" t="s">
        <v>62</v>
      </c>
      <c r="M934" t="s">
        <v>62</v>
      </c>
      <c r="N934" t="s">
        <v>61</v>
      </c>
    </row>
    <row r="935" spans="1:14" x14ac:dyDescent="0.2">
      <c r="A935" s="1" t="s">
        <v>7997</v>
      </c>
      <c r="B935" s="1" t="s">
        <v>31839</v>
      </c>
      <c r="C935" t="s">
        <v>6000</v>
      </c>
      <c r="D935" s="22">
        <v>30333126</v>
      </c>
      <c r="E935" t="s">
        <v>61</v>
      </c>
      <c r="F935" t="s">
        <v>61</v>
      </c>
      <c r="G935" t="s">
        <v>61</v>
      </c>
      <c r="H935" t="s">
        <v>61</v>
      </c>
      <c r="I935" t="s">
        <v>61</v>
      </c>
      <c r="J935" t="s">
        <v>61</v>
      </c>
      <c r="K935" t="s">
        <v>61</v>
      </c>
      <c r="L935" t="s">
        <v>62</v>
      </c>
      <c r="M935" t="s">
        <v>62</v>
      </c>
      <c r="N935" t="s">
        <v>61</v>
      </c>
    </row>
    <row r="936" spans="1:14" x14ac:dyDescent="0.2">
      <c r="A936" s="1" t="s">
        <v>7998</v>
      </c>
      <c r="B936" s="1" t="s">
        <v>31840</v>
      </c>
      <c r="C936" t="s">
        <v>6001</v>
      </c>
      <c r="D936" s="22">
        <v>30333126</v>
      </c>
      <c r="E936" t="s">
        <v>62</v>
      </c>
      <c r="F936" t="s">
        <v>61</v>
      </c>
      <c r="G936" t="s">
        <v>61</v>
      </c>
      <c r="H936" t="s">
        <v>61</v>
      </c>
      <c r="I936" t="s">
        <v>61</v>
      </c>
      <c r="J936" t="s">
        <v>61</v>
      </c>
      <c r="K936" t="s">
        <v>61</v>
      </c>
      <c r="L936" t="s">
        <v>62</v>
      </c>
      <c r="M936" t="s">
        <v>62</v>
      </c>
      <c r="N936" t="s">
        <v>61</v>
      </c>
    </row>
    <row r="937" spans="1:14" x14ac:dyDescent="0.2">
      <c r="A937" s="1" t="s">
        <v>7999</v>
      </c>
      <c r="B937" s="1" t="s">
        <v>31841</v>
      </c>
      <c r="C937" t="s">
        <v>6002</v>
      </c>
      <c r="D937" s="22">
        <v>30333126</v>
      </c>
      <c r="E937" t="s">
        <v>61</v>
      </c>
      <c r="F937" t="s">
        <v>61</v>
      </c>
      <c r="G937" t="s">
        <v>61</v>
      </c>
      <c r="H937" t="s">
        <v>61</v>
      </c>
      <c r="I937" t="s">
        <v>61</v>
      </c>
      <c r="J937" t="s">
        <v>61</v>
      </c>
      <c r="K937" t="s">
        <v>61</v>
      </c>
      <c r="M937" t="s">
        <v>61</v>
      </c>
      <c r="N937" t="s">
        <v>61</v>
      </c>
    </row>
    <row r="938" spans="1:14" x14ac:dyDescent="0.2">
      <c r="A938" s="1" t="s">
        <v>8000</v>
      </c>
      <c r="B938" s="1" t="s">
        <v>31842</v>
      </c>
      <c r="C938" t="s">
        <v>6003</v>
      </c>
      <c r="D938" s="22">
        <v>30333126</v>
      </c>
      <c r="E938" t="s">
        <v>62</v>
      </c>
      <c r="F938" t="s">
        <v>62</v>
      </c>
      <c r="G938" t="s">
        <v>62</v>
      </c>
      <c r="H938" t="s">
        <v>61</v>
      </c>
      <c r="I938" t="s">
        <v>62</v>
      </c>
      <c r="J938" t="s">
        <v>62</v>
      </c>
      <c r="K938" t="s">
        <v>62</v>
      </c>
      <c r="M938" t="s">
        <v>61</v>
      </c>
      <c r="N938" t="s">
        <v>62</v>
      </c>
    </row>
    <row r="939" spans="1:14" x14ac:dyDescent="0.2">
      <c r="A939" s="1" t="s">
        <v>8001</v>
      </c>
      <c r="B939" s="1" t="s">
        <v>31843</v>
      </c>
      <c r="C939" t="s">
        <v>6004</v>
      </c>
      <c r="D939" s="22">
        <v>30333126</v>
      </c>
      <c r="E939" t="s">
        <v>61</v>
      </c>
      <c r="F939" t="s">
        <v>61</v>
      </c>
      <c r="G939" t="s">
        <v>61</v>
      </c>
      <c r="H939" t="s">
        <v>61</v>
      </c>
      <c r="I939" t="s">
        <v>62</v>
      </c>
      <c r="J939" t="s">
        <v>61</v>
      </c>
      <c r="K939" t="s">
        <v>61</v>
      </c>
      <c r="L939" t="s">
        <v>62</v>
      </c>
      <c r="M939" t="s">
        <v>62</v>
      </c>
      <c r="N939" t="s">
        <v>61</v>
      </c>
    </row>
    <row r="940" spans="1:14" x14ac:dyDescent="0.2">
      <c r="A940" s="1" t="s">
        <v>8002</v>
      </c>
      <c r="B940" s="1" t="s">
        <v>31844</v>
      </c>
      <c r="C940" t="s">
        <v>6005</v>
      </c>
      <c r="D940">
        <v>30333126</v>
      </c>
      <c r="E940" t="s">
        <v>61</v>
      </c>
      <c r="F940" t="s">
        <v>61</v>
      </c>
      <c r="G940" t="s">
        <v>61</v>
      </c>
      <c r="H940" t="s">
        <v>61</v>
      </c>
      <c r="I940" t="s">
        <v>61</v>
      </c>
      <c r="J940" t="s">
        <v>61</v>
      </c>
      <c r="K940" t="s">
        <v>61</v>
      </c>
      <c r="M940" t="s">
        <v>61</v>
      </c>
      <c r="N940" t="s">
        <v>61</v>
      </c>
    </row>
    <row r="941" spans="1:14" x14ac:dyDescent="0.2">
      <c r="A941" s="1" t="s">
        <v>8003</v>
      </c>
      <c r="B941" s="1" t="s">
        <v>31845</v>
      </c>
      <c r="C941" t="s">
        <v>6006</v>
      </c>
      <c r="D941" s="22">
        <v>30333126</v>
      </c>
      <c r="E941" t="s">
        <v>61</v>
      </c>
      <c r="F941" t="s">
        <v>61</v>
      </c>
      <c r="G941" t="s">
        <v>61</v>
      </c>
      <c r="H941" t="s">
        <v>61</v>
      </c>
      <c r="I941" t="s">
        <v>61</v>
      </c>
      <c r="J941" t="s">
        <v>61</v>
      </c>
      <c r="K941" t="s">
        <v>61</v>
      </c>
      <c r="M941" t="s">
        <v>61</v>
      </c>
      <c r="N941" t="s">
        <v>61</v>
      </c>
    </row>
    <row r="942" spans="1:14" x14ac:dyDescent="0.2">
      <c r="A942" s="1" t="s">
        <v>8004</v>
      </c>
      <c r="B942" s="1" t="s">
        <v>31846</v>
      </c>
      <c r="C942" t="s">
        <v>6007</v>
      </c>
      <c r="D942" s="22">
        <v>30333126</v>
      </c>
      <c r="E942" t="s">
        <v>62</v>
      </c>
      <c r="F942" t="s">
        <v>62</v>
      </c>
      <c r="G942" t="s">
        <v>62</v>
      </c>
      <c r="H942" t="s">
        <v>61</v>
      </c>
      <c r="I942" t="s">
        <v>62</v>
      </c>
      <c r="J942" t="s">
        <v>62</v>
      </c>
      <c r="K942" t="s">
        <v>61</v>
      </c>
      <c r="L942" t="s">
        <v>62</v>
      </c>
      <c r="M942" t="s">
        <v>62</v>
      </c>
      <c r="N942" t="s">
        <v>62</v>
      </c>
    </row>
    <row r="943" spans="1:14" x14ac:dyDescent="0.2">
      <c r="A943" s="1" t="s">
        <v>8005</v>
      </c>
      <c r="B943" s="1" t="s">
        <v>31847</v>
      </c>
      <c r="C943" t="s">
        <v>6008</v>
      </c>
      <c r="D943" s="22">
        <v>30333126</v>
      </c>
      <c r="E943" t="s">
        <v>62</v>
      </c>
      <c r="F943" t="s">
        <v>62</v>
      </c>
      <c r="G943" t="s">
        <v>62</v>
      </c>
      <c r="H943" t="s">
        <v>61</v>
      </c>
      <c r="I943" t="s">
        <v>62</v>
      </c>
      <c r="J943" t="s">
        <v>62</v>
      </c>
      <c r="K943" t="s">
        <v>61</v>
      </c>
      <c r="L943" t="s">
        <v>62</v>
      </c>
      <c r="M943" t="s">
        <v>62</v>
      </c>
      <c r="N943" t="s">
        <v>62</v>
      </c>
    </row>
    <row r="944" spans="1:14" x14ac:dyDescent="0.2">
      <c r="A944" s="1" t="s">
        <v>8006</v>
      </c>
      <c r="B944" s="1" t="s">
        <v>31848</v>
      </c>
      <c r="C944" t="s">
        <v>6009</v>
      </c>
      <c r="D944" s="22">
        <v>30333126</v>
      </c>
      <c r="E944" t="s">
        <v>62</v>
      </c>
      <c r="F944" t="s">
        <v>62</v>
      </c>
      <c r="G944" t="s">
        <v>62</v>
      </c>
      <c r="H944" t="s">
        <v>61</v>
      </c>
      <c r="I944" t="s">
        <v>62</v>
      </c>
      <c r="J944" t="s">
        <v>62</v>
      </c>
      <c r="K944" t="s">
        <v>61</v>
      </c>
      <c r="M944" t="s">
        <v>62</v>
      </c>
      <c r="N944" t="s">
        <v>62</v>
      </c>
    </row>
    <row r="945" spans="1:14" x14ac:dyDescent="0.2">
      <c r="A945" s="1" t="s">
        <v>8007</v>
      </c>
      <c r="B945" s="1" t="s">
        <v>31849</v>
      </c>
      <c r="C945" t="s">
        <v>6010</v>
      </c>
      <c r="D945" s="22">
        <v>30333126</v>
      </c>
      <c r="E945" t="s">
        <v>61</v>
      </c>
      <c r="F945" t="s">
        <v>61</v>
      </c>
      <c r="G945" t="s">
        <v>61</v>
      </c>
      <c r="H945" t="s">
        <v>61</v>
      </c>
      <c r="I945" t="s">
        <v>62</v>
      </c>
      <c r="J945" t="s">
        <v>61</v>
      </c>
      <c r="K945" t="s">
        <v>61</v>
      </c>
      <c r="L945" t="s">
        <v>61</v>
      </c>
      <c r="M945" t="s">
        <v>62</v>
      </c>
      <c r="N945" t="s">
        <v>61</v>
      </c>
    </row>
    <row r="946" spans="1:14" x14ac:dyDescent="0.2">
      <c r="A946" s="1" t="s">
        <v>8008</v>
      </c>
      <c r="B946" s="1" t="s">
        <v>31850</v>
      </c>
      <c r="C946" t="s">
        <v>6011</v>
      </c>
      <c r="D946" s="22">
        <v>30333126</v>
      </c>
      <c r="E946" t="s">
        <v>61</v>
      </c>
      <c r="F946" t="s">
        <v>61</v>
      </c>
      <c r="G946" t="s">
        <v>61</v>
      </c>
      <c r="H946" t="s">
        <v>61</v>
      </c>
      <c r="I946" t="s">
        <v>61</v>
      </c>
      <c r="J946" t="s">
        <v>61</v>
      </c>
      <c r="K946" t="s">
        <v>61</v>
      </c>
      <c r="L946" t="s">
        <v>61</v>
      </c>
      <c r="M946" t="s">
        <v>61</v>
      </c>
      <c r="N946" t="s">
        <v>61</v>
      </c>
    </row>
    <row r="947" spans="1:14" x14ac:dyDescent="0.2">
      <c r="A947" s="1" t="s">
        <v>8009</v>
      </c>
      <c r="B947" s="1" t="s">
        <v>31851</v>
      </c>
      <c r="C947" t="s">
        <v>6012</v>
      </c>
      <c r="D947" s="22">
        <v>30333126</v>
      </c>
      <c r="E947" t="s">
        <v>61</v>
      </c>
      <c r="F947" t="s">
        <v>61</v>
      </c>
      <c r="G947" t="s">
        <v>61</v>
      </c>
      <c r="H947" t="s">
        <v>61</v>
      </c>
      <c r="I947" t="s">
        <v>61</v>
      </c>
      <c r="J947" t="s">
        <v>61</v>
      </c>
      <c r="K947" t="s">
        <v>61</v>
      </c>
      <c r="L947" t="s">
        <v>61</v>
      </c>
      <c r="M947" t="s">
        <v>61</v>
      </c>
      <c r="N947" t="s">
        <v>61</v>
      </c>
    </row>
    <row r="948" spans="1:14" x14ac:dyDescent="0.2">
      <c r="A948" s="1" t="s">
        <v>8010</v>
      </c>
      <c r="B948" s="1" t="s">
        <v>31852</v>
      </c>
      <c r="C948" t="s">
        <v>6013</v>
      </c>
      <c r="D948" s="22">
        <v>30333126</v>
      </c>
      <c r="E948" t="s">
        <v>62</v>
      </c>
      <c r="F948" t="s">
        <v>62</v>
      </c>
      <c r="G948" t="s">
        <v>62</v>
      </c>
      <c r="H948" t="s">
        <v>61</v>
      </c>
      <c r="I948" t="s">
        <v>61</v>
      </c>
      <c r="J948" t="s">
        <v>62</v>
      </c>
      <c r="K948" t="s">
        <v>61</v>
      </c>
      <c r="L948" t="s">
        <v>61</v>
      </c>
      <c r="M948" t="s">
        <v>61</v>
      </c>
      <c r="N948" t="s">
        <v>62</v>
      </c>
    </row>
    <row r="949" spans="1:14" x14ac:dyDescent="0.2">
      <c r="A949" s="1" t="s">
        <v>8011</v>
      </c>
      <c r="B949" s="1" t="s">
        <v>31853</v>
      </c>
      <c r="C949" t="s">
        <v>6014</v>
      </c>
      <c r="D949" s="22">
        <v>30333126</v>
      </c>
      <c r="E949" t="s">
        <v>61</v>
      </c>
      <c r="F949" t="s">
        <v>61</v>
      </c>
      <c r="G949" t="s">
        <v>61</v>
      </c>
      <c r="H949" t="s">
        <v>61</v>
      </c>
      <c r="I949" t="s">
        <v>61</v>
      </c>
      <c r="J949" t="s">
        <v>61</v>
      </c>
      <c r="K949" t="s">
        <v>61</v>
      </c>
      <c r="L949" t="s">
        <v>61</v>
      </c>
      <c r="M949" t="s">
        <v>61</v>
      </c>
      <c r="N949" t="s">
        <v>61</v>
      </c>
    </row>
    <row r="950" spans="1:14" x14ac:dyDescent="0.2">
      <c r="A950" s="1" t="s">
        <v>8012</v>
      </c>
      <c r="B950" s="1" t="s">
        <v>31854</v>
      </c>
      <c r="C950" t="s">
        <v>6015</v>
      </c>
      <c r="D950" s="22">
        <v>30333126</v>
      </c>
      <c r="E950" t="s">
        <v>61</v>
      </c>
      <c r="F950" t="s">
        <v>61</v>
      </c>
      <c r="G950" t="s">
        <v>61</v>
      </c>
      <c r="H950" t="s">
        <v>61</v>
      </c>
      <c r="I950" t="s">
        <v>61</v>
      </c>
      <c r="J950" t="s">
        <v>61</v>
      </c>
      <c r="K950" t="s">
        <v>61</v>
      </c>
      <c r="L950" t="s">
        <v>61</v>
      </c>
      <c r="M950" t="s">
        <v>61</v>
      </c>
      <c r="N950" t="s">
        <v>61</v>
      </c>
    </row>
    <row r="951" spans="1:14" x14ac:dyDescent="0.2">
      <c r="A951" s="1" t="s">
        <v>8013</v>
      </c>
      <c r="B951" s="1" t="s">
        <v>31855</v>
      </c>
      <c r="C951" t="s">
        <v>6016</v>
      </c>
      <c r="D951">
        <v>30333126</v>
      </c>
      <c r="E951" t="s">
        <v>61</v>
      </c>
      <c r="F951" t="s">
        <v>61</v>
      </c>
      <c r="G951" t="s">
        <v>61</v>
      </c>
      <c r="H951" t="s">
        <v>61</v>
      </c>
      <c r="I951" t="s">
        <v>62</v>
      </c>
      <c r="J951" t="s">
        <v>61</v>
      </c>
      <c r="K951" t="s">
        <v>61</v>
      </c>
      <c r="L951" t="s">
        <v>61</v>
      </c>
      <c r="M951" t="s">
        <v>62</v>
      </c>
      <c r="N951" t="s">
        <v>61</v>
      </c>
    </row>
    <row r="952" spans="1:14" x14ac:dyDescent="0.2">
      <c r="A952" s="1" t="s">
        <v>8014</v>
      </c>
      <c r="B952" s="1" t="s">
        <v>31856</v>
      </c>
      <c r="C952" t="s">
        <v>6017</v>
      </c>
      <c r="D952" s="22">
        <v>30333126</v>
      </c>
      <c r="E952" t="s">
        <v>61</v>
      </c>
      <c r="F952" t="s">
        <v>61</v>
      </c>
      <c r="G952" t="s">
        <v>61</v>
      </c>
      <c r="H952" t="s">
        <v>61</v>
      </c>
      <c r="I952" t="s">
        <v>61</v>
      </c>
      <c r="J952" t="s">
        <v>61</v>
      </c>
      <c r="K952" t="s">
        <v>61</v>
      </c>
      <c r="L952" t="s">
        <v>62</v>
      </c>
      <c r="M952" t="s">
        <v>61</v>
      </c>
      <c r="N952" t="s">
        <v>61</v>
      </c>
    </row>
    <row r="953" spans="1:14" x14ac:dyDescent="0.2">
      <c r="A953" s="1" t="s">
        <v>8015</v>
      </c>
      <c r="B953" s="1" t="s">
        <v>31857</v>
      </c>
      <c r="C953" t="s">
        <v>6018</v>
      </c>
      <c r="D953" s="22">
        <v>30333126</v>
      </c>
      <c r="E953" t="s">
        <v>61</v>
      </c>
      <c r="F953" t="s">
        <v>61</v>
      </c>
      <c r="G953" t="s">
        <v>61</v>
      </c>
      <c r="H953" t="s">
        <v>61</v>
      </c>
      <c r="I953" t="s">
        <v>62</v>
      </c>
      <c r="J953" t="s">
        <v>61</v>
      </c>
      <c r="K953" t="s">
        <v>62</v>
      </c>
      <c r="L953" t="s">
        <v>62</v>
      </c>
      <c r="N953" t="s">
        <v>61</v>
      </c>
    </row>
    <row r="954" spans="1:14" x14ac:dyDescent="0.2">
      <c r="A954" s="1" t="s">
        <v>8016</v>
      </c>
      <c r="B954" s="1" t="s">
        <v>31858</v>
      </c>
      <c r="C954" t="s">
        <v>6019</v>
      </c>
      <c r="D954" s="22">
        <v>30333126</v>
      </c>
      <c r="E954" t="s">
        <v>61</v>
      </c>
      <c r="F954" t="s">
        <v>61</v>
      </c>
      <c r="G954" t="s">
        <v>61</v>
      </c>
      <c r="H954" t="s">
        <v>61</v>
      </c>
      <c r="I954" t="s">
        <v>61</v>
      </c>
      <c r="J954" t="s">
        <v>61</v>
      </c>
      <c r="L954" t="s">
        <v>62</v>
      </c>
      <c r="M954" t="s">
        <v>61</v>
      </c>
      <c r="N954" t="s">
        <v>61</v>
      </c>
    </row>
    <row r="955" spans="1:14" x14ac:dyDescent="0.2">
      <c r="A955" s="1" t="s">
        <v>8017</v>
      </c>
      <c r="B955" s="1" t="s">
        <v>31859</v>
      </c>
      <c r="C955" t="s">
        <v>6020</v>
      </c>
      <c r="D955" s="22">
        <v>30333126</v>
      </c>
      <c r="E955" t="s">
        <v>61</v>
      </c>
      <c r="F955" t="s">
        <v>61</v>
      </c>
      <c r="G955" t="s">
        <v>61</v>
      </c>
      <c r="H955" t="s">
        <v>61</v>
      </c>
      <c r="I955" t="s">
        <v>61</v>
      </c>
      <c r="J955" t="s">
        <v>61</v>
      </c>
      <c r="K955" t="s">
        <v>61</v>
      </c>
      <c r="L955" t="s">
        <v>62</v>
      </c>
      <c r="M955" t="s">
        <v>61</v>
      </c>
      <c r="N955" t="s">
        <v>61</v>
      </c>
    </row>
    <row r="956" spans="1:14" x14ac:dyDescent="0.2">
      <c r="A956" s="1" t="s">
        <v>8018</v>
      </c>
      <c r="B956" s="1" t="s">
        <v>31860</v>
      </c>
      <c r="C956" t="s">
        <v>6021</v>
      </c>
      <c r="D956" s="22">
        <v>30333126</v>
      </c>
      <c r="E956" t="s">
        <v>61</v>
      </c>
      <c r="F956" t="s">
        <v>61</v>
      </c>
      <c r="G956" t="s">
        <v>61</v>
      </c>
      <c r="H956" t="s">
        <v>61</v>
      </c>
      <c r="I956" t="s">
        <v>61</v>
      </c>
      <c r="J956" t="s">
        <v>61</v>
      </c>
      <c r="K956" t="s">
        <v>61</v>
      </c>
      <c r="L956" t="s">
        <v>62</v>
      </c>
      <c r="M956" t="s">
        <v>61</v>
      </c>
      <c r="N956" t="s">
        <v>61</v>
      </c>
    </row>
    <row r="957" spans="1:14" x14ac:dyDescent="0.2">
      <c r="A957" s="1" t="s">
        <v>8019</v>
      </c>
      <c r="B957" s="1" t="s">
        <v>31861</v>
      </c>
      <c r="C957" t="s">
        <v>6022</v>
      </c>
      <c r="D957" s="22">
        <v>30333126</v>
      </c>
      <c r="E957" t="s">
        <v>62</v>
      </c>
      <c r="F957" t="s">
        <v>62</v>
      </c>
      <c r="G957" t="s">
        <v>62</v>
      </c>
      <c r="H957" t="s">
        <v>62</v>
      </c>
      <c r="I957" t="s">
        <v>62</v>
      </c>
      <c r="J957" t="s">
        <v>62</v>
      </c>
      <c r="K957" t="s">
        <v>61</v>
      </c>
      <c r="L957" t="s">
        <v>62</v>
      </c>
      <c r="M957" t="s">
        <v>62</v>
      </c>
      <c r="N957" t="s">
        <v>62</v>
      </c>
    </row>
    <row r="958" spans="1:14" x14ac:dyDescent="0.2">
      <c r="A958" s="1" t="s">
        <v>8020</v>
      </c>
      <c r="B958" s="1" t="s">
        <v>31862</v>
      </c>
      <c r="C958" t="s">
        <v>6023</v>
      </c>
      <c r="D958" s="22">
        <v>30333126</v>
      </c>
      <c r="E958" t="s">
        <v>61</v>
      </c>
      <c r="F958" t="s">
        <v>61</v>
      </c>
      <c r="G958" t="s">
        <v>61</v>
      </c>
      <c r="H958" t="s">
        <v>61</v>
      </c>
      <c r="I958" t="s">
        <v>61</v>
      </c>
      <c r="J958" t="s">
        <v>61</v>
      </c>
      <c r="K958" t="s">
        <v>61</v>
      </c>
      <c r="L958" t="s">
        <v>61</v>
      </c>
      <c r="M958" t="s">
        <v>62</v>
      </c>
      <c r="N958" t="s">
        <v>61</v>
      </c>
    </row>
    <row r="959" spans="1:14" x14ac:dyDescent="0.2">
      <c r="A959" s="1" t="s">
        <v>8021</v>
      </c>
      <c r="B959" s="1" t="s">
        <v>31863</v>
      </c>
      <c r="C959" t="s">
        <v>6024</v>
      </c>
      <c r="D959" s="22">
        <v>30333126</v>
      </c>
      <c r="E959" t="s">
        <v>61</v>
      </c>
      <c r="F959" t="s">
        <v>61</v>
      </c>
      <c r="G959" t="s">
        <v>61</v>
      </c>
      <c r="H959" t="s">
        <v>61</v>
      </c>
      <c r="I959" t="s">
        <v>62</v>
      </c>
      <c r="J959" t="s">
        <v>61</v>
      </c>
      <c r="K959" t="s">
        <v>61</v>
      </c>
      <c r="L959" t="s">
        <v>61</v>
      </c>
      <c r="M959" t="s">
        <v>62</v>
      </c>
      <c r="N959" t="s">
        <v>61</v>
      </c>
    </row>
    <row r="960" spans="1:14" x14ac:dyDescent="0.2">
      <c r="A960" s="1" t="s">
        <v>8022</v>
      </c>
      <c r="B960" s="1" t="s">
        <v>31864</v>
      </c>
      <c r="C960" t="s">
        <v>6025</v>
      </c>
      <c r="D960" s="22">
        <v>30333126</v>
      </c>
      <c r="E960" t="s">
        <v>62</v>
      </c>
      <c r="F960" t="s">
        <v>62</v>
      </c>
      <c r="G960" t="s">
        <v>62</v>
      </c>
      <c r="I960" t="s">
        <v>61</v>
      </c>
      <c r="J960" t="s">
        <v>62</v>
      </c>
      <c r="K960" t="s">
        <v>61</v>
      </c>
      <c r="L960" t="s">
        <v>61</v>
      </c>
      <c r="M960" t="s">
        <v>61</v>
      </c>
      <c r="N960" t="s">
        <v>62</v>
      </c>
    </row>
    <row r="961" spans="1:14" x14ac:dyDescent="0.2">
      <c r="A961" s="1" t="s">
        <v>8023</v>
      </c>
      <c r="B961" s="1" t="s">
        <v>31865</v>
      </c>
      <c r="C961" t="s">
        <v>6026</v>
      </c>
      <c r="D961" s="22">
        <v>30333126</v>
      </c>
      <c r="E961" t="s">
        <v>61</v>
      </c>
      <c r="F961" t="s">
        <v>61</v>
      </c>
      <c r="G961" t="s">
        <v>61</v>
      </c>
      <c r="H961" t="s">
        <v>61</v>
      </c>
      <c r="I961" t="s">
        <v>61</v>
      </c>
      <c r="J961" t="s">
        <v>61</v>
      </c>
      <c r="K961" t="s">
        <v>61</v>
      </c>
      <c r="L961" t="s">
        <v>62</v>
      </c>
      <c r="M961" t="s">
        <v>62</v>
      </c>
      <c r="N961" t="s">
        <v>61</v>
      </c>
    </row>
    <row r="962" spans="1:14" x14ac:dyDescent="0.2">
      <c r="A962" s="1" t="s">
        <v>8024</v>
      </c>
      <c r="B962" s="1" t="s">
        <v>31866</v>
      </c>
      <c r="C962" t="s">
        <v>6027</v>
      </c>
      <c r="D962">
        <v>30333126</v>
      </c>
      <c r="E962" t="s">
        <v>62</v>
      </c>
      <c r="F962" t="s">
        <v>61</v>
      </c>
      <c r="G962" t="s">
        <v>61</v>
      </c>
      <c r="H962" t="s">
        <v>61</v>
      </c>
      <c r="I962" t="s">
        <v>62</v>
      </c>
      <c r="J962" t="s">
        <v>61</v>
      </c>
      <c r="K962" t="s">
        <v>61</v>
      </c>
      <c r="L962" t="s">
        <v>62</v>
      </c>
      <c r="M962" t="s">
        <v>62</v>
      </c>
      <c r="N962" t="s">
        <v>61</v>
      </c>
    </row>
    <row r="963" spans="1:14" x14ac:dyDescent="0.2">
      <c r="A963" s="1" t="s">
        <v>8025</v>
      </c>
      <c r="B963" s="1" t="s">
        <v>31867</v>
      </c>
      <c r="C963" t="s">
        <v>6028</v>
      </c>
      <c r="D963" s="22">
        <v>30333126</v>
      </c>
      <c r="E963" t="s">
        <v>61</v>
      </c>
      <c r="F963" t="s">
        <v>61</v>
      </c>
      <c r="G963" t="s">
        <v>61</v>
      </c>
      <c r="H963" t="s">
        <v>61</v>
      </c>
      <c r="I963" t="s">
        <v>61</v>
      </c>
      <c r="J963" t="s">
        <v>61</v>
      </c>
      <c r="K963" t="s">
        <v>61</v>
      </c>
      <c r="L963" t="s">
        <v>62</v>
      </c>
      <c r="M963" t="s">
        <v>61</v>
      </c>
      <c r="N963" t="s">
        <v>61</v>
      </c>
    </row>
    <row r="964" spans="1:14" x14ac:dyDescent="0.2">
      <c r="A964" s="1" t="s">
        <v>8026</v>
      </c>
      <c r="B964" s="1" t="s">
        <v>31868</v>
      </c>
      <c r="C964" t="s">
        <v>6029</v>
      </c>
      <c r="D964" s="22">
        <v>30333126</v>
      </c>
      <c r="E964" t="s">
        <v>61</v>
      </c>
      <c r="F964" t="s">
        <v>61</v>
      </c>
      <c r="G964" t="s">
        <v>61</v>
      </c>
      <c r="H964" t="s">
        <v>61</v>
      </c>
      <c r="I964" t="s">
        <v>62</v>
      </c>
      <c r="J964" t="s">
        <v>61</v>
      </c>
      <c r="K964" t="s">
        <v>61</v>
      </c>
      <c r="L964" t="s">
        <v>62</v>
      </c>
      <c r="M964" t="s">
        <v>62</v>
      </c>
      <c r="N964" t="s">
        <v>61</v>
      </c>
    </row>
    <row r="965" spans="1:14" x14ac:dyDescent="0.2">
      <c r="A965" s="1" t="s">
        <v>8027</v>
      </c>
      <c r="B965" s="1" t="s">
        <v>31869</v>
      </c>
      <c r="C965" t="s">
        <v>6030</v>
      </c>
      <c r="D965" s="22">
        <v>30333126</v>
      </c>
      <c r="E965" t="s">
        <v>61</v>
      </c>
      <c r="F965" t="s">
        <v>61</v>
      </c>
      <c r="G965" t="s">
        <v>61</v>
      </c>
      <c r="H965" t="s">
        <v>61</v>
      </c>
      <c r="I965" t="s">
        <v>61</v>
      </c>
      <c r="J965" t="s">
        <v>61</v>
      </c>
      <c r="K965" t="s">
        <v>61</v>
      </c>
      <c r="L965" t="s">
        <v>62</v>
      </c>
      <c r="M965" t="s">
        <v>61</v>
      </c>
      <c r="N965" t="s">
        <v>61</v>
      </c>
    </row>
    <row r="966" spans="1:14" x14ac:dyDescent="0.2">
      <c r="A966" s="1" t="s">
        <v>8028</v>
      </c>
      <c r="B966" s="1" t="s">
        <v>31870</v>
      </c>
      <c r="C966" t="s">
        <v>6031</v>
      </c>
      <c r="D966" s="22">
        <v>30333126</v>
      </c>
      <c r="E966" t="s">
        <v>61</v>
      </c>
      <c r="F966" t="s">
        <v>61</v>
      </c>
      <c r="G966" t="s">
        <v>61</v>
      </c>
      <c r="H966" t="s">
        <v>61</v>
      </c>
      <c r="I966" t="s">
        <v>62</v>
      </c>
      <c r="J966" t="s">
        <v>61</v>
      </c>
      <c r="K966" t="s">
        <v>61</v>
      </c>
      <c r="L966" t="s">
        <v>62</v>
      </c>
      <c r="M966" t="s">
        <v>62</v>
      </c>
      <c r="N966" t="s">
        <v>61</v>
      </c>
    </row>
    <row r="967" spans="1:14" x14ac:dyDescent="0.2">
      <c r="A967" s="1" t="s">
        <v>8029</v>
      </c>
      <c r="B967" s="1" t="s">
        <v>31871</v>
      </c>
      <c r="C967" t="s">
        <v>6032</v>
      </c>
      <c r="D967" s="22">
        <v>30333126</v>
      </c>
      <c r="E967" t="s">
        <v>61</v>
      </c>
      <c r="F967" t="s">
        <v>61</v>
      </c>
      <c r="G967" t="s">
        <v>61</v>
      </c>
      <c r="H967" t="s">
        <v>61</v>
      </c>
      <c r="I967" t="s">
        <v>61</v>
      </c>
      <c r="J967" t="s">
        <v>61</v>
      </c>
      <c r="K967" t="s">
        <v>61</v>
      </c>
      <c r="L967" t="s">
        <v>61</v>
      </c>
      <c r="M967" t="s">
        <v>62</v>
      </c>
      <c r="N967" t="s">
        <v>61</v>
      </c>
    </row>
    <row r="968" spans="1:14" x14ac:dyDescent="0.2">
      <c r="A968" s="1" t="s">
        <v>8030</v>
      </c>
      <c r="B968" s="1" t="s">
        <v>31872</v>
      </c>
      <c r="C968" t="s">
        <v>6033</v>
      </c>
      <c r="D968" s="22">
        <v>30333126</v>
      </c>
      <c r="E968" t="s">
        <v>62</v>
      </c>
      <c r="F968" t="s">
        <v>62</v>
      </c>
      <c r="G968" t="s">
        <v>62</v>
      </c>
      <c r="H968" t="s">
        <v>62</v>
      </c>
      <c r="I968" t="s">
        <v>62</v>
      </c>
      <c r="J968" t="s">
        <v>62</v>
      </c>
      <c r="K968" t="s">
        <v>61</v>
      </c>
      <c r="L968" t="s">
        <v>62</v>
      </c>
      <c r="M968" t="s">
        <v>62</v>
      </c>
      <c r="N968" t="s">
        <v>62</v>
      </c>
    </row>
    <row r="969" spans="1:14" x14ac:dyDescent="0.2">
      <c r="A969" s="1" t="s">
        <v>8031</v>
      </c>
      <c r="B969" s="1" t="s">
        <v>31873</v>
      </c>
      <c r="C969" t="s">
        <v>6034</v>
      </c>
      <c r="D969" s="22">
        <v>30333126</v>
      </c>
      <c r="E969" t="s">
        <v>61</v>
      </c>
      <c r="F969" t="s">
        <v>61</v>
      </c>
      <c r="G969" t="s">
        <v>61</v>
      </c>
      <c r="H969" t="s">
        <v>61</v>
      </c>
      <c r="I969" t="s">
        <v>61</v>
      </c>
      <c r="J969" t="s">
        <v>61</v>
      </c>
      <c r="K969" t="s">
        <v>61</v>
      </c>
      <c r="M969" t="s">
        <v>61</v>
      </c>
      <c r="N969" t="s">
        <v>61</v>
      </c>
    </row>
    <row r="970" spans="1:14" x14ac:dyDescent="0.2">
      <c r="A970" s="1" t="s">
        <v>8032</v>
      </c>
      <c r="B970" s="1" t="s">
        <v>31874</v>
      </c>
      <c r="C970" t="s">
        <v>6035</v>
      </c>
      <c r="D970" s="22">
        <v>30333126</v>
      </c>
      <c r="E970" t="s">
        <v>62</v>
      </c>
      <c r="F970" t="s">
        <v>62</v>
      </c>
      <c r="G970" t="s">
        <v>62</v>
      </c>
      <c r="H970" t="s">
        <v>61</v>
      </c>
      <c r="I970" t="s">
        <v>61</v>
      </c>
      <c r="J970" t="s">
        <v>62</v>
      </c>
      <c r="K970" t="s">
        <v>61</v>
      </c>
      <c r="M970" t="s">
        <v>62</v>
      </c>
      <c r="N970" t="s">
        <v>62</v>
      </c>
    </row>
    <row r="971" spans="1:14" x14ac:dyDescent="0.2">
      <c r="A971" s="1" t="s">
        <v>8033</v>
      </c>
      <c r="B971" s="1" t="s">
        <v>31875</v>
      </c>
      <c r="C971" t="s">
        <v>6036</v>
      </c>
      <c r="D971" s="22">
        <v>30333126</v>
      </c>
      <c r="E971" t="s">
        <v>61</v>
      </c>
      <c r="F971" t="s">
        <v>61</v>
      </c>
      <c r="G971" t="s">
        <v>61</v>
      </c>
      <c r="H971" t="s">
        <v>61</v>
      </c>
      <c r="I971" t="s">
        <v>61</v>
      </c>
      <c r="J971" t="s">
        <v>61</v>
      </c>
      <c r="K971" t="s">
        <v>61</v>
      </c>
      <c r="L971" t="s">
        <v>61</v>
      </c>
      <c r="M971" t="s">
        <v>61</v>
      </c>
      <c r="N971" t="s">
        <v>61</v>
      </c>
    </row>
    <row r="972" spans="1:14" x14ac:dyDescent="0.2">
      <c r="A972" s="1" t="s">
        <v>8034</v>
      </c>
      <c r="B972" s="1" t="s">
        <v>31876</v>
      </c>
      <c r="C972" t="s">
        <v>6037</v>
      </c>
      <c r="D972" s="22">
        <v>30333126</v>
      </c>
      <c r="E972" t="s">
        <v>61</v>
      </c>
      <c r="F972" t="s">
        <v>61</v>
      </c>
      <c r="G972" t="s">
        <v>61</v>
      </c>
      <c r="H972" t="s">
        <v>61</v>
      </c>
      <c r="I972" t="s">
        <v>62</v>
      </c>
      <c r="J972" t="s">
        <v>61</v>
      </c>
      <c r="K972" t="s">
        <v>61</v>
      </c>
      <c r="L972" t="s">
        <v>61</v>
      </c>
      <c r="M972" t="s">
        <v>62</v>
      </c>
      <c r="N972" t="s">
        <v>61</v>
      </c>
    </row>
    <row r="973" spans="1:14" x14ac:dyDescent="0.2">
      <c r="A973" s="1" t="s">
        <v>8035</v>
      </c>
      <c r="B973" s="1" t="s">
        <v>31877</v>
      </c>
      <c r="C973" t="s">
        <v>6038</v>
      </c>
      <c r="D973">
        <v>30333126</v>
      </c>
      <c r="E973" t="s">
        <v>61</v>
      </c>
      <c r="F973" t="s">
        <v>61</v>
      </c>
      <c r="G973" t="s">
        <v>61</v>
      </c>
      <c r="H973" t="s">
        <v>61</v>
      </c>
      <c r="I973" t="s">
        <v>61</v>
      </c>
      <c r="J973" t="s">
        <v>61</v>
      </c>
      <c r="K973" t="s">
        <v>61</v>
      </c>
      <c r="L973" t="s">
        <v>61</v>
      </c>
      <c r="M973" t="s">
        <v>61</v>
      </c>
      <c r="N973" t="s">
        <v>61</v>
      </c>
    </row>
    <row r="974" spans="1:14" x14ac:dyDescent="0.2">
      <c r="A974" s="1" t="s">
        <v>8036</v>
      </c>
      <c r="B974" s="1" t="s">
        <v>31878</v>
      </c>
      <c r="C974" t="s">
        <v>6039</v>
      </c>
      <c r="D974" s="22">
        <v>30333126</v>
      </c>
      <c r="E974" t="s">
        <v>61</v>
      </c>
      <c r="F974" t="s">
        <v>61</v>
      </c>
      <c r="G974" t="s">
        <v>61</v>
      </c>
      <c r="H974" t="s">
        <v>61</v>
      </c>
      <c r="I974" t="s">
        <v>61</v>
      </c>
      <c r="J974" t="s">
        <v>61</v>
      </c>
      <c r="K974" t="s">
        <v>61</v>
      </c>
      <c r="L974" t="s">
        <v>62</v>
      </c>
      <c r="M974" t="s">
        <v>61</v>
      </c>
      <c r="N974" t="s">
        <v>61</v>
      </c>
    </row>
    <row r="975" spans="1:14" x14ac:dyDescent="0.2">
      <c r="A975" s="1" t="s">
        <v>8037</v>
      </c>
      <c r="B975" s="1" t="s">
        <v>31879</v>
      </c>
      <c r="C975" t="s">
        <v>6040</v>
      </c>
      <c r="D975" s="22">
        <v>30333126</v>
      </c>
      <c r="E975" t="s">
        <v>62</v>
      </c>
      <c r="F975" t="s">
        <v>62</v>
      </c>
      <c r="G975" t="s">
        <v>62</v>
      </c>
      <c r="H975" t="s">
        <v>61</v>
      </c>
      <c r="I975" t="s">
        <v>61</v>
      </c>
      <c r="K975" t="s">
        <v>61</v>
      </c>
      <c r="L975" t="s">
        <v>61</v>
      </c>
      <c r="M975" t="s">
        <v>61</v>
      </c>
      <c r="N975" t="s">
        <v>62</v>
      </c>
    </row>
    <row r="976" spans="1:14" x14ac:dyDescent="0.2">
      <c r="A976" s="1" t="s">
        <v>8038</v>
      </c>
      <c r="B976" s="1" t="s">
        <v>31880</v>
      </c>
      <c r="C976" t="s">
        <v>6041</v>
      </c>
      <c r="D976" s="22">
        <v>30333126</v>
      </c>
      <c r="E976" t="s">
        <v>61</v>
      </c>
      <c r="F976" t="s">
        <v>61</v>
      </c>
      <c r="G976" t="s">
        <v>61</v>
      </c>
      <c r="H976" t="s">
        <v>61</v>
      </c>
      <c r="I976" t="s">
        <v>61</v>
      </c>
      <c r="J976" t="s">
        <v>61</v>
      </c>
      <c r="K976" t="s">
        <v>61</v>
      </c>
      <c r="L976" t="s">
        <v>61</v>
      </c>
      <c r="M976" t="s">
        <v>61</v>
      </c>
      <c r="N976" t="s">
        <v>61</v>
      </c>
    </row>
    <row r="977" spans="1:14" x14ac:dyDescent="0.2">
      <c r="A977" s="1" t="s">
        <v>8039</v>
      </c>
      <c r="B977" s="1" t="s">
        <v>31881</v>
      </c>
      <c r="C977" t="s">
        <v>6042</v>
      </c>
      <c r="D977" s="22">
        <v>30333126</v>
      </c>
      <c r="E977" t="s">
        <v>61</v>
      </c>
      <c r="F977" t="s">
        <v>61</v>
      </c>
      <c r="G977" t="s">
        <v>61</v>
      </c>
      <c r="H977" t="s">
        <v>61</v>
      </c>
      <c r="I977" t="s">
        <v>61</v>
      </c>
      <c r="J977" t="s">
        <v>61</v>
      </c>
      <c r="K977" t="s">
        <v>61</v>
      </c>
      <c r="L977" t="s">
        <v>61</v>
      </c>
      <c r="M977" t="s">
        <v>61</v>
      </c>
      <c r="N977" t="s">
        <v>61</v>
      </c>
    </row>
    <row r="978" spans="1:14" x14ac:dyDescent="0.2">
      <c r="A978" s="1" t="s">
        <v>8040</v>
      </c>
      <c r="B978" s="1" t="s">
        <v>31882</v>
      </c>
      <c r="C978" t="s">
        <v>6043</v>
      </c>
      <c r="D978" s="22">
        <v>30333126</v>
      </c>
      <c r="E978" t="s">
        <v>61</v>
      </c>
      <c r="F978" t="s">
        <v>61</v>
      </c>
      <c r="G978" t="s">
        <v>61</v>
      </c>
      <c r="H978" t="s">
        <v>61</v>
      </c>
      <c r="I978" t="s">
        <v>61</v>
      </c>
      <c r="J978" t="s">
        <v>61</v>
      </c>
      <c r="K978" t="s">
        <v>61</v>
      </c>
      <c r="L978" t="s">
        <v>61</v>
      </c>
      <c r="M978" t="s">
        <v>61</v>
      </c>
      <c r="N978" t="s">
        <v>61</v>
      </c>
    </row>
    <row r="979" spans="1:14" x14ac:dyDescent="0.2">
      <c r="A979" s="1" t="s">
        <v>8041</v>
      </c>
      <c r="B979" s="1" t="s">
        <v>31883</v>
      </c>
      <c r="C979" t="s">
        <v>6044</v>
      </c>
      <c r="D979" s="22">
        <v>30333126</v>
      </c>
      <c r="E979" t="s">
        <v>61</v>
      </c>
      <c r="F979" t="s">
        <v>61</v>
      </c>
      <c r="G979" t="s">
        <v>61</v>
      </c>
      <c r="H979" t="s">
        <v>61</v>
      </c>
      <c r="I979" t="s">
        <v>61</v>
      </c>
      <c r="J979" t="s">
        <v>61</v>
      </c>
      <c r="K979" t="s">
        <v>61</v>
      </c>
      <c r="L979" t="s">
        <v>61</v>
      </c>
      <c r="M979" t="s">
        <v>61</v>
      </c>
      <c r="N979" t="s">
        <v>61</v>
      </c>
    </row>
    <row r="980" spans="1:14" x14ac:dyDescent="0.2">
      <c r="A980" s="1" t="s">
        <v>8042</v>
      </c>
      <c r="B980" s="1" t="s">
        <v>31884</v>
      </c>
      <c r="C980" t="s">
        <v>6045</v>
      </c>
      <c r="D980" s="22">
        <v>30333126</v>
      </c>
      <c r="E980" t="s">
        <v>61</v>
      </c>
      <c r="F980" t="s">
        <v>61</v>
      </c>
      <c r="G980" t="s">
        <v>61</v>
      </c>
      <c r="H980" t="s">
        <v>61</v>
      </c>
      <c r="I980" t="s">
        <v>62</v>
      </c>
      <c r="J980" t="s">
        <v>61</v>
      </c>
      <c r="K980" t="s">
        <v>61</v>
      </c>
      <c r="M980" t="s">
        <v>62</v>
      </c>
      <c r="N980" t="s">
        <v>61</v>
      </c>
    </row>
    <row r="981" spans="1:14" x14ac:dyDescent="0.2">
      <c r="A981" s="1" t="s">
        <v>8043</v>
      </c>
      <c r="B981" s="1" t="s">
        <v>31885</v>
      </c>
      <c r="C981" t="s">
        <v>6046</v>
      </c>
      <c r="D981" s="22">
        <v>30333126</v>
      </c>
      <c r="E981" t="s">
        <v>62</v>
      </c>
      <c r="F981" t="s">
        <v>61</v>
      </c>
      <c r="G981" t="s">
        <v>61</v>
      </c>
      <c r="H981" t="s">
        <v>61</v>
      </c>
      <c r="I981" t="s">
        <v>62</v>
      </c>
      <c r="J981" t="s">
        <v>61</v>
      </c>
      <c r="K981" t="s">
        <v>61</v>
      </c>
      <c r="M981" t="s">
        <v>62</v>
      </c>
      <c r="N981" t="s">
        <v>61</v>
      </c>
    </row>
    <row r="982" spans="1:14" x14ac:dyDescent="0.2">
      <c r="A982" s="1" t="s">
        <v>8044</v>
      </c>
      <c r="B982" s="1" t="s">
        <v>31886</v>
      </c>
      <c r="C982" t="s">
        <v>6047</v>
      </c>
      <c r="D982" s="22">
        <v>30333126</v>
      </c>
      <c r="E982" t="s">
        <v>62</v>
      </c>
      <c r="F982" t="s">
        <v>62</v>
      </c>
      <c r="G982" t="s">
        <v>62</v>
      </c>
      <c r="H982" t="s">
        <v>61</v>
      </c>
      <c r="I982" t="s">
        <v>62</v>
      </c>
      <c r="J982" t="s">
        <v>62</v>
      </c>
      <c r="K982" t="s">
        <v>61</v>
      </c>
      <c r="M982" t="s">
        <v>62</v>
      </c>
      <c r="N982" t="s">
        <v>62</v>
      </c>
    </row>
    <row r="983" spans="1:14" x14ac:dyDescent="0.2">
      <c r="A983" s="1" t="s">
        <v>8045</v>
      </c>
      <c r="B983" s="1" t="s">
        <v>31887</v>
      </c>
      <c r="C983" t="s">
        <v>6048</v>
      </c>
      <c r="D983" s="22">
        <v>30333126</v>
      </c>
      <c r="E983" t="s">
        <v>61</v>
      </c>
      <c r="F983" t="s">
        <v>61</v>
      </c>
      <c r="G983" t="s">
        <v>61</v>
      </c>
      <c r="H983" t="s">
        <v>61</v>
      </c>
      <c r="I983" t="s">
        <v>62</v>
      </c>
      <c r="J983" t="s">
        <v>61</v>
      </c>
      <c r="K983" t="s">
        <v>61</v>
      </c>
      <c r="M983" t="s">
        <v>62</v>
      </c>
      <c r="N983" t="s">
        <v>61</v>
      </c>
    </row>
    <row r="984" spans="1:14" x14ac:dyDescent="0.2">
      <c r="A984" s="1" t="s">
        <v>8046</v>
      </c>
      <c r="B984" s="1" t="s">
        <v>31888</v>
      </c>
      <c r="C984" t="s">
        <v>6049</v>
      </c>
      <c r="D984">
        <v>30333126</v>
      </c>
      <c r="E984" t="s">
        <v>62</v>
      </c>
      <c r="F984" t="s">
        <v>62</v>
      </c>
      <c r="G984" t="s">
        <v>62</v>
      </c>
      <c r="H984" t="s">
        <v>61</v>
      </c>
      <c r="I984" t="s">
        <v>62</v>
      </c>
      <c r="J984" t="s">
        <v>62</v>
      </c>
      <c r="K984" t="s">
        <v>61</v>
      </c>
      <c r="M984" t="s">
        <v>62</v>
      </c>
      <c r="N984" t="s">
        <v>62</v>
      </c>
    </row>
    <row r="985" spans="1:14" x14ac:dyDescent="0.2">
      <c r="A985" s="1" t="s">
        <v>8047</v>
      </c>
      <c r="B985" s="1" t="s">
        <v>31889</v>
      </c>
      <c r="C985" t="s">
        <v>6050</v>
      </c>
      <c r="D985" s="22">
        <v>30333126</v>
      </c>
      <c r="E985" t="s">
        <v>61</v>
      </c>
      <c r="F985" t="s">
        <v>61</v>
      </c>
      <c r="G985" t="s">
        <v>61</v>
      </c>
      <c r="H985" t="s">
        <v>61</v>
      </c>
      <c r="I985" t="s">
        <v>62</v>
      </c>
      <c r="J985" t="s">
        <v>61</v>
      </c>
      <c r="K985" t="s">
        <v>61</v>
      </c>
      <c r="M985" t="s">
        <v>62</v>
      </c>
      <c r="N985" t="s">
        <v>61</v>
      </c>
    </row>
    <row r="986" spans="1:14" x14ac:dyDescent="0.2">
      <c r="A986" s="1" t="s">
        <v>8048</v>
      </c>
      <c r="B986" s="1" t="s">
        <v>31890</v>
      </c>
      <c r="C986" t="s">
        <v>6051</v>
      </c>
      <c r="D986" s="22">
        <v>30333126</v>
      </c>
      <c r="E986" t="s">
        <v>62</v>
      </c>
      <c r="F986" t="s">
        <v>62</v>
      </c>
      <c r="G986" t="s">
        <v>62</v>
      </c>
      <c r="H986" t="s">
        <v>62</v>
      </c>
      <c r="I986" t="s">
        <v>62</v>
      </c>
      <c r="J986" t="s">
        <v>62</v>
      </c>
      <c r="K986" t="s">
        <v>61</v>
      </c>
      <c r="L986" t="s">
        <v>62</v>
      </c>
      <c r="M986" t="s">
        <v>62</v>
      </c>
      <c r="N986" t="s">
        <v>62</v>
      </c>
    </row>
    <row r="987" spans="1:14" x14ac:dyDescent="0.2">
      <c r="A987" s="1" t="s">
        <v>8049</v>
      </c>
      <c r="B987" s="1" t="s">
        <v>31891</v>
      </c>
      <c r="C987" t="s">
        <v>6052</v>
      </c>
      <c r="D987" s="22">
        <v>30333126</v>
      </c>
      <c r="E987" t="s">
        <v>61</v>
      </c>
      <c r="F987" t="s">
        <v>61</v>
      </c>
      <c r="G987" t="s">
        <v>61</v>
      </c>
      <c r="H987" t="s">
        <v>61</v>
      </c>
      <c r="I987" t="s">
        <v>62</v>
      </c>
      <c r="J987" t="s">
        <v>61</v>
      </c>
      <c r="K987" t="s">
        <v>61</v>
      </c>
      <c r="L987" t="s">
        <v>61</v>
      </c>
      <c r="M987" t="s">
        <v>62</v>
      </c>
      <c r="N987" t="s">
        <v>61</v>
      </c>
    </row>
    <row r="988" spans="1:14" x14ac:dyDescent="0.2">
      <c r="A988" s="1" t="s">
        <v>8050</v>
      </c>
      <c r="B988" s="1" t="s">
        <v>31892</v>
      </c>
      <c r="C988" t="s">
        <v>6053</v>
      </c>
      <c r="D988" s="22">
        <v>30333126</v>
      </c>
      <c r="E988" t="s">
        <v>61</v>
      </c>
      <c r="F988" t="s">
        <v>61</v>
      </c>
      <c r="G988" t="s">
        <v>61</v>
      </c>
      <c r="H988" t="s">
        <v>61</v>
      </c>
      <c r="I988" t="s">
        <v>62</v>
      </c>
      <c r="J988" t="s">
        <v>61</v>
      </c>
      <c r="K988" t="s">
        <v>61</v>
      </c>
      <c r="L988" t="s">
        <v>62</v>
      </c>
      <c r="M988" t="s">
        <v>62</v>
      </c>
      <c r="N988" t="s">
        <v>61</v>
      </c>
    </row>
    <row r="989" spans="1:14" x14ac:dyDescent="0.2">
      <c r="A989" s="1" t="s">
        <v>8051</v>
      </c>
      <c r="B989" s="1" t="s">
        <v>31893</v>
      </c>
      <c r="C989" t="s">
        <v>6054</v>
      </c>
      <c r="D989" s="22">
        <v>30333126</v>
      </c>
      <c r="E989" t="s">
        <v>61</v>
      </c>
      <c r="F989" t="s">
        <v>61</v>
      </c>
      <c r="G989" t="s">
        <v>61</v>
      </c>
      <c r="H989" t="s">
        <v>61</v>
      </c>
      <c r="I989" t="s">
        <v>62</v>
      </c>
      <c r="J989" t="s">
        <v>61</v>
      </c>
      <c r="K989" t="s">
        <v>61</v>
      </c>
      <c r="L989" t="s">
        <v>62</v>
      </c>
      <c r="M989" t="s">
        <v>61</v>
      </c>
      <c r="N989" t="s">
        <v>61</v>
      </c>
    </row>
    <row r="990" spans="1:14" x14ac:dyDescent="0.2">
      <c r="A990" s="1" t="s">
        <v>8052</v>
      </c>
      <c r="B990" s="1" t="s">
        <v>31894</v>
      </c>
      <c r="C990" t="s">
        <v>6055</v>
      </c>
      <c r="D990" s="22">
        <v>30333126</v>
      </c>
      <c r="E990" t="s">
        <v>61</v>
      </c>
      <c r="F990" t="s">
        <v>61</v>
      </c>
      <c r="G990" t="s">
        <v>61</v>
      </c>
      <c r="H990" t="s">
        <v>61</v>
      </c>
      <c r="I990" t="s">
        <v>61</v>
      </c>
      <c r="J990" t="s">
        <v>61</v>
      </c>
      <c r="K990" t="s">
        <v>61</v>
      </c>
      <c r="L990" t="s">
        <v>61</v>
      </c>
      <c r="M990" t="s">
        <v>62</v>
      </c>
      <c r="N990" t="s">
        <v>61</v>
      </c>
    </row>
    <row r="991" spans="1:14" x14ac:dyDescent="0.2">
      <c r="A991" s="1" t="s">
        <v>8053</v>
      </c>
      <c r="B991" s="1" t="s">
        <v>31895</v>
      </c>
      <c r="C991" t="s">
        <v>6056</v>
      </c>
      <c r="D991" s="22">
        <v>30333126</v>
      </c>
      <c r="E991" t="s">
        <v>61</v>
      </c>
      <c r="F991" t="s">
        <v>61</v>
      </c>
      <c r="G991" t="s">
        <v>61</v>
      </c>
      <c r="I991" t="s">
        <v>61</v>
      </c>
      <c r="J991" t="s">
        <v>61</v>
      </c>
      <c r="K991" t="s">
        <v>61</v>
      </c>
      <c r="L991" t="s">
        <v>61</v>
      </c>
      <c r="M991" t="s">
        <v>62</v>
      </c>
      <c r="N991" t="s">
        <v>61</v>
      </c>
    </row>
    <row r="992" spans="1:14" x14ac:dyDescent="0.2">
      <c r="A992" s="1" t="s">
        <v>8054</v>
      </c>
      <c r="B992" s="1" t="s">
        <v>31896</v>
      </c>
      <c r="C992" t="s">
        <v>6057</v>
      </c>
      <c r="D992" s="22">
        <v>30333126</v>
      </c>
      <c r="E992" t="s">
        <v>61</v>
      </c>
      <c r="F992" t="s">
        <v>61</v>
      </c>
      <c r="G992" t="s">
        <v>61</v>
      </c>
      <c r="H992" t="s">
        <v>61</v>
      </c>
      <c r="I992" t="s">
        <v>62</v>
      </c>
      <c r="J992" t="s">
        <v>61</v>
      </c>
      <c r="K992" t="s">
        <v>61</v>
      </c>
      <c r="L992" t="s">
        <v>61</v>
      </c>
      <c r="M992" t="s">
        <v>62</v>
      </c>
      <c r="N992" t="s">
        <v>61</v>
      </c>
    </row>
    <row r="993" spans="1:14" x14ac:dyDescent="0.2">
      <c r="A993" s="1" t="s">
        <v>8055</v>
      </c>
      <c r="B993" s="1" t="s">
        <v>31897</v>
      </c>
      <c r="C993" t="s">
        <v>6058</v>
      </c>
      <c r="D993" s="22">
        <v>30333126</v>
      </c>
      <c r="E993" t="s">
        <v>61</v>
      </c>
      <c r="F993" t="s">
        <v>61</v>
      </c>
      <c r="G993" t="s">
        <v>61</v>
      </c>
      <c r="H993" t="s">
        <v>61</v>
      </c>
      <c r="I993" t="s">
        <v>62</v>
      </c>
      <c r="J993" t="s">
        <v>61</v>
      </c>
      <c r="K993" t="s">
        <v>61</v>
      </c>
      <c r="L993" t="s">
        <v>61</v>
      </c>
      <c r="M993" t="s">
        <v>62</v>
      </c>
      <c r="N993" t="s">
        <v>61</v>
      </c>
    </row>
    <row r="994" spans="1:14" x14ac:dyDescent="0.2">
      <c r="A994" s="1" t="s">
        <v>8056</v>
      </c>
      <c r="B994" s="1" t="s">
        <v>31898</v>
      </c>
      <c r="C994" t="s">
        <v>6059</v>
      </c>
      <c r="D994" s="22">
        <v>30333126</v>
      </c>
      <c r="E994" t="s">
        <v>61</v>
      </c>
      <c r="F994" t="s">
        <v>61</v>
      </c>
      <c r="G994" t="s">
        <v>61</v>
      </c>
      <c r="H994" t="s">
        <v>61</v>
      </c>
      <c r="I994" t="s">
        <v>61</v>
      </c>
      <c r="J994" t="s">
        <v>61</v>
      </c>
      <c r="K994" t="s">
        <v>61</v>
      </c>
      <c r="L994" t="s">
        <v>61</v>
      </c>
      <c r="M994" t="s">
        <v>62</v>
      </c>
      <c r="N994" t="s">
        <v>61</v>
      </c>
    </row>
    <row r="995" spans="1:14" x14ac:dyDescent="0.2">
      <c r="A995" s="1" t="s">
        <v>8057</v>
      </c>
      <c r="B995" s="1" t="s">
        <v>31899</v>
      </c>
      <c r="C995" t="s">
        <v>6060</v>
      </c>
      <c r="D995">
        <v>30333126</v>
      </c>
      <c r="E995" t="s">
        <v>62</v>
      </c>
      <c r="F995" t="s">
        <v>62</v>
      </c>
      <c r="G995" t="s">
        <v>62</v>
      </c>
      <c r="H995" t="s">
        <v>61</v>
      </c>
      <c r="I995" t="s">
        <v>62</v>
      </c>
      <c r="J995" t="s">
        <v>62</v>
      </c>
      <c r="K995" t="s">
        <v>61</v>
      </c>
      <c r="L995" t="s">
        <v>62</v>
      </c>
      <c r="M995" t="s">
        <v>62</v>
      </c>
      <c r="N995" t="s">
        <v>62</v>
      </c>
    </row>
    <row r="996" spans="1:14" x14ac:dyDescent="0.2">
      <c r="A996" s="1" t="s">
        <v>8058</v>
      </c>
      <c r="B996" s="1" t="s">
        <v>31900</v>
      </c>
      <c r="C996" t="s">
        <v>6061</v>
      </c>
      <c r="D996" s="22">
        <v>30333126</v>
      </c>
      <c r="E996" t="s">
        <v>61</v>
      </c>
      <c r="F996" t="s">
        <v>61</v>
      </c>
      <c r="G996" t="s">
        <v>61</v>
      </c>
      <c r="H996" t="s">
        <v>61</v>
      </c>
      <c r="I996" t="s">
        <v>61</v>
      </c>
      <c r="J996" t="s">
        <v>61</v>
      </c>
      <c r="K996" t="s">
        <v>61</v>
      </c>
      <c r="L996" t="s">
        <v>61</v>
      </c>
      <c r="M996" t="s">
        <v>62</v>
      </c>
      <c r="N996" t="s">
        <v>61</v>
      </c>
    </row>
    <row r="997" spans="1:14" x14ac:dyDescent="0.2">
      <c r="A997" s="1" t="s">
        <v>8059</v>
      </c>
      <c r="B997" s="1" t="s">
        <v>31901</v>
      </c>
      <c r="C997" t="s">
        <v>6062</v>
      </c>
      <c r="D997" s="22">
        <v>30333126</v>
      </c>
      <c r="E997" t="s">
        <v>61</v>
      </c>
      <c r="F997" t="s">
        <v>61</v>
      </c>
      <c r="G997" t="s">
        <v>61</v>
      </c>
      <c r="H997" t="s">
        <v>61</v>
      </c>
      <c r="I997" t="s">
        <v>61</v>
      </c>
      <c r="J997" t="s">
        <v>61</v>
      </c>
      <c r="K997" t="s">
        <v>61</v>
      </c>
      <c r="L997" t="s">
        <v>61</v>
      </c>
      <c r="M997" t="s">
        <v>62</v>
      </c>
      <c r="N997" t="s">
        <v>61</v>
      </c>
    </row>
    <row r="998" spans="1:14" x14ac:dyDescent="0.2">
      <c r="A998" s="1" t="s">
        <v>8060</v>
      </c>
      <c r="B998" s="1" t="s">
        <v>31902</v>
      </c>
      <c r="C998" t="s">
        <v>6063</v>
      </c>
      <c r="D998" s="22">
        <v>30333126</v>
      </c>
      <c r="E998" t="s">
        <v>62</v>
      </c>
      <c r="F998" t="s">
        <v>62</v>
      </c>
      <c r="G998" t="s">
        <v>62</v>
      </c>
      <c r="H998" t="s">
        <v>61</v>
      </c>
      <c r="I998" t="s">
        <v>62</v>
      </c>
      <c r="J998" t="s">
        <v>62</v>
      </c>
      <c r="K998" t="s">
        <v>61</v>
      </c>
      <c r="L998" t="s">
        <v>61</v>
      </c>
      <c r="M998" t="s">
        <v>62</v>
      </c>
      <c r="N998" t="s">
        <v>62</v>
      </c>
    </row>
    <row r="999" spans="1:14" x14ac:dyDescent="0.2">
      <c r="A999" s="1" t="s">
        <v>8061</v>
      </c>
      <c r="B999" s="1" t="s">
        <v>31903</v>
      </c>
      <c r="C999" t="s">
        <v>6064</v>
      </c>
      <c r="D999" s="22">
        <v>30333126</v>
      </c>
      <c r="E999" t="s">
        <v>61</v>
      </c>
      <c r="F999" t="s">
        <v>61</v>
      </c>
      <c r="G999" t="s">
        <v>61</v>
      </c>
      <c r="H999" t="s">
        <v>61</v>
      </c>
      <c r="I999" t="s">
        <v>61</v>
      </c>
      <c r="J999" t="s">
        <v>61</v>
      </c>
      <c r="K999" t="s">
        <v>61</v>
      </c>
      <c r="L999" t="s">
        <v>61</v>
      </c>
      <c r="M999" t="s">
        <v>62</v>
      </c>
      <c r="N999" t="s">
        <v>61</v>
      </c>
    </row>
    <row r="1000" spans="1:14" x14ac:dyDescent="0.2">
      <c r="A1000" s="1" t="s">
        <v>8062</v>
      </c>
      <c r="B1000" s="1" t="s">
        <v>31904</v>
      </c>
      <c r="C1000" t="s">
        <v>6065</v>
      </c>
      <c r="D1000" s="22">
        <v>30333126</v>
      </c>
      <c r="E1000" t="s">
        <v>61</v>
      </c>
      <c r="F1000" t="s">
        <v>61</v>
      </c>
      <c r="G1000" t="s">
        <v>61</v>
      </c>
      <c r="H1000" t="s">
        <v>61</v>
      </c>
      <c r="I1000" t="s">
        <v>61</v>
      </c>
      <c r="J1000" t="s">
        <v>61</v>
      </c>
      <c r="K1000" t="s">
        <v>61</v>
      </c>
      <c r="M1000" t="s">
        <v>61</v>
      </c>
      <c r="N1000" t="s">
        <v>61</v>
      </c>
    </row>
    <row r="1001" spans="1:14" x14ac:dyDescent="0.2">
      <c r="A1001" s="1" t="s">
        <v>8063</v>
      </c>
      <c r="B1001" s="1" t="s">
        <v>31905</v>
      </c>
      <c r="C1001" t="s">
        <v>6066</v>
      </c>
      <c r="D1001" s="22">
        <v>30333126</v>
      </c>
      <c r="E1001" t="s">
        <v>61</v>
      </c>
      <c r="F1001" t="s">
        <v>61</v>
      </c>
      <c r="G1001" t="s">
        <v>61</v>
      </c>
      <c r="H1001" t="s">
        <v>61</v>
      </c>
      <c r="I1001" t="s">
        <v>62</v>
      </c>
      <c r="J1001" t="s">
        <v>61</v>
      </c>
      <c r="K1001" t="s">
        <v>62</v>
      </c>
      <c r="L1001" t="s">
        <v>62</v>
      </c>
      <c r="M1001" t="s">
        <v>61</v>
      </c>
      <c r="N1001" t="s">
        <v>61</v>
      </c>
    </row>
    <row r="1002" spans="1:14" x14ac:dyDescent="0.2">
      <c r="A1002" s="1" t="s">
        <v>8064</v>
      </c>
      <c r="B1002" s="1" t="s">
        <v>31906</v>
      </c>
      <c r="C1002" t="s">
        <v>6067</v>
      </c>
      <c r="D1002" s="22">
        <v>30333126</v>
      </c>
      <c r="E1002" t="s">
        <v>61</v>
      </c>
      <c r="F1002" t="s">
        <v>61</v>
      </c>
      <c r="G1002" t="s">
        <v>61</v>
      </c>
      <c r="H1002" t="s">
        <v>61</v>
      </c>
      <c r="I1002" t="s">
        <v>61</v>
      </c>
      <c r="J1002" t="s">
        <v>61</v>
      </c>
      <c r="K1002" t="s">
        <v>61</v>
      </c>
      <c r="M1002" t="s">
        <v>61</v>
      </c>
      <c r="N1002" t="s">
        <v>61</v>
      </c>
    </row>
    <row r="1003" spans="1:14" x14ac:dyDescent="0.2">
      <c r="A1003" s="1" t="s">
        <v>8065</v>
      </c>
      <c r="B1003" s="1" t="s">
        <v>31907</v>
      </c>
      <c r="C1003" t="s">
        <v>6068</v>
      </c>
      <c r="D1003" s="22">
        <v>30333126</v>
      </c>
      <c r="E1003" t="s">
        <v>62</v>
      </c>
      <c r="F1003" t="s">
        <v>62</v>
      </c>
      <c r="G1003" t="s">
        <v>62</v>
      </c>
      <c r="H1003" t="s">
        <v>61</v>
      </c>
      <c r="I1003" t="s">
        <v>61</v>
      </c>
      <c r="J1003" t="s">
        <v>62</v>
      </c>
      <c r="K1003" t="s">
        <v>61</v>
      </c>
      <c r="M1003" t="s">
        <v>62</v>
      </c>
      <c r="N1003" t="s">
        <v>62</v>
      </c>
    </row>
    <row r="1004" spans="1:14" x14ac:dyDescent="0.2">
      <c r="A1004" s="1" t="s">
        <v>8066</v>
      </c>
      <c r="B1004" s="1" t="s">
        <v>31908</v>
      </c>
      <c r="C1004" t="s">
        <v>6069</v>
      </c>
      <c r="D1004" s="22">
        <v>30333126</v>
      </c>
      <c r="E1004" t="s">
        <v>62</v>
      </c>
      <c r="F1004" t="s">
        <v>61</v>
      </c>
      <c r="G1004" t="s">
        <v>61</v>
      </c>
      <c r="H1004" t="s">
        <v>61</v>
      </c>
      <c r="I1004" t="s">
        <v>62</v>
      </c>
      <c r="J1004" t="s">
        <v>61</v>
      </c>
      <c r="K1004" t="s">
        <v>62</v>
      </c>
      <c r="L1004" t="s">
        <v>62</v>
      </c>
      <c r="M1004" t="s">
        <v>61</v>
      </c>
      <c r="N1004" t="s">
        <v>61</v>
      </c>
    </row>
    <row r="1005" spans="1:14" x14ac:dyDescent="0.2">
      <c r="A1005" s="1" t="s">
        <v>8067</v>
      </c>
      <c r="B1005" s="1" t="s">
        <v>31909</v>
      </c>
      <c r="C1005" t="s">
        <v>6070</v>
      </c>
      <c r="D1005" s="22">
        <v>30333126</v>
      </c>
      <c r="E1005" t="s">
        <v>61</v>
      </c>
      <c r="F1005" t="s">
        <v>61</v>
      </c>
      <c r="G1005" t="s">
        <v>61</v>
      </c>
      <c r="H1005" t="s">
        <v>61</v>
      </c>
      <c r="I1005" t="s">
        <v>62</v>
      </c>
      <c r="J1005" t="s">
        <v>61</v>
      </c>
      <c r="K1005" t="s">
        <v>61</v>
      </c>
      <c r="L1005" t="s">
        <v>62</v>
      </c>
      <c r="M1005" t="s">
        <v>62</v>
      </c>
      <c r="N1005" t="s">
        <v>61</v>
      </c>
    </row>
    <row r="1006" spans="1:14" x14ac:dyDescent="0.2">
      <c r="A1006" s="1" t="s">
        <v>8068</v>
      </c>
      <c r="B1006" s="1" t="s">
        <v>31910</v>
      </c>
      <c r="C1006" t="s">
        <v>6071</v>
      </c>
      <c r="D1006">
        <v>30333126</v>
      </c>
      <c r="E1006" t="s">
        <v>62</v>
      </c>
      <c r="F1006" t="s">
        <v>62</v>
      </c>
      <c r="G1006" t="s">
        <v>62</v>
      </c>
      <c r="H1006" t="s">
        <v>61</v>
      </c>
      <c r="I1006" t="s">
        <v>62</v>
      </c>
      <c r="K1006" t="s">
        <v>61</v>
      </c>
      <c r="M1006" t="s">
        <v>62</v>
      </c>
      <c r="N1006" t="s">
        <v>62</v>
      </c>
    </row>
    <row r="1007" spans="1:14" x14ac:dyDescent="0.2">
      <c r="A1007" s="1" t="s">
        <v>8069</v>
      </c>
      <c r="B1007" s="1" t="s">
        <v>31911</v>
      </c>
      <c r="C1007" t="s">
        <v>6072</v>
      </c>
      <c r="D1007" s="22">
        <v>30333126</v>
      </c>
      <c r="E1007" t="s">
        <v>62</v>
      </c>
      <c r="F1007" t="s">
        <v>62</v>
      </c>
      <c r="G1007" t="s">
        <v>62</v>
      </c>
      <c r="H1007" t="s">
        <v>61</v>
      </c>
      <c r="I1007" t="s">
        <v>62</v>
      </c>
      <c r="J1007" t="s">
        <v>62</v>
      </c>
      <c r="K1007" t="s">
        <v>61</v>
      </c>
      <c r="M1007" t="s">
        <v>62</v>
      </c>
      <c r="N1007" t="s">
        <v>62</v>
      </c>
    </row>
    <row r="1008" spans="1:14" x14ac:dyDescent="0.2">
      <c r="A1008" s="1" t="s">
        <v>8070</v>
      </c>
      <c r="B1008" s="1" t="s">
        <v>31912</v>
      </c>
      <c r="C1008" t="s">
        <v>6073</v>
      </c>
      <c r="D1008" s="22">
        <v>30333126</v>
      </c>
      <c r="E1008" t="s">
        <v>61</v>
      </c>
      <c r="F1008" t="s">
        <v>61</v>
      </c>
      <c r="G1008" t="s">
        <v>61</v>
      </c>
      <c r="H1008" t="s">
        <v>61</v>
      </c>
      <c r="I1008" t="s">
        <v>61</v>
      </c>
      <c r="J1008" t="s">
        <v>61</v>
      </c>
      <c r="K1008" t="s">
        <v>61</v>
      </c>
      <c r="L1008" t="s">
        <v>61</v>
      </c>
      <c r="M1008" t="s">
        <v>62</v>
      </c>
      <c r="N1008" t="s">
        <v>61</v>
      </c>
    </row>
    <row r="1009" spans="1:14" x14ac:dyDescent="0.2">
      <c r="A1009" s="1" t="s">
        <v>8071</v>
      </c>
      <c r="B1009" s="1" t="s">
        <v>31913</v>
      </c>
      <c r="C1009" t="s">
        <v>6074</v>
      </c>
      <c r="D1009" s="22">
        <v>30333126</v>
      </c>
      <c r="E1009" t="s">
        <v>61</v>
      </c>
      <c r="F1009" t="s">
        <v>61</v>
      </c>
      <c r="G1009" t="s">
        <v>61</v>
      </c>
      <c r="H1009" t="s">
        <v>61</v>
      </c>
      <c r="I1009" t="s">
        <v>62</v>
      </c>
      <c r="J1009" t="s">
        <v>61</v>
      </c>
      <c r="K1009" t="s">
        <v>61</v>
      </c>
      <c r="L1009" t="s">
        <v>61</v>
      </c>
      <c r="M1009" t="s">
        <v>62</v>
      </c>
      <c r="N1009" t="s">
        <v>61</v>
      </c>
    </row>
    <row r="1010" spans="1:14" x14ac:dyDescent="0.2">
      <c r="A1010" s="1" t="s">
        <v>8072</v>
      </c>
      <c r="B1010" s="1" t="s">
        <v>31914</v>
      </c>
      <c r="C1010" t="s">
        <v>6075</v>
      </c>
      <c r="D1010" s="22">
        <v>30333126</v>
      </c>
      <c r="E1010" t="s">
        <v>61</v>
      </c>
      <c r="F1010" t="s">
        <v>61</v>
      </c>
      <c r="G1010" t="s">
        <v>61</v>
      </c>
      <c r="H1010" t="s">
        <v>61</v>
      </c>
      <c r="I1010" t="s">
        <v>61</v>
      </c>
      <c r="J1010" t="s">
        <v>61</v>
      </c>
      <c r="K1010" t="s">
        <v>61</v>
      </c>
      <c r="L1010" t="s">
        <v>61</v>
      </c>
      <c r="M1010" t="s">
        <v>62</v>
      </c>
      <c r="N1010" t="s">
        <v>61</v>
      </c>
    </row>
    <row r="1011" spans="1:14" x14ac:dyDescent="0.2">
      <c r="A1011" s="1" t="s">
        <v>8073</v>
      </c>
      <c r="B1011" s="1" t="s">
        <v>31915</v>
      </c>
      <c r="C1011" t="s">
        <v>6076</v>
      </c>
      <c r="D1011" s="22">
        <v>30333126</v>
      </c>
      <c r="E1011" t="s">
        <v>61</v>
      </c>
      <c r="F1011" t="s">
        <v>61</v>
      </c>
      <c r="G1011" t="s">
        <v>61</v>
      </c>
      <c r="H1011" t="s">
        <v>61</v>
      </c>
      <c r="I1011" t="s">
        <v>61</v>
      </c>
      <c r="J1011" t="s">
        <v>61</v>
      </c>
      <c r="K1011" t="s">
        <v>61</v>
      </c>
      <c r="L1011" t="s">
        <v>62</v>
      </c>
      <c r="M1011" t="s">
        <v>62</v>
      </c>
      <c r="N1011" t="s">
        <v>61</v>
      </c>
    </row>
    <row r="1012" spans="1:14" x14ac:dyDescent="0.2">
      <c r="A1012" s="1" t="s">
        <v>8074</v>
      </c>
      <c r="B1012" s="1" t="s">
        <v>31916</v>
      </c>
      <c r="C1012" t="s">
        <v>6077</v>
      </c>
      <c r="D1012" s="22">
        <v>30333126</v>
      </c>
      <c r="E1012" t="s">
        <v>61</v>
      </c>
      <c r="F1012" t="s">
        <v>61</v>
      </c>
      <c r="G1012" t="s">
        <v>61</v>
      </c>
      <c r="H1012" t="s">
        <v>61</v>
      </c>
      <c r="I1012" t="s">
        <v>61</v>
      </c>
      <c r="J1012" t="s">
        <v>61</v>
      </c>
      <c r="K1012" t="s">
        <v>61</v>
      </c>
      <c r="L1012" t="s">
        <v>62</v>
      </c>
      <c r="M1012" t="s">
        <v>61</v>
      </c>
      <c r="N1012" t="s">
        <v>61</v>
      </c>
    </row>
    <row r="1013" spans="1:14" x14ac:dyDescent="0.2">
      <c r="A1013" s="1" t="s">
        <v>8075</v>
      </c>
      <c r="B1013" s="1" t="s">
        <v>31917</v>
      </c>
      <c r="C1013" t="s">
        <v>6078</v>
      </c>
      <c r="D1013" s="22">
        <v>30333126</v>
      </c>
      <c r="E1013" t="s">
        <v>61</v>
      </c>
      <c r="F1013" t="s">
        <v>61</v>
      </c>
      <c r="G1013" t="s">
        <v>61</v>
      </c>
      <c r="H1013" t="s">
        <v>61</v>
      </c>
      <c r="I1013" t="s">
        <v>61</v>
      </c>
      <c r="J1013" t="s">
        <v>61</v>
      </c>
      <c r="K1013" t="s">
        <v>61</v>
      </c>
      <c r="L1013" t="s">
        <v>62</v>
      </c>
      <c r="M1013" t="s">
        <v>62</v>
      </c>
      <c r="N1013" t="s">
        <v>61</v>
      </c>
    </row>
    <row r="1014" spans="1:14" x14ac:dyDescent="0.2">
      <c r="A1014" s="1" t="s">
        <v>8076</v>
      </c>
      <c r="B1014" s="1" t="s">
        <v>31918</v>
      </c>
      <c r="C1014" t="s">
        <v>6079</v>
      </c>
      <c r="D1014" s="22">
        <v>30333126</v>
      </c>
      <c r="E1014" t="s">
        <v>62</v>
      </c>
      <c r="F1014" t="s">
        <v>61</v>
      </c>
      <c r="G1014" t="s">
        <v>61</v>
      </c>
      <c r="H1014" t="s">
        <v>61</v>
      </c>
      <c r="I1014" t="s">
        <v>61</v>
      </c>
      <c r="J1014" t="s">
        <v>61</v>
      </c>
      <c r="K1014" t="s">
        <v>61</v>
      </c>
      <c r="L1014" t="s">
        <v>62</v>
      </c>
      <c r="M1014" t="s">
        <v>62</v>
      </c>
      <c r="N1014" t="s">
        <v>61</v>
      </c>
    </row>
    <row r="1015" spans="1:14" x14ac:dyDescent="0.2">
      <c r="A1015" s="1" t="s">
        <v>8077</v>
      </c>
      <c r="B1015" s="1" t="s">
        <v>31919</v>
      </c>
      <c r="C1015" t="s">
        <v>6080</v>
      </c>
      <c r="D1015" s="22">
        <v>30333126</v>
      </c>
      <c r="E1015" t="s">
        <v>61</v>
      </c>
      <c r="F1015" t="s">
        <v>61</v>
      </c>
      <c r="G1015" t="s">
        <v>61</v>
      </c>
      <c r="H1015" t="s">
        <v>61</v>
      </c>
      <c r="I1015" t="s">
        <v>61</v>
      </c>
      <c r="J1015" t="s">
        <v>61</v>
      </c>
      <c r="K1015" t="s">
        <v>61</v>
      </c>
      <c r="L1015" t="s">
        <v>62</v>
      </c>
      <c r="M1015" t="s">
        <v>61</v>
      </c>
      <c r="N1015" t="s">
        <v>61</v>
      </c>
    </row>
    <row r="1016" spans="1:14" x14ac:dyDescent="0.2">
      <c r="A1016" s="1" t="s">
        <v>8078</v>
      </c>
      <c r="B1016" s="1" t="s">
        <v>31920</v>
      </c>
      <c r="C1016" t="s">
        <v>6081</v>
      </c>
      <c r="D1016" s="22">
        <v>30333126</v>
      </c>
      <c r="E1016" t="s">
        <v>61</v>
      </c>
      <c r="F1016" t="s">
        <v>61</v>
      </c>
      <c r="G1016" t="s">
        <v>61</v>
      </c>
      <c r="H1016" t="s">
        <v>61</v>
      </c>
      <c r="I1016" t="s">
        <v>61</v>
      </c>
      <c r="J1016" t="s">
        <v>61</v>
      </c>
      <c r="K1016" t="s">
        <v>61</v>
      </c>
      <c r="L1016" t="s">
        <v>61</v>
      </c>
      <c r="M1016" t="s">
        <v>62</v>
      </c>
      <c r="N1016" t="s">
        <v>61</v>
      </c>
    </row>
    <row r="1017" spans="1:14" x14ac:dyDescent="0.2">
      <c r="A1017" s="1" t="s">
        <v>8079</v>
      </c>
      <c r="B1017" s="1" t="s">
        <v>31921</v>
      </c>
      <c r="C1017" t="s">
        <v>6082</v>
      </c>
      <c r="D1017">
        <v>30333126</v>
      </c>
      <c r="E1017" t="s">
        <v>61</v>
      </c>
      <c r="F1017" t="s">
        <v>61</v>
      </c>
      <c r="G1017" t="s">
        <v>61</v>
      </c>
      <c r="H1017" t="s">
        <v>61</v>
      </c>
      <c r="I1017" t="s">
        <v>61</v>
      </c>
      <c r="J1017" t="s">
        <v>61</v>
      </c>
      <c r="K1017" t="s">
        <v>61</v>
      </c>
      <c r="L1017" t="s">
        <v>62</v>
      </c>
      <c r="M1017" t="s">
        <v>62</v>
      </c>
      <c r="N1017" t="s">
        <v>61</v>
      </c>
    </row>
    <row r="1018" spans="1:14" x14ac:dyDescent="0.2">
      <c r="A1018" s="1" t="s">
        <v>8080</v>
      </c>
      <c r="B1018" s="1" t="s">
        <v>31922</v>
      </c>
      <c r="C1018" t="s">
        <v>6083</v>
      </c>
      <c r="D1018" s="22">
        <v>30333126</v>
      </c>
      <c r="E1018" t="s">
        <v>61</v>
      </c>
      <c r="F1018" t="s">
        <v>61</v>
      </c>
      <c r="G1018" t="s">
        <v>61</v>
      </c>
      <c r="H1018" t="s">
        <v>61</v>
      </c>
      <c r="I1018" t="s">
        <v>61</v>
      </c>
      <c r="J1018" t="s">
        <v>61</v>
      </c>
      <c r="K1018" t="s">
        <v>61</v>
      </c>
      <c r="L1018" t="s">
        <v>61</v>
      </c>
      <c r="M1018" t="s">
        <v>62</v>
      </c>
      <c r="N1018" t="s">
        <v>61</v>
      </c>
    </row>
    <row r="1019" spans="1:14" x14ac:dyDescent="0.2">
      <c r="A1019" s="1" t="s">
        <v>8081</v>
      </c>
      <c r="B1019" s="1" t="s">
        <v>31923</v>
      </c>
      <c r="C1019" t="s">
        <v>6084</v>
      </c>
      <c r="D1019" s="22">
        <v>30333126</v>
      </c>
      <c r="E1019" t="s">
        <v>61</v>
      </c>
      <c r="F1019" t="s">
        <v>61</v>
      </c>
      <c r="G1019" t="s">
        <v>61</v>
      </c>
      <c r="H1019" t="s">
        <v>61</v>
      </c>
      <c r="I1019" t="s">
        <v>61</v>
      </c>
      <c r="J1019" t="s">
        <v>61</v>
      </c>
      <c r="K1019" t="s">
        <v>61</v>
      </c>
      <c r="L1019" t="s">
        <v>62</v>
      </c>
      <c r="M1019" t="s">
        <v>62</v>
      </c>
      <c r="N1019" t="s">
        <v>61</v>
      </c>
    </row>
    <row r="1020" spans="1:14" x14ac:dyDescent="0.2">
      <c r="A1020" s="1" t="s">
        <v>8082</v>
      </c>
      <c r="B1020" s="1" t="s">
        <v>31924</v>
      </c>
      <c r="C1020" t="s">
        <v>6085</v>
      </c>
      <c r="D1020" s="22">
        <v>30333126</v>
      </c>
      <c r="E1020" t="s">
        <v>61</v>
      </c>
      <c r="F1020" t="s">
        <v>61</v>
      </c>
      <c r="G1020" t="s">
        <v>61</v>
      </c>
      <c r="H1020" t="s">
        <v>61</v>
      </c>
      <c r="I1020" t="s">
        <v>61</v>
      </c>
      <c r="J1020" t="s">
        <v>61</v>
      </c>
      <c r="K1020" t="s">
        <v>61</v>
      </c>
      <c r="L1020" t="s">
        <v>61</v>
      </c>
      <c r="M1020" t="s">
        <v>61</v>
      </c>
      <c r="N1020" t="s">
        <v>61</v>
      </c>
    </row>
    <row r="1021" spans="1:14" x14ac:dyDescent="0.2">
      <c r="A1021" s="1" t="s">
        <v>8083</v>
      </c>
      <c r="B1021" s="1" t="s">
        <v>31925</v>
      </c>
      <c r="C1021" t="s">
        <v>6086</v>
      </c>
      <c r="D1021" s="22">
        <v>30333126</v>
      </c>
      <c r="E1021" t="s">
        <v>61</v>
      </c>
      <c r="F1021" t="s">
        <v>61</v>
      </c>
      <c r="G1021" t="s">
        <v>61</v>
      </c>
      <c r="H1021" t="s">
        <v>61</v>
      </c>
      <c r="I1021" t="s">
        <v>61</v>
      </c>
      <c r="J1021" t="s">
        <v>61</v>
      </c>
      <c r="K1021" t="s">
        <v>61</v>
      </c>
      <c r="L1021" t="s">
        <v>62</v>
      </c>
      <c r="M1021" t="s">
        <v>62</v>
      </c>
      <c r="N1021" t="s">
        <v>61</v>
      </c>
    </row>
    <row r="1022" spans="1:14" x14ac:dyDescent="0.2">
      <c r="A1022" s="1" t="s">
        <v>8084</v>
      </c>
      <c r="B1022" s="1" t="s">
        <v>31926</v>
      </c>
      <c r="C1022" t="s">
        <v>6087</v>
      </c>
      <c r="D1022" s="22">
        <v>30333126</v>
      </c>
      <c r="E1022" t="s">
        <v>61</v>
      </c>
      <c r="F1022" t="s">
        <v>61</v>
      </c>
      <c r="G1022" t="s">
        <v>61</v>
      </c>
      <c r="H1022" t="s">
        <v>61</v>
      </c>
      <c r="I1022" t="s">
        <v>61</v>
      </c>
      <c r="J1022" t="s">
        <v>61</v>
      </c>
      <c r="K1022" t="s">
        <v>61</v>
      </c>
      <c r="L1022" t="s">
        <v>61</v>
      </c>
      <c r="M1022" t="s">
        <v>61</v>
      </c>
      <c r="N1022" t="s">
        <v>61</v>
      </c>
    </row>
    <row r="1023" spans="1:14" x14ac:dyDescent="0.2">
      <c r="A1023" s="1" t="s">
        <v>8085</v>
      </c>
      <c r="B1023" s="1" t="s">
        <v>31927</v>
      </c>
      <c r="C1023" t="s">
        <v>6088</v>
      </c>
      <c r="D1023" s="22">
        <v>30333126</v>
      </c>
      <c r="E1023" t="s">
        <v>61</v>
      </c>
      <c r="F1023" t="s">
        <v>61</v>
      </c>
      <c r="G1023" t="s">
        <v>61</v>
      </c>
      <c r="H1023" t="s">
        <v>61</v>
      </c>
      <c r="I1023" t="s">
        <v>61</v>
      </c>
      <c r="J1023" t="s">
        <v>61</v>
      </c>
      <c r="K1023" t="s">
        <v>61</v>
      </c>
      <c r="L1023" t="s">
        <v>61</v>
      </c>
      <c r="M1023" t="s">
        <v>61</v>
      </c>
      <c r="N1023" t="s">
        <v>61</v>
      </c>
    </row>
    <row r="1024" spans="1:14" x14ac:dyDescent="0.2">
      <c r="A1024" s="1" t="s">
        <v>8086</v>
      </c>
      <c r="B1024" s="1" t="s">
        <v>31928</v>
      </c>
      <c r="C1024" t="s">
        <v>6089</v>
      </c>
      <c r="D1024" s="22">
        <v>30333126</v>
      </c>
      <c r="E1024" t="s">
        <v>61</v>
      </c>
      <c r="F1024" t="s">
        <v>61</v>
      </c>
      <c r="G1024" t="s">
        <v>61</v>
      </c>
      <c r="H1024" t="s">
        <v>61</v>
      </c>
      <c r="I1024" t="s">
        <v>61</v>
      </c>
      <c r="J1024" t="s">
        <v>61</v>
      </c>
      <c r="K1024" t="s">
        <v>61</v>
      </c>
      <c r="L1024" t="s">
        <v>62</v>
      </c>
      <c r="M1024" t="s">
        <v>61</v>
      </c>
      <c r="N1024" t="s">
        <v>61</v>
      </c>
    </row>
    <row r="1025" spans="1:14" x14ac:dyDescent="0.2">
      <c r="A1025" s="1" t="s">
        <v>8087</v>
      </c>
      <c r="B1025" s="1" t="s">
        <v>31929</v>
      </c>
      <c r="C1025" t="s">
        <v>6090</v>
      </c>
      <c r="D1025" s="22">
        <v>30333126</v>
      </c>
      <c r="E1025" t="s">
        <v>61</v>
      </c>
      <c r="F1025" t="s">
        <v>61</v>
      </c>
      <c r="G1025" t="s">
        <v>61</v>
      </c>
      <c r="H1025" t="s">
        <v>61</v>
      </c>
      <c r="I1025" t="s">
        <v>61</v>
      </c>
      <c r="J1025" t="s">
        <v>61</v>
      </c>
      <c r="K1025" t="s">
        <v>61</v>
      </c>
      <c r="L1025" t="s">
        <v>61</v>
      </c>
      <c r="M1025" t="s">
        <v>61</v>
      </c>
      <c r="N1025" t="s">
        <v>61</v>
      </c>
    </row>
    <row r="1026" spans="1:14" x14ac:dyDescent="0.2">
      <c r="A1026" s="1" t="s">
        <v>8088</v>
      </c>
      <c r="B1026" s="1" t="s">
        <v>31930</v>
      </c>
      <c r="C1026" t="s">
        <v>6091</v>
      </c>
      <c r="D1026" s="22">
        <v>30333126</v>
      </c>
      <c r="E1026" t="s">
        <v>61</v>
      </c>
      <c r="F1026" t="s">
        <v>61</v>
      </c>
      <c r="G1026" t="s">
        <v>61</v>
      </c>
      <c r="H1026" t="s">
        <v>61</v>
      </c>
      <c r="I1026" t="s">
        <v>61</v>
      </c>
      <c r="J1026" t="s">
        <v>61</v>
      </c>
      <c r="K1026" t="s">
        <v>61</v>
      </c>
      <c r="L1026" t="s">
        <v>62</v>
      </c>
      <c r="M1026" t="s">
        <v>62</v>
      </c>
      <c r="N1026" t="s">
        <v>61</v>
      </c>
    </row>
    <row r="1027" spans="1:14" x14ac:dyDescent="0.2">
      <c r="A1027" s="1" t="s">
        <v>8089</v>
      </c>
      <c r="B1027" s="1" t="s">
        <v>31931</v>
      </c>
      <c r="C1027" t="s">
        <v>6092</v>
      </c>
      <c r="D1027" s="22">
        <v>30333126</v>
      </c>
      <c r="E1027" t="s">
        <v>61</v>
      </c>
      <c r="F1027" t="s">
        <v>61</v>
      </c>
      <c r="G1027" t="s">
        <v>61</v>
      </c>
      <c r="H1027" t="s">
        <v>61</v>
      </c>
      <c r="I1027" t="s">
        <v>61</v>
      </c>
      <c r="J1027" t="s">
        <v>61</v>
      </c>
      <c r="K1027" t="s">
        <v>61</v>
      </c>
      <c r="L1027" t="s">
        <v>62</v>
      </c>
      <c r="M1027" t="s">
        <v>62</v>
      </c>
      <c r="N1027" t="s">
        <v>61</v>
      </c>
    </row>
    <row r="1028" spans="1:14" x14ac:dyDescent="0.2">
      <c r="A1028" s="1" t="s">
        <v>8090</v>
      </c>
      <c r="B1028" s="1" t="s">
        <v>31932</v>
      </c>
      <c r="C1028" t="s">
        <v>6093</v>
      </c>
      <c r="D1028">
        <v>30333126</v>
      </c>
      <c r="E1028" t="s">
        <v>62</v>
      </c>
      <c r="F1028" t="s">
        <v>61</v>
      </c>
      <c r="G1028" t="s">
        <v>61</v>
      </c>
      <c r="H1028" t="s">
        <v>61</v>
      </c>
      <c r="I1028" t="s">
        <v>62</v>
      </c>
      <c r="J1028" t="s">
        <v>61</v>
      </c>
      <c r="K1028" t="s">
        <v>61</v>
      </c>
      <c r="M1028" t="s">
        <v>62</v>
      </c>
      <c r="N1028" t="s">
        <v>61</v>
      </c>
    </row>
    <row r="1029" spans="1:14" x14ac:dyDescent="0.2">
      <c r="A1029" s="1" t="s">
        <v>8091</v>
      </c>
      <c r="B1029" s="1" t="s">
        <v>31933</v>
      </c>
      <c r="C1029" t="s">
        <v>6094</v>
      </c>
      <c r="D1029" s="22">
        <v>30333126</v>
      </c>
      <c r="E1029" t="s">
        <v>61</v>
      </c>
      <c r="F1029" t="s">
        <v>61</v>
      </c>
      <c r="G1029" t="s">
        <v>61</v>
      </c>
      <c r="H1029" t="s">
        <v>61</v>
      </c>
      <c r="I1029" t="s">
        <v>61</v>
      </c>
      <c r="J1029" t="s">
        <v>61</v>
      </c>
      <c r="K1029" t="s">
        <v>61</v>
      </c>
      <c r="L1029" t="s">
        <v>62</v>
      </c>
      <c r="M1029" t="s">
        <v>62</v>
      </c>
      <c r="N1029" t="s">
        <v>61</v>
      </c>
    </row>
    <row r="1030" spans="1:14" x14ac:dyDescent="0.2">
      <c r="A1030" s="1" t="s">
        <v>8092</v>
      </c>
      <c r="B1030" s="1" t="s">
        <v>31934</v>
      </c>
      <c r="C1030" t="s">
        <v>6095</v>
      </c>
      <c r="D1030" s="22">
        <v>30333126</v>
      </c>
      <c r="E1030" t="s">
        <v>61</v>
      </c>
      <c r="F1030" t="s">
        <v>61</v>
      </c>
      <c r="G1030" t="s">
        <v>61</v>
      </c>
      <c r="H1030" t="s">
        <v>61</v>
      </c>
      <c r="I1030" t="s">
        <v>62</v>
      </c>
      <c r="J1030" t="s">
        <v>61</v>
      </c>
      <c r="K1030" t="s">
        <v>62</v>
      </c>
      <c r="L1030" t="s">
        <v>62</v>
      </c>
      <c r="M1030" t="s">
        <v>62</v>
      </c>
      <c r="N1030" t="s">
        <v>61</v>
      </c>
    </row>
    <row r="1031" spans="1:14" x14ac:dyDescent="0.2">
      <c r="A1031" s="1" t="s">
        <v>8093</v>
      </c>
      <c r="B1031" s="1" t="s">
        <v>31935</v>
      </c>
      <c r="C1031" t="s">
        <v>6096</v>
      </c>
      <c r="D1031" s="22">
        <v>30333126</v>
      </c>
      <c r="E1031" t="s">
        <v>62</v>
      </c>
      <c r="F1031" t="s">
        <v>62</v>
      </c>
      <c r="G1031" t="s">
        <v>62</v>
      </c>
      <c r="H1031" t="s">
        <v>61</v>
      </c>
      <c r="I1031" t="s">
        <v>62</v>
      </c>
      <c r="J1031" t="s">
        <v>62</v>
      </c>
      <c r="K1031" t="s">
        <v>61</v>
      </c>
      <c r="M1031" t="s">
        <v>62</v>
      </c>
      <c r="N1031" t="s">
        <v>62</v>
      </c>
    </row>
    <row r="1032" spans="1:14" x14ac:dyDescent="0.2">
      <c r="A1032" s="1" t="s">
        <v>8094</v>
      </c>
      <c r="B1032" s="1" t="s">
        <v>31936</v>
      </c>
      <c r="C1032" t="s">
        <v>6097</v>
      </c>
      <c r="D1032" s="22">
        <v>30333126</v>
      </c>
      <c r="E1032" t="s">
        <v>61</v>
      </c>
      <c r="F1032" t="s">
        <v>61</v>
      </c>
      <c r="G1032" t="s">
        <v>61</v>
      </c>
      <c r="H1032" t="s">
        <v>61</v>
      </c>
      <c r="I1032" t="s">
        <v>61</v>
      </c>
      <c r="J1032" t="s">
        <v>61</v>
      </c>
      <c r="K1032" t="s">
        <v>61</v>
      </c>
      <c r="L1032" t="s">
        <v>62</v>
      </c>
      <c r="M1032" t="s">
        <v>61</v>
      </c>
      <c r="N1032" t="s">
        <v>61</v>
      </c>
    </row>
    <row r="1033" spans="1:14" x14ac:dyDescent="0.2">
      <c r="A1033" s="1" t="s">
        <v>8095</v>
      </c>
      <c r="B1033" s="1" t="s">
        <v>31937</v>
      </c>
      <c r="C1033" t="s">
        <v>6098</v>
      </c>
      <c r="D1033" s="22">
        <v>30333126</v>
      </c>
      <c r="E1033" t="s">
        <v>62</v>
      </c>
      <c r="F1033" t="s">
        <v>61</v>
      </c>
      <c r="G1033" t="s">
        <v>61</v>
      </c>
      <c r="H1033" t="s">
        <v>61</v>
      </c>
      <c r="I1033" t="s">
        <v>62</v>
      </c>
      <c r="J1033" t="s">
        <v>61</v>
      </c>
      <c r="K1033" t="s">
        <v>61</v>
      </c>
      <c r="L1033" t="s">
        <v>62</v>
      </c>
      <c r="M1033" t="s">
        <v>62</v>
      </c>
      <c r="N1033" t="s">
        <v>61</v>
      </c>
    </row>
    <row r="1034" spans="1:14" x14ac:dyDescent="0.2">
      <c r="A1034" s="1" t="s">
        <v>8096</v>
      </c>
      <c r="B1034" s="1" t="s">
        <v>31938</v>
      </c>
      <c r="C1034" t="s">
        <v>6099</v>
      </c>
      <c r="D1034" s="22">
        <v>30333126</v>
      </c>
      <c r="E1034" t="s">
        <v>61</v>
      </c>
      <c r="F1034" t="s">
        <v>61</v>
      </c>
      <c r="G1034" t="s">
        <v>61</v>
      </c>
      <c r="H1034" t="s">
        <v>61</v>
      </c>
      <c r="I1034" t="s">
        <v>62</v>
      </c>
      <c r="J1034" t="s">
        <v>61</v>
      </c>
      <c r="K1034" t="s">
        <v>61</v>
      </c>
      <c r="L1034" t="s">
        <v>62</v>
      </c>
      <c r="M1034" t="s">
        <v>62</v>
      </c>
      <c r="N1034" t="s">
        <v>61</v>
      </c>
    </row>
    <row r="1035" spans="1:14" x14ac:dyDescent="0.2">
      <c r="A1035" s="1" t="s">
        <v>8097</v>
      </c>
      <c r="B1035" s="1" t="s">
        <v>31939</v>
      </c>
      <c r="C1035" t="s">
        <v>6100</v>
      </c>
      <c r="D1035" s="22">
        <v>30333126</v>
      </c>
      <c r="E1035" t="s">
        <v>61</v>
      </c>
      <c r="F1035" t="s">
        <v>61</v>
      </c>
      <c r="G1035" t="s">
        <v>61</v>
      </c>
      <c r="H1035" t="s">
        <v>61</v>
      </c>
      <c r="I1035" t="s">
        <v>62</v>
      </c>
      <c r="J1035" t="s">
        <v>61</v>
      </c>
      <c r="K1035" t="s">
        <v>61</v>
      </c>
      <c r="L1035" t="s">
        <v>62</v>
      </c>
      <c r="M1035" t="s">
        <v>62</v>
      </c>
      <c r="N1035" t="s">
        <v>61</v>
      </c>
    </row>
    <row r="1036" spans="1:14" x14ac:dyDescent="0.2">
      <c r="A1036" s="1" t="s">
        <v>8098</v>
      </c>
      <c r="B1036" s="1" t="s">
        <v>31940</v>
      </c>
      <c r="C1036" t="s">
        <v>6101</v>
      </c>
      <c r="D1036" s="22">
        <v>30333126</v>
      </c>
      <c r="E1036" t="s">
        <v>61</v>
      </c>
      <c r="F1036" t="s">
        <v>61</v>
      </c>
      <c r="G1036" t="s">
        <v>61</v>
      </c>
      <c r="H1036" t="s">
        <v>61</v>
      </c>
      <c r="I1036" t="s">
        <v>61</v>
      </c>
      <c r="J1036" t="s">
        <v>61</v>
      </c>
      <c r="K1036" t="s">
        <v>61</v>
      </c>
      <c r="L1036" t="s">
        <v>62</v>
      </c>
      <c r="M1036" t="s">
        <v>61</v>
      </c>
      <c r="N1036" t="s">
        <v>61</v>
      </c>
    </row>
    <row r="1037" spans="1:14" x14ac:dyDescent="0.2">
      <c r="A1037" s="1" t="s">
        <v>8099</v>
      </c>
      <c r="B1037" s="1" t="s">
        <v>31941</v>
      </c>
      <c r="C1037" t="s">
        <v>6102</v>
      </c>
      <c r="D1037" s="22">
        <v>30333126</v>
      </c>
      <c r="E1037" t="s">
        <v>61</v>
      </c>
      <c r="F1037" t="s">
        <v>61</v>
      </c>
      <c r="G1037" t="s">
        <v>61</v>
      </c>
      <c r="H1037" t="s">
        <v>61</v>
      </c>
      <c r="I1037" t="s">
        <v>61</v>
      </c>
      <c r="J1037" t="s">
        <v>61</v>
      </c>
      <c r="K1037" t="s">
        <v>61</v>
      </c>
      <c r="L1037" t="s">
        <v>61</v>
      </c>
      <c r="M1037" t="s">
        <v>62</v>
      </c>
      <c r="N1037" t="s">
        <v>61</v>
      </c>
    </row>
    <row r="1038" spans="1:14" x14ac:dyDescent="0.2">
      <c r="A1038" s="1" t="s">
        <v>8100</v>
      </c>
      <c r="B1038" s="1" t="s">
        <v>31942</v>
      </c>
      <c r="C1038" t="s">
        <v>6103</v>
      </c>
      <c r="D1038" s="22">
        <v>30333126</v>
      </c>
      <c r="E1038" t="s">
        <v>62</v>
      </c>
      <c r="F1038" t="s">
        <v>61</v>
      </c>
      <c r="G1038" t="s">
        <v>61</v>
      </c>
      <c r="H1038" t="s">
        <v>61</v>
      </c>
      <c r="I1038" t="s">
        <v>62</v>
      </c>
      <c r="J1038" t="s">
        <v>61</v>
      </c>
      <c r="K1038" t="s">
        <v>61</v>
      </c>
      <c r="L1038" t="s">
        <v>62</v>
      </c>
      <c r="M1038" t="s">
        <v>62</v>
      </c>
      <c r="N1038" t="s">
        <v>61</v>
      </c>
    </row>
    <row r="1039" spans="1:14" x14ac:dyDescent="0.2">
      <c r="A1039" s="1" t="s">
        <v>8101</v>
      </c>
      <c r="B1039" s="1" t="s">
        <v>31943</v>
      </c>
      <c r="C1039" t="s">
        <v>6104</v>
      </c>
      <c r="D1039">
        <v>30333126</v>
      </c>
      <c r="E1039" t="s">
        <v>62</v>
      </c>
      <c r="F1039" t="s">
        <v>61</v>
      </c>
      <c r="G1039" t="s">
        <v>61</v>
      </c>
      <c r="H1039" t="s">
        <v>61</v>
      </c>
      <c r="I1039" t="s">
        <v>62</v>
      </c>
      <c r="J1039" t="s">
        <v>61</v>
      </c>
      <c r="K1039" t="s">
        <v>61</v>
      </c>
      <c r="L1039" t="s">
        <v>61</v>
      </c>
      <c r="M1039" t="s">
        <v>62</v>
      </c>
      <c r="N1039" t="s">
        <v>61</v>
      </c>
    </row>
    <row r="1040" spans="1:14" x14ac:dyDescent="0.2">
      <c r="A1040" s="1" t="s">
        <v>8102</v>
      </c>
      <c r="B1040" s="1" t="s">
        <v>31944</v>
      </c>
      <c r="C1040" t="s">
        <v>6105</v>
      </c>
      <c r="D1040" s="22">
        <v>30333126</v>
      </c>
      <c r="E1040" t="s">
        <v>61</v>
      </c>
      <c r="F1040" t="s">
        <v>61</v>
      </c>
      <c r="G1040" t="s">
        <v>61</v>
      </c>
      <c r="H1040" t="s">
        <v>61</v>
      </c>
      <c r="I1040" t="s">
        <v>61</v>
      </c>
      <c r="J1040" t="s">
        <v>61</v>
      </c>
      <c r="K1040" t="s">
        <v>61</v>
      </c>
      <c r="L1040" t="s">
        <v>61</v>
      </c>
      <c r="M1040" t="s">
        <v>62</v>
      </c>
      <c r="N1040" t="s">
        <v>61</v>
      </c>
    </row>
    <row r="1041" spans="1:14" x14ac:dyDescent="0.2">
      <c r="A1041" s="1" t="s">
        <v>8103</v>
      </c>
      <c r="B1041" s="1" t="s">
        <v>31945</v>
      </c>
      <c r="C1041" t="s">
        <v>6106</v>
      </c>
      <c r="D1041" s="22">
        <v>30333126</v>
      </c>
      <c r="E1041" t="s">
        <v>61</v>
      </c>
      <c r="F1041" t="s">
        <v>61</v>
      </c>
      <c r="G1041" t="s">
        <v>61</v>
      </c>
      <c r="H1041" t="s">
        <v>61</v>
      </c>
      <c r="I1041" t="s">
        <v>61</v>
      </c>
      <c r="J1041" t="s">
        <v>61</v>
      </c>
      <c r="K1041" t="s">
        <v>61</v>
      </c>
      <c r="L1041" t="s">
        <v>61</v>
      </c>
      <c r="M1041" t="s">
        <v>61</v>
      </c>
      <c r="N1041" t="s">
        <v>61</v>
      </c>
    </row>
    <row r="1042" spans="1:14" x14ac:dyDescent="0.2">
      <c r="A1042" s="1" t="s">
        <v>8104</v>
      </c>
      <c r="B1042" s="1" t="s">
        <v>31946</v>
      </c>
      <c r="C1042" t="s">
        <v>6107</v>
      </c>
      <c r="D1042" s="22">
        <v>30333126</v>
      </c>
      <c r="E1042" t="s">
        <v>61</v>
      </c>
      <c r="F1042" t="s">
        <v>61</v>
      </c>
      <c r="G1042" t="s">
        <v>61</v>
      </c>
      <c r="H1042" t="s">
        <v>61</v>
      </c>
      <c r="I1042" t="s">
        <v>61</v>
      </c>
      <c r="J1042" t="s">
        <v>61</v>
      </c>
      <c r="K1042" t="s">
        <v>61</v>
      </c>
      <c r="L1042" t="s">
        <v>61</v>
      </c>
      <c r="M1042" t="s">
        <v>61</v>
      </c>
      <c r="N1042" t="s">
        <v>61</v>
      </c>
    </row>
    <row r="1043" spans="1:14" x14ac:dyDescent="0.2">
      <c r="A1043" s="1" t="s">
        <v>8105</v>
      </c>
      <c r="B1043" s="1" t="s">
        <v>31947</v>
      </c>
      <c r="C1043" t="s">
        <v>6108</v>
      </c>
      <c r="D1043" s="22">
        <v>30333126</v>
      </c>
      <c r="E1043" t="s">
        <v>62</v>
      </c>
      <c r="F1043" t="s">
        <v>62</v>
      </c>
      <c r="G1043" t="s">
        <v>62</v>
      </c>
      <c r="H1043" t="s">
        <v>62</v>
      </c>
      <c r="I1043" t="s">
        <v>62</v>
      </c>
      <c r="J1043" t="s">
        <v>62</v>
      </c>
      <c r="K1043" t="s">
        <v>61</v>
      </c>
      <c r="L1043" t="s">
        <v>62</v>
      </c>
      <c r="M1043" t="s">
        <v>62</v>
      </c>
      <c r="N1043" t="s">
        <v>62</v>
      </c>
    </row>
    <row r="1044" spans="1:14" x14ac:dyDescent="0.2">
      <c r="A1044" s="1" t="s">
        <v>8106</v>
      </c>
      <c r="B1044" s="1" t="s">
        <v>31948</v>
      </c>
      <c r="C1044" t="s">
        <v>6109</v>
      </c>
      <c r="D1044" s="22">
        <v>30333126</v>
      </c>
      <c r="E1044" t="s">
        <v>62</v>
      </c>
      <c r="G1044" t="s">
        <v>61</v>
      </c>
      <c r="I1044" t="s">
        <v>62</v>
      </c>
      <c r="J1044" t="s">
        <v>61</v>
      </c>
      <c r="K1044" t="s">
        <v>62</v>
      </c>
      <c r="L1044" t="s">
        <v>62</v>
      </c>
      <c r="M1044" t="s">
        <v>62</v>
      </c>
      <c r="N1044" t="s">
        <v>61</v>
      </c>
    </row>
    <row r="1045" spans="1:14" x14ac:dyDescent="0.2">
      <c r="A1045" s="1" t="s">
        <v>8107</v>
      </c>
      <c r="B1045" s="1" t="s">
        <v>31949</v>
      </c>
      <c r="C1045" t="s">
        <v>6110</v>
      </c>
      <c r="D1045" s="22">
        <v>30333126</v>
      </c>
      <c r="E1045" t="s">
        <v>61</v>
      </c>
      <c r="F1045" t="s">
        <v>61</v>
      </c>
      <c r="G1045" t="s">
        <v>61</v>
      </c>
      <c r="H1045" t="s">
        <v>61</v>
      </c>
      <c r="I1045" t="s">
        <v>61</v>
      </c>
      <c r="J1045" t="s">
        <v>61</v>
      </c>
      <c r="K1045" t="s">
        <v>61</v>
      </c>
      <c r="L1045" t="s">
        <v>61</v>
      </c>
      <c r="M1045" t="s">
        <v>61</v>
      </c>
      <c r="N1045" t="s">
        <v>61</v>
      </c>
    </row>
    <row r="1046" spans="1:14" x14ac:dyDescent="0.2">
      <c r="A1046" s="1" t="s">
        <v>8108</v>
      </c>
      <c r="B1046" s="1" t="s">
        <v>31950</v>
      </c>
      <c r="C1046" t="s">
        <v>6111</v>
      </c>
      <c r="D1046" s="22">
        <v>30333126</v>
      </c>
      <c r="E1046" t="s">
        <v>61</v>
      </c>
      <c r="F1046" t="s">
        <v>61</v>
      </c>
      <c r="G1046" t="s">
        <v>61</v>
      </c>
      <c r="H1046" t="s">
        <v>61</v>
      </c>
      <c r="I1046" t="s">
        <v>61</v>
      </c>
      <c r="J1046" t="s">
        <v>61</v>
      </c>
      <c r="K1046" t="s">
        <v>61</v>
      </c>
      <c r="L1046" t="s">
        <v>61</v>
      </c>
      <c r="M1046" t="s">
        <v>61</v>
      </c>
      <c r="N1046" t="s">
        <v>61</v>
      </c>
    </row>
    <row r="1047" spans="1:14" x14ac:dyDescent="0.2">
      <c r="A1047" s="1" t="s">
        <v>8109</v>
      </c>
      <c r="B1047" s="1" t="s">
        <v>31951</v>
      </c>
      <c r="C1047" t="s">
        <v>6112</v>
      </c>
      <c r="D1047" s="22">
        <v>30333126</v>
      </c>
      <c r="E1047" t="s">
        <v>61</v>
      </c>
      <c r="F1047" t="s">
        <v>61</v>
      </c>
      <c r="G1047" t="s">
        <v>61</v>
      </c>
      <c r="H1047" t="s">
        <v>61</v>
      </c>
      <c r="I1047" t="s">
        <v>61</v>
      </c>
      <c r="J1047" t="s">
        <v>61</v>
      </c>
      <c r="K1047" t="s">
        <v>61</v>
      </c>
      <c r="L1047" t="s">
        <v>61</v>
      </c>
      <c r="M1047" t="s">
        <v>61</v>
      </c>
      <c r="N1047" t="s">
        <v>61</v>
      </c>
    </row>
    <row r="1048" spans="1:14" x14ac:dyDescent="0.2">
      <c r="A1048" s="1" t="s">
        <v>8110</v>
      </c>
      <c r="B1048" s="1" t="s">
        <v>31952</v>
      </c>
      <c r="C1048" t="s">
        <v>6113</v>
      </c>
      <c r="D1048" s="22">
        <v>30333126</v>
      </c>
      <c r="E1048" t="s">
        <v>61</v>
      </c>
      <c r="F1048" t="s">
        <v>61</v>
      </c>
      <c r="G1048" t="s">
        <v>61</v>
      </c>
      <c r="H1048" t="s">
        <v>61</v>
      </c>
      <c r="I1048" t="s">
        <v>61</v>
      </c>
      <c r="J1048" t="s">
        <v>61</v>
      </c>
      <c r="K1048" t="s">
        <v>61</v>
      </c>
      <c r="L1048" t="s">
        <v>61</v>
      </c>
      <c r="M1048" t="s">
        <v>61</v>
      </c>
      <c r="N1048" t="s">
        <v>61</v>
      </c>
    </row>
    <row r="1049" spans="1:14" x14ac:dyDescent="0.2">
      <c r="A1049" s="1" t="s">
        <v>8111</v>
      </c>
      <c r="B1049" s="1" t="s">
        <v>31953</v>
      </c>
      <c r="C1049" t="s">
        <v>6114</v>
      </c>
      <c r="D1049" s="22">
        <v>30333126</v>
      </c>
      <c r="E1049" t="s">
        <v>61</v>
      </c>
      <c r="F1049" t="s">
        <v>61</v>
      </c>
      <c r="G1049" t="s">
        <v>61</v>
      </c>
      <c r="H1049" t="s">
        <v>61</v>
      </c>
      <c r="I1049" t="s">
        <v>61</v>
      </c>
      <c r="J1049" t="s">
        <v>61</v>
      </c>
      <c r="K1049" t="s">
        <v>61</v>
      </c>
      <c r="L1049" t="s">
        <v>62</v>
      </c>
      <c r="M1049" t="s">
        <v>61</v>
      </c>
      <c r="N1049" t="s">
        <v>61</v>
      </c>
    </row>
    <row r="1050" spans="1:14" x14ac:dyDescent="0.2">
      <c r="A1050" s="1" t="s">
        <v>8112</v>
      </c>
      <c r="B1050" s="1" t="s">
        <v>31954</v>
      </c>
      <c r="C1050" t="s">
        <v>6115</v>
      </c>
      <c r="D1050">
        <v>30333126</v>
      </c>
      <c r="E1050" t="s">
        <v>61</v>
      </c>
      <c r="F1050" t="s">
        <v>61</v>
      </c>
      <c r="G1050" t="s">
        <v>61</v>
      </c>
      <c r="H1050" t="s">
        <v>61</v>
      </c>
      <c r="I1050" t="s">
        <v>61</v>
      </c>
      <c r="J1050" t="s">
        <v>61</v>
      </c>
      <c r="K1050" t="s">
        <v>61</v>
      </c>
      <c r="L1050" t="s">
        <v>61</v>
      </c>
      <c r="M1050" t="s">
        <v>62</v>
      </c>
      <c r="N1050" t="s">
        <v>61</v>
      </c>
    </row>
    <row r="1051" spans="1:14" x14ac:dyDescent="0.2">
      <c r="A1051" s="1" t="s">
        <v>8113</v>
      </c>
      <c r="B1051" s="1" t="s">
        <v>31955</v>
      </c>
      <c r="C1051" t="s">
        <v>6116</v>
      </c>
      <c r="D1051" s="22">
        <v>30333126</v>
      </c>
      <c r="E1051" t="s">
        <v>61</v>
      </c>
      <c r="F1051" t="s">
        <v>61</v>
      </c>
      <c r="G1051" t="s">
        <v>61</v>
      </c>
      <c r="H1051" t="s">
        <v>61</v>
      </c>
      <c r="I1051" t="s">
        <v>61</v>
      </c>
      <c r="J1051" t="s">
        <v>61</v>
      </c>
      <c r="K1051" t="s">
        <v>61</v>
      </c>
      <c r="L1051" t="s">
        <v>61</v>
      </c>
      <c r="M1051" t="s">
        <v>62</v>
      </c>
      <c r="N1051" t="s">
        <v>61</v>
      </c>
    </row>
    <row r="1052" spans="1:14" x14ac:dyDescent="0.2">
      <c r="A1052" s="1" t="s">
        <v>8114</v>
      </c>
      <c r="B1052" s="1" t="s">
        <v>31956</v>
      </c>
      <c r="C1052" t="s">
        <v>6117</v>
      </c>
      <c r="D1052" s="22">
        <v>30333126</v>
      </c>
      <c r="E1052" t="s">
        <v>62</v>
      </c>
      <c r="F1052" t="s">
        <v>62</v>
      </c>
      <c r="G1052" t="s">
        <v>62</v>
      </c>
      <c r="H1052" t="s">
        <v>61</v>
      </c>
      <c r="I1052" t="s">
        <v>62</v>
      </c>
      <c r="J1052" t="s">
        <v>62</v>
      </c>
      <c r="K1052" t="s">
        <v>61</v>
      </c>
      <c r="L1052" t="s">
        <v>62</v>
      </c>
      <c r="M1052" t="s">
        <v>62</v>
      </c>
      <c r="N1052" t="s">
        <v>62</v>
      </c>
    </row>
    <row r="1053" spans="1:14" x14ac:dyDescent="0.2">
      <c r="A1053" s="1" t="s">
        <v>8115</v>
      </c>
      <c r="B1053" s="1" t="s">
        <v>31957</v>
      </c>
      <c r="C1053" t="s">
        <v>6118</v>
      </c>
      <c r="D1053" s="22">
        <v>30333126</v>
      </c>
      <c r="E1053" t="s">
        <v>61</v>
      </c>
      <c r="F1053" t="s">
        <v>61</v>
      </c>
      <c r="G1053" t="s">
        <v>61</v>
      </c>
      <c r="H1053" t="s">
        <v>61</v>
      </c>
      <c r="I1053" t="s">
        <v>62</v>
      </c>
      <c r="J1053" t="s">
        <v>61</v>
      </c>
      <c r="K1053" t="s">
        <v>61</v>
      </c>
      <c r="L1053" t="s">
        <v>62</v>
      </c>
      <c r="M1053" t="s">
        <v>62</v>
      </c>
      <c r="N1053" t="s">
        <v>61</v>
      </c>
    </row>
    <row r="1054" spans="1:14" x14ac:dyDescent="0.2">
      <c r="A1054" s="1" t="s">
        <v>8116</v>
      </c>
      <c r="B1054" s="1" t="s">
        <v>31958</v>
      </c>
      <c r="C1054" t="s">
        <v>6119</v>
      </c>
      <c r="D1054" s="22">
        <v>30333126</v>
      </c>
      <c r="E1054" t="s">
        <v>61</v>
      </c>
      <c r="F1054" t="s">
        <v>61</v>
      </c>
      <c r="G1054" t="s">
        <v>61</v>
      </c>
      <c r="H1054" t="s">
        <v>61</v>
      </c>
      <c r="I1054" t="s">
        <v>62</v>
      </c>
      <c r="J1054" t="s">
        <v>61</v>
      </c>
      <c r="K1054" t="s">
        <v>61</v>
      </c>
      <c r="L1054" t="s">
        <v>61</v>
      </c>
      <c r="M1054" t="s">
        <v>62</v>
      </c>
      <c r="N1054" t="s">
        <v>61</v>
      </c>
    </row>
    <row r="1055" spans="1:14" x14ac:dyDescent="0.2">
      <c r="A1055" s="1" t="s">
        <v>8117</v>
      </c>
      <c r="B1055" s="1" t="s">
        <v>31959</v>
      </c>
      <c r="C1055" t="s">
        <v>6120</v>
      </c>
      <c r="D1055" s="22">
        <v>30333126</v>
      </c>
      <c r="E1055" t="s">
        <v>61</v>
      </c>
      <c r="F1055" t="s">
        <v>61</v>
      </c>
      <c r="G1055" t="s">
        <v>61</v>
      </c>
      <c r="H1055" t="s">
        <v>61</v>
      </c>
      <c r="I1055" t="s">
        <v>61</v>
      </c>
      <c r="J1055" t="s">
        <v>61</v>
      </c>
      <c r="K1055" t="s">
        <v>61</v>
      </c>
      <c r="L1055" t="s">
        <v>61</v>
      </c>
      <c r="M1055" t="s">
        <v>62</v>
      </c>
      <c r="N1055" t="s">
        <v>61</v>
      </c>
    </row>
    <row r="1056" spans="1:14" x14ac:dyDescent="0.2">
      <c r="A1056" s="1" t="s">
        <v>8118</v>
      </c>
      <c r="B1056" s="1" t="s">
        <v>31960</v>
      </c>
      <c r="C1056" t="s">
        <v>6121</v>
      </c>
      <c r="D1056" s="22">
        <v>30333126</v>
      </c>
      <c r="E1056" t="s">
        <v>61</v>
      </c>
      <c r="F1056" t="s">
        <v>61</v>
      </c>
      <c r="G1056" t="s">
        <v>61</v>
      </c>
      <c r="H1056" t="s">
        <v>61</v>
      </c>
      <c r="I1056" t="s">
        <v>61</v>
      </c>
      <c r="J1056" t="s">
        <v>61</v>
      </c>
      <c r="K1056" t="s">
        <v>61</v>
      </c>
      <c r="L1056" t="s">
        <v>61</v>
      </c>
      <c r="M1056" t="s">
        <v>62</v>
      </c>
      <c r="N1056" t="s">
        <v>61</v>
      </c>
    </row>
    <row r="1057" spans="1:14" x14ac:dyDescent="0.2">
      <c r="A1057" s="1" t="s">
        <v>8119</v>
      </c>
      <c r="B1057" s="1" t="s">
        <v>31961</v>
      </c>
      <c r="C1057" t="s">
        <v>6122</v>
      </c>
      <c r="D1057" s="22">
        <v>30333126</v>
      </c>
      <c r="E1057" t="s">
        <v>61</v>
      </c>
      <c r="F1057" t="s">
        <v>61</v>
      </c>
      <c r="G1057" t="s">
        <v>61</v>
      </c>
      <c r="H1057" t="s">
        <v>61</v>
      </c>
      <c r="I1057" t="s">
        <v>62</v>
      </c>
      <c r="J1057" t="s">
        <v>61</v>
      </c>
      <c r="K1057" t="s">
        <v>61</v>
      </c>
      <c r="L1057" t="s">
        <v>61</v>
      </c>
      <c r="M1057" t="s">
        <v>62</v>
      </c>
      <c r="N1057" t="s">
        <v>61</v>
      </c>
    </row>
    <row r="1058" spans="1:14" x14ac:dyDescent="0.2">
      <c r="A1058" s="1" t="s">
        <v>8120</v>
      </c>
      <c r="B1058" s="1" t="s">
        <v>31962</v>
      </c>
      <c r="C1058" t="s">
        <v>6123</v>
      </c>
      <c r="D1058" s="22">
        <v>30333126</v>
      </c>
      <c r="E1058" t="s">
        <v>61</v>
      </c>
      <c r="F1058" t="s">
        <v>61</v>
      </c>
      <c r="G1058" t="s">
        <v>61</v>
      </c>
      <c r="H1058" t="s">
        <v>61</v>
      </c>
      <c r="I1058" t="s">
        <v>62</v>
      </c>
      <c r="J1058" t="s">
        <v>61</v>
      </c>
      <c r="K1058" t="s">
        <v>62</v>
      </c>
      <c r="L1058" t="s">
        <v>62</v>
      </c>
      <c r="M1058" t="s">
        <v>61</v>
      </c>
      <c r="N1058" t="s">
        <v>61</v>
      </c>
    </row>
    <row r="1059" spans="1:14" x14ac:dyDescent="0.2">
      <c r="A1059" s="1" t="s">
        <v>8121</v>
      </c>
      <c r="B1059" s="1" t="s">
        <v>31963</v>
      </c>
      <c r="C1059" t="s">
        <v>6124</v>
      </c>
      <c r="D1059" s="22">
        <v>30333126</v>
      </c>
      <c r="E1059" t="s">
        <v>62</v>
      </c>
      <c r="F1059" t="s">
        <v>62</v>
      </c>
      <c r="G1059" t="s">
        <v>62</v>
      </c>
      <c r="H1059" t="s">
        <v>61</v>
      </c>
      <c r="I1059" t="s">
        <v>62</v>
      </c>
      <c r="J1059" t="s">
        <v>62</v>
      </c>
      <c r="K1059" t="s">
        <v>61</v>
      </c>
      <c r="M1059" t="s">
        <v>62</v>
      </c>
      <c r="N1059" t="s">
        <v>62</v>
      </c>
    </row>
    <row r="1060" spans="1:14" x14ac:dyDescent="0.2">
      <c r="A1060" s="1" t="s">
        <v>8122</v>
      </c>
      <c r="B1060" s="1" t="s">
        <v>31964</v>
      </c>
      <c r="C1060" t="s">
        <v>6125</v>
      </c>
      <c r="D1060" s="22">
        <v>30333126</v>
      </c>
      <c r="E1060" t="s">
        <v>62</v>
      </c>
      <c r="F1060" t="s">
        <v>62</v>
      </c>
      <c r="G1060" t="s">
        <v>62</v>
      </c>
      <c r="H1060" t="s">
        <v>61</v>
      </c>
      <c r="I1060" t="s">
        <v>62</v>
      </c>
      <c r="J1060" t="s">
        <v>62</v>
      </c>
      <c r="K1060" t="s">
        <v>61</v>
      </c>
      <c r="M1060" t="s">
        <v>62</v>
      </c>
      <c r="N1060" t="s">
        <v>62</v>
      </c>
    </row>
    <row r="1061" spans="1:14" x14ac:dyDescent="0.2">
      <c r="A1061" s="1" t="s">
        <v>8123</v>
      </c>
      <c r="B1061" s="1" t="s">
        <v>31965</v>
      </c>
      <c r="C1061" t="s">
        <v>6126</v>
      </c>
      <c r="D1061">
        <v>30333126</v>
      </c>
      <c r="E1061" t="s">
        <v>62</v>
      </c>
      <c r="F1061" t="s">
        <v>62</v>
      </c>
      <c r="G1061" t="s">
        <v>62</v>
      </c>
      <c r="H1061" t="s">
        <v>61</v>
      </c>
      <c r="I1061" t="s">
        <v>62</v>
      </c>
      <c r="J1061" t="s">
        <v>62</v>
      </c>
      <c r="K1061" t="s">
        <v>61</v>
      </c>
      <c r="M1061" t="s">
        <v>62</v>
      </c>
      <c r="N1061" t="s">
        <v>62</v>
      </c>
    </row>
    <row r="1062" spans="1:14" x14ac:dyDescent="0.2">
      <c r="A1062" s="1" t="s">
        <v>8124</v>
      </c>
      <c r="B1062" s="1" t="s">
        <v>31966</v>
      </c>
      <c r="C1062" t="s">
        <v>6127</v>
      </c>
      <c r="D1062" s="22">
        <v>30333126</v>
      </c>
      <c r="E1062" t="s">
        <v>62</v>
      </c>
      <c r="F1062" t="s">
        <v>61</v>
      </c>
      <c r="G1062" t="s">
        <v>61</v>
      </c>
      <c r="H1062" t="s">
        <v>61</v>
      </c>
      <c r="I1062" t="s">
        <v>62</v>
      </c>
      <c r="J1062" t="s">
        <v>61</v>
      </c>
      <c r="K1062" t="s">
        <v>61</v>
      </c>
      <c r="L1062" t="s">
        <v>62</v>
      </c>
      <c r="M1062" t="s">
        <v>62</v>
      </c>
      <c r="N1062" t="s">
        <v>61</v>
      </c>
    </row>
    <row r="1063" spans="1:14" x14ac:dyDescent="0.2">
      <c r="A1063" s="1" t="s">
        <v>8125</v>
      </c>
      <c r="B1063" s="1" t="s">
        <v>31967</v>
      </c>
      <c r="C1063" t="s">
        <v>6128</v>
      </c>
      <c r="D1063" s="22">
        <v>30333126</v>
      </c>
      <c r="E1063" t="s">
        <v>62</v>
      </c>
      <c r="G1063" t="s">
        <v>61</v>
      </c>
      <c r="H1063" t="s">
        <v>61</v>
      </c>
      <c r="I1063" t="s">
        <v>62</v>
      </c>
      <c r="J1063" t="s">
        <v>61</v>
      </c>
      <c r="K1063" t="s">
        <v>61</v>
      </c>
      <c r="L1063" t="s">
        <v>62</v>
      </c>
      <c r="M1063" t="s">
        <v>62</v>
      </c>
      <c r="N1063" t="s">
        <v>61</v>
      </c>
    </row>
    <row r="1064" spans="1:14" x14ac:dyDescent="0.2">
      <c r="A1064" s="1" t="s">
        <v>8126</v>
      </c>
      <c r="B1064" s="1" t="s">
        <v>31968</v>
      </c>
      <c r="C1064" t="s">
        <v>6129</v>
      </c>
      <c r="D1064" s="22">
        <v>30333126</v>
      </c>
      <c r="E1064" t="s">
        <v>61</v>
      </c>
      <c r="F1064" t="s">
        <v>61</v>
      </c>
      <c r="G1064" t="s">
        <v>61</v>
      </c>
      <c r="H1064" t="s">
        <v>61</v>
      </c>
      <c r="I1064" t="s">
        <v>61</v>
      </c>
      <c r="J1064" t="s">
        <v>61</v>
      </c>
      <c r="K1064" t="s">
        <v>61</v>
      </c>
      <c r="M1064" t="s">
        <v>61</v>
      </c>
      <c r="N1064" t="s">
        <v>61</v>
      </c>
    </row>
    <row r="1065" spans="1:14" x14ac:dyDescent="0.2">
      <c r="A1065" s="1" t="s">
        <v>8127</v>
      </c>
      <c r="B1065" s="1" t="s">
        <v>31969</v>
      </c>
      <c r="C1065" t="s">
        <v>6130</v>
      </c>
      <c r="D1065" s="22">
        <v>30333126</v>
      </c>
      <c r="E1065" t="s">
        <v>61</v>
      </c>
      <c r="F1065" t="s">
        <v>61</v>
      </c>
      <c r="G1065" t="s">
        <v>61</v>
      </c>
      <c r="H1065" t="s">
        <v>61</v>
      </c>
      <c r="I1065" t="s">
        <v>61</v>
      </c>
      <c r="J1065" t="s">
        <v>61</v>
      </c>
      <c r="K1065" t="s">
        <v>61</v>
      </c>
      <c r="M1065" t="s">
        <v>61</v>
      </c>
      <c r="N1065" t="s">
        <v>61</v>
      </c>
    </row>
    <row r="1066" spans="1:14" x14ac:dyDescent="0.2">
      <c r="A1066" s="1" t="s">
        <v>8128</v>
      </c>
      <c r="B1066" s="1" t="s">
        <v>31970</v>
      </c>
      <c r="C1066" t="s">
        <v>6131</v>
      </c>
      <c r="D1066" s="22">
        <v>30333126</v>
      </c>
      <c r="E1066" t="s">
        <v>61</v>
      </c>
      <c r="F1066" t="s">
        <v>61</v>
      </c>
      <c r="G1066" t="s">
        <v>61</v>
      </c>
      <c r="H1066" t="s">
        <v>61</v>
      </c>
      <c r="I1066" t="s">
        <v>61</v>
      </c>
      <c r="J1066" t="s">
        <v>61</v>
      </c>
      <c r="K1066" t="s">
        <v>61</v>
      </c>
      <c r="L1066" t="s">
        <v>62</v>
      </c>
      <c r="M1066" t="s">
        <v>62</v>
      </c>
      <c r="N1066" t="s">
        <v>61</v>
      </c>
    </row>
    <row r="1067" spans="1:14" x14ac:dyDescent="0.2">
      <c r="A1067" s="1" t="s">
        <v>8129</v>
      </c>
      <c r="B1067" s="1" t="s">
        <v>31971</v>
      </c>
      <c r="C1067" t="s">
        <v>6132</v>
      </c>
      <c r="D1067" s="22">
        <v>30333126</v>
      </c>
      <c r="E1067" t="s">
        <v>62</v>
      </c>
      <c r="F1067" t="s">
        <v>61</v>
      </c>
      <c r="G1067" t="s">
        <v>61</v>
      </c>
      <c r="H1067" t="s">
        <v>61</v>
      </c>
      <c r="I1067" t="s">
        <v>62</v>
      </c>
      <c r="J1067" t="s">
        <v>61</v>
      </c>
      <c r="M1067" t="s">
        <v>62</v>
      </c>
      <c r="N1067" t="s">
        <v>61</v>
      </c>
    </row>
    <row r="1068" spans="1:14" x14ac:dyDescent="0.2">
      <c r="A1068" s="1" t="s">
        <v>8130</v>
      </c>
      <c r="B1068" s="1" t="s">
        <v>31972</v>
      </c>
      <c r="C1068" t="s">
        <v>6133</v>
      </c>
      <c r="D1068" s="22">
        <v>30333126</v>
      </c>
      <c r="E1068" t="s">
        <v>62</v>
      </c>
      <c r="F1068" t="s">
        <v>62</v>
      </c>
      <c r="G1068" t="s">
        <v>62</v>
      </c>
      <c r="H1068" t="s">
        <v>61</v>
      </c>
      <c r="I1068" t="s">
        <v>62</v>
      </c>
      <c r="J1068" t="s">
        <v>62</v>
      </c>
      <c r="K1068" t="s">
        <v>61</v>
      </c>
      <c r="M1068" t="s">
        <v>62</v>
      </c>
      <c r="N1068" t="s">
        <v>62</v>
      </c>
    </row>
    <row r="1069" spans="1:14" x14ac:dyDescent="0.2">
      <c r="A1069" s="1" t="s">
        <v>8131</v>
      </c>
      <c r="B1069" s="1" t="s">
        <v>31973</v>
      </c>
      <c r="C1069" t="s">
        <v>6134</v>
      </c>
      <c r="D1069" s="22">
        <v>30333126</v>
      </c>
      <c r="E1069" t="s">
        <v>62</v>
      </c>
      <c r="F1069" t="s">
        <v>62</v>
      </c>
      <c r="G1069" t="s">
        <v>62</v>
      </c>
      <c r="H1069" t="s">
        <v>61</v>
      </c>
      <c r="I1069" t="s">
        <v>62</v>
      </c>
      <c r="J1069" t="s">
        <v>62</v>
      </c>
      <c r="K1069" t="s">
        <v>61</v>
      </c>
      <c r="M1069" t="s">
        <v>62</v>
      </c>
      <c r="N1069" t="s">
        <v>62</v>
      </c>
    </row>
    <row r="1070" spans="1:14" x14ac:dyDescent="0.2">
      <c r="A1070" s="1" t="s">
        <v>8132</v>
      </c>
      <c r="B1070" s="1" t="s">
        <v>31974</v>
      </c>
      <c r="C1070" t="s">
        <v>6135</v>
      </c>
      <c r="D1070" s="22">
        <v>30333126</v>
      </c>
      <c r="E1070" t="s">
        <v>61</v>
      </c>
      <c r="F1070" t="s">
        <v>61</v>
      </c>
      <c r="G1070" t="s">
        <v>61</v>
      </c>
      <c r="H1070" t="s">
        <v>61</v>
      </c>
      <c r="I1070" t="s">
        <v>61</v>
      </c>
      <c r="J1070" t="s">
        <v>61</v>
      </c>
      <c r="K1070" t="s">
        <v>61</v>
      </c>
      <c r="M1070" t="s">
        <v>61</v>
      </c>
      <c r="N1070" t="s">
        <v>61</v>
      </c>
    </row>
    <row r="1071" spans="1:14" x14ac:dyDescent="0.2">
      <c r="A1071" s="1" t="s">
        <v>8133</v>
      </c>
      <c r="B1071" s="1" t="s">
        <v>31975</v>
      </c>
      <c r="C1071" t="s">
        <v>6136</v>
      </c>
      <c r="D1071" s="22">
        <v>30333126</v>
      </c>
      <c r="E1071" t="s">
        <v>61</v>
      </c>
      <c r="F1071" t="s">
        <v>61</v>
      </c>
      <c r="G1071" t="s">
        <v>61</v>
      </c>
      <c r="H1071" t="s">
        <v>61</v>
      </c>
      <c r="I1071" t="s">
        <v>61</v>
      </c>
      <c r="J1071" t="s">
        <v>61</v>
      </c>
      <c r="K1071" t="s">
        <v>61</v>
      </c>
      <c r="L1071" t="s">
        <v>62</v>
      </c>
      <c r="M1071" t="s">
        <v>61</v>
      </c>
      <c r="N1071" t="s">
        <v>61</v>
      </c>
    </row>
    <row r="1072" spans="1:14" x14ac:dyDescent="0.2">
      <c r="A1072" s="1" t="s">
        <v>8134</v>
      </c>
      <c r="B1072" s="1" t="s">
        <v>31976</v>
      </c>
      <c r="C1072" t="s">
        <v>6137</v>
      </c>
      <c r="D1072">
        <v>30333126</v>
      </c>
      <c r="E1072" t="s">
        <v>61</v>
      </c>
      <c r="F1072" t="s">
        <v>61</v>
      </c>
      <c r="G1072" t="s">
        <v>61</v>
      </c>
      <c r="H1072" t="s">
        <v>61</v>
      </c>
      <c r="I1072" t="s">
        <v>61</v>
      </c>
      <c r="J1072" t="s">
        <v>61</v>
      </c>
      <c r="K1072" t="s">
        <v>61</v>
      </c>
      <c r="N1072" t="s">
        <v>61</v>
      </c>
    </row>
    <row r="1073" spans="1:14" x14ac:dyDescent="0.2">
      <c r="A1073" s="1" t="s">
        <v>8135</v>
      </c>
      <c r="B1073" s="1" t="s">
        <v>31977</v>
      </c>
      <c r="C1073" t="s">
        <v>6138</v>
      </c>
      <c r="D1073" s="22">
        <v>30333126</v>
      </c>
      <c r="E1073" t="s">
        <v>62</v>
      </c>
      <c r="F1073" t="s">
        <v>62</v>
      </c>
      <c r="G1073" t="s">
        <v>62</v>
      </c>
      <c r="H1073" t="s">
        <v>61</v>
      </c>
      <c r="I1073" t="s">
        <v>62</v>
      </c>
      <c r="J1073" t="s">
        <v>62</v>
      </c>
      <c r="K1073" t="s">
        <v>61</v>
      </c>
      <c r="M1073" t="s">
        <v>62</v>
      </c>
      <c r="N1073" t="s">
        <v>62</v>
      </c>
    </row>
    <row r="1074" spans="1:14" x14ac:dyDescent="0.2">
      <c r="A1074" s="1" t="s">
        <v>8136</v>
      </c>
      <c r="B1074" s="1" t="s">
        <v>31978</v>
      </c>
      <c r="C1074" t="s">
        <v>6139</v>
      </c>
      <c r="D1074" s="22">
        <v>30333126</v>
      </c>
      <c r="E1074" t="s">
        <v>62</v>
      </c>
      <c r="F1074" t="s">
        <v>62</v>
      </c>
      <c r="G1074" t="s">
        <v>62</v>
      </c>
      <c r="H1074" t="s">
        <v>61</v>
      </c>
      <c r="I1074" t="s">
        <v>62</v>
      </c>
      <c r="J1074" t="s">
        <v>62</v>
      </c>
      <c r="K1074" t="s">
        <v>61</v>
      </c>
      <c r="M1074" t="s">
        <v>62</v>
      </c>
      <c r="N1074" t="s">
        <v>62</v>
      </c>
    </row>
    <row r="1075" spans="1:14" x14ac:dyDescent="0.2">
      <c r="A1075" s="1" t="s">
        <v>8137</v>
      </c>
      <c r="B1075" s="1" t="s">
        <v>31979</v>
      </c>
      <c r="C1075" t="s">
        <v>6140</v>
      </c>
      <c r="D1075" s="22">
        <v>30333126</v>
      </c>
      <c r="E1075" t="s">
        <v>61</v>
      </c>
      <c r="F1075" t="s">
        <v>61</v>
      </c>
      <c r="G1075" t="s">
        <v>61</v>
      </c>
      <c r="H1075" t="s">
        <v>61</v>
      </c>
      <c r="I1075" t="s">
        <v>61</v>
      </c>
      <c r="J1075" t="s">
        <v>61</v>
      </c>
      <c r="K1075" t="s">
        <v>61</v>
      </c>
      <c r="M1075" t="s">
        <v>62</v>
      </c>
      <c r="N1075" t="s">
        <v>61</v>
      </c>
    </row>
    <row r="1076" spans="1:14" x14ac:dyDescent="0.2">
      <c r="A1076" s="1" t="s">
        <v>8138</v>
      </c>
      <c r="B1076" s="1" t="s">
        <v>31980</v>
      </c>
      <c r="C1076" t="s">
        <v>6141</v>
      </c>
      <c r="D1076" s="22">
        <v>30333126</v>
      </c>
      <c r="E1076" t="s">
        <v>61</v>
      </c>
      <c r="F1076" t="s">
        <v>61</v>
      </c>
      <c r="G1076" t="s">
        <v>61</v>
      </c>
      <c r="H1076" t="s">
        <v>61</v>
      </c>
      <c r="I1076" t="s">
        <v>62</v>
      </c>
      <c r="J1076" t="s">
        <v>61</v>
      </c>
      <c r="K1076" t="s">
        <v>61</v>
      </c>
      <c r="L1076" t="s">
        <v>61</v>
      </c>
      <c r="M1076" t="s">
        <v>62</v>
      </c>
      <c r="N1076" t="s">
        <v>61</v>
      </c>
    </row>
    <row r="1077" spans="1:14" x14ac:dyDescent="0.2">
      <c r="A1077" s="1" t="s">
        <v>8139</v>
      </c>
      <c r="B1077" s="1" t="s">
        <v>31981</v>
      </c>
      <c r="C1077" t="s">
        <v>6142</v>
      </c>
      <c r="D1077" s="22">
        <v>30333126</v>
      </c>
      <c r="E1077" t="s">
        <v>61</v>
      </c>
      <c r="F1077" t="s">
        <v>61</v>
      </c>
      <c r="G1077" t="s">
        <v>61</v>
      </c>
      <c r="H1077" t="s">
        <v>61</v>
      </c>
      <c r="I1077" t="s">
        <v>61</v>
      </c>
      <c r="J1077" t="s">
        <v>61</v>
      </c>
      <c r="K1077" t="s">
        <v>61</v>
      </c>
      <c r="L1077" t="s">
        <v>61</v>
      </c>
      <c r="M1077" t="s">
        <v>62</v>
      </c>
      <c r="N1077" t="s">
        <v>61</v>
      </c>
    </row>
    <row r="1078" spans="1:14" x14ac:dyDescent="0.2">
      <c r="A1078" s="1" t="s">
        <v>8140</v>
      </c>
      <c r="B1078" s="1" t="s">
        <v>31982</v>
      </c>
      <c r="C1078" t="s">
        <v>6143</v>
      </c>
      <c r="D1078" s="22">
        <v>30333126</v>
      </c>
      <c r="E1078" t="s">
        <v>61</v>
      </c>
      <c r="F1078" t="s">
        <v>61</v>
      </c>
      <c r="G1078" t="s">
        <v>61</v>
      </c>
      <c r="H1078" t="s">
        <v>61</v>
      </c>
      <c r="I1078" t="s">
        <v>61</v>
      </c>
      <c r="J1078" t="s">
        <v>61</v>
      </c>
      <c r="K1078" t="s">
        <v>61</v>
      </c>
      <c r="L1078" t="s">
        <v>61</v>
      </c>
      <c r="M1078" t="s">
        <v>62</v>
      </c>
      <c r="N1078" t="s">
        <v>61</v>
      </c>
    </row>
    <row r="1079" spans="1:14" x14ac:dyDescent="0.2">
      <c r="A1079" s="1" t="s">
        <v>8141</v>
      </c>
      <c r="B1079" s="1" t="s">
        <v>31983</v>
      </c>
      <c r="C1079" t="s">
        <v>6144</v>
      </c>
      <c r="D1079" s="22">
        <v>30333126</v>
      </c>
      <c r="E1079" t="s">
        <v>61</v>
      </c>
      <c r="F1079" t="s">
        <v>61</v>
      </c>
      <c r="G1079" t="s">
        <v>61</v>
      </c>
      <c r="H1079" t="s">
        <v>61</v>
      </c>
      <c r="I1079" t="s">
        <v>61</v>
      </c>
      <c r="J1079" t="s">
        <v>61</v>
      </c>
      <c r="K1079" t="s">
        <v>62</v>
      </c>
      <c r="L1079" t="s">
        <v>62</v>
      </c>
      <c r="M1079" t="s">
        <v>62</v>
      </c>
      <c r="N1079" t="s">
        <v>61</v>
      </c>
    </row>
    <row r="1080" spans="1:14" x14ac:dyDescent="0.2">
      <c r="A1080" s="1" t="s">
        <v>8142</v>
      </c>
      <c r="B1080" s="1" t="s">
        <v>31984</v>
      </c>
      <c r="C1080" t="s">
        <v>6145</v>
      </c>
      <c r="D1080" s="22">
        <v>30333126</v>
      </c>
      <c r="E1080" t="s">
        <v>61</v>
      </c>
      <c r="F1080" t="s">
        <v>61</v>
      </c>
      <c r="G1080" t="s">
        <v>61</v>
      </c>
      <c r="H1080" t="s">
        <v>61</v>
      </c>
      <c r="I1080" t="s">
        <v>62</v>
      </c>
      <c r="J1080" t="s">
        <v>61</v>
      </c>
      <c r="K1080" t="s">
        <v>61</v>
      </c>
      <c r="L1080" t="s">
        <v>62</v>
      </c>
      <c r="M1080" t="s">
        <v>62</v>
      </c>
      <c r="N1080" t="s">
        <v>61</v>
      </c>
    </row>
    <row r="1081" spans="1:14" x14ac:dyDescent="0.2">
      <c r="A1081" s="1" t="s">
        <v>8143</v>
      </c>
      <c r="B1081" s="1" t="s">
        <v>31985</v>
      </c>
      <c r="C1081" t="s">
        <v>6146</v>
      </c>
      <c r="D1081" s="22">
        <v>30333126</v>
      </c>
      <c r="E1081" t="s">
        <v>61</v>
      </c>
      <c r="F1081" t="s">
        <v>61</v>
      </c>
      <c r="G1081" t="s">
        <v>61</v>
      </c>
      <c r="H1081" t="s">
        <v>61</v>
      </c>
      <c r="I1081" t="s">
        <v>61</v>
      </c>
      <c r="J1081" t="s">
        <v>61</v>
      </c>
      <c r="K1081" t="s">
        <v>61</v>
      </c>
      <c r="L1081" t="s">
        <v>61</v>
      </c>
      <c r="M1081" t="s">
        <v>62</v>
      </c>
      <c r="N1081" t="s">
        <v>61</v>
      </c>
    </row>
    <row r="1082" spans="1:14" x14ac:dyDescent="0.2">
      <c r="A1082" s="1" t="s">
        <v>8144</v>
      </c>
      <c r="B1082" s="1" t="s">
        <v>31986</v>
      </c>
      <c r="C1082" t="s">
        <v>6147</v>
      </c>
      <c r="D1082" s="22">
        <v>30333126</v>
      </c>
      <c r="E1082" t="s">
        <v>61</v>
      </c>
      <c r="F1082" t="s">
        <v>61</v>
      </c>
      <c r="G1082" t="s">
        <v>61</v>
      </c>
      <c r="H1082" t="s">
        <v>61</v>
      </c>
      <c r="I1082" t="s">
        <v>62</v>
      </c>
      <c r="J1082" t="s">
        <v>61</v>
      </c>
      <c r="K1082" t="s">
        <v>61</v>
      </c>
      <c r="L1082" t="s">
        <v>61</v>
      </c>
      <c r="M1082" t="s">
        <v>62</v>
      </c>
      <c r="N1082" t="s">
        <v>61</v>
      </c>
    </row>
    <row r="1083" spans="1:14" x14ac:dyDescent="0.2">
      <c r="A1083" s="1" t="s">
        <v>8145</v>
      </c>
      <c r="B1083" s="1" t="s">
        <v>31987</v>
      </c>
      <c r="C1083" t="s">
        <v>6148</v>
      </c>
      <c r="D1083">
        <v>30333126</v>
      </c>
      <c r="E1083" t="s">
        <v>62</v>
      </c>
      <c r="F1083" t="s">
        <v>62</v>
      </c>
      <c r="G1083" t="s">
        <v>62</v>
      </c>
      <c r="H1083" t="s">
        <v>61</v>
      </c>
      <c r="I1083" t="s">
        <v>61</v>
      </c>
      <c r="J1083" t="s">
        <v>62</v>
      </c>
      <c r="K1083" t="s">
        <v>61</v>
      </c>
      <c r="L1083" t="s">
        <v>61</v>
      </c>
      <c r="M1083" t="s">
        <v>62</v>
      </c>
      <c r="N1083" t="s">
        <v>62</v>
      </c>
    </row>
    <row r="1084" spans="1:14" x14ac:dyDescent="0.2">
      <c r="A1084" s="1" t="s">
        <v>8146</v>
      </c>
      <c r="B1084" s="1" t="s">
        <v>31988</v>
      </c>
      <c r="C1084" t="s">
        <v>6149</v>
      </c>
      <c r="D1084" s="22">
        <v>30333126</v>
      </c>
      <c r="E1084" t="s">
        <v>61</v>
      </c>
      <c r="F1084" t="s">
        <v>61</v>
      </c>
      <c r="G1084" t="s">
        <v>61</v>
      </c>
      <c r="H1084" t="s">
        <v>61</v>
      </c>
      <c r="I1084" t="s">
        <v>61</v>
      </c>
      <c r="J1084" t="s">
        <v>61</v>
      </c>
      <c r="K1084" t="s">
        <v>61</v>
      </c>
      <c r="L1084" t="s">
        <v>62</v>
      </c>
      <c r="M1084" t="s">
        <v>61</v>
      </c>
      <c r="N1084" t="s">
        <v>61</v>
      </c>
    </row>
    <row r="1085" spans="1:14" x14ac:dyDescent="0.2">
      <c r="A1085" s="1" t="s">
        <v>8147</v>
      </c>
      <c r="B1085" s="1" t="s">
        <v>31989</v>
      </c>
      <c r="C1085" t="s">
        <v>6150</v>
      </c>
      <c r="D1085" s="22">
        <v>30333126</v>
      </c>
      <c r="E1085" t="s">
        <v>61</v>
      </c>
      <c r="F1085" t="s">
        <v>61</v>
      </c>
      <c r="G1085" t="s">
        <v>61</v>
      </c>
      <c r="H1085" t="s">
        <v>61</v>
      </c>
      <c r="I1085" t="s">
        <v>61</v>
      </c>
      <c r="J1085" t="s">
        <v>61</v>
      </c>
      <c r="K1085" t="s">
        <v>61</v>
      </c>
      <c r="L1085" t="s">
        <v>61</v>
      </c>
      <c r="M1085" t="s">
        <v>62</v>
      </c>
      <c r="N1085" t="s">
        <v>61</v>
      </c>
    </row>
    <row r="1086" spans="1:14" x14ac:dyDescent="0.2">
      <c r="A1086" s="1" t="s">
        <v>8148</v>
      </c>
      <c r="B1086" s="1" t="s">
        <v>31990</v>
      </c>
      <c r="C1086" t="s">
        <v>6151</v>
      </c>
      <c r="D1086" s="22">
        <v>30333126</v>
      </c>
      <c r="E1086" t="s">
        <v>61</v>
      </c>
      <c r="F1086" t="s">
        <v>61</v>
      </c>
      <c r="G1086" t="s">
        <v>61</v>
      </c>
      <c r="H1086" t="s">
        <v>61</v>
      </c>
      <c r="I1086" t="s">
        <v>61</v>
      </c>
      <c r="J1086" t="s">
        <v>61</v>
      </c>
      <c r="K1086" t="s">
        <v>61</v>
      </c>
      <c r="L1086" t="s">
        <v>61</v>
      </c>
      <c r="M1086" t="s">
        <v>62</v>
      </c>
      <c r="N1086" t="s">
        <v>61</v>
      </c>
    </row>
    <row r="1087" spans="1:14" x14ac:dyDescent="0.2">
      <c r="A1087" s="1" t="s">
        <v>8149</v>
      </c>
      <c r="B1087" s="1" t="s">
        <v>31991</v>
      </c>
      <c r="C1087" t="s">
        <v>6152</v>
      </c>
      <c r="D1087" s="22">
        <v>30333126</v>
      </c>
      <c r="E1087" t="s">
        <v>62</v>
      </c>
      <c r="G1087" t="s">
        <v>61</v>
      </c>
      <c r="H1087" t="s">
        <v>61</v>
      </c>
      <c r="I1087" t="s">
        <v>62</v>
      </c>
      <c r="J1087" t="s">
        <v>61</v>
      </c>
      <c r="K1087" t="s">
        <v>61</v>
      </c>
      <c r="L1087" t="s">
        <v>61</v>
      </c>
      <c r="M1087" t="s">
        <v>61</v>
      </c>
      <c r="N1087" t="s">
        <v>61</v>
      </c>
    </row>
    <row r="1088" spans="1:14" x14ac:dyDescent="0.2">
      <c r="A1088" s="1" t="s">
        <v>8150</v>
      </c>
      <c r="B1088" s="1" t="s">
        <v>31992</v>
      </c>
      <c r="C1088" t="s">
        <v>6153</v>
      </c>
      <c r="D1088" s="22">
        <v>30333126</v>
      </c>
      <c r="E1088" t="s">
        <v>61</v>
      </c>
      <c r="F1088" t="s">
        <v>61</v>
      </c>
      <c r="G1088" t="s">
        <v>61</v>
      </c>
      <c r="H1088" t="s">
        <v>61</v>
      </c>
      <c r="I1088" t="s">
        <v>61</v>
      </c>
      <c r="J1088" t="s">
        <v>61</v>
      </c>
      <c r="K1088" t="s">
        <v>61</v>
      </c>
      <c r="L1088" t="s">
        <v>61</v>
      </c>
      <c r="M1088" t="s">
        <v>62</v>
      </c>
      <c r="N1088" t="s">
        <v>61</v>
      </c>
    </row>
    <row r="1089" spans="1:14" x14ac:dyDescent="0.2">
      <c r="A1089" s="1" t="s">
        <v>8151</v>
      </c>
      <c r="B1089" s="1" t="s">
        <v>31993</v>
      </c>
      <c r="C1089" t="s">
        <v>6154</v>
      </c>
      <c r="D1089" s="22">
        <v>30333126</v>
      </c>
      <c r="E1089" t="s">
        <v>61</v>
      </c>
      <c r="F1089" t="s">
        <v>61</v>
      </c>
      <c r="G1089" t="s">
        <v>61</v>
      </c>
      <c r="H1089" t="s">
        <v>61</v>
      </c>
      <c r="I1089" t="s">
        <v>61</v>
      </c>
      <c r="J1089" t="s">
        <v>61</v>
      </c>
      <c r="K1089" t="s">
        <v>61</v>
      </c>
      <c r="L1089" t="s">
        <v>61</v>
      </c>
      <c r="M1089" t="s">
        <v>62</v>
      </c>
      <c r="N1089" t="s">
        <v>61</v>
      </c>
    </row>
    <row r="1090" spans="1:14" x14ac:dyDescent="0.2">
      <c r="A1090" s="1" t="s">
        <v>8152</v>
      </c>
      <c r="B1090" s="1" t="s">
        <v>31994</v>
      </c>
      <c r="C1090" t="s">
        <v>6155</v>
      </c>
      <c r="D1090" s="22">
        <v>30333126</v>
      </c>
      <c r="E1090" t="s">
        <v>62</v>
      </c>
      <c r="F1090" t="s">
        <v>61</v>
      </c>
      <c r="G1090" t="s">
        <v>61</v>
      </c>
      <c r="H1090" t="s">
        <v>61</v>
      </c>
      <c r="I1090" t="s">
        <v>61</v>
      </c>
      <c r="J1090" t="s">
        <v>61</v>
      </c>
      <c r="K1090" t="s">
        <v>61</v>
      </c>
      <c r="L1090" t="s">
        <v>61</v>
      </c>
      <c r="M1090" t="s">
        <v>61</v>
      </c>
      <c r="N1090" t="s">
        <v>61</v>
      </c>
    </row>
    <row r="1091" spans="1:14" x14ac:dyDescent="0.2">
      <c r="A1091" s="1" t="s">
        <v>8153</v>
      </c>
      <c r="B1091" s="1" t="s">
        <v>31995</v>
      </c>
      <c r="C1091" t="s">
        <v>6156</v>
      </c>
      <c r="D1091" s="22">
        <v>30333126</v>
      </c>
      <c r="E1091" t="s">
        <v>61</v>
      </c>
      <c r="F1091" t="s">
        <v>61</v>
      </c>
      <c r="G1091" t="s">
        <v>61</v>
      </c>
      <c r="I1091" t="s">
        <v>61</v>
      </c>
      <c r="J1091" t="s">
        <v>61</v>
      </c>
      <c r="K1091" t="s">
        <v>61</v>
      </c>
      <c r="L1091" t="s">
        <v>61</v>
      </c>
      <c r="M1091" t="s">
        <v>62</v>
      </c>
      <c r="N1091" t="s">
        <v>61</v>
      </c>
    </row>
    <row r="1092" spans="1:14" x14ac:dyDescent="0.2">
      <c r="A1092" s="1" t="s">
        <v>8154</v>
      </c>
      <c r="B1092" s="1" t="s">
        <v>31996</v>
      </c>
      <c r="C1092" t="s">
        <v>6157</v>
      </c>
      <c r="D1092" s="22">
        <v>30333126</v>
      </c>
      <c r="E1092" t="s">
        <v>61</v>
      </c>
      <c r="F1092" t="s">
        <v>61</v>
      </c>
      <c r="G1092" t="s">
        <v>61</v>
      </c>
      <c r="H1092" t="s">
        <v>61</v>
      </c>
      <c r="I1092" t="s">
        <v>62</v>
      </c>
      <c r="J1092" t="s">
        <v>61</v>
      </c>
      <c r="K1092" t="s">
        <v>61</v>
      </c>
      <c r="L1092" t="s">
        <v>62</v>
      </c>
      <c r="M1092" t="s">
        <v>62</v>
      </c>
      <c r="N1092" t="s">
        <v>61</v>
      </c>
    </row>
    <row r="1093" spans="1:14" x14ac:dyDescent="0.2">
      <c r="A1093" s="1" t="s">
        <v>8155</v>
      </c>
      <c r="B1093" s="1" t="s">
        <v>31997</v>
      </c>
      <c r="C1093" t="s">
        <v>6158</v>
      </c>
      <c r="D1093" s="22">
        <v>30333126</v>
      </c>
      <c r="E1093" t="s">
        <v>62</v>
      </c>
      <c r="F1093" t="s">
        <v>62</v>
      </c>
      <c r="G1093" t="s">
        <v>62</v>
      </c>
      <c r="H1093" t="s">
        <v>61</v>
      </c>
      <c r="I1093" t="s">
        <v>62</v>
      </c>
      <c r="J1093" t="s">
        <v>62</v>
      </c>
      <c r="K1093" t="s">
        <v>61</v>
      </c>
      <c r="M1093" t="s">
        <v>62</v>
      </c>
      <c r="N1093" t="s">
        <v>62</v>
      </c>
    </row>
    <row r="1094" spans="1:14" x14ac:dyDescent="0.2">
      <c r="A1094" s="1" t="s">
        <v>8156</v>
      </c>
      <c r="B1094" s="1" t="s">
        <v>31998</v>
      </c>
      <c r="C1094" t="s">
        <v>6159</v>
      </c>
      <c r="D1094">
        <v>30333126</v>
      </c>
      <c r="E1094" t="s">
        <v>62</v>
      </c>
      <c r="F1094" t="s">
        <v>62</v>
      </c>
      <c r="G1094" t="s">
        <v>62</v>
      </c>
      <c r="H1094" t="s">
        <v>61</v>
      </c>
      <c r="I1094" t="s">
        <v>62</v>
      </c>
      <c r="J1094" t="s">
        <v>62</v>
      </c>
      <c r="K1094" t="s">
        <v>61</v>
      </c>
      <c r="M1094" t="s">
        <v>62</v>
      </c>
      <c r="N1094" t="s">
        <v>62</v>
      </c>
    </row>
    <row r="1095" spans="1:14" x14ac:dyDescent="0.2">
      <c r="A1095" s="1" t="s">
        <v>8157</v>
      </c>
      <c r="B1095" s="1" t="s">
        <v>31999</v>
      </c>
      <c r="C1095" t="s">
        <v>6160</v>
      </c>
      <c r="D1095" s="22">
        <v>30333126</v>
      </c>
      <c r="E1095" t="s">
        <v>62</v>
      </c>
      <c r="F1095" t="s">
        <v>61</v>
      </c>
      <c r="G1095" t="s">
        <v>61</v>
      </c>
      <c r="H1095" t="s">
        <v>61</v>
      </c>
      <c r="I1095" t="s">
        <v>61</v>
      </c>
      <c r="J1095" t="s">
        <v>61</v>
      </c>
      <c r="K1095" t="s">
        <v>61</v>
      </c>
      <c r="M1095" t="s">
        <v>61</v>
      </c>
      <c r="N1095" t="s">
        <v>61</v>
      </c>
    </row>
    <row r="1096" spans="1:14" x14ac:dyDescent="0.2">
      <c r="A1096" s="1" t="s">
        <v>8158</v>
      </c>
      <c r="B1096" s="1" t="s">
        <v>32000</v>
      </c>
      <c r="C1096" t="s">
        <v>6161</v>
      </c>
      <c r="D1096" s="22">
        <v>30333126</v>
      </c>
      <c r="E1096" t="s">
        <v>62</v>
      </c>
      <c r="F1096" t="s">
        <v>61</v>
      </c>
      <c r="G1096" t="s">
        <v>61</v>
      </c>
      <c r="H1096" t="s">
        <v>61</v>
      </c>
      <c r="I1096" t="s">
        <v>61</v>
      </c>
      <c r="J1096" t="s">
        <v>61</v>
      </c>
      <c r="K1096" t="s">
        <v>62</v>
      </c>
      <c r="M1096" t="s">
        <v>62</v>
      </c>
      <c r="N1096" t="s">
        <v>61</v>
      </c>
    </row>
    <row r="1097" spans="1:14" x14ac:dyDescent="0.2">
      <c r="A1097" s="1" t="s">
        <v>8159</v>
      </c>
      <c r="B1097" s="1" t="s">
        <v>32001</v>
      </c>
      <c r="C1097" t="s">
        <v>6162</v>
      </c>
      <c r="D1097" s="22">
        <v>30333126</v>
      </c>
      <c r="E1097" t="s">
        <v>61</v>
      </c>
      <c r="F1097" t="s">
        <v>61</v>
      </c>
      <c r="G1097" t="s">
        <v>61</v>
      </c>
      <c r="H1097" t="s">
        <v>61</v>
      </c>
      <c r="I1097" t="s">
        <v>61</v>
      </c>
      <c r="J1097" t="s">
        <v>61</v>
      </c>
      <c r="K1097" t="s">
        <v>61</v>
      </c>
      <c r="M1097" t="s">
        <v>61</v>
      </c>
      <c r="N1097" t="s">
        <v>61</v>
      </c>
    </row>
    <row r="1098" spans="1:14" x14ac:dyDescent="0.2">
      <c r="A1098" s="1" t="s">
        <v>8160</v>
      </c>
      <c r="B1098" s="1" t="s">
        <v>32002</v>
      </c>
      <c r="C1098" t="s">
        <v>6163</v>
      </c>
      <c r="D1098" s="22">
        <v>30333126</v>
      </c>
      <c r="E1098" t="s">
        <v>62</v>
      </c>
      <c r="F1098" t="s">
        <v>62</v>
      </c>
      <c r="G1098" t="s">
        <v>62</v>
      </c>
      <c r="I1098" t="s">
        <v>62</v>
      </c>
      <c r="J1098" t="s">
        <v>62</v>
      </c>
      <c r="K1098" t="s">
        <v>62</v>
      </c>
      <c r="L1098" t="s">
        <v>62</v>
      </c>
      <c r="M1098" t="s">
        <v>62</v>
      </c>
      <c r="N1098" t="s">
        <v>62</v>
      </c>
    </row>
    <row r="1099" spans="1:14" x14ac:dyDescent="0.2">
      <c r="A1099" s="1" t="s">
        <v>8161</v>
      </c>
      <c r="B1099" s="1" t="s">
        <v>32003</v>
      </c>
      <c r="C1099" t="s">
        <v>6164</v>
      </c>
      <c r="D1099" s="22">
        <v>30333126</v>
      </c>
      <c r="E1099" t="s">
        <v>61</v>
      </c>
      <c r="F1099" t="s">
        <v>61</v>
      </c>
      <c r="G1099" t="s">
        <v>61</v>
      </c>
      <c r="H1099" t="s">
        <v>61</v>
      </c>
      <c r="I1099" t="s">
        <v>62</v>
      </c>
      <c r="J1099" t="s">
        <v>61</v>
      </c>
      <c r="K1099" t="s">
        <v>62</v>
      </c>
      <c r="L1099" t="s">
        <v>62</v>
      </c>
      <c r="M1099" t="s">
        <v>61</v>
      </c>
      <c r="N1099" t="s">
        <v>61</v>
      </c>
    </row>
    <row r="1100" spans="1:14" x14ac:dyDescent="0.2">
      <c r="A1100" s="1" t="s">
        <v>8162</v>
      </c>
      <c r="B1100" s="1" t="s">
        <v>32004</v>
      </c>
      <c r="C1100" t="s">
        <v>6165</v>
      </c>
      <c r="D1100" s="22">
        <v>30333126</v>
      </c>
      <c r="E1100" t="s">
        <v>62</v>
      </c>
      <c r="F1100" t="s">
        <v>62</v>
      </c>
      <c r="G1100" t="s">
        <v>62</v>
      </c>
      <c r="H1100" t="s">
        <v>61</v>
      </c>
      <c r="I1100" t="s">
        <v>61</v>
      </c>
      <c r="J1100" t="s">
        <v>62</v>
      </c>
      <c r="L1100" t="s">
        <v>62</v>
      </c>
      <c r="M1100" t="s">
        <v>62</v>
      </c>
      <c r="N1100" t="s">
        <v>62</v>
      </c>
    </row>
    <row r="1101" spans="1:14" x14ac:dyDescent="0.2">
      <c r="A1101" s="1" t="s">
        <v>8163</v>
      </c>
      <c r="B1101" s="1" t="s">
        <v>32005</v>
      </c>
      <c r="C1101" t="s">
        <v>6166</v>
      </c>
      <c r="D1101" s="22">
        <v>30333126</v>
      </c>
      <c r="E1101" t="s">
        <v>62</v>
      </c>
      <c r="F1101" t="s">
        <v>62</v>
      </c>
      <c r="G1101" t="s">
        <v>62</v>
      </c>
      <c r="H1101" t="s">
        <v>61</v>
      </c>
      <c r="I1101" t="s">
        <v>61</v>
      </c>
      <c r="J1101" t="s">
        <v>62</v>
      </c>
      <c r="K1101" t="s">
        <v>61</v>
      </c>
      <c r="L1101" t="s">
        <v>62</v>
      </c>
      <c r="M1101" t="s">
        <v>62</v>
      </c>
      <c r="N1101" t="s">
        <v>62</v>
      </c>
    </row>
    <row r="1102" spans="1:14" x14ac:dyDescent="0.2">
      <c r="A1102" s="1" t="s">
        <v>8164</v>
      </c>
      <c r="B1102" s="1" t="s">
        <v>32006</v>
      </c>
      <c r="C1102" t="s">
        <v>6167</v>
      </c>
      <c r="D1102" s="22">
        <v>30333126</v>
      </c>
      <c r="E1102" t="s">
        <v>61</v>
      </c>
      <c r="F1102" t="s">
        <v>61</v>
      </c>
      <c r="G1102" t="s">
        <v>61</v>
      </c>
      <c r="H1102" t="s">
        <v>61</v>
      </c>
      <c r="I1102" t="s">
        <v>62</v>
      </c>
      <c r="J1102" t="s">
        <v>61</v>
      </c>
      <c r="K1102" t="s">
        <v>61</v>
      </c>
      <c r="L1102" t="s">
        <v>62</v>
      </c>
      <c r="M1102" t="s">
        <v>62</v>
      </c>
      <c r="N1102" t="s">
        <v>61</v>
      </c>
    </row>
    <row r="1103" spans="1:14" x14ac:dyDescent="0.2">
      <c r="A1103" s="1" t="s">
        <v>8165</v>
      </c>
      <c r="B1103" s="1" t="s">
        <v>32007</v>
      </c>
      <c r="C1103" t="s">
        <v>6168</v>
      </c>
      <c r="D1103" s="22">
        <v>30333126</v>
      </c>
      <c r="E1103" t="s">
        <v>62</v>
      </c>
      <c r="F1103" t="s">
        <v>61</v>
      </c>
      <c r="G1103" t="s">
        <v>61</v>
      </c>
      <c r="H1103" t="s">
        <v>61</v>
      </c>
      <c r="I1103" t="s">
        <v>62</v>
      </c>
      <c r="J1103" t="s">
        <v>61</v>
      </c>
      <c r="K1103" t="s">
        <v>61</v>
      </c>
      <c r="L1103" t="s">
        <v>62</v>
      </c>
      <c r="M1103" t="s">
        <v>62</v>
      </c>
      <c r="N1103" t="s">
        <v>61</v>
      </c>
    </row>
    <row r="1104" spans="1:14" x14ac:dyDescent="0.2">
      <c r="A1104" s="1" t="s">
        <v>8166</v>
      </c>
      <c r="B1104" s="1" t="s">
        <v>32008</v>
      </c>
      <c r="C1104" t="s">
        <v>6169</v>
      </c>
      <c r="D1104" s="22">
        <v>30333126</v>
      </c>
      <c r="E1104" t="s">
        <v>61</v>
      </c>
      <c r="F1104" t="s">
        <v>61</v>
      </c>
      <c r="G1104" t="s">
        <v>61</v>
      </c>
      <c r="H1104" t="s">
        <v>61</v>
      </c>
      <c r="I1104" t="s">
        <v>62</v>
      </c>
      <c r="J1104" t="s">
        <v>61</v>
      </c>
      <c r="K1104" t="s">
        <v>61</v>
      </c>
      <c r="L1104" t="s">
        <v>61</v>
      </c>
      <c r="M1104" t="s">
        <v>62</v>
      </c>
      <c r="N1104" t="s">
        <v>61</v>
      </c>
    </row>
    <row r="1105" spans="1:14" x14ac:dyDescent="0.2">
      <c r="A1105" s="1" t="s">
        <v>8167</v>
      </c>
      <c r="B1105" s="1" t="s">
        <v>32009</v>
      </c>
      <c r="C1105" t="s">
        <v>6170</v>
      </c>
      <c r="D1105">
        <v>30333126</v>
      </c>
      <c r="E1105" t="s">
        <v>62</v>
      </c>
      <c r="F1105" t="s">
        <v>61</v>
      </c>
      <c r="G1105" t="s">
        <v>61</v>
      </c>
      <c r="H1105" t="s">
        <v>61</v>
      </c>
      <c r="I1105" t="s">
        <v>62</v>
      </c>
      <c r="J1105" t="s">
        <v>61</v>
      </c>
      <c r="K1105" t="s">
        <v>61</v>
      </c>
      <c r="L1105" t="s">
        <v>61</v>
      </c>
      <c r="M1105" t="s">
        <v>62</v>
      </c>
      <c r="N1105" t="s">
        <v>61</v>
      </c>
    </row>
    <row r="1106" spans="1:14" x14ac:dyDescent="0.2">
      <c r="A1106" s="1" t="s">
        <v>8168</v>
      </c>
      <c r="B1106" s="1" t="s">
        <v>32010</v>
      </c>
      <c r="C1106" t="s">
        <v>6171</v>
      </c>
      <c r="D1106" s="22">
        <v>30333126</v>
      </c>
      <c r="E1106" t="s">
        <v>61</v>
      </c>
      <c r="F1106" t="s">
        <v>61</v>
      </c>
      <c r="G1106" t="s">
        <v>61</v>
      </c>
      <c r="H1106" t="s">
        <v>61</v>
      </c>
      <c r="I1106" t="s">
        <v>61</v>
      </c>
      <c r="J1106" t="s">
        <v>61</v>
      </c>
      <c r="K1106" t="s">
        <v>61</v>
      </c>
      <c r="L1106" t="s">
        <v>61</v>
      </c>
      <c r="M1106" t="s">
        <v>62</v>
      </c>
      <c r="N1106" t="s">
        <v>61</v>
      </c>
    </row>
    <row r="1107" spans="1:14" x14ac:dyDescent="0.2">
      <c r="A1107" s="1" t="s">
        <v>8169</v>
      </c>
      <c r="B1107" s="1" t="s">
        <v>32011</v>
      </c>
      <c r="C1107" t="s">
        <v>6172</v>
      </c>
      <c r="D1107" s="22">
        <v>30333126</v>
      </c>
      <c r="E1107" t="s">
        <v>61</v>
      </c>
      <c r="F1107" t="s">
        <v>61</v>
      </c>
      <c r="G1107" t="s">
        <v>61</v>
      </c>
      <c r="H1107" t="s">
        <v>61</v>
      </c>
      <c r="I1107" t="s">
        <v>61</v>
      </c>
      <c r="J1107" t="s">
        <v>61</v>
      </c>
      <c r="K1107" t="s">
        <v>61</v>
      </c>
      <c r="L1107" t="s">
        <v>62</v>
      </c>
      <c r="M1107" t="s">
        <v>61</v>
      </c>
      <c r="N1107" t="s">
        <v>61</v>
      </c>
    </row>
    <row r="1108" spans="1:14" x14ac:dyDescent="0.2">
      <c r="A1108" s="1" t="s">
        <v>8170</v>
      </c>
      <c r="B1108" s="1" t="s">
        <v>32012</v>
      </c>
      <c r="C1108" t="s">
        <v>6173</v>
      </c>
      <c r="D1108" s="22">
        <v>30333126</v>
      </c>
      <c r="E1108" t="s">
        <v>61</v>
      </c>
      <c r="F1108" t="s">
        <v>61</v>
      </c>
      <c r="G1108" t="s">
        <v>61</v>
      </c>
      <c r="H1108" t="s">
        <v>61</v>
      </c>
      <c r="I1108" t="s">
        <v>62</v>
      </c>
      <c r="J1108" t="s">
        <v>61</v>
      </c>
      <c r="K1108" t="s">
        <v>61</v>
      </c>
      <c r="L1108" t="s">
        <v>62</v>
      </c>
      <c r="M1108" t="s">
        <v>62</v>
      </c>
      <c r="N1108" t="s">
        <v>61</v>
      </c>
    </row>
    <row r="1109" spans="1:14" x14ac:dyDescent="0.2">
      <c r="A1109" s="1" t="s">
        <v>8171</v>
      </c>
      <c r="B1109" s="1" t="s">
        <v>32013</v>
      </c>
      <c r="C1109" t="s">
        <v>6174</v>
      </c>
      <c r="D1109" s="22">
        <v>30333126</v>
      </c>
      <c r="E1109" t="s">
        <v>61</v>
      </c>
      <c r="F1109" t="s">
        <v>61</v>
      </c>
      <c r="G1109" t="s">
        <v>61</v>
      </c>
      <c r="H1109" t="s">
        <v>61</v>
      </c>
      <c r="I1109" t="s">
        <v>61</v>
      </c>
      <c r="J1109" t="s">
        <v>61</v>
      </c>
      <c r="K1109" t="s">
        <v>61</v>
      </c>
      <c r="L1109" t="s">
        <v>61</v>
      </c>
      <c r="M1109" t="s">
        <v>62</v>
      </c>
      <c r="N1109" t="s">
        <v>61</v>
      </c>
    </row>
    <row r="1110" spans="1:14" x14ac:dyDescent="0.2">
      <c r="A1110" s="1" t="s">
        <v>8172</v>
      </c>
      <c r="B1110" s="1" t="s">
        <v>32014</v>
      </c>
      <c r="C1110" t="s">
        <v>6175</v>
      </c>
      <c r="D1110" s="22">
        <v>30333126</v>
      </c>
      <c r="E1110" t="s">
        <v>61</v>
      </c>
      <c r="F1110" t="s">
        <v>61</v>
      </c>
      <c r="G1110" t="s">
        <v>61</v>
      </c>
      <c r="H1110" t="s">
        <v>61</v>
      </c>
      <c r="I1110" t="s">
        <v>61</v>
      </c>
      <c r="J1110" t="s">
        <v>61</v>
      </c>
      <c r="K1110" t="s">
        <v>61</v>
      </c>
      <c r="L1110" t="s">
        <v>61</v>
      </c>
      <c r="M1110" t="s">
        <v>62</v>
      </c>
      <c r="N1110" t="s">
        <v>61</v>
      </c>
    </row>
    <row r="1111" spans="1:14" x14ac:dyDescent="0.2">
      <c r="A1111" s="1" t="s">
        <v>8173</v>
      </c>
      <c r="B1111" s="1" t="s">
        <v>32015</v>
      </c>
      <c r="C1111" t="s">
        <v>6176</v>
      </c>
      <c r="D1111" s="22">
        <v>30333126</v>
      </c>
      <c r="E1111" t="s">
        <v>61</v>
      </c>
      <c r="F1111" t="s">
        <v>61</v>
      </c>
      <c r="G1111" t="s">
        <v>61</v>
      </c>
      <c r="H1111" t="s">
        <v>61</v>
      </c>
      <c r="I1111" t="s">
        <v>61</v>
      </c>
      <c r="J1111" t="s">
        <v>61</v>
      </c>
      <c r="K1111" t="s">
        <v>61</v>
      </c>
      <c r="L1111" t="s">
        <v>61</v>
      </c>
      <c r="M1111" t="s">
        <v>62</v>
      </c>
      <c r="N1111" t="s">
        <v>61</v>
      </c>
    </row>
    <row r="1112" spans="1:14" x14ac:dyDescent="0.2">
      <c r="A1112" s="1" t="s">
        <v>8174</v>
      </c>
      <c r="B1112" s="1" t="s">
        <v>32016</v>
      </c>
      <c r="C1112" t="s">
        <v>6177</v>
      </c>
      <c r="D1112" s="22">
        <v>30333126</v>
      </c>
      <c r="E1112" t="s">
        <v>62</v>
      </c>
      <c r="F1112" t="s">
        <v>62</v>
      </c>
      <c r="G1112" t="s">
        <v>62</v>
      </c>
      <c r="H1112" t="s">
        <v>62</v>
      </c>
      <c r="I1112" t="s">
        <v>62</v>
      </c>
      <c r="J1112" t="s">
        <v>62</v>
      </c>
      <c r="K1112" t="s">
        <v>61</v>
      </c>
      <c r="L1112" t="s">
        <v>62</v>
      </c>
      <c r="M1112" t="s">
        <v>62</v>
      </c>
      <c r="N1112" t="s">
        <v>62</v>
      </c>
    </row>
    <row r="1113" spans="1:14" x14ac:dyDescent="0.2">
      <c r="A1113" s="1" t="s">
        <v>8175</v>
      </c>
      <c r="B1113" s="1" t="s">
        <v>32017</v>
      </c>
      <c r="C1113" t="s">
        <v>6178</v>
      </c>
      <c r="D1113" s="22">
        <v>30333126</v>
      </c>
      <c r="E1113" t="s">
        <v>61</v>
      </c>
      <c r="F1113" t="s">
        <v>61</v>
      </c>
      <c r="G1113" t="s">
        <v>61</v>
      </c>
      <c r="I1113" t="s">
        <v>61</v>
      </c>
      <c r="J1113" t="s">
        <v>61</v>
      </c>
      <c r="K1113" t="s">
        <v>61</v>
      </c>
      <c r="L1113" t="s">
        <v>61</v>
      </c>
      <c r="M1113" t="s">
        <v>62</v>
      </c>
      <c r="N1113" t="s">
        <v>61</v>
      </c>
    </row>
    <row r="1114" spans="1:14" x14ac:dyDescent="0.2">
      <c r="A1114" s="1" t="s">
        <v>8176</v>
      </c>
      <c r="B1114" s="1" t="s">
        <v>32018</v>
      </c>
      <c r="C1114" t="s">
        <v>6179</v>
      </c>
      <c r="D1114" s="22">
        <v>30333126</v>
      </c>
      <c r="E1114" t="s">
        <v>62</v>
      </c>
      <c r="G1114" t="s">
        <v>61</v>
      </c>
      <c r="H1114" t="s">
        <v>61</v>
      </c>
      <c r="I1114" t="s">
        <v>61</v>
      </c>
      <c r="J1114" t="s">
        <v>61</v>
      </c>
      <c r="K1114" t="s">
        <v>61</v>
      </c>
      <c r="L1114" t="s">
        <v>61</v>
      </c>
      <c r="M1114" t="s">
        <v>61</v>
      </c>
      <c r="N1114" t="s">
        <v>61</v>
      </c>
    </row>
    <row r="1115" spans="1:14" x14ac:dyDescent="0.2">
      <c r="A1115" s="1" t="s">
        <v>8177</v>
      </c>
      <c r="B1115" s="1" t="s">
        <v>32019</v>
      </c>
      <c r="C1115" t="s">
        <v>6180</v>
      </c>
      <c r="D1115" s="22">
        <v>30333126</v>
      </c>
      <c r="E1115" t="s">
        <v>61</v>
      </c>
      <c r="F1115" t="s">
        <v>61</v>
      </c>
      <c r="G1115" t="s">
        <v>61</v>
      </c>
      <c r="H1115" t="s">
        <v>61</v>
      </c>
      <c r="I1115" t="s">
        <v>61</v>
      </c>
      <c r="J1115" t="s">
        <v>61</v>
      </c>
      <c r="K1115" t="s">
        <v>61</v>
      </c>
      <c r="L1115" t="s">
        <v>62</v>
      </c>
      <c r="M1115" t="s">
        <v>61</v>
      </c>
      <c r="N1115" t="s">
        <v>61</v>
      </c>
    </row>
    <row r="1116" spans="1:14" x14ac:dyDescent="0.2">
      <c r="A1116" s="1" t="s">
        <v>8178</v>
      </c>
      <c r="B1116" s="1" t="s">
        <v>32020</v>
      </c>
      <c r="C1116" t="s">
        <v>6181</v>
      </c>
      <c r="D1116">
        <v>30333126</v>
      </c>
      <c r="E1116" t="s">
        <v>61</v>
      </c>
      <c r="F1116" t="s">
        <v>61</v>
      </c>
      <c r="G1116" t="s">
        <v>61</v>
      </c>
      <c r="H1116" t="s">
        <v>61</v>
      </c>
      <c r="I1116" t="s">
        <v>62</v>
      </c>
      <c r="J1116" t="s">
        <v>61</v>
      </c>
      <c r="K1116" t="s">
        <v>61</v>
      </c>
      <c r="L1116" t="s">
        <v>61</v>
      </c>
      <c r="M1116" t="s">
        <v>62</v>
      </c>
      <c r="N1116" t="s">
        <v>61</v>
      </c>
    </row>
    <row r="1117" spans="1:14" x14ac:dyDescent="0.2">
      <c r="A1117" s="1" t="s">
        <v>8179</v>
      </c>
      <c r="B1117" s="1" t="s">
        <v>32021</v>
      </c>
      <c r="C1117" t="s">
        <v>6182</v>
      </c>
      <c r="D1117" s="22">
        <v>30333126</v>
      </c>
      <c r="E1117" t="s">
        <v>62</v>
      </c>
      <c r="F1117" t="s">
        <v>61</v>
      </c>
      <c r="G1117" t="s">
        <v>61</v>
      </c>
      <c r="H1117" t="s">
        <v>61</v>
      </c>
      <c r="I1117" t="s">
        <v>62</v>
      </c>
      <c r="J1117" t="s">
        <v>61</v>
      </c>
      <c r="K1117" t="s">
        <v>61</v>
      </c>
      <c r="L1117" t="s">
        <v>62</v>
      </c>
      <c r="M1117" t="s">
        <v>62</v>
      </c>
      <c r="N1117" t="s">
        <v>61</v>
      </c>
    </row>
    <row r="1118" spans="1:14" x14ac:dyDescent="0.2">
      <c r="A1118" s="1" t="s">
        <v>8180</v>
      </c>
      <c r="B1118" s="1" t="s">
        <v>32022</v>
      </c>
      <c r="C1118" t="s">
        <v>6183</v>
      </c>
      <c r="D1118" s="22">
        <v>30333126</v>
      </c>
      <c r="E1118" t="s">
        <v>61</v>
      </c>
      <c r="F1118" t="s">
        <v>61</v>
      </c>
      <c r="G1118" t="s">
        <v>61</v>
      </c>
      <c r="H1118" t="s">
        <v>61</v>
      </c>
      <c r="I1118" t="s">
        <v>61</v>
      </c>
      <c r="J1118" t="s">
        <v>61</v>
      </c>
      <c r="K1118" t="s">
        <v>61</v>
      </c>
      <c r="L1118" t="s">
        <v>61</v>
      </c>
      <c r="M1118" t="s">
        <v>62</v>
      </c>
      <c r="N1118" t="s">
        <v>61</v>
      </c>
    </row>
    <row r="1119" spans="1:14" x14ac:dyDescent="0.2">
      <c r="A1119" s="1" t="s">
        <v>8181</v>
      </c>
      <c r="B1119" s="1" t="s">
        <v>32023</v>
      </c>
      <c r="C1119" t="s">
        <v>6184</v>
      </c>
      <c r="D1119" s="22">
        <v>30333126</v>
      </c>
      <c r="E1119" t="s">
        <v>62</v>
      </c>
      <c r="F1119" t="s">
        <v>62</v>
      </c>
      <c r="G1119" t="s">
        <v>62</v>
      </c>
      <c r="H1119" t="s">
        <v>62</v>
      </c>
      <c r="I1119" t="s">
        <v>62</v>
      </c>
      <c r="J1119" t="s">
        <v>62</v>
      </c>
      <c r="K1119" t="s">
        <v>61</v>
      </c>
      <c r="L1119" t="s">
        <v>62</v>
      </c>
      <c r="M1119" t="s">
        <v>62</v>
      </c>
      <c r="N1119" t="s">
        <v>62</v>
      </c>
    </row>
    <row r="1120" spans="1:14" x14ac:dyDescent="0.2">
      <c r="A1120" s="1" t="s">
        <v>8182</v>
      </c>
      <c r="B1120" s="1" t="s">
        <v>32024</v>
      </c>
      <c r="C1120" t="s">
        <v>6185</v>
      </c>
      <c r="D1120" s="22">
        <v>30333126</v>
      </c>
      <c r="E1120" t="s">
        <v>61</v>
      </c>
      <c r="F1120" t="s">
        <v>61</v>
      </c>
      <c r="G1120" t="s">
        <v>61</v>
      </c>
      <c r="H1120" t="s">
        <v>61</v>
      </c>
      <c r="I1120" t="s">
        <v>62</v>
      </c>
      <c r="J1120" t="s">
        <v>61</v>
      </c>
      <c r="K1120" t="s">
        <v>62</v>
      </c>
      <c r="L1120" t="s">
        <v>62</v>
      </c>
      <c r="M1120" t="s">
        <v>62</v>
      </c>
      <c r="N1120" t="s">
        <v>61</v>
      </c>
    </row>
    <row r="1121" spans="1:14" x14ac:dyDescent="0.2">
      <c r="A1121" s="1" t="s">
        <v>8183</v>
      </c>
      <c r="B1121" s="1" t="s">
        <v>32025</v>
      </c>
      <c r="C1121" t="s">
        <v>6186</v>
      </c>
      <c r="D1121" s="22">
        <v>30333126</v>
      </c>
      <c r="E1121" t="s">
        <v>62</v>
      </c>
      <c r="F1121" t="s">
        <v>62</v>
      </c>
      <c r="G1121" t="s">
        <v>62</v>
      </c>
      <c r="H1121" t="s">
        <v>61</v>
      </c>
      <c r="I1121" t="s">
        <v>61</v>
      </c>
      <c r="J1121" t="s">
        <v>62</v>
      </c>
      <c r="K1121" t="s">
        <v>61</v>
      </c>
      <c r="L1121" t="s">
        <v>62</v>
      </c>
      <c r="M1121" t="s">
        <v>61</v>
      </c>
      <c r="N1121" t="s">
        <v>62</v>
      </c>
    </row>
    <row r="1122" spans="1:14" x14ac:dyDescent="0.2">
      <c r="A1122" s="1" t="s">
        <v>8184</v>
      </c>
      <c r="B1122" s="1" t="s">
        <v>32026</v>
      </c>
      <c r="C1122" t="s">
        <v>6187</v>
      </c>
      <c r="D1122" s="22">
        <v>30333126</v>
      </c>
      <c r="E1122" t="s">
        <v>62</v>
      </c>
      <c r="F1122" t="s">
        <v>61</v>
      </c>
      <c r="G1122" t="s">
        <v>61</v>
      </c>
      <c r="H1122" t="s">
        <v>61</v>
      </c>
      <c r="I1122" t="s">
        <v>62</v>
      </c>
      <c r="J1122" t="s">
        <v>61</v>
      </c>
      <c r="L1122" t="s">
        <v>62</v>
      </c>
      <c r="M1122" t="s">
        <v>62</v>
      </c>
      <c r="N1122" t="s">
        <v>61</v>
      </c>
    </row>
    <row r="1123" spans="1:14" x14ac:dyDescent="0.2">
      <c r="A1123" s="1" t="s">
        <v>8185</v>
      </c>
      <c r="B1123" s="1" t="s">
        <v>32027</v>
      </c>
      <c r="C1123" t="s">
        <v>6188</v>
      </c>
      <c r="D1123" s="22">
        <v>30333126</v>
      </c>
      <c r="E1123" t="s">
        <v>62</v>
      </c>
      <c r="F1123" t="s">
        <v>62</v>
      </c>
      <c r="G1123" t="s">
        <v>62</v>
      </c>
      <c r="H1123" t="s">
        <v>61</v>
      </c>
      <c r="I1123" t="s">
        <v>62</v>
      </c>
      <c r="J1123" t="s">
        <v>62</v>
      </c>
      <c r="K1123" t="s">
        <v>61</v>
      </c>
      <c r="M1123" t="s">
        <v>62</v>
      </c>
      <c r="N1123" t="s">
        <v>62</v>
      </c>
    </row>
    <row r="1124" spans="1:14" x14ac:dyDescent="0.2">
      <c r="A1124" s="1" t="s">
        <v>8186</v>
      </c>
      <c r="B1124" s="1" t="s">
        <v>32028</v>
      </c>
      <c r="C1124" t="s">
        <v>6189</v>
      </c>
      <c r="D1124" s="22">
        <v>30333126</v>
      </c>
      <c r="E1124" t="s">
        <v>62</v>
      </c>
      <c r="F1124" t="s">
        <v>61</v>
      </c>
      <c r="G1124" t="s">
        <v>61</v>
      </c>
      <c r="H1124" t="s">
        <v>61</v>
      </c>
      <c r="I1124" t="s">
        <v>61</v>
      </c>
      <c r="J1124" t="s">
        <v>61</v>
      </c>
      <c r="K1124" t="s">
        <v>62</v>
      </c>
      <c r="M1124" t="s">
        <v>62</v>
      </c>
      <c r="N1124" t="s">
        <v>61</v>
      </c>
    </row>
    <row r="1125" spans="1:14" x14ac:dyDescent="0.2">
      <c r="A1125" s="1" t="s">
        <v>8187</v>
      </c>
      <c r="B1125" s="1" t="s">
        <v>32029</v>
      </c>
      <c r="C1125" t="s">
        <v>6190</v>
      </c>
      <c r="D1125" s="22">
        <v>30333126</v>
      </c>
      <c r="E1125" t="s">
        <v>61</v>
      </c>
      <c r="F1125" t="s">
        <v>61</v>
      </c>
      <c r="G1125" t="s">
        <v>61</v>
      </c>
      <c r="H1125" t="s">
        <v>61</v>
      </c>
      <c r="I1125" t="s">
        <v>61</v>
      </c>
      <c r="J1125" t="s">
        <v>61</v>
      </c>
      <c r="K1125" t="s">
        <v>61</v>
      </c>
      <c r="M1125" t="s">
        <v>61</v>
      </c>
      <c r="N1125" t="s">
        <v>61</v>
      </c>
    </row>
    <row r="1126" spans="1:14" x14ac:dyDescent="0.2">
      <c r="A1126" s="1" t="s">
        <v>8188</v>
      </c>
      <c r="B1126" s="1" t="s">
        <v>32030</v>
      </c>
      <c r="C1126" t="s">
        <v>6191</v>
      </c>
      <c r="D1126" s="22">
        <v>30333126</v>
      </c>
      <c r="E1126" t="s">
        <v>62</v>
      </c>
      <c r="F1126" t="s">
        <v>62</v>
      </c>
      <c r="G1126" t="s">
        <v>62</v>
      </c>
      <c r="H1126" t="s">
        <v>61</v>
      </c>
      <c r="I1126" t="s">
        <v>62</v>
      </c>
      <c r="K1126" t="s">
        <v>61</v>
      </c>
      <c r="L1126" t="s">
        <v>62</v>
      </c>
      <c r="M1126" t="s">
        <v>62</v>
      </c>
      <c r="N1126" t="s">
        <v>62</v>
      </c>
    </row>
    <row r="1127" spans="1:14" x14ac:dyDescent="0.2">
      <c r="A1127" s="1" t="s">
        <v>8189</v>
      </c>
      <c r="B1127" s="1" t="s">
        <v>32031</v>
      </c>
      <c r="C1127" t="s">
        <v>6192</v>
      </c>
      <c r="D1127">
        <v>30333126</v>
      </c>
      <c r="E1127" t="s">
        <v>61</v>
      </c>
      <c r="F1127" t="s">
        <v>61</v>
      </c>
      <c r="G1127" t="s">
        <v>61</v>
      </c>
      <c r="H1127" t="s">
        <v>61</v>
      </c>
      <c r="I1127" t="s">
        <v>61</v>
      </c>
      <c r="J1127" t="s">
        <v>61</v>
      </c>
      <c r="K1127" t="s">
        <v>61</v>
      </c>
      <c r="M1127" t="s">
        <v>61</v>
      </c>
      <c r="N1127" t="s">
        <v>61</v>
      </c>
    </row>
    <row r="1128" spans="1:14" x14ac:dyDescent="0.2">
      <c r="A1128" s="1" t="s">
        <v>8190</v>
      </c>
      <c r="B1128" s="1" t="s">
        <v>32032</v>
      </c>
      <c r="C1128" t="s">
        <v>6193</v>
      </c>
      <c r="D1128" s="22">
        <v>30333126</v>
      </c>
      <c r="E1128" t="s">
        <v>62</v>
      </c>
      <c r="F1128" t="s">
        <v>61</v>
      </c>
      <c r="G1128" t="s">
        <v>61</v>
      </c>
      <c r="H1128" t="s">
        <v>61</v>
      </c>
      <c r="I1128" t="s">
        <v>61</v>
      </c>
      <c r="J1128" t="s">
        <v>61</v>
      </c>
      <c r="K1128" t="s">
        <v>61</v>
      </c>
      <c r="M1128" t="s">
        <v>62</v>
      </c>
      <c r="N1128" t="s">
        <v>61</v>
      </c>
    </row>
    <row r="1129" spans="1:14" x14ac:dyDescent="0.2">
      <c r="A1129" s="1" t="s">
        <v>8191</v>
      </c>
      <c r="B1129" s="1" t="s">
        <v>32033</v>
      </c>
      <c r="C1129" t="s">
        <v>6194</v>
      </c>
      <c r="D1129" s="22">
        <v>30333126</v>
      </c>
      <c r="E1129" t="s">
        <v>61</v>
      </c>
      <c r="F1129" t="s">
        <v>61</v>
      </c>
      <c r="G1129" t="s">
        <v>61</v>
      </c>
      <c r="H1129" t="s">
        <v>61</v>
      </c>
      <c r="I1129" t="s">
        <v>61</v>
      </c>
      <c r="J1129" t="s">
        <v>61</v>
      </c>
      <c r="K1129" t="s">
        <v>61</v>
      </c>
      <c r="M1129" t="s">
        <v>61</v>
      </c>
      <c r="N1129" t="s">
        <v>61</v>
      </c>
    </row>
    <row r="1130" spans="1:14" x14ac:dyDescent="0.2">
      <c r="A1130" s="1" t="s">
        <v>8192</v>
      </c>
      <c r="B1130" s="1" t="s">
        <v>32034</v>
      </c>
      <c r="C1130" t="s">
        <v>6195</v>
      </c>
      <c r="D1130" s="22">
        <v>30333126</v>
      </c>
      <c r="E1130" t="s">
        <v>61</v>
      </c>
      <c r="F1130" t="s">
        <v>61</v>
      </c>
      <c r="G1130" t="s">
        <v>61</v>
      </c>
      <c r="H1130" t="s">
        <v>61</v>
      </c>
      <c r="I1130" t="s">
        <v>61</v>
      </c>
      <c r="J1130" t="s">
        <v>61</v>
      </c>
      <c r="K1130" t="s">
        <v>61</v>
      </c>
      <c r="M1130" t="s">
        <v>61</v>
      </c>
      <c r="N1130" t="s">
        <v>61</v>
      </c>
    </row>
    <row r="1131" spans="1:14" x14ac:dyDescent="0.2">
      <c r="A1131" s="1" t="s">
        <v>8193</v>
      </c>
      <c r="B1131" s="1" t="s">
        <v>32035</v>
      </c>
      <c r="C1131" t="s">
        <v>6196</v>
      </c>
      <c r="D1131" s="22">
        <v>30333126</v>
      </c>
      <c r="E1131" t="s">
        <v>61</v>
      </c>
      <c r="F1131" t="s">
        <v>61</v>
      </c>
      <c r="G1131" t="s">
        <v>61</v>
      </c>
      <c r="H1131" t="s">
        <v>61</v>
      </c>
      <c r="I1131" t="s">
        <v>61</v>
      </c>
      <c r="J1131" t="s">
        <v>61</v>
      </c>
      <c r="K1131" t="s">
        <v>61</v>
      </c>
      <c r="M1131" t="s">
        <v>61</v>
      </c>
      <c r="N1131" t="s">
        <v>61</v>
      </c>
    </row>
    <row r="1132" spans="1:14" x14ac:dyDescent="0.2">
      <c r="A1132" s="1" t="s">
        <v>8194</v>
      </c>
      <c r="B1132" s="1" t="s">
        <v>32036</v>
      </c>
      <c r="C1132" t="s">
        <v>6197</v>
      </c>
      <c r="D1132" s="22">
        <v>30333126</v>
      </c>
      <c r="E1132" t="s">
        <v>62</v>
      </c>
      <c r="F1132" t="s">
        <v>61</v>
      </c>
      <c r="G1132" t="s">
        <v>61</v>
      </c>
      <c r="H1132" t="s">
        <v>61</v>
      </c>
      <c r="I1132" t="s">
        <v>62</v>
      </c>
      <c r="J1132" t="s">
        <v>61</v>
      </c>
      <c r="K1132" t="s">
        <v>62</v>
      </c>
      <c r="M1132" t="s">
        <v>62</v>
      </c>
      <c r="N1132" t="s">
        <v>61</v>
      </c>
    </row>
    <row r="1133" spans="1:14" x14ac:dyDescent="0.2">
      <c r="A1133" s="1" t="s">
        <v>8195</v>
      </c>
      <c r="B1133" s="1" t="s">
        <v>32037</v>
      </c>
      <c r="C1133" t="s">
        <v>6198</v>
      </c>
      <c r="D1133" s="22">
        <v>30333126</v>
      </c>
      <c r="E1133" t="s">
        <v>61</v>
      </c>
      <c r="F1133" t="s">
        <v>61</v>
      </c>
      <c r="G1133" t="s">
        <v>61</v>
      </c>
      <c r="H1133" t="s">
        <v>61</v>
      </c>
      <c r="I1133" t="s">
        <v>61</v>
      </c>
      <c r="J1133" t="s">
        <v>61</v>
      </c>
      <c r="K1133" t="s">
        <v>61</v>
      </c>
      <c r="M1133" t="s">
        <v>61</v>
      </c>
      <c r="N1133" t="s">
        <v>61</v>
      </c>
    </row>
    <row r="1134" spans="1:14" x14ac:dyDescent="0.2">
      <c r="A1134" s="1" t="s">
        <v>8196</v>
      </c>
      <c r="B1134" s="1" t="s">
        <v>32038</v>
      </c>
      <c r="C1134" t="s">
        <v>6199</v>
      </c>
      <c r="D1134" s="22">
        <v>30333126</v>
      </c>
      <c r="E1134" t="s">
        <v>61</v>
      </c>
      <c r="F1134" t="s">
        <v>61</v>
      </c>
      <c r="G1134" t="s">
        <v>61</v>
      </c>
      <c r="H1134" t="s">
        <v>61</v>
      </c>
      <c r="I1134" t="s">
        <v>61</v>
      </c>
      <c r="J1134" t="s">
        <v>61</v>
      </c>
      <c r="K1134" t="s">
        <v>61</v>
      </c>
      <c r="M1134" t="s">
        <v>61</v>
      </c>
      <c r="N1134" t="s">
        <v>61</v>
      </c>
    </row>
    <row r="1135" spans="1:14" x14ac:dyDescent="0.2">
      <c r="A1135" s="1" t="s">
        <v>8197</v>
      </c>
      <c r="B1135" s="1" t="s">
        <v>32039</v>
      </c>
      <c r="C1135" t="s">
        <v>6200</v>
      </c>
      <c r="D1135" s="22">
        <v>30333126</v>
      </c>
      <c r="E1135" t="s">
        <v>61</v>
      </c>
      <c r="F1135" t="s">
        <v>61</v>
      </c>
      <c r="G1135" t="s">
        <v>61</v>
      </c>
      <c r="H1135" t="s">
        <v>61</v>
      </c>
      <c r="I1135" t="s">
        <v>61</v>
      </c>
      <c r="J1135" t="s">
        <v>61</v>
      </c>
      <c r="K1135" t="s">
        <v>61</v>
      </c>
      <c r="M1135" t="s">
        <v>61</v>
      </c>
      <c r="N1135" t="s">
        <v>61</v>
      </c>
    </row>
    <row r="1136" spans="1:14" x14ac:dyDescent="0.2">
      <c r="A1136" s="1" t="s">
        <v>8198</v>
      </c>
      <c r="B1136" s="1" t="s">
        <v>32040</v>
      </c>
      <c r="C1136" t="s">
        <v>6201</v>
      </c>
      <c r="D1136" s="22">
        <v>30333126</v>
      </c>
      <c r="E1136" t="s">
        <v>61</v>
      </c>
      <c r="F1136" t="s">
        <v>61</v>
      </c>
      <c r="G1136" t="s">
        <v>61</v>
      </c>
      <c r="H1136" t="s">
        <v>61</v>
      </c>
      <c r="I1136" t="s">
        <v>61</v>
      </c>
      <c r="J1136" t="s">
        <v>61</v>
      </c>
      <c r="K1136" t="s">
        <v>61</v>
      </c>
      <c r="M1136" t="s">
        <v>61</v>
      </c>
      <c r="N1136" t="s">
        <v>61</v>
      </c>
    </row>
    <row r="1137" spans="1:14" x14ac:dyDescent="0.2">
      <c r="A1137" s="1" t="s">
        <v>8199</v>
      </c>
      <c r="B1137" s="1" t="s">
        <v>32041</v>
      </c>
      <c r="C1137" t="s">
        <v>6202</v>
      </c>
      <c r="D1137" s="22">
        <v>30333126</v>
      </c>
      <c r="E1137" t="s">
        <v>61</v>
      </c>
      <c r="F1137" t="s">
        <v>61</v>
      </c>
      <c r="G1137" t="s">
        <v>61</v>
      </c>
      <c r="H1137" t="s">
        <v>61</v>
      </c>
      <c r="I1137" t="s">
        <v>61</v>
      </c>
      <c r="J1137" t="s">
        <v>61</v>
      </c>
      <c r="K1137" t="s">
        <v>61</v>
      </c>
      <c r="M1137" t="s">
        <v>62</v>
      </c>
      <c r="N1137" t="s">
        <v>61</v>
      </c>
    </row>
    <row r="1138" spans="1:14" x14ac:dyDescent="0.2">
      <c r="A1138" s="1" t="s">
        <v>8200</v>
      </c>
      <c r="B1138" s="1" t="s">
        <v>32042</v>
      </c>
      <c r="C1138" t="s">
        <v>6203</v>
      </c>
      <c r="D1138">
        <v>30333126</v>
      </c>
      <c r="E1138" t="s">
        <v>61</v>
      </c>
      <c r="F1138" t="s">
        <v>61</v>
      </c>
      <c r="G1138" t="s">
        <v>61</v>
      </c>
      <c r="H1138" t="s">
        <v>61</v>
      </c>
      <c r="I1138" t="s">
        <v>61</v>
      </c>
      <c r="J1138" t="s">
        <v>61</v>
      </c>
      <c r="K1138" t="s">
        <v>61</v>
      </c>
      <c r="M1138" t="s">
        <v>61</v>
      </c>
      <c r="N1138" t="s">
        <v>61</v>
      </c>
    </row>
    <row r="1139" spans="1:14" x14ac:dyDescent="0.2">
      <c r="A1139" s="1" t="s">
        <v>8201</v>
      </c>
      <c r="B1139" s="1" t="s">
        <v>32043</v>
      </c>
      <c r="C1139" t="s">
        <v>6204</v>
      </c>
      <c r="D1139" s="22">
        <v>30333126</v>
      </c>
      <c r="E1139" t="s">
        <v>61</v>
      </c>
      <c r="F1139" t="s">
        <v>61</v>
      </c>
      <c r="G1139" t="s">
        <v>61</v>
      </c>
      <c r="H1139" t="s">
        <v>61</v>
      </c>
      <c r="I1139" t="s">
        <v>61</v>
      </c>
      <c r="J1139" t="s">
        <v>61</v>
      </c>
      <c r="L1139" t="s">
        <v>62</v>
      </c>
      <c r="M1139" t="s">
        <v>61</v>
      </c>
      <c r="N1139" t="s">
        <v>61</v>
      </c>
    </row>
    <row r="1140" spans="1:14" x14ac:dyDescent="0.2">
      <c r="A1140" s="1" t="s">
        <v>8202</v>
      </c>
      <c r="B1140" s="1" t="s">
        <v>32044</v>
      </c>
      <c r="C1140" t="s">
        <v>6205</v>
      </c>
      <c r="D1140" s="22">
        <v>30333126</v>
      </c>
      <c r="E1140" t="s">
        <v>62</v>
      </c>
      <c r="F1140" t="s">
        <v>62</v>
      </c>
      <c r="G1140" t="s">
        <v>62</v>
      </c>
      <c r="H1140" t="s">
        <v>61</v>
      </c>
      <c r="I1140" t="s">
        <v>62</v>
      </c>
      <c r="J1140" t="s">
        <v>62</v>
      </c>
      <c r="K1140" t="s">
        <v>61</v>
      </c>
      <c r="M1140" t="s">
        <v>62</v>
      </c>
      <c r="N1140" t="s">
        <v>62</v>
      </c>
    </row>
    <row r="1141" spans="1:14" x14ac:dyDescent="0.2">
      <c r="A1141" s="1" t="s">
        <v>8203</v>
      </c>
      <c r="B1141" s="1" t="s">
        <v>32045</v>
      </c>
      <c r="C1141" t="s">
        <v>6206</v>
      </c>
      <c r="D1141" s="22">
        <v>30333126</v>
      </c>
      <c r="E1141" t="s">
        <v>62</v>
      </c>
      <c r="F1141" t="s">
        <v>62</v>
      </c>
      <c r="G1141" t="s">
        <v>62</v>
      </c>
      <c r="H1141" t="s">
        <v>61</v>
      </c>
      <c r="I1141" t="s">
        <v>62</v>
      </c>
      <c r="J1141" t="s">
        <v>62</v>
      </c>
      <c r="K1141" t="s">
        <v>61</v>
      </c>
      <c r="L1141" t="s">
        <v>62</v>
      </c>
      <c r="M1141" t="s">
        <v>62</v>
      </c>
      <c r="N1141" t="s">
        <v>62</v>
      </c>
    </row>
    <row r="1142" spans="1:14" x14ac:dyDescent="0.2">
      <c r="A1142" s="1" t="s">
        <v>8204</v>
      </c>
      <c r="B1142" s="1" t="s">
        <v>32046</v>
      </c>
      <c r="C1142" t="s">
        <v>6207</v>
      </c>
      <c r="D1142" s="22">
        <v>30333126</v>
      </c>
      <c r="E1142" t="s">
        <v>61</v>
      </c>
      <c r="F1142" t="s">
        <v>61</v>
      </c>
      <c r="G1142" t="s">
        <v>61</v>
      </c>
      <c r="H1142" t="s">
        <v>61</v>
      </c>
      <c r="I1142" t="s">
        <v>61</v>
      </c>
      <c r="J1142" t="s">
        <v>61</v>
      </c>
      <c r="K1142" t="s">
        <v>61</v>
      </c>
      <c r="M1142" t="s">
        <v>61</v>
      </c>
      <c r="N1142" t="s">
        <v>61</v>
      </c>
    </row>
    <row r="1143" spans="1:14" x14ac:dyDescent="0.2">
      <c r="A1143" s="1" t="s">
        <v>8205</v>
      </c>
      <c r="B1143" s="1" t="s">
        <v>32047</v>
      </c>
      <c r="C1143" t="s">
        <v>6208</v>
      </c>
      <c r="D1143" s="22">
        <v>30333126</v>
      </c>
      <c r="E1143" t="s">
        <v>62</v>
      </c>
      <c r="F1143" t="s">
        <v>62</v>
      </c>
      <c r="G1143" t="s">
        <v>62</v>
      </c>
      <c r="H1143" t="s">
        <v>61</v>
      </c>
      <c r="I1143" t="s">
        <v>62</v>
      </c>
      <c r="J1143" t="s">
        <v>62</v>
      </c>
      <c r="K1143" t="s">
        <v>61</v>
      </c>
      <c r="M1143" t="s">
        <v>62</v>
      </c>
      <c r="N1143" t="s">
        <v>62</v>
      </c>
    </row>
    <row r="1144" spans="1:14" x14ac:dyDescent="0.2">
      <c r="A1144" s="1" t="s">
        <v>8206</v>
      </c>
      <c r="B1144" s="1" t="s">
        <v>32048</v>
      </c>
      <c r="C1144" t="s">
        <v>6209</v>
      </c>
      <c r="D1144" s="22">
        <v>30333126</v>
      </c>
      <c r="E1144" t="s">
        <v>62</v>
      </c>
      <c r="G1144" t="s">
        <v>61</v>
      </c>
      <c r="H1144" t="s">
        <v>61</v>
      </c>
      <c r="I1144" t="s">
        <v>62</v>
      </c>
      <c r="J1144" t="s">
        <v>61</v>
      </c>
      <c r="K1144" t="s">
        <v>61</v>
      </c>
      <c r="M1144" t="s">
        <v>62</v>
      </c>
      <c r="N1144" t="s">
        <v>61</v>
      </c>
    </row>
    <row r="1145" spans="1:14" x14ac:dyDescent="0.2">
      <c r="A1145" s="1" t="s">
        <v>8207</v>
      </c>
      <c r="B1145" s="1" t="s">
        <v>32049</v>
      </c>
      <c r="C1145" t="s">
        <v>6210</v>
      </c>
      <c r="D1145" s="22">
        <v>30333126</v>
      </c>
      <c r="E1145" t="s">
        <v>61</v>
      </c>
      <c r="F1145" t="s">
        <v>61</v>
      </c>
      <c r="G1145" t="s">
        <v>61</v>
      </c>
      <c r="H1145" t="s">
        <v>61</v>
      </c>
      <c r="I1145" t="s">
        <v>61</v>
      </c>
      <c r="J1145" t="s">
        <v>61</v>
      </c>
      <c r="K1145" t="s">
        <v>61</v>
      </c>
      <c r="M1145" t="s">
        <v>61</v>
      </c>
      <c r="N1145" t="s">
        <v>61</v>
      </c>
    </row>
    <row r="1146" spans="1:14" x14ac:dyDescent="0.2">
      <c r="A1146" s="1" t="s">
        <v>8208</v>
      </c>
      <c r="B1146" s="1" t="s">
        <v>32050</v>
      </c>
      <c r="C1146" t="s">
        <v>6211</v>
      </c>
      <c r="D1146" s="22">
        <v>30333126</v>
      </c>
      <c r="E1146" t="s">
        <v>62</v>
      </c>
      <c r="F1146" t="s">
        <v>62</v>
      </c>
      <c r="G1146" t="s">
        <v>62</v>
      </c>
      <c r="H1146" t="s">
        <v>61</v>
      </c>
      <c r="I1146" t="s">
        <v>61</v>
      </c>
      <c r="J1146" t="s">
        <v>62</v>
      </c>
      <c r="K1146" t="s">
        <v>61</v>
      </c>
      <c r="M1146" t="s">
        <v>61</v>
      </c>
      <c r="N1146" t="s">
        <v>62</v>
      </c>
    </row>
    <row r="1147" spans="1:14" x14ac:dyDescent="0.2">
      <c r="A1147" s="1" t="s">
        <v>8209</v>
      </c>
      <c r="B1147" s="1" t="s">
        <v>32051</v>
      </c>
      <c r="C1147" t="s">
        <v>6212</v>
      </c>
      <c r="D1147" s="22">
        <v>30333126</v>
      </c>
      <c r="E1147" t="s">
        <v>61</v>
      </c>
      <c r="F1147" t="s">
        <v>61</v>
      </c>
      <c r="G1147" t="s">
        <v>61</v>
      </c>
      <c r="H1147" t="s">
        <v>61</v>
      </c>
      <c r="I1147" t="s">
        <v>61</v>
      </c>
      <c r="J1147" t="s">
        <v>61</v>
      </c>
      <c r="K1147" t="s">
        <v>61</v>
      </c>
      <c r="M1147" t="s">
        <v>61</v>
      </c>
      <c r="N1147" t="s">
        <v>61</v>
      </c>
    </row>
    <row r="1148" spans="1:14" x14ac:dyDescent="0.2">
      <c r="A1148" s="1" t="s">
        <v>8210</v>
      </c>
      <c r="B1148" s="1" t="s">
        <v>32052</v>
      </c>
      <c r="C1148" t="s">
        <v>6213</v>
      </c>
      <c r="D1148" s="22">
        <v>30333126</v>
      </c>
      <c r="E1148" t="s">
        <v>62</v>
      </c>
      <c r="F1148" t="s">
        <v>62</v>
      </c>
      <c r="G1148" t="s">
        <v>62</v>
      </c>
      <c r="H1148" t="s">
        <v>61</v>
      </c>
      <c r="I1148" t="s">
        <v>61</v>
      </c>
      <c r="J1148" t="s">
        <v>62</v>
      </c>
      <c r="K1148" t="s">
        <v>61</v>
      </c>
      <c r="L1148" t="s">
        <v>62</v>
      </c>
      <c r="M1148" t="s">
        <v>62</v>
      </c>
      <c r="N1148" t="s">
        <v>62</v>
      </c>
    </row>
    <row r="1149" spans="1:14" x14ac:dyDescent="0.2">
      <c r="A1149" s="1" t="s">
        <v>8211</v>
      </c>
      <c r="B1149" s="1" t="s">
        <v>32053</v>
      </c>
      <c r="C1149" t="s">
        <v>6214</v>
      </c>
      <c r="D1149" s="22">
        <v>30333126</v>
      </c>
      <c r="E1149" t="s">
        <v>61</v>
      </c>
      <c r="F1149" t="s">
        <v>61</v>
      </c>
      <c r="G1149" t="s">
        <v>61</v>
      </c>
      <c r="H1149" t="s">
        <v>61</v>
      </c>
      <c r="I1149" t="s">
        <v>61</v>
      </c>
      <c r="J1149" t="s">
        <v>61</v>
      </c>
      <c r="K1149" t="s">
        <v>61</v>
      </c>
      <c r="M1149" t="s">
        <v>61</v>
      </c>
      <c r="N1149" t="s">
        <v>61</v>
      </c>
    </row>
    <row r="1150" spans="1:14" x14ac:dyDescent="0.2">
      <c r="A1150" s="1" t="s">
        <v>8212</v>
      </c>
      <c r="B1150" s="1" t="s">
        <v>32054</v>
      </c>
      <c r="C1150" t="s">
        <v>6215</v>
      </c>
      <c r="D1150" s="22">
        <v>30333126</v>
      </c>
      <c r="E1150" t="s">
        <v>61</v>
      </c>
      <c r="F1150" t="s">
        <v>61</v>
      </c>
      <c r="G1150" t="s">
        <v>61</v>
      </c>
      <c r="H1150" t="s">
        <v>61</v>
      </c>
      <c r="I1150" t="s">
        <v>61</v>
      </c>
      <c r="J1150" t="s">
        <v>61</v>
      </c>
      <c r="K1150" t="s">
        <v>61</v>
      </c>
      <c r="L1150" t="s">
        <v>62</v>
      </c>
      <c r="M1150" t="s">
        <v>62</v>
      </c>
      <c r="N1150" t="s">
        <v>61</v>
      </c>
    </row>
    <row r="1151" spans="1:14" x14ac:dyDescent="0.2">
      <c r="A1151" s="1" t="s">
        <v>8213</v>
      </c>
      <c r="B1151" s="1" t="s">
        <v>32055</v>
      </c>
      <c r="C1151" t="s">
        <v>6216</v>
      </c>
      <c r="D1151" s="22">
        <v>30333126</v>
      </c>
      <c r="E1151" t="s">
        <v>62</v>
      </c>
      <c r="F1151" t="s">
        <v>62</v>
      </c>
      <c r="G1151" t="s">
        <v>62</v>
      </c>
      <c r="I1151" t="s">
        <v>62</v>
      </c>
      <c r="J1151" t="s">
        <v>62</v>
      </c>
      <c r="K1151" t="s">
        <v>61</v>
      </c>
      <c r="L1151" t="s">
        <v>62</v>
      </c>
      <c r="M1151" t="s">
        <v>62</v>
      </c>
      <c r="N1151" t="s">
        <v>62</v>
      </c>
    </row>
    <row r="1152" spans="1:14" x14ac:dyDescent="0.2">
      <c r="A1152" s="1" t="s">
        <v>8214</v>
      </c>
      <c r="B1152" s="1" t="s">
        <v>32056</v>
      </c>
      <c r="C1152" t="s">
        <v>6217</v>
      </c>
      <c r="D1152" s="22">
        <v>30333126</v>
      </c>
      <c r="E1152" t="s">
        <v>62</v>
      </c>
      <c r="F1152" t="s">
        <v>62</v>
      </c>
      <c r="G1152" t="s">
        <v>62</v>
      </c>
      <c r="H1152" t="s">
        <v>61</v>
      </c>
      <c r="I1152" t="s">
        <v>62</v>
      </c>
      <c r="J1152" t="s">
        <v>62</v>
      </c>
      <c r="K1152" t="s">
        <v>62</v>
      </c>
      <c r="L1152" t="s">
        <v>62</v>
      </c>
      <c r="M1152" t="s">
        <v>62</v>
      </c>
      <c r="N1152" t="s">
        <v>62</v>
      </c>
    </row>
    <row r="1153" spans="1:14" x14ac:dyDescent="0.2">
      <c r="A1153" s="1" t="s">
        <v>8215</v>
      </c>
      <c r="B1153" s="1" t="s">
        <v>32057</v>
      </c>
      <c r="C1153" t="s">
        <v>6218</v>
      </c>
      <c r="D1153" s="22">
        <v>30333126</v>
      </c>
      <c r="E1153" t="s">
        <v>62</v>
      </c>
      <c r="G1153" t="s">
        <v>61</v>
      </c>
      <c r="H1153" t="s">
        <v>61</v>
      </c>
      <c r="I1153" t="s">
        <v>61</v>
      </c>
      <c r="J1153" t="s">
        <v>61</v>
      </c>
      <c r="K1153" t="s">
        <v>62</v>
      </c>
      <c r="L1153" t="s">
        <v>62</v>
      </c>
      <c r="M1153" t="s">
        <v>61</v>
      </c>
      <c r="N1153" t="s">
        <v>61</v>
      </c>
    </row>
    <row r="1154" spans="1:14" x14ac:dyDescent="0.2">
      <c r="A1154" s="1" t="s">
        <v>8216</v>
      </c>
      <c r="B1154" s="1" t="s">
        <v>32058</v>
      </c>
      <c r="C1154" t="s">
        <v>6219</v>
      </c>
      <c r="D1154" s="22">
        <v>30333126</v>
      </c>
      <c r="E1154" t="s">
        <v>62</v>
      </c>
      <c r="F1154" t="s">
        <v>61</v>
      </c>
      <c r="G1154" t="s">
        <v>61</v>
      </c>
      <c r="H1154" t="s">
        <v>61</v>
      </c>
      <c r="I1154" t="s">
        <v>61</v>
      </c>
      <c r="J1154" t="s">
        <v>61</v>
      </c>
      <c r="K1154" t="s">
        <v>61</v>
      </c>
      <c r="M1154" t="s">
        <v>62</v>
      </c>
      <c r="N1154" t="s">
        <v>61</v>
      </c>
    </row>
    <row r="1155" spans="1:14" x14ac:dyDescent="0.2">
      <c r="A1155" s="1" t="s">
        <v>8217</v>
      </c>
      <c r="B1155" s="1" t="s">
        <v>32059</v>
      </c>
      <c r="C1155" t="s">
        <v>6220</v>
      </c>
      <c r="D1155" s="22">
        <v>30333126</v>
      </c>
      <c r="E1155" t="s">
        <v>61</v>
      </c>
      <c r="F1155" t="s">
        <v>61</v>
      </c>
      <c r="G1155" t="s">
        <v>61</v>
      </c>
      <c r="H1155" t="s">
        <v>61</v>
      </c>
      <c r="I1155" t="s">
        <v>61</v>
      </c>
      <c r="J1155" t="s">
        <v>61</v>
      </c>
      <c r="K1155" t="s">
        <v>61</v>
      </c>
      <c r="L1155" t="s">
        <v>61</v>
      </c>
      <c r="M1155" t="s">
        <v>62</v>
      </c>
      <c r="N1155" t="s">
        <v>61</v>
      </c>
    </row>
    <row r="1156" spans="1:14" x14ac:dyDescent="0.2">
      <c r="A1156" s="1" t="s">
        <v>8218</v>
      </c>
      <c r="B1156" s="1" t="s">
        <v>32060</v>
      </c>
      <c r="C1156" t="s">
        <v>6221</v>
      </c>
      <c r="D1156" s="22">
        <v>30333126</v>
      </c>
      <c r="E1156" t="s">
        <v>61</v>
      </c>
      <c r="F1156" t="s">
        <v>61</v>
      </c>
      <c r="G1156" t="s">
        <v>61</v>
      </c>
      <c r="H1156" t="s">
        <v>61</v>
      </c>
      <c r="I1156" t="s">
        <v>61</v>
      </c>
      <c r="J1156" t="s">
        <v>61</v>
      </c>
      <c r="K1156" t="s">
        <v>61</v>
      </c>
      <c r="L1156" t="s">
        <v>62</v>
      </c>
      <c r="M1156" t="s">
        <v>61</v>
      </c>
      <c r="N1156" t="s">
        <v>61</v>
      </c>
    </row>
    <row r="1157" spans="1:14" x14ac:dyDescent="0.2">
      <c r="A1157" s="1" t="s">
        <v>8219</v>
      </c>
      <c r="B1157" s="1" t="s">
        <v>32061</v>
      </c>
      <c r="C1157" t="s">
        <v>6222</v>
      </c>
      <c r="D1157" s="22">
        <v>30333126</v>
      </c>
      <c r="E1157" t="s">
        <v>61</v>
      </c>
      <c r="F1157" t="s">
        <v>61</v>
      </c>
      <c r="G1157" t="s">
        <v>61</v>
      </c>
      <c r="H1157" t="s">
        <v>61</v>
      </c>
      <c r="I1157" t="s">
        <v>61</v>
      </c>
      <c r="J1157" t="s">
        <v>61</v>
      </c>
      <c r="K1157" t="s">
        <v>61</v>
      </c>
      <c r="L1157" t="s">
        <v>61</v>
      </c>
      <c r="M1157" t="s">
        <v>62</v>
      </c>
      <c r="N1157" t="s">
        <v>61</v>
      </c>
    </row>
    <row r="1158" spans="1:14" x14ac:dyDescent="0.2">
      <c r="A1158" s="1" t="s">
        <v>8220</v>
      </c>
      <c r="B1158" s="1" t="s">
        <v>32062</v>
      </c>
      <c r="C1158" t="s">
        <v>6223</v>
      </c>
      <c r="D1158" s="22">
        <v>30333126</v>
      </c>
      <c r="E1158" t="s">
        <v>61</v>
      </c>
      <c r="F1158" t="s">
        <v>61</v>
      </c>
      <c r="G1158" t="s">
        <v>61</v>
      </c>
      <c r="H1158" t="s">
        <v>61</v>
      </c>
      <c r="I1158" t="s">
        <v>61</v>
      </c>
      <c r="J1158" t="s">
        <v>61</v>
      </c>
      <c r="L1158" t="s">
        <v>62</v>
      </c>
      <c r="M1158" t="s">
        <v>62</v>
      </c>
      <c r="N1158" t="s">
        <v>61</v>
      </c>
    </row>
    <row r="1159" spans="1:14" x14ac:dyDescent="0.2">
      <c r="A1159" s="1" t="s">
        <v>8221</v>
      </c>
      <c r="B1159" s="1" t="s">
        <v>32063</v>
      </c>
      <c r="C1159" t="s">
        <v>6224</v>
      </c>
      <c r="D1159">
        <v>30333126</v>
      </c>
      <c r="E1159" t="s">
        <v>62</v>
      </c>
      <c r="F1159" t="s">
        <v>61</v>
      </c>
      <c r="G1159" t="s">
        <v>61</v>
      </c>
      <c r="I1159" t="s">
        <v>62</v>
      </c>
      <c r="J1159" t="s">
        <v>61</v>
      </c>
      <c r="L1159" t="s">
        <v>62</v>
      </c>
      <c r="M1159" t="s">
        <v>62</v>
      </c>
      <c r="N1159" t="s">
        <v>61</v>
      </c>
    </row>
    <row r="1160" spans="1:14" x14ac:dyDescent="0.2">
      <c r="A1160" s="1" t="s">
        <v>8222</v>
      </c>
      <c r="B1160" s="1" t="s">
        <v>32064</v>
      </c>
      <c r="C1160" t="s">
        <v>6225</v>
      </c>
      <c r="D1160" s="22">
        <v>30333126</v>
      </c>
      <c r="E1160" t="s">
        <v>62</v>
      </c>
      <c r="F1160" t="s">
        <v>62</v>
      </c>
      <c r="G1160" t="s">
        <v>62</v>
      </c>
      <c r="H1160" t="s">
        <v>61</v>
      </c>
      <c r="I1160" t="s">
        <v>62</v>
      </c>
      <c r="K1160" t="s">
        <v>61</v>
      </c>
      <c r="L1160" t="s">
        <v>61</v>
      </c>
      <c r="M1160" t="s">
        <v>62</v>
      </c>
      <c r="N1160" t="s">
        <v>62</v>
      </c>
    </row>
    <row r="1161" spans="1:14" x14ac:dyDescent="0.2">
      <c r="A1161" s="1" t="s">
        <v>8223</v>
      </c>
      <c r="B1161" s="1" t="s">
        <v>32065</v>
      </c>
      <c r="C1161" t="s">
        <v>6226</v>
      </c>
      <c r="D1161" s="22">
        <v>30333126</v>
      </c>
      <c r="E1161" t="s">
        <v>61</v>
      </c>
      <c r="F1161" t="s">
        <v>61</v>
      </c>
      <c r="G1161" t="s">
        <v>61</v>
      </c>
      <c r="H1161" t="s">
        <v>61</v>
      </c>
      <c r="I1161" t="s">
        <v>61</v>
      </c>
      <c r="J1161" t="s">
        <v>61</v>
      </c>
      <c r="K1161" t="s">
        <v>61</v>
      </c>
      <c r="L1161" t="s">
        <v>61</v>
      </c>
      <c r="M1161" t="s">
        <v>62</v>
      </c>
      <c r="N1161" t="s">
        <v>61</v>
      </c>
    </row>
    <row r="1162" spans="1:14" x14ac:dyDescent="0.2">
      <c r="A1162" s="1" t="s">
        <v>8224</v>
      </c>
      <c r="B1162" s="1" t="s">
        <v>32066</v>
      </c>
      <c r="C1162" t="s">
        <v>6227</v>
      </c>
      <c r="D1162" s="22">
        <v>30333126</v>
      </c>
      <c r="E1162" t="s">
        <v>61</v>
      </c>
      <c r="F1162" t="s">
        <v>61</v>
      </c>
      <c r="G1162" t="s">
        <v>61</v>
      </c>
      <c r="H1162" t="s">
        <v>61</v>
      </c>
      <c r="I1162" t="s">
        <v>62</v>
      </c>
      <c r="J1162" t="s">
        <v>61</v>
      </c>
      <c r="K1162" t="s">
        <v>61</v>
      </c>
      <c r="L1162" t="s">
        <v>62</v>
      </c>
      <c r="M1162" t="s">
        <v>62</v>
      </c>
      <c r="N1162" t="s">
        <v>61</v>
      </c>
    </row>
    <row r="1163" spans="1:14" x14ac:dyDescent="0.2">
      <c r="A1163" s="1" t="s">
        <v>8225</v>
      </c>
      <c r="B1163" s="1" t="s">
        <v>32067</v>
      </c>
      <c r="C1163" t="s">
        <v>6228</v>
      </c>
      <c r="D1163" s="22">
        <v>30333126</v>
      </c>
      <c r="E1163" t="s">
        <v>61</v>
      </c>
      <c r="F1163" t="s">
        <v>61</v>
      </c>
      <c r="G1163" t="s">
        <v>61</v>
      </c>
      <c r="H1163" t="s">
        <v>61</v>
      </c>
      <c r="I1163" t="s">
        <v>61</v>
      </c>
      <c r="J1163" t="s">
        <v>61</v>
      </c>
      <c r="K1163" t="s">
        <v>61</v>
      </c>
      <c r="L1163" t="s">
        <v>61</v>
      </c>
      <c r="M1163" t="s">
        <v>62</v>
      </c>
      <c r="N1163" t="s">
        <v>61</v>
      </c>
    </row>
    <row r="1164" spans="1:14" x14ac:dyDescent="0.2">
      <c r="A1164" s="1" t="s">
        <v>8226</v>
      </c>
      <c r="B1164" s="1" t="s">
        <v>32068</v>
      </c>
      <c r="C1164" t="s">
        <v>6229</v>
      </c>
      <c r="D1164" s="22">
        <v>30333126</v>
      </c>
      <c r="E1164" t="s">
        <v>61</v>
      </c>
      <c r="F1164" t="s">
        <v>61</v>
      </c>
      <c r="G1164" t="s">
        <v>61</v>
      </c>
      <c r="H1164" t="s">
        <v>61</v>
      </c>
      <c r="I1164" t="s">
        <v>61</v>
      </c>
      <c r="J1164" t="s">
        <v>61</v>
      </c>
      <c r="K1164" t="s">
        <v>61</v>
      </c>
      <c r="L1164" t="s">
        <v>61</v>
      </c>
      <c r="M1164" t="s">
        <v>62</v>
      </c>
      <c r="N1164" t="s">
        <v>61</v>
      </c>
    </row>
    <row r="1165" spans="1:14" x14ac:dyDescent="0.2">
      <c r="A1165" s="1" t="s">
        <v>8227</v>
      </c>
      <c r="B1165" s="1" t="s">
        <v>32069</v>
      </c>
      <c r="C1165" t="s">
        <v>6230</v>
      </c>
      <c r="D1165" s="22">
        <v>30333126</v>
      </c>
      <c r="E1165" t="s">
        <v>62</v>
      </c>
      <c r="F1165" t="s">
        <v>62</v>
      </c>
      <c r="G1165" t="s">
        <v>62</v>
      </c>
      <c r="H1165" t="s">
        <v>61</v>
      </c>
      <c r="I1165" t="s">
        <v>62</v>
      </c>
      <c r="J1165" t="s">
        <v>62</v>
      </c>
      <c r="K1165" t="s">
        <v>61</v>
      </c>
      <c r="L1165" t="s">
        <v>62</v>
      </c>
      <c r="M1165" t="s">
        <v>62</v>
      </c>
      <c r="N1165" t="s">
        <v>62</v>
      </c>
    </row>
    <row r="1166" spans="1:14" x14ac:dyDescent="0.2">
      <c r="A1166" s="1" t="s">
        <v>8228</v>
      </c>
      <c r="B1166" s="1" t="s">
        <v>32070</v>
      </c>
      <c r="C1166" t="s">
        <v>6231</v>
      </c>
      <c r="D1166" s="22">
        <v>30333126</v>
      </c>
      <c r="E1166" t="s">
        <v>61</v>
      </c>
      <c r="F1166" t="s">
        <v>61</v>
      </c>
      <c r="G1166" t="s">
        <v>61</v>
      </c>
      <c r="H1166" t="s">
        <v>61</v>
      </c>
      <c r="I1166" t="s">
        <v>61</v>
      </c>
      <c r="J1166" t="s">
        <v>61</v>
      </c>
      <c r="K1166" t="s">
        <v>61</v>
      </c>
      <c r="L1166" t="s">
        <v>61</v>
      </c>
      <c r="M1166" t="s">
        <v>62</v>
      </c>
      <c r="N1166" t="s">
        <v>61</v>
      </c>
    </row>
    <row r="1167" spans="1:14" x14ac:dyDescent="0.2">
      <c r="A1167" s="1" t="s">
        <v>8229</v>
      </c>
      <c r="B1167" s="1" t="s">
        <v>32071</v>
      </c>
      <c r="C1167" t="s">
        <v>6232</v>
      </c>
      <c r="D1167" s="22">
        <v>30333126</v>
      </c>
      <c r="E1167" t="s">
        <v>62</v>
      </c>
      <c r="F1167" t="s">
        <v>62</v>
      </c>
      <c r="G1167" t="s">
        <v>62</v>
      </c>
      <c r="H1167" t="s">
        <v>62</v>
      </c>
      <c r="I1167" t="s">
        <v>62</v>
      </c>
      <c r="J1167" t="s">
        <v>62</v>
      </c>
      <c r="K1167" t="s">
        <v>61</v>
      </c>
      <c r="L1167" t="s">
        <v>62</v>
      </c>
      <c r="M1167" t="s">
        <v>62</v>
      </c>
      <c r="N1167" t="s">
        <v>62</v>
      </c>
    </row>
    <row r="1168" spans="1:14" x14ac:dyDescent="0.2">
      <c r="A1168" s="1" t="s">
        <v>8230</v>
      </c>
      <c r="B1168" s="1" t="s">
        <v>32072</v>
      </c>
      <c r="C1168" t="s">
        <v>6233</v>
      </c>
      <c r="D1168" s="22">
        <v>30333126</v>
      </c>
      <c r="E1168" t="s">
        <v>61</v>
      </c>
      <c r="F1168" t="s">
        <v>61</v>
      </c>
      <c r="G1168" t="s">
        <v>61</v>
      </c>
      <c r="H1168" t="s">
        <v>61</v>
      </c>
      <c r="I1168" t="s">
        <v>61</v>
      </c>
      <c r="J1168" t="s">
        <v>61</v>
      </c>
      <c r="K1168" t="s">
        <v>61</v>
      </c>
      <c r="L1168" t="s">
        <v>62</v>
      </c>
      <c r="M1168" t="s">
        <v>61</v>
      </c>
      <c r="N1168" t="s">
        <v>61</v>
      </c>
    </row>
    <row r="1169" spans="1:14" x14ac:dyDescent="0.2">
      <c r="A1169" s="1" t="s">
        <v>8231</v>
      </c>
      <c r="B1169" s="1" t="s">
        <v>32073</v>
      </c>
      <c r="C1169" t="s">
        <v>6234</v>
      </c>
      <c r="D1169" s="22">
        <v>30333126</v>
      </c>
      <c r="E1169" t="s">
        <v>61</v>
      </c>
      <c r="F1169" t="s">
        <v>61</v>
      </c>
      <c r="G1169" t="s">
        <v>61</v>
      </c>
      <c r="H1169" t="s">
        <v>61</v>
      </c>
      <c r="I1169" t="s">
        <v>61</v>
      </c>
      <c r="J1169" t="s">
        <v>61</v>
      </c>
      <c r="K1169" t="s">
        <v>61</v>
      </c>
      <c r="L1169" t="s">
        <v>61</v>
      </c>
      <c r="M1169" t="s">
        <v>62</v>
      </c>
      <c r="N1169" t="s">
        <v>61</v>
      </c>
    </row>
    <row r="1170" spans="1:14" x14ac:dyDescent="0.2">
      <c r="A1170" s="1" t="s">
        <v>8232</v>
      </c>
      <c r="B1170" s="1" t="s">
        <v>32074</v>
      </c>
      <c r="C1170" t="s">
        <v>6235</v>
      </c>
      <c r="D1170">
        <v>30333126</v>
      </c>
      <c r="E1170" t="s">
        <v>61</v>
      </c>
      <c r="F1170" t="s">
        <v>61</v>
      </c>
      <c r="G1170" t="s">
        <v>61</v>
      </c>
      <c r="H1170" t="s">
        <v>61</v>
      </c>
      <c r="I1170" t="s">
        <v>61</v>
      </c>
      <c r="J1170" t="s">
        <v>61</v>
      </c>
      <c r="K1170" t="s">
        <v>61</v>
      </c>
      <c r="M1170" t="s">
        <v>61</v>
      </c>
      <c r="N1170" t="s">
        <v>61</v>
      </c>
    </row>
    <row r="1171" spans="1:14" x14ac:dyDescent="0.2">
      <c r="A1171" s="1" t="s">
        <v>8233</v>
      </c>
      <c r="B1171" s="1" t="s">
        <v>32075</v>
      </c>
      <c r="C1171" t="s">
        <v>6236</v>
      </c>
      <c r="D1171" s="22">
        <v>30333126</v>
      </c>
      <c r="E1171" t="s">
        <v>62</v>
      </c>
      <c r="F1171" t="s">
        <v>62</v>
      </c>
      <c r="G1171" t="s">
        <v>62</v>
      </c>
      <c r="H1171" t="s">
        <v>61</v>
      </c>
      <c r="I1171" t="s">
        <v>62</v>
      </c>
      <c r="J1171" t="s">
        <v>62</v>
      </c>
      <c r="K1171" t="s">
        <v>61</v>
      </c>
      <c r="M1171" t="s">
        <v>62</v>
      </c>
      <c r="N1171" t="s">
        <v>62</v>
      </c>
    </row>
    <row r="1172" spans="1:14" x14ac:dyDescent="0.2">
      <c r="A1172" s="1" t="s">
        <v>8234</v>
      </c>
      <c r="B1172" s="1" t="s">
        <v>32076</v>
      </c>
      <c r="C1172" t="s">
        <v>6237</v>
      </c>
      <c r="D1172" s="22">
        <v>30333126</v>
      </c>
      <c r="E1172" t="s">
        <v>62</v>
      </c>
      <c r="F1172" t="s">
        <v>62</v>
      </c>
      <c r="G1172" t="s">
        <v>62</v>
      </c>
      <c r="H1172" t="s">
        <v>61</v>
      </c>
      <c r="I1172" t="s">
        <v>61</v>
      </c>
      <c r="J1172" t="s">
        <v>62</v>
      </c>
      <c r="K1172" t="s">
        <v>61</v>
      </c>
      <c r="M1172" t="s">
        <v>61</v>
      </c>
      <c r="N1172" t="s">
        <v>62</v>
      </c>
    </row>
    <row r="1173" spans="1:14" x14ac:dyDescent="0.2">
      <c r="A1173" s="1" t="s">
        <v>8235</v>
      </c>
      <c r="B1173" s="1" t="s">
        <v>32077</v>
      </c>
      <c r="C1173" t="s">
        <v>6238</v>
      </c>
      <c r="D1173" s="22">
        <v>30333126</v>
      </c>
      <c r="E1173" t="s">
        <v>61</v>
      </c>
      <c r="F1173" t="s">
        <v>61</v>
      </c>
      <c r="G1173" t="s">
        <v>61</v>
      </c>
      <c r="H1173" t="s">
        <v>61</v>
      </c>
      <c r="I1173" t="s">
        <v>62</v>
      </c>
      <c r="J1173" t="s">
        <v>61</v>
      </c>
      <c r="K1173" t="s">
        <v>62</v>
      </c>
      <c r="L1173" t="s">
        <v>62</v>
      </c>
      <c r="M1173" t="s">
        <v>62</v>
      </c>
      <c r="N1173" t="s">
        <v>61</v>
      </c>
    </row>
    <row r="1174" spans="1:14" x14ac:dyDescent="0.2">
      <c r="A1174" s="1" t="s">
        <v>8236</v>
      </c>
      <c r="B1174" s="1" t="s">
        <v>32078</v>
      </c>
      <c r="C1174" t="s">
        <v>6239</v>
      </c>
      <c r="D1174" s="22">
        <v>30333126</v>
      </c>
      <c r="E1174" t="s">
        <v>62</v>
      </c>
      <c r="F1174" t="s">
        <v>62</v>
      </c>
      <c r="G1174" t="s">
        <v>62</v>
      </c>
      <c r="H1174" t="s">
        <v>61</v>
      </c>
      <c r="I1174" t="s">
        <v>62</v>
      </c>
      <c r="J1174" t="s">
        <v>62</v>
      </c>
      <c r="K1174" t="s">
        <v>61</v>
      </c>
      <c r="M1174" t="s">
        <v>62</v>
      </c>
      <c r="N1174" t="s">
        <v>62</v>
      </c>
    </row>
    <row r="1175" spans="1:14" x14ac:dyDescent="0.2">
      <c r="A1175" s="1" t="s">
        <v>8237</v>
      </c>
      <c r="B1175" s="1" t="s">
        <v>32079</v>
      </c>
      <c r="C1175" t="s">
        <v>6240</v>
      </c>
      <c r="D1175" s="22">
        <v>30333126</v>
      </c>
      <c r="E1175" t="s">
        <v>62</v>
      </c>
      <c r="F1175" t="s">
        <v>61</v>
      </c>
      <c r="G1175" t="s">
        <v>61</v>
      </c>
      <c r="H1175" t="s">
        <v>61</v>
      </c>
      <c r="I1175" t="s">
        <v>61</v>
      </c>
      <c r="J1175" t="s">
        <v>61</v>
      </c>
      <c r="K1175" t="s">
        <v>61</v>
      </c>
      <c r="M1175" t="s">
        <v>61</v>
      </c>
      <c r="N1175" t="s">
        <v>61</v>
      </c>
    </row>
    <row r="1176" spans="1:14" x14ac:dyDescent="0.2">
      <c r="A1176" s="1" t="s">
        <v>8238</v>
      </c>
      <c r="B1176" s="1" t="s">
        <v>32080</v>
      </c>
      <c r="C1176" t="s">
        <v>6241</v>
      </c>
      <c r="D1176" s="22">
        <v>30333126</v>
      </c>
      <c r="E1176" t="s">
        <v>62</v>
      </c>
      <c r="F1176" t="s">
        <v>61</v>
      </c>
      <c r="G1176" t="s">
        <v>61</v>
      </c>
      <c r="H1176" t="s">
        <v>61</v>
      </c>
      <c r="I1176" t="s">
        <v>62</v>
      </c>
      <c r="J1176" t="s">
        <v>61</v>
      </c>
      <c r="K1176" t="s">
        <v>62</v>
      </c>
      <c r="L1176" t="s">
        <v>62</v>
      </c>
      <c r="M1176" t="s">
        <v>62</v>
      </c>
      <c r="N1176" t="s">
        <v>61</v>
      </c>
    </row>
    <row r="1177" spans="1:14" x14ac:dyDescent="0.2">
      <c r="A1177" s="1" t="s">
        <v>8239</v>
      </c>
      <c r="B1177" s="1" t="s">
        <v>32081</v>
      </c>
      <c r="C1177" t="s">
        <v>6242</v>
      </c>
      <c r="D1177" s="22">
        <v>30333126</v>
      </c>
      <c r="E1177" t="s">
        <v>62</v>
      </c>
      <c r="F1177" t="s">
        <v>62</v>
      </c>
      <c r="G1177" t="s">
        <v>62</v>
      </c>
      <c r="H1177" t="s">
        <v>61</v>
      </c>
      <c r="I1177" t="s">
        <v>62</v>
      </c>
      <c r="K1177" t="s">
        <v>61</v>
      </c>
      <c r="M1177" t="s">
        <v>62</v>
      </c>
      <c r="N1177" t="s">
        <v>62</v>
      </c>
    </row>
    <row r="1178" spans="1:14" x14ac:dyDescent="0.2">
      <c r="A1178" s="1" t="s">
        <v>8240</v>
      </c>
      <c r="B1178" s="1" t="s">
        <v>32082</v>
      </c>
      <c r="C1178" t="s">
        <v>6243</v>
      </c>
      <c r="D1178" s="22">
        <v>30333126</v>
      </c>
      <c r="E1178" t="s">
        <v>61</v>
      </c>
      <c r="F1178" t="s">
        <v>61</v>
      </c>
      <c r="G1178" t="s">
        <v>61</v>
      </c>
      <c r="H1178" t="s">
        <v>61</v>
      </c>
      <c r="I1178" t="s">
        <v>61</v>
      </c>
      <c r="J1178" t="s">
        <v>61</v>
      </c>
      <c r="K1178" t="s">
        <v>61</v>
      </c>
      <c r="M1178" t="s">
        <v>61</v>
      </c>
      <c r="N1178" t="s">
        <v>61</v>
      </c>
    </row>
    <row r="1179" spans="1:14" x14ac:dyDescent="0.2">
      <c r="A1179" s="1" t="s">
        <v>8241</v>
      </c>
      <c r="B1179" s="1" t="s">
        <v>32083</v>
      </c>
      <c r="C1179" t="s">
        <v>6244</v>
      </c>
      <c r="D1179" s="22">
        <v>30333126</v>
      </c>
      <c r="E1179" t="s">
        <v>61</v>
      </c>
      <c r="F1179" t="s">
        <v>61</v>
      </c>
      <c r="G1179" t="s">
        <v>61</v>
      </c>
      <c r="H1179" t="s">
        <v>61</v>
      </c>
      <c r="I1179" t="s">
        <v>61</v>
      </c>
      <c r="J1179" t="s">
        <v>61</v>
      </c>
      <c r="K1179" t="s">
        <v>61</v>
      </c>
      <c r="L1179" t="s">
        <v>62</v>
      </c>
      <c r="M1179" t="s">
        <v>62</v>
      </c>
      <c r="N1179" t="s">
        <v>61</v>
      </c>
    </row>
    <row r="1180" spans="1:14" x14ac:dyDescent="0.2">
      <c r="A1180" s="1" t="s">
        <v>8242</v>
      </c>
      <c r="B1180" s="1" t="s">
        <v>32084</v>
      </c>
      <c r="C1180" t="s">
        <v>6245</v>
      </c>
      <c r="D1180" s="22">
        <v>30333126</v>
      </c>
      <c r="E1180" t="s">
        <v>61</v>
      </c>
      <c r="F1180" t="s">
        <v>61</v>
      </c>
      <c r="G1180" t="s">
        <v>61</v>
      </c>
      <c r="H1180" t="s">
        <v>61</v>
      </c>
      <c r="I1180" t="s">
        <v>62</v>
      </c>
      <c r="J1180" t="s">
        <v>61</v>
      </c>
      <c r="K1180" t="s">
        <v>61</v>
      </c>
      <c r="L1180" t="s">
        <v>62</v>
      </c>
      <c r="M1180" t="s">
        <v>62</v>
      </c>
      <c r="N1180" t="s">
        <v>61</v>
      </c>
    </row>
    <row r="1181" spans="1:14" x14ac:dyDescent="0.2">
      <c r="A1181" s="1" t="s">
        <v>8243</v>
      </c>
      <c r="B1181" s="1" t="s">
        <v>32085</v>
      </c>
      <c r="C1181" t="s">
        <v>6246</v>
      </c>
      <c r="D1181" s="22">
        <v>30333126</v>
      </c>
      <c r="E1181" t="s">
        <v>62</v>
      </c>
      <c r="F1181" t="s">
        <v>62</v>
      </c>
      <c r="G1181" t="s">
        <v>62</v>
      </c>
      <c r="H1181" t="s">
        <v>61</v>
      </c>
      <c r="I1181" t="s">
        <v>62</v>
      </c>
      <c r="J1181" t="s">
        <v>62</v>
      </c>
      <c r="K1181" t="s">
        <v>61</v>
      </c>
      <c r="M1181" t="s">
        <v>62</v>
      </c>
      <c r="N1181" t="s">
        <v>62</v>
      </c>
    </row>
    <row r="1182" spans="1:14" x14ac:dyDescent="0.2">
      <c r="A1182" s="1" t="s">
        <v>8244</v>
      </c>
      <c r="B1182" s="1" t="s">
        <v>32086</v>
      </c>
      <c r="C1182" t="s">
        <v>6247</v>
      </c>
      <c r="D1182" s="22">
        <v>30333126</v>
      </c>
      <c r="E1182" t="s">
        <v>61</v>
      </c>
      <c r="F1182" t="s">
        <v>61</v>
      </c>
      <c r="G1182" t="s">
        <v>61</v>
      </c>
      <c r="H1182" t="s">
        <v>61</v>
      </c>
      <c r="I1182" t="s">
        <v>61</v>
      </c>
      <c r="J1182" t="s">
        <v>61</v>
      </c>
      <c r="K1182" t="s">
        <v>61</v>
      </c>
      <c r="L1182" t="s">
        <v>62</v>
      </c>
      <c r="M1182" t="s">
        <v>62</v>
      </c>
      <c r="N1182" t="s">
        <v>61</v>
      </c>
    </row>
    <row r="1183" spans="1:14" x14ac:dyDescent="0.2">
      <c r="A1183" s="1" t="s">
        <v>8245</v>
      </c>
      <c r="B1183" s="1" t="s">
        <v>32087</v>
      </c>
      <c r="C1183" t="s">
        <v>6248</v>
      </c>
      <c r="D1183" s="22">
        <v>30333126</v>
      </c>
      <c r="E1183" t="s">
        <v>62</v>
      </c>
      <c r="F1183" t="s">
        <v>62</v>
      </c>
      <c r="G1183" t="s">
        <v>62</v>
      </c>
      <c r="H1183" t="s">
        <v>61</v>
      </c>
      <c r="I1183" t="s">
        <v>62</v>
      </c>
      <c r="J1183" t="s">
        <v>62</v>
      </c>
      <c r="K1183" t="s">
        <v>62</v>
      </c>
      <c r="L1183" t="s">
        <v>62</v>
      </c>
      <c r="M1183" t="s">
        <v>62</v>
      </c>
      <c r="N1183" t="s">
        <v>62</v>
      </c>
    </row>
    <row r="1184" spans="1:14" x14ac:dyDescent="0.2">
      <c r="A1184" s="1" t="s">
        <v>8246</v>
      </c>
      <c r="B1184" s="1" t="s">
        <v>32088</v>
      </c>
      <c r="C1184" t="s">
        <v>6249</v>
      </c>
      <c r="D1184" s="22">
        <v>30333126</v>
      </c>
      <c r="E1184" t="s">
        <v>61</v>
      </c>
      <c r="F1184" t="s">
        <v>61</v>
      </c>
      <c r="G1184" t="s">
        <v>61</v>
      </c>
      <c r="H1184" t="s">
        <v>61</v>
      </c>
      <c r="I1184" t="s">
        <v>62</v>
      </c>
      <c r="J1184" t="s">
        <v>61</v>
      </c>
      <c r="K1184" t="s">
        <v>62</v>
      </c>
      <c r="L1184" t="s">
        <v>62</v>
      </c>
      <c r="M1184" t="s">
        <v>62</v>
      </c>
      <c r="N1184" t="s">
        <v>61</v>
      </c>
    </row>
    <row r="1185" spans="1:14" x14ac:dyDescent="0.2">
      <c r="A1185" s="1" t="s">
        <v>8247</v>
      </c>
      <c r="B1185" s="1" t="s">
        <v>32089</v>
      </c>
      <c r="C1185" t="s">
        <v>6250</v>
      </c>
      <c r="D1185" s="22">
        <v>30333126</v>
      </c>
      <c r="E1185" t="s">
        <v>62</v>
      </c>
      <c r="F1185" t="s">
        <v>62</v>
      </c>
      <c r="G1185" t="s">
        <v>62</v>
      </c>
      <c r="H1185" t="s">
        <v>61</v>
      </c>
      <c r="I1185" t="s">
        <v>61</v>
      </c>
      <c r="J1185" t="s">
        <v>62</v>
      </c>
      <c r="K1185" t="s">
        <v>61</v>
      </c>
      <c r="M1185" t="s">
        <v>61</v>
      </c>
      <c r="N1185" t="s">
        <v>62</v>
      </c>
    </row>
    <row r="1186" spans="1:14" x14ac:dyDescent="0.2">
      <c r="A1186" s="1" t="s">
        <v>8248</v>
      </c>
      <c r="B1186" s="1" t="s">
        <v>32090</v>
      </c>
      <c r="C1186" t="s">
        <v>6251</v>
      </c>
      <c r="D1186" s="22">
        <v>30333126</v>
      </c>
      <c r="E1186" t="s">
        <v>61</v>
      </c>
      <c r="F1186" t="s">
        <v>61</v>
      </c>
      <c r="G1186" t="s">
        <v>61</v>
      </c>
      <c r="H1186" t="s">
        <v>61</v>
      </c>
      <c r="I1186" t="s">
        <v>62</v>
      </c>
      <c r="J1186" t="s">
        <v>61</v>
      </c>
      <c r="K1186" t="s">
        <v>62</v>
      </c>
      <c r="L1186" t="s">
        <v>62</v>
      </c>
      <c r="M1186" t="s">
        <v>62</v>
      </c>
      <c r="N1186" t="s">
        <v>61</v>
      </c>
    </row>
    <row r="1187" spans="1:14" x14ac:dyDescent="0.2">
      <c r="A1187" s="1" t="s">
        <v>8249</v>
      </c>
      <c r="B1187" s="1" t="s">
        <v>32091</v>
      </c>
      <c r="C1187" t="s">
        <v>6252</v>
      </c>
      <c r="D1187" s="22">
        <v>30333126</v>
      </c>
      <c r="E1187" t="s">
        <v>61</v>
      </c>
      <c r="F1187" t="s">
        <v>61</v>
      </c>
      <c r="G1187" t="s">
        <v>61</v>
      </c>
      <c r="H1187" t="s">
        <v>61</v>
      </c>
      <c r="I1187" t="s">
        <v>61</v>
      </c>
      <c r="J1187" t="s">
        <v>61</v>
      </c>
      <c r="K1187" t="s">
        <v>61</v>
      </c>
      <c r="M1187" t="s">
        <v>61</v>
      </c>
      <c r="N1187" t="s">
        <v>61</v>
      </c>
    </row>
    <row r="1188" spans="1:14" x14ac:dyDescent="0.2">
      <c r="A1188" s="1" t="s">
        <v>8250</v>
      </c>
      <c r="B1188" s="1" t="s">
        <v>32092</v>
      </c>
      <c r="C1188" t="s">
        <v>6253</v>
      </c>
      <c r="D1188" s="22">
        <v>30333126</v>
      </c>
      <c r="E1188" t="s">
        <v>62</v>
      </c>
      <c r="F1188" t="s">
        <v>62</v>
      </c>
      <c r="G1188" t="s">
        <v>62</v>
      </c>
      <c r="H1188" t="s">
        <v>61</v>
      </c>
      <c r="I1188" t="s">
        <v>61</v>
      </c>
      <c r="J1188" t="s">
        <v>62</v>
      </c>
      <c r="K1188" t="s">
        <v>61</v>
      </c>
      <c r="M1188" t="s">
        <v>61</v>
      </c>
      <c r="N1188" t="s">
        <v>62</v>
      </c>
    </row>
    <row r="1189" spans="1:14" x14ac:dyDescent="0.2">
      <c r="A1189" s="1" t="s">
        <v>8251</v>
      </c>
      <c r="B1189" s="1" t="s">
        <v>32093</v>
      </c>
      <c r="C1189" t="s">
        <v>6254</v>
      </c>
      <c r="D1189" s="22">
        <v>30333126</v>
      </c>
      <c r="E1189" t="s">
        <v>62</v>
      </c>
      <c r="F1189" t="s">
        <v>61</v>
      </c>
      <c r="G1189" t="s">
        <v>61</v>
      </c>
      <c r="H1189" t="s">
        <v>61</v>
      </c>
      <c r="I1189" t="s">
        <v>61</v>
      </c>
      <c r="J1189" t="s">
        <v>61</v>
      </c>
      <c r="K1189" t="s">
        <v>62</v>
      </c>
      <c r="L1189" t="s">
        <v>62</v>
      </c>
      <c r="M1189" t="s">
        <v>62</v>
      </c>
      <c r="N1189" t="s">
        <v>61</v>
      </c>
    </row>
    <row r="1190" spans="1:14" x14ac:dyDescent="0.2">
      <c r="A1190" s="1" t="s">
        <v>8252</v>
      </c>
      <c r="B1190" s="1" t="s">
        <v>32094</v>
      </c>
      <c r="C1190" t="s">
        <v>6255</v>
      </c>
      <c r="D1190" s="22">
        <v>30333126</v>
      </c>
      <c r="E1190" t="s">
        <v>61</v>
      </c>
      <c r="F1190" t="s">
        <v>61</v>
      </c>
      <c r="G1190" t="s">
        <v>61</v>
      </c>
      <c r="H1190" t="s">
        <v>61</v>
      </c>
      <c r="I1190" t="s">
        <v>61</v>
      </c>
      <c r="J1190" t="s">
        <v>61</v>
      </c>
      <c r="K1190" t="s">
        <v>61</v>
      </c>
      <c r="L1190" t="s">
        <v>62</v>
      </c>
      <c r="M1190" t="s">
        <v>62</v>
      </c>
      <c r="N1190" t="s">
        <v>61</v>
      </c>
    </row>
    <row r="1191" spans="1:14" x14ac:dyDescent="0.2">
      <c r="A1191" s="1" t="s">
        <v>8253</v>
      </c>
      <c r="B1191" s="1" t="s">
        <v>32095</v>
      </c>
      <c r="C1191" t="s">
        <v>6256</v>
      </c>
      <c r="D1191">
        <v>30333126</v>
      </c>
      <c r="E1191" t="s">
        <v>61</v>
      </c>
      <c r="F1191" t="s">
        <v>61</v>
      </c>
      <c r="G1191" t="s">
        <v>61</v>
      </c>
      <c r="H1191" t="s">
        <v>61</v>
      </c>
      <c r="I1191" t="s">
        <v>62</v>
      </c>
      <c r="J1191" t="s">
        <v>61</v>
      </c>
      <c r="K1191" t="s">
        <v>62</v>
      </c>
      <c r="L1191" t="s">
        <v>62</v>
      </c>
      <c r="M1191" t="s">
        <v>62</v>
      </c>
      <c r="N1191" t="s">
        <v>61</v>
      </c>
    </row>
    <row r="1192" spans="1:14" x14ac:dyDescent="0.2">
      <c r="A1192" s="1" t="s">
        <v>8254</v>
      </c>
      <c r="B1192" s="1" t="s">
        <v>32096</v>
      </c>
      <c r="C1192" t="s">
        <v>6257</v>
      </c>
      <c r="D1192" s="22">
        <v>30333126</v>
      </c>
      <c r="E1192" t="s">
        <v>62</v>
      </c>
      <c r="F1192" t="s">
        <v>61</v>
      </c>
      <c r="G1192" t="s">
        <v>61</v>
      </c>
      <c r="H1192" t="s">
        <v>61</v>
      </c>
      <c r="I1192" t="s">
        <v>62</v>
      </c>
      <c r="J1192" t="s">
        <v>61</v>
      </c>
      <c r="K1192" t="s">
        <v>61</v>
      </c>
      <c r="L1192" t="s">
        <v>62</v>
      </c>
      <c r="M1192" t="s">
        <v>62</v>
      </c>
      <c r="N1192" t="s">
        <v>61</v>
      </c>
    </row>
    <row r="1193" spans="1:14" x14ac:dyDescent="0.2">
      <c r="A1193" s="1" t="s">
        <v>8255</v>
      </c>
      <c r="B1193" s="1" t="s">
        <v>32097</v>
      </c>
      <c r="C1193" t="s">
        <v>6258</v>
      </c>
      <c r="D1193" s="22">
        <v>30333126</v>
      </c>
      <c r="E1193" t="s">
        <v>62</v>
      </c>
      <c r="F1193" t="s">
        <v>62</v>
      </c>
      <c r="G1193" t="s">
        <v>62</v>
      </c>
      <c r="H1193" t="s">
        <v>61</v>
      </c>
      <c r="I1193" t="s">
        <v>62</v>
      </c>
      <c r="J1193" t="s">
        <v>62</v>
      </c>
      <c r="K1193" t="s">
        <v>61</v>
      </c>
      <c r="M1193" t="s">
        <v>62</v>
      </c>
      <c r="N1193" t="s">
        <v>62</v>
      </c>
    </row>
    <row r="1194" spans="1:14" x14ac:dyDescent="0.2">
      <c r="A1194" s="1" t="s">
        <v>8256</v>
      </c>
      <c r="B1194" s="1" t="s">
        <v>32098</v>
      </c>
      <c r="C1194" t="s">
        <v>6259</v>
      </c>
      <c r="D1194" s="22">
        <v>30333126</v>
      </c>
      <c r="E1194" t="s">
        <v>62</v>
      </c>
      <c r="F1194" t="s">
        <v>62</v>
      </c>
      <c r="G1194" t="s">
        <v>62</v>
      </c>
      <c r="H1194" t="s">
        <v>61</v>
      </c>
      <c r="I1194" t="s">
        <v>62</v>
      </c>
      <c r="J1194" t="s">
        <v>62</v>
      </c>
      <c r="K1194" t="s">
        <v>62</v>
      </c>
      <c r="M1194" t="s">
        <v>62</v>
      </c>
      <c r="N1194" t="s">
        <v>62</v>
      </c>
    </row>
    <row r="1195" spans="1:14" x14ac:dyDescent="0.2">
      <c r="A1195" s="1" t="s">
        <v>8257</v>
      </c>
      <c r="B1195" s="1" t="s">
        <v>32099</v>
      </c>
      <c r="C1195" t="s">
        <v>6260</v>
      </c>
      <c r="D1195" s="22">
        <v>30333126</v>
      </c>
      <c r="E1195" t="s">
        <v>62</v>
      </c>
      <c r="G1195" t="s">
        <v>61</v>
      </c>
      <c r="H1195" t="s">
        <v>61</v>
      </c>
      <c r="I1195" t="s">
        <v>61</v>
      </c>
      <c r="J1195" t="s">
        <v>61</v>
      </c>
      <c r="K1195" t="s">
        <v>61</v>
      </c>
      <c r="L1195" t="s">
        <v>62</v>
      </c>
      <c r="M1195" t="s">
        <v>62</v>
      </c>
      <c r="N1195" t="s">
        <v>61</v>
      </c>
    </row>
    <row r="1196" spans="1:14" x14ac:dyDescent="0.2">
      <c r="A1196" s="1" t="s">
        <v>8258</v>
      </c>
      <c r="B1196" s="1" t="s">
        <v>32100</v>
      </c>
      <c r="C1196" t="s">
        <v>6261</v>
      </c>
      <c r="D1196" s="22">
        <v>30333126</v>
      </c>
      <c r="E1196" t="s">
        <v>62</v>
      </c>
      <c r="F1196" t="s">
        <v>62</v>
      </c>
      <c r="G1196" t="s">
        <v>62</v>
      </c>
      <c r="H1196" t="s">
        <v>61</v>
      </c>
      <c r="I1196" t="s">
        <v>62</v>
      </c>
      <c r="J1196" t="s">
        <v>62</v>
      </c>
      <c r="K1196" t="s">
        <v>61</v>
      </c>
      <c r="L1196" t="s">
        <v>62</v>
      </c>
      <c r="M1196" t="s">
        <v>62</v>
      </c>
      <c r="N1196" t="s">
        <v>62</v>
      </c>
    </row>
    <row r="1197" spans="1:14" x14ac:dyDescent="0.2">
      <c r="A1197" s="1" t="s">
        <v>8259</v>
      </c>
      <c r="B1197" s="1" t="s">
        <v>32101</v>
      </c>
      <c r="C1197" t="s">
        <v>6262</v>
      </c>
      <c r="D1197" s="22">
        <v>30333126</v>
      </c>
      <c r="E1197" t="s">
        <v>61</v>
      </c>
      <c r="F1197" t="s">
        <v>61</v>
      </c>
      <c r="G1197" t="s">
        <v>61</v>
      </c>
      <c r="H1197" t="s">
        <v>61</v>
      </c>
      <c r="I1197" t="s">
        <v>61</v>
      </c>
      <c r="J1197" t="s">
        <v>61</v>
      </c>
      <c r="K1197" t="s">
        <v>61</v>
      </c>
      <c r="L1197" t="s">
        <v>62</v>
      </c>
      <c r="M1197" t="s">
        <v>61</v>
      </c>
      <c r="N1197" t="s">
        <v>61</v>
      </c>
    </row>
    <row r="1198" spans="1:14" x14ac:dyDescent="0.2">
      <c r="A1198" s="1" t="s">
        <v>8260</v>
      </c>
      <c r="B1198" s="1" t="s">
        <v>32102</v>
      </c>
      <c r="C1198" t="s">
        <v>6263</v>
      </c>
      <c r="D1198" s="22">
        <v>30333126</v>
      </c>
      <c r="E1198" t="s">
        <v>62</v>
      </c>
      <c r="F1198" t="s">
        <v>61</v>
      </c>
      <c r="G1198" t="s">
        <v>61</v>
      </c>
      <c r="H1198" t="s">
        <v>61</v>
      </c>
      <c r="I1198" t="s">
        <v>61</v>
      </c>
      <c r="J1198" t="s">
        <v>61</v>
      </c>
      <c r="K1198" t="s">
        <v>61</v>
      </c>
      <c r="M1198" t="s">
        <v>62</v>
      </c>
      <c r="N1198" t="s">
        <v>61</v>
      </c>
    </row>
    <row r="1199" spans="1:14" x14ac:dyDescent="0.2">
      <c r="A1199" s="1" t="s">
        <v>8261</v>
      </c>
      <c r="B1199" s="1" t="s">
        <v>32103</v>
      </c>
      <c r="C1199" t="s">
        <v>6264</v>
      </c>
      <c r="D1199" s="22">
        <v>30333126</v>
      </c>
      <c r="E1199" t="s">
        <v>61</v>
      </c>
      <c r="F1199" t="s">
        <v>61</v>
      </c>
      <c r="G1199" t="s">
        <v>61</v>
      </c>
      <c r="H1199" t="s">
        <v>61</v>
      </c>
      <c r="I1199" t="s">
        <v>61</v>
      </c>
      <c r="J1199" t="s">
        <v>61</v>
      </c>
      <c r="K1199" t="s">
        <v>61</v>
      </c>
      <c r="M1199" t="s">
        <v>61</v>
      </c>
      <c r="N1199" t="s">
        <v>61</v>
      </c>
    </row>
    <row r="1200" spans="1:14" x14ac:dyDescent="0.2">
      <c r="A1200" s="1" t="s">
        <v>8262</v>
      </c>
      <c r="B1200" s="1" t="s">
        <v>32104</v>
      </c>
      <c r="C1200" t="s">
        <v>6265</v>
      </c>
      <c r="D1200" s="22">
        <v>30333126</v>
      </c>
      <c r="E1200" t="s">
        <v>61</v>
      </c>
      <c r="F1200" t="s">
        <v>61</v>
      </c>
      <c r="G1200" t="s">
        <v>61</v>
      </c>
      <c r="H1200" t="s">
        <v>61</v>
      </c>
      <c r="I1200" t="s">
        <v>61</v>
      </c>
      <c r="J1200" t="s">
        <v>61</v>
      </c>
      <c r="K1200" t="s">
        <v>61</v>
      </c>
      <c r="M1200" t="s">
        <v>61</v>
      </c>
      <c r="N1200" t="s">
        <v>61</v>
      </c>
    </row>
    <row r="1201" spans="1:14" x14ac:dyDescent="0.2">
      <c r="A1201" s="1" t="s">
        <v>8263</v>
      </c>
      <c r="B1201" s="1" t="s">
        <v>32105</v>
      </c>
      <c r="C1201" t="s">
        <v>6266</v>
      </c>
      <c r="D1201" s="22">
        <v>30333126</v>
      </c>
      <c r="E1201" t="s">
        <v>61</v>
      </c>
      <c r="F1201" t="s">
        <v>61</v>
      </c>
      <c r="G1201" t="s">
        <v>61</v>
      </c>
      <c r="H1201" t="s">
        <v>61</v>
      </c>
      <c r="I1201" t="s">
        <v>61</v>
      </c>
      <c r="J1201" t="s">
        <v>61</v>
      </c>
      <c r="K1201" t="s">
        <v>61</v>
      </c>
      <c r="M1201" t="s">
        <v>61</v>
      </c>
      <c r="N1201" t="s">
        <v>61</v>
      </c>
    </row>
    <row r="1202" spans="1:14" x14ac:dyDescent="0.2">
      <c r="A1202" s="1" t="s">
        <v>8264</v>
      </c>
      <c r="B1202" s="1" t="s">
        <v>32106</v>
      </c>
      <c r="C1202" t="s">
        <v>6267</v>
      </c>
      <c r="D1202">
        <v>30333126</v>
      </c>
      <c r="E1202" t="s">
        <v>61</v>
      </c>
      <c r="F1202" t="s">
        <v>61</v>
      </c>
      <c r="G1202" t="s">
        <v>61</v>
      </c>
      <c r="H1202" t="s">
        <v>61</v>
      </c>
      <c r="I1202" t="s">
        <v>62</v>
      </c>
      <c r="J1202" t="s">
        <v>61</v>
      </c>
      <c r="K1202" t="s">
        <v>62</v>
      </c>
      <c r="L1202" t="s">
        <v>62</v>
      </c>
      <c r="M1202" t="s">
        <v>62</v>
      </c>
      <c r="N1202" t="s">
        <v>61</v>
      </c>
    </row>
    <row r="1203" spans="1:14" x14ac:dyDescent="0.2">
      <c r="A1203" s="1" t="s">
        <v>8265</v>
      </c>
      <c r="B1203" s="1" t="s">
        <v>32107</v>
      </c>
      <c r="C1203" t="s">
        <v>6268</v>
      </c>
      <c r="D1203" s="22">
        <v>30333126</v>
      </c>
      <c r="E1203" t="s">
        <v>61</v>
      </c>
      <c r="F1203" t="s">
        <v>61</v>
      </c>
      <c r="G1203" t="s">
        <v>61</v>
      </c>
      <c r="H1203" t="s">
        <v>61</v>
      </c>
      <c r="I1203" t="s">
        <v>61</v>
      </c>
      <c r="J1203" t="s">
        <v>61</v>
      </c>
      <c r="K1203" t="s">
        <v>61</v>
      </c>
      <c r="M1203" t="s">
        <v>61</v>
      </c>
      <c r="N1203" t="s">
        <v>61</v>
      </c>
    </row>
    <row r="1204" spans="1:14" x14ac:dyDescent="0.2">
      <c r="A1204" s="1" t="s">
        <v>8266</v>
      </c>
      <c r="B1204" s="1" t="s">
        <v>32108</v>
      </c>
      <c r="C1204" t="s">
        <v>6269</v>
      </c>
      <c r="D1204" s="22">
        <v>30333126</v>
      </c>
      <c r="E1204" t="s">
        <v>62</v>
      </c>
      <c r="F1204" t="s">
        <v>61</v>
      </c>
      <c r="G1204" t="s">
        <v>61</v>
      </c>
      <c r="H1204" t="s">
        <v>61</v>
      </c>
      <c r="I1204" t="s">
        <v>61</v>
      </c>
      <c r="J1204" t="s">
        <v>61</v>
      </c>
      <c r="K1204" t="s">
        <v>61</v>
      </c>
      <c r="L1204" t="s">
        <v>61</v>
      </c>
      <c r="M1204" t="s">
        <v>61</v>
      </c>
      <c r="N1204" t="s">
        <v>61</v>
      </c>
    </row>
    <row r="1205" spans="1:14" x14ac:dyDescent="0.2">
      <c r="A1205" s="1" t="s">
        <v>8267</v>
      </c>
      <c r="B1205" s="1" t="s">
        <v>32109</v>
      </c>
      <c r="C1205" t="s">
        <v>6270</v>
      </c>
      <c r="D1205" s="22">
        <v>30333126</v>
      </c>
      <c r="E1205" t="s">
        <v>61</v>
      </c>
      <c r="F1205" t="s">
        <v>61</v>
      </c>
      <c r="G1205" t="s">
        <v>61</v>
      </c>
      <c r="H1205" t="s">
        <v>61</v>
      </c>
      <c r="I1205" t="s">
        <v>61</v>
      </c>
      <c r="J1205" t="s">
        <v>61</v>
      </c>
      <c r="K1205" t="s">
        <v>61</v>
      </c>
      <c r="L1205" t="s">
        <v>61</v>
      </c>
      <c r="M1205" t="s">
        <v>62</v>
      </c>
      <c r="N1205" t="s">
        <v>61</v>
      </c>
    </row>
    <row r="1206" spans="1:14" x14ac:dyDescent="0.2">
      <c r="A1206" s="1" t="s">
        <v>8268</v>
      </c>
      <c r="B1206" s="1" t="s">
        <v>32110</v>
      </c>
      <c r="C1206" t="s">
        <v>6271</v>
      </c>
      <c r="D1206" s="22">
        <v>30333126</v>
      </c>
      <c r="E1206" t="s">
        <v>61</v>
      </c>
      <c r="F1206" t="s">
        <v>61</v>
      </c>
      <c r="G1206" t="s">
        <v>61</v>
      </c>
      <c r="H1206" t="s">
        <v>61</v>
      </c>
      <c r="I1206" t="s">
        <v>62</v>
      </c>
      <c r="J1206" t="s">
        <v>61</v>
      </c>
      <c r="K1206" t="s">
        <v>61</v>
      </c>
      <c r="L1206" t="s">
        <v>62</v>
      </c>
      <c r="M1206" t="s">
        <v>62</v>
      </c>
      <c r="N1206" t="s">
        <v>61</v>
      </c>
    </row>
    <row r="1207" spans="1:14" x14ac:dyDescent="0.2">
      <c r="A1207" s="1" t="s">
        <v>8269</v>
      </c>
      <c r="B1207" s="1" t="s">
        <v>32111</v>
      </c>
      <c r="C1207" t="s">
        <v>6272</v>
      </c>
      <c r="D1207" s="22">
        <v>30333126</v>
      </c>
      <c r="E1207" t="s">
        <v>61</v>
      </c>
      <c r="F1207" t="s">
        <v>61</v>
      </c>
      <c r="G1207" t="s">
        <v>61</v>
      </c>
      <c r="H1207" t="s">
        <v>61</v>
      </c>
      <c r="I1207" t="s">
        <v>61</v>
      </c>
      <c r="J1207" t="s">
        <v>61</v>
      </c>
      <c r="K1207" t="s">
        <v>61</v>
      </c>
      <c r="L1207" t="s">
        <v>61</v>
      </c>
      <c r="M1207" t="s">
        <v>61</v>
      </c>
      <c r="N1207" t="s">
        <v>61</v>
      </c>
    </row>
    <row r="1208" spans="1:14" x14ac:dyDescent="0.2">
      <c r="A1208" s="1" t="s">
        <v>8270</v>
      </c>
      <c r="B1208" s="1" t="s">
        <v>32112</v>
      </c>
      <c r="C1208" t="s">
        <v>6273</v>
      </c>
      <c r="D1208" s="22">
        <v>30333126</v>
      </c>
      <c r="E1208" t="s">
        <v>62</v>
      </c>
      <c r="F1208" t="s">
        <v>62</v>
      </c>
      <c r="G1208" t="s">
        <v>62</v>
      </c>
      <c r="H1208" t="s">
        <v>61</v>
      </c>
      <c r="I1208" t="s">
        <v>62</v>
      </c>
      <c r="J1208" t="s">
        <v>62</v>
      </c>
      <c r="K1208" t="s">
        <v>61</v>
      </c>
      <c r="M1208" t="s">
        <v>62</v>
      </c>
      <c r="N1208" t="s">
        <v>62</v>
      </c>
    </row>
    <row r="1209" spans="1:14" x14ac:dyDescent="0.2">
      <c r="A1209" s="1" t="s">
        <v>8271</v>
      </c>
      <c r="B1209" s="1" t="s">
        <v>32113</v>
      </c>
      <c r="C1209" t="s">
        <v>6274</v>
      </c>
      <c r="D1209" s="22">
        <v>30333126</v>
      </c>
      <c r="E1209" t="s">
        <v>62</v>
      </c>
      <c r="F1209" t="s">
        <v>62</v>
      </c>
      <c r="G1209" t="s">
        <v>62</v>
      </c>
      <c r="H1209" t="s">
        <v>61</v>
      </c>
      <c r="I1209" t="s">
        <v>62</v>
      </c>
      <c r="J1209" t="s">
        <v>62</v>
      </c>
      <c r="K1209" t="s">
        <v>61</v>
      </c>
      <c r="M1209" t="s">
        <v>62</v>
      </c>
      <c r="N1209" t="s">
        <v>62</v>
      </c>
    </row>
    <row r="1210" spans="1:14" x14ac:dyDescent="0.2">
      <c r="A1210" s="1" t="s">
        <v>8272</v>
      </c>
      <c r="B1210" s="1" t="s">
        <v>32114</v>
      </c>
      <c r="C1210" t="s">
        <v>6275</v>
      </c>
      <c r="D1210" s="22">
        <v>30333126</v>
      </c>
      <c r="E1210" t="s">
        <v>62</v>
      </c>
      <c r="F1210" t="s">
        <v>62</v>
      </c>
      <c r="G1210" t="s">
        <v>62</v>
      </c>
      <c r="H1210" t="s">
        <v>61</v>
      </c>
      <c r="I1210" t="s">
        <v>62</v>
      </c>
      <c r="J1210" t="s">
        <v>62</v>
      </c>
      <c r="K1210" t="s">
        <v>61</v>
      </c>
      <c r="M1210" t="s">
        <v>62</v>
      </c>
      <c r="N1210" t="s">
        <v>62</v>
      </c>
    </row>
    <row r="1211" spans="1:14" x14ac:dyDescent="0.2">
      <c r="A1211" s="1" t="s">
        <v>8273</v>
      </c>
      <c r="B1211" s="1" t="s">
        <v>32115</v>
      </c>
      <c r="C1211" t="s">
        <v>6276</v>
      </c>
      <c r="D1211" s="22">
        <v>30333126</v>
      </c>
      <c r="E1211" t="s">
        <v>62</v>
      </c>
      <c r="F1211" t="s">
        <v>62</v>
      </c>
      <c r="G1211" t="s">
        <v>62</v>
      </c>
      <c r="H1211" t="s">
        <v>61</v>
      </c>
      <c r="I1211" t="s">
        <v>62</v>
      </c>
      <c r="K1211" t="s">
        <v>61</v>
      </c>
      <c r="L1211" t="s">
        <v>62</v>
      </c>
      <c r="M1211" t="s">
        <v>62</v>
      </c>
      <c r="N1211" t="s">
        <v>62</v>
      </c>
    </row>
    <row r="1212" spans="1:14" x14ac:dyDescent="0.2">
      <c r="A1212" s="1" t="s">
        <v>8274</v>
      </c>
      <c r="B1212" s="1" t="s">
        <v>32116</v>
      </c>
      <c r="C1212" t="s">
        <v>6277</v>
      </c>
      <c r="D1212" s="22">
        <v>30333126</v>
      </c>
      <c r="E1212" t="s">
        <v>61</v>
      </c>
      <c r="F1212" t="s">
        <v>61</v>
      </c>
      <c r="G1212" t="s">
        <v>61</v>
      </c>
      <c r="H1212" t="s">
        <v>61</v>
      </c>
      <c r="I1212" t="s">
        <v>62</v>
      </c>
      <c r="J1212" t="s">
        <v>61</v>
      </c>
      <c r="K1212" t="s">
        <v>61</v>
      </c>
      <c r="M1212" t="s">
        <v>62</v>
      </c>
      <c r="N1212" t="s">
        <v>61</v>
      </c>
    </row>
    <row r="1213" spans="1:14" x14ac:dyDescent="0.2">
      <c r="A1213" s="1" t="s">
        <v>8275</v>
      </c>
      <c r="B1213" s="1" t="s">
        <v>32117</v>
      </c>
      <c r="C1213" t="s">
        <v>6278</v>
      </c>
      <c r="D1213">
        <v>30333126</v>
      </c>
      <c r="E1213" t="s">
        <v>61</v>
      </c>
      <c r="F1213" t="s">
        <v>61</v>
      </c>
      <c r="G1213" t="s">
        <v>61</v>
      </c>
      <c r="H1213" t="s">
        <v>61</v>
      </c>
      <c r="I1213" t="s">
        <v>61</v>
      </c>
      <c r="J1213" t="s">
        <v>61</v>
      </c>
      <c r="K1213" t="s">
        <v>61</v>
      </c>
      <c r="M1213" t="s">
        <v>61</v>
      </c>
      <c r="N1213" t="s">
        <v>61</v>
      </c>
    </row>
    <row r="1214" spans="1:14" x14ac:dyDescent="0.2">
      <c r="A1214" s="1" t="s">
        <v>8276</v>
      </c>
      <c r="B1214" s="1" t="s">
        <v>32118</v>
      </c>
      <c r="C1214" t="s">
        <v>6279</v>
      </c>
      <c r="D1214" s="22">
        <v>30333126</v>
      </c>
      <c r="E1214" t="s">
        <v>61</v>
      </c>
      <c r="F1214" t="s">
        <v>61</v>
      </c>
      <c r="G1214" t="s">
        <v>61</v>
      </c>
      <c r="H1214" t="s">
        <v>61</v>
      </c>
      <c r="I1214" t="s">
        <v>61</v>
      </c>
      <c r="J1214" t="s">
        <v>61</v>
      </c>
      <c r="K1214" t="s">
        <v>61</v>
      </c>
      <c r="M1214" t="s">
        <v>61</v>
      </c>
      <c r="N1214" t="s">
        <v>61</v>
      </c>
    </row>
    <row r="1215" spans="1:14" x14ac:dyDescent="0.2">
      <c r="A1215" s="1" t="s">
        <v>8277</v>
      </c>
      <c r="B1215" s="1" t="s">
        <v>32119</v>
      </c>
      <c r="C1215" t="s">
        <v>6280</v>
      </c>
      <c r="D1215" s="22">
        <v>30333126</v>
      </c>
      <c r="E1215" t="s">
        <v>62</v>
      </c>
      <c r="F1215" t="s">
        <v>61</v>
      </c>
      <c r="G1215" t="s">
        <v>61</v>
      </c>
      <c r="H1215" t="s">
        <v>61</v>
      </c>
      <c r="I1215" t="s">
        <v>61</v>
      </c>
      <c r="J1215" t="s">
        <v>61</v>
      </c>
      <c r="K1215" t="s">
        <v>62</v>
      </c>
      <c r="M1215" t="s">
        <v>62</v>
      </c>
      <c r="N1215" t="s">
        <v>61</v>
      </c>
    </row>
    <row r="1216" spans="1:14" x14ac:dyDescent="0.2">
      <c r="A1216" s="1" t="s">
        <v>8278</v>
      </c>
      <c r="B1216" s="1" t="s">
        <v>32120</v>
      </c>
      <c r="C1216" t="s">
        <v>6281</v>
      </c>
      <c r="D1216" s="22">
        <v>30333126</v>
      </c>
      <c r="E1216" t="s">
        <v>62</v>
      </c>
      <c r="F1216" t="s">
        <v>62</v>
      </c>
      <c r="G1216" t="s">
        <v>62</v>
      </c>
      <c r="H1216" t="s">
        <v>61</v>
      </c>
      <c r="I1216" t="s">
        <v>62</v>
      </c>
      <c r="J1216" t="s">
        <v>62</v>
      </c>
      <c r="K1216" t="s">
        <v>61</v>
      </c>
      <c r="M1216" t="s">
        <v>62</v>
      </c>
      <c r="N1216" t="s">
        <v>62</v>
      </c>
    </row>
    <row r="1217" spans="1:14" x14ac:dyDescent="0.2">
      <c r="A1217" s="1" t="s">
        <v>8279</v>
      </c>
      <c r="B1217" s="1" t="s">
        <v>32121</v>
      </c>
      <c r="C1217" t="s">
        <v>6282</v>
      </c>
      <c r="D1217" s="22">
        <v>30333126</v>
      </c>
      <c r="E1217" t="s">
        <v>61</v>
      </c>
      <c r="F1217" t="s">
        <v>61</v>
      </c>
      <c r="G1217" t="s">
        <v>61</v>
      </c>
      <c r="H1217" t="s">
        <v>61</v>
      </c>
      <c r="I1217" t="s">
        <v>61</v>
      </c>
      <c r="J1217" t="s">
        <v>61</v>
      </c>
      <c r="K1217" t="s">
        <v>61</v>
      </c>
      <c r="M1217" t="s">
        <v>61</v>
      </c>
      <c r="N1217" t="s">
        <v>61</v>
      </c>
    </row>
    <row r="1218" spans="1:14" x14ac:dyDescent="0.2">
      <c r="A1218" s="1" t="s">
        <v>8280</v>
      </c>
      <c r="B1218" s="1" t="s">
        <v>32122</v>
      </c>
      <c r="C1218" t="s">
        <v>6283</v>
      </c>
      <c r="D1218" s="22">
        <v>30333126</v>
      </c>
      <c r="E1218" t="s">
        <v>62</v>
      </c>
      <c r="F1218" t="s">
        <v>62</v>
      </c>
      <c r="G1218" t="s">
        <v>62</v>
      </c>
      <c r="H1218" t="s">
        <v>61</v>
      </c>
      <c r="I1218" t="s">
        <v>61</v>
      </c>
      <c r="J1218" t="s">
        <v>62</v>
      </c>
      <c r="K1218" t="s">
        <v>61</v>
      </c>
      <c r="M1218" t="s">
        <v>61</v>
      </c>
      <c r="N1218" t="s">
        <v>62</v>
      </c>
    </row>
    <row r="1219" spans="1:14" x14ac:dyDescent="0.2">
      <c r="A1219" s="1" t="s">
        <v>8281</v>
      </c>
      <c r="B1219" s="1" t="s">
        <v>32123</v>
      </c>
      <c r="C1219" t="s">
        <v>6284</v>
      </c>
      <c r="D1219" s="22">
        <v>30333126</v>
      </c>
      <c r="E1219" t="s">
        <v>62</v>
      </c>
      <c r="F1219" t="s">
        <v>61</v>
      </c>
      <c r="G1219" t="s">
        <v>61</v>
      </c>
      <c r="H1219" t="s">
        <v>61</v>
      </c>
      <c r="I1219" t="s">
        <v>62</v>
      </c>
      <c r="J1219" t="s">
        <v>61</v>
      </c>
      <c r="K1219" t="s">
        <v>61</v>
      </c>
      <c r="L1219" t="s">
        <v>62</v>
      </c>
      <c r="M1219" t="s">
        <v>62</v>
      </c>
      <c r="N1219" t="s">
        <v>61</v>
      </c>
    </row>
    <row r="1220" spans="1:14" x14ac:dyDescent="0.2">
      <c r="A1220" s="1" t="s">
        <v>8282</v>
      </c>
      <c r="B1220" s="1" t="s">
        <v>32124</v>
      </c>
      <c r="C1220" t="s">
        <v>6285</v>
      </c>
      <c r="D1220" s="22">
        <v>30333126</v>
      </c>
      <c r="E1220" t="s">
        <v>61</v>
      </c>
      <c r="F1220" t="s">
        <v>61</v>
      </c>
      <c r="G1220" t="s">
        <v>61</v>
      </c>
      <c r="H1220" t="s">
        <v>61</v>
      </c>
      <c r="I1220" t="s">
        <v>61</v>
      </c>
      <c r="J1220" t="s">
        <v>61</v>
      </c>
      <c r="K1220" t="s">
        <v>61</v>
      </c>
      <c r="L1220" t="s">
        <v>61</v>
      </c>
      <c r="M1220" t="s">
        <v>62</v>
      </c>
      <c r="N1220" t="s">
        <v>61</v>
      </c>
    </row>
    <row r="1221" spans="1:14" x14ac:dyDescent="0.2">
      <c r="A1221" s="1" t="s">
        <v>8283</v>
      </c>
      <c r="B1221" s="1" t="s">
        <v>32125</v>
      </c>
      <c r="C1221" t="s">
        <v>6286</v>
      </c>
      <c r="D1221" s="22">
        <v>30333126</v>
      </c>
      <c r="E1221" t="s">
        <v>62</v>
      </c>
      <c r="F1221" t="s">
        <v>62</v>
      </c>
      <c r="G1221" t="s">
        <v>62</v>
      </c>
      <c r="H1221" t="s">
        <v>62</v>
      </c>
      <c r="I1221" t="s">
        <v>62</v>
      </c>
      <c r="J1221" t="s">
        <v>62</v>
      </c>
      <c r="K1221" t="s">
        <v>61</v>
      </c>
      <c r="M1221" t="s">
        <v>61</v>
      </c>
      <c r="N1221" t="s">
        <v>62</v>
      </c>
    </row>
    <row r="1222" spans="1:14" x14ac:dyDescent="0.2">
      <c r="A1222" s="1" t="s">
        <v>8284</v>
      </c>
      <c r="B1222" s="1" t="s">
        <v>32126</v>
      </c>
      <c r="C1222" t="s">
        <v>6287</v>
      </c>
      <c r="D1222" s="22">
        <v>30333126</v>
      </c>
      <c r="E1222" t="s">
        <v>62</v>
      </c>
      <c r="F1222" t="s">
        <v>62</v>
      </c>
      <c r="G1222" t="s">
        <v>62</v>
      </c>
      <c r="H1222" t="s">
        <v>61</v>
      </c>
      <c r="I1222" t="s">
        <v>61</v>
      </c>
      <c r="J1222" t="s">
        <v>62</v>
      </c>
      <c r="K1222" t="s">
        <v>61</v>
      </c>
      <c r="M1222" t="s">
        <v>61</v>
      </c>
      <c r="N1222" t="s">
        <v>62</v>
      </c>
    </row>
    <row r="1223" spans="1:14" x14ac:dyDescent="0.2">
      <c r="A1223" s="1" t="s">
        <v>8285</v>
      </c>
      <c r="B1223" s="1" t="s">
        <v>32127</v>
      </c>
      <c r="C1223" t="s">
        <v>6288</v>
      </c>
      <c r="D1223" s="22">
        <v>30333126</v>
      </c>
      <c r="E1223" t="s">
        <v>61</v>
      </c>
      <c r="F1223" t="s">
        <v>61</v>
      </c>
      <c r="G1223" t="s">
        <v>61</v>
      </c>
      <c r="H1223" t="s">
        <v>61</v>
      </c>
      <c r="I1223" t="s">
        <v>61</v>
      </c>
      <c r="J1223" t="s">
        <v>61</v>
      </c>
      <c r="K1223" t="s">
        <v>61</v>
      </c>
      <c r="M1223" t="s">
        <v>61</v>
      </c>
      <c r="N1223" t="s">
        <v>61</v>
      </c>
    </row>
    <row r="1224" spans="1:14" x14ac:dyDescent="0.2">
      <c r="A1224" s="1" t="s">
        <v>8286</v>
      </c>
      <c r="B1224" s="1" t="s">
        <v>32128</v>
      </c>
      <c r="C1224" t="s">
        <v>6289</v>
      </c>
      <c r="D1224">
        <v>30333126</v>
      </c>
      <c r="E1224" t="s">
        <v>62</v>
      </c>
      <c r="F1224" t="s">
        <v>61</v>
      </c>
      <c r="G1224" t="s">
        <v>61</v>
      </c>
      <c r="H1224" t="s">
        <v>61</v>
      </c>
      <c r="I1224" t="s">
        <v>61</v>
      </c>
      <c r="J1224" t="s">
        <v>61</v>
      </c>
      <c r="K1224" t="s">
        <v>61</v>
      </c>
      <c r="M1224" t="s">
        <v>61</v>
      </c>
      <c r="N1224" t="s">
        <v>61</v>
      </c>
    </row>
    <row r="1225" spans="1:14" x14ac:dyDescent="0.2">
      <c r="A1225" s="1" t="s">
        <v>8287</v>
      </c>
      <c r="B1225" s="1" t="s">
        <v>32129</v>
      </c>
      <c r="C1225" t="s">
        <v>6290</v>
      </c>
      <c r="D1225" s="22">
        <v>30333126</v>
      </c>
      <c r="E1225" t="s">
        <v>61</v>
      </c>
      <c r="F1225" t="s">
        <v>61</v>
      </c>
      <c r="G1225" t="s">
        <v>61</v>
      </c>
      <c r="H1225" t="s">
        <v>61</v>
      </c>
      <c r="I1225" t="s">
        <v>61</v>
      </c>
      <c r="J1225" t="s">
        <v>61</v>
      </c>
      <c r="K1225" t="s">
        <v>61</v>
      </c>
      <c r="M1225" t="s">
        <v>61</v>
      </c>
      <c r="N1225" t="s">
        <v>61</v>
      </c>
    </row>
    <row r="1226" spans="1:14" x14ac:dyDescent="0.2">
      <c r="A1226" s="1" t="s">
        <v>8288</v>
      </c>
      <c r="B1226" s="1" t="s">
        <v>32130</v>
      </c>
      <c r="C1226" t="s">
        <v>6291</v>
      </c>
      <c r="D1226" s="22">
        <v>30333126</v>
      </c>
      <c r="E1226" t="s">
        <v>61</v>
      </c>
      <c r="F1226" t="s">
        <v>61</v>
      </c>
      <c r="G1226" t="s">
        <v>61</v>
      </c>
      <c r="H1226" t="s">
        <v>61</v>
      </c>
      <c r="I1226" t="s">
        <v>62</v>
      </c>
      <c r="J1226" t="s">
        <v>61</v>
      </c>
      <c r="K1226" t="s">
        <v>62</v>
      </c>
      <c r="L1226" t="s">
        <v>62</v>
      </c>
      <c r="M1226" t="s">
        <v>61</v>
      </c>
      <c r="N1226" t="s">
        <v>61</v>
      </c>
    </row>
    <row r="1227" spans="1:14" x14ac:dyDescent="0.2">
      <c r="A1227" s="1" t="s">
        <v>8289</v>
      </c>
      <c r="B1227" s="1" t="s">
        <v>32131</v>
      </c>
      <c r="C1227" t="s">
        <v>6292</v>
      </c>
      <c r="D1227" s="22">
        <v>30333126</v>
      </c>
      <c r="E1227" t="s">
        <v>61</v>
      </c>
      <c r="F1227" t="s">
        <v>61</v>
      </c>
      <c r="G1227" t="s">
        <v>61</v>
      </c>
      <c r="H1227" t="s">
        <v>61</v>
      </c>
      <c r="I1227" t="s">
        <v>61</v>
      </c>
      <c r="J1227" t="s">
        <v>61</v>
      </c>
      <c r="K1227" t="s">
        <v>61</v>
      </c>
      <c r="M1227" t="s">
        <v>61</v>
      </c>
      <c r="N1227" t="s">
        <v>61</v>
      </c>
    </row>
    <row r="1228" spans="1:14" x14ac:dyDescent="0.2">
      <c r="A1228" s="1" t="s">
        <v>8290</v>
      </c>
      <c r="B1228" s="1" t="s">
        <v>32132</v>
      </c>
      <c r="C1228" t="s">
        <v>6293</v>
      </c>
      <c r="D1228" s="22">
        <v>30333126</v>
      </c>
      <c r="E1228" t="s">
        <v>62</v>
      </c>
      <c r="F1228" t="s">
        <v>62</v>
      </c>
      <c r="G1228" t="s">
        <v>62</v>
      </c>
      <c r="H1228" t="s">
        <v>61</v>
      </c>
      <c r="I1228" t="s">
        <v>62</v>
      </c>
      <c r="J1228" t="s">
        <v>62</v>
      </c>
      <c r="K1228" t="s">
        <v>61</v>
      </c>
      <c r="M1228" t="s">
        <v>62</v>
      </c>
      <c r="N1228" t="s">
        <v>62</v>
      </c>
    </row>
    <row r="1229" spans="1:14" x14ac:dyDescent="0.2">
      <c r="A1229" s="1" t="s">
        <v>8291</v>
      </c>
      <c r="B1229" s="1" t="s">
        <v>32133</v>
      </c>
      <c r="C1229" t="s">
        <v>6294</v>
      </c>
      <c r="D1229" s="22">
        <v>30333126</v>
      </c>
      <c r="E1229" t="s">
        <v>62</v>
      </c>
      <c r="F1229" t="s">
        <v>62</v>
      </c>
      <c r="G1229" t="s">
        <v>62</v>
      </c>
      <c r="H1229" t="s">
        <v>61</v>
      </c>
      <c r="I1229" t="s">
        <v>62</v>
      </c>
      <c r="J1229" t="s">
        <v>62</v>
      </c>
      <c r="K1229" t="s">
        <v>61</v>
      </c>
      <c r="M1229" t="s">
        <v>62</v>
      </c>
      <c r="N1229" t="s">
        <v>62</v>
      </c>
    </row>
    <row r="1230" spans="1:14" x14ac:dyDescent="0.2">
      <c r="A1230" s="1" t="s">
        <v>8292</v>
      </c>
      <c r="B1230" s="1" t="s">
        <v>32134</v>
      </c>
      <c r="C1230" t="s">
        <v>6295</v>
      </c>
      <c r="D1230" s="22">
        <v>30333126</v>
      </c>
      <c r="E1230" t="s">
        <v>62</v>
      </c>
      <c r="F1230" t="s">
        <v>62</v>
      </c>
      <c r="G1230" t="s">
        <v>62</v>
      </c>
      <c r="H1230" t="s">
        <v>61</v>
      </c>
      <c r="I1230" t="s">
        <v>62</v>
      </c>
      <c r="J1230" t="s">
        <v>62</v>
      </c>
      <c r="K1230" t="s">
        <v>61</v>
      </c>
      <c r="M1230" t="s">
        <v>62</v>
      </c>
      <c r="N1230" t="s">
        <v>62</v>
      </c>
    </row>
    <row r="1231" spans="1:14" x14ac:dyDescent="0.2">
      <c r="A1231" s="1" t="s">
        <v>8293</v>
      </c>
      <c r="B1231" s="1" t="s">
        <v>32135</v>
      </c>
      <c r="C1231" t="s">
        <v>6296</v>
      </c>
      <c r="D1231" s="22">
        <v>30333126</v>
      </c>
      <c r="E1231" t="s">
        <v>62</v>
      </c>
      <c r="F1231" t="s">
        <v>62</v>
      </c>
      <c r="G1231" t="s">
        <v>62</v>
      </c>
      <c r="H1231" t="s">
        <v>62</v>
      </c>
      <c r="I1231" t="s">
        <v>62</v>
      </c>
      <c r="J1231" t="s">
        <v>62</v>
      </c>
      <c r="K1231" t="s">
        <v>62</v>
      </c>
      <c r="L1231" t="s">
        <v>62</v>
      </c>
      <c r="M1231" t="s">
        <v>62</v>
      </c>
      <c r="N1231" t="s">
        <v>62</v>
      </c>
    </row>
    <row r="1232" spans="1:14" x14ac:dyDescent="0.2">
      <c r="A1232" s="1" t="s">
        <v>8294</v>
      </c>
      <c r="B1232" s="1" t="s">
        <v>32136</v>
      </c>
      <c r="C1232" t="s">
        <v>6297</v>
      </c>
      <c r="D1232" s="22">
        <v>30333126</v>
      </c>
      <c r="E1232" t="s">
        <v>62</v>
      </c>
      <c r="F1232" t="s">
        <v>62</v>
      </c>
      <c r="G1232" t="s">
        <v>62</v>
      </c>
      <c r="H1232" t="s">
        <v>61</v>
      </c>
      <c r="I1232" t="s">
        <v>62</v>
      </c>
      <c r="J1232" t="s">
        <v>62</v>
      </c>
      <c r="K1232" t="s">
        <v>62</v>
      </c>
      <c r="L1232" t="s">
        <v>62</v>
      </c>
      <c r="M1232" t="s">
        <v>62</v>
      </c>
      <c r="N1232" t="s">
        <v>62</v>
      </c>
    </row>
    <row r="1233" spans="1:14" x14ac:dyDescent="0.2">
      <c r="A1233" s="1" t="s">
        <v>8295</v>
      </c>
      <c r="B1233" s="1" t="s">
        <v>32137</v>
      </c>
      <c r="C1233" t="s">
        <v>6298</v>
      </c>
      <c r="D1233" s="22">
        <v>30333126</v>
      </c>
      <c r="E1233" t="s">
        <v>62</v>
      </c>
      <c r="G1233" t="s">
        <v>61</v>
      </c>
      <c r="I1233" t="s">
        <v>62</v>
      </c>
      <c r="J1233" t="s">
        <v>61</v>
      </c>
      <c r="K1233" t="s">
        <v>62</v>
      </c>
      <c r="L1233" t="s">
        <v>62</v>
      </c>
      <c r="M1233" t="s">
        <v>61</v>
      </c>
      <c r="N1233" t="s">
        <v>61</v>
      </c>
    </row>
    <row r="1234" spans="1:14" x14ac:dyDescent="0.2">
      <c r="A1234" s="1" t="s">
        <v>8296</v>
      </c>
      <c r="B1234" s="1" t="s">
        <v>32138</v>
      </c>
      <c r="C1234" t="s">
        <v>6299</v>
      </c>
      <c r="D1234" s="22">
        <v>30333126</v>
      </c>
      <c r="E1234" t="s">
        <v>62</v>
      </c>
      <c r="F1234" t="s">
        <v>62</v>
      </c>
      <c r="G1234" t="s">
        <v>62</v>
      </c>
      <c r="H1234" t="s">
        <v>61</v>
      </c>
      <c r="I1234" t="s">
        <v>62</v>
      </c>
      <c r="K1234" t="s">
        <v>61</v>
      </c>
      <c r="M1234" t="s">
        <v>62</v>
      </c>
      <c r="N1234" t="s">
        <v>62</v>
      </c>
    </row>
    <row r="1235" spans="1:14" x14ac:dyDescent="0.2">
      <c r="A1235" s="1" t="s">
        <v>8297</v>
      </c>
      <c r="B1235" s="1" t="s">
        <v>32139</v>
      </c>
      <c r="C1235" t="s">
        <v>6300</v>
      </c>
      <c r="D1235">
        <v>30333126</v>
      </c>
      <c r="E1235" t="s">
        <v>62</v>
      </c>
      <c r="F1235" t="s">
        <v>62</v>
      </c>
      <c r="G1235" t="s">
        <v>62</v>
      </c>
      <c r="H1235" t="s">
        <v>62</v>
      </c>
      <c r="I1235" t="s">
        <v>62</v>
      </c>
      <c r="J1235" t="s">
        <v>62</v>
      </c>
      <c r="K1235" t="s">
        <v>61</v>
      </c>
      <c r="L1235" t="s">
        <v>62</v>
      </c>
      <c r="M1235" t="s">
        <v>62</v>
      </c>
      <c r="N1235" t="s">
        <v>62</v>
      </c>
    </row>
    <row r="1236" spans="1:14" x14ac:dyDescent="0.2">
      <c r="A1236" s="1" t="s">
        <v>8298</v>
      </c>
      <c r="B1236" s="1" t="s">
        <v>32140</v>
      </c>
      <c r="C1236" t="s">
        <v>6301</v>
      </c>
      <c r="D1236" s="22">
        <v>30333126</v>
      </c>
      <c r="E1236" t="s">
        <v>61</v>
      </c>
      <c r="F1236" t="s">
        <v>61</v>
      </c>
      <c r="G1236" t="s">
        <v>61</v>
      </c>
      <c r="H1236" t="s">
        <v>61</v>
      </c>
      <c r="I1236" t="s">
        <v>61</v>
      </c>
      <c r="J1236" t="s">
        <v>61</v>
      </c>
      <c r="K1236" t="s">
        <v>61</v>
      </c>
      <c r="L1236" t="s">
        <v>62</v>
      </c>
      <c r="M1236" t="s">
        <v>61</v>
      </c>
      <c r="N1236" t="s">
        <v>61</v>
      </c>
    </row>
    <row r="1237" spans="1:14" x14ac:dyDescent="0.2">
      <c r="A1237" s="1" t="s">
        <v>8299</v>
      </c>
      <c r="B1237" s="1" t="s">
        <v>32141</v>
      </c>
      <c r="C1237" t="s">
        <v>6302</v>
      </c>
      <c r="D1237" s="22">
        <v>30333126</v>
      </c>
      <c r="E1237" t="s">
        <v>61</v>
      </c>
      <c r="F1237" t="s">
        <v>61</v>
      </c>
      <c r="G1237" t="s">
        <v>61</v>
      </c>
      <c r="H1237" t="s">
        <v>61</v>
      </c>
      <c r="I1237" t="s">
        <v>61</v>
      </c>
      <c r="J1237" t="s">
        <v>61</v>
      </c>
      <c r="K1237" t="s">
        <v>61</v>
      </c>
      <c r="L1237" t="s">
        <v>61</v>
      </c>
      <c r="M1237" t="s">
        <v>62</v>
      </c>
      <c r="N1237" t="s">
        <v>61</v>
      </c>
    </row>
    <row r="1238" spans="1:14" x14ac:dyDescent="0.2">
      <c r="A1238" s="1" t="s">
        <v>8300</v>
      </c>
      <c r="B1238" s="1" t="s">
        <v>32142</v>
      </c>
      <c r="C1238" t="s">
        <v>6303</v>
      </c>
      <c r="D1238" s="22">
        <v>30333126</v>
      </c>
      <c r="E1238" t="s">
        <v>62</v>
      </c>
      <c r="F1238" t="s">
        <v>61</v>
      </c>
      <c r="G1238" t="s">
        <v>61</v>
      </c>
      <c r="H1238" t="s">
        <v>61</v>
      </c>
      <c r="I1238" t="s">
        <v>62</v>
      </c>
      <c r="J1238" t="s">
        <v>61</v>
      </c>
      <c r="K1238" t="s">
        <v>61</v>
      </c>
      <c r="L1238" t="s">
        <v>62</v>
      </c>
      <c r="M1238" t="s">
        <v>62</v>
      </c>
      <c r="N1238" t="s">
        <v>61</v>
      </c>
    </row>
    <row r="1239" spans="1:14" x14ac:dyDescent="0.2">
      <c r="A1239" s="1" t="s">
        <v>8301</v>
      </c>
      <c r="B1239" s="1" t="s">
        <v>32143</v>
      </c>
      <c r="C1239" t="s">
        <v>6304</v>
      </c>
      <c r="D1239" s="22">
        <v>30333126</v>
      </c>
      <c r="E1239" t="s">
        <v>62</v>
      </c>
      <c r="F1239" t="s">
        <v>61</v>
      </c>
      <c r="G1239" t="s">
        <v>61</v>
      </c>
      <c r="H1239" t="s">
        <v>61</v>
      </c>
      <c r="I1239" t="s">
        <v>62</v>
      </c>
      <c r="J1239" t="s">
        <v>61</v>
      </c>
      <c r="K1239" t="s">
        <v>61</v>
      </c>
      <c r="L1239" t="s">
        <v>62</v>
      </c>
      <c r="M1239" t="s">
        <v>62</v>
      </c>
      <c r="N1239" t="s">
        <v>61</v>
      </c>
    </row>
    <row r="1240" spans="1:14" x14ac:dyDescent="0.2">
      <c r="A1240" s="1" t="s">
        <v>8302</v>
      </c>
      <c r="B1240" s="1" t="s">
        <v>32144</v>
      </c>
      <c r="C1240" t="s">
        <v>6305</v>
      </c>
      <c r="D1240" s="22">
        <v>30333126</v>
      </c>
      <c r="E1240" t="s">
        <v>61</v>
      </c>
      <c r="F1240" t="s">
        <v>61</v>
      </c>
      <c r="G1240" t="s">
        <v>61</v>
      </c>
      <c r="H1240" t="s">
        <v>61</v>
      </c>
      <c r="I1240" t="s">
        <v>62</v>
      </c>
      <c r="J1240" t="s">
        <v>61</v>
      </c>
      <c r="K1240" t="s">
        <v>61</v>
      </c>
      <c r="L1240" t="s">
        <v>62</v>
      </c>
      <c r="M1240" t="s">
        <v>62</v>
      </c>
      <c r="N1240" t="s">
        <v>61</v>
      </c>
    </row>
    <row r="1241" spans="1:14" x14ac:dyDescent="0.2">
      <c r="A1241" s="1" t="s">
        <v>8303</v>
      </c>
      <c r="B1241" s="1" t="s">
        <v>32145</v>
      </c>
      <c r="C1241" t="s">
        <v>6306</v>
      </c>
      <c r="D1241" s="22">
        <v>30333126</v>
      </c>
      <c r="E1241" t="s">
        <v>61</v>
      </c>
      <c r="F1241" t="s">
        <v>61</v>
      </c>
      <c r="G1241" t="s">
        <v>61</v>
      </c>
      <c r="H1241" t="s">
        <v>61</v>
      </c>
      <c r="I1241" t="s">
        <v>62</v>
      </c>
      <c r="J1241" t="s">
        <v>61</v>
      </c>
      <c r="K1241" t="s">
        <v>61</v>
      </c>
      <c r="L1241" t="s">
        <v>62</v>
      </c>
      <c r="M1241" t="s">
        <v>62</v>
      </c>
      <c r="N1241" t="s">
        <v>61</v>
      </c>
    </row>
    <row r="1242" spans="1:14" x14ac:dyDescent="0.2">
      <c r="A1242" s="1" t="s">
        <v>8304</v>
      </c>
      <c r="B1242" s="1" t="s">
        <v>32146</v>
      </c>
      <c r="C1242" t="s">
        <v>6307</v>
      </c>
      <c r="D1242" s="22">
        <v>30333126</v>
      </c>
      <c r="E1242" t="s">
        <v>61</v>
      </c>
      <c r="F1242" t="s">
        <v>61</v>
      </c>
      <c r="G1242" t="s">
        <v>61</v>
      </c>
      <c r="H1242" t="s">
        <v>61</v>
      </c>
      <c r="I1242" t="s">
        <v>61</v>
      </c>
      <c r="J1242" t="s">
        <v>61</v>
      </c>
      <c r="K1242" t="s">
        <v>61</v>
      </c>
      <c r="M1242" t="s">
        <v>61</v>
      </c>
      <c r="N1242" t="s">
        <v>61</v>
      </c>
    </row>
    <row r="1243" spans="1:14" x14ac:dyDescent="0.2">
      <c r="A1243" s="1" t="s">
        <v>8305</v>
      </c>
      <c r="B1243" s="1" t="s">
        <v>32147</v>
      </c>
      <c r="C1243" t="s">
        <v>6308</v>
      </c>
      <c r="D1243" s="22">
        <v>30333126</v>
      </c>
      <c r="E1243" t="s">
        <v>62</v>
      </c>
      <c r="F1243" t="s">
        <v>61</v>
      </c>
      <c r="G1243" t="s">
        <v>61</v>
      </c>
      <c r="H1243" t="s">
        <v>61</v>
      </c>
      <c r="I1243" t="s">
        <v>61</v>
      </c>
      <c r="J1243" t="s">
        <v>61</v>
      </c>
      <c r="K1243" t="s">
        <v>61</v>
      </c>
      <c r="M1243" t="s">
        <v>62</v>
      </c>
      <c r="N1243" t="s">
        <v>61</v>
      </c>
    </row>
    <row r="1244" spans="1:14" x14ac:dyDescent="0.2">
      <c r="A1244" s="1" t="s">
        <v>8306</v>
      </c>
      <c r="B1244" s="1" t="s">
        <v>32148</v>
      </c>
      <c r="C1244" t="s">
        <v>6309</v>
      </c>
      <c r="D1244" s="22">
        <v>30333126</v>
      </c>
      <c r="E1244" t="s">
        <v>62</v>
      </c>
      <c r="G1244" t="s">
        <v>61</v>
      </c>
      <c r="H1244" t="s">
        <v>62</v>
      </c>
      <c r="I1244" t="s">
        <v>62</v>
      </c>
      <c r="J1244" t="s">
        <v>61</v>
      </c>
      <c r="K1244" t="s">
        <v>61</v>
      </c>
      <c r="L1244" t="s">
        <v>62</v>
      </c>
      <c r="M1244" t="s">
        <v>62</v>
      </c>
      <c r="N1244" t="s">
        <v>61</v>
      </c>
    </row>
    <row r="1245" spans="1:14" x14ac:dyDescent="0.2">
      <c r="A1245" s="1" t="s">
        <v>8307</v>
      </c>
      <c r="B1245" s="1" t="s">
        <v>32149</v>
      </c>
      <c r="C1245" t="s">
        <v>6310</v>
      </c>
      <c r="D1245" s="22">
        <v>30333126</v>
      </c>
      <c r="E1245" t="s">
        <v>62</v>
      </c>
      <c r="F1245" t="s">
        <v>61</v>
      </c>
      <c r="G1245" t="s">
        <v>61</v>
      </c>
      <c r="H1245" t="s">
        <v>61</v>
      </c>
      <c r="I1245" t="s">
        <v>61</v>
      </c>
      <c r="J1245" t="s">
        <v>61</v>
      </c>
      <c r="K1245" t="s">
        <v>61</v>
      </c>
      <c r="M1245" t="s">
        <v>62</v>
      </c>
      <c r="N1245" t="s">
        <v>61</v>
      </c>
    </row>
    <row r="1246" spans="1:14" x14ac:dyDescent="0.2">
      <c r="A1246" s="1" t="s">
        <v>8308</v>
      </c>
      <c r="B1246" s="1" t="s">
        <v>32150</v>
      </c>
      <c r="C1246" t="s">
        <v>6311</v>
      </c>
      <c r="D1246">
        <v>30333126</v>
      </c>
      <c r="E1246" t="s">
        <v>61</v>
      </c>
      <c r="F1246" t="s">
        <v>61</v>
      </c>
      <c r="G1246" t="s">
        <v>61</v>
      </c>
      <c r="H1246" t="s">
        <v>61</v>
      </c>
      <c r="I1246" t="s">
        <v>61</v>
      </c>
      <c r="J1246" t="s">
        <v>61</v>
      </c>
      <c r="K1246" t="s">
        <v>61</v>
      </c>
      <c r="M1246" t="s">
        <v>61</v>
      </c>
      <c r="N1246" t="s">
        <v>61</v>
      </c>
    </row>
    <row r="1247" spans="1:14" x14ac:dyDescent="0.2">
      <c r="A1247" s="1" t="s">
        <v>8309</v>
      </c>
      <c r="B1247" s="1" t="s">
        <v>32151</v>
      </c>
      <c r="C1247" t="s">
        <v>6312</v>
      </c>
      <c r="D1247" s="22">
        <v>30333126</v>
      </c>
      <c r="E1247" t="s">
        <v>61</v>
      </c>
      <c r="F1247" t="s">
        <v>61</v>
      </c>
      <c r="G1247" t="s">
        <v>61</v>
      </c>
      <c r="H1247" t="s">
        <v>61</v>
      </c>
      <c r="I1247" t="s">
        <v>62</v>
      </c>
      <c r="J1247" t="s">
        <v>61</v>
      </c>
      <c r="K1247" t="s">
        <v>61</v>
      </c>
      <c r="L1247" t="s">
        <v>62</v>
      </c>
      <c r="M1247" t="s">
        <v>62</v>
      </c>
      <c r="N1247" t="s">
        <v>61</v>
      </c>
    </row>
    <row r="1248" spans="1:14" x14ac:dyDescent="0.2">
      <c r="A1248" s="1" t="s">
        <v>8310</v>
      </c>
      <c r="B1248" s="1" t="s">
        <v>32152</v>
      </c>
      <c r="C1248" t="s">
        <v>6313</v>
      </c>
      <c r="D1248" s="22">
        <v>30333126</v>
      </c>
      <c r="F1248" t="s">
        <v>61</v>
      </c>
      <c r="G1248" t="s">
        <v>61</v>
      </c>
      <c r="H1248" t="s">
        <v>62</v>
      </c>
      <c r="I1248" t="s">
        <v>62</v>
      </c>
      <c r="J1248" t="s">
        <v>61</v>
      </c>
      <c r="L1248" t="s">
        <v>62</v>
      </c>
      <c r="M1248" t="s">
        <v>62</v>
      </c>
      <c r="N1248" t="s">
        <v>61</v>
      </c>
    </row>
    <row r="1249" spans="1:14" x14ac:dyDescent="0.2">
      <c r="A1249" s="1" t="s">
        <v>8311</v>
      </c>
      <c r="B1249" s="1" t="s">
        <v>32153</v>
      </c>
      <c r="C1249" t="s">
        <v>6314</v>
      </c>
      <c r="D1249" s="22">
        <v>30333126</v>
      </c>
      <c r="E1249" t="s">
        <v>62</v>
      </c>
      <c r="F1249" t="s">
        <v>61</v>
      </c>
      <c r="G1249" t="s">
        <v>61</v>
      </c>
      <c r="H1249" t="s">
        <v>61</v>
      </c>
      <c r="I1249" t="s">
        <v>61</v>
      </c>
      <c r="J1249" t="s">
        <v>61</v>
      </c>
      <c r="K1249" t="s">
        <v>62</v>
      </c>
      <c r="L1249" t="s">
        <v>62</v>
      </c>
      <c r="M1249" t="s">
        <v>62</v>
      </c>
      <c r="N1249" t="s">
        <v>61</v>
      </c>
    </row>
    <row r="1250" spans="1:14" x14ac:dyDescent="0.2">
      <c r="A1250" s="1" t="s">
        <v>8312</v>
      </c>
      <c r="B1250" s="1" t="s">
        <v>32154</v>
      </c>
      <c r="C1250" t="s">
        <v>6315</v>
      </c>
      <c r="D1250" s="22">
        <v>30333126</v>
      </c>
      <c r="E1250" t="s">
        <v>62</v>
      </c>
      <c r="F1250" t="s">
        <v>62</v>
      </c>
      <c r="G1250" t="s">
        <v>62</v>
      </c>
      <c r="H1250" t="s">
        <v>62</v>
      </c>
      <c r="I1250" t="s">
        <v>62</v>
      </c>
      <c r="J1250" t="s">
        <v>62</v>
      </c>
      <c r="K1250" t="s">
        <v>61</v>
      </c>
      <c r="L1250" t="s">
        <v>62</v>
      </c>
      <c r="M1250" t="s">
        <v>62</v>
      </c>
      <c r="N1250" t="s">
        <v>62</v>
      </c>
    </row>
    <row r="1251" spans="1:14" x14ac:dyDescent="0.2">
      <c r="A1251" s="1" t="s">
        <v>8313</v>
      </c>
      <c r="B1251" s="1" t="s">
        <v>32155</v>
      </c>
      <c r="C1251" t="s">
        <v>6316</v>
      </c>
      <c r="D1251" s="22">
        <v>30333126</v>
      </c>
      <c r="E1251" t="s">
        <v>61</v>
      </c>
      <c r="F1251" t="s">
        <v>61</v>
      </c>
      <c r="G1251" t="s">
        <v>61</v>
      </c>
      <c r="H1251" t="s">
        <v>61</v>
      </c>
      <c r="I1251" t="s">
        <v>61</v>
      </c>
      <c r="J1251" t="s">
        <v>61</v>
      </c>
      <c r="K1251" t="s">
        <v>61</v>
      </c>
      <c r="L1251" t="s">
        <v>61</v>
      </c>
      <c r="M1251" t="s">
        <v>62</v>
      </c>
      <c r="N1251" t="s">
        <v>61</v>
      </c>
    </row>
    <row r="1252" spans="1:14" x14ac:dyDescent="0.2">
      <c r="A1252" s="1" t="s">
        <v>8314</v>
      </c>
      <c r="B1252" s="1" t="s">
        <v>32156</v>
      </c>
      <c r="C1252" t="s">
        <v>6317</v>
      </c>
      <c r="D1252" s="22">
        <v>30333126</v>
      </c>
      <c r="E1252" t="s">
        <v>62</v>
      </c>
      <c r="F1252" t="s">
        <v>61</v>
      </c>
      <c r="G1252" t="s">
        <v>61</v>
      </c>
      <c r="H1252" t="s">
        <v>61</v>
      </c>
      <c r="I1252" t="s">
        <v>62</v>
      </c>
      <c r="J1252" t="s">
        <v>61</v>
      </c>
      <c r="K1252" t="s">
        <v>61</v>
      </c>
      <c r="L1252" t="s">
        <v>62</v>
      </c>
      <c r="M1252" t="s">
        <v>62</v>
      </c>
      <c r="N1252" t="s">
        <v>61</v>
      </c>
    </row>
    <row r="1253" spans="1:14" x14ac:dyDescent="0.2">
      <c r="A1253" s="1" t="s">
        <v>8315</v>
      </c>
      <c r="B1253" s="1" t="s">
        <v>32157</v>
      </c>
      <c r="C1253" t="s">
        <v>6318</v>
      </c>
      <c r="D1253" s="22">
        <v>30333126</v>
      </c>
      <c r="E1253" t="s">
        <v>61</v>
      </c>
      <c r="F1253" t="s">
        <v>61</v>
      </c>
      <c r="G1253" t="s">
        <v>61</v>
      </c>
      <c r="H1253" t="s">
        <v>61</v>
      </c>
      <c r="I1253" t="s">
        <v>61</v>
      </c>
      <c r="J1253" t="s">
        <v>61</v>
      </c>
      <c r="K1253" t="s">
        <v>61</v>
      </c>
      <c r="L1253" t="s">
        <v>62</v>
      </c>
      <c r="M1253" t="s">
        <v>61</v>
      </c>
      <c r="N1253" t="s">
        <v>61</v>
      </c>
    </row>
    <row r="1254" spans="1:14" x14ac:dyDescent="0.2">
      <c r="A1254" s="1" t="s">
        <v>8316</v>
      </c>
      <c r="B1254" s="1" t="s">
        <v>32158</v>
      </c>
      <c r="C1254" t="s">
        <v>6319</v>
      </c>
      <c r="D1254" s="22">
        <v>30333126</v>
      </c>
      <c r="E1254" t="s">
        <v>62</v>
      </c>
      <c r="F1254" t="s">
        <v>62</v>
      </c>
      <c r="G1254" t="s">
        <v>62</v>
      </c>
      <c r="H1254" t="s">
        <v>62</v>
      </c>
      <c r="I1254" t="s">
        <v>62</v>
      </c>
      <c r="J1254" t="s">
        <v>62</v>
      </c>
      <c r="K1254" t="s">
        <v>61</v>
      </c>
      <c r="L1254" t="s">
        <v>62</v>
      </c>
      <c r="M1254" t="s">
        <v>62</v>
      </c>
      <c r="N1254" t="s">
        <v>62</v>
      </c>
    </row>
    <row r="1255" spans="1:14" x14ac:dyDescent="0.2">
      <c r="A1255" s="1" t="s">
        <v>8317</v>
      </c>
      <c r="B1255" s="1" t="s">
        <v>32159</v>
      </c>
      <c r="C1255" t="s">
        <v>6320</v>
      </c>
      <c r="D1255" s="22">
        <v>30333126</v>
      </c>
      <c r="E1255" t="s">
        <v>61</v>
      </c>
      <c r="F1255" t="s">
        <v>61</v>
      </c>
      <c r="G1255" t="s">
        <v>61</v>
      </c>
      <c r="H1255" t="s">
        <v>61</v>
      </c>
      <c r="I1255" t="s">
        <v>61</v>
      </c>
      <c r="J1255" t="s">
        <v>61</v>
      </c>
      <c r="K1255" t="s">
        <v>61</v>
      </c>
      <c r="M1255" t="s">
        <v>61</v>
      </c>
      <c r="N1255" t="s">
        <v>61</v>
      </c>
    </row>
    <row r="1256" spans="1:14" x14ac:dyDescent="0.2">
      <c r="A1256" s="1" t="s">
        <v>8318</v>
      </c>
      <c r="B1256" s="1" t="s">
        <v>32160</v>
      </c>
      <c r="C1256" t="s">
        <v>6321</v>
      </c>
      <c r="D1256" s="22">
        <v>30333126</v>
      </c>
      <c r="E1256" t="s">
        <v>61</v>
      </c>
      <c r="F1256" t="s">
        <v>61</v>
      </c>
      <c r="G1256" t="s">
        <v>61</v>
      </c>
      <c r="H1256" t="s">
        <v>61</v>
      </c>
      <c r="I1256" t="s">
        <v>61</v>
      </c>
      <c r="J1256" t="s">
        <v>61</v>
      </c>
      <c r="K1256" t="s">
        <v>61</v>
      </c>
      <c r="M1256" t="s">
        <v>61</v>
      </c>
      <c r="N1256" t="s">
        <v>61</v>
      </c>
    </row>
    <row r="1257" spans="1:14" x14ac:dyDescent="0.2">
      <c r="A1257" s="1" t="s">
        <v>8319</v>
      </c>
      <c r="B1257" s="1" t="s">
        <v>32161</v>
      </c>
      <c r="C1257" t="s">
        <v>6322</v>
      </c>
      <c r="D1257">
        <v>30333126</v>
      </c>
      <c r="E1257" t="s">
        <v>61</v>
      </c>
      <c r="F1257" t="s">
        <v>61</v>
      </c>
      <c r="G1257" t="s">
        <v>61</v>
      </c>
      <c r="H1257" t="s">
        <v>61</v>
      </c>
      <c r="I1257" t="s">
        <v>62</v>
      </c>
      <c r="J1257" t="s">
        <v>61</v>
      </c>
      <c r="K1257" t="s">
        <v>62</v>
      </c>
      <c r="M1257" t="s">
        <v>61</v>
      </c>
      <c r="N1257" t="s">
        <v>61</v>
      </c>
    </row>
    <row r="1258" spans="1:14" x14ac:dyDescent="0.2">
      <c r="A1258" s="1" t="s">
        <v>8320</v>
      </c>
      <c r="B1258" s="1" t="s">
        <v>32162</v>
      </c>
      <c r="C1258" t="s">
        <v>6323</v>
      </c>
      <c r="D1258" s="22">
        <v>30333126</v>
      </c>
      <c r="E1258" t="s">
        <v>62</v>
      </c>
      <c r="F1258" t="s">
        <v>62</v>
      </c>
      <c r="G1258" t="s">
        <v>62</v>
      </c>
      <c r="H1258" t="s">
        <v>61</v>
      </c>
      <c r="I1258" t="s">
        <v>62</v>
      </c>
      <c r="K1258" t="s">
        <v>61</v>
      </c>
      <c r="M1258" t="s">
        <v>62</v>
      </c>
      <c r="N1258" t="s">
        <v>62</v>
      </c>
    </row>
    <row r="1259" spans="1:14" x14ac:dyDescent="0.2">
      <c r="A1259" s="1" t="s">
        <v>8321</v>
      </c>
      <c r="B1259" s="1" t="s">
        <v>32163</v>
      </c>
      <c r="C1259" t="s">
        <v>6324</v>
      </c>
      <c r="D1259" s="22">
        <v>30333126</v>
      </c>
      <c r="E1259" t="s">
        <v>62</v>
      </c>
      <c r="F1259" t="s">
        <v>62</v>
      </c>
      <c r="G1259" t="s">
        <v>62</v>
      </c>
      <c r="H1259" t="s">
        <v>61</v>
      </c>
      <c r="I1259" t="s">
        <v>62</v>
      </c>
      <c r="J1259" t="s">
        <v>62</v>
      </c>
      <c r="K1259" t="s">
        <v>61</v>
      </c>
      <c r="L1259" t="s">
        <v>62</v>
      </c>
      <c r="M1259" t="s">
        <v>62</v>
      </c>
      <c r="N1259" t="s">
        <v>62</v>
      </c>
    </row>
    <row r="1260" spans="1:14" x14ac:dyDescent="0.2">
      <c r="A1260" s="1" t="s">
        <v>8322</v>
      </c>
      <c r="B1260" s="1" t="s">
        <v>32164</v>
      </c>
      <c r="C1260" t="s">
        <v>6325</v>
      </c>
      <c r="D1260" s="22">
        <v>30333126</v>
      </c>
      <c r="E1260" t="s">
        <v>61</v>
      </c>
      <c r="F1260" t="s">
        <v>61</v>
      </c>
      <c r="G1260" t="s">
        <v>61</v>
      </c>
      <c r="H1260" t="s">
        <v>61</v>
      </c>
      <c r="I1260" t="s">
        <v>61</v>
      </c>
      <c r="J1260" t="s">
        <v>61</v>
      </c>
      <c r="K1260" t="s">
        <v>61</v>
      </c>
      <c r="M1260" t="s">
        <v>61</v>
      </c>
      <c r="N1260" t="s">
        <v>61</v>
      </c>
    </row>
    <row r="1261" spans="1:14" x14ac:dyDescent="0.2">
      <c r="A1261" s="1" t="s">
        <v>8323</v>
      </c>
      <c r="B1261" s="1" t="s">
        <v>32165</v>
      </c>
      <c r="C1261" t="s">
        <v>6326</v>
      </c>
      <c r="D1261" s="22">
        <v>30333126</v>
      </c>
      <c r="E1261" t="s">
        <v>61</v>
      </c>
      <c r="F1261" t="s">
        <v>61</v>
      </c>
      <c r="G1261" t="s">
        <v>61</v>
      </c>
      <c r="H1261" t="s">
        <v>61</v>
      </c>
      <c r="I1261" t="s">
        <v>61</v>
      </c>
      <c r="J1261" t="s">
        <v>61</v>
      </c>
      <c r="K1261" t="s">
        <v>61</v>
      </c>
      <c r="M1261" t="s">
        <v>61</v>
      </c>
      <c r="N1261" t="s">
        <v>61</v>
      </c>
    </row>
    <row r="1262" spans="1:14" x14ac:dyDescent="0.2">
      <c r="A1262" s="1" t="s">
        <v>8324</v>
      </c>
      <c r="B1262" s="1" t="s">
        <v>32166</v>
      </c>
      <c r="C1262" t="s">
        <v>6327</v>
      </c>
      <c r="D1262" s="22">
        <v>30333126</v>
      </c>
      <c r="E1262" t="s">
        <v>62</v>
      </c>
      <c r="F1262" t="s">
        <v>62</v>
      </c>
      <c r="G1262" t="s">
        <v>62</v>
      </c>
      <c r="H1262" t="s">
        <v>61</v>
      </c>
      <c r="I1262" t="s">
        <v>62</v>
      </c>
      <c r="J1262" t="s">
        <v>62</v>
      </c>
      <c r="K1262" t="s">
        <v>61</v>
      </c>
      <c r="M1262" t="s">
        <v>62</v>
      </c>
      <c r="N1262" t="s">
        <v>62</v>
      </c>
    </row>
    <row r="1263" spans="1:14" x14ac:dyDescent="0.2">
      <c r="A1263" s="1" t="s">
        <v>8325</v>
      </c>
      <c r="B1263" s="1" t="s">
        <v>32167</v>
      </c>
      <c r="C1263" t="s">
        <v>6328</v>
      </c>
      <c r="D1263" s="22">
        <v>30333126</v>
      </c>
      <c r="E1263" t="s">
        <v>62</v>
      </c>
      <c r="F1263" t="s">
        <v>62</v>
      </c>
      <c r="G1263" t="s">
        <v>62</v>
      </c>
      <c r="H1263" t="s">
        <v>61</v>
      </c>
      <c r="I1263" t="s">
        <v>62</v>
      </c>
      <c r="J1263" t="s">
        <v>62</v>
      </c>
      <c r="K1263" t="s">
        <v>61</v>
      </c>
      <c r="M1263" t="s">
        <v>62</v>
      </c>
      <c r="N1263" t="s">
        <v>62</v>
      </c>
    </row>
    <row r="1264" spans="1:14" x14ac:dyDescent="0.2">
      <c r="A1264" s="1" t="s">
        <v>8326</v>
      </c>
      <c r="B1264" s="1" t="s">
        <v>32168</v>
      </c>
      <c r="C1264" t="s">
        <v>6329</v>
      </c>
      <c r="D1264" s="22">
        <v>30333126</v>
      </c>
      <c r="E1264" t="s">
        <v>62</v>
      </c>
      <c r="F1264" t="s">
        <v>62</v>
      </c>
      <c r="G1264" t="s">
        <v>62</v>
      </c>
      <c r="H1264" t="s">
        <v>61</v>
      </c>
      <c r="I1264" t="s">
        <v>62</v>
      </c>
      <c r="J1264" t="s">
        <v>62</v>
      </c>
      <c r="K1264" t="s">
        <v>61</v>
      </c>
      <c r="M1264" t="s">
        <v>62</v>
      </c>
      <c r="N1264" t="s">
        <v>62</v>
      </c>
    </row>
    <row r="1265" spans="1:14" x14ac:dyDescent="0.2">
      <c r="A1265" s="1" t="s">
        <v>8327</v>
      </c>
      <c r="B1265" s="1" t="s">
        <v>32169</v>
      </c>
      <c r="C1265" t="s">
        <v>6330</v>
      </c>
      <c r="D1265" s="22">
        <v>30333126</v>
      </c>
      <c r="E1265" t="s">
        <v>61</v>
      </c>
      <c r="F1265" t="s">
        <v>61</v>
      </c>
      <c r="G1265" t="s">
        <v>61</v>
      </c>
      <c r="H1265" t="s">
        <v>61</v>
      </c>
      <c r="I1265" t="s">
        <v>61</v>
      </c>
      <c r="J1265" t="s">
        <v>61</v>
      </c>
      <c r="K1265" t="s">
        <v>61</v>
      </c>
      <c r="M1265" t="s">
        <v>62</v>
      </c>
      <c r="N1265" t="s">
        <v>61</v>
      </c>
    </row>
    <row r="1266" spans="1:14" x14ac:dyDescent="0.2">
      <c r="A1266" s="1" t="s">
        <v>8328</v>
      </c>
      <c r="B1266" s="1" t="s">
        <v>32170</v>
      </c>
      <c r="C1266" t="s">
        <v>6331</v>
      </c>
      <c r="D1266" s="22">
        <v>30333126</v>
      </c>
      <c r="E1266" t="s">
        <v>61</v>
      </c>
      <c r="F1266" t="s">
        <v>61</v>
      </c>
      <c r="G1266" t="s">
        <v>61</v>
      </c>
      <c r="H1266" t="s">
        <v>61</v>
      </c>
      <c r="I1266" t="s">
        <v>62</v>
      </c>
      <c r="J1266" t="s">
        <v>61</v>
      </c>
      <c r="K1266" t="s">
        <v>61</v>
      </c>
      <c r="M1266" t="s">
        <v>62</v>
      </c>
      <c r="N1266" t="s">
        <v>61</v>
      </c>
    </row>
    <row r="1267" spans="1:14" x14ac:dyDescent="0.2">
      <c r="A1267" s="1" t="s">
        <v>8329</v>
      </c>
      <c r="B1267" s="1" t="s">
        <v>32171</v>
      </c>
      <c r="C1267" t="s">
        <v>6332</v>
      </c>
      <c r="D1267" s="22">
        <v>30333126</v>
      </c>
      <c r="E1267" t="s">
        <v>61</v>
      </c>
      <c r="F1267" t="s">
        <v>61</v>
      </c>
      <c r="G1267" t="s">
        <v>61</v>
      </c>
      <c r="H1267" t="s">
        <v>61</v>
      </c>
      <c r="I1267" t="s">
        <v>61</v>
      </c>
      <c r="J1267" t="s">
        <v>61</v>
      </c>
      <c r="K1267" t="s">
        <v>61</v>
      </c>
      <c r="M1267" t="s">
        <v>61</v>
      </c>
      <c r="N1267" t="s">
        <v>61</v>
      </c>
    </row>
    <row r="1268" spans="1:14" x14ac:dyDescent="0.2">
      <c r="A1268" s="1" t="s">
        <v>8330</v>
      </c>
      <c r="B1268" s="1" t="s">
        <v>32172</v>
      </c>
      <c r="C1268" t="s">
        <v>6333</v>
      </c>
      <c r="D1268">
        <v>30333126</v>
      </c>
      <c r="E1268" t="s">
        <v>61</v>
      </c>
      <c r="F1268" t="s">
        <v>61</v>
      </c>
      <c r="G1268" t="s">
        <v>61</v>
      </c>
      <c r="H1268" t="s">
        <v>61</v>
      </c>
      <c r="I1268" t="s">
        <v>61</v>
      </c>
      <c r="J1268" t="s">
        <v>61</v>
      </c>
      <c r="K1268" t="s">
        <v>61</v>
      </c>
      <c r="M1268" t="s">
        <v>61</v>
      </c>
      <c r="N1268" t="s">
        <v>61</v>
      </c>
    </row>
    <row r="1269" spans="1:14" x14ac:dyDescent="0.2">
      <c r="A1269" s="1" t="s">
        <v>8331</v>
      </c>
      <c r="B1269" s="1" t="s">
        <v>32173</v>
      </c>
      <c r="C1269" t="s">
        <v>6334</v>
      </c>
      <c r="D1269" s="22">
        <v>30333126</v>
      </c>
      <c r="E1269" t="s">
        <v>61</v>
      </c>
      <c r="F1269" t="s">
        <v>61</v>
      </c>
      <c r="G1269" t="s">
        <v>61</v>
      </c>
      <c r="H1269" t="s">
        <v>61</v>
      </c>
      <c r="I1269" t="s">
        <v>62</v>
      </c>
      <c r="J1269" t="s">
        <v>61</v>
      </c>
      <c r="K1269" t="s">
        <v>61</v>
      </c>
      <c r="L1269" t="s">
        <v>62</v>
      </c>
      <c r="M1269" t="s">
        <v>62</v>
      </c>
      <c r="N1269" t="s">
        <v>61</v>
      </c>
    </row>
    <row r="1270" spans="1:14" x14ac:dyDescent="0.2">
      <c r="A1270" s="1" t="s">
        <v>8332</v>
      </c>
      <c r="B1270" s="1" t="s">
        <v>32174</v>
      </c>
      <c r="C1270" t="s">
        <v>6335</v>
      </c>
      <c r="D1270" s="22">
        <v>30333126</v>
      </c>
      <c r="E1270" t="s">
        <v>61</v>
      </c>
      <c r="F1270" t="s">
        <v>61</v>
      </c>
      <c r="G1270" t="s">
        <v>61</v>
      </c>
      <c r="H1270" t="s">
        <v>61</v>
      </c>
      <c r="I1270" t="s">
        <v>61</v>
      </c>
      <c r="J1270" t="s">
        <v>61</v>
      </c>
      <c r="K1270" t="s">
        <v>61</v>
      </c>
      <c r="L1270" t="s">
        <v>61</v>
      </c>
      <c r="M1270" t="s">
        <v>62</v>
      </c>
      <c r="N1270" t="s">
        <v>61</v>
      </c>
    </row>
    <row r="1271" spans="1:14" x14ac:dyDescent="0.2">
      <c r="A1271" s="1" t="s">
        <v>8333</v>
      </c>
      <c r="B1271" s="1" t="s">
        <v>32175</v>
      </c>
      <c r="C1271" t="s">
        <v>6336</v>
      </c>
      <c r="D1271" s="22">
        <v>30333126</v>
      </c>
      <c r="E1271" t="s">
        <v>62</v>
      </c>
      <c r="F1271" t="s">
        <v>62</v>
      </c>
      <c r="G1271" t="s">
        <v>62</v>
      </c>
      <c r="H1271" t="s">
        <v>61</v>
      </c>
      <c r="I1271" t="s">
        <v>62</v>
      </c>
      <c r="J1271" t="s">
        <v>62</v>
      </c>
      <c r="K1271" t="s">
        <v>61</v>
      </c>
      <c r="L1271" t="s">
        <v>61</v>
      </c>
      <c r="M1271" t="s">
        <v>62</v>
      </c>
      <c r="N1271" t="s">
        <v>62</v>
      </c>
    </row>
    <row r="1272" spans="1:14" x14ac:dyDescent="0.2">
      <c r="A1272" s="1" t="s">
        <v>8334</v>
      </c>
      <c r="B1272" s="1" t="s">
        <v>32176</v>
      </c>
      <c r="C1272" t="s">
        <v>6337</v>
      </c>
      <c r="D1272" s="22">
        <v>30333126</v>
      </c>
      <c r="E1272" t="s">
        <v>61</v>
      </c>
      <c r="F1272" t="s">
        <v>61</v>
      </c>
      <c r="G1272" t="s">
        <v>61</v>
      </c>
      <c r="H1272" t="s">
        <v>61</v>
      </c>
      <c r="I1272" t="s">
        <v>61</v>
      </c>
      <c r="J1272" t="s">
        <v>61</v>
      </c>
      <c r="K1272" t="s">
        <v>61</v>
      </c>
      <c r="L1272" t="s">
        <v>61</v>
      </c>
      <c r="M1272" t="s">
        <v>62</v>
      </c>
      <c r="N1272" t="s">
        <v>61</v>
      </c>
    </row>
    <row r="1273" spans="1:14" x14ac:dyDescent="0.2">
      <c r="A1273" s="1" t="s">
        <v>8335</v>
      </c>
      <c r="B1273" s="1" t="s">
        <v>32177</v>
      </c>
      <c r="C1273" t="s">
        <v>6338</v>
      </c>
      <c r="D1273" s="22">
        <v>30333126</v>
      </c>
      <c r="E1273" t="s">
        <v>61</v>
      </c>
      <c r="F1273" t="s">
        <v>61</v>
      </c>
      <c r="G1273" t="s">
        <v>61</v>
      </c>
      <c r="H1273" t="s">
        <v>61</v>
      </c>
      <c r="I1273" t="s">
        <v>62</v>
      </c>
      <c r="J1273" t="s">
        <v>61</v>
      </c>
      <c r="K1273" t="s">
        <v>61</v>
      </c>
      <c r="L1273" t="s">
        <v>61</v>
      </c>
      <c r="M1273" t="s">
        <v>62</v>
      </c>
      <c r="N1273" t="s">
        <v>61</v>
      </c>
    </row>
    <row r="1274" spans="1:14" x14ac:dyDescent="0.2">
      <c r="A1274" s="1" t="s">
        <v>8336</v>
      </c>
      <c r="B1274" s="1" t="s">
        <v>32178</v>
      </c>
      <c r="C1274" t="s">
        <v>6339</v>
      </c>
      <c r="D1274" s="22">
        <v>30333126</v>
      </c>
      <c r="E1274" t="s">
        <v>61</v>
      </c>
      <c r="F1274" t="s">
        <v>61</v>
      </c>
      <c r="G1274" t="s">
        <v>61</v>
      </c>
      <c r="H1274" t="s">
        <v>61</v>
      </c>
      <c r="I1274" t="s">
        <v>61</v>
      </c>
      <c r="J1274" t="s">
        <v>61</v>
      </c>
      <c r="K1274" t="s">
        <v>61</v>
      </c>
      <c r="L1274" t="s">
        <v>62</v>
      </c>
      <c r="M1274" t="s">
        <v>61</v>
      </c>
      <c r="N1274" t="s">
        <v>61</v>
      </c>
    </row>
    <row r="1275" spans="1:14" x14ac:dyDescent="0.2">
      <c r="A1275" s="1" t="s">
        <v>8337</v>
      </c>
      <c r="B1275" s="1" t="s">
        <v>32179</v>
      </c>
      <c r="C1275" t="s">
        <v>6340</v>
      </c>
      <c r="D1275" s="22">
        <v>30333126</v>
      </c>
      <c r="E1275" t="s">
        <v>62</v>
      </c>
      <c r="F1275" t="s">
        <v>61</v>
      </c>
      <c r="G1275" t="s">
        <v>61</v>
      </c>
      <c r="H1275" t="s">
        <v>61</v>
      </c>
      <c r="I1275" t="s">
        <v>61</v>
      </c>
      <c r="J1275" t="s">
        <v>61</v>
      </c>
      <c r="K1275" t="s">
        <v>61</v>
      </c>
      <c r="L1275" t="s">
        <v>61</v>
      </c>
      <c r="M1275" t="s">
        <v>62</v>
      </c>
      <c r="N1275" t="s">
        <v>61</v>
      </c>
    </row>
    <row r="1276" spans="1:14" x14ac:dyDescent="0.2">
      <c r="A1276" s="1" t="s">
        <v>8338</v>
      </c>
      <c r="B1276" s="1" t="s">
        <v>32180</v>
      </c>
      <c r="C1276" t="s">
        <v>6341</v>
      </c>
      <c r="D1276" s="22">
        <v>30333126</v>
      </c>
      <c r="E1276" t="s">
        <v>62</v>
      </c>
      <c r="F1276" t="s">
        <v>62</v>
      </c>
      <c r="G1276" t="s">
        <v>62</v>
      </c>
      <c r="H1276" t="s">
        <v>61</v>
      </c>
      <c r="I1276" t="s">
        <v>62</v>
      </c>
      <c r="J1276" t="s">
        <v>62</v>
      </c>
      <c r="K1276" t="s">
        <v>61</v>
      </c>
      <c r="L1276" t="s">
        <v>62</v>
      </c>
      <c r="M1276" t="s">
        <v>62</v>
      </c>
      <c r="N1276" t="s">
        <v>62</v>
      </c>
    </row>
    <row r="1277" spans="1:14" x14ac:dyDescent="0.2">
      <c r="A1277" s="1" t="s">
        <v>8339</v>
      </c>
      <c r="B1277" s="1" t="s">
        <v>32181</v>
      </c>
      <c r="C1277" t="s">
        <v>6342</v>
      </c>
      <c r="D1277" s="22">
        <v>30333126</v>
      </c>
      <c r="E1277" t="s">
        <v>62</v>
      </c>
      <c r="F1277" t="s">
        <v>61</v>
      </c>
      <c r="G1277" t="s">
        <v>61</v>
      </c>
      <c r="H1277" t="s">
        <v>61</v>
      </c>
      <c r="I1277" t="s">
        <v>62</v>
      </c>
      <c r="J1277" t="s">
        <v>61</v>
      </c>
      <c r="K1277" t="s">
        <v>61</v>
      </c>
      <c r="M1277" t="s">
        <v>62</v>
      </c>
      <c r="N1277" t="s">
        <v>61</v>
      </c>
    </row>
    <row r="1278" spans="1:14" x14ac:dyDescent="0.2">
      <c r="A1278" s="1" t="s">
        <v>8340</v>
      </c>
      <c r="B1278" s="1" t="s">
        <v>32182</v>
      </c>
      <c r="C1278" t="s">
        <v>6343</v>
      </c>
      <c r="D1278" s="22">
        <v>30333126</v>
      </c>
      <c r="E1278" t="s">
        <v>62</v>
      </c>
      <c r="F1278" t="s">
        <v>62</v>
      </c>
      <c r="G1278" t="s">
        <v>62</v>
      </c>
      <c r="H1278" t="s">
        <v>61</v>
      </c>
      <c r="I1278" t="s">
        <v>62</v>
      </c>
      <c r="J1278" t="s">
        <v>62</v>
      </c>
      <c r="K1278" t="s">
        <v>61</v>
      </c>
      <c r="L1278" t="s">
        <v>62</v>
      </c>
      <c r="M1278" t="s">
        <v>62</v>
      </c>
      <c r="N1278" t="s">
        <v>62</v>
      </c>
    </row>
    <row r="1279" spans="1:14" x14ac:dyDescent="0.2">
      <c r="A1279" s="1" t="s">
        <v>8341</v>
      </c>
      <c r="B1279" s="1" t="s">
        <v>32183</v>
      </c>
      <c r="C1279" t="s">
        <v>6344</v>
      </c>
      <c r="D1279" s="22">
        <v>30333126</v>
      </c>
      <c r="E1279" t="s">
        <v>62</v>
      </c>
      <c r="F1279" t="s">
        <v>62</v>
      </c>
      <c r="G1279" t="s">
        <v>62</v>
      </c>
      <c r="H1279" t="s">
        <v>61</v>
      </c>
      <c r="I1279" t="s">
        <v>62</v>
      </c>
      <c r="J1279" t="s">
        <v>62</v>
      </c>
      <c r="K1279" t="s">
        <v>61</v>
      </c>
      <c r="M1279" t="s">
        <v>62</v>
      </c>
      <c r="N1279" t="s">
        <v>62</v>
      </c>
    </row>
    <row r="1280" spans="1:14" x14ac:dyDescent="0.2">
      <c r="A1280" s="1" t="s">
        <v>8342</v>
      </c>
      <c r="B1280" s="1" t="s">
        <v>32184</v>
      </c>
      <c r="C1280" t="s">
        <v>6345</v>
      </c>
      <c r="D1280" s="22">
        <v>30333126</v>
      </c>
      <c r="E1280" t="s">
        <v>62</v>
      </c>
      <c r="F1280" t="s">
        <v>62</v>
      </c>
      <c r="G1280" t="s">
        <v>62</v>
      </c>
      <c r="H1280" t="s">
        <v>61</v>
      </c>
      <c r="I1280" t="s">
        <v>62</v>
      </c>
      <c r="J1280" t="s">
        <v>62</v>
      </c>
      <c r="K1280" t="s">
        <v>61</v>
      </c>
      <c r="M1280" t="s">
        <v>62</v>
      </c>
      <c r="N1280" t="s">
        <v>62</v>
      </c>
    </row>
    <row r="1281" spans="1:14" x14ac:dyDescent="0.2">
      <c r="A1281" s="1" t="s">
        <v>8343</v>
      </c>
      <c r="B1281" s="1" t="s">
        <v>32185</v>
      </c>
      <c r="C1281" t="s">
        <v>6346</v>
      </c>
      <c r="D1281" s="22">
        <v>30333126</v>
      </c>
      <c r="E1281" t="s">
        <v>62</v>
      </c>
      <c r="F1281" t="s">
        <v>62</v>
      </c>
      <c r="G1281" t="s">
        <v>62</v>
      </c>
      <c r="H1281" t="s">
        <v>61</v>
      </c>
      <c r="I1281" t="s">
        <v>62</v>
      </c>
      <c r="J1281" t="s">
        <v>62</v>
      </c>
      <c r="K1281" t="s">
        <v>61</v>
      </c>
      <c r="L1281" t="s">
        <v>62</v>
      </c>
      <c r="M1281" t="s">
        <v>62</v>
      </c>
    </row>
    <row r="1282" spans="1:14" x14ac:dyDescent="0.2">
      <c r="A1282" s="1" t="s">
        <v>8344</v>
      </c>
      <c r="B1282" s="1" t="s">
        <v>32186</v>
      </c>
      <c r="C1282" t="s">
        <v>6347</v>
      </c>
      <c r="D1282" s="22">
        <v>30333126</v>
      </c>
      <c r="E1282" t="s">
        <v>62</v>
      </c>
      <c r="F1282" t="s">
        <v>61</v>
      </c>
      <c r="G1282" t="s">
        <v>61</v>
      </c>
      <c r="H1282" t="s">
        <v>61</v>
      </c>
      <c r="I1282" t="s">
        <v>62</v>
      </c>
      <c r="J1282" t="s">
        <v>61</v>
      </c>
      <c r="K1282" t="s">
        <v>62</v>
      </c>
      <c r="L1282" t="s">
        <v>62</v>
      </c>
      <c r="M1282" t="s">
        <v>62</v>
      </c>
      <c r="N1282" t="s">
        <v>61</v>
      </c>
    </row>
    <row r="1283" spans="1:14" x14ac:dyDescent="0.2">
      <c r="A1283" s="1" t="s">
        <v>8345</v>
      </c>
      <c r="B1283" s="1" t="s">
        <v>32187</v>
      </c>
      <c r="C1283" t="s">
        <v>6348</v>
      </c>
      <c r="D1283" s="22">
        <v>30333126</v>
      </c>
      <c r="E1283" t="s">
        <v>61</v>
      </c>
      <c r="F1283" t="s">
        <v>61</v>
      </c>
      <c r="G1283" t="s">
        <v>61</v>
      </c>
      <c r="H1283" t="s">
        <v>61</v>
      </c>
      <c r="I1283" t="s">
        <v>62</v>
      </c>
      <c r="J1283" t="s">
        <v>61</v>
      </c>
      <c r="L1283" t="s">
        <v>62</v>
      </c>
      <c r="M1283" t="s">
        <v>62</v>
      </c>
      <c r="N1283" t="s">
        <v>61</v>
      </c>
    </row>
    <row r="1284" spans="1:14" x14ac:dyDescent="0.2">
      <c r="A1284" s="1" t="s">
        <v>8346</v>
      </c>
      <c r="B1284" s="1" t="s">
        <v>32188</v>
      </c>
      <c r="C1284" t="s">
        <v>6349</v>
      </c>
      <c r="D1284" s="22">
        <v>30333126</v>
      </c>
      <c r="E1284" t="s">
        <v>61</v>
      </c>
      <c r="F1284" t="s">
        <v>61</v>
      </c>
      <c r="G1284" t="s">
        <v>61</v>
      </c>
      <c r="H1284" t="s">
        <v>61</v>
      </c>
      <c r="I1284" t="s">
        <v>61</v>
      </c>
      <c r="J1284" t="s">
        <v>61</v>
      </c>
      <c r="K1284" t="s">
        <v>61</v>
      </c>
      <c r="M1284" t="s">
        <v>61</v>
      </c>
      <c r="N1284" t="s">
        <v>61</v>
      </c>
    </row>
    <row r="1285" spans="1:14" x14ac:dyDescent="0.2">
      <c r="A1285" s="1" t="s">
        <v>8347</v>
      </c>
      <c r="B1285" s="1" t="s">
        <v>32189</v>
      </c>
      <c r="C1285" t="s">
        <v>6350</v>
      </c>
      <c r="D1285" s="22">
        <v>30333126</v>
      </c>
      <c r="E1285" t="s">
        <v>61</v>
      </c>
      <c r="F1285" t="s">
        <v>61</v>
      </c>
      <c r="G1285" t="s">
        <v>61</v>
      </c>
      <c r="H1285" t="s">
        <v>61</v>
      </c>
      <c r="I1285" t="s">
        <v>62</v>
      </c>
      <c r="J1285" t="s">
        <v>61</v>
      </c>
      <c r="K1285" t="s">
        <v>61</v>
      </c>
      <c r="M1285" t="s">
        <v>62</v>
      </c>
      <c r="N1285" t="s">
        <v>61</v>
      </c>
    </row>
    <row r="1286" spans="1:14" x14ac:dyDescent="0.2">
      <c r="A1286" s="1" t="s">
        <v>8348</v>
      </c>
      <c r="B1286" s="1" t="s">
        <v>32190</v>
      </c>
      <c r="C1286" t="s">
        <v>6351</v>
      </c>
      <c r="D1286" s="22">
        <v>30333126</v>
      </c>
      <c r="E1286" t="s">
        <v>62</v>
      </c>
      <c r="F1286" t="s">
        <v>62</v>
      </c>
      <c r="G1286" t="s">
        <v>62</v>
      </c>
      <c r="H1286" t="s">
        <v>61</v>
      </c>
      <c r="I1286" t="s">
        <v>62</v>
      </c>
      <c r="K1286" t="s">
        <v>61</v>
      </c>
      <c r="M1286" t="s">
        <v>62</v>
      </c>
      <c r="N1286" t="s">
        <v>62</v>
      </c>
    </row>
    <row r="1287" spans="1:14" x14ac:dyDescent="0.2">
      <c r="A1287" s="1" t="s">
        <v>8349</v>
      </c>
      <c r="B1287" s="1" t="s">
        <v>32191</v>
      </c>
      <c r="C1287" t="s">
        <v>6352</v>
      </c>
      <c r="D1287" s="22">
        <v>30333126</v>
      </c>
      <c r="E1287" t="s">
        <v>61</v>
      </c>
      <c r="F1287" t="s">
        <v>61</v>
      </c>
      <c r="G1287" t="s">
        <v>61</v>
      </c>
      <c r="H1287" t="s">
        <v>61</v>
      </c>
      <c r="I1287" t="s">
        <v>62</v>
      </c>
      <c r="J1287" t="s">
        <v>61</v>
      </c>
      <c r="K1287" t="s">
        <v>61</v>
      </c>
      <c r="M1287" t="s">
        <v>62</v>
      </c>
      <c r="N1287" t="s">
        <v>61</v>
      </c>
    </row>
    <row r="1288" spans="1:14" x14ac:dyDescent="0.2">
      <c r="A1288" s="1" t="s">
        <v>8350</v>
      </c>
      <c r="B1288" s="1" t="s">
        <v>32192</v>
      </c>
      <c r="C1288" t="s">
        <v>6353</v>
      </c>
      <c r="D1288" s="22">
        <v>30333126</v>
      </c>
      <c r="E1288" t="s">
        <v>61</v>
      </c>
      <c r="F1288" t="s">
        <v>61</v>
      </c>
      <c r="G1288" t="s">
        <v>61</v>
      </c>
      <c r="H1288" t="s">
        <v>61</v>
      </c>
      <c r="I1288" t="s">
        <v>61</v>
      </c>
      <c r="J1288" t="s">
        <v>61</v>
      </c>
      <c r="K1288" t="s">
        <v>61</v>
      </c>
      <c r="L1288" t="s">
        <v>62</v>
      </c>
      <c r="M1288" t="s">
        <v>62</v>
      </c>
      <c r="N1288" t="s">
        <v>61</v>
      </c>
    </row>
    <row r="1289" spans="1:14" x14ac:dyDescent="0.2">
      <c r="A1289" s="1" t="s">
        <v>8351</v>
      </c>
      <c r="B1289" s="1" t="s">
        <v>32193</v>
      </c>
      <c r="C1289" t="s">
        <v>6354</v>
      </c>
      <c r="D1289">
        <v>30333126</v>
      </c>
      <c r="E1289" t="s">
        <v>61</v>
      </c>
      <c r="F1289" t="s">
        <v>61</v>
      </c>
      <c r="G1289" t="s">
        <v>61</v>
      </c>
      <c r="H1289" t="s">
        <v>61</v>
      </c>
      <c r="I1289" t="s">
        <v>61</v>
      </c>
      <c r="J1289" t="s">
        <v>61</v>
      </c>
      <c r="K1289" t="s">
        <v>61</v>
      </c>
      <c r="M1289" t="s">
        <v>61</v>
      </c>
      <c r="N1289" t="s">
        <v>61</v>
      </c>
    </row>
    <row r="1290" spans="1:14" x14ac:dyDescent="0.2">
      <c r="A1290" s="1" t="s">
        <v>8352</v>
      </c>
      <c r="B1290" s="1" t="s">
        <v>32194</v>
      </c>
      <c r="C1290" t="s">
        <v>6355</v>
      </c>
      <c r="D1290" s="22">
        <v>30333126</v>
      </c>
      <c r="E1290" t="s">
        <v>62</v>
      </c>
      <c r="F1290" t="s">
        <v>62</v>
      </c>
      <c r="G1290" t="s">
        <v>62</v>
      </c>
      <c r="H1290" t="s">
        <v>61</v>
      </c>
      <c r="I1290" t="s">
        <v>62</v>
      </c>
      <c r="J1290" t="s">
        <v>62</v>
      </c>
      <c r="K1290" t="s">
        <v>61</v>
      </c>
      <c r="M1290" t="s">
        <v>62</v>
      </c>
      <c r="N1290" t="s">
        <v>62</v>
      </c>
    </row>
    <row r="1291" spans="1:14" x14ac:dyDescent="0.2">
      <c r="A1291" s="1" t="s">
        <v>8353</v>
      </c>
      <c r="B1291" s="1" t="s">
        <v>32195</v>
      </c>
      <c r="C1291" t="s">
        <v>6356</v>
      </c>
      <c r="D1291" s="22">
        <v>30333126</v>
      </c>
      <c r="E1291" t="s">
        <v>62</v>
      </c>
      <c r="F1291" t="s">
        <v>62</v>
      </c>
      <c r="G1291" t="s">
        <v>62</v>
      </c>
      <c r="H1291" t="s">
        <v>61</v>
      </c>
      <c r="I1291" t="s">
        <v>61</v>
      </c>
      <c r="J1291" t="s">
        <v>62</v>
      </c>
      <c r="K1291" t="s">
        <v>61</v>
      </c>
      <c r="M1291" t="s">
        <v>61</v>
      </c>
      <c r="N1291" t="s">
        <v>62</v>
      </c>
    </row>
    <row r="1292" spans="1:14" x14ac:dyDescent="0.2">
      <c r="A1292" s="1" t="s">
        <v>8354</v>
      </c>
      <c r="B1292" s="1" t="s">
        <v>32196</v>
      </c>
      <c r="C1292" t="s">
        <v>6357</v>
      </c>
      <c r="D1292" s="22">
        <v>30333126</v>
      </c>
      <c r="E1292" t="s">
        <v>61</v>
      </c>
      <c r="F1292" t="s">
        <v>61</v>
      </c>
      <c r="G1292" t="s">
        <v>61</v>
      </c>
      <c r="H1292" t="s">
        <v>61</v>
      </c>
      <c r="I1292" t="s">
        <v>61</v>
      </c>
      <c r="J1292" t="s">
        <v>61</v>
      </c>
      <c r="K1292" t="s">
        <v>61</v>
      </c>
      <c r="L1292" t="s">
        <v>62</v>
      </c>
      <c r="M1292" t="s">
        <v>62</v>
      </c>
      <c r="N1292" t="s">
        <v>61</v>
      </c>
    </row>
    <row r="1293" spans="1:14" x14ac:dyDescent="0.2">
      <c r="A1293" s="1" t="s">
        <v>8355</v>
      </c>
      <c r="B1293" s="1" t="s">
        <v>32197</v>
      </c>
      <c r="C1293" t="s">
        <v>6358</v>
      </c>
      <c r="D1293" s="22">
        <v>30333126</v>
      </c>
      <c r="E1293" t="s">
        <v>62</v>
      </c>
      <c r="F1293" t="s">
        <v>62</v>
      </c>
      <c r="G1293" t="s">
        <v>62</v>
      </c>
      <c r="H1293" t="s">
        <v>61</v>
      </c>
      <c r="I1293" t="s">
        <v>62</v>
      </c>
      <c r="K1293" t="s">
        <v>61</v>
      </c>
      <c r="M1293" t="s">
        <v>62</v>
      </c>
      <c r="N1293" t="s">
        <v>62</v>
      </c>
    </row>
    <row r="1294" spans="1:14" x14ac:dyDescent="0.2">
      <c r="A1294" s="1" t="s">
        <v>8356</v>
      </c>
      <c r="B1294" s="1" t="s">
        <v>32198</v>
      </c>
      <c r="C1294" t="s">
        <v>6359</v>
      </c>
      <c r="D1294" s="22">
        <v>30333126</v>
      </c>
      <c r="E1294" t="s">
        <v>62</v>
      </c>
      <c r="F1294" t="s">
        <v>62</v>
      </c>
      <c r="G1294" t="s">
        <v>62</v>
      </c>
      <c r="H1294" t="s">
        <v>61</v>
      </c>
      <c r="I1294" t="s">
        <v>62</v>
      </c>
      <c r="K1294" t="s">
        <v>61</v>
      </c>
      <c r="M1294" t="s">
        <v>62</v>
      </c>
      <c r="N1294" t="s">
        <v>62</v>
      </c>
    </row>
    <row r="1295" spans="1:14" x14ac:dyDescent="0.2">
      <c r="A1295" s="1" t="s">
        <v>8357</v>
      </c>
      <c r="B1295" s="1" t="s">
        <v>32199</v>
      </c>
      <c r="C1295" t="s">
        <v>6360</v>
      </c>
      <c r="D1295" s="22">
        <v>30333126</v>
      </c>
      <c r="E1295" t="s">
        <v>62</v>
      </c>
      <c r="F1295" t="s">
        <v>62</v>
      </c>
      <c r="G1295" t="s">
        <v>62</v>
      </c>
      <c r="H1295" t="s">
        <v>61</v>
      </c>
      <c r="I1295" t="s">
        <v>62</v>
      </c>
      <c r="J1295" t="s">
        <v>62</v>
      </c>
      <c r="K1295" t="s">
        <v>61</v>
      </c>
      <c r="M1295" t="s">
        <v>62</v>
      </c>
      <c r="N1295" t="s">
        <v>62</v>
      </c>
    </row>
    <row r="1296" spans="1:14" x14ac:dyDescent="0.2">
      <c r="A1296" s="1" t="s">
        <v>8358</v>
      </c>
      <c r="B1296" s="1" t="s">
        <v>32200</v>
      </c>
      <c r="C1296" t="s">
        <v>6361</v>
      </c>
      <c r="D1296" s="22">
        <v>30333126</v>
      </c>
      <c r="E1296" t="s">
        <v>61</v>
      </c>
      <c r="F1296" t="s">
        <v>61</v>
      </c>
      <c r="G1296" t="s">
        <v>61</v>
      </c>
      <c r="H1296" t="s">
        <v>61</v>
      </c>
      <c r="I1296" t="s">
        <v>61</v>
      </c>
      <c r="J1296" t="s">
        <v>61</v>
      </c>
      <c r="K1296" t="s">
        <v>61</v>
      </c>
      <c r="M1296" t="s">
        <v>61</v>
      </c>
      <c r="N1296" t="s">
        <v>61</v>
      </c>
    </row>
    <row r="1297" spans="1:14" x14ac:dyDescent="0.2">
      <c r="A1297" s="1" t="s">
        <v>8359</v>
      </c>
      <c r="B1297" s="1" t="s">
        <v>32201</v>
      </c>
      <c r="C1297" t="s">
        <v>6362</v>
      </c>
      <c r="D1297" s="22">
        <v>30333126</v>
      </c>
      <c r="E1297" t="s">
        <v>61</v>
      </c>
      <c r="F1297" t="s">
        <v>61</v>
      </c>
      <c r="G1297" t="s">
        <v>61</v>
      </c>
      <c r="H1297" t="s">
        <v>61</v>
      </c>
      <c r="I1297" t="s">
        <v>61</v>
      </c>
      <c r="J1297" t="s">
        <v>61</v>
      </c>
      <c r="K1297" t="s">
        <v>61</v>
      </c>
      <c r="M1297" t="s">
        <v>61</v>
      </c>
      <c r="N1297" t="s">
        <v>61</v>
      </c>
    </row>
    <row r="1298" spans="1:14" x14ac:dyDescent="0.2">
      <c r="A1298" s="1" t="s">
        <v>8360</v>
      </c>
      <c r="B1298" s="1" t="s">
        <v>32202</v>
      </c>
      <c r="C1298" t="s">
        <v>6363</v>
      </c>
      <c r="D1298" s="22">
        <v>30333126</v>
      </c>
      <c r="E1298" t="s">
        <v>62</v>
      </c>
      <c r="F1298" t="s">
        <v>62</v>
      </c>
      <c r="G1298" t="s">
        <v>62</v>
      </c>
      <c r="H1298" t="s">
        <v>61</v>
      </c>
      <c r="I1298" t="s">
        <v>62</v>
      </c>
      <c r="J1298" t="s">
        <v>62</v>
      </c>
      <c r="K1298" t="s">
        <v>62</v>
      </c>
      <c r="M1298" t="s">
        <v>62</v>
      </c>
      <c r="N1298" t="s">
        <v>62</v>
      </c>
    </row>
    <row r="1299" spans="1:14" x14ac:dyDescent="0.2">
      <c r="A1299" s="1" t="s">
        <v>8361</v>
      </c>
      <c r="B1299" s="1" t="s">
        <v>32203</v>
      </c>
      <c r="C1299" t="s">
        <v>6364</v>
      </c>
      <c r="D1299" s="22">
        <v>30333126</v>
      </c>
      <c r="E1299" t="s">
        <v>61</v>
      </c>
      <c r="F1299" t="s">
        <v>61</v>
      </c>
      <c r="G1299" t="s">
        <v>61</v>
      </c>
      <c r="H1299" t="s">
        <v>61</v>
      </c>
      <c r="I1299" t="s">
        <v>62</v>
      </c>
      <c r="J1299" t="s">
        <v>61</v>
      </c>
      <c r="K1299" t="s">
        <v>61</v>
      </c>
      <c r="M1299" t="s">
        <v>62</v>
      </c>
      <c r="N1299" t="s">
        <v>61</v>
      </c>
    </row>
    <row r="1300" spans="1:14" x14ac:dyDescent="0.2">
      <c r="A1300" s="1" t="s">
        <v>8362</v>
      </c>
      <c r="B1300" s="1" t="s">
        <v>32204</v>
      </c>
      <c r="C1300" t="s">
        <v>6365</v>
      </c>
      <c r="D1300">
        <v>30333126</v>
      </c>
      <c r="E1300" t="s">
        <v>62</v>
      </c>
      <c r="F1300" t="s">
        <v>61</v>
      </c>
      <c r="G1300" t="s">
        <v>61</v>
      </c>
      <c r="H1300" t="s">
        <v>61</v>
      </c>
      <c r="I1300" t="s">
        <v>61</v>
      </c>
      <c r="J1300" t="s">
        <v>61</v>
      </c>
      <c r="K1300" t="s">
        <v>61</v>
      </c>
      <c r="L1300" t="s">
        <v>62</v>
      </c>
      <c r="M1300" t="s">
        <v>62</v>
      </c>
      <c r="N1300" t="s">
        <v>61</v>
      </c>
    </row>
    <row r="1301" spans="1:14" x14ac:dyDescent="0.2">
      <c r="A1301" s="1" t="s">
        <v>8363</v>
      </c>
      <c r="B1301" s="1" t="s">
        <v>32205</v>
      </c>
      <c r="C1301" t="s">
        <v>6366</v>
      </c>
      <c r="D1301" s="22">
        <v>30333126</v>
      </c>
      <c r="E1301" t="s">
        <v>62</v>
      </c>
      <c r="F1301" t="s">
        <v>61</v>
      </c>
      <c r="G1301" t="s">
        <v>61</v>
      </c>
      <c r="H1301" t="s">
        <v>61</v>
      </c>
      <c r="I1301" t="s">
        <v>61</v>
      </c>
      <c r="J1301" t="s">
        <v>61</v>
      </c>
      <c r="K1301" t="s">
        <v>61</v>
      </c>
      <c r="L1301" t="s">
        <v>62</v>
      </c>
      <c r="M1301" t="s">
        <v>62</v>
      </c>
      <c r="N1301" t="s">
        <v>61</v>
      </c>
    </row>
    <row r="1302" spans="1:14" x14ac:dyDescent="0.2">
      <c r="A1302" s="1" t="s">
        <v>8364</v>
      </c>
      <c r="B1302" s="1" t="s">
        <v>32206</v>
      </c>
      <c r="C1302" t="s">
        <v>6367</v>
      </c>
      <c r="D1302" s="22">
        <v>30333126</v>
      </c>
      <c r="E1302" t="s">
        <v>62</v>
      </c>
      <c r="F1302" t="s">
        <v>62</v>
      </c>
      <c r="G1302" t="s">
        <v>61</v>
      </c>
      <c r="H1302" t="s">
        <v>61</v>
      </c>
      <c r="I1302" t="s">
        <v>61</v>
      </c>
      <c r="J1302" t="s">
        <v>61</v>
      </c>
      <c r="K1302" t="s">
        <v>61</v>
      </c>
      <c r="M1302" t="s">
        <v>61</v>
      </c>
      <c r="N1302" t="s">
        <v>61</v>
      </c>
    </row>
    <row r="1303" spans="1:14" x14ac:dyDescent="0.2">
      <c r="A1303" s="1" t="s">
        <v>8365</v>
      </c>
      <c r="B1303" s="1" t="s">
        <v>32207</v>
      </c>
      <c r="C1303" t="s">
        <v>6368</v>
      </c>
      <c r="D1303" s="22">
        <v>30333126</v>
      </c>
      <c r="E1303" t="s">
        <v>62</v>
      </c>
      <c r="F1303" t="s">
        <v>62</v>
      </c>
      <c r="G1303" t="s">
        <v>62</v>
      </c>
      <c r="H1303" t="s">
        <v>61</v>
      </c>
      <c r="I1303" t="s">
        <v>62</v>
      </c>
      <c r="J1303" t="s">
        <v>62</v>
      </c>
      <c r="K1303" t="s">
        <v>61</v>
      </c>
      <c r="L1303" t="s">
        <v>62</v>
      </c>
      <c r="M1303" t="s">
        <v>62</v>
      </c>
      <c r="N1303" t="s">
        <v>62</v>
      </c>
    </row>
    <row r="1304" spans="1:14" x14ac:dyDescent="0.2">
      <c r="A1304" s="1" t="s">
        <v>8366</v>
      </c>
      <c r="B1304" s="1" t="s">
        <v>32208</v>
      </c>
      <c r="C1304" t="s">
        <v>6369</v>
      </c>
      <c r="D1304" s="22">
        <v>30333126</v>
      </c>
      <c r="E1304" t="s">
        <v>61</v>
      </c>
      <c r="F1304" t="s">
        <v>61</v>
      </c>
      <c r="G1304" t="s">
        <v>61</v>
      </c>
      <c r="H1304" t="s">
        <v>61</v>
      </c>
      <c r="I1304" t="s">
        <v>61</v>
      </c>
      <c r="J1304" t="s">
        <v>61</v>
      </c>
      <c r="K1304" t="s">
        <v>61</v>
      </c>
      <c r="M1304" t="s">
        <v>61</v>
      </c>
      <c r="N1304" t="s">
        <v>61</v>
      </c>
    </row>
    <row r="1305" spans="1:14" x14ac:dyDescent="0.2">
      <c r="A1305" s="1" t="s">
        <v>8367</v>
      </c>
      <c r="B1305" s="1" t="s">
        <v>32209</v>
      </c>
      <c r="C1305" t="s">
        <v>6370</v>
      </c>
      <c r="D1305" s="22">
        <v>30333126</v>
      </c>
      <c r="E1305" t="s">
        <v>61</v>
      </c>
      <c r="F1305" t="s">
        <v>61</v>
      </c>
      <c r="G1305" t="s">
        <v>61</v>
      </c>
      <c r="I1305" t="s">
        <v>62</v>
      </c>
      <c r="J1305" t="s">
        <v>61</v>
      </c>
      <c r="K1305" t="s">
        <v>62</v>
      </c>
      <c r="L1305" t="s">
        <v>62</v>
      </c>
      <c r="M1305" t="s">
        <v>62</v>
      </c>
      <c r="N1305" t="s">
        <v>61</v>
      </c>
    </row>
    <row r="1306" spans="1:14" x14ac:dyDescent="0.2">
      <c r="A1306" s="1" t="s">
        <v>8368</v>
      </c>
      <c r="B1306" s="1" t="s">
        <v>32210</v>
      </c>
      <c r="C1306" t="s">
        <v>6371</v>
      </c>
      <c r="D1306" s="22">
        <v>30333126</v>
      </c>
      <c r="E1306" t="s">
        <v>62</v>
      </c>
      <c r="G1306" t="s">
        <v>61</v>
      </c>
      <c r="H1306" t="s">
        <v>61</v>
      </c>
      <c r="I1306" t="s">
        <v>61</v>
      </c>
      <c r="J1306" t="s">
        <v>61</v>
      </c>
      <c r="K1306" t="s">
        <v>61</v>
      </c>
      <c r="M1306" t="s">
        <v>62</v>
      </c>
      <c r="N1306" t="s">
        <v>61</v>
      </c>
    </row>
    <row r="1307" spans="1:14" x14ac:dyDescent="0.2">
      <c r="A1307" s="1" t="s">
        <v>8369</v>
      </c>
      <c r="B1307" s="1" t="s">
        <v>32211</v>
      </c>
      <c r="C1307" t="s">
        <v>6372</v>
      </c>
      <c r="D1307" s="22">
        <v>30333126</v>
      </c>
      <c r="E1307" t="s">
        <v>62</v>
      </c>
      <c r="F1307" t="s">
        <v>61</v>
      </c>
      <c r="G1307" t="s">
        <v>61</v>
      </c>
      <c r="H1307" t="s">
        <v>61</v>
      </c>
      <c r="I1307" t="s">
        <v>61</v>
      </c>
      <c r="J1307" t="s">
        <v>61</v>
      </c>
      <c r="K1307" t="s">
        <v>61</v>
      </c>
      <c r="M1307" t="s">
        <v>62</v>
      </c>
      <c r="N1307" t="s">
        <v>61</v>
      </c>
    </row>
    <row r="1308" spans="1:14" x14ac:dyDescent="0.2">
      <c r="A1308" s="1" t="s">
        <v>8370</v>
      </c>
      <c r="B1308" s="1" t="s">
        <v>32212</v>
      </c>
      <c r="C1308" t="s">
        <v>6373</v>
      </c>
      <c r="D1308" s="22">
        <v>30333126</v>
      </c>
      <c r="E1308" t="s">
        <v>61</v>
      </c>
      <c r="F1308" t="s">
        <v>61</v>
      </c>
      <c r="G1308" t="s">
        <v>61</v>
      </c>
      <c r="H1308" t="s">
        <v>61</v>
      </c>
      <c r="I1308" t="s">
        <v>61</v>
      </c>
      <c r="J1308" t="s">
        <v>61</v>
      </c>
      <c r="K1308" t="s">
        <v>61</v>
      </c>
      <c r="M1308" t="s">
        <v>61</v>
      </c>
      <c r="N1308" t="s">
        <v>61</v>
      </c>
    </row>
    <row r="1309" spans="1:14" x14ac:dyDescent="0.2">
      <c r="A1309" s="1" t="s">
        <v>8371</v>
      </c>
      <c r="B1309" s="1" t="s">
        <v>32213</v>
      </c>
      <c r="C1309" t="s">
        <v>6374</v>
      </c>
      <c r="D1309" s="22">
        <v>30333126</v>
      </c>
      <c r="E1309" t="s">
        <v>61</v>
      </c>
      <c r="F1309" t="s">
        <v>61</v>
      </c>
      <c r="G1309" t="s">
        <v>61</v>
      </c>
      <c r="H1309" t="s">
        <v>61</v>
      </c>
      <c r="I1309" t="s">
        <v>61</v>
      </c>
      <c r="J1309" t="s">
        <v>61</v>
      </c>
      <c r="K1309" t="s">
        <v>61</v>
      </c>
      <c r="M1309" t="s">
        <v>61</v>
      </c>
      <c r="N1309" t="s">
        <v>61</v>
      </c>
    </row>
    <row r="1310" spans="1:14" x14ac:dyDescent="0.2">
      <c r="A1310" s="1" t="s">
        <v>8372</v>
      </c>
      <c r="B1310" s="1" t="s">
        <v>32214</v>
      </c>
      <c r="C1310" t="s">
        <v>6375</v>
      </c>
      <c r="D1310" s="22">
        <v>30333126</v>
      </c>
      <c r="E1310" t="s">
        <v>61</v>
      </c>
      <c r="F1310" t="s">
        <v>61</v>
      </c>
      <c r="G1310" t="s">
        <v>61</v>
      </c>
      <c r="H1310" t="s">
        <v>61</v>
      </c>
      <c r="I1310" t="s">
        <v>61</v>
      </c>
      <c r="J1310" t="s">
        <v>61</v>
      </c>
      <c r="K1310" t="s">
        <v>61</v>
      </c>
      <c r="M1310" t="s">
        <v>61</v>
      </c>
      <c r="N1310" t="s">
        <v>61</v>
      </c>
    </row>
    <row r="1311" spans="1:14" x14ac:dyDescent="0.2">
      <c r="A1311" s="1" t="s">
        <v>8373</v>
      </c>
      <c r="B1311" s="1" t="s">
        <v>32215</v>
      </c>
      <c r="C1311" t="s">
        <v>6376</v>
      </c>
      <c r="D1311">
        <v>30333126</v>
      </c>
      <c r="E1311" t="s">
        <v>61</v>
      </c>
      <c r="F1311" t="s">
        <v>61</v>
      </c>
      <c r="G1311" t="s">
        <v>61</v>
      </c>
      <c r="H1311" t="s">
        <v>61</v>
      </c>
      <c r="I1311" t="s">
        <v>62</v>
      </c>
      <c r="J1311" t="s">
        <v>61</v>
      </c>
      <c r="K1311" t="s">
        <v>61</v>
      </c>
      <c r="M1311" t="s">
        <v>62</v>
      </c>
      <c r="N1311" t="s">
        <v>61</v>
      </c>
    </row>
    <row r="1312" spans="1:14" x14ac:dyDescent="0.2">
      <c r="A1312" s="1" t="s">
        <v>8374</v>
      </c>
      <c r="B1312" s="1" t="s">
        <v>32216</v>
      </c>
      <c r="C1312" t="s">
        <v>6377</v>
      </c>
      <c r="D1312" s="22">
        <v>30333126</v>
      </c>
      <c r="E1312" t="s">
        <v>61</v>
      </c>
      <c r="F1312" t="s">
        <v>61</v>
      </c>
      <c r="G1312" t="s">
        <v>61</v>
      </c>
      <c r="H1312" t="s">
        <v>61</v>
      </c>
      <c r="I1312" t="s">
        <v>62</v>
      </c>
      <c r="J1312" t="s">
        <v>61</v>
      </c>
      <c r="K1312" t="s">
        <v>61</v>
      </c>
      <c r="L1312" t="s">
        <v>62</v>
      </c>
      <c r="M1312" t="s">
        <v>62</v>
      </c>
      <c r="N1312" t="s">
        <v>61</v>
      </c>
    </row>
    <row r="1313" spans="1:14" x14ac:dyDescent="0.2">
      <c r="A1313" s="1" t="s">
        <v>8375</v>
      </c>
      <c r="B1313" s="1" t="s">
        <v>32217</v>
      </c>
      <c r="C1313" t="s">
        <v>6378</v>
      </c>
      <c r="D1313" s="22">
        <v>30333126</v>
      </c>
      <c r="E1313" t="s">
        <v>62</v>
      </c>
      <c r="F1313" t="s">
        <v>61</v>
      </c>
      <c r="G1313" t="s">
        <v>61</v>
      </c>
      <c r="H1313" t="s">
        <v>61</v>
      </c>
      <c r="I1313" t="s">
        <v>61</v>
      </c>
      <c r="J1313" t="s">
        <v>61</v>
      </c>
      <c r="K1313" t="s">
        <v>61</v>
      </c>
      <c r="L1313" t="s">
        <v>62</v>
      </c>
      <c r="M1313" t="s">
        <v>62</v>
      </c>
      <c r="N1313" t="s">
        <v>61</v>
      </c>
    </row>
    <row r="1314" spans="1:14" x14ac:dyDescent="0.2">
      <c r="A1314" s="1" t="s">
        <v>8376</v>
      </c>
      <c r="B1314" s="1" t="s">
        <v>32218</v>
      </c>
      <c r="C1314" t="s">
        <v>6379</v>
      </c>
      <c r="D1314" s="22">
        <v>30333126</v>
      </c>
      <c r="E1314" t="s">
        <v>61</v>
      </c>
      <c r="F1314" t="s">
        <v>61</v>
      </c>
      <c r="G1314" t="s">
        <v>61</v>
      </c>
      <c r="H1314" t="s">
        <v>61</v>
      </c>
      <c r="I1314" t="s">
        <v>61</v>
      </c>
      <c r="J1314" t="s">
        <v>61</v>
      </c>
      <c r="K1314" t="s">
        <v>61</v>
      </c>
      <c r="M1314" t="s">
        <v>61</v>
      </c>
      <c r="N1314" t="s">
        <v>61</v>
      </c>
    </row>
    <row r="1315" spans="1:14" x14ac:dyDescent="0.2">
      <c r="A1315" s="1" t="s">
        <v>8377</v>
      </c>
      <c r="B1315" s="1" t="s">
        <v>32219</v>
      </c>
      <c r="C1315" t="s">
        <v>6380</v>
      </c>
      <c r="D1315" s="22">
        <v>30333126</v>
      </c>
      <c r="E1315" t="s">
        <v>61</v>
      </c>
      <c r="F1315" t="s">
        <v>61</v>
      </c>
      <c r="G1315" t="s">
        <v>61</v>
      </c>
      <c r="H1315" t="s">
        <v>61</v>
      </c>
      <c r="I1315" t="s">
        <v>62</v>
      </c>
      <c r="J1315" t="s">
        <v>61</v>
      </c>
      <c r="K1315" t="s">
        <v>61</v>
      </c>
      <c r="M1315" t="s">
        <v>62</v>
      </c>
      <c r="N1315" t="s">
        <v>61</v>
      </c>
    </row>
    <row r="1316" spans="1:14" x14ac:dyDescent="0.2">
      <c r="A1316" s="1" t="s">
        <v>8378</v>
      </c>
      <c r="B1316" s="1" t="s">
        <v>32220</v>
      </c>
      <c r="C1316" t="s">
        <v>6381</v>
      </c>
      <c r="D1316" s="22">
        <v>30333126</v>
      </c>
      <c r="E1316" t="s">
        <v>61</v>
      </c>
      <c r="F1316" t="s">
        <v>61</v>
      </c>
      <c r="G1316" t="s">
        <v>61</v>
      </c>
      <c r="H1316" t="s">
        <v>61</v>
      </c>
      <c r="I1316" t="s">
        <v>61</v>
      </c>
      <c r="J1316" t="s">
        <v>61</v>
      </c>
      <c r="K1316" t="s">
        <v>61</v>
      </c>
      <c r="M1316" t="s">
        <v>61</v>
      </c>
      <c r="N1316" t="s">
        <v>61</v>
      </c>
    </row>
    <row r="1317" spans="1:14" x14ac:dyDescent="0.2">
      <c r="A1317" s="1" t="s">
        <v>8379</v>
      </c>
      <c r="B1317" s="1" t="s">
        <v>32221</v>
      </c>
      <c r="C1317" t="s">
        <v>6382</v>
      </c>
      <c r="D1317" s="22">
        <v>30333126</v>
      </c>
      <c r="E1317" t="s">
        <v>62</v>
      </c>
      <c r="G1317" t="s">
        <v>61</v>
      </c>
      <c r="H1317" t="s">
        <v>61</v>
      </c>
      <c r="I1317" t="s">
        <v>61</v>
      </c>
      <c r="J1317" t="s">
        <v>61</v>
      </c>
      <c r="K1317" t="s">
        <v>62</v>
      </c>
      <c r="M1317" t="s">
        <v>61</v>
      </c>
      <c r="N1317" t="s">
        <v>61</v>
      </c>
    </row>
    <row r="1318" spans="1:14" x14ac:dyDescent="0.2">
      <c r="A1318" s="1" t="s">
        <v>8380</v>
      </c>
      <c r="B1318" s="1" t="s">
        <v>32222</v>
      </c>
      <c r="C1318" t="s">
        <v>6383</v>
      </c>
      <c r="D1318" s="22">
        <v>30333126</v>
      </c>
      <c r="E1318" t="s">
        <v>62</v>
      </c>
      <c r="F1318" t="s">
        <v>61</v>
      </c>
      <c r="G1318" t="s">
        <v>61</v>
      </c>
      <c r="H1318" t="s">
        <v>61</v>
      </c>
      <c r="I1318" t="s">
        <v>61</v>
      </c>
      <c r="J1318" t="s">
        <v>61</v>
      </c>
      <c r="K1318" t="s">
        <v>61</v>
      </c>
      <c r="M1318" t="s">
        <v>61</v>
      </c>
      <c r="N1318" t="s">
        <v>61</v>
      </c>
    </row>
    <row r="1319" spans="1:14" x14ac:dyDescent="0.2">
      <c r="A1319" s="1" t="s">
        <v>8381</v>
      </c>
      <c r="B1319" s="1" t="s">
        <v>32223</v>
      </c>
      <c r="C1319" t="s">
        <v>6384</v>
      </c>
      <c r="D1319" s="22">
        <v>30333126</v>
      </c>
      <c r="E1319" t="s">
        <v>61</v>
      </c>
      <c r="F1319" t="s">
        <v>61</v>
      </c>
      <c r="G1319" t="s">
        <v>61</v>
      </c>
      <c r="H1319" t="s">
        <v>61</v>
      </c>
      <c r="I1319" t="s">
        <v>61</v>
      </c>
      <c r="J1319" t="s">
        <v>61</v>
      </c>
      <c r="K1319" t="s">
        <v>61</v>
      </c>
      <c r="M1319" t="s">
        <v>61</v>
      </c>
      <c r="N1319" t="s">
        <v>61</v>
      </c>
    </row>
    <row r="1320" spans="1:14" x14ac:dyDescent="0.2">
      <c r="A1320" s="1" t="s">
        <v>8382</v>
      </c>
      <c r="B1320" s="1" t="s">
        <v>32224</v>
      </c>
      <c r="C1320" t="s">
        <v>6385</v>
      </c>
      <c r="D1320" s="22">
        <v>30333126</v>
      </c>
      <c r="E1320" t="s">
        <v>62</v>
      </c>
      <c r="F1320" t="s">
        <v>61</v>
      </c>
      <c r="G1320" t="s">
        <v>61</v>
      </c>
      <c r="H1320" t="s">
        <v>62</v>
      </c>
      <c r="I1320" t="s">
        <v>62</v>
      </c>
      <c r="J1320" t="s">
        <v>61</v>
      </c>
      <c r="K1320" t="s">
        <v>62</v>
      </c>
      <c r="L1320" t="s">
        <v>62</v>
      </c>
      <c r="M1320" t="s">
        <v>62</v>
      </c>
      <c r="N1320" t="s">
        <v>61</v>
      </c>
    </row>
    <row r="1321" spans="1:14" x14ac:dyDescent="0.2">
      <c r="A1321" s="1" t="s">
        <v>8383</v>
      </c>
      <c r="B1321" s="1" t="s">
        <v>32225</v>
      </c>
      <c r="C1321" t="s">
        <v>6386</v>
      </c>
      <c r="D1321" s="22">
        <v>30333126</v>
      </c>
      <c r="E1321" t="s">
        <v>61</v>
      </c>
      <c r="F1321" t="s">
        <v>61</v>
      </c>
      <c r="G1321" t="s">
        <v>61</v>
      </c>
      <c r="H1321" t="s">
        <v>61</v>
      </c>
      <c r="I1321" t="s">
        <v>62</v>
      </c>
      <c r="J1321" t="s">
        <v>61</v>
      </c>
      <c r="K1321" t="s">
        <v>62</v>
      </c>
      <c r="L1321" t="s">
        <v>62</v>
      </c>
      <c r="M1321" t="s">
        <v>62</v>
      </c>
      <c r="N1321" t="s">
        <v>61</v>
      </c>
    </row>
    <row r="1322" spans="1:14" x14ac:dyDescent="0.2">
      <c r="A1322" s="1" t="s">
        <v>8384</v>
      </c>
      <c r="B1322" s="1" t="s">
        <v>32226</v>
      </c>
      <c r="C1322" t="s">
        <v>6387</v>
      </c>
      <c r="D1322">
        <v>30333126</v>
      </c>
      <c r="E1322" t="s">
        <v>62</v>
      </c>
      <c r="F1322" t="s">
        <v>62</v>
      </c>
      <c r="G1322" t="s">
        <v>62</v>
      </c>
      <c r="H1322" t="s">
        <v>61</v>
      </c>
      <c r="I1322" t="s">
        <v>61</v>
      </c>
      <c r="J1322" t="s">
        <v>62</v>
      </c>
      <c r="K1322" t="s">
        <v>61</v>
      </c>
      <c r="M1322" t="s">
        <v>61</v>
      </c>
      <c r="N1322" t="s">
        <v>62</v>
      </c>
    </row>
    <row r="1323" spans="1:14" x14ac:dyDescent="0.2">
      <c r="A1323" s="1" t="s">
        <v>8385</v>
      </c>
      <c r="B1323" s="1" t="s">
        <v>32227</v>
      </c>
      <c r="C1323" t="s">
        <v>6388</v>
      </c>
      <c r="D1323" s="22">
        <v>30333126</v>
      </c>
      <c r="E1323" t="s">
        <v>61</v>
      </c>
      <c r="F1323" t="s">
        <v>61</v>
      </c>
      <c r="G1323" t="s">
        <v>61</v>
      </c>
      <c r="H1323" t="s">
        <v>61</v>
      </c>
      <c r="I1323" t="s">
        <v>61</v>
      </c>
      <c r="J1323" t="s">
        <v>61</v>
      </c>
      <c r="K1323" t="s">
        <v>61</v>
      </c>
      <c r="M1323" t="s">
        <v>61</v>
      </c>
      <c r="N1323" t="s">
        <v>61</v>
      </c>
    </row>
    <row r="1324" spans="1:14" x14ac:dyDescent="0.2">
      <c r="A1324" s="1" t="s">
        <v>8386</v>
      </c>
      <c r="B1324" s="1" t="s">
        <v>32228</v>
      </c>
      <c r="C1324" t="s">
        <v>6389</v>
      </c>
      <c r="D1324" s="22">
        <v>30333126</v>
      </c>
      <c r="E1324" t="s">
        <v>61</v>
      </c>
      <c r="F1324" t="s">
        <v>61</v>
      </c>
      <c r="G1324" t="s">
        <v>61</v>
      </c>
      <c r="H1324" t="s">
        <v>61</v>
      </c>
      <c r="I1324" t="s">
        <v>61</v>
      </c>
      <c r="J1324" t="s">
        <v>61</v>
      </c>
      <c r="K1324" t="s">
        <v>61</v>
      </c>
      <c r="M1324" t="s">
        <v>61</v>
      </c>
      <c r="N1324" t="s">
        <v>61</v>
      </c>
    </row>
    <row r="1325" spans="1:14" x14ac:dyDescent="0.2">
      <c r="A1325" s="1" t="s">
        <v>8387</v>
      </c>
      <c r="B1325" s="1" t="s">
        <v>32229</v>
      </c>
      <c r="C1325" t="s">
        <v>6390</v>
      </c>
      <c r="D1325" s="22">
        <v>30333126</v>
      </c>
      <c r="E1325" t="s">
        <v>61</v>
      </c>
      <c r="F1325" t="s">
        <v>61</v>
      </c>
      <c r="G1325" t="s">
        <v>61</v>
      </c>
      <c r="H1325" t="s">
        <v>61</v>
      </c>
      <c r="I1325" t="s">
        <v>61</v>
      </c>
      <c r="J1325" t="s">
        <v>61</v>
      </c>
      <c r="K1325" t="s">
        <v>61</v>
      </c>
      <c r="L1325" t="s">
        <v>61</v>
      </c>
      <c r="M1325" t="s">
        <v>61</v>
      </c>
      <c r="N1325" t="s">
        <v>61</v>
      </c>
    </row>
    <row r="1326" spans="1:14" x14ac:dyDescent="0.2">
      <c r="A1326" s="1" t="s">
        <v>8388</v>
      </c>
      <c r="B1326" s="1" t="s">
        <v>32230</v>
      </c>
      <c r="C1326" t="s">
        <v>6391</v>
      </c>
      <c r="D1326" s="22">
        <v>30333126</v>
      </c>
      <c r="E1326" t="s">
        <v>62</v>
      </c>
      <c r="F1326" t="s">
        <v>61</v>
      </c>
      <c r="G1326" t="s">
        <v>62</v>
      </c>
      <c r="H1326" t="s">
        <v>62</v>
      </c>
      <c r="I1326" t="s">
        <v>62</v>
      </c>
      <c r="J1326" t="s">
        <v>61</v>
      </c>
      <c r="K1326" t="s">
        <v>62</v>
      </c>
      <c r="L1326" t="s">
        <v>62</v>
      </c>
      <c r="M1326" t="s">
        <v>62</v>
      </c>
    </row>
    <row r="1327" spans="1:14" x14ac:dyDescent="0.2">
      <c r="A1327" s="1" t="s">
        <v>8389</v>
      </c>
      <c r="B1327" s="1" t="s">
        <v>32231</v>
      </c>
      <c r="C1327" t="s">
        <v>6392</v>
      </c>
      <c r="D1327" s="22">
        <v>30333126</v>
      </c>
      <c r="E1327" t="s">
        <v>61</v>
      </c>
      <c r="F1327" t="s">
        <v>61</v>
      </c>
      <c r="G1327" t="s">
        <v>61</v>
      </c>
      <c r="H1327" t="s">
        <v>61</v>
      </c>
      <c r="I1327" t="s">
        <v>61</v>
      </c>
      <c r="J1327" t="s">
        <v>61</v>
      </c>
      <c r="L1327" t="s">
        <v>62</v>
      </c>
      <c r="M1327" t="s">
        <v>61</v>
      </c>
      <c r="N1327" t="s">
        <v>61</v>
      </c>
    </row>
    <row r="1328" spans="1:14" x14ac:dyDescent="0.2">
      <c r="A1328" s="1" t="s">
        <v>8390</v>
      </c>
      <c r="B1328" s="1" t="s">
        <v>32232</v>
      </c>
      <c r="C1328" t="s">
        <v>6393</v>
      </c>
      <c r="D1328" s="22">
        <v>30333126</v>
      </c>
      <c r="E1328" t="s">
        <v>61</v>
      </c>
      <c r="F1328" t="s">
        <v>61</v>
      </c>
      <c r="G1328" t="s">
        <v>61</v>
      </c>
      <c r="H1328" t="s">
        <v>61</v>
      </c>
      <c r="I1328" t="s">
        <v>61</v>
      </c>
      <c r="J1328" t="s">
        <v>61</v>
      </c>
      <c r="K1328" t="s">
        <v>61</v>
      </c>
      <c r="M1328" t="s">
        <v>61</v>
      </c>
      <c r="N1328" t="s">
        <v>61</v>
      </c>
    </row>
    <row r="1329" spans="1:14" x14ac:dyDescent="0.2">
      <c r="A1329" s="1" t="s">
        <v>8391</v>
      </c>
      <c r="B1329" s="1" t="s">
        <v>32233</v>
      </c>
      <c r="C1329" t="s">
        <v>6394</v>
      </c>
      <c r="D1329" s="22">
        <v>30333126</v>
      </c>
      <c r="E1329" t="s">
        <v>61</v>
      </c>
      <c r="F1329" t="s">
        <v>61</v>
      </c>
      <c r="G1329" t="s">
        <v>61</v>
      </c>
      <c r="H1329" t="s">
        <v>61</v>
      </c>
      <c r="I1329" t="s">
        <v>61</v>
      </c>
      <c r="J1329" t="s">
        <v>61</v>
      </c>
      <c r="K1329" t="s">
        <v>61</v>
      </c>
      <c r="M1329" t="s">
        <v>61</v>
      </c>
      <c r="N1329" t="s">
        <v>61</v>
      </c>
    </row>
    <row r="1330" spans="1:14" x14ac:dyDescent="0.2">
      <c r="A1330" s="1" t="s">
        <v>8392</v>
      </c>
      <c r="B1330" s="1" t="s">
        <v>32234</v>
      </c>
      <c r="C1330" t="s">
        <v>6395</v>
      </c>
      <c r="D1330" s="22">
        <v>30333126</v>
      </c>
      <c r="E1330" t="s">
        <v>61</v>
      </c>
      <c r="F1330" t="s">
        <v>61</v>
      </c>
      <c r="G1330" t="s">
        <v>61</v>
      </c>
      <c r="H1330" t="s">
        <v>61</v>
      </c>
      <c r="I1330" t="s">
        <v>61</v>
      </c>
      <c r="J1330" t="s">
        <v>61</v>
      </c>
      <c r="K1330" t="s">
        <v>61</v>
      </c>
      <c r="M1330" t="s">
        <v>61</v>
      </c>
      <c r="N1330" t="s">
        <v>61</v>
      </c>
    </row>
    <row r="1331" spans="1:14" x14ac:dyDescent="0.2">
      <c r="A1331" s="1" t="s">
        <v>8393</v>
      </c>
      <c r="B1331" s="1" t="s">
        <v>32235</v>
      </c>
      <c r="C1331" t="s">
        <v>6396</v>
      </c>
      <c r="D1331" s="22">
        <v>30333126</v>
      </c>
      <c r="E1331" t="s">
        <v>61</v>
      </c>
      <c r="F1331" t="s">
        <v>61</v>
      </c>
      <c r="G1331" t="s">
        <v>61</v>
      </c>
      <c r="H1331" t="s">
        <v>61</v>
      </c>
      <c r="I1331" t="s">
        <v>61</v>
      </c>
      <c r="J1331" t="s">
        <v>61</v>
      </c>
      <c r="K1331" t="s">
        <v>61</v>
      </c>
      <c r="M1331" t="s">
        <v>61</v>
      </c>
      <c r="N1331" t="s">
        <v>61</v>
      </c>
    </row>
    <row r="1332" spans="1:14" x14ac:dyDescent="0.2">
      <c r="A1332" s="1" t="s">
        <v>8394</v>
      </c>
      <c r="B1332" s="1" t="s">
        <v>32236</v>
      </c>
      <c r="C1332" t="s">
        <v>6397</v>
      </c>
      <c r="D1332" s="22">
        <v>30333126</v>
      </c>
      <c r="E1332" t="s">
        <v>61</v>
      </c>
      <c r="F1332" t="s">
        <v>61</v>
      </c>
      <c r="G1332" t="s">
        <v>61</v>
      </c>
      <c r="H1332" t="s">
        <v>61</v>
      </c>
      <c r="I1332" t="s">
        <v>61</v>
      </c>
      <c r="J1332" t="s">
        <v>61</v>
      </c>
      <c r="K1332" t="s">
        <v>61</v>
      </c>
      <c r="M1332" t="s">
        <v>61</v>
      </c>
      <c r="N1332" t="s">
        <v>61</v>
      </c>
    </row>
    <row r="1333" spans="1:14" x14ac:dyDescent="0.2">
      <c r="A1333" s="1" t="s">
        <v>8395</v>
      </c>
      <c r="B1333" s="1" t="s">
        <v>32237</v>
      </c>
      <c r="C1333" t="s">
        <v>6398</v>
      </c>
      <c r="D1333">
        <v>30333126</v>
      </c>
      <c r="E1333" t="s">
        <v>62</v>
      </c>
      <c r="G1333" t="s">
        <v>61</v>
      </c>
      <c r="H1333" t="s">
        <v>61</v>
      </c>
      <c r="I1333" t="s">
        <v>61</v>
      </c>
      <c r="J1333" t="s">
        <v>61</v>
      </c>
      <c r="K1333" t="s">
        <v>61</v>
      </c>
      <c r="L1333" t="s">
        <v>62</v>
      </c>
      <c r="M1333" t="s">
        <v>62</v>
      </c>
      <c r="N1333" t="s">
        <v>61</v>
      </c>
    </row>
    <row r="1334" spans="1:14" x14ac:dyDescent="0.2">
      <c r="A1334" s="1" t="s">
        <v>8396</v>
      </c>
      <c r="B1334" s="1" t="s">
        <v>32238</v>
      </c>
      <c r="C1334" t="s">
        <v>6399</v>
      </c>
      <c r="D1334" s="22">
        <v>30333126</v>
      </c>
      <c r="E1334" t="s">
        <v>61</v>
      </c>
      <c r="F1334" t="s">
        <v>61</v>
      </c>
      <c r="G1334" t="s">
        <v>61</v>
      </c>
      <c r="H1334" t="s">
        <v>61</v>
      </c>
      <c r="I1334" t="s">
        <v>61</v>
      </c>
      <c r="J1334" t="s">
        <v>61</v>
      </c>
      <c r="K1334" t="s">
        <v>61</v>
      </c>
      <c r="M1334" t="s">
        <v>61</v>
      </c>
      <c r="N1334" t="s">
        <v>61</v>
      </c>
    </row>
    <row r="1335" spans="1:14" x14ac:dyDescent="0.2">
      <c r="A1335" s="1" t="s">
        <v>8397</v>
      </c>
      <c r="B1335" s="1" t="s">
        <v>32239</v>
      </c>
      <c r="C1335" t="s">
        <v>6400</v>
      </c>
      <c r="D1335" s="22">
        <v>30333126</v>
      </c>
      <c r="E1335" t="s">
        <v>61</v>
      </c>
      <c r="F1335" t="s">
        <v>61</v>
      </c>
      <c r="G1335" t="s">
        <v>61</v>
      </c>
      <c r="H1335" t="s">
        <v>61</v>
      </c>
      <c r="I1335" t="s">
        <v>61</v>
      </c>
      <c r="J1335" t="s">
        <v>61</v>
      </c>
      <c r="K1335" t="s">
        <v>61</v>
      </c>
      <c r="M1335" t="s">
        <v>61</v>
      </c>
      <c r="N1335" t="s">
        <v>61</v>
      </c>
    </row>
    <row r="1336" spans="1:14" x14ac:dyDescent="0.2">
      <c r="A1336" s="1" t="s">
        <v>8398</v>
      </c>
      <c r="B1336" s="1" t="s">
        <v>32240</v>
      </c>
      <c r="C1336" t="s">
        <v>6401</v>
      </c>
      <c r="D1336" s="22">
        <v>30333126</v>
      </c>
      <c r="E1336" t="s">
        <v>62</v>
      </c>
      <c r="G1336" t="s">
        <v>61</v>
      </c>
      <c r="H1336" t="s">
        <v>61</v>
      </c>
      <c r="I1336" t="s">
        <v>61</v>
      </c>
      <c r="J1336" t="s">
        <v>61</v>
      </c>
      <c r="K1336" t="s">
        <v>61</v>
      </c>
      <c r="M1336" t="s">
        <v>61</v>
      </c>
      <c r="N1336" t="s">
        <v>61</v>
      </c>
    </row>
    <row r="1337" spans="1:14" x14ac:dyDescent="0.2">
      <c r="A1337" s="1" t="s">
        <v>8399</v>
      </c>
      <c r="B1337" s="1" t="s">
        <v>32241</v>
      </c>
      <c r="C1337" t="s">
        <v>6402</v>
      </c>
      <c r="D1337" s="22">
        <v>30333126</v>
      </c>
      <c r="E1337" t="s">
        <v>62</v>
      </c>
      <c r="F1337" t="s">
        <v>61</v>
      </c>
      <c r="G1337" t="s">
        <v>61</v>
      </c>
      <c r="H1337" t="s">
        <v>61</v>
      </c>
      <c r="I1337" t="s">
        <v>62</v>
      </c>
      <c r="J1337" t="s">
        <v>61</v>
      </c>
      <c r="K1337" t="s">
        <v>61</v>
      </c>
      <c r="L1337" t="s">
        <v>62</v>
      </c>
      <c r="M1337" t="s">
        <v>62</v>
      </c>
      <c r="N1337" t="s">
        <v>61</v>
      </c>
    </row>
    <row r="1338" spans="1:14" x14ac:dyDescent="0.2">
      <c r="A1338" s="1" t="s">
        <v>8400</v>
      </c>
      <c r="B1338" s="1" t="s">
        <v>32242</v>
      </c>
      <c r="C1338" t="s">
        <v>6403</v>
      </c>
      <c r="D1338" s="22">
        <v>30333126</v>
      </c>
      <c r="E1338" t="s">
        <v>62</v>
      </c>
      <c r="F1338" t="s">
        <v>61</v>
      </c>
      <c r="G1338" t="s">
        <v>61</v>
      </c>
      <c r="H1338" t="s">
        <v>61</v>
      </c>
      <c r="I1338" t="s">
        <v>62</v>
      </c>
      <c r="J1338" t="s">
        <v>61</v>
      </c>
      <c r="K1338" t="s">
        <v>62</v>
      </c>
      <c r="L1338" t="s">
        <v>62</v>
      </c>
      <c r="M1338" t="s">
        <v>62</v>
      </c>
      <c r="N1338" t="s">
        <v>61</v>
      </c>
    </row>
    <row r="1339" spans="1:14" x14ac:dyDescent="0.2">
      <c r="A1339" s="1" t="s">
        <v>8401</v>
      </c>
      <c r="B1339" s="1" t="s">
        <v>32243</v>
      </c>
      <c r="C1339" t="s">
        <v>6404</v>
      </c>
      <c r="D1339" s="22">
        <v>30333126</v>
      </c>
      <c r="E1339" t="s">
        <v>61</v>
      </c>
      <c r="F1339" t="s">
        <v>61</v>
      </c>
      <c r="G1339" t="s">
        <v>61</v>
      </c>
      <c r="H1339" t="s">
        <v>61</v>
      </c>
      <c r="I1339" t="s">
        <v>61</v>
      </c>
      <c r="J1339" t="s">
        <v>61</v>
      </c>
      <c r="K1339" t="s">
        <v>61</v>
      </c>
      <c r="N1339" t="s">
        <v>61</v>
      </c>
    </row>
    <row r="1340" spans="1:14" x14ac:dyDescent="0.2">
      <c r="A1340" s="1" t="s">
        <v>8402</v>
      </c>
      <c r="B1340" s="1" t="s">
        <v>32244</v>
      </c>
      <c r="C1340" t="s">
        <v>6405</v>
      </c>
      <c r="D1340" s="22">
        <v>30333126</v>
      </c>
      <c r="E1340" t="s">
        <v>62</v>
      </c>
      <c r="F1340" t="s">
        <v>62</v>
      </c>
      <c r="G1340" t="s">
        <v>62</v>
      </c>
      <c r="H1340" t="s">
        <v>61</v>
      </c>
      <c r="I1340" t="s">
        <v>62</v>
      </c>
      <c r="J1340" t="s">
        <v>62</v>
      </c>
      <c r="K1340" t="s">
        <v>61</v>
      </c>
      <c r="M1340" t="s">
        <v>62</v>
      </c>
      <c r="N1340" t="s">
        <v>62</v>
      </c>
    </row>
    <row r="1341" spans="1:14" x14ac:dyDescent="0.2">
      <c r="A1341" s="1" t="s">
        <v>8403</v>
      </c>
      <c r="B1341" s="1" t="s">
        <v>32245</v>
      </c>
      <c r="C1341" t="s">
        <v>6406</v>
      </c>
      <c r="D1341" s="22">
        <v>30333126</v>
      </c>
      <c r="E1341" t="s">
        <v>61</v>
      </c>
      <c r="F1341" t="s">
        <v>61</v>
      </c>
      <c r="G1341" t="s">
        <v>61</v>
      </c>
      <c r="H1341" t="s">
        <v>61</v>
      </c>
      <c r="I1341" t="s">
        <v>61</v>
      </c>
      <c r="J1341" t="s">
        <v>61</v>
      </c>
      <c r="K1341" t="s">
        <v>61</v>
      </c>
      <c r="L1341" t="s">
        <v>62</v>
      </c>
      <c r="M1341" t="s">
        <v>62</v>
      </c>
      <c r="N1341" t="s">
        <v>61</v>
      </c>
    </row>
    <row r="1342" spans="1:14" x14ac:dyDescent="0.2">
      <c r="A1342" s="1" t="s">
        <v>8404</v>
      </c>
      <c r="B1342" s="1" t="s">
        <v>32246</v>
      </c>
      <c r="C1342" t="s">
        <v>6407</v>
      </c>
      <c r="D1342" s="22">
        <v>30333126</v>
      </c>
      <c r="E1342" t="s">
        <v>62</v>
      </c>
      <c r="F1342" t="s">
        <v>62</v>
      </c>
      <c r="G1342" t="s">
        <v>62</v>
      </c>
      <c r="H1342" t="s">
        <v>61</v>
      </c>
      <c r="I1342" t="s">
        <v>62</v>
      </c>
      <c r="K1342" t="s">
        <v>61</v>
      </c>
      <c r="L1342" t="s">
        <v>62</v>
      </c>
      <c r="M1342" t="s">
        <v>62</v>
      </c>
      <c r="N1342" t="s">
        <v>62</v>
      </c>
    </row>
    <row r="1343" spans="1:14" x14ac:dyDescent="0.2">
      <c r="A1343" s="1" t="s">
        <v>8405</v>
      </c>
      <c r="B1343" s="1" t="s">
        <v>32247</v>
      </c>
      <c r="C1343" t="s">
        <v>6408</v>
      </c>
      <c r="D1343" s="22">
        <v>30333126</v>
      </c>
      <c r="E1343" t="s">
        <v>61</v>
      </c>
      <c r="F1343" t="s">
        <v>61</v>
      </c>
      <c r="G1343" t="s">
        <v>61</v>
      </c>
      <c r="H1343" t="s">
        <v>61</v>
      </c>
      <c r="I1343" t="s">
        <v>62</v>
      </c>
      <c r="J1343" t="s">
        <v>61</v>
      </c>
      <c r="K1343" t="s">
        <v>61</v>
      </c>
      <c r="M1343" t="s">
        <v>62</v>
      </c>
      <c r="N1343" t="s">
        <v>61</v>
      </c>
    </row>
    <row r="1344" spans="1:14" x14ac:dyDescent="0.2">
      <c r="A1344" s="1" t="s">
        <v>8406</v>
      </c>
      <c r="B1344" s="1" t="s">
        <v>32248</v>
      </c>
      <c r="C1344" t="s">
        <v>6409</v>
      </c>
      <c r="D1344">
        <v>30333126</v>
      </c>
      <c r="E1344" t="s">
        <v>62</v>
      </c>
      <c r="F1344" t="s">
        <v>62</v>
      </c>
      <c r="G1344" t="s">
        <v>62</v>
      </c>
      <c r="H1344" t="s">
        <v>61</v>
      </c>
      <c r="I1344" t="s">
        <v>61</v>
      </c>
      <c r="J1344" t="s">
        <v>62</v>
      </c>
      <c r="K1344" t="s">
        <v>61</v>
      </c>
      <c r="M1344" t="s">
        <v>61</v>
      </c>
      <c r="N1344" t="s">
        <v>62</v>
      </c>
    </row>
    <row r="1345" spans="1:14" x14ac:dyDescent="0.2">
      <c r="A1345" s="1" t="s">
        <v>8407</v>
      </c>
      <c r="B1345" s="1" t="s">
        <v>32249</v>
      </c>
      <c r="C1345" t="s">
        <v>6410</v>
      </c>
      <c r="D1345" s="22">
        <v>30333126</v>
      </c>
      <c r="E1345" t="s">
        <v>62</v>
      </c>
      <c r="F1345" t="s">
        <v>62</v>
      </c>
      <c r="G1345" t="s">
        <v>62</v>
      </c>
      <c r="H1345" t="s">
        <v>61</v>
      </c>
      <c r="I1345" t="s">
        <v>62</v>
      </c>
      <c r="J1345" t="s">
        <v>62</v>
      </c>
      <c r="K1345" t="s">
        <v>61</v>
      </c>
      <c r="M1345" t="s">
        <v>62</v>
      </c>
      <c r="N1345" t="s">
        <v>62</v>
      </c>
    </row>
    <row r="1346" spans="1:14" x14ac:dyDescent="0.2">
      <c r="A1346" s="1" t="s">
        <v>8408</v>
      </c>
      <c r="B1346" s="1" t="s">
        <v>32250</v>
      </c>
      <c r="C1346" t="s">
        <v>6411</v>
      </c>
      <c r="D1346" s="22">
        <v>30333126</v>
      </c>
      <c r="E1346" t="s">
        <v>61</v>
      </c>
      <c r="F1346" t="s">
        <v>61</v>
      </c>
      <c r="G1346" t="s">
        <v>61</v>
      </c>
      <c r="H1346" t="s">
        <v>61</v>
      </c>
      <c r="I1346" t="s">
        <v>61</v>
      </c>
      <c r="J1346" t="s">
        <v>61</v>
      </c>
      <c r="K1346" t="s">
        <v>61</v>
      </c>
      <c r="L1346" t="s">
        <v>62</v>
      </c>
      <c r="M1346" t="s">
        <v>62</v>
      </c>
      <c r="N1346" t="s">
        <v>61</v>
      </c>
    </row>
    <row r="1347" spans="1:14" x14ac:dyDescent="0.2">
      <c r="A1347" s="1" t="s">
        <v>8409</v>
      </c>
      <c r="B1347" s="1" t="s">
        <v>32251</v>
      </c>
      <c r="C1347" t="s">
        <v>6412</v>
      </c>
      <c r="D1347" s="22">
        <v>30333126</v>
      </c>
      <c r="E1347" t="s">
        <v>61</v>
      </c>
      <c r="F1347" t="s">
        <v>61</v>
      </c>
      <c r="G1347" t="s">
        <v>61</v>
      </c>
      <c r="H1347" t="s">
        <v>61</v>
      </c>
      <c r="I1347" t="s">
        <v>61</v>
      </c>
      <c r="J1347" t="s">
        <v>61</v>
      </c>
      <c r="K1347" t="s">
        <v>61</v>
      </c>
      <c r="M1347" t="s">
        <v>61</v>
      </c>
      <c r="N1347" t="s">
        <v>61</v>
      </c>
    </row>
    <row r="1348" spans="1:14" x14ac:dyDescent="0.2">
      <c r="A1348" s="1" t="s">
        <v>8410</v>
      </c>
      <c r="B1348" s="1" t="s">
        <v>32252</v>
      </c>
      <c r="C1348" t="s">
        <v>6413</v>
      </c>
      <c r="D1348" s="22">
        <v>30333126</v>
      </c>
      <c r="E1348" t="s">
        <v>62</v>
      </c>
      <c r="G1348" t="s">
        <v>61</v>
      </c>
      <c r="H1348" t="s">
        <v>61</v>
      </c>
      <c r="I1348" t="s">
        <v>61</v>
      </c>
      <c r="J1348" t="s">
        <v>61</v>
      </c>
      <c r="K1348" t="s">
        <v>61</v>
      </c>
      <c r="M1348" t="s">
        <v>62</v>
      </c>
      <c r="N1348" t="s">
        <v>61</v>
      </c>
    </row>
    <row r="1349" spans="1:14" x14ac:dyDescent="0.2">
      <c r="A1349" s="1" t="s">
        <v>8411</v>
      </c>
      <c r="B1349" s="1" t="s">
        <v>32253</v>
      </c>
      <c r="C1349" t="s">
        <v>6414</v>
      </c>
      <c r="D1349" s="22">
        <v>30333126</v>
      </c>
      <c r="E1349" t="s">
        <v>62</v>
      </c>
      <c r="F1349" t="s">
        <v>62</v>
      </c>
      <c r="G1349" t="s">
        <v>62</v>
      </c>
      <c r="H1349" t="s">
        <v>61</v>
      </c>
      <c r="I1349" t="s">
        <v>62</v>
      </c>
      <c r="J1349" t="s">
        <v>62</v>
      </c>
      <c r="K1349" t="s">
        <v>61</v>
      </c>
      <c r="M1349" t="s">
        <v>62</v>
      </c>
      <c r="N1349" t="s">
        <v>62</v>
      </c>
    </row>
    <row r="1350" spans="1:14" x14ac:dyDescent="0.2">
      <c r="A1350" s="1" t="s">
        <v>8412</v>
      </c>
      <c r="B1350" s="1" t="s">
        <v>32254</v>
      </c>
      <c r="C1350" t="s">
        <v>6415</v>
      </c>
      <c r="D1350" s="22">
        <v>30333126</v>
      </c>
      <c r="E1350" t="s">
        <v>61</v>
      </c>
      <c r="F1350" t="s">
        <v>61</v>
      </c>
      <c r="G1350" t="s">
        <v>61</v>
      </c>
      <c r="H1350" t="s">
        <v>61</v>
      </c>
      <c r="I1350" t="s">
        <v>62</v>
      </c>
      <c r="J1350" t="s">
        <v>61</v>
      </c>
      <c r="K1350" t="s">
        <v>61</v>
      </c>
      <c r="M1350" t="s">
        <v>62</v>
      </c>
      <c r="N1350" t="s">
        <v>61</v>
      </c>
    </row>
    <row r="1351" spans="1:14" x14ac:dyDescent="0.2">
      <c r="A1351" s="1" t="s">
        <v>8413</v>
      </c>
      <c r="B1351" s="1" t="s">
        <v>32255</v>
      </c>
      <c r="C1351" t="s">
        <v>6416</v>
      </c>
      <c r="D1351" s="22">
        <v>30333126</v>
      </c>
      <c r="E1351" t="s">
        <v>62</v>
      </c>
      <c r="F1351" t="s">
        <v>61</v>
      </c>
      <c r="G1351" t="s">
        <v>61</v>
      </c>
      <c r="H1351" t="s">
        <v>61</v>
      </c>
      <c r="I1351" t="s">
        <v>62</v>
      </c>
      <c r="J1351" t="s">
        <v>61</v>
      </c>
      <c r="K1351" t="s">
        <v>61</v>
      </c>
      <c r="M1351" t="s">
        <v>62</v>
      </c>
      <c r="N1351" t="s">
        <v>61</v>
      </c>
    </row>
    <row r="1352" spans="1:14" x14ac:dyDescent="0.2">
      <c r="A1352" s="1" t="s">
        <v>8414</v>
      </c>
      <c r="B1352" s="1" t="s">
        <v>32256</v>
      </c>
      <c r="C1352" t="s">
        <v>6417</v>
      </c>
      <c r="D1352" s="22">
        <v>30333126</v>
      </c>
      <c r="E1352" t="s">
        <v>62</v>
      </c>
      <c r="F1352" t="s">
        <v>62</v>
      </c>
      <c r="G1352" t="s">
        <v>62</v>
      </c>
      <c r="H1352" t="s">
        <v>61</v>
      </c>
      <c r="I1352" t="s">
        <v>61</v>
      </c>
      <c r="J1352" t="s">
        <v>62</v>
      </c>
      <c r="K1352" t="s">
        <v>61</v>
      </c>
      <c r="M1352" t="s">
        <v>61</v>
      </c>
      <c r="N1352" t="s">
        <v>62</v>
      </c>
    </row>
    <row r="1353" spans="1:14" x14ac:dyDescent="0.2">
      <c r="A1353" s="1" t="s">
        <v>8415</v>
      </c>
      <c r="B1353" s="1" t="s">
        <v>32257</v>
      </c>
      <c r="C1353" t="s">
        <v>6418</v>
      </c>
      <c r="D1353" s="22">
        <v>30333126</v>
      </c>
      <c r="E1353" t="s">
        <v>61</v>
      </c>
      <c r="F1353" t="s">
        <v>61</v>
      </c>
      <c r="G1353" t="s">
        <v>61</v>
      </c>
      <c r="H1353" t="s">
        <v>61</v>
      </c>
      <c r="I1353" t="s">
        <v>61</v>
      </c>
      <c r="J1353" t="s">
        <v>61</v>
      </c>
      <c r="K1353" t="s">
        <v>61</v>
      </c>
      <c r="L1353" t="s">
        <v>62</v>
      </c>
      <c r="M1353" t="s">
        <v>62</v>
      </c>
      <c r="N1353" t="s">
        <v>61</v>
      </c>
    </row>
    <row r="1354" spans="1:14" x14ac:dyDescent="0.2">
      <c r="A1354" s="1" t="s">
        <v>8416</v>
      </c>
      <c r="B1354" s="1" t="s">
        <v>32258</v>
      </c>
      <c r="C1354" t="s">
        <v>6419</v>
      </c>
      <c r="D1354" s="22">
        <v>30333126</v>
      </c>
      <c r="E1354" t="s">
        <v>62</v>
      </c>
      <c r="F1354" t="s">
        <v>62</v>
      </c>
      <c r="G1354" t="s">
        <v>62</v>
      </c>
      <c r="H1354" t="s">
        <v>61</v>
      </c>
      <c r="I1354" t="s">
        <v>62</v>
      </c>
      <c r="J1354" t="s">
        <v>62</v>
      </c>
      <c r="K1354" t="s">
        <v>62</v>
      </c>
      <c r="L1354" t="s">
        <v>62</v>
      </c>
      <c r="M1354" t="s">
        <v>62</v>
      </c>
      <c r="N1354" t="s">
        <v>62</v>
      </c>
    </row>
    <row r="1355" spans="1:14" x14ac:dyDescent="0.2">
      <c r="A1355" s="1" t="s">
        <v>8417</v>
      </c>
      <c r="B1355" s="1" t="s">
        <v>32259</v>
      </c>
      <c r="C1355" t="s">
        <v>6420</v>
      </c>
      <c r="D1355">
        <v>30333126</v>
      </c>
      <c r="E1355" t="s">
        <v>62</v>
      </c>
      <c r="F1355" t="s">
        <v>62</v>
      </c>
      <c r="G1355" t="s">
        <v>62</v>
      </c>
      <c r="H1355" t="s">
        <v>61</v>
      </c>
      <c r="I1355" t="s">
        <v>62</v>
      </c>
      <c r="J1355" t="s">
        <v>62</v>
      </c>
      <c r="K1355" t="s">
        <v>62</v>
      </c>
      <c r="L1355" t="s">
        <v>62</v>
      </c>
      <c r="M1355" t="s">
        <v>62</v>
      </c>
      <c r="N1355" t="s">
        <v>62</v>
      </c>
    </row>
    <row r="1356" spans="1:14" x14ac:dyDescent="0.2">
      <c r="A1356" s="1" t="s">
        <v>8418</v>
      </c>
      <c r="B1356" s="1" t="s">
        <v>32260</v>
      </c>
      <c r="C1356" t="s">
        <v>6421</v>
      </c>
      <c r="D1356" s="22">
        <v>30333126</v>
      </c>
      <c r="E1356" t="s">
        <v>61</v>
      </c>
      <c r="F1356" t="s">
        <v>61</v>
      </c>
      <c r="G1356" t="s">
        <v>61</v>
      </c>
      <c r="H1356" t="s">
        <v>62</v>
      </c>
      <c r="I1356" t="s">
        <v>62</v>
      </c>
      <c r="J1356" t="s">
        <v>61</v>
      </c>
      <c r="K1356" t="s">
        <v>61</v>
      </c>
      <c r="L1356" t="s">
        <v>62</v>
      </c>
      <c r="M1356" t="s">
        <v>61</v>
      </c>
      <c r="N1356" t="s">
        <v>61</v>
      </c>
    </row>
    <row r="1357" spans="1:14" x14ac:dyDescent="0.2">
      <c r="A1357" s="1" t="s">
        <v>8419</v>
      </c>
      <c r="B1357" s="1" t="s">
        <v>32261</v>
      </c>
      <c r="C1357" t="s">
        <v>6422</v>
      </c>
      <c r="D1357" s="22">
        <v>30333126</v>
      </c>
      <c r="E1357" t="s">
        <v>62</v>
      </c>
      <c r="F1357" t="s">
        <v>62</v>
      </c>
      <c r="G1357" t="s">
        <v>62</v>
      </c>
      <c r="H1357" t="s">
        <v>61</v>
      </c>
      <c r="I1357" t="s">
        <v>62</v>
      </c>
      <c r="J1357" t="s">
        <v>62</v>
      </c>
      <c r="K1357" t="s">
        <v>61</v>
      </c>
      <c r="M1357" t="s">
        <v>62</v>
      </c>
      <c r="N1357" t="s">
        <v>62</v>
      </c>
    </row>
    <row r="1358" spans="1:14" x14ac:dyDescent="0.2">
      <c r="A1358" s="1" t="s">
        <v>8420</v>
      </c>
      <c r="B1358" s="1" t="s">
        <v>32262</v>
      </c>
      <c r="C1358" t="s">
        <v>6423</v>
      </c>
      <c r="D1358" s="22">
        <v>30333126</v>
      </c>
      <c r="E1358" t="s">
        <v>62</v>
      </c>
      <c r="F1358" t="s">
        <v>62</v>
      </c>
      <c r="G1358" t="s">
        <v>62</v>
      </c>
      <c r="H1358" t="s">
        <v>61</v>
      </c>
      <c r="I1358" t="s">
        <v>62</v>
      </c>
      <c r="J1358" t="s">
        <v>62</v>
      </c>
      <c r="K1358" t="s">
        <v>61</v>
      </c>
      <c r="L1358" t="s">
        <v>62</v>
      </c>
      <c r="M1358" t="s">
        <v>62</v>
      </c>
      <c r="N1358" t="s">
        <v>62</v>
      </c>
    </row>
    <row r="1359" spans="1:14" x14ac:dyDescent="0.2">
      <c r="A1359" s="1" t="s">
        <v>8421</v>
      </c>
      <c r="B1359" s="1" t="s">
        <v>32263</v>
      </c>
      <c r="C1359" t="s">
        <v>6424</v>
      </c>
      <c r="D1359" s="22">
        <v>30333126</v>
      </c>
      <c r="E1359" t="s">
        <v>62</v>
      </c>
      <c r="F1359" t="s">
        <v>62</v>
      </c>
      <c r="G1359" t="s">
        <v>62</v>
      </c>
      <c r="H1359" t="s">
        <v>61</v>
      </c>
      <c r="I1359" t="s">
        <v>61</v>
      </c>
      <c r="J1359" t="s">
        <v>62</v>
      </c>
      <c r="K1359" t="s">
        <v>61</v>
      </c>
      <c r="M1359" t="s">
        <v>61</v>
      </c>
      <c r="N1359" t="s">
        <v>62</v>
      </c>
    </row>
    <row r="1360" spans="1:14" x14ac:dyDescent="0.2">
      <c r="A1360" s="1" t="s">
        <v>8422</v>
      </c>
      <c r="B1360" s="1" t="s">
        <v>32264</v>
      </c>
      <c r="C1360" t="s">
        <v>6425</v>
      </c>
      <c r="D1360" s="22">
        <v>30333126</v>
      </c>
      <c r="E1360" t="s">
        <v>62</v>
      </c>
      <c r="G1360" t="s">
        <v>61</v>
      </c>
      <c r="H1360" t="s">
        <v>61</v>
      </c>
      <c r="I1360" t="s">
        <v>62</v>
      </c>
      <c r="J1360" t="s">
        <v>61</v>
      </c>
      <c r="K1360" t="s">
        <v>62</v>
      </c>
      <c r="L1360" t="s">
        <v>62</v>
      </c>
      <c r="M1360" t="s">
        <v>62</v>
      </c>
      <c r="N1360" t="s">
        <v>61</v>
      </c>
    </row>
    <row r="1361" spans="1:14" x14ac:dyDescent="0.2">
      <c r="A1361" s="1" t="s">
        <v>8423</v>
      </c>
      <c r="B1361" s="1" t="s">
        <v>32265</v>
      </c>
      <c r="C1361" t="s">
        <v>6426</v>
      </c>
      <c r="D1361" s="22">
        <v>30333126</v>
      </c>
      <c r="E1361" t="s">
        <v>61</v>
      </c>
      <c r="F1361" t="s">
        <v>61</v>
      </c>
      <c r="G1361" t="s">
        <v>61</v>
      </c>
      <c r="H1361" t="s">
        <v>61</v>
      </c>
      <c r="I1361" t="s">
        <v>61</v>
      </c>
      <c r="J1361" t="s">
        <v>61</v>
      </c>
      <c r="K1361" t="s">
        <v>61</v>
      </c>
      <c r="L1361" t="s">
        <v>62</v>
      </c>
      <c r="M1361" t="s">
        <v>62</v>
      </c>
      <c r="N1361" t="s">
        <v>61</v>
      </c>
    </row>
    <row r="1362" spans="1:14" x14ac:dyDescent="0.2">
      <c r="A1362" s="1" t="s">
        <v>8424</v>
      </c>
      <c r="B1362" s="1" t="s">
        <v>32266</v>
      </c>
      <c r="C1362" t="s">
        <v>6427</v>
      </c>
      <c r="D1362" s="22">
        <v>30333126</v>
      </c>
      <c r="E1362" t="s">
        <v>61</v>
      </c>
      <c r="F1362" t="s">
        <v>61</v>
      </c>
      <c r="G1362" t="s">
        <v>61</v>
      </c>
      <c r="H1362" t="s">
        <v>61</v>
      </c>
      <c r="I1362" t="s">
        <v>61</v>
      </c>
      <c r="J1362" t="s">
        <v>61</v>
      </c>
      <c r="K1362" t="s">
        <v>61</v>
      </c>
      <c r="N1362" t="s">
        <v>61</v>
      </c>
    </row>
    <row r="1363" spans="1:14" x14ac:dyDescent="0.2">
      <c r="A1363" s="1" t="s">
        <v>8425</v>
      </c>
      <c r="B1363" s="1" t="s">
        <v>32267</v>
      </c>
      <c r="C1363" t="s">
        <v>6428</v>
      </c>
      <c r="D1363" s="22">
        <v>30333126</v>
      </c>
      <c r="E1363" t="s">
        <v>61</v>
      </c>
      <c r="F1363" t="s">
        <v>61</v>
      </c>
      <c r="G1363" t="s">
        <v>61</v>
      </c>
      <c r="H1363" t="s">
        <v>61</v>
      </c>
      <c r="I1363" t="s">
        <v>61</v>
      </c>
      <c r="J1363" t="s">
        <v>61</v>
      </c>
      <c r="K1363" t="s">
        <v>61</v>
      </c>
      <c r="M1363" t="s">
        <v>62</v>
      </c>
      <c r="N1363" t="s">
        <v>61</v>
      </c>
    </row>
    <row r="1364" spans="1:14" x14ac:dyDescent="0.2">
      <c r="A1364" s="1" t="s">
        <v>8426</v>
      </c>
      <c r="B1364" s="1" t="s">
        <v>32268</v>
      </c>
      <c r="C1364" t="s">
        <v>6429</v>
      </c>
      <c r="D1364" s="22">
        <v>30333126</v>
      </c>
      <c r="E1364" t="s">
        <v>62</v>
      </c>
      <c r="F1364" t="s">
        <v>62</v>
      </c>
      <c r="G1364" t="s">
        <v>62</v>
      </c>
      <c r="H1364" t="s">
        <v>62</v>
      </c>
      <c r="I1364" t="s">
        <v>62</v>
      </c>
      <c r="J1364" t="s">
        <v>62</v>
      </c>
      <c r="K1364" t="s">
        <v>62</v>
      </c>
      <c r="L1364" t="s">
        <v>62</v>
      </c>
      <c r="M1364" t="s">
        <v>62</v>
      </c>
      <c r="N1364" t="s">
        <v>62</v>
      </c>
    </row>
    <row r="1365" spans="1:14" x14ac:dyDescent="0.2">
      <c r="A1365" s="1" t="s">
        <v>8427</v>
      </c>
      <c r="B1365" s="1" t="s">
        <v>32269</v>
      </c>
      <c r="C1365" t="s">
        <v>6430</v>
      </c>
      <c r="D1365" s="22">
        <v>30333126</v>
      </c>
      <c r="E1365" t="s">
        <v>61</v>
      </c>
      <c r="F1365" t="s">
        <v>61</v>
      </c>
      <c r="G1365" t="s">
        <v>61</v>
      </c>
      <c r="H1365" t="s">
        <v>61</v>
      </c>
      <c r="I1365" t="s">
        <v>61</v>
      </c>
      <c r="J1365" t="s">
        <v>61</v>
      </c>
      <c r="K1365" t="s">
        <v>61</v>
      </c>
      <c r="M1365" t="s">
        <v>61</v>
      </c>
      <c r="N1365" t="s">
        <v>61</v>
      </c>
    </row>
    <row r="1366" spans="1:14" x14ac:dyDescent="0.2">
      <c r="A1366" s="1" t="s">
        <v>8428</v>
      </c>
      <c r="B1366" s="1" t="s">
        <v>32270</v>
      </c>
      <c r="C1366" t="s">
        <v>6431</v>
      </c>
      <c r="D1366">
        <v>30333126</v>
      </c>
      <c r="E1366" t="s">
        <v>62</v>
      </c>
      <c r="F1366" t="s">
        <v>61</v>
      </c>
      <c r="G1366" t="s">
        <v>61</v>
      </c>
      <c r="H1366" t="s">
        <v>61</v>
      </c>
      <c r="I1366" t="s">
        <v>61</v>
      </c>
      <c r="J1366" t="s">
        <v>61</v>
      </c>
      <c r="K1366" t="s">
        <v>61</v>
      </c>
      <c r="L1366" t="s">
        <v>62</v>
      </c>
      <c r="M1366" t="s">
        <v>61</v>
      </c>
      <c r="N1366" t="s">
        <v>61</v>
      </c>
    </row>
    <row r="1367" spans="1:14" x14ac:dyDescent="0.2">
      <c r="A1367" s="1" t="s">
        <v>8429</v>
      </c>
      <c r="B1367" s="1" t="s">
        <v>32271</v>
      </c>
      <c r="C1367" t="s">
        <v>6432</v>
      </c>
      <c r="D1367" s="22">
        <v>30333126</v>
      </c>
      <c r="E1367" t="s">
        <v>61</v>
      </c>
      <c r="F1367" t="s">
        <v>61</v>
      </c>
      <c r="G1367" t="s">
        <v>61</v>
      </c>
      <c r="H1367" t="s">
        <v>61</v>
      </c>
      <c r="I1367" t="s">
        <v>61</v>
      </c>
      <c r="J1367" t="s">
        <v>61</v>
      </c>
      <c r="K1367" t="s">
        <v>61</v>
      </c>
      <c r="M1367" t="s">
        <v>61</v>
      </c>
      <c r="N1367" t="s">
        <v>61</v>
      </c>
    </row>
    <row r="1368" spans="1:14" x14ac:dyDescent="0.2">
      <c r="A1368" s="1" t="s">
        <v>8430</v>
      </c>
      <c r="B1368" s="1" t="s">
        <v>32272</v>
      </c>
      <c r="C1368" t="s">
        <v>6433</v>
      </c>
      <c r="D1368" s="22">
        <v>30333126</v>
      </c>
      <c r="E1368" t="s">
        <v>61</v>
      </c>
      <c r="F1368" t="s">
        <v>61</v>
      </c>
      <c r="G1368" t="s">
        <v>61</v>
      </c>
      <c r="H1368" t="s">
        <v>61</v>
      </c>
      <c r="I1368" t="s">
        <v>61</v>
      </c>
      <c r="J1368" t="s">
        <v>61</v>
      </c>
      <c r="K1368" t="s">
        <v>61</v>
      </c>
      <c r="M1368" t="s">
        <v>62</v>
      </c>
      <c r="N1368" t="s">
        <v>61</v>
      </c>
    </row>
    <row r="1369" spans="1:14" x14ac:dyDescent="0.2">
      <c r="A1369" s="1" t="s">
        <v>8431</v>
      </c>
      <c r="B1369" s="1" t="s">
        <v>32273</v>
      </c>
      <c r="C1369" t="s">
        <v>6434</v>
      </c>
      <c r="D1369" s="22">
        <v>30333126</v>
      </c>
      <c r="E1369" t="s">
        <v>61</v>
      </c>
      <c r="F1369" t="s">
        <v>61</v>
      </c>
      <c r="G1369" t="s">
        <v>61</v>
      </c>
      <c r="H1369" t="s">
        <v>61</v>
      </c>
      <c r="I1369" t="s">
        <v>61</v>
      </c>
      <c r="J1369" t="s">
        <v>61</v>
      </c>
      <c r="K1369" t="s">
        <v>61</v>
      </c>
      <c r="M1369" t="s">
        <v>61</v>
      </c>
      <c r="N1369" t="s">
        <v>61</v>
      </c>
    </row>
    <row r="1370" spans="1:14" x14ac:dyDescent="0.2">
      <c r="A1370" s="1" t="s">
        <v>8432</v>
      </c>
      <c r="B1370" s="1" t="s">
        <v>32274</v>
      </c>
      <c r="C1370" t="s">
        <v>6435</v>
      </c>
      <c r="D1370" s="22">
        <v>30333126</v>
      </c>
      <c r="E1370" t="s">
        <v>61</v>
      </c>
      <c r="F1370" t="s">
        <v>61</v>
      </c>
      <c r="G1370" t="s">
        <v>61</v>
      </c>
      <c r="H1370" t="s">
        <v>61</v>
      </c>
      <c r="I1370" t="s">
        <v>62</v>
      </c>
      <c r="J1370" t="s">
        <v>61</v>
      </c>
      <c r="K1370" t="s">
        <v>62</v>
      </c>
      <c r="L1370" t="s">
        <v>62</v>
      </c>
      <c r="M1370" t="s">
        <v>61</v>
      </c>
      <c r="N1370" t="s">
        <v>61</v>
      </c>
    </row>
    <row r="1371" spans="1:14" x14ac:dyDescent="0.2">
      <c r="A1371" s="1" t="s">
        <v>8433</v>
      </c>
      <c r="B1371" s="1" t="s">
        <v>32275</v>
      </c>
      <c r="C1371" t="s">
        <v>6436</v>
      </c>
      <c r="D1371" s="22">
        <v>30333126</v>
      </c>
      <c r="E1371" t="s">
        <v>61</v>
      </c>
      <c r="F1371" t="s">
        <v>61</v>
      </c>
      <c r="G1371" t="s">
        <v>61</v>
      </c>
      <c r="H1371" t="s">
        <v>61</v>
      </c>
      <c r="I1371" t="s">
        <v>61</v>
      </c>
      <c r="J1371" t="s">
        <v>61</v>
      </c>
      <c r="K1371" t="s">
        <v>61</v>
      </c>
      <c r="L1371" t="s">
        <v>62</v>
      </c>
      <c r="M1371" t="s">
        <v>62</v>
      </c>
      <c r="N1371" t="s">
        <v>61</v>
      </c>
    </row>
    <row r="1372" spans="1:14" x14ac:dyDescent="0.2">
      <c r="A1372" s="1" t="s">
        <v>8434</v>
      </c>
      <c r="B1372" s="1" t="s">
        <v>32276</v>
      </c>
      <c r="C1372" t="s">
        <v>6437</v>
      </c>
      <c r="D1372" s="22">
        <v>30333126</v>
      </c>
      <c r="E1372" t="s">
        <v>62</v>
      </c>
      <c r="F1372" t="s">
        <v>61</v>
      </c>
      <c r="G1372" t="s">
        <v>61</v>
      </c>
      <c r="H1372" t="s">
        <v>61</v>
      </c>
      <c r="I1372" t="s">
        <v>61</v>
      </c>
      <c r="J1372" t="s">
        <v>61</v>
      </c>
      <c r="K1372" t="s">
        <v>61</v>
      </c>
      <c r="L1372" t="s">
        <v>62</v>
      </c>
      <c r="M1372" t="s">
        <v>61</v>
      </c>
      <c r="N1372" t="s">
        <v>61</v>
      </c>
    </row>
    <row r="1373" spans="1:14" x14ac:dyDescent="0.2">
      <c r="A1373" s="1" t="s">
        <v>8435</v>
      </c>
      <c r="B1373" s="1" t="s">
        <v>32277</v>
      </c>
      <c r="C1373" t="s">
        <v>6438</v>
      </c>
      <c r="D1373" s="22">
        <v>30333126</v>
      </c>
      <c r="E1373" t="s">
        <v>61</v>
      </c>
      <c r="F1373" t="s">
        <v>61</v>
      </c>
      <c r="G1373" t="s">
        <v>61</v>
      </c>
      <c r="H1373" t="s">
        <v>61</v>
      </c>
      <c r="I1373" t="s">
        <v>61</v>
      </c>
      <c r="J1373" t="s">
        <v>61</v>
      </c>
      <c r="K1373" t="s">
        <v>61</v>
      </c>
      <c r="M1373" t="s">
        <v>62</v>
      </c>
      <c r="N1373" t="s">
        <v>61</v>
      </c>
    </row>
    <row r="1374" spans="1:14" x14ac:dyDescent="0.2">
      <c r="A1374" s="1" t="s">
        <v>8436</v>
      </c>
      <c r="B1374" s="1" t="s">
        <v>32278</v>
      </c>
      <c r="C1374" t="s">
        <v>6439</v>
      </c>
      <c r="D1374" s="22">
        <v>30333126</v>
      </c>
      <c r="E1374" t="s">
        <v>61</v>
      </c>
      <c r="F1374" t="s">
        <v>61</v>
      </c>
      <c r="G1374" t="s">
        <v>61</v>
      </c>
      <c r="H1374" t="s">
        <v>61</v>
      </c>
      <c r="I1374" t="s">
        <v>61</v>
      </c>
      <c r="J1374" t="s">
        <v>61</v>
      </c>
      <c r="K1374" t="s">
        <v>61</v>
      </c>
      <c r="M1374" t="s">
        <v>61</v>
      </c>
      <c r="N1374" t="s">
        <v>61</v>
      </c>
    </row>
    <row r="1375" spans="1:14" x14ac:dyDescent="0.2">
      <c r="A1375" s="1" t="s">
        <v>8437</v>
      </c>
      <c r="B1375" s="1" t="s">
        <v>32279</v>
      </c>
      <c r="C1375" t="s">
        <v>6440</v>
      </c>
      <c r="D1375" s="22">
        <v>30333126</v>
      </c>
      <c r="E1375" t="s">
        <v>62</v>
      </c>
      <c r="G1375" t="s">
        <v>61</v>
      </c>
      <c r="H1375" t="s">
        <v>62</v>
      </c>
      <c r="I1375" t="s">
        <v>62</v>
      </c>
      <c r="J1375" t="s">
        <v>61</v>
      </c>
      <c r="K1375" t="s">
        <v>61</v>
      </c>
      <c r="L1375" t="s">
        <v>62</v>
      </c>
      <c r="M1375" t="s">
        <v>62</v>
      </c>
      <c r="N1375" t="s">
        <v>61</v>
      </c>
    </row>
    <row r="1376" spans="1:14" x14ac:dyDescent="0.2">
      <c r="A1376" s="1" t="s">
        <v>8438</v>
      </c>
      <c r="B1376" s="1" t="s">
        <v>32280</v>
      </c>
      <c r="C1376" t="s">
        <v>6441</v>
      </c>
      <c r="D1376" s="22">
        <v>30333126</v>
      </c>
      <c r="E1376" t="s">
        <v>62</v>
      </c>
      <c r="F1376" t="s">
        <v>62</v>
      </c>
      <c r="G1376" t="s">
        <v>62</v>
      </c>
      <c r="H1376" t="s">
        <v>61</v>
      </c>
      <c r="I1376" t="s">
        <v>61</v>
      </c>
      <c r="J1376" t="s">
        <v>62</v>
      </c>
      <c r="K1376" t="s">
        <v>61</v>
      </c>
      <c r="M1376" t="s">
        <v>61</v>
      </c>
      <c r="N1376" t="s">
        <v>62</v>
      </c>
    </row>
    <row r="1377" spans="1:14" x14ac:dyDescent="0.2">
      <c r="A1377" s="1" t="s">
        <v>8439</v>
      </c>
      <c r="B1377" s="1" t="s">
        <v>32281</v>
      </c>
      <c r="C1377" t="s">
        <v>6442</v>
      </c>
      <c r="D1377">
        <v>30333126</v>
      </c>
      <c r="E1377" t="s">
        <v>61</v>
      </c>
      <c r="F1377" t="s">
        <v>61</v>
      </c>
      <c r="G1377" t="s">
        <v>61</v>
      </c>
      <c r="H1377" t="s">
        <v>61</v>
      </c>
      <c r="I1377" t="s">
        <v>61</v>
      </c>
      <c r="J1377" t="s">
        <v>61</v>
      </c>
      <c r="K1377" t="s">
        <v>62</v>
      </c>
      <c r="L1377" t="s">
        <v>62</v>
      </c>
      <c r="M1377" t="s">
        <v>62</v>
      </c>
      <c r="N1377" t="s">
        <v>61</v>
      </c>
    </row>
    <row r="1378" spans="1:14" x14ac:dyDescent="0.2">
      <c r="A1378" s="1" t="s">
        <v>8440</v>
      </c>
      <c r="B1378" s="1" t="s">
        <v>32282</v>
      </c>
      <c r="C1378" t="s">
        <v>6443</v>
      </c>
      <c r="D1378" s="22">
        <v>30333126</v>
      </c>
      <c r="E1378" t="s">
        <v>62</v>
      </c>
      <c r="G1378" t="s">
        <v>61</v>
      </c>
      <c r="H1378" t="s">
        <v>61</v>
      </c>
      <c r="I1378" t="s">
        <v>62</v>
      </c>
      <c r="J1378" t="s">
        <v>61</v>
      </c>
      <c r="K1378" t="s">
        <v>62</v>
      </c>
      <c r="M1378" t="s">
        <v>61</v>
      </c>
      <c r="N1378" t="s">
        <v>61</v>
      </c>
    </row>
    <row r="1379" spans="1:14" x14ac:dyDescent="0.2">
      <c r="A1379" s="1" t="s">
        <v>8441</v>
      </c>
      <c r="B1379" s="1" t="s">
        <v>32283</v>
      </c>
      <c r="C1379" t="s">
        <v>6444</v>
      </c>
      <c r="D1379" s="22">
        <v>30333126</v>
      </c>
      <c r="E1379" t="s">
        <v>62</v>
      </c>
      <c r="F1379" t="s">
        <v>61</v>
      </c>
      <c r="G1379" t="s">
        <v>61</v>
      </c>
      <c r="H1379" t="s">
        <v>61</v>
      </c>
      <c r="I1379" t="s">
        <v>61</v>
      </c>
      <c r="J1379" t="s">
        <v>61</v>
      </c>
      <c r="K1379" t="s">
        <v>61</v>
      </c>
      <c r="L1379" t="s">
        <v>62</v>
      </c>
      <c r="M1379" t="s">
        <v>61</v>
      </c>
      <c r="N1379" t="s">
        <v>61</v>
      </c>
    </row>
    <row r="1380" spans="1:14" x14ac:dyDescent="0.2">
      <c r="A1380" s="1" t="s">
        <v>8442</v>
      </c>
      <c r="B1380" s="1" t="s">
        <v>32284</v>
      </c>
      <c r="C1380" t="s">
        <v>6445</v>
      </c>
      <c r="D1380" s="22">
        <v>30333126</v>
      </c>
      <c r="E1380" t="s">
        <v>62</v>
      </c>
      <c r="F1380" t="s">
        <v>61</v>
      </c>
      <c r="G1380" t="s">
        <v>61</v>
      </c>
      <c r="H1380" t="s">
        <v>61</v>
      </c>
      <c r="I1380" t="s">
        <v>62</v>
      </c>
      <c r="J1380" t="s">
        <v>61</v>
      </c>
      <c r="K1380" t="s">
        <v>62</v>
      </c>
      <c r="L1380" t="s">
        <v>62</v>
      </c>
      <c r="M1380" t="s">
        <v>62</v>
      </c>
      <c r="N1380" t="s">
        <v>61</v>
      </c>
    </row>
    <row r="1381" spans="1:14" x14ac:dyDescent="0.2">
      <c r="A1381" s="1" t="s">
        <v>8443</v>
      </c>
      <c r="B1381" s="1" t="s">
        <v>32285</v>
      </c>
      <c r="C1381" t="s">
        <v>6446</v>
      </c>
      <c r="D1381" s="22">
        <v>30333126</v>
      </c>
      <c r="E1381" t="s">
        <v>61</v>
      </c>
      <c r="F1381" t="s">
        <v>61</v>
      </c>
      <c r="G1381" t="s">
        <v>61</v>
      </c>
      <c r="H1381" t="s">
        <v>61</v>
      </c>
      <c r="I1381" t="s">
        <v>61</v>
      </c>
      <c r="J1381" t="s">
        <v>61</v>
      </c>
      <c r="K1381" t="s">
        <v>61</v>
      </c>
      <c r="M1381" t="s">
        <v>61</v>
      </c>
      <c r="N1381" t="s">
        <v>61</v>
      </c>
    </row>
    <row r="1382" spans="1:14" x14ac:dyDescent="0.2">
      <c r="A1382" s="1" t="s">
        <v>8444</v>
      </c>
      <c r="B1382" s="1" t="s">
        <v>32286</v>
      </c>
      <c r="C1382" t="s">
        <v>6447</v>
      </c>
      <c r="D1382" s="22">
        <v>30333126</v>
      </c>
      <c r="E1382" t="s">
        <v>62</v>
      </c>
      <c r="F1382" t="s">
        <v>62</v>
      </c>
      <c r="G1382" t="s">
        <v>62</v>
      </c>
      <c r="H1382" t="s">
        <v>62</v>
      </c>
      <c r="I1382" t="s">
        <v>62</v>
      </c>
      <c r="J1382" t="s">
        <v>62</v>
      </c>
      <c r="K1382" t="s">
        <v>61</v>
      </c>
      <c r="L1382" t="s">
        <v>62</v>
      </c>
      <c r="M1382" t="s">
        <v>62</v>
      </c>
      <c r="N1382" t="s">
        <v>62</v>
      </c>
    </row>
    <row r="1383" spans="1:14" x14ac:dyDescent="0.2">
      <c r="A1383" s="1" t="s">
        <v>8445</v>
      </c>
      <c r="B1383" s="1" t="s">
        <v>32287</v>
      </c>
      <c r="C1383" t="s">
        <v>6448</v>
      </c>
      <c r="D1383" s="22">
        <v>30333126</v>
      </c>
      <c r="E1383" t="s">
        <v>61</v>
      </c>
      <c r="F1383" t="s">
        <v>61</v>
      </c>
      <c r="G1383" t="s">
        <v>61</v>
      </c>
      <c r="H1383" t="s">
        <v>61</v>
      </c>
      <c r="I1383" t="s">
        <v>61</v>
      </c>
      <c r="J1383" t="s">
        <v>61</v>
      </c>
      <c r="K1383" t="s">
        <v>61</v>
      </c>
      <c r="M1383" t="s">
        <v>61</v>
      </c>
      <c r="N1383" t="s">
        <v>61</v>
      </c>
    </row>
    <row r="1384" spans="1:14" x14ac:dyDescent="0.2">
      <c r="A1384" s="1" t="s">
        <v>8446</v>
      </c>
      <c r="B1384" s="1" t="s">
        <v>32288</v>
      </c>
      <c r="C1384" t="s">
        <v>6449</v>
      </c>
      <c r="D1384" s="22">
        <v>30333126</v>
      </c>
      <c r="E1384" t="s">
        <v>61</v>
      </c>
      <c r="F1384" t="s">
        <v>61</v>
      </c>
      <c r="G1384" t="s">
        <v>61</v>
      </c>
      <c r="I1384" t="s">
        <v>61</v>
      </c>
      <c r="J1384" t="s">
        <v>61</v>
      </c>
      <c r="K1384" t="s">
        <v>61</v>
      </c>
      <c r="M1384" t="s">
        <v>62</v>
      </c>
      <c r="N1384" t="s">
        <v>61</v>
      </c>
    </row>
    <row r="1385" spans="1:14" x14ac:dyDescent="0.2">
      <c r="A1385" s="1" t="s">
        <v>8447</v>
      </c>
      <c r="B1385" s="1" t="s">
        <v>32289</v>
      </c>
      <c r="C1385" t="s">
        <v>6450</v>
      </c>
      <c r="D1385" s="22">
        <v>30333126</v>
      </c>
      <c r="E1385" t="s">
        <v>61</v>
      </c>
      <c r="F1385" t="s">
        <v>61</v>
      </c>
      <c r="G1385" t="s">
        <v>61</v>
      </c>
      <c r="H1385" t="s">
        <v>61</v>
      </c>
      <c r="I1385" t="s">
        <v>61</v>
      </c>
      <c r="J1385" t="s">
        <v>61</v>
      </c>
      <c r="K1385" t="s">
        <v>61</v>
      </c>
      <c r="M1385" t="s">
        <v>61</v>
      </c>
      <c r="N1385" t="s">
        <v>61</v>
      </c>
    </row>
    <row r="1386" spans="1:14" x14ac:dyDescent="0.2">
      <c r="A1386" s="1" t="s">
        <v>8448</v>
      </c>
      <c r="B1386" s="1" t="s">
        <v>32290</v>
      </c>
      <c r="C1386" t="s">
        <v>6451</v>
      </c>
      <c r="D1386" s="22">
        <v>30333126</v>
      </c>
      <c r="E1386" t="s">
        <v>61</v>
      </c>
      <c r="F1386" t="s">
        <v>61</v>
      </c>
      <c r="G1386" t="s">
        <v>61</v>
      </c>
      <c r="H1386" t="s">
        <v>61</v>
      </c>
      <c r="I1386" t="s">
        <v>61</v>
      </c>
      <c r="J1386" t="s">
        <v>61</v>
      </c>
      <c r="K1386" t="s">
        <v>61</v>
      </c>
      <c r="L1386" t="s">
        <v>62</v>
      </c>
      <c r="M1386" t="s">
        <v>62</v>
      </c>
      <c r="N1386" t="s">
        <v>61</v>
      </c>
    </row>
    <row r="1387" spans="1:14" x14ac:dyDescent="0.2">
      <c r="A1387" s="1" t="s">
        <v>8449</v>
      </c>
      <c r="B1387" s="1" t="s">
        <v>32291</v>
      </c>
      <c r="C1387" t="s">
        <v>6452</v>
      </c>
      <c r="D1387" s="22">
        <v>30333126</v>
      </c>
      <c r="E1387" t="s">
        <v>62</v>
      </c>
      <c r="F1387" t="s">
        <v>61</v>
      </c>
      <c r="G1387" t="s">
        <v>61</v>
      </c>
      <c r="H1387" t="s">
        <v>61</v>
      </c>
      <c r="I1387" t="s">
        <v>61</v>
      </c>
      <c r="J1387" t="s">
        <v>61</v>
      </c>
      <c r="K1387" t="s">
        <v>62</v>
      </c>
      <c r="M1387" t="s">
        <v>62</v>
      </c>
      <c r="N1387" t="s">
        <v>61</v>
      </c>
    </row>
    <row r="1388" spans="1:14" x14ac:dyDescent="0.2">
      <c r="A1388" s="1" t="s">
        <v>8450</v>
      </c>
      <c r="B1388" s="1" t="s">
        <v>32292</v>
      </c>
      <c r="C1388" t="s">
        <v>6453</v>
      </c>
      <c r="D1388">
        <v>30333126</v>
      </c>
      <c r="E1388" t="s">
        <v>61</v>
      </c>
      <c r="F1388" t="s">
        <v>61</v>
      </c>
      <c r="G1388" t="s">
        <v>61</v>
      </c>
      <c r="H1388" t="s">
        <v>61</v>
      </c>
      <c r="I1388" t="s">
        <v>61</v>
      </c>
      <c r="J1388" t="s">
        <v>61</v>
      </c>
      <c r="K1388" t="s">
        <v>61</v>
      </c>
      <c r="L1388" t="s">
        <v>62</v>
      </c>
      <c r="M1388" t="s">
        <v>62</v>
      </c>
      <c r="N1388" t="s">
        <v>61</v>
      </c>
    </row>
    <row r="1389" spans="1:14" x14ac:dyDescent="0.2">
      <c r="A1389" s="1" t="s">
        <v>8451</v>
      </c>
      <c r="B1389" s="1" t="s">
        <v>32293</v>
      </c>
      <c r="C1389" t="s">
        <v>6454</v>
      </c>
      <c r="D1389" s="22">
        <v>30333126</v>
      </c>
      <c r="E1389" t="s">
        <v>61</v>
      </c>
      <c r="F1389" t="s">
        <v>61</v>
      </c>
      <c r="G1389" t="s">
        <v>61</v>
      </c>
      <c r="H1389" t="s">
        <v>61</v>
      </c>
      <c r="I1389" t="s">
        <v>62</v>
      </c>
      <c r="J1389" t="s">
        <v>61</v>
      </c>
      <c r="K1389" t="s">
        <v>61</v>
      </c>
      <c r="M1389" t="s">
        <v>62</v>
      </c>
      <c r="N1389" t="s">
        <v>61</v>
      </c>
    </row>
    <row r="1390" spans="1:14" x14ac:dyDescent="0.2">
      <c r="A1390" s="1" t="s">
        <v>8452</v>
      </c>
      <c r="B1390" s="1" t="s">
        <v>32294</v>
      </c>
      <c r="C1390" t="s">
        <v>6455</v>
      </c>
      <c r="D1390" s="22">
        <v>30333126</v>
      </c>
      <c r="E1390" t="s">
        <v>62</v>
      </c>
      <c r="F1390" t="s">
        <v>62</v>
      </c>
      <c r="G1390" t="s">
        <v>62</v>
      </c>
      <c r="H1390" t="s">
        <v>61</v>
      </c>
      <c r="I1390" t="s">
        <v>62</v>
      </c>
      <c r="J1390" t="s">
        <v>62</v>
      </c>
      <c r="K1390" t="s">
        <v>61</v>
      </c>
      <c r="M1390" t="s">
        <v>62</v>
      </c>
      <c r="N1390" t="s">
        <v>62</v>
      </c>
    </row>
    <row r="1391" spans="1:14" x14ac:dyDescent="0.2">
      <c r="A1391" s="1" t="s">
        <v>8453</v>
      </c>
      <c r="B1391" s="1" t="s">
        <v>32295</v>
      </c>
      <c r="C1391" t="s">
        <v>6456</v>
      </c>
      <c r="D1391" s="22">
        <v>30333126</v>
      </c>
      <c r="E1391" t="s">
        <v>61</v>
      </c>
      <c r="F1391" t="s">
        <v>61</v>
      </c>
      <c r="G1391" t="s">
        <v>61</v>
      </c>
      <c r="H1391" t="s">
        <v>61</v>
      </c>
      <c r="I1391" t="s">
        <v>61</v>
      </c>
      <c r="J1391" t="s">
        <v>61</v>
      </c>
      <c r="K1391" t="s">
        <v>61</v>
      </c>
      <c r="M1391" t="s">
        <v>61</v>
      </c>
      <c r="N1391" t="s">
        <v>61</v>
      </c>
    </row>
    <row r="1392" spans="1:14" x14ac:dyDescent="0.2">
      <c r="A1392" s="1" t="s">
        <v>8454</v>
      </c>
      <c r="B1392" s="1" t="s">
        <v>32296</v>
      </c>
      <c r="C1392" t="s">
        <v>6457</v>
      </c>
      <c r="D1392" s="22">
        <v>30333126</v>
      </c>
      <c r="E1392" t="s">
        <v>62</v>
      </c>
      <c r="F1392" t="s">
        <v>61</v>
      </c>
      <c r="G1392" t="s">
        <v>61</v>
      </c>
      <c r="H1392" t="s">
        <v>61</v>
      </c>
      <c r="I1392" t="s">
        <v>61</v>
      </c>
      <c r="J1392" t="s">
        <v>61</v>
      </c>
      <c r="K1392" t="s">
        <v>61</v>
      </c>
      <c r="M1392" t="s">
        <v>61</v>
      </c>
      <c r="N1392" t="s">
        <v>61</v>
      </c>
    </row>
    <row r="1393" spans="1:14" x14ac:dyDescent="0.2">
      <c r="A1393" s="1" t="s">
        <v>8455</v>
      </c>
      <c r="B1393" s="1" t="s">
        <v>32297</v>
      </c>
      <c r="C1393" t="s">
        <v>6458</v>
      </c>
      <c r="D1393" s="22">
        <v>30333126</v>
      </c>
      <c r="E1393" t="s">
        <v>61</v>
      </c>
      <c r="F1393" t="s">
        <v>61</v>
      </c>
      <c r="G1393" t="s">
        <v>61</v>
      </c>
      <c r="H1393" t="s">
        <v>61</v>
      </c>
      <c r="I1393" t="s">
        <v>62</v>
      </c>
      <c r="J1393" t="s">
        <v>61</v>
      </c>
      <c r="K1393" t="s">
        <v>61</v>
      </c>
      <c r="M1393" t="s">
        <v>62</v>
      </c>
      <c r="N1393" t="s">
        <v>61</v>
      </c>
    </row>
    <row r="1394" spans="1:14" x14ac:dyDescent="0.2">
      <c r="A1394" s="1" t="s">
        <v>8456</v>
      </c>
      <c r="B1394" s="1" t="s">
        <v>32298</v>
      </c>
      <c r="C1394" t="s">
        <v>6459</v>
      </c>
      <c r="D1394" s="22">
        <v>30333126</v>
      </c>
      <c r="E1394" t="s">
        <v>61</v>
      </c>
      <c r="F1394" t="s">
        <v>61</v>
      </c>
      <c r="G1394" t="s">
        <v>61</v>
      </c>
      <c r="H1394" t="s">
        <v>61</v>
      </c>
      <c r="I1394" t="s">
        <v>62</v>
      </c>
      <c r="J1394" t="s">
        <v>61</v>
      </c>
      <c r="K1394" t="s">
        <v>61</v>
      </c>
      <c r="L1394" t="s">
        <v>62</v>
      </c>
      <c r="M1394" t="s">
        <v>62</v>
      </c>
      <c r="N1394" t="s">
        <v>61</v>
      </c>
    </row>
    <row r="1395" spans="1:14" x14ac:dyDescent="0.2">
      <c r="A1395" s="1" t="s">
        <v>8457</v>
      </c>
      <c r="B1395" s="1" t="s">
        <v>32299</v>
      </c>
      <c r="C1395" t="s">
        <v>6460</v>
      </c>
      <c r="D1395" s="22">
        <v>30333126</v>
      </c>
      <c r="E1395" t="s">
        <v>62</v>
      </c>
      <c r="F1395" t="s">
        <v>61</v>
      </c>
      <c r="G1395" t="s">
        <v>61</v>
      </c>
      <c r="H1395" t="s">
        <v>61</v>
      </c>
      <c r="I1395" t="s">
        <v>61</v>
      </c>
      <c r="J1395" t="s">
        <v>61</v>
      </c>
      <c r="K1395" t="s">
        <v>62</v>
      </c>
      <c r="L1395" t="s">
        <v>62</v>
      </c>
      <c r="M1395" t="s">
        <v>62</v>
      </c>
      <c r="N1395" t="s">
        <v>61</v>
      </c>
    </row>
    <row r="1396" spans="1:14" x14ac:dyDescent="0.2">
      <c r="A1396" s="1" t="s">
        <v>8458</v>
      </c>
      <c r="B1396" s="1" t="s">
        <v>32300</v>
      </c>
      <c r="C1396" t="s">
        <v>6461</v>
      </c>
      <c r="D1396" s="22">
        <v>30333126</v>
      </c>
      <c r="E1396" t="s">
        <v>62</v>
      </c>
      <c r="F1396" t="s">
        <v>62</v>
      </c>
      <c r="G1396" t="s">
        <v>62</v>
      </c>
      <c r="H1396" t="s">
        <v>61</v>
      </c>
      <c r="I1396" t="s">
        <v>62</v>
      </c>
      <c r="J1396" t="s">
        <v>62</v>
      </c>
      <c r="K1396" t="s">
        <v>61</v>
      </c>
      <c r="M1396" t="s">
        <v>62</v>
      </c>
      <c r="N1396" t="s">
        <v>62</v>
      </c>
    </row>
    <row r="1397" spans="1:14" x14ac:dyDescent="0.2">
      <c r="A1397" s="1" t="s">
        <v>8459</v>
      </c>
      <c r="B1397" s="1" t="s">
        <v>32301</v>
      </c>
      <c r="C1397" t="s">
        <v>6462</v>
      </c>
      <c r="D1397" s="22">
        <v>30333126</v>
      </c>
      <c r="E1397" t="s">
        <v>62</v>
      </c>
      <c r="F1397" t="s">
        <v>62</v>
      </c>
      <c r="G1397" t="s">
        <v>62</v>
      </c>
      <c r="H1397" t="s">
        <v>61</v>
      </c>
      <c r="I1397" t="s">
        <v>62</v>
      </c>
      <c r="J1397" t="s">
        <v>62</v>
      </c>
      <c r="K1397" t="s">
        <v>61</v>
      </c>
      <c r="M1397" t="s">
        <v>62</v>
      </c>
      <c r="N1397" t="s">
        <v>62</v>
      </c>
    </row>
    <row r="1398" spans="1:14" x14ac:dyDescent="0.2">
      <c r="A1398" s="1" t="s">
        <v>8460</v>
      </c>
      <c r="B1398" s="1" t="s">
        <v>32302</v>
      </c>
      <c r="C1398" t="s">
        <v>6463</v>
      </c>
      <c r="D1398" s="22">
        <v>30333126</v>
      </c>
      <c r="E1398" t="s">
        <v>61</v>
      </c>
      <c r="F1398" t="s">
        <v>61</v>
      </c>
      <c r="G1398" t="s">
        <v>61</v>
      </c>
      <c r="H1398" t="s">
        <v>61</v>
      </c>
      <c r="I1398" t="s">
        <v>62</v>
      </c>
      <c r="J1398" t="s">
        <v>61</v>
      </c>
      <c r="K1398" t="s">
        <v>61</v>
      </c>
      <c r="L1398" t="s">
        <v>62</v>
      </c>
      <c r="M1398" t="s">
        <v>62</v>
      </c>
      <c r="N1398" t="s">
        <v>61</v>
      </c>
    </row>
    <row r="1399" spans="1:14" x14ac:dyDescent="0.2">
      <c r="A1399" s="1" t="s">
        <v>8461</v>
      </c>
      <c r="B1399" s="1" t="s">
        <v>32303</v>
      </c>
      <c r="C1399" t="s">
        <v>6464</v>
      </c>
      <c r="D1399" s="22">
        <v>30333126</v>
      </c>
      <c r="E1399" t="s">
        <v>61</v>
      </c>
      <c r="F1399" t="s">
        <v>61</v>
      </c>
      <c r="G1399" t="s">
        <v>61</v>
      </c>
      <c r="H1399" t="s">
        <v>61</v>
      </c>
      <c r="I1399" t="s">
        <v>62</v>
      </c>
      <c r="J1399" t="s">
        <v>61</v>
      </c>
      <c r="K1399" t="s">
        <v>61</v>
      </c>
      <c r="M1399" t="s">
        <v>62</v>
      </c>
      <c r="N1399" t="s">
        <v>61</v>
      </c>
    </row>
    <row r="1400" spans="1:14" x14ac:dyDescent="0.2">
      <c r="A1400" s="1" t="s">
        <v>8462</v>
      </c>
      <c r="B1400" s="1" t="s">
        <v>32304</v>
      </c>
      <c r="C1400" t="s">
        <v>6465</v>
      </c>
      <c r="D1400" s="22">
        <v>30333126</v>
      </c>
      <c r="E1400" t="s">
        <v>62</v>
      </c>
      <c r="G1400" t="s">
        <v>61</v>
      </c>
      <c r="H1400" t="s">
        <v>61</v>
      </c>
      <c r="I1400" t="s">
        <v>62</v>
      </c>
      <c r="J1400" t="s">
        <v>61</v>
      </c>
      <c r="K1400" t="s">
        <v>61</v>
      </c>
      <c r="L1400" t="s">
        <v>62</v>
      </c>
      <c r="M1400" t="s">
        <v>62</v>
      </c>
      <c r="N1400" t="s">
        <v>61</v>
      </c>
    </row>
    <row r="1401" spans="1:14" x14ac:dyDescent="0.2">
      <c r="A1401" s="1" t="s">
        <v>8463</v>
      </c>
      <c r="B1401" s="1" t="s">
        <v>32305</v>
      </c>
      <c r="C1401" t="s">
        <v>6466</v>
      </c>
      <c r="D1401" s="22">
        <v>30333126</v>
      </c>
      <c r="E1401" t="s">
        <v>62</v>
      </c>
      <c r="F1401" t="s">
        <v>61</v>
      </c>
      <c r="G1401" t="s">
        <v>61</v>
      </c>
      <c r="H1401" t="s">
        <v>61</v>
      </c>
      <c r="I1401" t="s">
        <v>62</v>
      </c>
      <c r="J1401" t="s">
        <v>61</v>
      </c>
      <c r="K1401" t="s">
        <v>61</v>
      </c>
      <c r="M1401" t="s">
        <v>62</v>
      </c>
      <c r="N1401" t="s">
        <v>61</v>
      </c>
    </row>
    <row r="1402" spans="1:14" x14ac:dyDescent="0.2">
      <c r="A1402" s="1" t="s">
        <v>8464</v>
      </c>
      <c r="B1402" s="1" t="s">
        <v>32306</v>
      </c>
      <c r="C1402" t="s">
        <v>6467</v>
      </c>
      <c r="D1402" s="22">
        <v>30333126</v>
      </c>
      <c r="E1402" t="s">
        <v>62</v>
      </c>
      <c r="G1402" t="s">
        <v>61</v>
      </c>
      <c r="H1402" t="s">
        <v>61</v>
      </c>
      <c r="I1402" t="s">
        <v>62</v>
      </c>
      <c r="J1402" t="s">
        <v>61</v>
      </c>
      <c r="K1402" t="s">
        <v>61</v>
      </c>
      <c r="L1402" t="s">
        <v>62</v>
      </c>
      <c r="M1402" t="s">
        <v>62</v>
      </c>
      <c r="N1402" t="s">
        <v>61</v>
      </c>
    </row>
    <row r="1403" spans="1:14" x14ac:dyDescent="0.2">
      <c r="A1403" s="1" t="s">
        <v>8465</v>
      </c>
      <c r="B1403" s="1" t="s">
        <v>32307</v>
      </c>
      <c r="C1403" t="s">
        <v>6468</v>
      </c>
      <c r="D1403" s="22">
        <v>30333126</v>
      </c>
      <c r="E1403" t="s">
        <v>61</v>
      </c>
      <c r="F1403" t="s">
        <v>61</v>
      </c>
      <c r="G1403" t="s">
        <v>61</v>
      </c>
      <c r="H1403" t="s">
        <v>61</v>
      </c>
      <c r="I1403" t="s">
        <v>61</v>
      </c>
      <c r="J1403" t="s">
        <v>61</v>
      </c>
      <c r="K1403" t="s">
        <v>61</v>
      </c>
      <c r="M1403" t="s">
        <v>62</v>
      </c>
      <c r="N1403" t="s">
        <v>61</v>
      </c>
    </row>
    <row r="1404" spans="1:14" x14ac:dyDescent="0.2">
      <c r="A1404" s="1" t="s">
        <v>8466</v>
      </c>
      <c r="B1404" s="1" t="s">
        <v>32308</v>
      </c>
      <c r="C1404" t="s">
        <v>6469</v>
      </c>
      <c r="D1404" s="22">
        <v>30333126</v>
      </c>
      <c r="E1404" t="s">
        <v>62</v>
      </c>
      <c r="G1404" t="s">
        <v>61</v>
      </c>
      <c r="H1404" t="s">
        <v>62</v>
      </c>
      <c r="I1404" t="s">
        <v>62</v>
      </c>
      <c r="J1404" t="s">
        <v>61</v>
      </c>
      <c r="K1404" t="s">
        <v>61</v>
      </c>
      <c r="L1404" t="s">
        <v>62</v>
      </c>
      <c r="M1404" t="s">
        <v>62</v>
      </c>
      <c r="N1404" t="s">
        <v>61</v>
      </c>
    </row>
    <row r="1405" spans="1:14" x14ac:dyDescent="0.2">
      <c r="A1405" s="1" t="s">
        <v>8467</v>
      </c>
      <c r="B1405" s="1" t="s">
        <v>32309</v>
      </c>
      <c r="C1405" t="s">
        <v>6470</v>
      </c>
      <c r="D1405" s="22">
        <v>30333126</v>
      </c>
      <c r="E1405" t="s">
        <v>62</v>
      </c>
      <c r="G1405" t="s">
        <v>61</v>
      </c>
      <c r="H1405" t="s">
        <v>61</v>
      </c>
      <c r="I1405" t="s">
        <v>61</v>
      </c>
      <c r="J1405" t="s">
        <v>61</v>
      </c>
      <c r="K1405" t="s">
        <v>61</v>
      </c>
      <c r="L1405" t="s">
        <v>62</v>
      </c>
      <c r="M1405" t="s">
        <v>62</v>
      </c>
      <c r="N1405" t="s">
        <v>61</v>
      </c>
    </row>
    <row r="1406" spans="1:14" x14ac:dyDescent="0.2">
      <c r="A1406" s="1" t="s">
        <v>8468</v>
      </c>
      <c r="B1406" s="1" t="s">
        <v>32310</v>
      </c>
      <c r="C1406" t="s">
        <v>6471</v>
      </c>
      <c r="D1406" s="22">
        <v>30333126</v>
      </c>
      <c r="E1406" t="s">
        <v>61</v>
      </c>
      <c r="F1406" t="s">
        <v>61</v>
      </c>
      <c r="G1406" t="s">
        <v>61</v>
      </c>
      <c r="H1406" t="s">
        <v>61</v>
      </c>
      <c r="I1406" t="s">
        <v>62</v>
      </c>
      <c r="J1406" t="s">
        <v>61</v>
      </c>
      <c r="K1406" t="s">
        <v>62</v>
      </c>
      <c r="L1406" t="s">
        <v>62</v>
      </c>
      <c r="M1406" t="s">
        <v>62</v>
      </c>
      <c r="N1406" t="s">
        <v>61</v>
      </c>
    </row>
    <row r="1407" spans="1:14" x14ac:dyDescent="0.2">
      <c r="A1407" s="1" t="s">
        <v>8469</v>
      </c>
      <c r="B1407" s="1" t="s">
        <v>32311</v>
      </c>
      <c r="C1407" t="s">
        <v>6472</v>
      </c>
      <c r="D1407" s="22">
        <v>30333126</v>
      </c>
      <c r="E1407" t="s">
        <v>61</v>
      </c>
      <c r="F1407" t="s">
        <v>61</v>
      </c>
      <c r="G1407" t="s">
        <v>61</v>
      </c>
      <c r="H1407" t="s">
        <v>61</v>
      </c>
      <c r="I1407" t="s">
        <v>61</v>
      </c>
      <c r="J1407" t="s">
        <v>61</v>
      </c>
      <c r="K1407" t="s">
        <v>61</v>
      </c>
      <c r="L1407" t="s">
        <v>62</v>
      </c>
      <c r="M1407" t="s">
        <v>61</v>
      </c>
      <c r="N1407" t="s">
        <v>61</v>
      </c>
    </row>
    <row r="1408" spans="1:14" x14ac:dyDescent="0.2">
      <c r="A1408" s="1" t="s">
        <v>8470</v>
      </c>
      <c r="B1408" s="1" t="s">
        <v>32312</v>
      </c>
      <c r="C1408" t="s">
        <v>6473</v>
      </c>
      <c r="D1408" s="22">
        <v>30333126</v>
      </c>
      <c r="E1408" t="s">
        <v>62</v>
      </c>
      <c r="F1408" t="s">
        <v>62</v>
      </c>
      <c r="G1408" t="s">
        <v>62</v>
      </c>
      <c r="H1408" t="s">
        <v>61</v>
      </c>
      <c r="I1408" t="s">
        <v>62</v>
      </c>
      <c r="J1408" t="s">
        <v>62</v>
      </c>
      <c r="K1408" t="s">
        <v>61</v>
      </c>
      <c r="M1408" t="s">
        <v>62</v>
      </c>
      <c r="N1408" t="s">
        <v>62</v>
      </c>
    </row>
    <row r="1409" spans="1:14" x14ac:dyDescent="0.2">
      <c r="A1409" s="1" t="s">
        <v>8471</v>
      </c>
      <c r="B1409" s="1" t="s">
        <v>32313</v>
      </c>
      <c r="C1409" t="s">
        <v>6474</v>
      </c>
      <c r="D1409" s="22">
        <v>30333126</v>
      </c>
      <c r="E1409" t="s">
        <v>61</v>
      </c>
      <c r="F1409" t="s">
        <v>61</v>
      </c>
      <c r="G1409" t="s">
        <v>61</v>
      </c>
      <c r="H1409" t="s">
        <v>61</v>
      </c>
      <c r="I1409" t="s">
        <v>61</v>
      </c>
      <c r="J1409" t="s">
        <v>61</v>
      </c>
      <c r="K1409" t="s">
        <v>61</v>
      </c>
      <c r="M1409" t="s">
        <v>61</v>
      </c>
      <c r="N1409" t="s">
        <v>61</v>
      </c>
    </row>
    <row r="1410" spans="1:14" x14ac:dyDescent="0.2">
      <c r="A1410" s="1" t="s">
        <v>8472</v>
      </c>
      <c r="B1410" s="1" t="s">
        <v>32314</v>
      </c>
      <c r="C1410" t="s">
        <v>6475</v>
      </c>
      <c r="D1410" s="22">
        <v>30333126</v>
      </c>
      <c r="E1410" t="s">
        <v>61</v>
      </c>
      <c r="F1410" t="s">
        <v>61</v>
      </c>
      <c r="G1410" t="s">
        <v>61</v>
      </c>
      <c r="H1410" t="s">
        <v>61</v>
      </c>
      <c r="I1410" t="s">
        <v>61</v>
      </c>
      <c r="J1410" t="s">
        <v>61</v>
      </c>
      <c r="K1410" t="s">
        <v>61</v>
      </c>
      <c r="L1410" t="s">
        <v>61</v>
      </c>
      <c r="M1410" t="s">
        <v>61</v>
      </c>
      <c r="N1410" t="s">
        <v>61</v>
      </c>
    </row>
    <row r="1411" spans="1:14" x14ac:dyDescent="0.2">
      <c r="A1411" s="1" t="s">
        <v>8473</v>
      </c>
      <c r="B1411" s="1" t="s">
        <v>32315</v>
      </c>
      <c r="C1411" t="s">
        <v>6476</v>
      </c>
      <c r="D1411" s="22">
        <v>30333126</v>
      </c>
      <c r="E1411" t="s">
        <v>61</v>
      </c>
      <c r="F1411" t="s">
        <v>61</v>
      </c>
      <c r="G1411" t="s">
        <v>61</v>
      </c>
      <c r="H1411" t="s">
        <v>61</v>
      </c>
      <c r="I1411" t="s">
        <v>61</v>
      </c>
      <c r="J1411" t="s">
        <v>61</v>
      </c>
      <c r="K1411" t="s">
        <v>61</v>
      </c>
      <c r="L1411" t="s">
        <v>61</v>
      </c>
      <c r="M1411" t="s">
        <v>61</v>
      </c>
      <c r="N1411" t="s">
        <v>61</v>
      </c>
    </row>
    <row r="1412" spans="1:14" x14ac:dyDescent="0.2">
      <c r="A1412" s="1" t="s">
        <v>8474</v>
      </c>
      <c r="B1412" s="1" t="s">
        <v>32316</v>
      </c>
      <c r="C1412" t="s">
        <v>6477</v>
      </c>
      <c r="D1412" s="22">
        <v>30333126</v>
      </c>
      <c r="E1412" t="s">
        <v>62</v>
      </c>
      <c r="F1412" t="s">
        <v>61</v>
      </c>
      <c r="G1412" t="s">
        <v>61</v>
      </c>
      <c r="H1412" t="s">
        <v>61</v>
      </c>
      <c r="I1412" t="s">
        <v>61</v>
      </c>
      <c r="J1412" t="s">
        <v>61</v>
      </c>
      <c r="K1412" t="s">
        <v>62</v>
      </c>
      <c r="L1412" t="s">
        <v>62</v>
      </c>
      <c r="M1412" t="s">
        <v>62</v>
      </c>
      <c r="N1412" t="s">
        <v>61</v>
      </c>
    </row>
    <row r="1413" spans="1:14" x14ac:dyDescent="0.2">
      <c r="A1413" s="1" t="s">
        <v>8475</v>
      </c>
      <c r="B1413" s="1" t="s">
        <v>32317</v>
      </c>
      <c r="C1413" t="s">
        <v>6478</v>
      </c>
      <c r="D1413" s="22">
        <v>30333126</v>
      </c>
      <c r="E1413" t="s">
        <v>61</v>
      </c>
      <c r="F1413" t="s">
        <v>61</v>
      </c>
      <c r="G1413" t="s">
        <v>61</v>
      </c>
      <c r="H1413" t="s">
        <v>61</v>
      </c>
      <c r="I1413" t="s">
        <v>61</v>
      </c>
      <c r="J1413" t="s">
        <v>61</v>
      </c>
      <c r="K1413" t="s">
        <v>61</v>
      </c>
      <c r="L1413" t="s">
        <v>61</v>
      </c>
      <c r="M1413" t="s">
        <v>61</v>
      </c>
      <c r="N1413" t="s">
        <v>61</v>
      </c>
    </row>
    <row r="1414" spans="1:14" x14ac:dyDescent="0.2">
      <c r="A1414" s="1" t="s">
        <v>8476</v>
      </c>
      <c r="B1414" s="1" t="s">
        <v>32318</v>
      </c>
      <c r="C1414" t="s">
        <v>6479</v>
      </c>
      <c r="D1414" s="22">
        <v>30333126</v>
      </c>
      <c r="E1414" t="s">
        <v>61</v>
      </c>
      <c r="F1414" t="s">
        <v>61</v>
      </c>
      <c r="G1414" t="s">
        <v>61</v>
      </c>
      <c r="H1414" t="s">
        <v>61</v>
      </c>
      <c r="I1414" t="s">
        <v>61</v>
      </c>
      <c r="J1414" t="s">
        <v>61</v>
      </c>
      <c r="K1414" t="s">
        <v>61</v>
      </c>
      <c r="L1414" t="s">
        <v>61</v>
      </c>
      <c r="M1414" t="s">
        <v>61</v>
      </c>
      <c r="N1414" t="s">
        <v>61</v>
      </c>
    </row>
    <row r="1415" spans="1:14" x14ac:dyDescent="0.2">
      <c r="A1415" s="1" t="s">
        <v>8477</v>
      </c>
      <c r="B1415" s="1" t="s">
        <v>32319</v>
      </c>
      <c r="C1415" t="s">
        <v>6480</v>
      </c>
      <c r="D1415" s="22">
        <v>30333126</v>
      </c>
      <c r="E1415" t="s">
        <v>62</v>
      </c>
      <c r="F1415" t="s">
        <v>62</v>
      </c>
      <c r="G1415" t="s">
        <v>62</v>
      </c>
      <c r="H1415" t="s">
        <v>61</v>
      </c>
      <c r="I1415" t="s">
        <v>61</v>
      </c>
      <c r="J1415" t="s">
        <v>62</v>
      </c>
      <c r="K1415" t="s">
        <v>61</v>
      </c>
      <c r="L1415" t="s">
        <v>62</v>
      </c>
      <c r="M1415" t="s">
        <v>62</v>
      </c>
      <c r="N1415" t="s">
        <v>62</v>
      </c>
    </row>
    <row r="1416" spans="1:14" x14ac:dyDescent="0.2">
      <c r="A1416" s="1" t="s">
        <v>8478</v>
      </c>
      <c r="B1416" s="1" t="s">
        <v>32320</v>
      </c>
      <c r="C1416" t="s">
        <v>6481</v>
      </c>
      <c r="D1416" s="22">
        <v>30333126</v>
      </c>
      <c r="E1416" t="s">
        <v>61</v>
      </c>
      <c r="F1416" t="s">
        <v>61</v>
      </c>
      <c r="G1416" t="s">
        <v>61</v>
      </c>
      <c r="H1416" t="s">
        <v>61</v>
      </c>
      <c r="I1416" t="s">
        <v>61</v>
      </c>
      <c r="J1416" t="s">
        <v>61</v>
      </c>
      <c r="K1416" t="s">
        <v>61</v>
      </c>
      <c r="L1416" t="s">
        <v>61</v>
      </c>
      <c r="M1416" t="s">
        <v>61</v>
      </c>
      <c r="N1416" t="s">
        <v>61</v>
      </c>
    </row>
    <row r="1417" spans="1:14" x14ac:dyDescent="0.2">
      <c r="A1417" s="1" t="s">
        <v>8479</v>
      </c>
      <c r="B1417" s="1" t="s">
        <v>32321</v>
      </c>
      <c r="C1417" t="s">
        <v>6482</v>
      </c>
      <c r="D1417" s="22">
        <v>30333126</v>
      </c>
      <c r="E1417" t="s">
        <v>61</v>
      </c>
      <c r="F1417" t="s">
        <v>61</v>
      </c>
      <c r="G1417" t="s">
        <v>61</v>
      </c>
      <c r="H1417" t="s">
        <v>61</v>
      </c>
      <c r="I1417" t="s">
        <v>61</v>
      </c>
      <c r="J1417" t="s">
        <v>61</v>
      </c>
      <c r="K1417" t="s">
        <v>61</v>
      </c>
      <c r="L1417" t="s">
        <v>61</v>
      </c>
      <c r="M1417" t="s">
        <v>61</v>
      </c>
      <c r="N1417" t="s">
        <v>61</v>
      </c>
    </row>
    <row r="1418" spans="1:14" x14ac:dyDescent="0.2">
      <c r="A1418" s="1" t="s">
        <v>8480</v>
      </c>
      <c r="B1418" s="1" t="s">
        <v>32322</v>
      </c>
      <c r="C1418" t="s">
        <v>6483</v>
      </c>
      <c r="D1418" s="22">
        <v>30333126</v>
      </c>
      <c r="E1418" t="s">
        <v>61</v>
      </c>
      <c r="F1418" t="s">
        <v>61</v>
      </c>
      <c r="G1418" t="s">
        <v>61</v>
      </c>
      <c r="H1418" t="s">
        <v>61</v>
      </c>
      <c r="I1418" t="s">
        <v>62</v>
      </c>
      <c r="J1418" t="s">
        <v>61</v>
      </c>
      <c r="K1418" t="s">
        <v>62</v>
      </c>
      <c r="L1418" t="s">
        <v>62</v>
      </c>
      <c r="M1418" t="s">
        <v>61</v>
      </c>
      <c r="N1418" t="s">
        <v>61</v>
      </c>
    </row>
    <row r="1419" spans="1:14" x14ac:dyDescent="0.2">
      <c r="A1419" s="1" t="s">
        <v>8481</v>
      </c>
      <c r="B1419" s="1" t="s">
        <v>32323</v>
      </c>
      <c r="C1419" t="s">
        <v>6484</v>
      </c>
      <c r="D1419" s="22">
        <v>30333126</v>
      </c>
      <c r="E1419" t="s">
        <v>61</v>
      </c>
      <c r="F1419" t="s">
        <v>61</v>
      </c>
      <c r="G1419" t="s">
        <v>61</v>
      </c>
      <c r="H1419" t="s">
        <v>61</v>
      </c>
      <c r="I1419" t="s">
        <v>61</v>
      </c>
      <c r="J1419" t="s">
        <v>61</v>
      </c>
      <c r="K1419" t="s">
        <v>61</v>
      </c>
      <c r="L1419" t="s">
        <v>61</v>
      </c>
      <c r="M1419" t="s">
        <v>61</v>
      </c>
      <c r="N1419" t="s">
        <v>61</v>
      </c>
    </row>
    <row r="1420" spans="1:14" x14ac:dyDescent="0.2">
      <c r="A1420" s="1" t="s">
        <v>8482</v>
      </c>
      <c r="B1420" s="1" t="s">
        <v>32324</v>
      </c>
      <c r="C1420" t="s">
        <v>6485</v>
      </c>
      <c r="D1420" s="22">
        <v>30333126</v>
      </c>
      <c r="E1420" t="s">
        <v>61</v>
      </c>
      <c r="F1420" t="s">
        <v>61</v>
      </c>
      <c r="G1420" t="s">
        <v>61</v>
      </c>
      <c r="H1420" t="s">
        <v>61</v>
      </c>
      <c r="I1420" t="s">
        <v>61</v>
      </c>
      <c r="J1420" t="s">
        <v>61</v>
      </c>
      <c r="K1420" t="s">
        <v>61</v>
      </c>
      <c r="L1420" t="s">
        <v>61</v>
      </c>
      <c r="M1420" t="s">
        <v>61</v>
      </c>
      <c r="N1420" t="s">
        <v>61</v>
      </c>
    </row>
    <row r="1421" spans="1:14" x14ac:dyDescent="0.2">
      <c r="A1421" s="1" t="s">
        <v>8483</v>
      </c>
      <c r="B1421" s="1" t="s">
        <v>32325</v>
      </c>
      <c r="C1421" t="s">
        <v>6486</v>
      </c>
      <c r="D1421" s="22">
        <v>30333126</v>
      </c>
      <c r="E1421" t="s">
        <v>61</v>
      </c>
      <c r="F1421" t="s">
        <v>61</v>
      </c>
      <c r="G1421" t="s">
        <v>61</v>
      </c>
      <c r="H1421" t="s">
        <v>61</v>
      </c>
      <c r="I1421" t="s">
        <v>61</v>
      </c>
      <c r="J1421" t="s">
        <v>61</v>
      </c>
      <c r="K1421" t="s">
        <v>61</v>
      </c>
      <c r="L1421" t="s">
        <v>61</v>
      </c>
      <c r="M1421" t="s">
        <v>62</v>
      </c>
      <c r="N1421" t="s">
        <v>61</v>
      </c>
    </row>
    <row r="1422" spans="1:14" x14ac:dyDescent="0.2">
      <c r="A1422" s="1" t="s">
        <v>8484</v>
      </c>
      <c r="B1422" s="1" t="s">
        <v>32326</v>
      </c>
      <c r="C1422" t="s">
        <v>6487</v>
      </c>
      <c r="D1422" s="22">
        <v>30333126</v>
      </c>
      <c r="E1422" t="s">
        <v>61</v>
      </c>
      <c r="F1422" t="s">
        <v>61</v>
      </c>
      <c r="G1422" t="s">
        <v>61</v>
      </c>
      <c r="H1422" t="s">
        <v>61</v>
      </c>
      <c r="I1422" t="s">
        <v>61</v>
      </c>
      <c r="J1422" t="s">
        <v>61</v>
      </c>
      <c r="K1422" t="s">
        <v>61</v>
      </c>
      <c r="L1422" t="s">
        <v>62</v>
      </c>
      <c r="M1422" t="s">
        <v>62</v>
      </c>
      <c r="N1422" t="s">
        <v>61</v>
      </c>
    </row>
    <row r="1423" spans="1:14" x14ac:dyDescent="0.2">
      <c r="A1423" s="1" t="s">
        <v>8485</v>
      </c>
      <c r="B1423" s="1" t="s">
        <v>32327</v>
      </c>
      <c r="C1423" t="s">
        <v>6488</v>
      </c>
      <c r="D1423" s="22">
        <v>30333126</v>
      </c>
      <c r="E1423" t="s">
        <v>61</v>
      </c>
      <c r="F1423" t="s">
        <v>61</v>
      </c>
      <c r="G1423" t="s">
        <v>61</v>
      </c>
      <c r="H1423" t="s">
        <v>61</v>
      </c>
      <c r="I1423" t="s">
        <v>61</v>
      </c>
      <c r="J1423" t="s">
        <v>61</v>
      </c>
      <c r="K1423" t="s">
        <v>61</v>
      </c>
      <c r="L1423" t="s">
        <v>61</v>
      </c>
      <c r="M1423" t="s">
        <v>61</v>
      </c>
      <c r="N1423" t="s">
        <v>61</v>
      </c>
    </row>
    <row r="1424" spans="1:14" x14ac:dyDescent="0.2">
      <c r="A1424" s="1" t="s">
        <v>8486</v>
      </c>
      <c r="B1424" s="1" t="s">
        <v>32328</v>
      </c>
      <c r="C1424" t="s">
        <v>6489</v>
      </c>
      <c r="D1424" s="22">
        <v>30333126</v>
      </c>
      <c r="E1424" t="s">
        <v>61</v>
      </c>
      <c r="F1424" t="s">
        <v>61</v>
      </c>
      <c r="G1424" t="s">
        <v>61</v>
      </c>
      <c r="H1424" t="s">
        <v>61</v>
      </c>
      <c r="I1424" t="s">
        <v>61</v>
      </c>
      <c r="J1424" t="s">
        <v>61</v>
      </c>
      <c r="K1424" t="s">
        <v>61</v>
      </c>
      <c r="L1424" t="s">
        <v>62</v>
      </c>
      <c r="M1424" t="s">
        <v>62</v>
      </c>
      <c r="N1424" t="s">
        <v>61</v>
      </c>
    </row>
    <row r="1425" spans="1:14" x14ac:dyDescent="0.2">
      <c r="A1425" s="1" t="s">
        <v>8487</v>
      </c>
      <c r="B1425" s="1" t="s">
        <v>32329</v>
      </c>
      <c r="C1425" t="s">
        <v>6490</v>
      </c>
      <c r="D1425" s="22">
        <v>30333126</v>
      </c>
      <c r="E1425" t="s">
        <v>62</v>
      </c>
      <c r="F1425" t="s">
        <v>61</v>
      </c>
      <c r="G1425" t="s">
        <v>61</v>
      </c>
      <c r="H1425" t="s">
        <v>61</v>
      </c>
      <c r="I1425" t="s">
        <v>61</v>
      </c>
      <c r="J1425" t="s">
        <v>61</v>
      </c>
      <c r="K1425" t="s">
        <v>62</v>
      </c>
      <c r="L1425" t="s">
        <v>62</v>
      </c>
      <c r="M1425" t="s">
        <v>62</v>
      </c>
      <c r="N1425" t="s">
        <v>61</v>
      </c>
    </row>
    <row r="1426" spans="1:14" x14ac:dyDescent="0.2">
      <c r="A1426" s="1" t="s">
        <v>8488</v>
      </c>
      <c r="B1426" s="1" t="s">
        <v>32330</v>
      </c>
      <c r="C1426" t="s">
        <v>6491</v>
      </c>
      <c r="D1426" s="22">
        <v>30333126</v>
      </c>
      <c r="E1426" t="s">
        <v>61</v>
      </c>
      <c r="F1426" t="s">
        <v>61</v>
      </c>
      <c r="G1426" t="s">
        <v>61</v>
      </c>
      <c r="H1426" t="s">
        <v>61</v>
      </c>
      <c r="I1426" t="s">
        <v>61</v>
      </c>
      <c r="J1426" t="s">
        <v>61</v>
      </c>
      <c r="K1426" t="s">
        <v>61</v>
      </c>
      <c r="L1426" t="s">
        <v>61</v>
      </c>
      <c r="M1426" t="s">
        <v>61</v>
      </c>
      <c r="N1426" t="s">
        <v>61</v>
      </c>
    </row>
    <row r="1427" spans="1:14" x14ac:dyDescent="0.2">
      <c r="A1427" s="1" t="s">
        <v>8489</v>
      </c>
      <c r="B1427" s="1" t="s">
        <v>32331</v>
      </c>
      <c r="C1427" t="s">
        <v>6492</v>
      </c>
      <c r="D1427" s="22">
        <v>30333126</v>
      </c>
      <c r="E1427" t="s">
        <v>61</v>
      </c>
      <c r="F1427" t="s">
        <v>61</v>
      </c>
      <c r="G1427" t="s">
        <v>61</v>
      </c>
      <c r="H1427" t="s">
        <v>61</v>
      </c>
      <c r="I1427" t="s">
        <v>61</v>
      </c>
      <c r="J1427" t="s">
        <v>61</v>
      </c>
      <c r="K1427" t="s">
        <v>61</v>
      </c>
      <c r="L1427" t="s">
        <v>61</v>
      </c>
      <c r="M1427" t="s">
        <v>62</v>
      </c>
      <c r="N1427" t="s">
        <v>61</v>
      </c>
    </row>
    <row r="1428" spans="1:14" x14ac:dyDescent="0.2">
      <c r="A1428" s="1" t="s">
        <v>8490</v>
      </c>
      <c r="B1428" s="1" t="s">
        <v>32332</v>
      </c>
      <c r="C1428" t="s">
        <v>6493</v>
      </c>
      <c r="D1428" s="22">
        <v>30333126</v>
      </c>
      <c r="E1428" t="s">
        <v>62</v>
      </c>
      <c r="G1428" t="s">
        <v>61</v>
      </c>
      <c r="H1428" t="s">
        <v>61</v>
      </c>
      <c r="I1428" t="s">
        <v>62</v>
      </c>
      <c r="J1428" t="s">
        <v>61</v>
      </c>
      <c r="K1428" t="s">
        <v>62</v>
      </c>
      <c r="L1428" t="s">
        <v>61</v>
      </c>
      <c r="M1428" t="s">
        <v>61</v>
      </c>
      <c r="N1428" t="s">
        <v>61</v>
      </c>
    </row>
    <row r="1429" spans="1:14" x14ac:dyDescent="0.2">
      <c r="A1429" s="1" t="s">
        <v>8491</v>
      </c>
      <c r="B1429" s="1" t="s">
        <v>32333</v>
      </c>
      <c r="C1429" t="s">
        <v>6494</v>
      </c>
      <c r="D1429" s="22">
        <v>30333126</v>
      </c>
      <c r="E1429" t="s">
        <v>61</v>
      </c>
      <c r="F1429" t="s">
        <v>61</v>
      </c>
      <c r="G1429" t="s">
        <v>61</v>
      </c>
      <c r="H1429" t="s">
        <v>61</v>
      </c>
      <c r="I1429" t="s">
        <v>61</v>
      </c>
      <c r="J1429" t="s">
        <v>61</v>
      </c>
      <c r="K1429" t="s">
        <v>61</v>
      </c>
      <c r="L1429" t="s">
        <v>61</v>
      </c>
      <c r="M1429" t="s">
        <v>62</v>
      </c>
      <c r="N1429" t="s">
        <v>61</v>
      </c>
    </row>
    <row r="1430" spans="1:14" x14ac:dyDescent="0.2">
      <c r="A1430" s="1" t="s">
        <v>8492</v>
      </c>
      <c r="B1430" s="1" t="s">
        <v>32334</v>
      </c>
      <c r="C1430" t="s">
        <v>6495</v>
      </c>
      <c r="D1430" s="22">
        <v>30333126</v>
      </c>
      <c r="E1430" t="s">
        <v>61</v>
      </c>
      <c r="F1430" t="s">
        <v>61</v>
      </c>
      <c r="G1430" t="s">
        <v>61</v>
      </c>
      <c r="H1430" t="s">
        <v>61</v>
      </c>
      <c r="I1430" t="s">
        <v>61</v>
      </c>
      <c r="J1430" t="s">
        <v>61</v>
      </c>
      <c r="K1430" t="s">
        <v>61</v>
      </c>
      <c r="L1430" t="s">
        <v>61</v>
      </c>
      <c r="M1430" t="s">
        <v>61</v>
      </c>
      <c r="N1430" t="s">
        <v>61</v>
      </c>
    </row>
    <row r="1431" spans="1:14" x14ac:dyDescent="0.2">
      <c r="A1431" s="1" t="s">
        <v>8493</v>
      </c>
      <c r="B1431" s="1" t="s">
        <v>32335</v>
      </c>
      <c r="C1431" t="s">
        <v>6496</v>
      </c>
      <c r="D1431" s="22">
        <v>30333126</v>
      </c>
      <c r="E1431" t="s">
        <v>62</v>
      </c>
      <c r="F1431" t="s">
        <v>62</v>
      </c>
      <c r="G1431" t="s">
        <v>62</v>
      </c>
      <c r="H1431" t="s">
        <v>61</v>
      </c>
      <c r="I1431" t="s">
        <v>61</v>
      </c>
      <c r="J1431" t="s">
        <v>62</v>
      </c>
      <c r="K1431" t="s">
        <v>61</v>
      </c>
      <c r="L1431" t="s">
        <v>62</v>
      </c>
      <c r="M1431" t="s">
        <v>61</v>
      </c>
      <c r="N1431" t="s">
        <v>62</v>
      </c>
    </row>
    <row r="1432" spans="1:14" x14ac:dyDescent="0.2">
      <c r="A1432" s="1" t="s">
        <v>8494</v>
      </c>
      <c r="B1432" s="1" t="s">
        <v>32336</v>
      </c>
      <c r="C1432" t="s">
        <v>6497</v>
      </c>
      <c r="D1432" s="22">
        <v>30333126</v>
      </c>
      <c r="E1432" t="s">
        <v>61</v>
      </c>
      <c r="F1432" t="s">
        <v>61</v>
      </c>
      <c r="G1432" t="s">
        <v>61</v>
      </c>
      <c r="H1432" t="s">
        <v>61</v>
      </c>
      <c r="I1432" t="s">
        <v>61</v>
      </c>
      <c r="J1432" t="s">
        <v>61</v>
      </c>
      <c r="K1432" t="s">
        <v>61</v>
      </c>
      <c r="L1432" t="s">
        <v>61</v>
      </c>
      <c r="M1432" t="s">
        <v>61</v>
      </c>
      <c r="N1432" t="s">
        <v>61</v>
      </c>
    </row>
    <row r="1433" spans="1:14" x14ac:dyDescent="0.2">
      <c r="A1433" s="1" t="s">
        <v>8495</v>
      </c>
      <c r="B1433" s="1" t="s">
        <v>32337</v>
      </c>
      <c r="C1433" t="s">
        <v>6498</v>
      </c>
      <c r="D1433" s="22">
        <v>30333126</v>
      </c>
      <c r="E1433" t="s">
        <v>62</v>
      </c>
      <c r="F1433" t="s">
        <v>61</v>
      </c>
      <c r="G1433" t="s">
        <v>61</v>
      </c>
      <c r="H1433" t="s">
        <v>61</v>
      </c>
      <c r="I1433" t="s">
        <v>61</v>
      </c>
      <c r="J1433" t="s">
        <v>61</v>
      </c>
      <c r="K1433" t="s">
        <v>62</v>
      </c>
      <c r="L1433" t="s">
        <v>62</v>
      </c>
      <c r="M1433" t="s">
        <v>62</v>
      </c>
      <c r="N1433" t="s">
        <v>61</v>
      </c>
    </row>
    <row r="1434" spans="1:14" x14ac:dyDescent="0.2">
      <c r="A1434" s="1" t="s">
        <v>8496</v>
      </c>
      <c r="B1434" s="1" t="s">
        <v>32338</v>
      </c>
      <c r="C1434" t="s">
        <v>6499</v>
      </c>
      <c r="D1434" s="22">
        <v>30333126</v>
      </c>
      <c r="E1434" t="s">
        <v>61</v>
      </c>
      <c r="F1434" t="s">
        <v>61</v>
      </c>
      <c r="G1434" t="s">
        <v>61</v>
      </c>
      <c r="H1434" t="s">
        <v>61</v>
      </c>
      <c r="I1434" t="s">
        <v>61</v>
      </c>
      <c r="J1434" t="s">
        <v>61</v>
      </c>
      <c r="K1434" t="s">
        <v>61</v>
      </c>
      <c r="L1434" t="s">
        <v>61</v>
      </c>
      <c r="M1434" t="s">
        <v>61</v>
      </c>
      <c r="N1434" t="s">
        <v>61</v>
      </c>
    </row>
    <row r="1435" spans="1:14" x14ac:dyDescent="0.2">
      <c r="A1435" s="1" t="s">
        <v>8497</v>
      </c>
      <c r="B1435" s="1" t="s">
        <v>32339</v>
      </c>
      <c r="C1435" t="s">
        <v>6500</v>
      </c>
      <c r="D1435" s="22">
        <v>30333126</v>
      </c>
      <c r="E1435" t="s">
        <v>61</v>
      </c>
      <c r="F1435" t="s">
        <v>61</v>
      </c>
      <c r="G1435" t="s">
        <v>61</v>
      </c>
      <c r="H1435" t="s">
        <v>61</v>
      </c>
      <c r="I1435" t="s">
        <v>61</v>
      </c>
      <c r="J1435" t="s">
        <v>61</v>
      </c>
      <c r="K1435" t="s">
        <v>61</v>
      </c>
      <c r="L1435" t="s">
        <v>61</v>
      </c>
      <c r="M1435" t="s">
        <v>61</v>
      </c>
      <c r="N1435" t="s">
        <v>61</v>
      </c>
    </row>
    <row r="1436" spans="1:14" x14ac:dyDescent="0.2">
      <c r="A1436" s="1" t="s">
        <v>8498</v>
      </c>
      <c r="B1436" s="1" t="s">
        <v>32340</v>
      </c>
      <c r="C1436" t="s">
        <v>6501</v>
      </c>
      <c r="D1436" s="22">
        <v>30333126</v>
      </c>
      <c r="E1436" t="s">
        <v>61</v>
      </c>
      <c r="F1436" t="s">
        <v>61</v>
      </c>
      <c r="G1436" t="s">
        <v>61</v>
      </c>
      <c r="H1436" t="s">
        <v>61</v>
      </c>
      <c r="I1436" t="s">
        <v>61</v>
      </c>
      <c r="J1436" t="s">
        <v>61</v>
      </c>
      <c r="K1436" t="s">
        <v>61</v>
      </c>
      <c r="L1436" t="s">
        <v>62</v>
      </c>
      <c r="M1436" t="s">
        <v>61</v>
      </c>
      <c r="N1436" t="s">
        <v>61</v>
      </c>
    </row>
    <row r="1437" spans="1:14" x14ac:dyDescent="0.2">
      <c r="A1437" s="1" t="s">
        <v>8499</v>
      </c>
      <c r="B1437" s="1" t="s">
        <v>32341</v>
      </c>
      <c r="C1437" t="s">
        <v>6502</v>
      </c>
      <c r="D1437" s="22">
        <v>30333126</v>
      </c>
      <c r="E1437" t="s">
        <v>61</v>
      </c>
      <c r="F1437" t="s">
        <v>61</v>
      </c>
      <c r="G1437" t="s">
        <v>61</v>
      </c>
      <c r="H1437" t="s">
        <v>61</v>
      </c>
      <c r="I1437" t="s">
        <v>62</v>
      </c>
      <c r="J1437" t="s">
        <v>61</v>
      </c>
      <c r="K1437" t="s">
        <v>62</v>
      </c>
      <c r="L1437" t="s">
        <v>62</v>
      </c>
      <c r="M1437" t="s">
        <v>62</v>
      </c>
      <c r="N1437" t="s">
        <v>61</v>
      </c>
    </row>
    <row r="1438" spans="1:14" x14ac:dyDescent="0.2">
      <c r="A1438" s="1" t="s">
        <v>8500</v>
      </c>
      <c r="B1438" s="1" t="s">
        <v>32342</v>
      </c>
      <c r="C1438" t="s">
        <v>6503</v>
      </c>
      <c r="D1438" s="22">
        <v>30333126</v>
      </c>
      <c r="E1438" t="s">
        <v>62</v>
      </c>
      <c r="F1438" t="s">
        <v>61</v>
      </c>
      <c r="G1438" t="s">
        <v>61</v>
      </c>
      <c r="H1438" t="s">
        <v>61</v>
      </c>
      <c r="I1438" t="s">
        <v>61</v>
      </c>
      <c r="J1438" t="s">
        <v>61</v>
      </c>
      <c r="K1438" t="s">
        <v>62</v>
      </c>
      <c r="L1438" t="s">
        <v>61</v>
      </c>
      <c r="M1438" t="s">
        <v>61</v>
      </c>
      <c r="N1438" t="s">
        <v>61</v>
      </c>
    </row>
    <row r="1439" spans="1:14" x14ac:dyDescent="0.2">
      <c r="A1439" s="1" t="s">
        <v>8501</v>
      </c>
      <c r="B1439" s="1" t="s">
        <v>32343</v>
      </c>
      <c r="C1439" t="s">
        <v>6504</v>
      </c>
      <c r="D1439" s="22">
        <v>30333126</v>
      </c>
      <c r="E1439" t="s">
        <v>61</v>
      </c>
      <c r="F1439" t="s">
        <v>61</v>
      </c>
      <c r="G1439" t="s">
        <v>61</v>
      </c>
      <c r="H1439" t="s">
        <v>61</v>
      </c>
      <c r="I1439" t="s">
        <v>61</v>
      </c>
      <c r="J1439" t="s">
        <v>61</v>
      </c>
      <c r="K1439" t="s">
        <v>61</v>
      </c>
      <c r="L1439" t="s">
        <v>61</v>
      </c>
      <c r="M1439" t="s">
        <v>61</v>
      </c>
      <c r="N1439" t="s">
        <v>61</v>
      </c>
    </row>
    <row r="1440" spans="1:14" x14ac:dyDescent="0.2">
      <c r="A1440" s="1" t="s">
        <v>8502</v>
      </c>
      <c r="B1440" s="1" t="s">
        <v>32344</v>
      </c>
      <c r="C1440" t="s">
        <v>6505</v>
      </c>
      <c r="D1440" s="22">
        <v>30333126</v>
      </c>
      <c r="E1440" t="s">
        <v>61</v>
      </c>
      <c r="F1440" t="s">
        <v>61</v>
      </c>
      <c r="G1440" t="s">
        <v>61</v>
      </c>
      <c r="H1440" t="s">
        <v>61</v>
      </c>
      <c r="I1440" t="s">
        <v>61</v>
      </c>
      <c r="J1440" t="s">
        <v>61</v>
      </c>
      <c r="K1440" t="s">
        <v>61</v>
      </c>
      <c r="L1440" t="s">
        <v>61</v>
      </c>
      <c r="M1440" t="s">
        <v>61</v>
      </c>
      <c r="N1440" t="s">
        <v>61</v>
      </c>
    </row>
    <row r="1441" spans="1:14" x14ac:dyDescent="0.2">
      <c r="A1441" s="1" t="s">
        <v>8503</v>
      </c>
      <c r="B1441" s="1" t="s">
        <v>32345</v>
      </c>
      <c r="C1441" t="s">
        <v>6506</v>
      </c>
      <c r="D1441" s="22">
        <v>30333126</v>
      </c>
      <c r="E1441" t="s">
        <v>61</v>
      </c>
      <c r="F1441" t="s">
        <v>61</v>
      </c>
      <c r="G1441" t="s">
        <v>61</v>
      </c>
      <c r="H1441" t="s">
        <v>61</v>
      </c>
      <c r="I1441" t="s">
        <v>61</v>
      </c>
      <c r="J1441" t="s">
        <v>61</v>
      </c>
      <c r="K1441" t="s">
        <v>61</v>
      </c>
      <c r="L1441" t="s">
        <v>61</v>
      </c>
      <c r="M1441" t="s">
        <v>61</v>
      </c>
      <c r="N1441" t="s">
        <v>61</v>
      </c>
    </row>
    <row r="1442" spans="1:14" x14ac:dyDescent="0.2">
      <c r="A1442" s="1" t="s">
        <v>8504</v>
      </c>
      <c r="B1442" s="1" t="s">
        <v>32346</v>
      </c>
      <c r="C1442" t="s">
        <v>6507</v>
      </c>
      <c r="D1442" s="22">
        <v>30333126</v>
      </c>
      <c r="E1442" t="s">
        <v>61</v>
      </c>
      <c r="F1442" t="s">
        <v>61</v>
      </c>
      <c r="G1442" t="s">
        <v>61</v>
      </c>
      <c r="H1442" t="s">
        <v>61</v>
      </c>
      <c r="I1442" t="s">
        <v>62</v>
      </c>
      <c r="J1442" t="s">
        <v>61</v>
      </c>
      <c r="K1442" t="s">
        <v>61</v>
      </c>
      <c r="L1442" t="s">
        <v>61</v>
      </c>
      <c r="M1442" t="s">
        <v>62</v>
      </c>
      <c r="N1442" t="s">
        <v>61</v>
      </c>
    </row>
    <row r="1443" spans="1:14" x14ac:dyDescent="0.2">
      <c r="A1443" s="1" t="s">
        <v>8505</v>
      </c>
      <c r="B1443" s="1" t="s">
        <v>32347</v>
      </c>
      <c r="C1443" t="s">
        <v>6508</v>
      </c>
      <c r="D1443" s="22">
        <v>30333126</v>
      </c>
      <c r="E1443" t="s">
        <v>61</v>
      </c>
      <c r="F1443" t="s">
        <v>61</v>
      </c>
      <c r="G1443" t="s">
        <v>61</v>
      </c>
      <c r="H1443" t="s">
        <v>61</v>
      </c>
      <c r="I1443" t="s">
        <v>61</v>
      </c>
      <c r="J1443" t="s">
        <v>61</v>
      </c>
      <c r="K1443" t="s">
        <v>61</v>
      </c>
      <c r="L1443" t="s">
        <v>61</v>
      </c>
      <c r="M1443" t="s">
        <v>62</v>
      </c>
      <c r="N1443" t="s">
        <v>61</v>
      </c>
    </row>
    <row r="1444" spans="1:14" x14ac:dyDescent="0.2">
      <c r="A1444" s="1" t="s">
        <v>8506</v>
      </c>
      <c r="B1444" s="1" t="s">
        <v>32348</v>
      </c>
      <c r="C1444" t="s">
        <v>6509</v>
      </c>
      <c r="D1444" s="22">
        <v>30333126</v>
      </c>
      <c r="E1444" t="s">
        <v>62</v>
      </c>
      <c r="F1444" t="s">
        <v>62</v>
      </c>
      <c r="G1444" t="s">
        <v>62</v>
      </c>
      <c r="H1444" t="s">
        <v>61</v>
      </c>
      <c r="I1444" t="s">
        <v>62</v>
      </c>
      <c r="J1444" t="s">
        <v>62</v>
      </c>
      <c r="K1444" t="s">
        <v>61</v>
      </c>
      <c r="L1444" t="s">
        <v>62</v>
      </c>
      <c r="M1444" t="s">
        <v>62</v>
      </c>
      <c r="N1444" t="s">
        <v>62</v>
      </c>
    </row>
    <row r="1445" spans="1:14" x14ac:dyDescent="0.2">
      <c r="A1445" s="1" t="s">
        <v>8507</v>
      </c>
      <c r="B1445" s="1" t="s">
        <v>32349</v>
      </c>
      <c r="C1445" t="s">
        <v>6510</v>
      </c>
      <c r="D1445" s="22">
        <v>30333126</v>
      </c>
      <c r="E1445" t="s">
        <v>61</v>
      </c>
      <c r="F1445" t="s">
        <v>61</v>
      </c>
      <c r="G1445" t="s">
        <v>61</v>
      </c>
      <c r="H1445" t="s">
        <v>61</v>
      </c>
      <c r="I1445" t="s">
        <v>61</v>
      </c>
      <c r="J1445" t="s">
        <v>61</v>
      </c>
      <c r="K1445" t="s">
        <v>61</v>
      </c>
      <c r="L1445" t="s">
        <v>62</v>
      </c>
      <c r="M1445" t="s">
        <v>62</v>
      </c>
      <c r="N1445" t="s">
        <v>61</v>
      </c>
    </row>
    <row r="1446" spans="1:14" x14ac:dyDescent="0.2">
      <c r="A1446" s="1" t="s">
        <v>8508</v>
      </c>
      <c r="B1446" s="1" t="s">
        <v>32350</v>
      </c>
      <c r="C1446" t="s">
        <v>6511</v>
      </c>
      <c r="D1446" s="22">
        <v>30333126</v>
      </c>
      <c r="E1446" t="s">
        <v>61</v>
      </c>
      <c r="F1446" t="s">
        <v>61</v>
      </c>
      <c r="G1446" t="s">
        <v>61</v>
      </c>
      <c r="I1446" t="s">
        <v>61</v>
      </c>
      <c r="J1446" t="s">
        <v>61</v>
      </c>
      <c r="K1446" t="s">
        <v>61</v>
      </c>
      <c r="L1446" t="s">
        <v>61</v>
      </c>
      <c r="M1446" t="s">
        <v>62</v>
      </c>
      <c r="N1446" t="s">
        <v>61</v>
      </c>
    </row>
    <row r="1447" spans="1:14" x14ac:dyDescent="0.2">
      <c r="A1447" s="1" t="s">
        <v>8509</v>
      </c>
      <c r="B1447" s="1" t="s">
        <v>32351</v>
      </c>
      <c r="C1447" t="s">
        <v>6512</v>
      </c>
      <c r="D1447" s="22">
        <v>30333126</v>
      </c>
      <c r="E1447" t="s">
        <v>62</v>
      </c>
      <c r="F1447" t="s">
        <v>61</v>
      </c>
      <c r="G1447" t="s">
        <v>61</v>
      </c>
      <c r="H1447" t="s">
        <v>61</v>
      </c>
      <c r="I1447" t="s">
        <v>61</v>
      </c>
      <c r="J1447" t="s">
        <v>61</v>
      </c>
      <c r="K1447" t="s">
        <v>61</v>
      </c>
      <c r="L1447" t="s">
        <v>62</v>
      </c>
      <c r="M1447" t="s">
        <v>62</v>
      </c>
      <c r="N1447" t="s">
        <v>61</v>
      </c>
    </row>
    <row r="1448" spans="1:14" x14ac:dyDescent="0.2">
      <c r="A1448" s="1" t="s">
        <v>8510</v>
      </c>
      <c r="B1448" s="1" t="s">
        <v>32352</v>
      </c>
      <c r="C1448" t="s">
        <v>6513</v>
      </c>
      <c r="D1448" s="22">
        <v>30333126</v>
      </c>
      <c r="E1448" t="s">
        <v>61</v>
      </c>
      <c r="F1448" t="s">
        <v>61</v>
      </c>
      <c r="G1448" t="s">
        <v>61</v>
      </c>
      <c r="H1448" t="s">
        <v>61</v>
      </c>
      <c r="I1448" t="s">
        <v>62</v>
      </c>
      <c r="J1448" t="s">
        <v>61</v>
      </c>
      <c r="K1448" t="s">
        <v>61</v>
      </c>
      <c r="L1448" t="s">
        <v>62</v>
      </c>
      <c r="M1448" t="s">
        <v>62</v>
      </c>
      <c r="N1448" t="s">
        <v>61</v>
      </c>
    </row>
    <row r="1449" spans="1:14" x14ac:dyDescent="0.2">
      <c r="A1449" s="1" t="s">
        <v>8511</v>
      </c>
      <c r="B1449" s="1" t="s">
        <v>32353</v>
      </c>
      <c r="C1449" t="s">
        <v>6514</v>
      </c>
      <c r="D1449" s="22">
        <v>30333126</v>
      </c>
      <c r="E1449" t="s">
        <v>62</v>
      </c>
      <c r="F1449" t="s">
        <v>62</v>
      </c>
      <c r="G1449" t="s">
        <v>62</v>
      </c>
      <c r="H1449" t="s">
        <v>62</v>
      </c>
      <c r="I1449" t="s">
        <v>62</v>
      </c>
      <c r="J1449" t="s">
        <v>62</v>
      </c>
      <c r="K1449" t="s">
        <v>62</v>
      </c>
      <c r="L1449" t="s">
        <v>62</v>
      </c>
      <c r="M1449" t="s">
        <v>62</v>
      </c>
      <c r="N1449" t="s">
        <v>62</v>
      </c>
    </row>
    <row r="1450" spans="1:14" x14ac:dyDescent="0.2">
      <c r="A1450" s="1" t="s">
        <v>8512</v>
      </c>
      <c r="B1450" s="1" t="s">
        <v>32354</v>
      </c>
      <c r="C1450" t="s">
        <v>6515</v>
      </c>
      <c r="D1450" s="22">
        <v>30333126</v>
      </c>
      <c r="E1450" t="s">
        <v>62</v>
      </c>
      <c r="F1450" t="s">
        <v>62</v>
      </c>
      <c r="G1450" t="s">
        <v>62</v>
      </c>
      <c r="H1450" t="s">
        <v>62</v>
      </c>
      <c r="I1450" t="s">
        <v>62</v>
      </c>
      <c r="J1450" t="s">
        <v>62</v>
      </c>
      <c r="K1450" t="s">
        <v>62</v>
      </c>
      <c r="L1450" t="s">
        <v>62</v>
      </c>
      <c r="M1450" t="s">
        <v>62</v>
      </c>
      <c r="N1450" t="s">
        <v>62</v>
      </c>
    </row>
    <row r="1451" spans="1:14" x14ac:dyDescent="0.2">
      <c r="A1451" s="1" t="s">
        <v>8513</v>
      </c>
      <c r="B1451" s="1" t="s">
        <v>32355</v>
      </c>
      <c r="C1451" t="s">
        <v>6516</v>
      </c>
      <c r="D1451" s="22">
        <v>30333126</v>
      </c>
      <c r="E1451" t="s">
        <v>61</v>
      </c>
      <c r="F1451" t="s">
        <v>61</v>
      </c>
      <c r="G1451" t="s">
        <v>61</v>
      </c>
      <c r="H1451" t="s">
        <v>61</v>
      </c>
      <c r="I1451" t="s">
        <v>61</v>
      </c>
      <c r="J1451" t="s">
        <v>61</v>
      </c>
      <c r="K1451" t="s">
        <v>61</v>
      </c>
      <c r="L1451" t="s">
        <v>61</v>
      </c>
      <c r="M1451" t="s">
        <v>62</v>
      </c>
      <c r="N1451" t="s">
        <v>61</v>
      </c>
    </row>
    <row r="1452" spans="1:14" x14ac:dyDescent="0.2">
      <c r="A1452" s="1" t="s">
        <v>8514</v>
      </c>
      <c r="B1452" s="1" t="s">
        <v>32356</v>
      </c>
      <c r="C1452" t="s">
        <v>6517</v>
      </c>
      <c r="D1452" s="22">
        <v>30333126</v>
      </c>
      <c r="E1452" t="s">
        <v>62</v>
      </c>
      <c r="G1452" t="s">
        <v>61</v>
      </c>
      <c r="I1452" t="s">
        <v>62</v>
      </c>
      <c r="J1452" t="s">
        <v>61</v>
      </c>
      <c r="K1452" t="s">
        <v>61</v>
      </c>
      <c r="L1452" t="s">
        <v>61</v>
      </c>
      <c r="M1452" t="s">
        <v>62</v>
      </c>
      <c r="N1452" t="s">
        <v>61</v>
      </c>
    </row>
    <row r="1453" spans="1:14" x14ac:dyDescent="0.2">
      <c r="A1453" s="1" t="s">
        <v>8515</v>
      </c>
      <c r="B1453" s="1" t="s">
        <v>32357</v>
      </c>
      <c r="C1453" t="s">
        <v>6518</v>
      </c>
      <c r="D1453" s="22">
        <v>30333126</v>
      </c>
      <c r="E1453" t="s">
        <v>61</v>
      </c>
      <c r="F1453" t="s">
        <v>61</v>
      </c>
      <c r="G1453" t="s">
        <v>61</v>
      </c>
      <c r="H1453" t="s">
        <v>61</v>
      </c>
      <c r="I1453" t="s">
        <v>62</v>
      </c>
      <c r="J1453" t="s">
        <v>61</v>
      </c>
      <c r="K1453" t="s">
        <v>61</v>
      </c>
      <c r="L1453" t="s">
        <v>61</v>
      </c>
      <c r="M1453" t="s">
        <v>62</v>
      </c>
      <c r="N1453" t="s">
        <v>61</v>
      </c>
    </row>
    <row r="1454" spans="1:14" x14ac:dyDescent="0.2">
      <c r="A1454" s="1" t="s">
        <v>8516</v>
      </c>
      <c r="B1454" s="1" t="s">
        <v>32358</v>
      </c>
      <c r="C1454" t="s">
        <v>6519</v>
      </c>
      <c r="D1454" s="22">
        <v>30333126</v>
      </c>
      <c r="E1454" t="s">
        <v>61</v>
      </c>
      <c r="F1454" t="s">
        <v>61</v>
      </c>
      <c r="G1454" t="s">
        <v>61</v>
      </c>
      <c r="H1454" t="s">
        <v>61</v>
      </c>
      <c r="I1454" t="s">
        <v>61</v>
      </c>
      <c r="J1454" t="s">
        <v>61</v>
      </c>
      <c r="K1454" t="s">
        <v>61</v>
      </c>
      <c r="L1454" t="s">
        <v>61</v>
      </c>
      <c r="M1454" t="s">
        <v>62</v>
      </c>
      <c r="N1454" t="s">
        <v>61</v>
      </c>
    </row>
    <row r="1455" spans="1:14" x14ac:dyDescent="0.2">
      <c r="A1455" s="1" t="s">
        <v>8517</v>
      </c>
      <c r="B1455" s="1" t="s">
        <v>32359</v>
      </c>
      <c r="C1455" t="s">
        <v>6520</v>
      </c>
      <c r="D1455" s="22">
        <v>30333126</v>
      </c>
      <c r="E1455" t="s">
        <v>61</v>
      </c>
      <c r="F1455" t="s">
        <v>61</v>
      </c>
      <c r="G1455" t="s">
        <v>61</v>
      </c>
      <c r="H1455" t="s">
        <v>61</v>
      </c>
      <c r="I1455" t="s">
        <v>62</v>
      </c>
      <c r="J1455" t="s">
        <v>61</v>
      </c>
      <c r="K1455" t="s">
        <v>61</v>
      </c>
      <c r="L1455" t="s">
        <v>62</v>
      </c>
      <c r="M1455" t="s">
        <v>62</v>
      </c>
      <c r="N1455" t="s">
        <v>61</v>
      </c>
    </row>
    <row r="1456" spans="1:14" x14ac:dyDescent="0.2">
      <c r="A1456" s="1" t="s">
        <v>8518</v>
      </c>
      <c r="B1456" s="1" t="s">
        <v>32360</v>
      </c>
      <c r="C1456" t="s">
        <v>6521</v>
      </c>
      <c r="D1456" s="22">
        <v>30333126</v>
      </c>
      <c r="E1456" t="s">
        <v>61</v>
      </c>
      <c r="F1456" t="s">
        <v>61</v>
      </c>
      <c r="G1456" t="s">
        <v>61</v>
      </c>
      <c r="H1456" t="s">
        <v>61</v>
      </c>
      <c r="I1456" t="s">
        <v>61</v>
      </c>
      <c r="J1456" t="s">
        <v>61</v>
      </c>
      <c r="K1456" t="s">
        <v>61</v>
      </c>
      <c r="L1456" t="s">
        <v>61</v>
      </c>
      <c r="M1456" t="s">
        <v>62</v>
      </c>
      <c r="N1456" t="s">
        <v>61</v>
      </c>
    </row>
    <row r="1457" spans="1:14" x14ac:dyDescent="0.2">
      <c r="A1457" s="1" t="s">
        <v>8519</v>
      </c>
      <c r="B1457" s="1" t="s">
        <v>32361</v>
      </c>
      <c r="C1457" t="s">
        <v>6522</v>
      </c>
      <c r="D1457" s="22">
        <v>30333126</v>
      </c>
      <c r="E1457" t="s">
        <v>61</v>
      </c>
      <c r="F1457" t="s">
        <v>61</v>
      </c>
      <c r="G1457" t="s">
        <v>61</v>
      </c>
      <c r="H1457" t="s">
        <v>61</v>
      </c>
      <c r="I1457" t="s">
        <v>61</v>
      </c>
      <c r="J1457" t="s">
        <v>61</v>
      </c>
      <c r="K1457" t="s">
        <v>61</v>
      </c>
      <c r="L1457" t="s">
        <v>61</v>
      </c>
      <c r="M1457" t="s">
        <v>62</v>
      </c>
      <c r="N1457" t="s">
        <v>61</v>
      </c>
    </row>
    <row r="1458" spans="1:14" x14ac:dyDescent="0.2">
      <c r="A1458" s="1" t="s">
        <v>8520</v>
      </c>
      <c r="B1458" s="1" t="s">
        <v>32362</v>
      </c>
      <c r="C1458" t="s">
        <v>6523</v>
      </c>
      <c r="D1458" s="22">
        <v>30333126</v>
      </c>
      <c r="E1458" t="s">
        <v>61</v>
      </c>
      <c r="F1458" t="s">
        <v>61</v>
      </c>
      <c r="G1458" t="s">
        <v>61</v>
      </c>
      <c r="H1458" t="s">
        <v>61</v>
      </c>
      <c r="I1458" t="s">
        <v>62</v>
      </c>
      <c r="J1458" t="s">
        <v>61</v>
      </c>
      <c r="K1458" t="s">
        <v>61</v>
      </c>
      <c r="L1458" t="s">
        <v>61</v>
      </c>
      <c r="M1458" t="s">
        <v>62</v>
      </c>
      <c r="N1458" t="s">
        <v>61</v>
      </c>
    </row>
    <row r="1459" spans="1:14" x14ac:dyDescent="0.2">
      <c r="A1459" s="1" t="s">
        <v>8521</v>
      </c>
      <c r="B1459" s="1" t="s">
        <v>32363</v>
      </c>
      <c r="C1459" t="s">
        <v>6524</v>
      </c>
      <c r="D1459" s="22">
        <v>30333126</v>
      </c>
      <c r="E1459" t="s">
        <v>61</v>
      </c>
      <c r="F1459" t="s">
        <v>61</v>
      </c>
      <c r="G1459" t="s">
        <v>61</v>
      </c>
      <c r="H1459" t="s">
        <v>61</v>
      </c>
      <c r="I1459" t="s">
        <v>62</v>
      </c>
      <c r="J1459" t="s">
        <v>61</v>
      </c>
      <c r="K1459" t="s">
        <v>62</v>
      </c>
      <c r="L1459" t="s">
        <v>62</v>
      </c>
      <c r="M1459" t="s">
        <v>62</v>
      </c>
      <c r="N1459" t="s">
        <v>61</v>
      </c>
    </row>
    <row r="1460" spans="1:14" x14ac:dyDescent="0.2">
      <c r="A1460" s="1" t="s">
        <v>8522</v>
      </c>
      <c r="B1460" s="1" t="s">
        <v>32364</v>
      </c>
      <c r="C1460" t="s">
        <v>6525</v>
      </c>
      <c r="D1460" s="22">
        <v>30333126</v>
      </c>
      <c r="E1460" t="s">
        <v>61</v>
      </c>
      <c r="F1460" t="s">
        <v>61</v>
      </c>
      <c r="G1460" t="s">
        <v>61</v>
      </c>
      <c r="H1460" t="s">
        <v>61</v>
      </c>
      <c r="I1460" t="s">
        <v>61</v>
      </c>
      <c r="J1460" t="s">
        <v>61</v>
      </c>
      <c r="K1460" t="s">
        <v>61</v>
      </c>
      <c r="L1460" t="s">
        <v>61</v>
      </c>
      <c r="M1460" t="s">
        <v>62</v>
      </c>
      <c r="N1460" t="s">
        <v>61</v>
      </c>
    </row>
    <row r="1461" spans="1:14" x14ac:dyDescent="0.2">
      <c r="A1461" s="1" t="s">
        <v>8523</v>
      </c>
      <c r="B1461" s="1" t="s">
        <v>32365</v>
      </c>
      <c r="C1461" t="s">
        <v>6526</v>
      </c>
      <c r="D1461" s="22">
        <v>30333126</v>
      </c>
      <c r="E1461" t="s">
        <v>61</v>
      </c>
      <c r="F1461" t="s">
        <v>61</v>
      </c>
      <c r="G1461" t="s">
        <v>61</v>
      </c>
      <c r="H1461" t="s">
        <v>61</v>
      </c>
      <c r="I1461" t="s">
        <v>61</v>
      </c>
      <c r="J1461" t="s">
        <v>61</v>
      </c>
      <c r="K1461" t="s">
        <v>61</v>
      </c>
      <c r="L1461" t="s">
        <v>61</v>
      </c>
      <c r="M1461" t="s">
        <v>62</v>
      </c>
      <c r="N1461" t="s">
        <v>61</v>
      </c>
    </row>
    <row r="1462" spans="1:14" x14ac:dyDescent="0.2">
      <c r="A1462" s="1" t="s">
        <v>8524</v>
      </c>
      <c r="B1462" s="1" t="s">
        <v>32366</v>
      </c>
      <c r="C1462" t="s">
        <v>6527</v>
      </c>
      <c r="D1462" s="22">
        <v>30333126</v>
      </c>
      <c r="E1462" t="s">
        <v>61</v>
      </c>
      <c r="F1462" t="s">
        <v>61</v>
      </c>
      <c r="G1462" t="s">
        <v>61</v>
      </c>
      <c r="H1462" t="s">
        <v>61</v>
      </c>
      <c r="I1462" t="s">
        <v>61</v>
      </c>
      <c r="J1462" t="s">
        <v>61</v>
      </c>
      <c r="K1462" t="s">
        <v>61</v>
      </c>
      <c r="L1462" t="s">
        <v>61</v>
      </c>
      <c r="M1462" t="s">
        <v>62</v>
      </c>
      <c r="N1462" t="s">
        <v>61</v>
      </c>
    </row>
    <row r="1463" spans="1:14" x14ac:dyDescent="0.2">
      <c r="A1463" s="1" t="s">
        <v>8525</v>
      </c>
      <c r="B1463" s="1" t="s">
        <v>32367</v>
      </c>
      <c r="C1463" t="s">
        <v>6528</v>
      </c>
      <c r="D1463" s="22">
        <v>30333126</v>
      </c>
      <c r="E1463" t="s">
        <v>61</v>
      </c>
      <c r="F1463" t="s">
        <v>61</v>
      </c>
      <c r="G1463" t="s">
        <v>61</v>
      </c>
      <c r="H1463" t="s">
        <v>61</v>
      </c>
      <c r="I1463" t="s">
        <v>61</v>
      </c>
      <c r="J1463" t="s">
        <v>61</v>
      </c>
      <c r="K1463" t="s">
        <v>61</v>
      </c>
      <c r="L1463" t="s">
        <v>61</v>
      </c>
      <c r="M1463" t="s">
        <v>62</v>
      </c>
      <c r="N1463" t="s">
        <v>61</v>
      </c>
    </row>
    <row r="1464" spans="1:14" x14ac:dyDescent="0.2">
      <c r="A1464" s="1" t="s">
        <v>8526</v>
      </c>
      <c r="B1464" s="1" t="s">
        <v>32368</v>
      </c>
      <c r="C1464" t="s">
        <v>6529</v>
      </c>
      <c r="D1464" s="22">
        <v>30333126</v>
      </c>
      <c r="E1464" t="s">
        <v>61</v>
      </c>
      <c r="F1464" t="s">
        <v>61</v>
      </c>
      <c r="G1464" t="s">
        <v>61</v>
      </c>
      <c r="H1464" t="s">
        <v>61</v>
      </c>
      <c r="I1464" t="s">
        <v>61</v>
      </c>
      <c r="J1464" t="s">
        <v>61</v>
      </c>
      <c r="K1464" t="s">
        <v>61</v>
      </c>
      <c r="L1464" t="s">
        <v>61</v>
      </c>
      <c r="M1464" t="s">
        <v>62</v>
      </c>
      <c r="N1464" t="s">
        <v>61</v>
      </c>
    </row>
    <row r="1465" spans="1:14" x14ac:dyDescent="0.2">
      <c r="A1465" s="1" t="s">
        <v>8527</v>
      </c>
      <c r="B1465" s="1" t="s">
        <v>32369</v>
      </c>
      <c r="C1465" t="s">
        <v>6530</v>
      </c>
      <c r="D1465" s="22">
        <v>30333126</v>
      </c>
      <c r="E1465" t="s">
        <v>61</v>
      </c>
      <c r="F1465" t="s">
        <v>61</v>
      </c>
      <c r="G1465" t="s">
        <v>61</v>
      </c>
      <c r="H1465" t="s">
        <v>61</v>
      </c>
      <c r="I1465" t="s">
        <v>61</v>
      </c>
      <c r="J1465" t="s">
        <v>61</v>
      </c>
      <c r="K1465" t="s">
        <v>61</v>
      </c>
      <c r="L1465" t="s">
        <v>62</v>
      </c>
      <c r="M1465" t="s">
        <v>62</v>
      </c>
      <c r="N1465" t="s">
        <v>61</v>
      </c>
    </row>
    <row r="1466" spans="1:14" x14ac:dyDescent="0.2">
      <c r="A1466" s="1" t="s">
        <v>8528</v>
      </c>
      <c r="B1466" s="1" t="s">
        <v>32370</v>
      </c>
      <c r="C1466" t="s">
        <v>6531</v>
      </c>
      <c r="D1466" s="22">
        <v>30333126</v>
      </c>
      <c r="E1466" t="s">
        <v>62</v>
      </c>
      <c r="F1466" t="s">
        <v>61</v>
      </c>
      <c r="G1466" t="s">
        <v>61</v>
      </c>
      <c r="H1466" t="s">
        <v>61</v>
      </c>
      <c r="I1466" t="s">
        <v>61</v>
      </c>
      <c r="J1466" t="s">
        <v>61</v>
      </c>
      <c r="K1466" t="s">
        <v>62</v>
      </c>
      <c r="L1466" t="s">
        <v>62</v>
      </c>
      <c r="M1466" t="s">
        <v>62</v>
      </c>
      <c r="N1466" t="s">
        <v>61</v>
      </c>
    </row>
    <row r="1467" spans="1:14" x14ac:dyDescent="0.2">
      <c r="A1467" s="1" t="s">
        <v>8529</v>
      </c>
      <c r="B1467" s="1" t="s">
        <v>32371</v>
      </c>
      <c r="C1467" t="s">
        <v>6532</v>
      </c>
      <c r="D1467" s="22">
        <v>30333126</v>
      </c>
      <c r="E1467" t="s">
        <v>62</v>
      </c>
      <c r="F1467" t="s">
        <v>61</v>
      </c>
      <c r="G1467" t="s">
        <v>61</v>
      </c>
      <c r="H1467" t="s">
        <v>61</v>
      </c>
      <c r="I1467" t="s">
        <v>62</v>
      </c>
      <c r="J1467" t="s">
        <v>61</v>
      </c>
      <c r="K1467" t="s">
        <v>61</v>
      </c>
      <c r="L1467" t="s">
        <v>62</v>
      </c>
      <c r="M1467" t="s">
        <v>62</v>
      </c>
      <c r="N1467" t="s">
        <v>61</v>
      </c>
    </row>
    <row r="1468" spans="1:14" x14ac:dyDescent="0.2">
      <c r="A1468" s="1" t="s">
        <v>8530</v>
      </c>
      <c r="B1468" s="1" t="s">
        <v>32372</v>
      </c>
      <c r="C1468" t="s">
        <v>6533</v>
      </c>
      <c r="D1468" s="22">
        <v>30333126</v>
      </c>
      <c r="E1468" t="s">
        <v>61</v>
      </c>
      <c r="F1468" t="s">
        <v>61</v>
      </c>
      <c r="G1468" t="s">
        <v>61</v>
      </c>
      <c r="H1468" t="s">
        <v>61</v>
      </c>
      <c r="I1468" t="s">
        <v>62</v>
      </c>
      <c r="J1468" t="s">
        <v>61</v>
      </c>
      <c r="K1468" t="s">
        <v>61</v>
      </c>
      <c r="L1468" t="s">
        <v>62</v>
      </c>
      <c r="M1468" t="s">
        <v>62</v>
      </c>
      <c r="N1468" t="s">
        <v>61</v>
      </c>
    </row>
    <row r="1469" spans="1:14" x14ac:dyDescent="0.2">
      <c r="A1469" s="1" t="s">
        <v>8531</v>
      </c>
      <c r="B1469" s="1" t="s">
        <v>32373</v>
      </c>
      <c r="C1469" t="s">
        <v>6534</v>
      </c>
      <c r="D1469" s="22">
        <v>30333126</v>
      </c>
      <c r="E1469" t="s">
        <v>61</v>
      </c>
      <c r="F1469" t="s">
        <v>61</v>
      </c>
      <c r="G1469" t="s">
        <v>61</v>
      </c>
      <c r="H1469" t="s">
        <v>61</v>
      </c>
      <c r="I1469" t="s">
        <v>61</v>
      </c>
      <c r="J1469" t="s">
        <v>61</v>
      </c>
      <c r="K1469" t="s">
        <v>61</v>
      </c>
      <c r="L1469" t="s">
        <v>61</v>
      </c>
      <c r="M1469" t="s">
        <v>62</v>
      </c>
      <c r="N1469" t="s">
        <v>61</v>
      </c>
    </row>
    <row r="1470" spans="1:14" x14ac:dyDescent="0.2">
      <c r="A1470" s="1" t="s">
        <v>8532</v>
      </c>
      <c r="B1470" s="1" t="s">
        <v>32374</v>
      </c>
      <c r="C1470" t="s">
        <v>6535</v>
      </c>
      <c r="D1470" s="22">
        <v>30333126</v>
      </c>
      <c r="E1470" t="s">
        <v>62</v>
      </c>
      <c r="F1470" t="s">
        <v>62</v>
      </c>
      <c r="G1470" t="s">
        <v>62</v>
      </c>
      <c r="H1470" t="s">
        <v>62</v>
      </c>
      <c r="I1470" t="s">
        <v>62</v>
      </c>
      <c r="J1470" t="s">
        <v>62</v>
      </c>
      <c r="K1470" t="s">
        <v>61</v>
      </c>
      <c r="L1470" t="s">
        <v>62</v>
      </c>
      <c r="M1470" t="s">
        <v>62</v>
      </c>
      <c r="N1470" t="s">
        <v>62</v>
      </c>
    </row>
    <row r="1471" spans="1:14" x14ac:dyDescent="0.2">
      <c r="A1471" s="1" t="s">
        <v>8533</v>
      </c>
      <c r="B1471" s="1" t="s">
        <v>32375</v>
      </c>
      <c r="C1471" t="s">
        <v>6536</v>
      </c>
      <c r="D1471" s="22">
        <v>30333126</v>
      </c>
      <c r="E1471" t="s">
        <v>61</v>
      </c>
      <c r="F1471" t="s">
        <v>61</v>
      </c>
      <c r="G1471" t="s">
        <v>61</v>
      </c>
      <c r="H1471" t="s">
        <v>61</v>
      </c>
      <c r="I1471" t="s">
        <v>61</v>
      </c>
      <c r="J1471" t="s">
        <v>61</v>
      </c>
      <c r="K1471" t="s">
        <v>61</v>
      </c>
      <c r="L1471" t="s">
        <v>61</v>
      </c>
      <c r="M1471" t="s">
        <v>62</v>
      </c>
      <c r="N1471" t="s">
        <v>61</v>
      </c>
    </row>
    <row r="1472" spans="1:14" x14ac:dyDescent="0.2">
      <c r="A1472" s="1" t="s">
        <v>8534</v>
      </c>
      <c r="B1472" s="1" t="s">
        <v>32376</v>
      </c>
      <c r="C1472" t="s">
        <v>6537</v>
      </c>
      <c r="D1472" s="22">
        <v>30333126</v>
      </c>
      <c r="E1472" t="s">
        <v>62</v>
      </c>
      <c r="F1472" t="s">
        <v>61</v>
      </c>
      <c r="G1472" t="s">
        <v>61</v>
      </c>
      <c r="H1472" t="s">
        <v>61</v>
      </c>
      <c r="I1472" t="s">
        <v>61</v>
      </c>
      <c r="J1472" t="s">
        <v>61</v>
      </c>
      <c r="K1472" t="s">
        <v>62</v>
      </c>
      <c r="L1472" t="s">
        <v>62</v>
      </c>
      <c r="M1472" t="s">
        <v>62</v>
      </c>
      <c r="N1472" t="s">
        <v>61</v>
      </c>
    </row>
    <row r="1473" spans="1:14" x14ac:dyDescent="0.2">
      <c r="A1473" s="1" t="s">
        <v>8535</v>
      </c>
      <c r="B1473" s="1" t="s">
        <v>32377</v>
      </c>
      <c r="C1473" t="s">
        <v>6538</v>
      </c>
      <c r="D1473" s="22">
        <v>30333126</v>
      </c>
      <c r="E1473" t="s">
        <v>61</v>
      </c>
      <c r="F1473" t="s">
        <v>61</v>
      </c>
      <c r="G1473" t="s">
        <v>61</v>
      </c>
      <c r="H1473" t="s">
        <v>61</v>
      </c>
      <c r="I1473" t="s">
        <v>62</v>
      </c>
      <c r="J1473" t="s">
        <v>61</v>
      </c>
      <c r="K1473" t="s">
        <v>61</v>
      </c>
      <c r="L1473" t="s">
        <v>62</v>
      </c>
      <c r="M1473" t="s">
        <v>62</v>
      </c>
      <c r="N1473" t="s">
        <v>61</v>
      </c>
    </row>
    <row r="1474" spans="1:14" x14ac:dyDescent="0.2">
      <c r="A1474" s="1" t="s">
        <v>8536</v>
      </c>
      <c r="B1474" s="1" t="s">
        <v>32378</v>
      </c>
      <c r="C1474" t="s">
        <v>6539</v>
      </c>
      <c r="D1474" s="22">
        <v>30333126</v>
      </c>
      <c r="E1474" t="s">
        <v>61</v>
      </c>
      <c r="F1474" t="s">
        <v>61</v>
      </c>
      <c r="G1474" t="s">
        <v>61</v>
      </c>
      <c r="H1474" t="s">
        <v>61</v>
      </c>
      <c r="I1474" t="s">
        <v>61</v>
      </c>
      <c r="J1474" t="s">
        <v>61</v>
      </c>
      <c r="K1474" t="s">
        <v>61</v>
      </c>
      <c r="L1474" t="s">
        <v>61</v>
      </c>
      <c r="M1474" t="s">
        <v>62</v>
      </c>
      <c r="N1474" t="s">
        <v>61</v>
      </c>
    </row>
    <row r="1475" spans="1:14" x14ac:dyDescent="0.2">
      <c r="A1475" s="1" t="s">
        <v>8537</v>
      </c>
      <c r="B1475" s="1" t="s">
        <v>32379</v>
      </c>
      <c r="C1475" t="s">
        <v>6540</v>
      </c>
      <c r="D1475" s="22">
        <v>30333126</v>
      </c>
      <c r="E1475" t="s">
        <v>62</v>
      </c>
      <c r="F1475" t="s">
        <v>61</v>
      </c>
      <c r="G1475" t="s">
        <v>61</v>
      </c>
      <c r="H1475" t="s">
        <v>61</v>
      </c>
      <c r="I1475" t="s">
        <v>62</v>
      </c>
      <c r="J1475" t="s">
        <v>61</v>
      </c>
      <c r="K1475" t="s">
        <v>61</v>
      </c>
      <c r="L1475" t="s">
        <v>62</v>
      </c>
      <c r="M1475" t="s">
        <v>62</v>
      </c>
      <c r="N1475" t="s">
        <v>61</v>
      </c>
    </row>
    <row r="1476" spans="1:14" x14ac:dyDescent="0.2">
      <c r="A1476" s="1" t="s">
        <v>8538</v>
      </c>
      <c r="B1476" s="1" t="s">
        <v>32380</v>
      </c>
      <c r="C1476" t="s">
        <v>6541</v>
      </c>
      <c r="D1476" s="22">
        <v>30333126</v>
      </c>
      <c r="E1476" t="s">
        <v>62</v>
      </c>
      <c r="F1476" t="s">
        <v>61</v>
      </c>
      <c r="G1476" t="s">
        <v>62</v>
      </c>
      <c r="H1476" t="s">
        <v>61</v>
      </c>
      <c r="I1476" t="s">
        <v>62</v>
      </c>
      <c r="J1476" t="s">
        <v>61</v>
      </c>
      <c r="K1476" t="s">
        <v>61</v>
      </c>
      <c r="L1476" t="s">
        <v>62</v>
      </c>
      <c r="M1476" t="s">
        <v>62</v>
      </c>
    </row>
    <row r="1477" spans="1:14" x14ac:dyDescent="0.2">
      <c r="A1477" s="1" t="s">
        <v>8539</v>
      </c>
      <c r="B1477" s="1" t="s">
        <v>32381</v>
      </c>
      <c r="C1477" t="s">
        <v>6542</v>
      </c>
      <c r="D1477" s="22">
        <v>30333126</v>
      </c>
      <c r="E1477" t="s">
        <v>61</v>
      </c>
      <c r="F1477" t="s">
        <v>61</v>
      </c>
      <c r="G1477" t="s">
        <v>61</v>
      </c>
      <c r="H1477" t="s">
        <v>61</v>
      </c>
      <c r="I1477" t="s">
        <v>62</v>
      </c>
      <c r="J1477" t="s">
        <v>61</v>
      </c>
      <c r="K1477" t="s">
        <v>61</v>
      </c>
      <c r="L1477" t="s">
        <v>61</v>
      </c>
      <c r="M1477" t="s">
        <v>62</v>
      </c>
      <c r="N1477" t="s">
        <v>61</v>
      </c>
    </row>
    <row r="1478" spans="1:14" x14ac:dyDescent="0.2">
      <c r="A1478" s="1" t="s">
        <v>8540</v>
      </c>
      <c r="B1478" s="1" t="s">
        <v>32382</v>
      </c>
      <c r="C1478" t="s">
        <v>6543</v>
      </c>
      <c r="D1478" s="22">
        <v>30333126</v>
      </c>
      <c r="E1478" t="s">
        <v>61</v>
      </c>
      <c r="F1478" t="s">
        <v>61</v>
      </c>
      <c r="G1478" t="s">
        <v>61</v>
      </c>
      <c r="H1478" t="s">
        <v>61</v>
      </c>
      <c r="I1478" t="s">
        <v>62</v>
      </c>
      <c r="J1478" t="s">
        <v>61</v>
      </c>
      <c r="L1478" t="s">
        <v>62</v>
      </c>
      <c r="M1478" t="s">
        <v>62</v>
      </c>
      <c r="N1478" t="s">
        <v>61</v>
      </c>
    </row>
    <row r="1479" spans="1:14" x14ac:dyDescent="0.2">
      <c r="A1479" s="1" t="s">
        <v>8541</v>
      </c>
      <c r="B1479" s="1" t="s">
        <v>32383</v>
      </c>
      <c r="C1479" t="s">
        <v>6544</v>
      </c>
      <c r="D1479" s="22">
        <v>30333126</v>
      </c>
      <c r="E1479" t="s">
        <v>61</v>
      </c>
      <c r="F1479" t="s">
        <v>61</v>
      </c>
      <c r="G1479" t="s">
        <v>61</v>
      </c>
      <c r="H1479" t="s">
        <v>61</v>
      </c>
      <c r="I1479" t="s">
        <v>61</v>
      </c>
      <c r="J1479" t="s">
        <v>61</v>
      </c>
      <c r="K1479" t="s">
        <v>61</v>
      </c>
      <c r="L1479" t="s">
        <v>61</v>
      </c>
      <c r="M1479" t="s">
        <v>62</v>
      </c>
      <c r="N1479" t="s">
        <v>61</v>
      </c>
    </row>
    <row r="1480" spans="1:14" x14ac:dyDescent="0.2">
      <c r="A1480" s="1" t="s">
        <v>8542</v>
      </c>
      <c r="B1480" s="1" t="s">
        <v>32384</v>
      </c>
      <c r="C1480" t="s">
        <v>6545</v>
      </c>
      <c r="D1480" s="22">
        <v>30333126</v>
      </c>
      <c r="E1480" t="s">
        <v>62</v>
      </c>
      <c r="F1480" t="s">
        <v>62</v>
      </c>
      <c r="G1480" t="s">
        <v>62</v>
      </c>
      <c r="H1480" t="s">
        <v>61</v>
      </c>
      <c r="I1480" t="s">
        <v>61</v>
      </c>
      <c r="J1480" t="s">
        <v>62</v>
      </c>
      <c r="K1480" t="s">
        <v>61</v>
      </c>
      <c r="L1480" t="s">
        <v>61</v>
      </c>
      <c r="M1480" t="s">
        <v>61</v>
      </c>
      <c r="N1480" t="s">
        <v>62</v>
      </c>
    </row>
    <row r="1481" spans="1:14" x14ac:dyDescent="0.2">
      <c r="A1481" s="1" t="s">
        <v>8543</v>
      </c>
      <c r="B1481" s="1" t="s">
        <v>32385</v>
      </c>
      <c r="C1481" t="s">
        <v>6546</v>
      </c>
      <c r="D1481" s="22">
        <v>30333126</v>
      </c>
      <c r="E1481" t="s">
        <v>61</v>
      </c>
      <c r="F1481" t="s">
        <v>61</v>
      </c>
      <c r="G1481" t="s">
        <v>61</v>
      </c>
      <c r="H1481" t="s">
        <v>61</v>
      </c>
      <c r="I1481" t="s">
        <v>61</v>
      </c>
      <c r="J1481" t="s">
        <v>61</v>
      </c>
      <c r="K1481" t="s">
        <v>61</v>
      </c>
      <c r="L1481" t="s">
        <v>61</v>
      </c>
      <c r="M1481" t="s">
        <v>62</v>
      </c>
      <c r="N1481" t="s">
        <v>61</v>
      </c>
    </row>
    <row r="1482" spans="1:14" x14ac:dyDescent="0.2">
      <c r="A1482" s="1" t="s">
        <v>8544</v>
      </c>
      <c r="B1482" s="1" t="s">
        <v>32386</v>
      </c>
      <c r="C1482" t="s">
        <v>6547</v>
      </c>
      <c r="D1482" s="22">
        <v>30333126</v>
      </c>
      <c r="E1482" t="s">
        <v>61</v>
      </c>
      <c r="F1482" t="s">
        <v>61</v>
      </c>
      <c r="G1482" t="s">
        <v>61</v>
      </c>
      <c r="H1482" t="s">
        <v>61</v>
      </c>
      <c r="I1482" t="s">
        <v>61</v>
      </c>
      <c r="J1482" t="s">
        <v>61</v>
      </c>
      <c r="K1482" t="s">
        <v>61</v>
      </c>
      <c r="L1482" t="s">
        <v>62</v>
      </c>
      <c r="M1482" t="s">
        <v>61</v>
      </c>
      <c r="N1482" t="s">
        <v>61</v>
      </c>
    </row>
    <row r="1483" spans="1:14" x14ac:dyDescent="0.2">
      <c r="A1483" s="1" t="s">
        <v>8545</v>
      </c>
      <c r="B1483" s="1" t="s">
        <v>32387</v>
      </c>
      <c r="C1483" t="s">
        <v>6548</v>
      </c>
      <c r="D1483" s="22">
        <v>30333126</v>
      </c>
      <c r="E1483" t="s">
        <v>62</v>
      </c>
      <c r="F1483" t="s">
        <v>62</v>
      </c>
      <c r="G1483" t="s">
        <v>62</v>
      </c>
      <c r="H1483" t="s">
        <v>62</v>
      </c>
      <c r="I1483" t="s">
        <v>62</v>
      </c>
      <c r="J1483" t="s">
        <v>62</v>
      </c>
      <c r="K1483" t="s">
        <v>61</v>
      </c>
      <c r="L1483" t="s">
        <v>62</v>
      </c>
      <c r="M1483" t="s">
        <v>62</v>
      </c>
      <c r="N1483" t="s">
        <v>62</v>
      </c>
    </row>
    <row r="1484" spans="1:14" x14ac:dyDescent="0.2">
      <c r="A1484" s="1" t="s">
        <v>8546</v>
      </c>
      <c r="B1484" s="1" t="s">
        <v>32388</v>
      </c>
      <c r="C1484" t="s">
        <v>6549</v>
      </c>
      <c r="D1484" s="22">
        <v>30333126</v>
      </c>
      <c r="E1484" t="s">
        <v>61</v>
      </c>
      <c r="F1484" t="s">
        <v>61</v>
      </c>
      <c r="G1484" t="s">
        <v>61</v>
      </c>
      <c r="H1484" t="s">
        <v>61</v>
      </c>
      <c r="I1484" t="s">
        <v>61</v>
      </c>
      <c r="J1484" t="s">
        <v>61</v>
      </c>
      <c r="K1484" t="s">
        <v>61</v>
      </c>
      <c r="L1484" t="s">
        <v>61</v>
      </c>
      <c r="M1484" t="s">
        <v>62</v>
      </c>
      <c r="N1484" t="s">
        <v>61</v>
      </c>
    </row>
    <row r="1485" spans="1:14" x14ac:dyDescent="0.2">
      <c r="A1485" s="1" t="s">
        <v>8547</v>
      </c>
      <c r="B1485" s="1" t="s">
        <v>32389</v>
      </c>
      <c r="C1485" t="s">
        <v>6550</v>
      </c>
      <c r="D1485" s="22">
        <v>30333126</v>
      </c>
      <c r="E1485" t="s">
        <v>61</v>
      </c>
      <c r="F1485" t="s">
        <v>61</v>
      </c>
      <c r="G1485" t="s">
        <v>61</v>
      </c>
      <c r="H1485" t="s">
        <v>61</v>
      </c>
      <c r="I1485" t="s">
        <v>62</v>
      </c>
      <c r="J1485" t="s">
        <v>61</v>
      </c>
      <c r="K1485" t="s">
        <v>62</v>
      </c>
      <c r="L1485" t="s">
        <v>62</v>
      </c>
      <c r="M1485" t="s">
        <v>61</v>
      </c>
      <c r="N1485" t="s">
        <v>61</v>
      </c>
    </row>
    <row r="1486" spans="1:14" x14ac:dyDescent="0.2">
      <c r="A1486" s="1" t="s">
        <v>8548</v>
      </c>
      <c r="B1486" s="1" t="s">
        <v>32390</v>
      </c>
      <c r="C1486" t="s">
        <v>6551</v>
      </c>
      <c r="D1486" s="22">
        <v>30333126</v>
      </c>
      <c r="E1486" t="s">
        <v>61</v>
      </c>
      <c r="F1486" t="s">
        <v>61</v>
      </c>
      <c r="G1486" t="s">
        <v>61</v>
      </c>
      <c r="H1486" t="s">
        <v>61</v>
      </c>
      <c r="I1486" t="s">
        <v>62</v>
      </c>
      <c r="J1486" t="s">
        <v>61</v>
      </c>
      <c r="K1486" t="s">
        <v>61</v>
      </c>
      <c r="L1486" t="s">
        <v>62</v>
      </c>
      <c r="M1486" t="s">
        <v>61</v>
      </c>
      <c r="N1486" t="s">
        <v>61</v>
      </c>
    </row>
    <row r="1487" spans="1:14" x14ac:dyDescent="0.2">
      <c r="A1487" s="1" t="s">
        <v>8549</v>
      </c>
      <c r="B1487" s="1" t="s">
        <v>32391</v>
      </c>
      <c r="C1487" t="s">
        <v>6552</v>
      </c>
      <c r="D1487" s="22">
        <v>30333126</v>
      </c>
      <c r="E1487" t="s">
        <v>61</v>
      </c>
      <c r="F1487" t="s">
        <v>61</v>
      </c>
      <c r="G1487" t="s">
        <v>61</v>
      </c>
      <c r="H1487" t="s">
        <v>61</v>
      </c>
      <c r="I1487" t="s">
        <v>61</v>
      </c>
      <c r="J1487" t="s">
        <v>61</v>
      </c>
      <c r="K1487" t="s">
        <v>61</v>
      </c>
      <c r="L1487" t="s">
        <v>61</v>
      </c>
      <c r="M1487" t="s">
        <v>62</v>
      </c>
      <c r="N1487" t="s">
        <v>61</v>
      </c>
    </row>
    <row r="1488" spans="1:14" x14ac:dyDescent="0.2">
      <c r="A1488" s="1" t="s">
        <v>8550</v>
      </c>
      <c r="B1488" s="1" t="s">
        <v>32392</v>
      </c>
      <c r="C1488" t="s">
        <v>6553</v>
      </c>
      <c r="D1488" s="22">
        <v>30333126</v>
      </c>
      <c r="E1488" t="s">
        <v>61</v>
      </c>
      <c r="F1488" t="s">
        <v>61</v>
      </c>
      <c r="G1488" t="s">
        <v>61</v>
      </c>
      <c r="H1488" t="s">
        <v>61</v>
      </c>
      <c r="I1488" t="s">
        <v>62</v>
      </c>
      <c r="J1488" t="s">
        <v>61</v>
      </c>
      <c r="K1488" t="s">
        <v>61</v>
      </c>
      <c r="L1488" t="s">
        <v>61</v>
      </c>
      <c r="M1488" t="s">
        <v>62</v>
      </c>
      <c r="N1488" t="s">
        <v>61</v>
      </c>
    </row>
    <row r="1489" spans="1:14" x14ac:dyDescent="0.2">
      <c r="A1489" s="1" t="s">
        <v>8551</v>
      </c>
      <c r="B1489" s="1" t="s">
        <v>32393</v>
      </c>
      <c r="C1489" t="s">
        <v>6554</v>
      </c>
      <c r="D1489" s="22">
        <v>30333126</v>
      </c>
      <c r="E1489" t="s">
        <v>62</v>
      </c>
      <c r="F1489" t="s">
        <v>62</v>
      </c>
      <c r="G1489" t="s">
        <v>62</v>
      </c>
      <c r="H1489" t="s">
        <v>61</v>
      </c>
      <c r="I1489" t="s">
        <v>61</v>
      </c>
      <c r="J1489" t="s">
        <v>62</v>
      </c>
      <c r="K1489" t="s">
        <v>61</v>
      </c>
      <c r="L1489" t="s">
        <v>61</v>
      </c>
      <c r="M1489" t="s">
        <v>61</v>
      </c>
      <c r="N1489" t="s">
        <v>62</v>
      </c>
    </row>
    <row r="1490" spans="1:14" x14ac:dyDescent="0.2">
      <c r="A1490" s="1" t="s">
        <v>8552</v>
      </c>
      <c r="B1490" s="1" t="s">
        <v>32394</v>
      </c>
      <c r="C1490" t="s">
        <v>6555</v>
      </c>
      <c r="D1490" s="22">
        <v>30333126</v>
      </c>
      <c r="E1490" t="s">
        <v>62</v>
      </c>
      <c r="G1490" t="s">
        <v>61</v>
      </c>
      <c r="H1490" t="s">
        <v>61</v>
      </c>
      <c r="I1490" t="s">
        <v>61</v>
      </c>
      <c r="J1490" t="s">
        <v>61</v>
      </c>
      <c r="K1490" t="s">
        <v>61</v>
      </c>
      <c r="L1490" t="s">
        <v>61</v>
      </c>
      <c r="M1490" t="s">
        <v>62</v>
      </c>
      <c r="N1490" t="s">
        <v>61</v>
      </c>
    </row>
    <row r="1491" spans="1:14" x14ac:dyDescent="0.2">
      <c r="A1491" s="1" t="s">
        <v>8553</v>
      </c>
      <c r="B1491" s="1" t="s">
        <v>32395</v>
      </c>
      <c r="C1491" t="s">
        <v>6556</v>
      </c>
      <c r="D1491" s="22">
        <v>30333126</v>
      </c>
      <c r="E1491" t="s">
        <v>61</v>
      </c>
      <c r="F1491" t="s">
        <v>61</v>
      </c>
      <c r="G1491" t="s">
        <v>61</v>
      </c>
      <c r="I1491" t="s">
        <v>62</v>
      </c>
      <c r="J1491" t="s">
        <v>61</v>
      </c>
      <c r="K1491" t="s">
        <v>61</v>
      </c>
      <c r="L1491" t="s">
        <v>62</v>
      </c>
      <c r="M1491" t="s">
        <v>62</v>
      </c>
      <c r="N1491" t="s">
        <v>61</v>
      </c>
    </row>
    <row r="1492" spans="1:14" x14ac:dyDescent="0.2">
      <c r="A1492" s="1" t="s">
        <v>8554</v>
      </c>
      <c r="B1492" s="1" t="s">
        <v>32396</v>
      </c>
      <c r="C1492" t="s">
        <v>6557</v>
      </c>
      <c r="D1492" s="22">
        <v>30333126</v>
      </c>
      <c r="E1492" t="s">
        <v>62</v>
      </c>
      <c r="F1492" t="s">
        <v>62</v>
      </c>
      <c r="G1492" t="s">
        <v>62</v>
      </c>
      <c r="H1492" t="s">
        <v>62</v>
      </c>
      <c r="I1492" t="s">
        <v>62</v>
      </c>
      <c r="J1492" t="s">
        <v>62</v>
      </c>
      <c r="K1492" t="s">
        <v>62</v>
      </c>
      <c r="L1492" t="s">
        <v>62</v>
      </c>
      <c r="M1492" t="s">
        <v>62</v>
      </c>
      <c r="N1492" t="s">
        <v>62</v>
      </c>
    </row>
    <row r="1493" spans="1:14" x14ac:dyDescent="0.2">
      <c r="A1493" s="1" t="s">
        <v>8555</v>
      </c>
      <c r="B1493" s="1" t="s">
        <v>32397</v>
      </c>
      <c r="C1493" t="s">
        <v>6558</v>
      </c>
      <c r="D1493" s="22">
        <v>30333126</v>
      </c>
      <c r="E1493" t="s">
        <v>61</v>
      </c>
      <c r="F1493" t="s">
        <v>61</v>
      </c>
      <c r="G1493" t="s">
        <v>61</v>
      </c>
      <c r="H1493" t="s">
        <v>61</v>
      </c>
      <c r="I1493" t="s">
        <v>61</v>
      </c>
      <c r="J1493" t="s">
        <v>61</v>
      </c>
      <c r="K1493" t="s">
        <v>61</v>
      </c>
      <c r="L1493" t="s">
        <v>61</v>
      </c>
      <c r="M1493" t="s">
        <v>62</v>
      </c>
      <c r="N1493" t="s">
        <v>61</v>
      </c>
    </row>
    <row r="1494" spans="1:14" x14ac:dyDescent="0.2">
      <c r="A1494" s="1" t="s">
        <v>8556</v>
      </c>
      <c r="B1494" s="1" t="s">
        <v>32398</v>
      </c>
      <c r="C1494" t="s">
        <v>6559</v>
      </c>
      <c r="D1494" s="22">
        <v>30333126</v>
      </c>
      <c r="E1494" t="s">
        <v>61</v>
      </c>
      <c r="F1494" t="s">
        <v>61</v>
      </c>
      <c r="G1494" t="s">
        <v>61</v>
      </c>
      <c r="H1494" t="s">
        <v>61</v>
      </c>
      <c r="I1494" t="s">
        <v>61</v>
      </c>
      <c r="J1494" t="s">
        <v>61</v>
      </c>
      <c r="K1494" t="s">
        <v>61</v>
      </c>
      <c r="L1494" t="s">
        <v>61</v>
      </c>
      <c r="M1494" t="s">
        <v>62</v>
      </c>
      <c r="N1494" t="s">
        <v>61</v>
      </c>
    </row>
    <row r="1495" spans="1:14" x14ac:dyDescent="0.2">
      <c r="A1495" s="1" t="s">
        <v>8557</v>
      </c>
      <c r="B1495" s="1" t="s">
        <v>32399</v>
      </c>
      <c r="C1495" t="s">
        <v>6560</v>
      </c>
      <c r="D1495" s="22">
        <v>30333126</v>
      </c>
      <c r="E1495" t="s">
        <v>61</v>
      </c>
      <c r="F1495" t="s">
        <v>61</v>
      </c>
      <c r="G1495" t="s">
        <v>61</v>
      </c>
      <c r="H1495" t="s">
        <v>61</v>
      </c>
      <c r="I1495" t="s">
        <v>62</v>
      </c>
      <c r="J1495" t="s">
        <v>61</v>
      </c>
      <c r="K1495" t="s">
        <v>61</v>
      </c>
      <c r="L1495" t="s">
        <v>62</v>
      </c>
      <c r="M1495" t="s">
        <v>62</v>
      </c>
      <c r="N1495" t="s">
        <v>61</v>
      </c>
    </row>
    <row r="1496" spans="1:14" x14ac:dyDescent="0.2">
      <c r="A1496" s="1" t="s">
        <v>8558</v>
      </c>
      <c r="B1496" s="1" t="s">
        <v>32400</v>
      </c>
      <c r="C1496" t="s">
        <v>6561</v>
      </c>
      <c r="D1496" s="22">
        <v>30333126</v>
      </c>
      <c r="E1496" t="s">
        <v>61</v>
      </c>
      <c r="F1496" t="s">
        <v>61</v>
      </c>
      <c r="G1496" t="s">
        <v>61</v>
      </c>
      <c r="H1496" t="s">
        <v>61</v>
      </c>
      <c r="I1496" t="s">
        <v>61</v>
      </c>
      <c r="J1496" t="s">
        <v>61</v>
      </c>
      <c r="K1496" t="s">
        <v>61</v>
      </c>
      <c r="L1496" t="s">
        <v>61</v>
      </c>
      <c r="M1496" t="s">
        <v>62</v>
      </c>
      <c r="N1496" t="s">
        <v>61</v>
      </c>
    </row>
    <row r="1497" spans="1:14" x14ac:dyDescent="0.2">
      <c r="A1497" s="1" t="s">
        <v>8559</v>
      </c>
      <c r="B1497" s="1" t="s">
        <v>32401</v>
      </c>
      <c r="C1497" t="s">
        <v>6562</v>
      </c>
      <c r="D1497" s="22">
        <v>30333126</v>
      </c>
      <c r="E1497" t="s">
        <v>61</v>
      </c>
      <c r="F1497" t="s">
        <v>61</v>
      </c>
      <c r="G1497" t="s">
        <v>61</v>
      </c>
      <c r="H1497" t="s">
        <v>61</v>
      </c>
      <c r="I1497" t="s">
        <v>62</v>
      </c>
      <c r="J1497" t="s">
        <v>61</v>
      </c>
      <c r="K1497" t="s">
        <v>62</v>
      </c>
      <c r="L1497" t="s">
        <v>62</v>
      </c>
      <c r="M1497" t="s">
        <v>62</v>
      </c>
      <c r="N1497" t="s">
        <v>61</v>
      </c>
    </row>
    <row r="1498" spans="1:14" x14ac:dyDescent="0.2">
      <c r="A1498" s="1" t="s">
        <v>8560</v>
      </c>
      <c r="B1498" s="1" t="s">
        <v>32402</v>
      </c>
      <c r="C1498" t="s">
        <v>6563</v>
      </c>
      <c r="D1498" s="22">
        <v>30333126</v>
      </c>
      <c r="E1498" t="s">
        <v>61</v>
      </c>
      <c r="F1498" t="s">
        <v>61</v>
      </c>
      <c r="G1498" t="s">
        <v>61</v>
      </c>
      <c r="H1498" t="s">
        <v>61</v>
      </c>
      <c r="I1498" t="s">
        <v>62</v>
      </c>
      <c r="J1498" t="s">
        <v>61</v>
      </c>
      <c r="K1498" t="s">
        <v>61</v>
      </c>
      <c r="L1498" t="s">
        <v>61</v>
      </c>
      <c r="M1498" t="s">
        <v>62</v>
      </c>
      <c r="N1498" t="s">
        <v>61</v>
      </c>
    </row>
    <row r="1499" spans="1:14" x14ac:dyDescent="0.2">
      <c r="A1499" s="1" t="s">
        <v>8561</v>
      </c>
      <c r="B1499" s="1" t="s">
        <v>32403</v>
      </c>
      <c r="C1499" t="s">
        <v>6564</v>
      </c>
      <c r="D1499" s="22">
        <v>30333126</v>
      </c>
      <c r="E1499" t="s">
        <v>62</v>
      </c>
      <c r="F1499" t="s">
        <v>61</v>
      </c>
      <c r="G1499" t="s">
        <v>61</v>
      </c>
      <c r="H1499" t="s">
        <v>61</v>
      </c>
      <c r="I1499" t="s">
        <v>62</v>
      </c>
      <c r="J1499" t="s">
        <v>61</v>
      </c>
      <c r="K1499" t="s">
        <v>62</v>
      </c>
      <c r="L1499" t="s">
        <v>62</v>
      </c>
      <c r="M1499" t="s">
        <v>62</v>
      </c>
      <c r="N1499" t="s">
        <v>61</v>
      </c>
    </row>
    <row r="1500" spans="1:14" x14ac:dyDescent="0.2">
      <c r="A1500" s="1" t="s">
        <v>8562</v>
      </c>
      <c r="B1500" s="1" t="s">
        <v>32404</v>
      </c>
      <c r="C1500" t="s">
        <v>6565</v>
      </c>
      <c r="D1500" s="22">
        <v>30333126</v>
      </c>
      <c r="E1500" t="s">
        <v>61</v>
      </c>
      <c r="F1500" t="s">
        <v>61</v>
      </c>
      <c r="G1500" t="s">
        <v>61</v>
      </c>
      <c r="H1500" t="s">
        <v>61</v>
      </c>
      <c r="I1500" t="s">
        <v>62</v>
      </c>
      <c r="J1500" t="s">
        <v>61</v>
      </c>
      <c r="K1500" t="s">
        <v>61</v>
      </c>
      <c r="L1500" t="s">
        <v>62</v>
      </c>
      <c r="M1500" t="s">
        <v>62</v>
      </c>
      <c r="N1500" t="s">
        <v>61</v>
      </c>
    </row>
    <row r="1501" spans="1:14" x14ac:dyDescent="0.2">
      <c r="A1501" s="1" t="s">
        <v>8563</v>
      </c>
      <c r="B1501" s="1" t="s">
        <v>32405</v>
      </c>
      <c r="C1501" t="s">
        <v>6566</v>
      </c>
      <c r="D1501" s="22">
        <v>30333126</v>
      </c>
      <c r="E1501" t="s">
        <v>61</v>
      </c>
      <c r="F1501" t="s">
        <v>61</v>
      </c>
      <c r="G1501" t="s">
        <v>61</v>
      </c>
      <c r="H1501" t="s">
        <v>61</v>
      </c>
      <c r="I1501" t="s">
        <v>62</v>
      </c>
      <c r="J1501" t="s">
        <v>61</v>
      </c>
      <c r="K1501" t="s">
        <v>61</v>
      </c>
      <c r="L1501" t="s">
        <v>61</v>
      </c>
      <c r="M1501" t="s">
        <v>62</v>
      </c>
      <c r="N1501" t="s">
        <v>61</v>
      </c>
    </row>
    <row r="1502" spans="1:14" x14ac:dyDescent="0.2">
      <c r="A1502" s="1" t="s">
        <v>8564</v>
      </c>
      <c r="B1502" s="1" t="s">
        <v>32406</v>
      </c>
      <c r="C1502" t="s">
        <v>6567</v>
      </c>
      <c r="D1502" s="22">
        <v>30333126</v>
      </c>
      <c r="E1502" t="s">
        <v>61</v>
      </c>
      <c r="F1502" t="s">
        <v>61</v>
      </c>
      <c r="G1502" t="s">
        <v>61</v>
      </c>
      <c r="H1502" t="s">
        <v>61</v>
      </c>
      <c r="I1502" t="s">
        <v>61</v>
      </c>
      <c r="J1502" t="s">
        <v>61</v>
      </c>
      <c r="K1502" t="s">
        <v>61</v>
      </c>
      <c r="L1502" t="s">
        <v>61</v>
      </c>
      <c r="M1502" t="s">
        <v>62</v>
      </c>
      <c r="N1502" t="s">
        <v>61</v>
      </c>
    </row>
    <row r="1503" spans="1:14" x14ac:dyDescent="0.2">
      <c r="A1503" s="1" t="s">
        <v>8565</v>
      </c>
      <c r="B1503" s="1" t="s">
        <v>32407</v>
      </c>
      <c r="C1503" t="s">
        <v>6568</v>
      </c>
      <c r="D1503" s="22">
        <v>30333126</v>
      </c>
      <c r="E1503" t="s">
        <v>61</v>
      </c>
      <c r="F1503" t="s">
        <v>61</v>
      </c>
      <c r="G1503" t="s">
        <v>61</v>
      </c>
      <c r="H1503" t="s">
        <v>61</v>
      </c>
      <c r="I1503" t="s">
        <v>62</v>
      </c>
      <c r="J1503" t="s">
        <v>61</v>
      </c>
      <c r="K1503" t="s">
        <v>61</v>
      </c>
      <c r="L1503" t="s">
        <v>62</v>
      </c>
      <c r="M1503" t="s">
        <v>62</v>
      </c>
      <c r="N1503" t="s">
        <v>61</v>
      </c>
    </row>
    <row r="1504" spans="1:14" x14ac:dyDescent="0.2">
      <c r="A1504" s="1" t="s">
        <v>8566</v>
      </c>
      <c r="B1504" s="1" t="s">
        <v>32408</v>
      </c>
      <c r="C1504" t="s">
        <v>6569</v>
      </c>
      <c r="D1504" s="22">
        <v>30333126</v>
      </c>
      <c r="E1504" t="s">
        <v>61</v>
      </c>
      <c r="F1504" t="s">
        <v>61</v>
      </c>
      <c r="G1504" t="s">
        <v>61</v>
      </c>
      <c r="H1504" t="s">
        <v>62</v>
      </c>
      <c r="I1504" t="s">
        <v>62</v>
      </c>
      <c r="J1504" t="s">
        <v>61</v>
      </c>
      <c r="K1504" t="s">
        <v>61</v>
      </c>
      <c r="L1504" t="s">
        <v>62</v>
      </c>
      <c r="M1504" t="s">
        <v>62</v>
      </c>
      <c r="N1504" t="s">
        <v>61</v>
      </c>
    </row>
    <row r="1505" spans="1:14" x14ac:dyDescent="0.2">
      <c r="A1505" s="1" t="s">
        <v>8567</v>
      </c>
      <c r="B1505" s="1" t="s">
        <v>32409</v>
      </c>
      <c r="C1505" t="s">
        <v>6570</v>
      </c>
      <c r="D1505" s="22">
        <v>30333126</v>
      </c>
      <c r="E1505" t="s">
        <v>62</v>
      </c>
      <c r="F1505" t="s">
        <v>62</v>
      </c>
      <c r="G1505" t="s">
        <v>62</v>
      </c>
      <c r="H1505" t="s">
        <v>62</v>
      </c>
      <c r="I1505" t="s">
        <v>62</v>
      </c>
      <c r="J1505" t="s">
        <v>62</v>
      </c>
      <c r="K1505" t="s">
        <v>61</v>
      </c>
      <c r="L1505" t="s">
        <v>62</v>
      </c>
      <c r="M1505" t="s">
        <v>62</v>
      </c>
      <c r="N1505" t="s">
        <v>62</v>
      </c>
    </row>
    <row r="1506" spans="1:14" x14ac:dyDescent="0.2">
      <c r="A1506" s="1" t="s">
        <v>8568</v>
      </c>
      <c r="B1506" s="1" t="s">
        <v>32410</v>
      </c>
      <c r="C1506" t="s">
        <v>6571</v>
      </c>
      <c r="D1506" s="22">
        <v>30333126</v>
      </c>
      <c r="E1506" t="s">
        <v>61</v>
      </c>
      <c r="F1506" t="s">
        <v>61</v>
      </c>
      <c r="G1506" t="s">
        <v>61</v>
      </c>
      <c r="H1506" t="s">
        <v>61</v>
      </c>
      <c r="I1506" t="s">
        <v>61</v>
      </c>
      <c r="J1506" t="s">
        <v>61</v>
      </c>
      <c r="K1506" t="s">
        <v>61</v>
      </c>
      <c r="L1506" t="s">
        <v>61</v>
      </c>
      <c r="M1506" t="s">
        <v>62</v>
      </c>
      <c r="N1506" t="s">
        <v>61</v>
      </c>
    </row>
    <row r="1507" spans="1:14" x14ac:dyDescent="0.2">
      <c r="A1507" s="1" t="s">
        <v>8569</v>
      </c>
      <c r="B1507" s="1" t="s">
        <v>32411</v>
      </c>
      <c r="C1507" t="s">
        <v>6572</v>
      </c>
      <c r="D1507" s="22">
        <v>30333126</v>
      </c>
      <c r="E1507" t="s">
        <v>61</v>
      </c>
      <c r="F1507" t="s">
        <v>61</v>
      </c>
      <c r="G1507" t="s">
        <v>61</v>
      </c>
      <c r="H1507" t="s">
        <v>61</v>
      </c>
      <c r="I1507" t="s">
        <v>61</v>
      </c>
      <c r="J1507" t="s">
        <v>61</v>
      </c>
      <c r="K1507" t="s">
        <v>61</v>
      </c>
      <c r="L1507" t="s">
        <v>61</v>
      </c>
      <c r="M1507" t="s">
        <v>62</v>
      </c>
      <c r="N1507" t="s">
        <v>61</v>
      </c>
    </row>
    <row r="1508" spans="1:14" x14ac:dyDescent="0.2">
      <c r="A1508" s="1" t="s">
        <v>8570</v>
      </c>
      <c r="B1508" s="1" t="s">
        <v>32412</v>
      </c>
      <c r="C1508" t="s">
        <v>6573</v>
      </c>
      <c r="D1508" s="22">
        <v>30333126</v>
      </c>
      <c r="E1508" t="s">
        <v>62</v>
      </c>
      <c r="F1508" t="s">
        <v>62</v>
      </c>
      <c r="G1508" t="s">
        <v>62</v>
      </c>
      <c r="H1508" t="s">
        <v>62</v>
      </c>
      <c r="I1508" t="s">
        <v>62</v>
      </c>
      <c r="J1508" t="s">
        <v>62</v>
      </c>
      <c r="K1508" t="s">
        <v>61</v>
      </c>
      <c r="L1508" t="s">
        <v>62</v>
      </c>
      <c r="M1508" t="s">
        <v>62</v>
      </c>
      <c r="N1508" t="s">
        <v>62</v>
      </c>
    </row>
    <row r="1509" spans="1:14" x14ac:dyDescent="0.2">
      <c r="A1509" s="1" t="s">
        <v>8571</v>
      </c>
      <c r="B1509" s="1" t="s">
        <v>32413</v>
      </c>
      <c r="C1509" t="s">
        <v>6574</v>
      </c>
      <c r="D1509" s="22">
        <v>30333126</v>
      </c>
      <c r="E1509" t="s">
        <v>61</v>
      </c>
      <c r="F1509" t="s">
        <v>61</v>
      </c>
      <c r="G1509" t="s">
        <v>61</v>
      </c>
      <c r="H1509" t="s">
        <v>61</v>
      </c>
      <c r="I1509" t="s">
        <v>61</v>
      </c>
      <c r="J1509" t="s">
        <v>61</v>
      </c>
      <c r="K1509" t="s">
        <v>61</v>
      </c>
      <c r="L1509" t="s">
        <v>61</v>
      </c>
      <c r="M1509" t="s">
        <v>62</v>
      </c>
      <c r="N1509" t="s">
        <v>61</v>
      </c>
    </row>
    <row r="1510" spans="1:14" x14ac:dyDescent="0.2">
      <c r="A1510" s="1" t="s">
        <v>8572</v>
      </c>
      <c r="B1510" s="1" t="s">
        <v>32414</v>
      </c>
      <c r="C1510" t="s">
        <v>6575</v>
      </c>
      <c r="D1510" s="22">
        <v>30333126</v>
      </c>
      <c r="E1510" t="s">
        <v>61</v>
      </c>
      <c r="F1510" t="s">
        <v>61</v>
      </c>
      <c r="G1510" t="s">
        <v>61</v>
      </c>
      <c r="H1510" t="s">
        <v>61</v>
      </c>
      <c r="I1510" t="s">
        <v>62</v>
      </c>
      <c r="J1510" t="s">
        <v>61</v>
      </c>
      <c r="K1510" t="s">
        <v>62</v>
      </c>
      <c r="L1510" t="s">
        <v>62</v>
      </c>
      <c r="M1510" t="s">
        <v>62</v>
      </c>
      <c r="N1510" t="s">
        <v>61</v>
      </c>
    </row>
    <row r="1511" spans="1:14" x14ac:dyDescent="0.2">
      <c r="A1511" s="1" t="s">
        <v>8573</v>
      </c>
      <c r="B1511" s="1" t="s">
        <v>32415</v>
      </c>
      <c r="C1511" t="s">
        <v>6576</v>
      </c>
      <c r="D1511" s="22">
        <v>30333126</v>
      </c>
      <c r="E1511" t="s">
        <v>62</v>
      </c>
      <c r="F1511" t="s">
        <v>62</v>
      </c>
      <c r="G1511" t="s">
        <v>62</v>
      </c>
      <c r="H1511" t="s">
        <v>61</v>
      </c>
      <c r="I1511" t="s">
        <v>61</v>
      </c>
      <c r="K1511" t="s">
        <v>61</v>
      </c>
      <c r="L1511" t="s">
        <v>62</v>
      </c>
      <c r="M1511" t="s">
        <v>61</v>
      </c>
      <c r="N1511" t="s">
        <v>62</v>
      </c>
    </row>
    <row r="1512" spans="1:14" x14ac:dyDescent="0.2">
      <c r="A1512" s="1" t="s">
        <v>8574</v>
      </c>
      <c r="B1512" s="1" t="s">
        <v>32416</v>
      </c>
      <c r="C1512" t="s">
        <v>6577</v>
      </c>
      <c r="D1512" s="22">
        <v>30333126</v>
      </c>
      <c r="E1512" t="s">
        <v>61</v>
      </c>
      <c r="F1512" t="s">
        <v>61</v>
      </c>
      <c r="G1512" t="s">
        <v>61</v>
      </c>
      <c r="H1512" t="s">
        <v>61</v>
      </c>
      <c r="I1512" t="s">
        <v>62</v>
      </c>
      <c r="J1512" t="s">
        <v>61</v>
      </c>
      <c r="K1512" t="s">
        <v>61</v>
      </c>
      <c r="L1512" t="s">
        <v>61</v>
      </c>
      <c r="M1512" t="s">
        <v>62</v>
      </c>
      <c r="N1512" t="s">
        <v>61</v>
      </c>
    </row>
    <row r="1513" spans="1:14" x14ac:dyDescent="0.2">
      <c r="A1513" s="1" t="s">
        <v>8575</v>
      </c>
      <c r="B1513" s="1" t="s">
        <v>32417</v>
      </c>
      <c r="C1513" t="s">
        <v>6578</v>
      </c>
      <c r="D1513" s="22">
        <v>30333126</v>
      </c>
      <c r="E1513" t="s">
        <v>62</v>
      </c>
      <c r="F1513" t="s">
        <v>62</v>
      </c>
      <c r="G1513" t="s">
        <v>62</v>
      </c>
      <c r="H1513" t="s">
        <v>61</v>
      </c>
      <c r="I1513" t="s">
        <v>62</v>
      </c>
      <c r="K1513" t="s">
        <v>61</v>
      </c>
      <c r="L1513" t="s">
        <v>61</v>
      </c>
      <c r="M1513" t="s">
        <v>62</v>
      </c>
      <c r="N1513" t="s">
        <v>62</v>
      </c>
    </row>
    <row r="1514" spans="1:14" x14ac:dyDescent="0.2">
      <c r="A1514" s="1" t="s">
        <v>8576</v>
      </c>
      <c r="B1514" s="1" t="s">
        <v>32418</v>
      </c>
      <c r="C1514" t="s">
        <v>6579</v>
      </c>
      <c r="D1514" s="22">
        <v>30333126</v>
      </c>
      <c r="E1514" t="s">
        <v>61</v>
      </c>
      <c r="F1514" t="s">
        <v>61</v>
      </c>
      <c r="G1514" t="s">
        <v>61</v>
      </c>
      <c r="H1514" t="s">
        <v>61</v>
      </c>
      <c r="I1514" t="s">
        <v>62</v>
      </c>
      <c r="J1514" t="s">
        <v>61</v>
      </c>
      <c r="K1514" t="s">
        <v>61</v>
      </c>
      <c r="L1514" t="s">
        <v>61</v>
      </c>
      <c r="M1514" t="s">
        <v>62</v>
      </c>
      <c r="N1514" t="s">
        <v>61</v>
      </c>
    </row>
    <row r="1515" spans="1:14" x14ac:dyDescent="0.2">
      <c r="A1515" s="1" t="s">
        <v>8577</v>
      </c>
      <c r="B1515" s="1" t="s">
        <v>32419</v>
      </c>
      <c r="C1515" t="s">
        <v>6580</v>
      </c>
      <c r="D1515" s="22">
        <v>30333126</v>
      </c>
      <c r="E1515" t="s">
        <v>62</v>
      </c>
      <c r="F1515" t="s">
        <v>62</v>
      </c>
      <c r="G1515" t="s">
        <v>62</v>
      </c>
      <c r="H1515" t="s">
        <v>61</v>
      </c>
      <c r="I1515" t="s">
        <v>61</v>
      </c>
      <c r="J1515" t="s">
        <v>62</v>
      </c>
      <c r="K1515" t="s">
        <v>61</v>
      </c>
      <c r="L1515" t="s">
        <v>62</v>
      </c>
      <c r="M1515" t="s">
        <v>61</v>
      </c>
      <c r="N1515" t="s">
        <v>62</v>
      </c>
    </row>
    <row r="1516" spans="1:14" x14ac:dyDescent="0.2">
      <c r="A1516" s="1" t="s">
        <v>8578</v>
      </c>
      <c r="B1516" s="1" t="s">
        <v>32420</v>
      </c>
      <c r="C1516" t="s">
        <v>6581</v>
      </c>
      <c r="D1516" s="22">
        <v>30333126</v>
      </c>
      <c r="E1516" t="s">
        <v>61</v>
      </c>
      <c r="F1516" t="s">
        <v>61</v>
      </c>
      <c r="G1516" t="s">
        <v>61</v>
      </c>
      <c r="I1516" t="s">
        <v>61</v>
      </c>
      <c r="J1516" t="s">
        <v>61</v>
      </c>
      <c r="K1516" t="s">
        <v>61</v>
      </c>
      <c r="L1516" t="s">
        <v>62</v>
      </c>
      <c r="M1516" t="s">
        <v>61</v>
      </c>
      <c r="N1516" t="s">
        <v>61</v>
      </c>
    </row>
    <row r="1517" spans="1:14" x14ac:dyDescent="0.2">
      <c r="A1517" s="1" t="s">
        <v>8579</v>
      </c>
      <c r="B1517" s="1" t="s">
        <v>32421</v>
      </c>
      <c r="C1517" t="s">
        <v>6582</v>
      </c>
      <c r="D1517" s="22">
        <v>30333126</v>
      </c>
      <c r="E1517" t="s">
        <v>61</v>
      </c>
      <c r="F1517" t="s">
        <v>61</v>
      </c>
      <c r="G1517" t="s">
        <v>61</v>
      </c>
      <c r="H1517" t="s">
        <v>61</v>
      </c>
      <c r="I1517" t="s">
        <v>61</v>
      </c>
      <c r="J1517" t="s">
        <v>61</v>
      </c>
      <c r="K1517" t="s">
        <v>61</v>
      </c>
      <c r="L1517" t="s">
        <v>61</v>
      </c>
      <c r="M1517" t="s">
        <v>62</v>
      </c>
      <c r="N1517" t="s">
        <v>61</v>
      </c>
    </row>
    <row r="1518" spans="1:14" x14ac:dyDescent="0.2">
      <c r="A1518" s="1" t="s">
        <v>8580</v>
      </c>
      <c r="B1518" s="1" t="s">
        <v>32422</v>
      </c>
      <c r="C1518" t="s">
        <v>6583</v>
      </c>
      <c r="D1518" s="22">
        <v>30333126</v>
      </c>
      <c r="E1518" t="s">
        <v>62</v>
      </c>
      <c r="F1518" t="s">
        <v>62</v>
      </c>
      <c r="G1518" t="s">
        <v>62</v>
      </c>
      <c r="H1518" t="s">
        <v>61</v>
      </c>
      <c r="I1518" t="s">
        <v>62</v>
      </c>
      <c r="J1518" t="s">
        <v>62</v>
      </c>
      <c r="K1518" t="s">
        <v>61</v>
      </c>
      <c r="L1518" t="s">
        <v>61</v>
      </c>
      <c r="M1518" t="s">
        <v>62</v>
      </c>
      <c r="N1518" t="s">
        <v>62</v>
      </c>
    </row>
    <row r="1519" spans="1:14" x14ac:dyDescent="0.2">
      <c r="A1519" s="1" t="s">
        <v>8581</v>
      </c>
      <c r="B1519" s="1" t="s">
        <v>32423</v>
      </c>
      <c r="C1519" t="s">
        <v>6584</v>
      </c>
      <c r="D1519" s="22">
        <v>30333126</v>
      </c>
      <c r="E1519" t="s">
        <v>61</v>
      </c>
      <c r="F1519" t="s">
        <v>61</v>
      </c>
      <c r="G1519" t="s">
        <v>61</v>
      </c>
      <c r="H1519" t="s">
        <v>61</v>
      </c>
      <c r="I1519" t="s">
        <v>61</v>
      </c>
      <c r="J1519" t="s">
        <v>61</v>
      </c>
      <c r="K1519" t="s">
        <v>61</v>
      </c>
      <c r="L1519" t="s">
        <v>62</v>
      </c>
      <c r="M1519" t="s">
        <v>61</v>
      </c>
      <c r="N1519" t="s">
        <v>61</v>
      </c>
    </row>
    <row r="1520" spans="1:14" x14ac:dyDescent="0.2">
      <c r="A1520" s="1" t="s">
        <v>8582</v>
      </c>
      <c r="B1520" s="1" t="s">
        <v>32424</v>
      </c>
      <c r="C1520" t="s">
        <v>6585</v>
      </c>
      <c r="D1520" s="22">
        <v>30333126</v>
      </c>
      <c r="E1520" t="s">
        <v>61</v>
      </c>
      <c r="F1520" t="s">
        <v>61</v>
      </c>
      <c r="G1520" t="s">
        <v>61</v>
      </c>
      <c r="H1520" t="s">
        <v>61</v>
      </c>
      <c r="I1520" t="s">
        <v>61</v>
      </c>
      <c r="J1520" t="s">
        <v>61</v>
      </c>
      <c r="K1520" t="s">
        <v>62</v>
      </c>
      <c r="L1520" t="s">
        <v>62</v>
      </c>
      <c r="M1520" t="s">
        <v>62</v>
      </c>
      <c r="N1520" t="s">
        <v>61</v>
      </c>
    </row>
    <row r="1521" spans="1:14" x14ac:dyDescent="0.2">
      <c r="A1521" s="1" t="s">
        <v>8583</v>
      </c>
      <c r="B1521" s="1" t="s">
        <v>32425</v>
      </c>
      <c r="C1521" t="s">
        <v>6586</v>
      </c>
      <c r="D1521" s="22">
        <v>30333126</v>
      </c>
      <c r="E1521" t="s">
        <v>62</v>
      </c>
      <c r="F1521" t="s">
        <v>62</v>
      </c>
      <c r="G1521" t="s">
        <v>62</v>
      </c>
      <c r="H1521" t="s">
        <v>62</v>
      </c>
      <c r="I1521" t="s">
        <v>62</v>
      </c>
      <c r="J1521" t="s">
        <v>62</v>
      </c>
      <c r="K1521" t="s">
        <v>61</v>
      </c>
      <c r="L1521" t="s">
        <v>62</v>
      </c>
      <c r="M1521" t="s">
        <v>62</v>
      </c>
      <c r="N1521" t="s">
        <v>62</v>
      </c>
    </row>
    <row r="1522" spans="1:14" x14ac:dyDescent="0.2">
      <c r="A1522" s="1" t="s">
        <v>8584</v>
      </c>
      <c r="B1522" s="1" t="s">
        <v>32426</v>
      </c>
      <c r="C1522" t="s">
        <v>6587</v>
      </c>
      <c r="D1522" s="22">
        <v>30333126</v>
      </c>
      <c r="E1522" t="s">
        <v>61</v>
      </c>
      <c r="F1522" t="s">
        <v>61</v>
      </c>
      <c r="G1522" t="s">
        <v>61</v>
      </c>
      <c r="H1522" t="s">
        <v>61</v>
      </c>
      <c r="I1522" t="s">
        <v>61</v>
      </c>
      <c r="J1522" t="s">
        <v>61</v>
      </c>
      <c r="K1522" t="s">
        <v>61</v>
      </c>
      <c r="L1522" t="s">
        <v>61</v>
      </c>
      <c r="M1522" t="s">
        <v>62</v>
      </c>
      <c r="N1522" t="s">
        <v>61</v>
      </c>
    </row>
    <row r="1523" spans="1:14" x14ac:dyDescent="0.2">
      <c r="A1523" s="1" t="s">
        <v>8585</v>
      </c>
      <c r="B1523" s="1" t="s">
        <v>32427</v>
      </c>
      <c r="C1523" t="s">
        <v>6588</v>
      </c>
      <c r="D1523" s="22">
        <v>30333126</v>
      </c>
      <c r="E1523" t="s">
        <v>62</v>
      </c>
      <c r="F1523" t="s">
        <v>61</v>
      </c>
      <c r="G1523" t="s">
        <v>61</v>
      </c>
      <c r="H1523" t="s">
        <v>61</v>
      </c>
      <c r="I1523" t="s">
        <v>61</v>
      </c>
      <c r="J1523" t="s">
        <v>61</v>
      </c>
      <c r="K1523" t="s">
        <v>62</v>
      </c>
      <c r="L1523" t="s">
        <v>62</v>
      </c>
      <c r="M1523" t="s">
        <v>62</v>
      </c>
      <c r="N1523" t="s">
        <v>61</v>
      </c>
    </row>
    <row r="1524" spans="1:14" x14ac:dyDescent="0.2">
      <c r="A1524" s="1" t="s">
        <v>8586</v>
      </c>
      <c r="B1524" s="1" t="s">
        <v>32428</v>
      </c>
      <c r="C1524" t="s">
        <v>6589</v>
      </c>
      <c r="D1524" s="22">
        <v>30333126</v>
      </c>
      <c r="E1524" t="s">
        <v>61</v>
      </c>
      <c r="F1524" t="s">
        <v>61</v>
      </c>
      <c r="G1524" t="s">
        <v>61</v>
      </c>
      <c r="H1524" t="s">
        <v>61</v>
      </c>
      <c r="I1524" t="s">
        <v>61</v>
      </c>
      <c r="J1524" t="s">
        <v>61</v>
      </c>
      <c r="K1524" t="s">
        <v>61</v>
      </c>
      <c r="L1524" t="s">
        <v>62</v>
      </c>
      <c r="M1524" t="s">
        <v>61</v>
      </c>
      <c r="N1524" t="s">
        <v>61</v>
      </c>
    </row>
    <row r="1525" spans="1:14" x14ac:dyDescent="0.2">
      <c r="A1525" s="1" t="s">
        <v>8587</v>
      </c>
      <c r="B1525" s="1" t="s">
        <v>32429</v>
      </c>
      <c r="C1525" t="s">
        <v>6590</v>
      </c>
      <c r="D1525" s="22">
        <v>30333126</v>
      </c>
      <c r="E1525" t="s">
        <v>61</v>
      </c>
      <c r="F1525" t="s">
        <v>61</v>
      </c>
      <c r="G1525" t="s">
        <v>61</v>
      </c>
      <c r="I1525" t="s">
        <v>61</v>
      </c>
      <c r="K1525" t="s">
        <v>61</v>
      </c>
      <c r="L1525" t="s">
        <v>61</v>
      </c>
      <c r="M1525" t="s">
        <v>62</v>
      </c>
      <c r="N1525" t="s">
        <v>61</v>
      </c>
    </row>
    <row r="1526" spans="1:14" x14ac:dyDescent="0.2">
      <c r="A1526" s="1" t="s">
        <v>8588</v>
      </c>
      <c r="B1526" s="1" t="s">
        <v>32430</v>
      </c>
      <c r="C1526" t="s">
        <v>6591</v>
      </c>
      <c r="D1526" s="22">
        <v>30333126</v>
      </c>
      <c r="E1526" t="s">
        <v>61</v>
      </c>
      <c r="F1526" t="s">
        <v>61</v>
      </c>
      <c r="G1526" t="s">
        <v>61</v>
      </c>
      <c r="H1526" t="s">
        <v>61</v>
      </c>
      <c r="I1526" t="s">
        <v>61</v>
      </c>
      <c r="J1526" t="s">
        <v>61</v>
      </c>
      <c r="K1526" t="s">
        <v>61</v>
      </c>
      <c r="L1526" t="s">
        <v>61</v>
      </c>
      <c r="M1526" t="s">
        <v>62</v>
      </c>
      <c r="N1526" t="s">
        <v>61</v>
      </c>
    </row>
    <row r="1527" spans="1:14" x14ac:dyDescent="0.2">
      <c r="A1527" s="1" t="s">
        <v>8589</v>
      </c>
      <c r="B1527" s="1" t="s">
        <v>32431</v>
      </c>
      <c r="C1527" t="s">
        <v>6592</v>
      </c>
      <c r="D1527" s="22">
        <v>30333126</v>
      </c>
      <c r="E1527" t="s">
        <v>61</v>
      </c>
      <c r="F1527" t="s">
        <v>61</v>
      </c>
      <c r="G1527" t="s">
        <v>61</v>
      </c>
      <c r="H1527" t="s">
        <v>61</v>
      </c>
      <c r="I1527" t="s">
        <v>61</v>
      </c>
      <c r="J1527" t="s">
        <v>61</v>
      </c>
      <c r="K1527" t="s">
        <v>61</v>
      </c>
      <c r="L1527" t="s">
        <v>61</v>
      </c>
      <c r="M1527" t="s">
        <v>62</v>
      </c>
      <c r="N1527" t="s">
        <v>61</v>
      </c>
    </row>
    <row r="1528" spans="1:14" x14ac:dyDescent="0.2">
      <c r="A1528" s="1" t="s">
        <v>8590</v>
      </c>
      <c r="B1528" s="1" t="s">
        <v>32432</v>
      </c>
      <c r="C1528" t="s">
        <v>6593</v>
      </c>
      <c r="D1528" s="22">
        <v>30333126</v>
      </c>
      <c r="E1528" t="s">
        <v>61</v>
      </c>
      <c r="F1528" t="s">
        <v>61</v>
      </c>
      <c r="G1528" t="s">
        <v>61</v>
      </c>
      <c r="H1528" t="s">
        <v>61</v>
      </c>
      <c r="I1528" t="s">
        <v>61</v>
      </c>
      <c r="J1528" t="s">
        <v>61</v>
      </c>
      <c r="K1528" t="s">
        <v>61</v>
      </c>
      <c r="L1528" t="s">
        <v>61</v>
      </c>
      <c r="M1528" t="s">
        <v>62</v>
      </c>
      <c r="N1528" t="s">
        <v>61</v>
      </c>
    </row>
    <row r="1529" spans="1:14" x14ac:dyDescent="0.2">
      <c r="A1529" s="1" t="s">
        <v>8591</v>
      </c>
      <c r="B1529" s="1" t="s">
        <v>32433</v>
      </c>
      <c r="C1529" t="s">
        <v>6594</v>
      </c>
      <c r="D1529" s="22">
        <v>30333126</v>
      </c>
      <c r="E1529" t="s">
        <v>61</v>
      </c>
      <c r="F1529" t="s">
        <v>61</v>
      </c>
      <c r="G1529" t="s">
        <v>61</v>
      </c>
      <c r="H1529" t="s">
        <v>61</v>
      </c>
      <c r="I1529" t="s">
        <v>62</v>
      </c>
      <c r="J1529" t="s">
        <v>61</v>
      </c>
      <c r="K1529" t="s">
        <v>61</v>
      </c>
      <c r="L1529" t="s">
        <v>61</v>
      </c>
      <c r="M1529" t="s">
        <v>62</v>
      </c>
      <c r="N1529" t="s">
        <v>61</v>
      </c>
    </row>
    <row r="1530" spans="1:14" x14ac:dyDescent="0.2">
      <c r="A1530" s="1" t="s">
        <v>8592</v>
      </c>
      <c r="B1530" s="1" t="s">
        <v>32434</v>
      </c>
      <c r="C1530" t="s">
        <v>6595</v>
      </c>
      <c r="D1530" s="22">
        <v>30333126</v>
      </c>
      <c r="E1530" t="s">
        <v>61</v>
      </c>
      <c r="F1530" t="s">
        <v>61</v>
      </c>
      <c r="G1530" t="s">
        <v>61</v>
      </c>
      <c r="H1530" t="s">
        <v>61</v>
      </c>
      <c r="I1530" t="s">
        <v>61</v>
      </c>
      <c r="J1530" t="s">
        <v>61</v>
      </c>
      <c r="K1530" t="s">
        <v>61</v>
      </c>
      <c r="L1530" t="s">
        <v>61</v>
      </c>
      <c r="M1530" t="s">
        <v>62</v>
      </c>
      <c r="N1530" t="s">
        <v>61</v>
      </c>
    </row>
    <row r="1531" spans="1:14" x14ac:dyDescent="0.2">
      <c r="A1531" s="1" t="s">
        <v>8593</v>
      </c>
      <c r="B1531" s="1" t="s">
        <v>32435</v>
      </c>
      <c r="C1531" t="s">
        <v>6596</v>
      </c>
      <c r="D1531" s="22">
        <v>30333126</v>
      </c>
      <c r="E1531" t="s">
        <v>61</v>
      </c>
      <c r="F1531" t="s">
        <v>61</v>
      </c>
      <c r="G1531" t="s">
        <v>61</v>
      </c>
      <c r="H1531" t="s">
        <v>61</v>
      </c>
      <c r="I1531" t="s">
        <v>61</v>
      </c>
      <c r="J1531" t="s">
        <v>61</v>
      </c>
      <c r="K1531" t="s">
        <v>61</v>
      </c>
      <c r="L1531" t="s">
        <v>62</v>
      </c>
      <c r="M1531" t="s">
        <v>62</v>
      </c>
      <c r="N1531" t="s">
        <v>61</v>
      </c>
    </row>
    <row r="1532" spans="1:14" x14ac:dyDescent="0.2">
      <c r="A1532" s="1" t="s">
        <v>8594</v>
      </c>
      <c r="B1532" s="1" t="s">
        <v>32436</v>
      </c>
      <c r="C1532" t="s">
        <v>6597</v>
      </c>
      <c r="D1532" s="22">
        <v>30333126</v>
      </c>
      <c r="E1532" t="s">
        <v>61</v>
      </c>
      <c r="F1532" t="s">
        <v>61</v>
      </c>
      <c r="G1532" t="s">
        <v>61</v>
      </c>
      <c r="H1532" t="s">
        <v>62</v>
      </c>
      <c r="I1532" t="s">
        <v>62</v>
      </c>
      <c r="J1532" t="s">
        <v>61</v>
      </c>
      <c r="K1532" t="s">
        <v>61</v>
      </c>
      <c r="L1532" t="s">
        <v>62</v>
      </c>
      <c r="M1532" t="s">
        <v>62</v>
      </c>
      <c r="N1532" t="s">
        <v>61</v>
      </c>
    </row>
    <row r="1533" spans="1:14" x14ac:dyDescent="0.2">
      <c r="A1533" s="1" t="s">
        <v>8595</v>
      </c>
      <c r="B1533" s="1" t="s">
        <v>32437</v>
      </c>
      <c r="C1533" t="s">
        <v>6598</v>
      </c>
      <c r="D1533" s="22">
        <v>30333126</v>
      </c>
      <c r="E1533" t="s">
        <v>62</v>
      </c>
      <c r="F1533" t="s">
        <v>62</v>
      </c>
      <c r="G1533" t="s">
        <v>62</v>
      </c>
      <c r="H1533" t="s">
        <v>61</v>
      </c>
      <c r="I1533" t="s">
        <v>62</v>
      </c>
      <c r="J1533" t="s">
        <v>62</v>
      </c>
      <c r="K1533" t="s">
        <v>61</v>
      </c>
      <c r="L1533" t="s">
        <v>61</v>
      </c>
      <c r="M1533" t="s">
        <v>62</v>
      </c>
      <c r="N1533" t="s">
        <v>62</v>
      </c>
    </row>
    <row r="1534" spans="1:14" x14ac:dyDescent="0.2">
      <c r="A1534" s="1" t="s">
        <v>8596</v>
      </c>
      <c r="B1534" s="1" t="s">
        <v>32438</v>
      </c>
      <c r="C1534" t="s">
        <v>6599</v>
      </c>
      <c r="D1534" s="22">
        <v>30333126</v>
      </c>
      <c r="E1534" t="s">
        <v>61</v>
      </c>
      <c r="F1534" t="s">
        <v>61</v>
      </c>
      <c r="G1534" t="s">
        <v>61</v>
      </c>
      <c r="H1534" t="s">
        <v>61</v>
      </c>
      <c r="I1534" t="s">
        <v>61</v>
      </c>
      <c r="J1534" t="s">
        <v>61</v>
      </c>
      <c r="K1534" t="s">
        <v>61</v>
      </c>
      <c r="L1534" t="s">
        <v>62</v>
      </c>
      <c r="M1534" t="s">
        <v>61</v>
      </c>
      <c r="N1534" t="s">
        <v>61</v>
      </c>
    </row>
    <row r="1535" spans="1:14" x14ac:dyDescent="0.2">
      <c r="A1535" s="1" t="s">
        <v>8597</v>
      </c>
      <c r="B1535" s="1" t="s">
        <v>32439</v>
      </c>
      <c r="C1535" t="s">
        <v>6600</v>
      </c>
      <c r="D1535" s="22">
        <v>30333126</v>
      </c>
      <c r="E1535" t="s">
        <v>62</v>
      </c>
      <c r="F1535" t="s">
        <v>61</v>
      </c>
      <c r="G1535" t="s">
        <v>62</v>
      </c>
      <c r="H1535" t="s">
        <v>62</v>
      </c>
      <c r="I1535" t="s">
        <v>62</v>
      </c>
      <c r="J1535" t="s">
        <v>61</v>
      </c>
      <c r="K1535" t="s">
        <v>62</v>
      </c>
      <c r="L1535" t="s">
        <v>62</v>
      </c>
      <c r="M1535" t="s">
        <v>62</v>
      </c>
    </row>
    <row r="1536" spans="1:14" x14ac:dyDescent="0.2">
      <c r="A1536" s="1" t="s">
        <v>8598</v>
      </c>
      <c r="B1536" s="1" t="s">
        <v>32440</v>
      </c>
      <c r="C1536" t="s">
        <v>6601</v>
      </c>
      <c r="D1536" s="22">
        <v>30333126</v>
      </c>
      <c r="E1536" t="s">
        <v>61</v>
      </c>
      <c r="F1536" t="s">
        <v>61</v>
      </c>
      <c r="G1536" t="s">
        <v>61</v>
      </c>
      <c r="H1536" t="s">
        <v>61</v>
      </c>
      <c r="I1536" t="s">
        <v>61</v>
      </c>
      <c r="J1536" t="s">
        <v>61</v>
      </c>
      <c r="K1536" t="s">
        <v>61</v>
      </c>
      <c r="L1536" t="s">
        <v>61</v>
      </c>
      <c r="M1536" t="s">
        <v>62</v>
      </c>
      <c r="N1536" t="s">
        <v>61</v>
      </c>
    </row>
    <row r="1537" spans="1:14" x14ac:dyDescent="0.2">
      <c r="A1537" s="1" t="s">
        <v>8599</v>
      </c>
      <c r="B1537" s="1" t="s">
        <v>32441</v>
      </c>
      <c r="C1537" t="s">
        <v>6602</v>
      </c>
      <c r="D1537" s="22">
        <v>30333126</v>
      </c>
      <c r="E1537" t="s">
        <v>61</v>
      </c>
      <c r="F1537" t="s">
        <v>61</v>
      </c>
      <c r="G1537" t="s">
        <v>61</v>
      </c>
      <c r="H1537" t="s">
        <v>61</v>
      </c>
      <c r="I1537" t="s">
        <v>61</v>
      </c>
      <c r="J1537" t="s">
        <v>61</v>
      </c>
      <c r="K1537" t="s">
        <v>61</v>
      </c>
      <c r="L1537" t="s">
        <v>61</v>
      </c>
      <c r="M1537" t="s">
        <v>62</v>
      </c>
      <c r="N1537" t="s">
        <v>61</v>
      </c>
    </row>
    <row r="1538" spans="1:14" x14ac:dyDescent="0.2">
      <c r="A1538" s="1" t="s">
        <v>8600</v>
      </c>
      <c r="B1538" s="1" t="s">
        <v>32442</v>
      </c>
      <c r="C1538" t="s">
        <v>6603</v>
      </c>
      <c r="D1538" s="22">
        <v>30333126</v>
      </c>
      <c r="E1538" t="s">
        <v>62</v>
      </c>
      <c r="G1538" t="s">
        <v>61</v>
      </c>
      <c r="H1538" t="s">
        <v>61</v>
      </c>
      <c r="I1538" t="s">
        <v>62</v>
      </c>
      <c r="J1538" t="s">
        <v>61</v>
      </c>
      <c r="K1538" t="s">
        <v>61</v>
      </c>
      <c r="L1538" t="s">
        <v>61</v>
      </c>
      <c r="M1538" t="s">
        <v>61</v>
      </c>
      <c r="N1538" t="s">
        <v>61</v>
      </c>
    </row>
    <row r="1539" spans="1:14" x14ac:dyDescent="0.2">
      <c r="A1539" s="1" t="s">
        <v>8601</v>
      </c>
      <c r="B1539" s="1" t="s">
        <v>32443</v>
      </c>
      <c r="C1539" t="s">
        <v>6604</v>
      </c>
      <c r="D1539" s="22">
        <v>30333126</v>
      </c>
      <c r="E1539" t="s">
        <v>61</v>
      </c>
      <c r="F1539" t="s">
        <v>61</v>
      </c>
      <c r="G1539" t="s">
        <v>61</v>
      </c>
      <c r="H1539" t="s">
        <v>61</v>
      </c>
      <c r="I1539" t="s">
        <v>62</v>
      </c>
      <c r="J1539" t="s">
        <v>61</v>
      </c>
      <c r="K1539" t="s">
        <v>61</v>
      </c>
      <c r="L1539" t="s">
        <v>62</v>
      </c>
      <c r="M1539" t="s">
        <v>62</v>
      </c>
      <c r="N1539" t="s">
        <v>61</v>
      </c>
    </row>
    <row r="1540" spans="1:14" x14ac:dyDescent="0.2">
      <c r="A1540" s="1" t="s">
        <v>8602</v>
      </c>
      <c r="B1540" s="1" t="s">
        <v>32444</v>
      </c>
      <c r="C1540" t="s">
        <v>6605</v>
      </c>
      <c r="D1540" s="22">
        <v>30333126</v>
      </c>
      <c r="E1540" t="s">
        <v>61</v>
      </c>
      <c r="F1540" t="s">
        <v>61</v>
      </c>
      <c r="G1540" t="s">
        <v>61</v>
      </c>
      <c r="H1540" t="s">
        <v>61</v>
      </c>
      <c r="I1540" t="s">
        <v>61</v>
      </c>
      <c r="J1540" t="s">
        <v>61</v>
      </c>
      <c r="K1540" t="s">
        <v>61</v>
      </c>
      <c r="L1540" t="s">
        <v>61</v>
      </c>
      <c r="M1540" t="s">
        <v>61</v>
      </c>
      <c r="N1540" t="s">
        <v>61</v>
      </c>
    </row>
    <row r="1541" spans="1:14" x14ac:dyDescent="0.2">
      <c r="A1541" s="1" t="s">
        <v>8603</v>
      </c>
      <c r="B1541" s="1" t="s">
        <v>32445</v>
      </c>
      <c r="C1541" t="s">
        <v>6606</v>
      </c>
      <c r="D1541" s="22">
        <v>30333126</v>
      </c>
      <c r="E1541" t="s">
        <v>61</v>
      </c>
      <c r="F1541" t="s">
        <v>61</v>
      </c>
      <c r="G1541" t="s">
        <v>61</v>
      </c>
      <c r="H1541" t="s">
        <v>61</v>
      </c>
      <c r="I1541" t="s">
        <v>61</v>
      </c>
      <c r="J1541" t="s">
        <v>61</v>
      </c>
      <c r="K1541" t="s">
        <v>61</v>
      </c>
      <c r="L1541" t="s">
        <v>61</v>
      </c>
      <c r="M1541" t="s">
        <v>62</v>
      </c>
      <c r="N1541" t="s">
        <v>61</v>
      </c>
    </row>
    <row r="1542" spans="1:14" x14ac:dyDescent="0.2">
      <c r="A1542" s="1" t="s">
        <v>8604</v>
      </c>
      <c r="B1542" s="1" t="s">
        <v>32446</v>
      </c>
      <c r="C1542" t="s">
        <v>6607</v>
      </c>
      <c r="D1542" s="22">
        <v>30333126</v>
      </c>
      <c r="E1542" t="s">
        <v>61</v>
      </c>
      <c r="F1542" t="s">
        <v>61</v>
      </c>
      <c r="G1542" t="s">
        <v>61</v>
      </c>
      <c r="I1542" t="s">
        <v>61</v>
      </c>
      <c r="K1542" t="s">
        <v>61</v>
      </c>
      <c r="L1542" t="s">
        <v>61</v>
      </c>
      <c r="M1542" t="s">
        <v>61</v>
      </c>
      <c r="N1542" t="s">
        <v>61</v>
      </c>
    </row>
    <row r="1543" spans="1:14" x14ac:dyDescent="0.2">
      <c r="A1543" s="1" t="s">
        <v>8605</v>
      </c>
      <c r="B1543" s="1" t="s">
        <v>32447</v>
      </c>
      <c r="C1543" t="s">
        <v>6608</v>
      </c>
      <c r="D1543" s="22">
        <v>30333126</v>
      </c>
      <c r="E1543" t="s">
        <v>62</v>
      </c>
      <c r="F1543" t="s">
        <v>62</v>
      </c>
      <c r="G1543" t="s">
        <v>62</v>
      </c>
      <c r="H1543" t="s">
        <v>62</v>
      </c>
      <c r="I1543" t="s">
        <v>62</v>
      </c>
      <c r="J1543" t="s">
        <v>62</v>
      </c>
      <c r="K1543" t="s">
        <v>61</v>
      </c>
      <c r="L1543" t="s">
        <v>62</v>
      </c>
      <c r="M1543" t="s">
        <v>62</v>
      </c>
      <c r="N1543" t="s">
        <v>62</v>
      </c>
    </row>
    <row r="1544" spans="1:14" x14ac:dyDescent="0.2">
      <c r="A1544" s="1" t="s">
        <v>8606</v>
      </c>
      <c r="B1544" s="1" t="s">
        <v>32448</v>
      </c>
      <c r="C1544" t="s">
        <v>6609</v>
      </c>
      <c r="D1544" s="22">
        <v>30333126</v>
      </c>
      <c r="E1544" t="s">
        <v>61</v>
      </c>
      <c r="F1544" t="s">
        <v>61</v>
      </c>
      <c r="G1544" t="s">
        <v>61</v>
      </c>
      <c r="H1544" t="s">
        <v>61</v>
      </c>
      <c r="I1544" t="s">
        <v>61</v>
      </c>
      <c r="J1544" t="s">
        <v>61</v>
      </c>
      <c r="K1544" t="s">
        <v>61</v>
      </c>
      <c r="L1544" t="s">
        <v>61</v>
      </c>
      <c r="M1544" t="s">
        <v>62</v>
      </c>
      <c r="N1544" t="s">
        <v>61</v>
      </c>
    </row>
    <row r="1545" spans="1:14" x14ac:dyDescent="0.2">
      <c r="A1545" s="1" t="s">
        <v>8607</v>
      </c>
      <c r="B1545" s="1" t="s">
        <v>32449</v>
      </c>
      <c r="C1545" t="s">
        <v>6610</v>
      </c>
      <c r="D1545" s="22">
        <v>30333126</v>
      </c>
      <c r="E1545" t="s">
        <v>62</v>
      </c>
      <c r="F1545" t="s">
        <v>62</v>
      </c>
      <c r="G1545" t="s">
        <v>62</v>
      </c>
      <c r="H1545" t="s">
        <v>62</v>
      </c>
      <c r="I1545" t="s">
        <v>62</v>
      </c>
      <c r="J1545" t="s">
        <v>62</v>
      </c>
      <c r="K1545" t="s">
        <v>61</v>
      </c>
      <c r="L1545" t="s">
        <v>62</v>
      </c>
      <c r="M1545" t="s">
        <v>62</v>
      </c>
      <c r="N1545" t="s">
        <v>62</v>
      </c>
    </row>
    <row r="1546" spans="1:14" x14ac:dyDescent="0.2">
      <c r="A1546" s="1" t="s">
        <v>8608</v>
      </c>
      <c r="B1546" s="1" t="s">
        <v>32450</v>
      </c>
      <c r="C1546" t="s">
        <v>6611</v>
      </c>
      <c r="D1546" s="22">
        <v>30333126</v>
      </c>
      <c r="E1546" t="s">
        <v>61</v>
      </c>
      <c r="F1546" t="s">
        <v>61</v>
      </c>
      <c r="G1546" t="s">
        <v>61</v>
      </c>
      <c r="H1546" t="s">
        <v>61</v>
      </c>
      <c r="I1546" t="s">
        <v>62</v>
      </c>
      <c r="J1546" t="s">
        <v>61</v>
      </c>
      <c r="K1546" t="s">
        <v>61</v>
      </c>
      <c r="L1546" t="s">
        <v>61</v>
      </c>
      <c r="M1546" t="s">
        <v>62</v>
      </c>
      <c r="N1546" t="s">
        <v>61</v>
      </c>
    </row>
    <row r="1547" spans="1:14" x14ac:dyDescent="0.2">
      <c r="A1547" s="1" t="s">
        <v>8609</v>
      </c>
      <c r="B1547" s="1" t="s">
        <v>32451</v>
      </c>
      <c r="C1547" t="s">
        <v>6612</v>
      </c>
      <c r="D1547" s="22">
        <v>30333126</v>
      </c>
      <c r="E1547" t="s">
        <v>61</v>
      </c>
      <c r="F1547" t="s">
        <v>61</v>
      </c>
      <c r="G1547" t="s">
        <v>61</v>
      </c>
      <c r="I1547" t="s">
        <v>62</v>
      </c>
      <c r="J1547" t="s">
        <v>61</v>
      </c>
      <c r="K1547" t="s">
        <v>61</v>
      </c>
      <c r="L1547" t="s">
        <v>62</v>
      </c>
      <c r="M1547" t="s">
        <v>62</v>
      </c>
      <c r="N1547" t="s">
        <v>61</v>
      </c>
    </row>
    <row r="1548" spans="1:14" x14ac:dyDescent="0.2">
      <c r="A1548" s="1" t="s">
        <v>8610</v>
      </c>
      <c r="B1548" s="1" t="s">
        <v>32452</v>
      </c>
      <c r="C1548" t="s">
        <v>6613</v>
      </c>
      <c r="D1548" s="22">
        <v>30333126</v>
      </c>
      <c r="E1548" t="s">
        <v>61</v>
      </c>
      <c r="F1548" t="s">
        <v>61</v>
      </c>
      <c r="G1548" t="s">
        <v>61</v>
      </c>
      <c r="I1548" t="s">
        <v>62</v>
      </c>
      <c r="J1548" t="s">
        <v>61</v>
      </c>
      <c r="K1548" t="s">
        <v>61</v>
      </c>
      <c r="L1548" t="s">
        <v>62</v>
      </c>
      <c r="M1548" t="s">
        <v>62</v>
      </c>
      <c r="N1548" t="s">
        <v>61</v>
      </c>
    </row>
    <row r="1549" spans="1:14" x14ac:dyDescent="0.2">
      <c r="A1549" s="1" t="s">
        <v>8611</v>
      </c>
      <c r="B1549" s="1" t="s">
        <v>32453</v>
      </c>
      <c r="C1549" t="s">
        <v>6614</v>
      </c>
      <c r="D1549" s="22">
        <v>30333126</v>
      </c>
      <c r="E1549" t="s">
        <v>61</v>
      </c>
      <c r="F1549" t="s">
        <v>61</v>
      </c>
      <c r="G1549" t="s">
        <v>61</v>
      </c>
      <c r="I1549" t="s">
        <v>61</v>
      </c>
      <c r="K1549" t="s">
        <v>61</v>
      </c>
      <c r="L1549" t="s">
        <v>62</v>
      </c>
      <c r="M1549" t="s">
        <v>62</v>
      </c>
      <c r="N1549" t="s">
        <v>61</v>
      </c>
    </row>
    <row r="1550" spans="1:14" x14ac:dyDescent="0.2">
      <c r="A1550" s="1" t="s">
        <v>8612</v>
      </c>
      <c r="B1550" s="1" t="s">
        <v>32454</v>
      </c>
      <c r="C1550" t="s">
        <v>6615</v>
      </c>
      <c r="D1550" s="22">
        <v>30333126</v>
      </c>
      <c r="E1550" t="s">
        <v>61</v>
      </c>
      <c r="F1550" t="s">
        <v>61</v>
      </c>
      <c r="G1550" t="s">
        <v>61</v>
      </c>
      <c r="H1550" t="s">
        <v>61</v>
      </c>
      <c r="I1550" t="s">
        <v>62</v>
      </c>
      <c r="J1550" t="s">
        <v>61</v>
      </c>
      <c r="K1550" t="s">
        <v>61</v>
      </c>
      <c r="L1550" t="s">
        <v>62</v>
      </c>
      <c r="M1550" t="s">
        <v>62</v>
      </c>
      <c r="N1550" t="s">
        <v>61</v>
      </c>
    </row>
    <row r="1551" spans="1:14" x14ac:dyDescent="0.2">
      <c r="A1551" s="1" t="s">
        <v>8613</v>
      </c>
      <c r="B1551" s="1" t="s">
        <v>32455</v>
      </c>
      <c r="C1551" t="s">
        <v>6616</v>
      </c>
      <c r="D1551" s="22">
        <v>30333126</v>
      </c>
      <c r="E1551" t="s">
        <v>61</v>
      </c>
      <c r="F1551" t="s">
        <v>61</v>
      </c>
      <c r="G1551" t="s">
        <v>61</v>
      </c>
      <c r="H1551" t="s">
        <v>61</v>
      </c>
      <c r="I1551" t="s">
        <v>61</v>
      </c>
      <c r="J1551" t="s">
        <v>61</v>
      </c>
      <c r="K1551" t="s">
        <v>61</v>
      </c>
      <c r="L1551" t="s">
        <v>61</v>
      </c>
      <c r="M1551" t="s">
        <v>62</v>
      </c>
      <c r="N1551" t="s">
        <v>61</v>
      </c>
    </row>
    <row r="1552" spans="1:14" x14ac:dyDescent="0.2">
      <c r="A1552" s="1" t="s">
        <v>8614</v>
      </c>
      <c r="B1552" s="1" t="s">
        <v>32456</v>
      </c>
      <c r="C1552" t="s">
        <v>6617</v>
      </c>
      <c r="D1552" s="22">
        <v>30333126</v>
      </c>
      <c r="E1552" t="s">
        <v>62</v>
      </c>
      <c r="F1552" t="s">
        <v>62</v>
      </c>
      <c r="G1552" t="s">
        <v>62</v>
      </c>
      <c r="I1552" t="s">
        <v>61</v>
      </c>
      <c r="J1552" t="s">
        <v>62</v>
      </c>
      <c r="K1552" t="s">
        <v>61</v>
      </c>
      <c r="L1552" t="s">
        <v>61</v>
      </c>
      <c r="M1552" t="s">
        <v>62</v>
      </c>
      <c r="N1552" t="s">
        <v>62</v>
      </c>
    </row>
    <row r="1553" spans="1:14" x14ac:dyDescent="0.2">
      <c r="A1553" s="1" t="s">
        <v>8615</v>
      </c>
      <c r="B1553" s="1" t="s">
        <v>32457</v>
      </c>
      <c r="C1553" t="s">
        <v>6618</v>
      </c>
      <c r="D1553" s="22">
        <v>30333126</v>
      </c>
      <c r="E1553" t="s">
        <v>61</v>
      </c>
      <c r="F1553" t="s">
        <v>61</v>
      </c>
      <c r="G1553" t="s">
        <v>61</v>
      </c>
      <c r="H1553" t="s">
        <v>62</v>
      </c>
      <c r="I1553" t="s">
        <v>61</v>
      </c>
      <c r="J1553" t="s">
        <v>61</v>
      </c>
      <c r="K1553" t="s">
        <v>61</v>
      </c>
      <c r="L1553" t="s">
        <v>61</v>
      </c>
      <c r="M1553" t="s">
        <v>61</v>
      </c>
      <c r="N1553" t="s">
        <v>61</v>
      </c>
    </row>
    <row r="1554" spans="1:14" x14ac:dyDescent="0.2">
      <c r="A1554" s="1" t="s">
        <v>8616</v>
      </c>
      <c r="B1554" s="1" t="s">
        <v>32458</v>
      </c>
      <c r="C1554" t="s">
        <v>6619</v>
      </c>
      <c r="D1554" s="22">
        <v>30333126</v>
      </c>
      <c r="E1554" t="s">
        <v>61</v>
      </c>
      <c r="F1554" t="s">
        <v>61</v>
      </c>
      <c r="G1554" t="s">
        <v>61</v>
      </c>
      <c r="H1554" t="s">
        <v>61</v>
      </c>
      <c r="I1554" t="s">
        <v>62</v>
      </c>
      <c r="J1554" t="s">
        <v>61</v>
      </c>
      <c r="K1554" t="s">
        <v>61</v>
      </c>
      <c r="L1554" t="s">
        <v>62</v>
      </c>
      <c r="M1554" t="s">
        <v>62</v>
      </c>
      <c r="N1554" t="s">
        <v>61</v>
      </c>
    </row>
    <row r="1555" spans="1:14" x14ac:dyDescent="0.2">
      <c r="A1555" s="1" t="s">
        <v>8617</v>
      </c>
      <c r="B1555" s="1" t="s">
        <v>32459</v>
      </c>
      <c r="C1555" t="s">
        <v>6620</v>
      </c>
      <c r="D1555" s="22">
        <v>30333126</v>
      </c>
      <c r="E1555" t="s">
        <v>62</v>
      </c>
      <c r="F1555" t="s">
        <v>61</v>
      </c>
      <c r="G1555" t="s">
        <v>61</v>
      </c>
      <c r="H1555" t="s">
        <v>61</v>
      </c>
      <c r="I1555" t="s">
        <v>61</v>
      </c>
      <c r="J1555" t="s">
        <v>61</v>
      </c>
      <c r="K1555" t="s">
        <v>62</v>
      </c>
      <c r="L1555" t="s">
        <v>62</v>
      </c>
      <c r="M1555" t="s">
        <v>62</v>
      </c>
      <c r="N1555" t="s">
        <v>61</v>
      </c>
    </row>
    <row r="1556" spans="1:14" x14ac:dyDescent="0.2">
      <c r="A1556" s="1" t="s">
        <v>8618</v>
      </c>
      <c r="B1556" s="1" t="s">
        <v>32460</v>
      </c>
      <c r="C1556" t="s">
        <v>6621</v>
      </c>
      <c r="D1556" s="22">
        <v>30333126</v>
      </c>
      <c r="E1556" t="s">
        <v>61</v>
      </c>
      <c r="F1556" t="s">
        <v>61</v>
      </c>
      <c r="G1556" t="s">
        <v>61</v>
      </c>
      <c r="H1556" t="s">
        <v>61</v>
      </c>
      <c r="I1556" t="s">
        <v>61</v>
      </c>
      <c r="J1556" t="s">
        <v>61</v>
      </c>
      <c r="K1556" t="s">
        <v>61</v>
      </c>
      <c r="L1556" t="s">
        <v>61</v>
      </c>
      <c r="M1556" t="s">
        <v>62</v>
      </c>
      <c r="N1556" t="s">
        <v>61</v>
      </c>
    </row>
    <row r="1557" spans="1:14" x14ac:dyDescent="0.2">
      <c r="A1557" s="1" t="s">
        <v>8619</v>
      </c>
      <c r="B1557" s="1" t="s">
        <v>32461</v>
      </c>
      <c r="C1557" t="s">
        <v>6622</v>
      </c>
      <c r="D1557" s="22">
        <v>30333126</v>
      </c>
      <c r="E1557" t="s">
        <v>61</v>
      </c>
      <c r="F1557" t="s">
        <v>61</v>
      </c>
      <c r="G1557" t="s">
        <v>61</v>
      </c>
      <c r="H1557" t="s">
        <v>61</v>
      </c>
      <c r="I1557" t="s">
        <v>61</v>
      </c>
      <c r="J1557" t="s">
        <v>61</v>
      </c>
      <c r="K1557" t="s">
        <v>61</v>
      </c>
      <c r="L1557" t="s">
        <v>61</v>
      </c>
      <c r="M1557" t="s">
        <v>62</v>
      </c>
      <c r="N1557" t="s">
        <v>61</v>
      </c>
    </row>
    <row r="1558" spans="1:14" x14ac:dyDescent="0.2">
      <c r="A1558" s="1" t="s">
        <v>8620</v>
      </c>
      <c r="B1558" s="1" t="s">
        <v>32462</v>
      </c>
      <c r="C1558" t="s">
        <v>6623</v>
      </c>
      <c r="D1558" s="22">
        <v>30333126</v>
      </c>
      <c r="E1558" t="s">
        <v>61</v>
      </c>
      <c r="F1558" t="s">
        <v>61</v>
      </c>
      <c r="G1558" t="s">
        <v>61</v>
      </c>
      <c r="H1558" t="s">
        <v>61</v>
      </c>
      <c r="I1558" t="s">
        <v>61</v>
      </c>
      <c r="J1558" t="s">
        <v>61</v>
      </c>
      <c r="K1558" t="s">
        <v>61</v>
      </c>
      <c r="L1558" t="s">
        <v>61</v>
      </c>
      <c r="M1558" t="s">
        <v>62</v>
      </c>
      <c r="N1558" t="s">
        <v>61</v>
      </c>
    </row>
    <row r="1559" spans="1:14" x14ac:dyDescent="0.2">
      <c r="A1559" s="1" t="s">
        <v>8621</v>
      </c>
      <c r="B1559" s="1" t="s">
        <v>32463</v>
      </c>
      <c r="C1559" t="s">
        <v>6624</v>
      </c>
      <c r="D1559" s="22">
        <v>30333126</v>
      </c>
      <c r="E1559" t="s">
        <v>61</v>
      </c>
      <c r="F1559" t="s">
        <v>61</v>
      </c>
      <c r="G1559" t="s">
        <v>61</v>
      </c>
      <c r="H1559" t="s">
        <v>61</v>
      </c>
      <c r="I1559" t="s">
        <v>62</v>
      </c>
      <c r="J1559" t="s">
        <v>61</v>
      </c>
      <c r="K1559" t="s">
        <v>62</v>
      </c>
      <c r="L1559" t="s">
        <v>62</v>
      </c>
      <c r="M1559" t="s">
        <v>61</v>
      </c>
      <c r="N1559" t="s">
        <v>61</v>
      </c>
    </row>
    <row r="1560" spans="1:14" x14ac:dyDescent="0.2">
      <c r="A1560" s="1" t="s">
        <v>8622</v>
      </c>
      <c r="B1560" s="1" t="s">
        <v>32464</v>
      </c>
      <c r="C1560" t="s">
        <v>6625</v>
      </c>
      <c r="D1560" s="22">
        <v>30333126</v>
      </c>
      <c r="E1560" t="s">
        <v>61</v>
      </c>
      <c r="F1560" t="s">
        <v>61</v>
      </c>
      <c r="G1560" t="s">
        <v>61</v>
      </c>
      <c r="H1560" t="s">
        <v>61</v>
      </c>
      <c r="I1560" t="s">
        <v>61</v>
      </c>
      <c r="J1560" t="s">
        <v>61</v>
      </c>
      <c r="K1560" t="s">
        <v>61</v>
      </c>
      <c r="L1560" t="s">
        <v>61</v>
      </c>
      <c r="M1560" t="s">
        <v>62</v>
      </c>
      <c r="N1560" t="s">
        <v>61</v>
      </c>
    </row>
    <row r="1561" spans="1:14" x14ac:dyDescent="0.2">
      <c r="A1561" s="1" t="s">
        <v>8623</v>
      </c>
      <c r="B1561" s="1" t="s">
        <v>32465</v>
      </c>
      <c r="C1561" t="s">
        <v>6626</v>
      </c>
      <c r="D1561" s="22">
        <v>30333126</v>
      </c>
      <c r="E1561" t="s">
        <v>61</v>
      </c>
      <c r="F1561" t="s">
        <v>61</v>
      </c>
      <c r="G1561" t="s">
        <v>61</v>
      </c>
      <c r="H1561" t="s">
        <v>61</v>
      </c>
      <c r="I1561" t="s">
        <v>61</v>
      </c>
      <c r="J1561" t="s">
        <v>61</v>
      </c>
      <c r="K1561" t="s">
        <v>61</v>
      </c>
      <c r="L1561" t="s">
        <v>61</v>
      </c>
      <c r="M1561" t="s">
        <v>62</v>
      </c>
      <c r="N1561" t="s">
        <v>61</v>
      </c>
    </row>
    <row r="1562" spans="1:14" x14ac:dyDescent="0.2">
      <c r="A1562" s="1" t="s">
        <v>8624</v>
      </c>
      <c r="B1562" s="1" t="s">
        <v>32466</v>
      </c>
      <c r="C1562" t="s">
        <v>6627</v>
      </c>
      <c r="D1562" s="22">
        <v>30333126</v>
      </c>
      <c r="E1562" t="s">
        <v>61</v>
      </c>
      <c r="F1562" t="s">
        <v>61</v>
      </c>
      <c r="G1562" t="s">
        <v>61</v>
      </c>
      <c r="H1562" t="s">
        <v>61</v>
      </c>
      <c r="I1562" t="s">
        <v>61</v>
      </c>
      <c r="J1562" t="s">
        <v>61</v>
      </c>
      <c r="K1562" t="s">
        <v>61</v>
      </c>
      <c r="L1562" t="s">
        <v>62</v>
      </c>
      <c r="M1562" t="s">
        <v>61</v>
      </c>
      <c r="N1562" t="s">
        <v>61</v>
      </c>
    </row>
    <row r="1563" spans="1:14" x14ac:dyDescent="0.2">
      <c r="A1563" s="1" t="s">
        <v>8625</v>
      </c>
      <c r="B1563" s="1" t="s">
        <v>32467</v>
      </c>
      <c r="C1563" t="s">
        <v>6628</v>
      </c>
      <c r="D1563" s="22">
        <v>30333126</v>
      </c>
      <c r="E1563" t="s">
        <v>61</v>
      </c>
      <c r="F1563" t="s">
        <v>61</v>
      </c>
      <c r="G1563" t="s">
        <v>61</v>
      </c>
      <c r="H1563" t="s">
        <v>61</v>
      </c>
      <c r="I1563" t="s">
        <v>61</v>
      </c>
      <c r="J1563" t="s">
        <v>61</v>
      </c>
      <c r="K1563" t="s">
        <v>61</v>
      </c>
      <c r="L1563" t="s">
        <v>61</v>
      </c>
      <c r="M1563" t="s">
        <v>61</v>
      </c>
      <c r="N1563" t="s">
        <v>61</v>
      </c>
    </row>
    <row r="1564" spans="1:14" x14ac:dyDescent="0.2">
      <c r="A1564" s="1" t="s">
        <v>8626</v>
      </c>
      <c r="B1564" s="1" t="s">
        <v>32468</v>
      </c>
      <c r="C1564" t="s">
        <v>6629</v>
      </c>
      <c r="D1564" s="22">
        <v>30333126</v>
      </c>
      <c r="E1564" t="s">
        <v>61</v>
      </c>
      <c r="F1564" t="s">
        <v>61</v>
      </c>
      <c r="G1564" t="s">
        <v>61</v>
      </c>
      <c r="H1564" t="s">
        <v>61</v>
      </c>
      <c r="I1564" t="s">
        <v>61</v>
      </c>
      <c r="J1564" t="s">
        <v>61</v>
      </c>
      <c r="K1564" t="s">
        <v>61</v>
      </c>
      <c r="L1564" t="s">
        <v>61</v>
      </c>
      <c r="M1564" t="s">
        <v>62</v>
      </c>
      <c r="N1564" t="s">
        <v>61</v>
      </c>
    </row>
    <row r="1565" spans="1:14" x14ac:dyDescent="0.2">
      <c r="A1565" s="1" t="s">
        <v>8627</v>
      </c>
      <c r="B1565" s="1" t="s">
        <v>32469</v>
      </c>
      <c r="C1565" t="s">
        <v>6630</v>
      </c>
      <c r="D1565" s="22">
        <v>30333126</v>
      </c>
      <c r="E1565" t="s">
        <v>62</v>
      </c>
      <c r="F1565" t="s">
        <v>61</v>
      </c>
      <c r="G1565" t="s">
        <v>61</v>
      </c>
      <c r="H1565" t="s">
        <v>61</v>
      </c>
      <c r="I1565" t="s">
        <v>61</v>
      </c>
      <c r="J1565" t="s">
        <v>61</v>
      </c>
      <c r="K1565" t="s">
        <v>62</v>
      </c>
      <c r="L1565" t="s">
        <v>62</v>
      </c>
      <c r="M1565" t="s">
        <v>62</v>
      </c>
      <c r="N1565" t="s">
        <v>61</v>
      </c>
    </row>
    <row r="1566" spans="1:14" x14ac:dyDescent="0.2">
      <c r="A1566" s="1" t="s">
        <v>8628</v>
      </c>
      <c r="B1566" s="1" t="s">
        <v>32470</v>
      </c>
      <c r="C1566" t="s">
        <v>6631</v>
      </c>
      <c r="D1566" s="22">
        <v>30333126</v>
      </c>
      <c r="E1566" t="s">
        <v>61</v>
      </c>
      <c r="F1566" t="s">
        <v>61</v>
      </c>
      <c r="G1566" t="s">
        <v>61</v>
      </c>
      <c r="H1566" t="s">
        <v>61</v>
      </c>
      <c r="I1566" t="s">
        <v>61</v>
      </c>
      <c r="J1566" t="s">
        <v>61</v>
      </c>
      <c r="K1566" t="s">
        <v>61</v>
      </c>
      <c r="L1566" t="s">
        <v>62</v>
      </c>
      <c r="M1566" t="s">
        <v>61</v>
      </c>
      <c r="N1566" t="s">
        <v>61</v>
      </c>
    </row>
    <row r="1567" spans="1:14" x14ac:dyDescent="0.2">
      <c r="A1567" s="1" t="s">
        <v>8629</v>
      </c>
      <c r="B1567" s="1" t="s">
        <v>32471</v>
      </c>
      <c r="C1567" t="s">
        <v>6632</v>
      </c>
      <c r="D1567" s="22">
        <v>30333126</v>
      </c>
      <c r="E1567" t="s">
        <v>61</v>
      </c>
      <c r="F1567" t="s">
        <v>61</v>
      </c>
      <c r="G1567" t="s">
        <v>61</v>
      </c>
      <c r="H1567" t="s">
        <v>61</v>
      </c>
      <c r="I1567" t="s">
        <v>62</v>
      </c>
      <c r="J1567" t="s">
        <v>61</v>
      </c>
      <c r="K1567" t="s">
        <v>61</v>
      </c>
      <c r="L1567" t="s">
        <v>61</v>
      </c>
      <c r="M1567" t="s">
        <v>62</v>
      </c>
      <c r="N1567" t="s">
        <v>61</v>
      </c>
    </row>
    <row r="1568" spans="1:14" x14ac:dyDescent="0.2">
      <c r="A1568" s="1" t="s">
        <v>8630</v>
      </c>
      <c r="B1568" s="1" t="s">
        <v>32472</v>
      </c>
      <c r="C1568" t="s">
        <v>6633</v>
      </c>
      <c r="D1568" s="22">
        <v>30333126</v>
      </c>
      <c r="E1568" t="s">
        <v>62</v>
      </c>
      <c r="F1568" t="s">
        <v>62</v>
      </c>
      <c r="G1568" t="s">
        <v>62</v>
      </c>
      <c r="H1568" t="s">
        <v>61</v>
      </c>
      <c r="I1568" t="s">
        <v>62</v>
      </c>
      <c r="J1568" t="s">
        <v>62</v>
      </c>
      <c r="K1568" t="s">
        <v>62</v>
      </c>
      <c r="L1568" t="s">
        <v>62</v>
      </c>
      <c r="M1568" t="s">
        <v>62</v>
      </c>
      <c r="N1568" t="s">
        <v>62</v>
      </c>
    </row>
    <row r="1569" spans="1:14" x14ac:dyDescent="0.2">
      <c r="A1569" s="1" t="s">
        <v>8631</v>
      </c>
      <c r="B1569" s="1" t="s">
        <v>32473</v>
      </c>
      <c r="C1569" t="s">
        <v>6634</v>
      </c>
      <c r="D1569" s="22">
        <v>30333126</v>
      </c>
      <c r="E1569" t="s">
        <v>61</v>
      </c>
      <c r="F1569" t="s">
        <v>61</v>
      </c>
      <c r="G1569" t="s">
        <v>61</v>
      </c>
      <c r="H1569" t="s">
        <v>61</v>
      </c>
      <c r="I1569" t="s">
        <v>61</v>
      </c>
      <c r="J1569" t="s">
        <v>61</v>
      </c>
      <c r="K1569" t="s">
        <v>61</v>
      </c>
      <c r="L1569" t="s">
        <v>61</v>
      </c>
      <c r="M1569" t="s">
        <v>62</v>
      </c>
      <c r="N1569" t="s">
        <v>61</v>
      </c>
    </row>
    <row r="1570" spans="1:14" x14ac:dyDescent="0.2">
      <c r="A1570" s="1" t="s">
        <v>8632</v>
      </c>
      <c r="B1570" s="1" t="s">
        <v>32474</v>
      </c>
      <c r="C1570" t="s">
        <v>6635</v>
      </c>
      <c r="D1570" s="22">
        <v>30333126</v>
      </c>
      <c r="E1570" t="s">
        <v>61</v>
      </c>
      <c r="F1570" t="s">
        <v>61</v>
      </c>
      <c r="G1570" t="s">
        <v>61</v>
      </c>
      <c r="H1570" t="s">
        <v>61</v>
      </c>
      <c r="I1570" t="s">
        <v>62</v>
      </c>
      <c r="J1570" t="s">
        <v>61</v>
      </c>
      <c r="K1570" t="s">
        <v>61</v>
      </c>
      <c r="L1570" t="s">
        <v>62</v>
      </c>
      <c r="M1570" t="s">
        <v>62</v>
      </c>
      <c r="N1570" t="s">
        <v>61</v>
      </c>
    </row>
    <row r="1571" spans="1:14" x14ac:dyDescent="0.2">
      <c r="A1571" s="1" t="s">
        <v>8633</v>
      </c>
      <c r="B1571" s="1" t="s">
        <v>32475</v>
      </c>
      <c r="C1571" t="s">
        <v>6636</v>
      </c>
      <c r="D1571" s="22">
        <v>30333126</v>
      </c>
      <c r="E1571" t="s">
        <v>61</v>
      </c>
      <c r="F1571" t="s">
        <v>61</v>
      </c>
      <c r="G1571" t="s">
        <v>61</v>
      </c>
      <c r="H1571" t="s">
        <v>61</v>
      </c>
      <c r="I1571" t="s">
        <v>62</v>
      </c>
      <c r="J1571" t="s">
        <v>61</v>
      </c>
      <c r="K1571" t="s">
        <v>61</v>
      </c>
      <c r="L1571" t="s">
        <v>61</v>
      </c>
      <c r="M1571" t="s">
        <v>62</v>
      </c>
      <c r="N1571" t="s">
        <v>61</v>
      </c>
    </row>
    <row r="1572" spans="1:14" x14ac:dyDescent="0.2">
      <c r="A1572" s="1" t="s">
        <v>8634</v>
      </c>
      <c r="B1572" s="1" t="s">
        <v>32476</v>
      </c>
      <c r="C1572" t="s">
        <v>6637</v>
      </c>
      <c r="D1572" s="22">
        <v>30333126</v>
      </c>
      <c r="E1572" t="s">
        <v>62</v>
      </c>
      <c r="F1572" t="s">
        <v>62</v>
      </c>
      <c r="G1572" t="s">
        <v>62</v>
      </c>
      <c r="H1572" t="s">
        <v>61</v>
      </c>
      <c r="I1572" t="s">
        <v>61</v>
      </c>
      <c r="J1572" t="s">
        <v>62</v>
      </c>
      <c r="K1572" t="s">
        <v>61</v>
      </c>
      <c r="L1572" t="s">
        <v>62</v>
      </c>
      <c r="M1572" t="s">
        <v>61</v>
      </c>
      <c r="N1572" t="s">
        <v>62</v>
      </c>
    </row>
    <row r="1573" spans="1:14" x14ac:dyDescent="0.2">
      <c r="A1573" s="1" t="s">
        <v>8635</v>
      </c>
      <c r="B1573" s="1" t="s">
        <v>32477</v>
      </c>
      <c r="C1573" t="s">
        <v>6638</v>
      </c>
      <c r="D1573" s="22">
        <v>30333126</v>
      </c>
      <c r="E1573" t="s">
        <v>61</v>
      </c>
      <c r="F1573" t="s">
        <v>61</v>
      </c>
      <c r="G1573" t="s">
        <v>61</v>
      </c>
      <c r="H1573" t="s">
        <v>61</v>
      </c>
      <c r="I1573" t="s">
        <v>62</v>
      </c>
      <c r="J1573" t="s">
        <v>61</v>
      </c>
      <c r="K1573" t="s">
        <v>61</v>
      </c>
      <c r="L1573" t="s">
        <v>61</v>
      </c>
      <c r="M1573" t="s">
        <v>62</v>
      </c>
      <c r="N1573" t="s">
        <v>61</v>
      </c>
    </row>
    <row r="1574" spans="1:14" x14ac:dyDescent="0.2">
      <c r="A1574" s="1" t="s">
        <v>8636</v>
      </c>
      <c r="B1574" s="1" t="s">
        <v>32478</v>
      </c>
      <c r="C1574" t="s">
        <v>6639</v>
      </c>
      <c r="D1574" s="22">
        <v>30333126</v>
      </c>
      <c r="E1574" t="s">
        <v>62</v>
      </c>
      <c r="F1574" t="s">
        <v>62</v>
      </c>
      <c r="G1574" t="s">
        <v>62</v>
      </c>
      <c r="H1574" t="s">
        <v>61</v>
      </c>
      <c r="I1574" t="s">
        <v>62</v>
      </c>
      <c r="J1574" t="s">
        <v>62</v>
      </c>
      <c r="K1574" t="s">
        <v>62</v>
      </c>
      <c r="L1574" t="s">
        <v>62</v>
      </c>
      <c r="M1574" t="s">
        <v>61</v>
      </c>
      <c r="N1574" t="s">
        <v>62</v>
      </c>
    </row>
    <row r="1575" spans="1:14" x14ac:dyDescent="0.2">
      <c r="A1575" s="1" t="s">
        <v>8637</v>
      </c>
      <c r="B1575" s="1" t="s">
        <v>32479</v>
      </c>
      <c r="C1575" t="s">
        <v>6640</v>
      </c>
      <c r="D1575" s="22">
        <v>30333126</v>
      </c>
      <c r="E1575" t="s">
        <v>61</v>
      </c>
      <c r="F1575" t="s">
        <v>61</v>
      </c>
      <c r="G1575" t="s">
        <v>61</v>
      </c>
      <c r="H1575" t="s">
        <v>62</v>
      </c>
      <c r="I1575" t="s">
        <v>62</v>
      </c>
      <c r="J1575" t="s">
        <v>61</v>
      </c>
      <c r="K1575" t="s">
        <v>62</v>
      </c>
      <c r="L1575" t="s">
        <v>62</v>
      </c>
      <c r="M1575" t="s">
        <v>62</v>
      </c>
      <c r="N1575" t="s">
        <v>61</v>
      </c>
    </row>
    <row r="1576" spans="1:14" x14ac:dyDescent="0.2">
      <c r="A1576" s="1" t="s">
        <v>8638</v>
      </c>
      <c r="B1576" s="1" t="s">
        <v>32480</v>
      </c>
      <c r="C1576" t="s">
        <v>6641</v>
      </c>
      <c r="D1576" s="22">
        <v>30333126</v>
      </c>
      <c r="E1576" t="s">
        <v>61</v>
      </c>
      <c r="F1576" t="s">
        <v>61</v>
      </c>
      <c r="G1576" t="s">
        <v>61</v>
      </c>
      <c r="H1576" t="s">
        <v>61</v>
      </c>
      <c r="I1576" t="s">
        <v>62</v>
      </c>
      <c r="J1576" t="s">
        <v>61</v>
      </c>
      <c r="K1576" t="s">
        <v>61</v>
      </c>
      <c r="L1576" t="s">
        <v>62</v>
      </c>
      <c r="M1576" t="s">
        <v>62</v>
      </c>
      <c r="N1576" t="s">
        <v>61</v>
      </c>
    </row>
    <row r="1577" spans="1:14" x14ac:dyDescent="0.2">
      <c r="A1577" s="1" t="s">
        <v>8639</v>
      </c>
      <c r="B1577" s="1" t="s">
        <v>32481</v>
      </c>
      <c r="C1577" t="s">
        <v>6642</v>
      </c>
      <c r="D1577" s="22">
        <v>30333126</v>
      </c>
      <c r="E1577" t="s">
        <v>61</v>
      </c>
      <c r="F1577" t="s">
        <v>61</v>
      </c>
      <c r="G1577" t="s">
        <v>61</v>
      </c>
      <c r="H1577" t="s">
        <v>61</v>
      </c>
      <c r="I1577" t="s">
        <v>62</v>
      </c>
      <c r="J1577" t="s">
        <v>61</v>
      </c>
      <c r="K1577" t="s">
        <v>61</v>
      </c>
      <c r="L1577" t="s">
        <v>61</v>
      </c>
      <c r="M1577" t="s">
        <v>62</v>
      </c>
      <c r="N1577" t="s">
        <v>61</v>
      </c>
    </row>
    <row r="1578" spans="1:14" x14ac:dyDescent="0.2">
      <c r="A1578" s="1" t="s">
        <v>18492</v>
      </c>
      <c r="B1578" s="1" t="s">
        <v>18493</v>
      </c>
      <c r="D1578" s="22"/>
      <c r="E1578" t="s">
        <v>61</v>
      </c>
      <c r="F1578" t="s">
        <v>61</v>
      </c>
      <c r="G1578" t="s">
        <v>61</v>
      </c>
      <c r="H1578" t="s">
        <v>61</v>
      </c>
      <c r="I1578" t="s">
        <v>62</v>
      </c>
      <c r="J1578" t="s">
        <v>61</v>
      </c>
      <c r="K1578" t="s">
        <v>61</v>
      </c>
      <c r="L1578" t="s">
        <v>62</v>
      </c>
      <c r="M1578" t="s">
        <v>61</v>
      </c>
      <c r="N1578" t="s">
        <v>61</v>
      </c>
    </row>
    <row r="1579" spans="1:14" x14ac:dyDescent="0.2">
      <c r="A1579" s="1" t="s">
        <v>8640</v>
      </c>
      <c r="B1579" s="1" t="s">
        <v>32482</v>
      </c>
      <c r="C1579" t="s">
        <v>6643</v>
      </c>
      <c r="D1579" s="22">
        <v>30333126</v>
      </c>
      <c r="E1579" t="s">
        <v>61</v>
      </c>
      <c r="F1579" t="s">
        <v>61</v>
      </c>
      <c r="G1579" t="s">
        <v>61</v>
      </c>
      <c r="H1579" t="s">
        <v>61</v>
      </c>
      <c r="I1579" t="s">
        <v>62</v>
      </c>
      <c r="J1579" t="s">
        <v>61</v>
      </c>
      <c r="K1579" t="s">
        <v>61</v>
      </c>
      <c r="L1579" t="s">
        <v>62</v>
      </c>
      <c r="M1579" t="s">
        <v>62</v>
      </c>
      <c r="N1579" t="s">
        <v>61</v>
      </c>
    </row>
    <row r="1580" spans="1:14" x14ac:dyDescent="0.2">
      <c r="A1580" s="1" t="s">
        <v>8641</v>
      </c>
      <c r="B1580" s="1" t="s">
        <v>32483</v>
      </c>
      <c r="C1580" t="s">
        <v>6644</v>
      </c>
      <c r="D1580" s="22">
        <v>30333126</v>
      </c>
      <c r="E1580" t="s">
        <v>61</v>
      </c>
      <c r="F1580" t="s">
        <v>61</v>
      </c>
      <c r="G1580" t="s">
        <v>61</v>
      </c>
      <c r="H1580" t="s">
        <v>61</v>
      </c>
      <c r="I1580" t="s">
        <v>62</v>
      </c>
      <c r="J1580" t="s">
        <v>61</v>
      </c>
      <c r="K1580" t="s">
        <v>61</v>
      </c>
      <c r="L1580" t="s">
        <v>61</v>
      </c>
      <c r="M1580" t="s">
        <v>62</v>
      </c>
      <c r="N1580" t="s">
        <v>61</v>
      </c>
    </row>
    <row r="1581" spans="1:14" x14ac:dyDescent="0.2">
      <c r="A1581" s="1" t="s">
        <v>8642</v>
      </c>
      <c r="B1581" s="1" t="s">
        <v>32484</v>
      </c>
      <c r="C1581" t="s">
        <v>6645</v>
      </c>
      <c r="D1581" s="22">
        <v>30333126</v>
      </c>
      <c r="E1581" t="s">
        <v>62</v>
      </c>
      <c r="F1581" t="s">
        <v>62</v>
      </c>
      <c r="G1581" t="s">
        <v>62</v>
      </c>
      <c r="H1581" t="s">
        <v>61</v>
      </c>
      <c r="I1581" t="s">
        <v>62</v>
      </c>
      <c r="L1581" t="s">
        <v>62</v>
      </c>
      <c r="M1581" t="s">
        <v>62</v>
      </c>
      <c r="N1581" t="s">
        <v>62</v>
      </c>
    </row>
    <row r="1582" spans="1:14" x14ac:dyDescent="0.2">
      <c r="A1582" s="1" t="s">
        <v>8643</v>
      </c>
      <c r="B1582" s="1" t="s">
        <v>32485</v>
      </c>
      <c r="C1582" t="s">
        <v>6646</v>
      </c>
      <c r="D1582" s="22">
        <v>30333126</v>
      </c>
      <c r="E1582" t="s">
        <v>61</v>
      </c>
      <c r="F1582" t="s">
        <v>61</v>
      </c>
      <c r="G1582" t="s">
        <v>61</v>
      </c>
      <c r="H1582" t="s">
        <v>61</v>
      </c>
      <c r="I1582" t="s">
        <v>61</v>
      </c>
      <c r="J1582" t="s">
        <v>61</v>
      </c>
      <c r="K1582" t="s">
        <v>61</v>
      </c>
      <c r="L1582" t="s">
        <v>61</v>
      </c>
      <c r="M1582" t="s">
        <v>62</v>
      </c>
      <c r="N1582" t="s">
        <v>61</v>
      </c>
    </row>
    <row r="1583" spans="1:14" x14ac:dyDescent="0.2">
      <c r="A1583" s="1" t="s">
        <v>8644</v>
      </c>
      <c r="B1583" s="1" t="s">
        <v>32486</v>
      </c>
      <c r="C1583" t="s">
        <v>6647</v>
      </c>
      <c r="D1583" s="22">
        <v>30333126</v>
      </c>
      <c r="F1583" t="s">
        <v>61</v>
      </c>
      <c r="G1583" t="s">
        <v>61</v>
      </c>
      <c r="H1583" t="s">
        <v>62</v>
      </c>
      <c r="I1583" t="s">
        <v>62</v>
      </c>
      <c r="J1583" t="s">
        <v>61</v>
      </c>
      <c r="K1583" t="s">
        <v>61</v>
      </c>
      <c r="L1583" t="s">
        <v>62</v>
      </c>
      <c r="M1583" t="s">
        <v>62</v>
      </c>
      <c r="N1583" t="s">
        <v>61</v>
      </c>
    </row>
    <row r="1584" spans="1:14" x14ac:dyDescent="0.2">
      <c r="A1584" s="1" t="s">
        <v>8645</v>
      </c>
      <c r="B1584" s="1" t="s">
        <v>32487</v>
      </c>
      <c r="C1584" t="s">
        <v>6648</v>
      </c>
      <c r="D1584" s="22">
        <v>30333126</v>
      </c>
      <c r="E1584" t="s">
        <v>61</v>
      </c>
      <c r="F1584" t="s">
        <v>61</v>
      </c>
      <c r="G1584" t="s">
        <v>61</v>
      </c>
      <c r="H1584" t="s">
        <v>61</v>
      </c>
      <c r="I1584" t="s">
        <v>62</v>
      </c>
      <c r="J1584" t="s">
        <v>61</v>
      </c>
      <c r="K1584" t="s">
        <v>62</v>
      </c>
      <c r="L1584" t="s">
        <v>62</v>
      </c>
      <c r="M1584" t="s">
        <v>61</v>
      </c>
      <c r="N1584" t="s">
        <v>61</v>
      </c>
    </row>
    <row r="1585" spans="1:14" x14ac:dyDescent="0.2">
      <c r="A1585" s="1" t="s">
        <v>8646</v>
      </c>
      <c r="B1585" s="1" t="s">
        <v>32488</v>
      </c>
      <c r="C1585" t="s">
        <v>6649</v>
      </c>
      <c r="D1585" s="22">
        <v>30333126</v>
      </c>
      <c r="E1585" t="s">
        <v>62</v>
      </c>
      <c r="F1585" t="s">
        <v>62</v>
      </c>
      <c r="G1585" t="s">
        <v>62</v>
      </c>
      <c r="H1585" t="s">
        <v>62</v>
      </c>
      <c r="I1585" t="s">
        <v>62</v>
      </c>
      <c r="J1585" t="s">
        <v>62</v>
      </c>
      <c r="K1585" t="s">
        <v>62</v>
      </c>
      <c r="L1585" t="s">
        <v>62</v>
      </c>
      <c r="M1585" t="s">
        <v>62</v>
      </c>
      <c r="N1585" t="s">
        <v>62</v>
      </c>
    </row>
    <row r="1586" spans="1:14" x14ac:dyDescent="0.2">
      <c r="A1586" s="1" t="s">
        <v>8647</v>
      </c>
      <c r="B1586" s="1" t="s">
        <v>32489</v>
      </c>
      <c r="C1586" t="s">
        <v>6650</v>
      </c>
      <c r="D1586" s="22">
        <v>30333126</v>
      </c>
      <c r="E1586" t="s">
        <v>61</v>
      </c>
      <c r="F1586" t="s">
        <v>61</v>
      </c>
      <c r="G1586" t="s">
        <v>61</v>
      </c>
      <c r="H1586" t="s">
        <v>61</v>
      </c>
      <c r="I1586" t="s">
        <v>61</v>
      </c>
      <c r="J1586" t="s">
        <v>61</v>
      </c>
      <c r="K1586" t="s">
        <v>62</v>
      </c>
      <c r="L1586" t="s">
        <v>62</v>
      </c>
      <c r="M1586" t="s">
        <v>62</v>
      </c>
      <c r="N1586" t="s">
        <v>61</v>
      </c>
    </row>
    <row r="1587" spans="1:14" x14ac:dyDescent="0.2">
      <c r="A1587" s="1" t="s">
        <v>8648</v>
      </c>
      <c r="B1587" s="1" t="s">
        <v>32490</v>
      </c>
      <c r="C1587" t="s">
        <v>6651</v>
      </c>
      <c r="D1587" s="22">
        <v>30333126</v>
      </c>
      <c r="E1587" t="s">
        <v>61</v>
      </c>
      <c r="F1587" t="s">
        <v>61</v>
      </c>
      <c r="G1587" t="s">
        <v>61</v>
      </c>
      <c r="H1587" t="s">
        <v>61</v>
      </c>
      <c r="I1587" t="s">
        <v>61</v>
      </c>
      <c r="J1587" t="s">
        <v>61</v>
      </c>
      <c r="K1587" t="s">
        <v>61</v>
      </c>
      <c r="L1587" t="s">
        <v>62</v>
      </c>
      <c r="M1587" t="s">
        <v>62</v>
      </c>
      <c r="N1587" t="s">
        <v>61</v>
      </c>
    </row>
    <row r="1588" spans="1:14" x14ac:dyDescent="0.2">
      <c r="A1588" s="1" t="s">
        <v>8649</v>
      </c>
      <c r="B1588" s="1" t="s">
        <v>32491</v>
      </c>
      <c r="C1588" t="s">
        <v>6652</v>
      </c>
      <c r="D1588" s="22">
        <v>30333126</v>
      </c>
      <c r="E1588" t="s">
        <v>61</v>
      </c>
      <c r="F1588" t="s">
        <v>61</v>
      </c>
      <c r="G1588" t="s">
        <v>61</v>
      </c>
      <c r="H1588" t="s">
        <v>61</v>
      </c>
      <c r="I1588" t="s">
        <v>61</v>
      </c>
      <c r="J1588" t="s">
        <v>61</v>
      </c>
      <c r="K1588" t="s">
        <v>61</v>
      </c>
      <c r="L1588" t="s">
        <v>61</v>
      </c>
      <c r="M1588" t="s">
        <v>62</v>
      </c>
      <c r="N1588" t="s">
        <v>61</v>
      </c>
    </row>
    <row r="1589" spans="1:14" x14ac:dyDescent="0.2">
      <c r="A1589" s="1" t="s">
        <v>8650</v>
      </c>
      <c r="B1589" s="1" t="s">
        <v>32492</v>
      </c>
      <c r="C1589" t="s">
        <v>6653</v>
      </c>
      <c r="D1589" s="22">
        <v>30333126</v>
      </c>
      <c r="E1589" t="s">
        <v>61</v>
      </c>
      <c r="F1589" t="s">
        <v>61</v>
      </c>
      <c r="G1589" t="s">
        <v>61</v>
      </c>
      <c r="H1589" t="s">
        <v>61</v>
      </c>
      <c r="I1589" t="s">
        <v>62</v>
      </c>
      <c r="J1589" t="s">
        <v>61</v>
      </c>
      <c r="K1589" t="s">
        <v>62</v>
      </c>
      <c r="L1589" t="s">
        <v>62</v>
      </c>
      <c r="M1589" t="s">
        <v>62</v>
      </c>
      <c r="N1589" t="s">
        <v>61</v>
      </c>
    </row>
    <row r="1590" spans="1:14" x14ac:dyDescent="0.2">
      <c r="A1590" s="1" t="s">
        <v>8651</v>
      </c>
      <c r="B1590" s="1" t="s">
        <v>32493</v>
      </c>
      <c r="C1590" t="s">
        <v>6654</v>
      </c>
      <c r="D1590" s="22">
        <v>30333126</v>
      </c>
      <c r="E1590" t="s">
        <v>61</v>
      </c>
      <c r="F1590" t="s">
        <v>61</v>
      </c>
      <c r="G1590" t="s">
        <v>61</v>
      </c>
      <c r="H1590" t="s">
        <v>61</v>
      </c>
      <c r="I1590" t="s">
        <v>62</v>
      </c>
      <c r="J1590" t="s">
        <v>61</v>
      </c>
      <c r="K1590" t="s">
        <v>61</v>
      </c>
      <c r="L1590" t="s">
        <v>61</v>
      </c>
      <c r="M1590" t="s">
        <v>62</v>
      </c>
      <c r="N1590" t="s">
        <v>61</v>
      </c>
    </row>
    <row r="1591" spans="1:14" x14ac:dyDescent="0.2">
      <c r="A1591" s="1" t="s">
        <v>8652</v>
      </c>
      <c r="B1591" s="1" t="s">
        <v>32494</v>
      </c>
      <c r="C1591" t="s">
        <v>6655</v>
      </c>
      <c r="D1591" s="22">
        <v>30333126</v>
      </c>
      <c r="E1591" t="s">
        <v>61</v>
      </c>
      <c r="F1591" t="s">
        <v>61</v>
      </c>
      <c r="G1591" t="s">
        <v>61</v>
      </c>
      <c r="H1591" t="s">
        <v>61</v>
      </c>
      <c r="I1591" t="s">
        <v>62</v>
      </c>
      <c r="J1591" t="s">
        <v>61</v>
      </c>
      <c r="K1591" t="s">
        <v>61</v>
      </c>
      <c r="L1591" t="s">
        <v>61</v>
      </c>
      <c r="M1591" t="s">
        <v>62</v>
      </c>
      <c r="N1591" t="s">
        <v>61</v>
      </c>
    </row>
    <row r="1592" spans="1:14" x14ac:dyDescent="0.2">
      <c r="A1592" s="1" t="s">
        <v>8653</v>
      </c>
      <c r="B1592" s="1" t="s">
        <v>32495</v>
      </c>
      <c r="C1592" t="s">
        <v>6656</v>
      </c>
      <c r="D1592" s="22">
        <v>30333126</v>
      </c>
      <c r="E1592" t="s">
        <v>61</v>
      </c>
      <c r="F1592" t="s">
        <v>61</v>
      </c>
      <c r="G1592" t="s">
        <v>61</v>
      </c>
      <c r="H1592" t="s">
        <v>61</v>
      </c>
      <c r="I1592" t="s">
        <v>62</v>
      </c>
      <c r="J1592" t="s">
        <v>61</v>
      </c>
      <c r="K1592" t="s">
        <v>61</v>
      </c>
      <c r="L1592" t="s">
        <v>62</v>
      </c>
      <c r="M1592" t="s">
        <v>62</v>
      </c>
      <c r="N1592" t="s">
        <v>61</v>
      </c>
    </row>
    <row r="1593" spans="1:14" x14ac:dyDescent="0.2">
      <c r="A1593" s="1" t="s">
        <v>8654</v>
      </c>
      <c r="B1593" s="1" t="s">
        <v>32496</v>
      </c>
      <c r="C1593" t="s">
        <v>6657</v>
      </c>
      <c r="D1593" s="22">
        <v>30333126</v>
      </c>
      <c r="E1593" t="s">
        <v>62</v>
      </c>
      <c r="G1593" t="s">
        <v>61</v>
      </c>
      <c r="H1593" t="s">
        <v>62</v>
      </c>
      <c r="I1593" t="s">
        <v>62</v>
      </c>
      <c r="J1593" t="s">
        <v>61</v>
      </c>
      <c r="K1593" t="s">
        <v>62</v>
      </c>
      <c r="L1593" t="s">
        <v>62</v>
      </c>
      <c r="M1593" t="s">
        <v>62</v>
      </c>
      <c r="N1593" t="s">
        <v>61</v>
      </c>
    </row>
    <row r="1594" spans="1:14" x14ac:dyDescent="0.2">
      <c r="A1594" s="1" t="s">
        <v>8655</v>
      </c>
      <c r="B1594" s="1" t="s">
        <v>32497</v>
      </c>
      <c r="C1594" t="s">
        <v>6658</v>
      </c>
      <c r="D1594" s="22">
        <v>30333126</v>
      </c>
      <c r="E1594" t="s">
        <v>61</v>
      </c>
      <c r="F1594" t="s">
        <v>61</v>
      </c>
      <c r="G1594" t="s">
        <v>61</v>
      </c>
      <c r="H1594" t="s">
        <v>61</v>
      </c>
      <c r="I1594" t="s">
        <v>61</v>
      </c>
      <c r="J1594" t="s">
        <v>61</v>
      </c>
      <c r="K1594" t="s">
        <v>61</v>
      </c>
      <c r="L1594" t="s">
        <v>62</v>
      </c>
      <c r="M1594" t="s">
        <v>62</v>
      </c>
      <c r="N1594" t="s">
        <v>61</v>
      </c>
    </row>
    <row r="1595" spans="1:14" x14ac:dyDescent="0.2">
      <c r="A1595" s="1" t="s">
        <v>8656</v>
      </c>
      <c r="B1595" s="1" t="s">
        <v>32498</v>
      </c>
      <c r="C1595" t="s">
        <v>6659</v>
      </c>
      <c r="D1595" s="22">
        <v>30333126</v>
      </c>
      <c r="E1595" t="s">
        <v>61</v>
      </c>
      <c r="F1595" t="s">
        <v>61</v>
      </c>
      <c r="G1595" t="s">
        <v>61</v>
      </c>
      <c r="H1595" t="s">
        <v>61</v>
      </c>
      <c r="I1595" t="s">
        <v>62</v>
      </c>
      <c r="J1595" t="s">
        <v>61</v>
      </c>
      <c r="K1595" t="s">
        <v>61</v>
      </c>
      <c r="L1595" t="s">
        <v>62</v>
      </c>
      <c r="M1595" t="s">
        <v>62</v>
      </c>
      <c r="N1595" t="s">
        <v>61</v>
      </c>
    </row>
    <row r="1596" spans="1:14" x14ac:dyDescent="0.2">
      <c r="A1596" s="1" t="s">
        <v>8657</v>
      </c>
      <c r="B1596" s="1" t="s">
        <v>32499</v>
      </c>
      <c r="C1596" t="s">
        <v>6660</v>
      </c>
      <c r="D1596" s="22">
        <v>30333126</v>
      </c>
      <c r="E1596" t="s">
        <v>62</v>
      </c>
      <c r="F1596" t="s">
        <v>61</v>
      </c>
      <c r="G1596" t="s">
        <v>61</v>
      </c>
      <c r="H1596" t="s">
        <v>61</v>
      </c>
      <c r="I1596" t="s">
        <v>61</v>
      </c>
      <c r="J1596" t="s">
        <v>61</v>
      </c>
      <c r="K1596" t="s">
        <v>62</v>
      </c>
      <c r="L1596" t="s">
        <v>62</v>
      </c>
      <c r="M1596" t="s">
        <v>61</v>
      </c>
      <c r="N1596" t="s">
        <v>61</v>
      </c>
    </row>
    <row r="1597" spans="1:14" x14ac:dyDescent="0.2">
      <c r="A1597" s="1" t="s">
        <v>8658</v>
      </c>
      <c r="B1597" s="1" t="s">
        <v>32500</v>
      </c>
      <c r="C1597" t="s">
        <v>6661</v>
      </c>
      <c r="D1597" s="22">
        <v>30333126</v>
      </c>
      <c r="E1597" t="s">
        <v>62</v>
      </c>
      <c r="F1597" t="s">
        <v>62</v>
      </c>
      <c r="G1597" t="s">
        <v>62</v>
      </c>
      <c r="H1597" t="s">
        <v>62</v>
      </c>
      <c r="I1597" t="s">
        <v>62</v>
      </c>
      <c r="J1597" t="s">
        <v>62</v>
      </c>
      <c r="K1597" t="s">
        <v>61</v>
      </c>
      <c r="L1597" t="s">
        <v>62</v>
      </c>
      <c r="M1597" t="s">
        <v>62</v>
      </c>
      <c r="N1597" t="s">
        <v>62</v>
      </c>
    </row>
    <row r="1598" spans="1:14" x14ac:dyDescent="0.2">
      <c r="A1598" s="1" t="s">
        <v>8659</v>
      </c>
      <c r="B1598" s="1" t="s">
        <v>32501</v>
      </c>
      <c r="C1598" t="s">
        <v>6662</v>
      </c>
      <c r="D1598" s="22">
        <v>30333126</v>
      </c>
      <c r="E1598" t="s">
        <v>62</v>
      </c>
      <c r="F1598" t="s">
        <v>61</v>
      </c>
      <c r="G1598" t="s">
        <v>61</v>
      </c>
      <c r="H1598" t="s">
        <v>61</v>
      </c>
      <c r="I1598" t="s">
        <v>62</v>
      </c>
      <c r="J1598" t="s">
        <v>61</v>
      </c>
      <c r="K1598" t="s">
        <v>61</v>
      </c>
      <c r="L1598" t="s">
        <v>62</v>
      </c>
      <c r="M1598" t="s">
        <v>62</v>
      </c>
      <c r="N1598" t="s">
        <v>61</v>
      </c>
    </row>
    <row r="1599" spans="1:14" x14ac:dyDescent="0.2">
      <c r="A1599" s="1" t="s">
        <v>8660</v>
      </c>
      <c r="B1599" s="1" t="s">
        <v>32502</v>
      </c>
      <c r="C1599" t="s">
        <v>6663</v>
      </c>
      <c r="D1599" s="22">
        <v>30333126</v>
      </c>
      <c r="E1599" t="s">
        <v>61</v>
      </c>
      <c r="F1599" t="s">
        <v>61</v>
      </c>
      <c r="G1599" t="s">
        <v>61</v>
      </c>
      <c r="H1599" t="s">
        <v>61</v>
      </c>
      <c r="I1599" t="s">
        <v>61</v>
      </c>
      <c r="J1599" t="s">
        <v>61</v>
      </c>
      <c r="K1599" t="s">
        <v>61</v>
      </c>
      <c r="L1599" t="s">
        <v>62</v>
      </c>
      <c r="M1599" t="s">
        <v>61</v>
      </c>
      <c r="N1599" t="s">
        <v>61</v>
      </c>
    </row>
    <row r="1600" spans="1:14" x14ac:dyDescent="0.2">
      <c r="A1600" s="1" t="s">
        <v>8661</v>
      </c>
      <c r="B1600" s="1" t="s">
        <v>32503</v>
      </c>
      <c r="C1600" t="s">
        <v>6664</v>
      </c>
      <c r="D1600" s="22">
        <v>30333126</v>
      </c>
      <c r="E1600" t="s">
        <v>61</v>
      </c>
      <c r="F1600" t="s">
        <v>61</v>
      </c>
      <c r="G1600" t="s">
        <v>61</v>
      </c>
      <c r="H1600" t="s">
        <v>61</v>
      </c>
      <c r="I1600" t="s">
        <v>61</v>
      </c>
      <c r="J1600" t="s">
        <v>61</v>
      </c>
      <c r="K1600" t="s">
        <v>61</v>
      </c>
      <c r="L1600" t="s">
        <v>62</v>
      </c>
      <c r="M1600" t="s">
        <v>61</v>
      </c>
      <c r="N1600" t="s">
        <v>61</v>
      </c>
    </row>
    <row r="1601" spans="1:14" x14ac:dyDescent="0.2">
      <c r="A1601" s="1" t="s">
        <v>8662</v>
      </c>
      <c r="B1601" s="1" t="s">
        <v>32504</v>
      </c>
      <c r="C1601" t="s">
        <v>6665</v>
      </c>
      <c r="D1601" s="22">
        <v>30333126</v>
      </c>
      <c r="E1601" t="s">
        <v>62</v>
      </c>
      <c r="F1601" t="s">
        <v>61</v>
      </c>
      <c r="G1601" t="s">
        <v>61</v>
      </c>
      <c r="H1601" t="s">
        <v>62</v>
      </c>
      <c r="I1601" t="s">
        <v>62</v>
      </c>
      <c r="J1601" t="s">
        <v>61</v>
      </c>
      <c r="K1601" t="s">
        <v>61</v>
      </c>
      <c r="L1601" t="s">
        <v>62</v>
      </c>
      <c r="M1601" t="s">
        <v>62</v>
      </c>
      <c r="N1601" t="s">
        <v>61</v>
      </c>
    </row>
    <row r="1602" spans="1:14" x14ac:dyDescent="0.2">
      <c r="A1602" s="1" t="s">
        <v>8663</v>
      </c>
      <c r="B1602" s="1" t="s">
        <v>32505</v>
      </c>
      <c r="C1602" t="s">
        <v>6666</v>
      </c>
      <c r="D1602" s="22">
        <v>30333126</v>
      </c>
      <c r="E1602" t="s">
        <v>61</v>
      </c>
      <c r="F1602" t="s">
        <v>61</v>
      </c>
      <c r="G1602" t="s">
        <v>61</v>
      </c>
      <c r="H1602" t="s">
        <v>61</v>
      </c>
      <c r="I1602" t="s">
        <v>62</v>
      </c>
      <c r="J1602" t="s">
        <v>61</v>
      </c>
      <c r="K1602" t="s">
        <v>61</v>
      </c>
      <c r="L1602" t="s">
        <v>61</v>
      </c>
      <c r="M1602" t="s">
        <v>62</v>
      </c>
      <c r="N1602" t="s">
        <v>61</v>
      </c>
    </row>
    <row r="1603" spans="1:14" x14ac:dyDescent="0.2">
      <c r="A1603" s="1" t="s">
        <v>8664</v>
      </c>
      <c r="B1603" s="1" t="s">
        <v>32506</v>
      </c>
      <c r="C1603" t="s">
        <v>6667</v>
      </c>
      <c r="D1603" s="22">
        <v>30333126</v>
      </c>
      <c r="E1603" t="s">
        <v>61</v>
      </c>
      <c r="F1603" t="s">
        <v>61</v>
      </c>
      <c r="G1603" t="s">
        <v>61</v>
      </c>
      <c r="I1603" t="s">
        <v>62</v>
      </c>
      <c r="J1603" t="s">
        <v>61</v>
      </c>
      <c r="K1603" t="s">
        <v>61</v>
      </c>
      <c r="L1603" t="s">
        <v>62</v>
      </c>
      <c r="M1603" t="s">
        <v>62</v>
      </c>
      <c r="N1603" t="s">
        <v>61</v>
      </c>
    </row>
    <row r="1604" spans="1:14" x14ac:dyDescent="0.2">
      <c r="A1604" s="1" t="s">
        <v>8665</v>
      </c>
      <c r="B1604" s="1" t="s">
        <v>32507</v>
      </c>
      <c r="C1604" t="s">
        <v>6668</v>
      </c>
      <c r="D1604" s="22">
        <v>30333126</v>
      </c>
      <c r="E1604" t="s">
        <v>62</v>
      </c>
      <c r="F1604" t="s">
        <v>61</v>
      </c>
      <c r="G1604" t="s">
        <v>61</v>
      </c>
      <c r="H1604" t="s">
        <v>61</v>
      </c>
      <c r="I1604" t="s">
        <v>62</v>
      </c>
      <c r="J1604" t="s">
        <v>61</v>
      </c>
      <c r="K1604" t="s">
        <v>61</v>
      </c>
      <c r="L1604" t="s">
        <v>62</v>
      </c>
      <c r="M1604" t="s">
        <v>62</v>
      </c>
      <c r="N1604" t="s">
        <v>61</v>
      </c>
    </row>
    <row r="1605" spans="1:14" x14ac:dyDescent="0.2">
      <c r="A1605" s="1" t="s">
        <v>8666</v>
      </c>
      <c r="B1605" s="1" t="s">
        <v>32508</v>
      </c>
      <c r="C1605" t="s">
        <v>6669</v>
      </c>
      <c r="D1605" s="22">
        <v>30333126</v>
      </c>
      <c r="E1605" t="s">
        <v>62</v>
      </c>
      <c r="G1605" t="s">
        <v>61</v>
      </c>
      <c r="H1605" t="s">
        <v>62</v>
      </c>
      <c r="I1605" t="s">
        <v>62</v>
      </c>
      <c r="J1605" t="s">
        <v>61</v>
      </c>
      <c r="K1605" t="s">
        <v>61</v>
      </c>
      <c r="L1605" t="s">
        <v>62</v>
      </c>
      <c r="M1605" t="s">
        <v>62</v>
      </c>
      <c r="N1605" t="s">
        <v>61</v>
      </c>
    </row>
    <row r="1606" spans="1:14" x14ac:dyDescent="0.2">
      <c r="A1606" s="1" t="s">
        <v>8667</v>
      </c>
      <c r="B1606" s="1" t="s">
        <v>32509</v>
      </c>
      <c r="C1606" t="s">
        <v>6670</v>
      </c>
      <c r="D1606" s="22">
        <v>30333126</v>
      </c>
      <c r="E1606" t="s">
        <v>62</v>
      </c>
      <c r="F1606" t="s">
        <v>61</v>
      </c>
      <c r="G1606" t="s">
        <v>61</v>
      </c>
      <c r="I1606" t="s">
        <v>61</v>
      </c>
      <c r="J1606" t="s">
        <v>61</v>
      </c>
      <c r="K1606" t="s">
        <v>61</v>
      </c>
      <c r="L1606" t="s">
        <v>61</v>
      </c>
      <c r="M1606" t="s">
        <v>62</v>
      </c>
      <c r="N1606" t="s">
        <v>61</v>
      </c>
    </row>
    <row r="1607" spans="1:14" x14ac:dyDescent="0.2">
      <c r="A1607" s="1" t="s">
        <v>8668</v>
      </c>
      <c r="B1607" s="1" t="s">
        <v>32510</v>
      </c>
      <c r="C1607" t="s">
        <v>6671</v>
      </c>
      <c r="D1607" s="22">
        <v>30333126</v>
      </c>
      <c r="E1607" t="s">
        <v>61</v>
      </c>
      <c r="F1607" t="s">
        <v>61</v>
      </c>
      <c r="G1607" t="s">
        <v>61</v>
      </c>
      <c r="H1607" t="s">
        <v>61</v>
      </c>
      <c r="I1607" t="s">
        <v>61</v>
      </c>
      <c r="J1607" t="s">
        <v>61</v>
      </c>
      <c r="K1607" t="s">
        <v>61</v>
      </c>
      <c r="L1607" t="s">
        <v>62</v>
      </c>
      <c r="M1607" t="s">
        <v>61</v>
      </c>
      <c r="N1607" t="s">
        <v>61</v>
      </c>
    </row>
    <row r="1608" spans="1:14" x14ac:dyDescent="0.2">
      <c r="A1608" s="1" t="s">
        <v>8669</v>
      </c>
      <c r="B1608" s="1" t="s">
        <v>32511</v>
      </c>
      <c r="C1608" t="s">
        <v>6672</v>
      </c>
      <c r="D1608" s="22">
        <v>30333126</v>
      </c>
      <c r="E1608" t="s">
        <v>61</v>
      </c>
      <c r="F1608" t="s">
        <v>61</v>
      </c>
      <c r="G1608" t="s">
        <v>61</v>
      </c>
      <c r="H1608" t="s">
        <v>61</v>
      </c>
      <c r="I1608" t="s">
        <v>61</v>
      </c>
      <c r="J1608" t="s">
        <v>61</v>
      </c>
      <c r="K1608" t="s">
        <v>61</v>
      </c>
      <c r="L1608" t="s">
        <v>62</v>
      </c>
      <c r="M1608" t="s">
        <v>62</v>
      </c>
      <c r="N1608" t="s">
        <v>61</v>
      </c>
    </row>
    <row r="1609" spans="1:14" x14ac:dyDescent="0.2">
      <c r="A1609" s="1" t="s">
        <v>8670</v>
      </c>
      <c r="B1609" s="1" t="s">
        <v>32512</v>
      </c>
      <c r="C1609" t="s">
        <v>6673</v>
      </c>
      <c r="D1609" s="22">
        <v>30333126</v>
      </c>
      <c r="E1609" t="s">
        <v>62</v>
      </c>
      <c r="F1609" t="s">
        <v>61</v>
      </c>
      <c r="G1609" t="s">
        <v>61</v>
      </c>
      <c r="H1609" t="s">
        <v>61</v>
      </c>
      <c r="I1609" t="s">
        <v>62</v>
      </c>
      <c r="J1609" t="s">
        <v>61</v>
      </c>
      <c r="K1609" t="s">
        <v>61</v>
      </c>
      <c r="L1609" t="s">
        <v>62</v>
      </c>
      <c r="M1609" t="s">
        <v>62</v>
      </c>
      <c r="N1609" t="s">
        <v>61</v>
      </c>
    </row>
    <row r="1610" spans="1:14" x14ac:dyDescent="0.2">
      <c r="A1610" s="1" t="s">
        <v>8671</v>
      </c>
      <c r="B1610" s="1" t="s">
        <v>32513</v>
      </c>
      <c r="C1610" t="s">
        <v>6674</v>
      </c>
      <c r="D1610" s="22">
        <v>30333126</v>
      </c>
      <c r="E1610" t="s">
        <v>62</v>
      </c>
      <c r="F1610" t="s">
        <v>62</v>
      </c>
      <c r="G1610" t="s">
        <v>62</v>
      </c>
      <c r="H1610" t="s">
        <v>61</v>
      </c>
      <c r="I1610" t="s">
        <v>62</v>
      </c>
      <c r="J1610" t="s">
        <v>62</v>
      </c>
      <c r="K1610" t="s">
        <v>61</v>
      </c>
      <c r="M1610" t="s">
        <v>62</v>
      </c>
      <c r="N1610" t="s">
        <v>62</v>
      </c>
    </row>
    <row r="1611" spans="1:14" x14ac:dyDescent="0.2">
      <c r="A1611" s="1" t="s">
        <v>8672</v>
      </c>
      <c r="B1611" s="1" t="s">
        <v>32514</v>
      </c>
      <c r="C1611" t="s">
        <v>6675</v>
      </c>
      <c r="D1611" s="22">
        <v>30333126</v>
      </c>
      <c r="E1611" t="s">
        <v>62</v>
      </c>
      <c r="F1611" t="s">
        <v>61</v>
      </c>
      <c r="G1611" t="s">
        <v>61</v>
      </c>
      <c r="H1611" t="s">
        <v>61</v>
      </c>
      <c r="I1611" t="s">
        <v>62</v>
      </c>
      <c r="J1611" t="s">
        <v>61</v>
      </c>
      <c r="K1611" t="s">
        <v>61</v>
      </c>
      <c r="M1611" t="s">
        <v>62</v>
      </c>
      <c r="N1611" t="s">
        <v>61</v>
      </c>
    </row>
    <row r="1612" spans="1:14" x14ac:dyDescent="0.2">
      <c r="A1612" s="1" t="s">
        <v>8673</v>
      </c>
      <c r="B1612" s="1" t="s">
        <v>32515</v>
      </c>
      <c r="C1612" t="s">
        <v>6676</v>
      </c>
      <c r="D1612" s="22">
        <v>30333126</v>
      </c>
      <c r="E1612" t="s">
        <v>61</v>
      </c>
      <c r="F1612" t="s">
        <v>61</v>
      </c>
      <c r="G1612" t="s">
        <v>61</v>
      </c>
      <c r="H1612" t="s">
        <v>61</v>
      </c>
      <c r="I1612" t="s">
        <v>62</v>
      </c>
      <c r="J1612" t="s">
        <v>61</v>
      </c>
      <c r="K1612" t="s">
        <v>61</v>
      </c>
      <c r="M1612" t="s">
        <v>62</v>
      </c>
      <c r="N1612" t="s">
        <v>61</v>
      </c>
    </row>
    <row r="1613" spans="1:14" x14ac:dyDescent="0.2">
      <c r="A1613" s="1" t="s">
        <v>8674</v>
      </c>
      <c r="B1613" s="1" t="s">
        <v>32516</v>
      </c>
      <c r="C1613" t="s">
        <v>6677</v>
      </c>
      <c r="D1613" s="22">
        <v>30333126</v>
      </c>
      <c r="E1613" t="s">
        <v>61</v>
      </c>
      <c r="F1613" t="s">
        <v>61</v>
      </c>
      <c r="G1613" t="s">
        <v>61</v>
      </c>
      <c r="H1613" t="s">
        <v>61</v>
      </c>
      <c r="I1613" t="s">
        <v>62</v>
      </c>
      <c r="J1613" t="s">
        <v>61</v>
      </c>
      <c r="K1613" t="s">
        <v>61</v>
      </c>
      <c r="M1613" t="s">
        <v>62</v>
      </c>
      <c r="N1613" t="s">
        <v>61</v>
      </c>
    </row>
    <row r="1614" spans="1:14" x14ac:dyDescent="0.2">
      <c r="A1614" s="1" t="s">
        <v>8675</v>
      </c>
      <c r="B1614" s="1" t="s">
        <v>32517</v>
      </c>
      <c r="C1614" t="s">
        <v>6678</v>
      </c>
      <c r="D1614" s="22">
        <v>30333126</v>
      </c>
      <c r="E1614" t="s">
        <v>62</v>
      </c>
      <c r="F1614" t="s">
        <v>62</v>
      </c>
      <c r="G1614" t="s">
        <v>62</v>
      </c>
      <c r="H1614" t="s">
        <v>61</v>
      </c>
      <c r="I1614" t="s">
        <v>62</v>
      </c>
      <c r="J1614" t="s">
        <v>62</v>
      </c>
      <c r="K1614" t="s">
        <v>61</v>
      </c>
      <c r="M1614" t="s">
        <v>62</v>
      </c>
      <c r="N1614" t="s">
        <v>62</v>
      </c>
    </row>
    <row r="1615" spans="1:14" x14ac:dyDescent="0.2">
      <c r="A1615" s="1" t="s">
        <v>8676</v>
      </c>
      <c r="B1615" s="1" t="s">
        <v>32518</v>
      </c>
      <c r="C1615" t="s">
        <v>6679</v>
      </c>
      <c r="D1615" s="22">
        <v>30333126</v>
      </c>
      <c r="E1615" t="s">
        <v>62</v>
      </c>
      <c r="F1615" t="s">
        <v>62</v>
      </c>
      <c r="G1615" t="s">
        <v>62</v>
      </c>
      <c r="H1615" t="s">
        <v>61</v>
      </c>
      <c r="I1615" t="s">
        <v>61</v>
      </c>
      <c r="J1615" t="s">
        <v>62</v>
      </c>
      <c r="K1615" t="s">
        <v>61</v>
      </c>
      <c r="M1615" t="s">
        <v>62</v>
      </c>
      <c r="N1615" t="s">
        <v>62</v>
      </c>
    </row>
    <row r="1616" spans="1:14" x14ac:dyDescent="0.2">
      <c r="A1616" s="1" t="s">
        <v>8677</v>
      </c>
      <c r="B1616" s="1" t="s">
        <v>32519</v>
      </c>
      <c r="C1616" t="s">
        <v>6680</v>
      </c>
      <c r="D1616" s="22">
        <v>30333126</v>
      </c>
      <c r="E1616" t="s">
        <v>62</v>
      </c>
      <c r="F1616" t="s">
        <v>61</v>
      </c>
      <c r="G1616" t="s">
        <v>61</v>
      </c>
      <c r="H1616" t="s">
        <v>61</v>
      </c>
      <c r="I1616" t="s">
        <v>61</v>
      </c>
      <c r="J1616" t="s">
        <v>61</v>
      </c>
      <c r="K1616" t="s">
        <v>61</v>
      </c>
      <c r="M1616" t="s">
        <v>61</v>
      </c>
      <c r="N1616" t="s">
        <v>61</v>
      </c>
    </row>
    <row r="1617" spans="1:14" x14ac:dyDescent="0.2">
      <c r="A1617" s="1" t="s">
        <v>8678</v>
      </c>
      <c r="B1617" s="1" t="s">
        <v>32520</v>
      </c>
      <c r="C1617" t="s">
        <v>6681</v>
      </c>
      <c r="D1617" s="22">
        <v>30333126</v>
      </c>
      <c r="E1617" t="s">
        <v>61</v>
      </c>
      <c r="F1617" t="s">
        <v>61</v>
      </c>
      <c r="G1617" t="s">
        <v>61</v>
      </c>
      <c r="H1617" t="s">
        <v>61</v>
      </c>
      <c r="I1617" t="s">
        <v>62</v>
      </c>
      <c r="J1617" t="s">
        <v>61</v>
      </c>
      <c r="K1617" t="s">
        <v>61</v>
      </c>
      <c r="M1617" t="s">
        <v>62</v>
      </c>
      <c r="N1617" t="s">
        <v>61</v>
      </c>
    </row>
    <row r="1618" spans="1:14" x14ac:dyDescent="0.2">
      <c r="A1618" s="1" t="s">
        <v>8679</v>
      </c>
      <c r="B1618" s="1" t="s">
        <v>32521</v>
      </c>
      <c r="C1618" t="s">
        <v>6682</v>
      </c>
      <c r="D1618" s="22">
        <v>30333126</v>
      </c>
      <c r="E1618" t="s">
        <v>62</v>
      </c>
      <c r="F1618" t="s">
        <v>61</v>
      </c>
      <c r="G1618" t="s">
        <v>61</v>
      </c>
      <c r="H1618" t="s">
        <v>61</v>
      </c>
      <c r="I1618" t="s">
        <v>61</v>
      </c>
      <c r="J1618" t="s">
        <v>61</v>
      </c>
      <c r="K1618" t="s">
        <v>61</v>
      </c>
      <c r="M1618" t="s">
        <v>62</v>
      </c>
      <c r="N1618" t="s">
        <v>61</v>
      </c>
    </row>
    <row r="1619" spans="1:14" x14ac:dyDescent="0.2">
      <c r="A1619" s="1" t="s">
        <v>8680</v>
      </c>
      <c r="B1619" s="1" t="s">
        <v>32522</v>
      </c>
      <c r="C1619" t="s">
        <v>6683</v>
      </c>
      <c r="D1619" s="22">
        <v>30333126</v>
      </c>
      <c r="E1619" t="s">
        <v>61</v>
      </c>
      <c r="F1619" t="s">
        <v>61</v>
      </c>
      <c r="G1619" t="s">
        <v>61</v>
      </c>
      <c r="H1619" t="s">
        <v>61</v>
      </c>
      <c r="I1619" t="s">
        <v>61</v>
      </c>
      <c r="J1619" t="s">
        <v>61</v>
      </c>
      <c r="K1619" t="s">
        <v>61</v>
      </c>
      <c r="L1619" t="s">
        <v>62</v>
      </c>
      <c r="M1619" t="s">
        <v>62</v>
      </c>
      <c r="N1619" t="s">
        <v>61</v>
      </c>
    </row>
    <row r="1620" spans="1:14" x14ac:dyDescent="0.2">
      <c r="A1620" s="1" t="s">
        <v>8681</v>
      </c>
      <c r="B1620" s="1" t="s">
        <v>32523</v>
      </c>
      <c r="C1620" t="s">
        <v>6684</v>
      </c>
      <c r="D1620" s="22">
        <v>30333126</v>
      </c>
      <c r="E1620" t="s">
        <v>62</v>
      </c>
      <c r="G1620" t="s">
        <v>61</v>
      </c>
      <c r="H1620" t="s">
        <v>61</v>
      </c>
      <c r="I1620" t="s">
        <v>61</v>
      </c>
      <c r="J1620" t="s">
        <v>61</v>
      </c>
      <c r="K1620" t="s">
        <v>62</v>
      </c>
      <c r="L1620" t="s">
        <v>62</v>
      </c>
      <c r="M1620" t="s">
        <v>62</v>
      </c>
      <c r="N1620" t="s">
        <v>61</v>
      </c>
    </row>
    <row r="1621" spans="1:14" x14ac:dyDescent="0.2">
      <c r="A1621" s="1" t="s">
        <v>8682</v>
      </c>
      <c r="B1621" s="1" t="s">
        <v>32524</v>
      </c>
      <c r="C1621" t="s">
        <v>6685</v>
      </c>
      <c r="D1621" s="22">
        <v>30333126</v>
      </c>
      <c r="E1621" t="s">
        <v>62</v>
      </c>
      <c r="F1621" t="s">
        <v>62</v>
      </c>
      <c r="G1621" t="s">
        <v>62</v>
      </c>
      <c r="H1621" t="s">
        <v>61</v>
      </c>
      <c r="I1621" t="s">
        <v>61</v>
      </c>
      <c r="J1621" t="s">
        <v>62</v>
      </c>
      <c r="K1621" t="s">
        <v>61</v>
      </c>
      <c r="L1621" t="s">
        <v>62</v>
      </c>
      <c r="M1621" t="s">
        <v>61</v>
      </c>
      <c r="N1621" t="s">
        <v>62</v>
      </c>
    </row>
    <row r="1622" spans="1:14" x14ac:dyDescent="0.2">
      <c r="A1622" s="1" t="s">
        <v>8683</v>
      </c>
      <c r="B1622" s="1" t="s">
        <v>32525</v>
      </c>
      <c r="C1622" t="s">
        <v>6686</v>
      </c>
      <c r="D1622" s="22">
        <v>30333126</v>
      </c>
      <c r="E1622" t="s">
        <v>61</v>
      </c>
      <c r="F1622" t="s">
        <v>61</v>
      </c>
      <c r="G1622" t="s">
        <v>61</v>
      </c>
      <c r="H1622" t="s">
        <v>61</v>
      </c>
      <c r="I1622" t="s">
        <v>61</v>
      </c>
      <c r="J1622" t="s">
        <v>61</v>
      </c>
      <c r="K1622" t="s">
        <v>61</v>
      </c>
      <c r="M1622" t="s">
        <v>61</v>
      </c>
      <c r="N1622" t="s">
        <v>61</v>
      </c>
    </row>
    <row r="1623" spans="1:14" x14ac:dyDescent="0.2">
      <c r="A1623" s="1" t="s">
        <v>8684</v>
      </c>
      <c r="B1623" s="1" t="s">
        <v>32526</v>
      </c>
      <c r="C1623" t="s">
        <v>6687</v>
      </c>
      <c r="D1623" s="22">
        <v>30333126</v>
      </c>
      <c r="E1623" t="s">
        <v>61</v>
      </c>
      <c r="F1623" t="s">
        <v>61</v>
      </c>
      <c r="G1623" t="s">
        <v>61</v>
      </c>
      <c r="H1623" t="s">
        <v>61</v>
      </c>
      <c r="I1623" t="s">
        <v>61</v>
      </c>
      <c r="J1623" t="s">
        <v>61</v>
      </c>
      <c r="K1623" t="s">
        <v>61</v>
      </c>
      <c r="M1623" t="s">
        <v>61</v>
      </c>
      <c r="N1623" t="s">
        <v>61</v>
      </c>
    </row>
    <row r="1624" spans="1:14" x14ac:dyDescent="0.2">
      <c r="A1624" s="1" t="s">
        <v>8685</v>
      </c>
      <c r="B1624" s="1" t="s">
        <v>32527</v>
      </c>
      <c r="C1624" t="s">
        <v>6688</v>
      </c>
      <c r="D1624" s="22">
        <v>30333126</v>
      </c>
      <c r="E1624" t="s">
        <v>61</v>
      </c>
      <c r="F1624" t="s">
        <v>61</v>
      </c>
      <c r="G1624" t="s">
        <v>61</v>
      </c>
      <c r="H1624" t="s">
        <v>61</v>
      </c>
      <c r="I1624" t="s">
        <v>61</v>
      </c>
      <c r="J1624" t="s">
        <v>61</v>
      </c>
      <c r="K1624" t="s">
        <v>61</v>
      </c>
      <c r="M1624" t="s">
        <v>61</v>
      </c>
      <c r="N1624" t="s">
        <v>61</v>
      </c>
    </row>
    <row r="1625" spans="1:14" x14ac:dyDescent="0.2">
      <c r="A1625" s="1" t="s">
        <v>8686</v>
      </c>
      <c r="B1625" s="1" t="s">
        <v>32528</v>
      </c>
      <c r="C1625" t="s">
        <v>6689</v>
      </c>
      <c r="D1625" s="22">
        <v>30333126</v>
      </c>
      <c r="E1625" t="s">
        <v>62</v>
      </c>
      <c r="F1625" t="s">
        <v>62</v>
      </c>
      <c r="G1625" t="s">
        <v>62</v>
      </c>
      <c r="H1625" t="s">
        <v>61</v>
      </c>
      <c r="I1625" t="s">
        <v>62</v>
      </c>
      <c r="J1625" t="s">
        <v>62</v>
      </c>
      <c r="K1625" t="s">
        <v>61</v>
      </c>
      <c r="M1625" t="s">
        <v>62</v>
      </c>
      <c r="N1625" t="s">
        <v>62</v>
      </c>
    </row>
    <row r="1626" spans="1:14" x14ac:dyDescent="0.2">
      <c r="A1626" s="1" t="s">
        <v>8687</v>
      </c>
      <c r="B1626" s="1" t="s">
        <v>32529</v>
      </c>
      <c r="C1626" t="s">
        <v>6690</v>
      </c>
      <c r="D1626" s="22">
        <v>30333126</v>
      </c>
      <c r="E1626" t="s">
        <v>62</v>
      </c>
      <c r="F1626" t="s">
        <v>61</v>
      </c>
      <c r="G1626" t="s">
        <v>61</v>
      </c>
      <c r="H1626" t="s">
        <v>61</v>
      </c>
      <c r="I1626" t="s">
        <v>62</v>
      </c>
      <c r="J1626" t="s">
        <v>61</v>
      </c>
      <c r="K1626" t="s">
        <v>62</v>
      </c>
      <c r="L1626" t="s">
        <v>62</v>
      </c>
      <c r="M1626" t="s">
        <v>62</v>
      </c>
      <c r="N1626" t="s">
        <v>61</v>
      </c>
    </row>
    <row r="1627" spans="1:14" x14ac:dyDescent="0.2">
      <c r="A1627" s="1" t="s">
        <v>8688</v>
      </c>
      <c r="B1627" s="1" t="s">
        <v>32530</v>
      </c>
      <c r="C1627" t="s">
        <v>6691</v>
      </c>
      <c r="D1627" s="22">
        <v>30333126</v>
      </c>
      <c r="E1627" t="s">
        <v>62</v>
      </c>
      <c r="F1627" t="s">
        <v>62</v>
      </c>
      <c r="G1627" t="s">
        <v>62</v>
      </c>
      <c r="H1627" t="s">
        <v>61</v>
      </c>
      <c r="I1627" t="s">
        <v>62</v>
      </c>
      <c r="J1627" t="s">
        <v>62</v>
      </c>
      <c r="K1627" t="s">
        <v>61</v>
      </c>
      <c r="M1627" t="s">
        <v>62</v>
      </c>
      <c r="N1627" t="s">
        <v>62</v>
      </c>
    </row>
    <row r="1628" spans="1:14" x14ac:dyDescent="0.2">
      <c r="A1628" s="1" t="s">
        <v>8689</v>
      </c>
      <c r="B1628" s="1" t="s">
        <v>32531</v>
      </c>
      <c r="C1628" t="s">
        <v>6692</v>
      </c>
      <c r="D1628" s="22">
        <v>30333126</v>
      </c>
      <c r="E1628" t="s">
        <v>61</v>
      </c>
      <c r="F1628" t="s">
        <v>61</v>
      </c>
      <c r="G1628" t="s">
        <v>61</v>
      </c>
      <c r="H1628" t="s">
        <v>61</v>
      </c>
      <c r="I1628" t="s">
        <v>61</v>
      </c>
      <c r="J1628" t="s">
        <v>61</v>
      </c>
      <c r="K1628" t="s">
        <v>61</v>
      </c>
      <c r="M1628" t="s">
        <v>61</v>
      </c>
      <c r="N1628" t="s">
        <v>61</v>
      </c>
    </row>
    <row r="1629" spans="1:14" x14ac:dyDescent="0.2">
      <c r="A1629" s="1" t="s">
        <v>8690</v>
      </c>
      <c r="B1629" s="1" t="s">
        <v>32532</v>
      </c>
      <c r="C1629" t="s">
        <v>6693</v>
      </c>
      <c r="D1629" s="22">
        <v>30333126</v>
      </c>
      <c r="E1629" t="s">
        <v>61</v>
      </c>
      <c r="F1629" t="s">
        <v>61</v>
      </c>
      <c r="G1629" t="s">
        <v>61</v>
      </c>
      <c r="H1629" t="s">
        <v>61</v>
      </c>
      <c r="I1629" t="s">
        <v>61</v>
      </c>
      <c r="J1629" t="s">
        <v>61</v>
      </c>
      <c r="K1629" t="s">
        <v>61</v>
      </c>
      <c r="L1629" t="s">
        <v>62</v>
      </c>
      <c r="M1629" t="s">
        <v>62</v>
      </c>
      <c r="N1629" t="s">
        <v>61</v>
      </c>
    </row>
    <row r="1630" spans="1:14" x14ac:dyDescent="0.2">
      <c r="A1630" s="1" t="s">
        <v>8691</v>
      </c>
      <c r="B1630" s="1" t="s">
        <v>32533</v>
      </c>
      <c r="C1630" t="s">
        <v>6694</v>
      </c>
      <c r="D1630" s="22">
        <v>30333126</v>
      </c>
      <c r="E1630" t="s">
        <v>61</v>
      </c>
      <c r="F1630" t="s">
        <v>61</v>
      </c>
      <c r="G1630" t="s">
        <v>61</v>
      </c>
      <c r="H1630" t="s">
        <v>61</v>
      </c>
      <c r="I1630" t="s">
        <v>61</v>
      </c>
      <c r="J1630" t="s">
        <v>61</v>
      </c>
      <c r="K1630" t="s">
        <v>61</v>
      </c>
      <c r="M1630" t="s">
        <v>61</v>
      </c>
      <c r="N1630" t="s">
        <v>61</v>
      </c>
    </row>
    <row r="1631" spans="1:14" x14ac:dyDescent="0.2">
      <c r="A1631" s="1" t="s">
        <v>8692</v>
      </c>
      <c r="B1631" s="1" t="s">
        <v>32534</v>
      </c>
      <c r="C1631" t="s">
        <v>6695</v>
      </c>
      <c r="D1631" s="22">
        <v>30333126</v>
      </c>
      <c r="E1631" t="s">
        <v>62</v>
      </c>
      <c r="F1631" t="s">
        <v>62</v>
      </c>
      <c r="G1631" t="s">
        <v>62</v>
      </c>
      <c r="H1631" t="s">
        <v>61</v>
      </c>
      <c r="I1631" t="s">
        <v>61</v>
      </c>
      <c r="J1631" t="s">
        <v>62</v>
      </c>
      <c r="K1631" t="s">
        <v>61</v>
      </c>
      <c r="M1631" t="s">
        <v>61</v>
      </c>
      <c r="N1631" t="s">
        <v>62</v>
      </c>
    </row>
    <row r="1632" spans="1:14" x14ac:dyDescent="0.2">
      <c r="A1632" s="1" t="s">
        <v>8693</v>
      </c>
      <c r="B1632" s="1" t="s">
        <v>32535</v>
      </c>
      <c r="C1632" t="s">
        <v>6696</v>
      </c>
      <c r="D1632" s="22">
        <v>30333126</v>
      </c>
      <c r="E1632" t="s">
        <v>61</v>
      </c>
      <c r="F1632" t="s">
        <v>61</v>
      </c>
      <c r="G1632" t="s">
        <v>61</v>
      </c>
      <c r="H1632" t="s">
        <v>61</v>
      </c>
      <c r="I1632" t="s">
        <v>61</v>
      </c>
      <c r="J1632" t="s">
        <v>61</v>
      </c>
      <c r="K1632" t="s">
        <v>61</v>
      </c>
      <c r="M1632" t="s">
        <v>62</v>
      </c>
      <c r="N1632" t="s">
        <v>61</v>
      </c>
    </row>
    <row r="1633" spans="1:14" x14ac:dyDescent="0.2">
      <c r="A1633" s="1" t="s">
        <v>8694</v>
      </c>
      <c r="B1633" s="1" t="s">
        <v>32536</v>
      </c>
      <c r="C1633" t="s">
        <v>6697</v>
      </c>
      <c r="D1633" s="22">
        <v>30333126</v>
      </c>
      <c r="E1633" t="s">
        <v>62</v>
      </c>
      <c r="G1633" t="s">
        <v>61</v>
      </c>
      <c r="H1633" t="s">
        <v>61</v>
      </c>
      <c r="I1633" t="s">
        <v>61</v>
      </c>
      <c r="J1633" t="s">
        <v>61</v>
      </c>
      <c r="K1633" t="s">
        <v>61</v>
      </c>
      <c r="M1633" t="s">
        <v>62</v>
      </c>
      <c r="N1633" t="s">
        <v>61</v>
      </c>
    </row>
    <row r="1634" spans="1:14" x14ac:dyDescent="0.2">
      <c r="A1634" s="1" t="s">
        <v>8695</v>
      </c>
      <c r="B1634" s="1" t="s">
        <v>32537</v>
      </c>
      <c r="C1634" t="s">
        <v>6698</v>
      </c>
      <c r="D1634" s="22">
        <v>30333126</v>
      </c>
      <c r="E1634" t="s">
        <v>62</v>
      </c>
      <c r="F1634" t="s">
        <v>62</v>
      </c>
      <c r="G1634" t="s">
        <v>62</v>
      </c>
      <c r="H1634" t="s">
        <v>61</v>
      </c>
      <c r="I1634" t="s">
        <v>62</v>
      </c>
      <c r="J1634" t="s">
        <v>62</v>
      </c>
      <c r="K1634" t="s">
        <v>61</v>
      </c>
      <c r="M1634" t="s">
        <v>62</v>
      </c>
      <c r="N1634" t="s">
        <v>62</v>
      </c>
    </row>
    <row r="1635" spans="1:14" x14ac:dyDescent="0.2">
      <c r="A1635" s="1" t="s">
        <v>8696</v>
      </c>
      <c r="B1635" s="1" t="s">
        <v>32538</v>
      </c>
      <c r="C1635" t="s">
        <v>6699</v>
      </c>
      <c r="D1635" s="22">
        <v>30333126</v>
      </c>
      <c r="E1635" t="s">
        <v>62</v>
      </c>
      <c r="F1635" t="s">
        <v>61</v>
      </c>
      <c r="G1635" t="s">
        <v>61</v>
      </c>
      <c r="H1635" t="s">
        <v>61</v>
      </c>
      <c r="I1635" t="s">
        <v>62</v>
      </c>
      <c r="J1635" t="s">
        <v>61</v>
      </c>
      <c r="K1635" t="s">
        <v>62</v>
      </c>
      <c r="L1635" t="s">
        <v>62</v>
      </c>
      <c r="M1635" t="s">
        <v>62</v>
      </c>
      <c r="N1635" t="s">
        <v>61</v>
      </c>
    </row>
    <row r="1636" spans="1:14" x14ac:dyDescent="0.2">
      <c r="A1636" s="1" t="s">
        <v>8697</v>
      </c>
      <c r="B1636" s="1" t="s">
        <v>32539</v>
      </c>
      <c r="C1636" t="s">
        <v>6700</v>
      </c>
      <c r="D1636" s="22">
        <v>30333126</v>
      </c>
      <c r="E1636" t="s">
        <v>61</v>
      </c>
      <c r="F1636" t="s">
        <v>61</v>
      </c>
      <c r="G1636" t="s">
        <v>61</v>
      </c>
      <c r="H1636" t="s">
        <v>61</v>
      </c>
      <c r="I1636" t="s">
        <v>62</v>
      </c>
      <c r="J1636" t="s">
        <v>61</v>
      </c>
      <c r="K1636" t="s">
        <v>61</v>
      </c>
      <c r="M1636" t="s">
        <v>62</v>
      </c>
      <c r="N1636" t="s">
        <v>61</v>
      </c>
    </row>
    <row r="1637" spans="1:14" x14ac:dyDescent="0.2">
      <c r="A1637" s="1" t="s">
        <v>8698</v>
      </c>
      <c r="B1637" s="1" t="s">
        <v>32540</v>
      </c>
      <c r="C1637" t="s">
        <v>6701</v>
      </c>
      <c r="D1637" s="22">
        <v>30333126</v>
      </c>
      <c r="E1637" t="s">
        <v>62</v>
      </c>
      <c r="G1637" t="s">
        <v>61</v>
      </c>
      <c r="H1637" t="s">
        <v>61</v>
      </c>
      <c r="I1637" t="s">
        <v>62</v>
      </c>
      <c r="J1637" t="s">
        <v>61</v>
      </c>
      <c r="K1637" t="s">
        <v>61</v>
      </c>
      <c r="L1637" t="s">
        <v>62</v>
      </c>
      <c r="M1637" t="s">
        <v>62</v>
      </c>
      <c r="N1637" t="s">
        <v>61</v>
      </c>
    </row>
    <row r="1638" spans="1:14" x14ac:dyDescent="0.2">
      <c r="A1638" s="1" t="s">
        <v>8699</v>
      </c>
      <c r="B1638" s="1" t="s">
        <v>32541</v>
      </c>
      <c r="C1638" t="s">
        <v>6702</v>
      </c>
      <c r="D1638" s="22">
        <v>30333126</v>
      </c>
      <c r="E1638" t="s">
        <v>61</v>
      </c>
      <c r="F1638" t="s">
        <v>61</v>
      </c>
      <c r="G1638" t="s">
        <v>61</v>
      </c>
      <c r="H1638" t="s">
        <v>61</v>
      </c>
      <c r="I1638" t="s">
        <v>62</v>
      </c>
      <c r="J1638" t="s">
        <v>61</v>
      </c>
      <c r="K1638" t="s">
        <v>61</v>
      </c>
      <c r="M1638" t="s">
        <v>62</v>
      </c>
      <c r="N1638" t="s">
        <v>61</v>
      </c>
    </row>
    <row r="1639" spans="1:14" x14ac:dyDescent="0.2">
      <c r="A1639" s="1" t="s">
        <v>8700</v>
      </c>
      <c r="B1639" s="1" t="s">
        <v>32542</v>
      </c>
      <c r="C1639" t="s">
        <v>6703</v>
      </c>
      <c r="D1639" s="22">
        <v>30333126</v>
      </c>
      <c r="E1639" t="s">
        <v>61</v>
      </c>
      <c r="F1639" t="s">
        <v>61</v>
      </c>
      <c r="G1639" t="s">
        <v>61</v>
      </c>
      <c r="H1639" t="s">
        <v>61</v>
      </c>
      <c r="I1639" t="s">
        <v>61</v>
      </c>
      <c r="J1639" t="s">
        <v>61</v>
      </c>
      <c r="K1639" t="s">
        <v>61</v>
      </c>
      <c r="M1639" t="s">
        <v>61</v>
      </c>
      <c r="N1639" t="s">
        <v>61</v>
      </c>
    </row>
    <row r="1640" spans="1:14" x14ac:dyDescent="0.2">
      <c r="A1640" s="1" t="s">
        <v>8701</v>
      </c>
      <c r="B1640" s="1" t="s">
        <v>32543</v>
      </c>
      <c r="C1640" t="s">
        <v>6704</v>
      </c>
      <c r="D1640" s="22">
        <v>30333126</v>
      </c>
      <c r="E1640" t="s">
        <v>61</v>
      </c>
      <c r="F1640" t="s">
        <v>61</v>
      </c>
      <c r="G1640" t="s">
        <v>61</v>
      </c>
      <c r="H1640" t="s">
        <v>61</v>
      </c>
      <c r="I1640" t="s">
        <v>61</v>
      </c>
      <c r="J1640" t="s">
        <v>61</v>
      </c>
      <c r="K1640" t="s">
        <v>61</v>
      </c>
      <c r="M1640" t="s">
        <v>61</v>
      </c>
      <c r="N1640" t="s">
        <v>61</v>
      </c>
    </row>
    <row r="1641" spans="1:14" x14ac:dyDescent="0.2">
      <c r="A1641" s="1" t="s">
        <v>8702</v>
      </c>
      <c r="B1641" s="1" t="s">
        <v>32544</v>
      </c>
      <c r="C1641" t="s">
        <v>6705</v>
      </c>
      <c r="D1641" s="22">
        <v>30333126</v>
      </c>
      <c r="E1641" t="s">
        <v>61</v>
      </c>
      <c r="F1641" t="s">
        <v>61</v>
      </c>
      <c r="G1641" t="s">
        <v>61</v>
      </c>
      <c r="H1641" t="s">
        <v>61</v>
      </c>
      <c r="I1641" t="s">
        <v>61</v>
      </c>
      <c r="J1641" t="s">
        <v>61</v>
      </c>
      <c r="K1641" t="s">
        <v>61</v>
      </c>
      <c r="M1641" t="s">
        <v>61</v>
      </c>
      <c r="N1641" t="s">
        <v>61</v>
      </c>
    </row>
    <row r="1642" spans="1:14" x14ac:dyDescent="0.2">
      <c r="A1642" s="1" t="s">
        <v>8703</v>
      </c>
      <c r="B1642" s="1" t="s">
        <v>32545</v>
      </c>
      <c r="C1642" t="s">
        <v>6706</v>
      </c>
      <c r="D1642" s="22">
        <v>30333126</v>
      </c>
      <c r="E1642" t="s">
        <v>61</v>
      </c>
      <c r="F1642" t="s">
        <v>61</v>
      </c>
      <c r="G1642" t="s">
        <v>61</v>
      </c>
      <c r="H1642" t="s">
        <v>61</v>
      </c>
      <c r="I1642" t="s">
        <v>61</v>
      </c>
      <c r="J1642" t="s">
        <v>61</v>
      </c>
      <c r="K1642" t="s">
        <v>61</v>
      </c>
      <c r="M1642" t="s">
        <v>61</v>
      </c>
      <c r="N1642" t="s">
        <v>61</v>
      </c>
    </row>
    <row r="1643" spans="1:14" x14ac:dyDescent="0.2">
      <c r="A1643" s="1" t="s">
        <v>8704</v>
      </c>
      <c r="B1643" s="1" t="s">
        <v>32546</v>
      </c>
      <c r="C1643" t="s">
        <v>6707</v>
      </c>
      <c r="D1643" s="22">
        <v>30333126</v>
      </c>
      <c r="E1643" t="s">
        <v>62</v>
      </c>
      <c r="F1643" t="s">
        <v>61</v>
      </c>
      <c r="G1643" t="s">
        <v>61</v>
      </c>
      <c r="H1643" t="s">
        <v>61</v>
      </c>
      <c r="I1643" t="s">
        <v>61</v>
      </c>
      <c r="J1643" t="s">
        <v>61</v>
      </c>
      <c r="K1643" t="s">
        <v>61</v>
      </c>
      <c r="M1643" t="s">
        <v>62</v>
      </c>
      <c r="N1643" t="s">
        <v>61</v>
      </c>
    </row>
    <row r="1644" spans="1:14" x14ac:dyDescent="0.2">
      <c r="A1644" s="1" t="s">
        <v>8705</v>
      </c>
      <c r="B1644" s="1" t="s">
        <v>32547</v>
      </c>
      <c r="C1644" t="s">
        <v>6708</v>
      </c>
      <c r="D1644" s="22">
        <v>30333126</v>
      </c>
      <c r="E1644" t="s">
        <v>62</v>
      </c>
      <c r="F1644" t="s">
        <v>62</v>
      </c>
      <c r="G1644" t="s">
        <v>62</v>
      </c>
      <c r="H1644" t="s">
        <v>62</v>
      </c>
      <c r="I1644" t="s">
        <v>62</v>
      </c>
      <c r="J1644" t="s">
        <v>62</v>
      </c>
      <c r="K1644" t="s">
        <v>61</v>
      </c>
      <c r="L1644" t="s">
        <v>62</v>
      </c>
      <c r="M1644" t="s">
        <v>62</v>
      </c>
      <c r="N1644" t="s">
        <v>62</v>
      </c>
    </row>
    <row r="1645" spans="1:14" x14ac:dyDescent="0.2">
      <c r="A1645" s="1" t="s">
        <v>8706</v>
      </c>
      <c r="B1645" s="1" t="s">
        <v>32548</v>
      </c>
      <c r="C1645" t="s">
        <v>6709</v>
      </c>
      <c r="D1645" s="22">
        <v>30333126</v>
      </c>
      <c r="E1645" t="s">
        <v>61</v>
      </c>
      <c r="F1645" t="s">
        <v>61</v>
      </c>
      <c r="G1645" t="s">
        <v>61</v>
      </c>
      <c r="H1645" t="s">
        <v>61</v>
      </c>
      <c r="I1645" t="s">
        <v>61</v>
      </c>
      <c r="J1645" t="s">
        <v>61</v>
      </c>
      <c r="K1645" t="s">
        <v>61</v>
      </c>
      <c r="M1645" t="s">
        <v>61</v>
      </c>
      <c r="N1645" t="s">
        <v>61</v>
      </c>
    </row>
    <row r="1646" spans="1:14" x14ac:dyDescent="0.2">
      <c r="A1646" s="1" t="s">
        <v>8707</v>
      </c>
      <c r="B1646" s="1" t="s">
        <v>32549</v>
      </c>
      <c r="C1646" t="s">
        <v>6710</v>
      </c>
      <c r="D1646" s="22">
        <v>30333126</v>
      </c>
      <c r="E1646" t="s">
        <v>62</v>
      </c>
      <c r="G1646" t="s">
        <v>61</v>
      </c>
      <c r="H1646" t="s">
        <v>61</v>
      </c>
      <c r="I1646" t="s">
        <v>61</v>
      </c>
      <c r="J1646" t="s">
        <v>61</v>
      </c>
      <c r="K1646" t="s">
        <v>61</v>
      </c>
      <c r="L1646" t="s">
        <v>62</v>
      </c>
      <c r="M1646" t="s">
        <v>62</v>
      </c>
      <c r="N1646" t="s">
        <v>61</v>
      </c>
    </row>
    <row r="1647" spans="1:14" x14ac:dyDescent="0.2">
      <c r="A1647" s="1" t="s">
        <v>8708</v>
      </c>
      <c r="B1647" s="1" t="s">
        <v>32550</v>
      </c>
      <c r="C1647" t="s">
        <v>6711</v>
      </c>
      <c r="D1647" s="22">
        <v>30333126</v>
      </c>
      <c r="E1647" t="s">
        <v>61</v>
      </c>
      <c r="F1647" t="s">
        <v>61</v>
      </c>
      <c r="G1647" t="s">
        <v>61</v>
      </c>
      <c r="H1647" t="s">
        <v>61</v>
      </c>
      <c r="I1647" t="s">
        <v>61</v>
      </c>
      <c r="J1647" t="s">
        <v>61</v>
      </c>
      <c r="K1647" t="s">
        <v>61</v>
      </c>
      <c r="M1647" t="s">
        <v>61</v>
      </c>
      <c r="N1647" t="s">
        <v>61</v>
      </c>
    </row>
    <row r="1648" spans="1:14" x14ac:dyDescent="0.2">
      <c r="A1648" s="1" t="s">
        <v>8709</v>
      </c>
      <c r="B1648" s="1" t="s">
        <v>32551</v>
      </c>
      <c r="C1648" t="s">
        <v>6712</v>
      </c>
      <c r="D1648" s="22">
        <v>30333126</v>
      </c>
      <c r="E1648" t="s">
        <v>62</v>
      </c>
      <c r="G1648" t="s">
        <v>61</v>
      </c>
      <c r="H1648" t="s">
        <v>61</v>
      </c>
      <c r="I1648" t="s">
        <v>61</v>
      </c>
      <c r="J1648" t="s">
        <v>61</v>
      </c>
      <c r="K1648" t="s">
        <v>61</v>
      </c>
      <c r="L1648" t="s">
        <v>62</v>
      </c>
      <c r="M1648" t="s">
        <v>62</v>
      </c>
      <c r="N1648" t="s">
        <v>61</v>
      </c>
    </row>
    <row r="1649" spans="1:14" x14ac:dyDescent="0.2">
      <c r="A1649" s="1" t="s">
        <v>8710</v>
      </c>
      <c r="B1649" s="1" t="s">
        <v>32552</v>
      </c>
      <c r="C1649" t="s">
        <v>6713</v>
      </c>
      <c r="D1649" s="22">
        <v>30333126</v>
      </c>
      <c r="E1649" t="s">
        <v>62</v>
      </c>
      <c r="F1649" t="s">
        <v>61</v>
      </c>
      <c r="G1649" t="s">
        <v>61</v>
      </c>
      <c r="H1649" t="s">
        <v>61</v>
      </c>
      <c r="I1649" t="s">
        <v>62</v>
      </c>
      <c r="J1649" t="s">
        <v>61</v>
      </c>
      <c r="K1649" t="s">
        <v>62</v>
      </c>
      <c r="L1649" t="s">
        <v>62</v>
      </c>
      <c r="M1649" t="s">
        <v>62</v>
      </c>
      <c r="N1649" t="s">
        <v>61</v>
      </c>
    </row>
    <row r="1650" spans="1:14" x14ac:dyDescent="0.2">
      <c r="A1650" s="1" t="s">
        <v>8711</v>
      </c>
      <c r="B1650" s="1" t="s">
        <v>32553</v>
      </c>
      <c r="C1650" t="s">
        <v>6714</v>
      </c>
      <c r="D1650" s="22">
        <v>30333126</v>
      </c>
      <c r="E1650" t="s">
        <v>62</v>
      </c>
      <c r="F1650" t="s">
        <v>62</v>
      </c>
      <c r="G1650" t="s">
        <v>62</v>
      </c>
      <c r="H1650" t="s">
        <v>61</v>
      </c>
      <c r="I1650" t="s">
        <v>62</v>
      </c>
      <c r="J1650" t="s">
        <v>62</v>
      </c>
      <c r="K1650" t="s">
        <v>61</v>
      </c>
      <c r="M1650" t="s">
        <v>62</v>
      </c>
      <c r="N1650" t="s">
        <v>62</v>
      </c>
    </row>
    <row r="1651" spans="1:14" x14ac:dyDescent="0.2">
      <c r="A1651" s="1" t="s">
        <v>8712</v>
      </c>
      <c r="B1651" s="1" t="s">
        <v>32554</v>
      </c>
      <c r="C1651" t="s">
        <v>6715</v>
      </c>
      <c r="D1651" s="22">
        <v>30333126</v>
      </c>
      <c r="E1651" t="s">
        <v>61</v>
      </c>
      <c r="F1651" t="s">
        <v>61</v>
      </c>
      <c r="G1651" t="s">
        <v>61</v>
      </c>
      <c r="H1651" t="s">
        <v>61</v>
      </c>
      <c r="I1651" t="s">
        <v>61</v>
      </c>
      <c r="J1651" t="s">
        <v>61</v>
      </c>
      <c r="K1651" t="s">
        <v>61</v>
      </c>
      <c r="M1651" t="s">
        <v>61</v>
      </c>
      <c r="N1651" t="s">
        <v>61</v>
      </c>
    </row>
    <row r="1652" spans="1:14" x14ac:dyDescent="0.2">
      <c r="A1652" s="1" t="s">
        <v>8713</v>
      </c>
      <c r="B1652" s="1" t="s">
        <v>32555</v>
      </c>
      <c r="C1652" t="s">
        <v>6716</v>
      </c>
      <c r="D1652" s="22">
        <v>30333126</v>
      </c>
      <c r="E1652" t="s">
        <v>62</v>
      </c>
      <c r="F1652" t="s">
        <v>61</v>
      </c>
      <c r="G1652" t="s">
        <v>61</v>
      </c>
      <c r="H1652" t="s">
        <v>61</v>
      </c>
      <c r="I1652" t="s">
        <v>61</v>
      </c>
      <c r="J1652" t="s">
        <v>61</v>
      </c>
      <c r="K1652" t="s">
        <v>61</v>
      </c>
      <c r="L1652" t="s">
        <v>62</v>
      </c>
      <c r="M1652" t="s">
        <v>62</v>
      </c>
      <c r="N1652" t="s">
        <v>61</v>
      </c>
    </row>
    <row r="1653" spans="1:14" x14ac:dyDescent="0.2">
      <c r="A1653" s="1" t="s">
        <v>8714</v>
      </c>
      <c r="B1653" s="1" t="s">
        <v>32556</v>
      </c>
      <c r="C1653" t="s">
        <v>6717</v>
      </c>
      <c r="D1653" s="22">
        <v>30333126</v>
      </c>
      <c r="E1653" t="s">
        <v>62</v>
      </c>
      <c r="F1653" t="s">
        <v>62</v>
      </c>
      <c r="G1653" t="s">
        <v>62</v>
      </c>
      <c r="H1653" t="s">
        <v>61</v>
      </c>
      <c r="I1653" t="s">
        <v>62</v>
      </c>
      <c r="J1653" t="s">
        <v>62</v>
      </c>
      <c r="K1653" t="s">
        <v>62</v>
      </c>
      <c r="L1653" t="s">
        <v>62</v>
      </c>
      <c r="M1653" t="s">
        <v>62</v>
      </c>
      <c r="N1653" t="s">
        <v>62</v>
      </c>
    </row>
    <row r="1654" spans="1:14" x14ac:dyDescent="0.2">
      <c r="A1654" s="1" t="s">
        <v>8715</v>
      </c>
      <c r="B1654" s="1" t="s">
        <v>32557</v>
      </c>
      <c r="C1654" t="s">
        <v>6718</v>
      </c>
      <c r="D1654" s="22">
        <v>30333126</v>
      </c>
      <c r="E1654" t="s">
        <v>61</v>
      </c>
      <c r="F1654" t="s">
        <v>61</v>
      </c>
      <c r="G1654" t="s">
        <v>61</v>
      </c>
      <c r="H1654" t="s">
        <v>61</v>
      </c>
      <c r="I1654" t="s">
        <v>62</v>
      </c>
      <c r="J1654" t="s">
        <v>61</v>
      </c>
      <c r="K1654" t="s">
        <v>61</v>
      </c>
      <c r="L1654" t="s">
        <v>62</v>
      </c>
      <c r="M1654" t="s">
        <v>62</v>
      </c>
      <c r="N1654" t="s">
        <v>61</v>
      </c>
    </row>
    <row r="1655" spans="1:14" x14ac:dyDescent="0.2">
      <c r="A1655" s="1" t="s">
        <v>8716</v>
      </c>
      <c r="B1655" s="1" t="s">
        <v>32558</v>
      </c>
      <c r="C1655" t="s">
        <v>6719</v>
      </c>
      <c r="D1655" s="22">
        <v>30333126</v>
      </c>
      <c r="E1655" t="s">
        <v>62</v>
      </c>
      <c r="F1655" t="s">
        <v>62</v>
      </c>
      <c r="G1655" t="s">
        <v>62</v>
      </c>
      <c r="H1655" t="s">
        <v>61</v>
      </c>
      <c r="I1655" t="s">
        <v>62</v>
      </c>
      <c r="J1655" t="s">
        <v>62</v>
      </c>
      <c r="K1655" t="s">
        <v>61</v>
      </c>
      <c r="M1655" t="s">
        <v>62</v>
      </c>
      <c r="N1655" t="s">
        <v>62</v>
      </c>
    </row>
    <row r="1656" spans="1:14" x14ac:dyDescent="0.2">
      <c r="A1656" s="1" t="s">
        <v>8717</v>
      </c>
      <c r="B1656" s="1" t="s">
        <v>32559</v>
      </c>
      <c r="C1656" t="s">
        <v>6720</v>
      </c>
      <c r="D1656" s="22">
        <v>30333126</v>
      </c>
      <c r="E1656" t="s">
        <v>61</v>
      </c>
      <c r="F1656" t="s">
        <v>61</v>
      </c>
      <c r="G1656" t="s">
        <v>61</v>
      </c>
      <c r="H1656" t="s">
        <v>61</v>
      </c>
      <c r="I1656" t="s">
        <v>61</v>
      </c>
      <c r="J1656" t="s">
        <v>61</v>
      </c>
      <c r="K1656" t="s">
        <v>61</v>
      </c>
      <c r="M1656" t="s">
        <v>61</v>
      </c>
      <c r="N1656" t="s">
        <v>61</v>
      </c>
    </row>
    <row r="1657" spans="1:14" x14ac:dyDescent="0.2">
      <c r="A1657" s="1" t="s">
        <v>8718</v>
      </c>
      <c r="B1657" s="1" t="s">
        <v>32560</v>
      </c>
      <c r="C1657" t="s">
        <v>6721</v>
      </c>
      <c r="D1657" s="22">
        <v>30333126</v>
      </c>
      <c r="E1657" t="s">
        <v>62</v>
      </c>
      <c r="F1657" t="s">
        <v>62</v>
      </c>
      <c r="G1657" t="s">
        <v>62</v>
      </c>
      <c r="H1657" t="s">
        <v>61</v>
      </c>
      <c r="I1657" t="s">
        <v>62</v>
      </c>
      <c r="J1657" t="s">
        <v>62</v>
      </c>
      <c r="K1657" t="s">
        <v>61</v>
      </c>
      <c r="M1657" t="s">
        <v>62</v>
      </c>
      <c r="N1657" t="s">
        <v>62</v>
      </c>
    </row>
    <row r="1658" spans="1:14" x14ac:dyDescent="0.2">
      <c r="A1658" s="1" t="s">
        <v>8719</v>
      </c>
      <c r="B1658" s="1" t="s">
        <v>32561</v>
      </c>
      <c r="C1658" t="s">
        <v>6722</v>
      </c>
      <c r="D1658" s="22">
        <v>30333126</v>
      </c>
      <c r="E1658" t="s">
        <v>61</v>
      </c>
      <c r="F1658" t="s">
        <v>61</v>
      </c>
      <c r="G1658" t="s">
        <v>61</v>
      </c>
      <c r="H1658" t="s">
        <v>61</v>
      </c>
      <c r="I1658" t="s">
        <v>61</v>
      </c>
      <c r="J1658" t="s">
        <v>61</v>
      </c>
      <c r="K1658" t="s">
        <v>61</v>
      </c>
      <c r="M1658" t="s">
        <v>61</v>
      </c>
      <c r="N1658" t="s">
        <v>61</v>
      </c>
    </row>
    <row r="1659" spans="1:14" x14ac:dyDescent="0.2">
      <c r="A1659" s="1" t="s">
        <v>8720</v>
      </c>
      <c r="B1659" s="1" t="s">
        <v>32562</v>
      </c>
      <c r="C1659" t="s">
        <v>6723</v>
      </c>
      <c r="D1659" s="22">
        <v>30333126</v>
      </c>
      <c r="E1659" t="s">
        <v>61</v>
      </c>
      <c r="F1659" t="s">
        <v>61</v>
      </c>
      <c r="G1659" t="s">
        <v>61</v>
      </c>
      <c r="H1659" t="s">
        <v>61</v>
      </c>
      <c r="I1659" t="s">
        <v>62</v>
      </c>
      <c r="J1659" t="s">
        <v>61</v>
      </c>
      <c r="K1659" t="s">
        <v>61</v>
      </c>
      <c r="L1659" t="s">
        <v>62</v>
      </c>
      <c r="M1659" t="s">
        <v>62</v>
      </c>
      <c r="N1659" t="s">
        <v>61</v>
      </c>
    </row>
    <row r="1660" spans="1:14" x14ac:dyDescent="0.2">
      <c r="A1660" s="1" t="s">
        <v>8721</v>
      </c>
      <c r="B1660" s="1" t="s">
        <v>32563</v>
      </c>
      <c r="C1660" t="s">
        <v>6724</v>
      </c>
      <c r="D1660" s="22">
        <v>30333126</v>
      </c>
      <c r="E1660" t="s">
        <v>62</v>
      </c>
      <c r="F1660" t="s">
        <v>62</v>
      </c>
      <c r="G1660" t="s">
        <v>62</v>
      </c>
      <c r="H1660" t="s">
        <v>61</v>
      </c>
      <c r="I1660" t="s">
        <v>62</v>
      </c>
      <c r="J1660" t="s">
        <v>62</v>
      </c>
      <c r="K1660" t="s">
        <v>61</v>
      </c>
      <c r="M1660" t="s">
        <v>62</v>
      </c>
      <c r="N1660" t="s">
        <v>62</v>
      </c>
    </row>
    <row r="1661" spans="1:14" x14ac:dyDescent="0.2">
      <c r="A1661" s="1" t="s">
        <v>8722</v>
      </c>
      <c r="B1661" s="1" t="s">
        <v>32564</v>
      </c>
      <c r="C1661" t="s">
        <v>6725</v>
      </c>
      <c r="D1661" s="22">
        <v>30333126</v>
      </c>
      <c r="E1661" t="s">
        <v>61</v>
      </c>
      <c r="F1661" t="s">
        <v>61</v>
      </c>
      <c r="G1661" t="s">
        <v>61</v>
      </c>
      <c r="H1661" t="s">
        <v>61</v>
      </c>
      <c r="I1661" t="s">
        <v>61</v>
      </c>
      <c r="J1661" t="s">
        <v>61</v>
      </c>
      <c r="K1661" t="s">
        <v>61</v>
      </c>
      <c r="M1661" t="s">
        <v>62</v>
      </c>
      <c r="N1661" t="s">
        <v>61</v>
      </c>
    </row>
    <row r="1662" spans="1:14" x14ac:dyDescent="0.2">
      <c r="A1662" s="1" t="s">
        <v>8723</v>
      </c>
      <c r="B1662" s="1" t="s">
        <v>32565</v>
      </c>
      <c r="C1662" t="s">
        <v>6726</v>
      </c>
      <c r="D1662" s="22">
        <v>30333126</v>
      </c>
      <c r="E1662" t="s">
        <v>62</v>
      </c>
      <c r="F1662" t="s">
        <v>62</v>
      </c>
      <c r="G1662" t="s">
        <v>62</v>
      </c>
      <c r="H1662" t="s">
        <v>61</v>
      </c>
      <c r="I1662" t="s">
        <v>61</v>
      </c>
      <c r="J1662" t="s">
        <v>62</v>
      </c>
      <c r="K1662" t="s">
        <v>61</v>
      </c>
      <c r="L1662" t="s">
        <v>62</v>
      </c>
      <c r="M1662" t="s">
        <v>62</v>
      </c>
      <c r="N1662" t="s">
        <v>62</v>
      </c>
    </row>
    <row r="1663" spans="1:14" x14ac:dyDescent="0.2">
      <c r="A1663" s="1" t="s">
        <v>8724</v>
      </c>
      <c r="B1663" s="1" t="s">
        <v>32566</v>
      </c>
      <c r="C1663" t="s">
        <v>6727</v>
      </c>
      <c r="D1663" s="22">
        <v>30333126</v>
      </c>
      <c r="E1663" t="s">
        <v>62</v>
      </c>
      <c r="F1663" t="s">
        <v>61</v>
      </c>
      <c r="G1663" t="s">
        <v>61</v>
      </c>
      <c r="H1663" t="s">
        <v>61</v>
      </c>
      <c r="I1663" t="s">
        <v>61</v>
      </c>
      <c r="J1663" t="s">
        <v>61</v>
      </c>
      <c r="K1663" t="s">
        <v>62</v>
      </c>
      <c r="M1663" t="s">
        <v>62</v>
      </c>
      <c r="N1663" t="s">
        <v>61</v>
      </c>
    </row>
    <row r="1664" spans="1:14" x14ac:dyDescent="0.2">
      <c r="A1664" s="1" t="s">
        <v>8725</v>
      </c>
      <c r="B1664" s="1" t="s">
        <v>32567</v>
      </c>
      <c r="C1664" t="s">
        <v>6728</v>
      </c>
      <c r="D1664" s="22">
        <v>30333126</v>
      </c>
      <c r="E1664" t="s">
        <v>61</v>
      </c>
      <c r="F1664" t="s">
        <v>61</v>
      </c>
      <c r="G1664" t="s">
        <v>61</v>
      </c>
      <c r="H1664" t="s">
        <v>61</v>
      </c>
      <c r="I1664" t="s">
        <v>61</v>
      </c>
      <c r="J1664" t="s">
        <v>61</v>
      </c>
      <c r="K1664" t="s">
        <v>61</v>
      </c>
      <c r="L1664" t="s">
        <v>62</v>
      </c>
      <c r="M1664" t="s">
        <v>62</v>
      </c>
      <c r="N1664" t="s">
        <v>61</v>
      </c>
    </row>
    <row r="1665" spans="1:14" x14ac:dyDescent="0.2">
      <c r="A1665" s="1" t="s">
        <v>8726</v>
      </c>
      <c r="B1665" s="1" t="s">
        <v>32568</v>
      </c>
      <c r="C1665" t="s">
        <v>6729</v>
      </c>
      <c r="D1665" s="22">
        <v>30333126</v>
      </c>
      <c r="E1665" t="s">
        <v>61</v>
      </c>
      <c r="F1665" t="s">
        <v>61</v>
      </c>
      <c r="G1665" t="s">
        <v>61</v>
      </c>
      <c r="H1665" t="s">
        <v>61</v>
      </c>
      <c r="I1665" t="s">
        <v>62</v>
      </c>
      <c r="J1665" t="s">
        <v>61</v>
      </c>
      <c r="K1665" t="s">
        <v>62</v>
      </c>
      <c r="L1665" t="s">
        <v>62</v>
      </c>
      <c r="M1665" t="s">
        <v>61</v>
      </c>
      <c r="N1665" t="s">
        <v>61</v>
      </c>
    </row>
    <row r="1666" spans="1:14" x14ac:dyDescent="0.2">
      <c r="A1666" s="1" t="s">
        <v>8727</v>
      </c>
      <c r="B1666" s="1" t="s">
        <v>32569</v>
      </c>
      <c r="C1666" t="s">
        <v>6730</v>
      </c>
      <c r="D1666" s="22">
        <v>30333126</v>
      </c>
      <c r="E1666" t="s">
        <v>61</v>
      </c>
      <c r="F1666" t="s">
        <v>61</v>
      </c>
      <c r="G1666" t="s">
        <v>61</v>
      </c>
      <c r="H1666" t="s">
        <v>61</v>
      </c>
      <c r="I1666" t="s">
        <v>61</v>
      </c>
      <c r="J1666" t="s">
        <v>61</v>
      </c>
      <c r="K1666" t="s">
        <v>61</v>
      </c>
      <c r="M1666" t="s">
        <v>61</v>
      </c>
      <c r="N1666" t="s">
        <v>61</v>
      </c>
    </row>
    <row r="1667" spans="1:14" x14ac:dyDescent="0.2">
      <c r="A1667" s="1" t="s">
        <v>8728</v>
      </c>
      <c r="B1667" s="1" t="s">
        <v>32570</v>
      </c>
      <c r="C1667" t="s">
        <v>6731</v>
      </c>
      <c r="D1667" s="22">
        <v>30333126</v>
      </c>
      <c r="E1667" t="s">
        <v>62</v>
      </c>
      <c r="F1667" t="s">
        <v>62</v>
      </c>
      <c r="G1667" t="s">
        <v>62</v>
      </c>
      <c r="H1667" t="s">
        <v>61</v>
      </c>
      <c r="I1667" t="s">
        <v>62</v>
      </c>
      <c r="J1667" t="s">
        <v>62</v>
      </c>
      <c r="K1667" t="s">
        <v>61</v>
      </c>
      <c r="L1667" t="s">
        <v>62</v>
      </c>
      <c r="M1667" t="s">
        <v>62</v>
      </c>
      <c r="N1667" t="s">
        <v>62</v>
      </c>
    </row>
    <row r="1668" spans="1:14" x14ac:dyDescent="0.2">
      <c r="A1668" s="1" t="s">
        <v>8729</v>
      </c>
      <c r="B1668" s="1" t="s">
        <v>32571</v>
      </c>
      <c r="C1668" t="s">
        <v>6732</v>
      </c>
      <c r="D1668" s="22">
        <v>30333126</v>
      </c>
      <c r="E1668" t="s">
        <v>62</v>
      </c>
      <c r="F1668" t="s">
        <v>62</v>
      </c>
      <c r="G1668" t="s">
        <v>62</v>
      </c>
      <c r="H1668" t="s">
        <v>61</v>
      </c>
      <c r="I1668" t="s">
        <v>61</v>
      </c>
      <c r="J1668" t="s">
        <v>62</v>
      </c>
      <c r="K1668" t="s">
        <v>61</v>
      </c>
      <c r="M1668" t="s">
        <v>61</v>
      </c>
      <c r="N1668" t="s">
        <v>62</v>
      </c>
    </row>
    <row r="1669" spans="1:14" x14ac:dyDescent="0.2">
      <c r="A1669" s="1" t="s">
        <v>8730</v>
      </c>
      <c r="B1669" s="1" t="s">
        <v>32572</v>
      </c>
      <c r="C1669" t="s">
        <v>6733</v>
      </c>
      <c r="D1669" s="22">
        <v>30333126</v>
      </c>
      <c r="E1669" t="s">
        <v>62</v>
      </c>
      <c r="F1669" t="s">
        <v>62</v>
      </c>
      <c r="G1669" t="s">
        <v>62</v>
      </c>
      <c r="H1669" t="s">
        <v>61</v>
      </c>
      <c r="I1669" t="s">
        <v>62</v>
      </c>
      <c r="J1669" t="s">
        <v>62</v>
      </c>
      <c r="K1669" t="s">
        <v>61</v>
      </c>
      <c r="M1669" t="s">
        <v>62</v>
      </c>
      <c r="N1669" t="s">
        <v>62</v>
      </c>
    </row>
    <row r="1670" spans="1:14" x14ac:dyDescent="0.2">
      <c r="A1670" s="1" t="s">
        <v>8731</v>
      </c>
      <c r="B1670" s="1" t="s">
        <v>32573</v>
      </c>
      <c r="C1670" t="s">
        <v>6734</v>
      </c>
      <c r="D1670" s="22">
        <v>30333126</v>
      </c>
      <c r="E1670" t="s">
        <v>61</v>
      </c>
      <c r="F1670" t="s">
        <v>61</v>
      </c>
      <c r="G1670" t="s">
        <v>61</v>
      </c>
      <c r="H1670" t="s">
        <v>61</v>
      </c>
      <c r="I1670" t="s">
        <v>61</v>
      </c>
      <c r="J1670" t="s">
        <v>61</v>
      </c>
      <c r="K1670" t="s">
        <v>61</v>
      </c>
      <c r="M1670" t="s">
        <v>61</v>
      </c>
      <c r="N1670" t="s">
        <v>61</v>
      </c>
    </row>
    <row r="1671" spans="1:14" x14ac:dyDescent="0.2">
      <c r="A1671" s="1" t="s">
        <v>8732</v>
      </c>
      <c r="B1671" s="1" t="s">
        <v>32574</v>
      </c>
      <c r="C1671" t="s">
        <v>6735</v>
      </c>
      <c r="D1671" s="22">
        <v>30333126</v>
      </c>
      <c r="E1671" t="s">
        <v>61</v>
      </c>
      <c r="F1671" t="s">
        <v>61</v>
      </c>
      <c r="G1671" t="s">
        <v>61</v>
      </c>
      <c r="H1671" t="s">
        <v>61</v>
      </c>
      <c r="I1671" t="s">
        <v>61</v>
      </c>
      <c r="J1671" t="s">
        <v>61</v>
      </c>
      <c r="K1671" t="s">
        <v>61</v>
      </c>
      <c r="M1671" t="s">
        <v>61</v>
      </c>
      <c r="N1671" t="s">
        <v>61</v>
      </c>
    </row>
    <row r="1672" spans="1:14" x14ac:dyDescent="0.2">
      <c r="A1672" s="1" t="s">
        <v>8733</v>
      </c>
      <c r="B1672" s="1" t="s">
        <v>32575</v>
      </c>
      <c r="C1672" t="s">
        <v>6736</v>
      </c>
      <c r="D1672" s="22">
        <v>30333126</v>
      </c>
      <c r="E1672" t="s">
        <v>61</v>
      </c>
      <c r="F1672" t="s">
        <v>61</v>
      </c>
      <c r="G1672" t="s">
        <v>61</v>
      </c>
      <c r="H1672" t="s">
        <v>61</v>
      </c>
      <c r="I1672" t="s">
        <v>61</v>
      </c>
      <c r="J1672" t="s">
        <v>61</v>
      </c>
      <c r="K1672" t="s">
        <v>61</v>
      </c>
      <c r="M1672" t="s">
        <v>62</v>
      </c>
      <c r="N1672" t="s">
        <v>61</v>
      </c>
    </row>
    <row r="1673" spans="1:14" x14ac:dyDescent="0.2">
      <c r="A1673" s="1" t="s">
        <v>8734</v>
      </c>
      <c r="B1673" s="1" t="s">
        <v>32576</v>
      </c>
      <c r="C1673" t="s">
        <v>6737</v>
      </c>
      <c r="D1673" s="22">
        <v>30333126</v>
      </c>
      <c r="E1673" t="s">
        <v>61</v>
      </c>
      <c r="F1673" t="s">
        <v>61</v>
      </c>
      <c r="G1673" t="s">
        <v>61</v>
      </c>
      <c r="H1673" t="s">
        <v>61</v>
      </c>
      <c r="I1673" t="s">
        <v>61</v>
      </c>
      <c r="J1673" t="s">
        <v>61</v>
      </c>
      <c r="K1673" t="s">
        <v>61</v>
      </c>
      <c r="M1673" t="s">
        <v>61</v>
      </c>
      <c r="N1673" t="s">
        <v>61</v>
      </c>
    </row>
    <row r="1674" spans="1:14" x14ac:dyDescent="0.2">
      <c r="A1674" s="1" t="s">
        <v>8735</v>
      </c>
      <c r="B1674" s="1" t="s">
        <v>32577</v>
      </c>
      <c r="C1674" t="s">
        <v>6738</v>
      </c>
      <c r="D1674" s="22">
        <v>30333126</v>
      </c>
      <c r="E1674" t="s">
        <v>61</v>
      </c>
      <c r="F1674" t="s">
        <v>61</v>
      </c>
      <c r="G1674" t="s">
        <v>61</v>
      </c>
      <c r="H1674" t="s">
        <v>61</v>
      </c>
      <c r="I1674" t="s">
        <v>61</v>
      </c>
      <c r="J1674" t="s">
        <v>61</v>
      </c>
      <c r="K1674" t="s">
        <v>61</v>
      </c>
      <c r="M1674" t="s">
        <v>61</v>
      </c>
      <c r="N1674" t="s">
        <v>61</v>
      </c>
    </row>
    <row r="1675" spans="1:14" x14ac:dyDescent="0.2">
      <c r="A1675" s="1" t="s">
        <v>8736</v>
      </c>
      <c r="B1675" s="1" t="s">
        <v>32578</v>
      </c>
      <c r="C1675" t="s">
        <v>6739</v>
      </c>
      <c r="D1675" s="22">
        <v>30333126</v>
      </c>
      <c r="E1675" t="s">
        <v>62</v>
      </c>
      <c r="F1675" t="s">
        <v>62</v>
      </c>
      <c r="G1675" t="s">
        <v>62</v>
      </c>
      <c r="H1675" t="s">
        <v>61</v>
      </c>
      <c r="I1675" t="s">
        <v>62</v>
      </c>
      <c r="J1675" t="s">
        <v>62</v>
      </c>
      <c r="K1675" t="s">
        <v>61</v>
      </c>
      <c r="M1675" t="s">
        <v>62</v>
      </c>
      <c r="N1675" t="s">
        <v>62</v>
      </c>
    </row>
    <row r="1676" spans="1:14" x14ac:dyDescent="0.2">
      <c r="A1676" s="1" t="s">
        <v>8737</v>
      </c>
      <c r="B1676" s="1" t="s">
        <v>32579</v>
      </c>
      <c r="C1676" t="s">
        <v>6740</v>
      </c>
      <c r="D1676" s="22">
        <v>30333126</v>
      </c>
      <c r="E1676" t="s">
        <v>61</v>
      </c>
      <c r="F1676" t="s">
        <v>61</v>
      </c>
      <c r="G1676" t="s">
        <v>61</v>
      </c>
      <c r="H1676" t="s">
        <v>61</v>
      </c>
      <c r="I1676" t="s">
        <v>62</v>
      </c>
      <c r="J1676" t="s">
        <v>61</v>
      </c>
      <c r="K1676" t="s">
        <v>61</v>
      </c>
      <c r="M1676" t="s">
        <v>62</v>
      </c>
      <c r="N1676" t="s">
        <v>61</v>
      </c>
    </row>
    <row r="1677" spans="1:14" x14ac:dyDescent="0.2">
      <c r="A1677" s="1" t="s">
        <v>8738</v>
      </c>
      <c r="B1677" s="1" t="s">
        <v>32580</v>
      </c>
      <c r="C1677" t="s">
        <v>6741</v>
      </c>
      <c r="D1677" s="22">
        <v>30333126</v>
      </c>
      <c r="E1677" t="s">
        <v>61</v>
      </c>
      <c r="F1677" t="s">
        <v>61</v>
      </c>
      <c r="G1677" t="s">
        <v>61</v>
      </c>
      <c r="H1677" t="s">
        <v>61</v>
      </c>
      <c r="I1677" t="s">
        <v>61</v>
      </c>
      <c r="J1677" t="s">
        <v>61</v>
      </c>
      <c r="K1677" t="s">
        <v>61</v>
      </c>
      <c r="M1677" t="s">
        <v>61</v>
      </c>
      <c r="N1677" t="s">
        <v>61</v>
      </c>
    </row>
    <row r="1678" spans="1:14" x14ac:dyDescent="0.2">
      <c r="A1678" s="1" t="s">
        <v>8739</v>
      </c>
      <c r="B1678" s="1" t="s">
        <v>32581</v>
      </c>
      <c r="C1678" t="s">
        <v>6742</v>
      </c>
      <c r="D1678" s="22">
        <v>30333126</v>
      </c>
      <c r="E1678" t="s">
        <v>62</v>
      </c>
      <c r="F1678" t="s">
        <v>62</v>
      </c>
      <c r="G1678" t="s">
        <v>62</v>
      </c>
      <c r="H1678" t="s">
        <v>61</v>
      </c>
      <c r="I1678" t="s">
        <v>62</v>
      </c>
      <c r="L1678" t="s">
        <v>62</v>
      </c>
      <c r="M1678" t="s">
        <v>62</v>
      </c>
      <c r="N1678" t="s">
        <v>62</v>
      </c>
    </row>
    <row r="1679" spans="1:14" x14ac:dyDescent="0.2">
      <c r="A1679" s="1" t="s">
        <v>8740</v>
      </c>
      <c r="B1679" s="1" t="s">
        <v>32582</v>
      </c>
      <c r="C1679" t="s">
        <v>6743</v>
      </c>
      <c r="D1679" s="22">
        <v>30333126</v>
      </c>
      <c r="E1679" t="s">
        <v>61</v>
      </c>
      <c r="F1679" t="s">
        <v>61</v>
      </c>
      <c r="G1679" t="s">
        <v>61</v>
      </c>
      <c r="H1679" t="s">
        <v>61</v>
      </c>
      <c r="I1679" t="s">
        <v>62</v>
      </c>
      <c r="J1679" t="s">
        <v>61</v>
      </c>
      <c r="K1679" t="s">
        <v>62</v>
      </c>
      <c r="L1679" t="s">
        <v>62</v>
      </c>
      <c r="M1679" t="s">
        <v>61</v>
      </c>
      <c r="N1679" t="s">
        <v>61</v>
      </c>
    </row>
    <row r="1680" spans="1:14" x14ac:dyDescent="0.2">
      <c r="A1680" s="1" t="s">
        <v>8741</v>
      </c>
      <c r="B1680" s="1" t="s">
        <v>32583</v>
      </c>
      <c r="C1680" t="s">
        <v>6744</v>
      </c>
      <c r="D1680" s="22">
        <v>30333126</v>
      </c>
      <c r="E1680" t="s">
        <v>62</v>
      </c>
      <c r="F1680" t="s">
        <v>61</v>
      </c>
      <c r="G1680" t="s">
        <v>61</v>
      </c>
      <c r="H1680" t="s">
        <v>61</v>
      </c>
      <c r="I1680" t="s">
        <v>61</v>
      </c>
      <c r="J1680" t="s">
        <v>61</v>
      </c>
      <c r="K1680" t="s">
        <v>62</v>
      </c>
      <c r="L1680" t="s">
        <v>62</v>
      </c>
      <c r="M1680" t="s">
        <v>62</v>
      </c>
      <c r="N1680" t="s">
        <v>61</v>
      </c>
    </row>
    <row r="1681" spans="1:14" x14ac:dyDescent="0.2">
      <c r="A1681" s="1" t="s">
        <v>8742</v>
      </c>
      <c r="B1681" s="1" t="s">
        <v>32584</v>
      </c>
      <c r="C1681" t="s">
        <v>6745</v>
      </c>
      <c r="D1681" s="22">
        <v>30333126</v>
      </c>
      <c r="E1681" t="s">
        <v>61</v>
      </c>
      <c r="F1681" t="s">
        <v>61</v>
      </c>
      <c r="G1681" t="s">
        <v>61</v>
      </c>
      <c r="H1681" t="s">
        <v>61</v>
      </c>
      <c r="I1681" t="s">
        <v>61</v>
      </c>
      <c r="J1681" t="s">
        <v>61</v>
      </c>
      <c r="K1681" t="s">
        <v>61</v>
      </c>
      <c r="M1681" t="s">
        <v>61</v>
      </c>
      <c r="N1681" t="s">
        <v>61</v>
      </c>
    </row>
    <row r="1682" spans="1:14" x14ac:dyDescent="0.2">
      <c r="A1682" s="1" t="s">
        <v>8743</v>
      </c>
      <c r="B1682" s="1" t="s">
        <v>32585</v>
      </c>
      <c r="C1682" t="s">
        <v>6746</v>
      </c>
      <c r="D1682" s="22">
        <v>30333126</v>
      </c>
      <c r="E1682" t="s">
        <v>61</v>
      </c>
      <c r="F1682" t="s">
        <v>61</v>
      </c>
      <c r="G1682" t="s">
        <v>61</v>
      </c>
      <c r="H1682" t="s">
        <v>61</v>
      </c>
      <c r="I1682" t="s">
        <v>61</v>
      </c>
      <c r="J1682" t="s">
        <v>61</v>
      </c>
      <c r="K1682" t="s">
        <v>61</v>
      </c>
      <c r="M1682" t="s">
        <v>62</v>
      </c>
      <c r="N1682" t="s">
        <v>61</v>
      </c>
    </row>
    <row r="1683" spans="1:14" x14ac:dyDescent="0.2">
      <c r="A1683" s="1" t="s">
        <v>8744</v>
      </c>
      <c r="B1683" s="1" t="s">
        <v>32586</v>
      </c>
      <c r="C1683" t="s">
        <v>6747</v>
      </c>
      <c r="D1683" s="22">
        <v>30333126</v>
      </c>
      <c r="E1683" t="s">
        <v>61</v>
      </c>
      <c r="F1683" t="s">
        <v>61</v>
      </c>
      <c r="G1683" t="s">
        <v>61</v>
      </c>
      <c r="H1683" t="s">
        <v>61</v>
      </c>
      <c r="I1683" t="s">
        <v>62</v>
      </c>
      <c r="J1683" t="s">
        <v>61</v>
      </c>
      <c r="K1683" t="s">
        <v>61</v>
      </c>
      <c r="L1683" t="s">
        <v>62</v>
      </c>
      <c r="M1683" t="s">
        <v>62</v>
      </c>
      <c r="N1683" t="s">
        <v>61</v>
      </c>
    </row>
    <row r="1684" spans="1:14" x14ac:dyDescent="0.2">
      <c r="A1684" s="1" t="s">
        <v>8745</v>
      </c>
      <c r="B1684" s="1" t="s">
        <v>32587</v>
      </c>
      <c r="C1684" t="s">
        <v>6748</v>
      </c>
      <c r="D1684" s="22">
        <v>30333126</v>
      </c>
      <c r="E1684" t="s">
        <v>61</v>
      </c>
      <c r="F1684" t="s">
        <v>61</v>
      </c>
      <c r="G1684" t="s">
        <v>61</v>
      </c>
      <c r="H1684" t="s">
        <v>61</v>
      </c>
      <c r="I1684" t="s">
        <v>61</v>
      </c>
      <c r="J1684" t="s">
        <v>61</v>
      </c>
      <c r="K1684" t="s">
        <v>61</v>
      </c>
      <c r="M1684" t="s">
        <v>61</v>
      </c>
      <c r="N1684" t="s">
        <v>61</v>
      </c>
    </row>
    <row r="1685" spans="1:14" x14ac:dyDescent="0.2">
      <c r="A1685" s="1" t="s">
        <v>8746</v>
      </c>
      <c r="B1685" s="1" t="s">
        <v>32588</v>
      </c>
      <c r="C1685" t="s">
        <v>6749</v>
      </c>
      <c r="D1685" s="22">
        <v>30333126</v>
      </c>
      <c r="E1685" t="s">
        <v>61</v>
      </c>
      <c r="F1685" t="s">
        <v>61</v>
      </c>
      <c r="G1685" t="s">
        <v>61</v>
      </c>
      <c r="H1685" t="s">
        <v>61</v>
      </c>
      <c r="I1685" t="s">
        <v>61</v>
      </c>
      <c r="J1685" t="s">
        <v>61</v>
      </c>
      <c r="K1685" t="s">
        <v>61</v>
      </c>
      <c r="M1685" t="s">
        <v>61</v>
      </c>
      <c r="N1685" t="s">
        <v>61</v>
      </c>
    </row>
    <row r="1686" spans="1:14" x14ac:dyDescent="0.2">
      <c r="A1686" s="1" t="s">
        <v>8747</v>
      </c>
      <c r="B1686" s="1" t="s">
        <v>32589</v>
      </c>
      <c r="C1686" t="s">
        <v>6750</v>
      </c>
      <c r="D1686" s="22">
        <v>30333126</v>
      </c>
      <c r="E1686" t="s">
        <v>62</v>
      </c>
      <c r="F1686" t="s">
        <v>62</v>
      </c>
      <c r="G1686" t="s">
        <v>62</v>
      </c>
      <c r="H1686" t="s">
        <v>61</v>
      </c>
      <c r="I1686" t="s">
        <v>62</v>
      </c>
      <c r="J1686" t="s">
        <v>62</v>
      </c>
      <c r="K1686" t="s">
        <v>62</v>
      </c>
      <c r="L1686" t="s">
        <v>62</v>
      </c>
      <c r="M1686" t="s">
        <v>62</v>
      </c>
      <c r="N1686" t="s">
        <v>62</v>
      </c>
    </row>
    <row r="1687" spans="1:14" x14ac:dyDescent="0.2">
      <c r="A1687" s="1" t="s">
        <v>8748</v>
      </c>
      <c r="B1687" s="1" t="s">
        <v>32590</v>
      </c>
      <c r="C1687" t="s">
        <v>6751</v>
      </c>
      <c r="D1687" s="22">
        <v>30333126</v>
      </c>
      <c r="E1687" t="s">
        <v>61</v>
      </c>
      <c r="F1687" t="s">
        <v>61</v>
      </c>
      <c r="G1687" t="s">
        <v>61</v>
      </c>
      <c r="I1687" t="s">
        <v>61</v>
      </c>
      <c r="J1687" t="s">
        <v>61</v>
      </c>
      <c r="K1687" t="s">
        <v>61</v>
      </c>
      <c r="M1687" t="s">
        <v>61</v>
      </c>
      <c r="N1687" t="s">
        <v>61</v>
      </c>
    </row>
    <row r="1688" spans="1:14" x14ac:dyDescent="0.2">
      <c r="A1688" s="1" t="s">
        <v>8749</v>
      </c>
      <c r="B1688" s="1" t="s">
        <v>32591</v>
      </c>
      <c r="C1688" t="s">
        <v>6752</v>
      </c>
      <c r="D1688" s="22">
        <v>30333126</v>
      </c>
      <c r="E1688" t="s">
        <v>62</v>
      </c>
      <c r="F1688" t="s">
        <v>62</v>
      </c>
      <c r="G1688" t="s">
        <v>62</v>
      </c>
      <c r="H1688" t="s">
        <v>61</v>
      </c>
      <c r="I1688" t="s">
        <v>62</v>
      </c>
      <c r="J1688" t="s">
        <v>62</v>
      </c>
      <c r="K1688" t="s">
        <v>61</v>
      </c>
      <c r="M1688" t="s">
        <v>62</v>
      </c>
      <c r="N1688" t="s">
        <v>62</v>
      </c>
    </row>
    <row r="1689" spans="1:14" x14ac:dyDescent="0.2">
      <c r="A1689" s="1" t="s">
        <v>8750</v>
      </c>
      <c r="B1689" s="1" t="s">
        <v>32592</v>
      </c>
      <c r="C1689" t="s">
        <v>6753</v>
      </c>
      <c r="D1689" s="22">
        <v>30333126</v>
      </c>
      <c r="E1689" t="s">
        <v>61</v>
      </c>
      <c r="F1689" t="s">
        <v>61</v>
      </c>
      <c r="G1689" t="s">
        <v>61</v>
      </c>
      <c r="H1689" t="s">
        <v>61</v>
      </c>
      <c r="I1689" t="s">
        <v>61</v>
      </c>
      <c r="J1689" t="s">
        <v>61</v>
      </c>
      <c r="K1689" t="s">
        <v>61</v>
      </c>
      <c r="M1689" t="s">
        <v>62</v>
      </c>
      <c r="N1689" t="s">
        <v>61</v>
      </c>
    </row>
    <row r="1690" spans="1:14" x14ac:dyDescent="0.2">
      <c r="A1690" s="1" t="s">
        <v>8751</v>
      </c>
      <c r="B1690" s="1" t="s">
        <v>32593</v>
      </c>
      <c r="C1690" t="s">
        <v>6754</v>
      </c>
      <c r="D1690" s="22">
        <v>30333126</v>
      </c>
      <c r="E1690" t="s">
        <v>61</v>
      </c>
      <c r="F1690" t="s">
        <v>61</v>
      </c>
      <c r="G1690" t="s">
        <v>61</v>
      </c>
      <c r="H1690" t="s">
        <v>61</v>
      </c>
      <c r="I1690" t="s">
        <v>61</v>
      </c>
      <c r="J1690" t="s">
        <v>61</v>
      </c>
      <c r="K1690" t="s">
        <v>61</v>
      </c>
      <c r="M1690" t="s">
        <v>61</v>
      </c>
      <c r="N1690" t="s">
        <v>61</v>
      </c>
    </row>
    <row r="1691" spans="1:14" x14ac:dyDescent="0.2">
      <c r="A1691" s="1" t="s">
        <v>8752</v>
      </c>
      <c r="B1691" s="1" t="s">
        <v>32594</v>
      </c>
      <c r="C1691" t="s">
        <v>6755</v>
      </c>
      <c r="D1691" s="22">
        <v>30333126</v>
      </c>
      <c r="E1691" t="s">
        <v>61</v>
      </c>
      <c r="F1691" t="s">
        <v>61</v>
      </c>
      <c r="G1691" t="s">
        <v>61</v>
      </c>
      <c r="H1691" t="s">
        <v>61</v>
      </c>
      <c r="I1691" t="s">
        <v>62</v>
      </c>
      <c r="J1691" t="s">
        <v>61</v>
      </c>
      <c r="K1691" t="s">
        <v>61</v>
      </c>
      <c r="L1691" t="s">
        <v>62</v>
      </c>
      <c r="M1691" t="s">
        <v>62</v>
      </c>
      <c r="N1691" t="s">
        <v>61</v>
      </c>
    </row>
    <row r="1692" spans="1:14" x14ac:dyDescent="0.2">
      <c r="A1692" s="1" t="s">
        <v>8753</v>
      </c>
      <c r="B1692" s="1" t="s">
        <v>32595</v>
      </c>
      <c r="C1692" t="s">
        <v>6756</v>
      </c>
      <c r="D1692" s="22">
        <v>30333126</v>
      </c>
      <c r="E1692" t="s">
        <v>61</v>
      </c>
      <c r="F1692" t="s">
        <v>61</v>
      </c>
      <c r="G1692" t="s">
        <v>61</v>
      </c>
      <c r="H1692" t="s">
        <v>61</v>
      </c>
      <c r="I1692" t="s">
        <v>62</v>
      </c>
      <c r="J1692" t="s">
        <v>61</v>
      </c>
      <c r="K1692" t="s">
        <v>62</v>
      </c>
      <c r="L1692" t="s">
        <v>62</v>
      </c>
      <c r="M1692" t="s">
        <v>62</v>
      </c>
      <c r="N1692" t="s">
        <v>61</v>
      </c>
    </row>
    <row r="1693" spans="1:14" x14ac:dyDescent="0.2">
      <c r="A1693" s="1" t="s">
        <v>8754</v>
      </c>
      <c r="B1693" s="1" t="s">
        <v>32596</v>
      </c>
      <c r="C1693" t="s">
        <v>6757</v>
      </c>
      <c r="D1693" s="22">
        <v>30333126</v>
      </c>
      <c r="E1693" t="s">
        <v>61</v>
      </c>
      <c r="F1693" t="s">
        <v>61</v>
      </c>
      <c r="G1693" t="s">
        <v>61</v>
      </c>
      <c r="H1693" t="s">
        <v>61</v>
      </c>
      <c r="I1693" t="s">
        <v>61</v>
      </c>
      <c r="J1693" t="s">
        <v>61</v>
      </c>
      <c r="K1693" t="s">
        <v>61</v>
      </c>
      <c r="L1693" t="s">
        <v>62</v>
      </c>
      <c r="M1693" t="s">
        <v>62</v>
      </c>
      <c r="N1693" t="s">
        <v>61</v>
      </c>
    </row>
    <row r="1694" spans="1:14" x14ac:dyDescent="0.2">
      <c r="A1694" s="1" t="s">
        <v>8755</v>
      </c>
      <c r="B1694" s="1" t="s">
        <v>32597</v>
      </c>
      <c r="C1694" t="s">
        <v>6758</v>
      </c>
      <c r="D1694" s="22">
        <v>30333126</v>
      </c>
      <c r="E1694" t="s">
        <v>61</v>
      </c>
      <c r="F1694" t="s">
        <v>61</v>
      </c>
      <c r="G1694" t="s">
        <v>61</v>
      </c>
      <c r="H1694" t="s">
        <v>61</v>
      </c>
      <c r="I1694" t="s">
        <v>61</v>
      </c>
      <c r="J1694" t="s">
        <v>61</v>
      </c>
      <c r="K1694" t="s">
        <v>61</v>
      </c>
      <c r="M1694" t="s">
        <v>61</v>
      </c>
      <c r="N1694" t="s">
        <v>61</v>
      </c>
    </row>
    <row r="1695" spans="1:14" x14ac:dyDescent="0.2">
      <c r="A1695" s="1" t="s">
        <v>8756</v>
      </c>
      <c r="B1695" s="1" t="s">
        <v>32598</v>
      </c>
      <c r="C1695" t="s">
        <v>6759</v>
      </c>
      <c r="D1695" s="22">
        <v>30333126</v>
      </c>
      <c r="E1695" t="s">
        <v>62</v>
      </c>
      <c r="F1695" t="s">
        <v>62</v>
      </c>
      <c r="G1695" t="s">
        <v>62</v>
      </c>
      <c r="H1695" t="s">
        <v>61</v>
      </c>
      <c r="I1695" t="s">
        <v>62</v>
      </c>
      <c r="J1695" t="s">
        <v>62</v>
      </c>
      <c r="K1695" t="s">
        <v>61</v>
      </c>
      <c r="M1695" t="s">
        <v>62</v>
      </c>
      <c r="N1695" t="s">
        <v>62</v>
      </c>
    </row>
    <row r="1696" spans="1:14" x14ac:dyDescent="0.2">
      <c r="A1696" s="1" t="s">
        <v>8757</v>
      </c>
      <c r="B1696" s="1" t="s">
        <v>32599</v>
      </c>
      <c r="C1696" t="s">
        <v>6760</v>
      </c>
      <c r="D1696" s="22">
        <v>30333126</v>
      </c>
      <c r="E1696" t="s">
        <v>62</v>
      </c>
      <c r="G1696" t="s">
        <v>61</v>
      </c>
      <c r="H1696" t="s">
        <v>61</v>
      </c>
      <c r="I1696" t="s">
        <v>61</v>
      </c>
      <c r="J1696" t="s">
        <v>61</v>
      </c>
      <c r="K1696" t="s">
        <v>62</v>
      </c>
      <c r="L1696" t="s">
        <v>62</v>
      </c>
      <c r="M1696" t="s">
        <v>62</v>
      </c>
      <c r="N1696" t="s">
        <v>61</v>
      </c>
    </row>
    <row r="1697" spans="1:14" x14ac:dyDescent="0.2">
      <c r="A1697" s="1" t="s">
        <v>8758</v>
      </c>
      <c r="B1697" s="1" t="s">
        <v>32600</v>
      </c>
      <c r="C1697" t="s">
        <v>6761</v>
      </c>
      <c r="D1697" s="22">
        <v>30333126</v>
      </c>
      <c r="E1697" t="s">
        <v>62</v>
      </c>
      <c r="F1697" t="s">
        <v>62</v>
      </c>
      <c r="G1697" t="s">
        <v>62</v>
      </c>
      <c r="H1697" t="s">
        <v>61</v>
      </c>
      <c r="I1697" t="s">
        <v>62</v>
      </c>
      <c r="J1697" t="s">
        <v>62</v>
      </c>
      <c r="K1697" t="s">
        <v>61</v>
      </c>
      <c r="M1697" t="s">
        <v>62</v>
      </c>
      <c r="N1697" t="s">
        <v>62</v>
      </c>
    </row>
    <row r="1698" spans="1:14" x14ac:dyDescent="0.2">
      <c r="A1698" s="1" t="s">
        <v>8759</v>
      </c>
      <c r="B1698" s="1" t="s">
        <v>32601</v>
      </c>
      <c r="C1698" t="s">
        <v>6762</v>
      </c>
      <c r="D1698" s="22">
        <v>30333126</v>
      </c>
      <c r="E1698" t="s">
        <v>61</v>
      </c>
      <c r="F1698" t="s">
        <v>61</v>
      </c>
      <c r="G1698" t="s">
        <v>61</v>
      </c>
      <c r="H1698" t="s">
        <v>61</v>
      </c>
      <c r="I1698" t="s">
        <v>61</v>
      </c>
      <c r="J1698" t="s">
        <v>61</v>
      </c>
      <c r="K1698" t="s">
        <v>61</v>
      </c>
      <c r="L1698" t="s">
        <v>62</v>
      </c>
      <c r="M1698" t="s">
        <v>61</v>
      </c>
      <c r="N1698" t="s">
        <v>61</v>
      </c>
    </row>
    <row r="1699" spans="1:14" x14ac:dyDescent="0.2">
      <c r="A1699" s="1" t="s">
        <v>8760</v>
      </c>
      <c r="B1699" s="1" t="s">
        <v>32602</v>
      </c>
      <c r="C1699" t="s">
        <v>6763</v>
      </c>
      <c r="D1699" s="22">
        <v>30333126</v>
      </c>
      <c r="E1699" t="s">
        <v>62</v>
      </c>
      <c r="F1699" t="s">
        <v>62</v>
      </c>
      <c r="G1699" t="s">
        <v>62</v>
      </c>
      <c r="H1699" t="s">
        <v>61</v>
      </c>
      <c r="I1699" t="s">
        <v>62</v>
      </c>
      <c r="K1699" t="s">
        <v>61</v>
      </c>
      <c r="M1699" t="s">
        <v>62</v>
      </c>
      <c r="N1699" t="s">
        <v>62</v>
      </c>
    </row>
    <row r="1700" spans="1:14" x14ac:dyDescent="0.2">
      <c r="A1700" s="1" t="s">
        <v>8761</v>
      </c>
      <c r="B1700" s="1" t="s">
        <v>32603</v>
      </c>
      <c r="C1700" t="s">
        <v>6764</v>
      </c>
      <c r="D1700" s="22">
        <v>30333126</v>
      </c>
      <c r="E1700" t="s">
        <v>62</v>
      </c>
      <c r="F1700" t="s">
        <v>62</v>
      </c>
      <c r="G1700" t="s">
        <v>62</v>
      </c>
      <c r="H1700" t="s">
        <v>61</v>
      </c>
      <c r="I1700" t="s">
        <v>62</v>
      </c>
      <c r="J1700" t="s">
        <v>62</v>
      </c>
      <c r="K1700" t="s">
        <v>61</v>
      </c>
      <c r="L1700" t="s">
        <v>62</v>
      </c>
      <c r="M1700" t="s">
        <v>62</v>
      </c>
      <c r="N1700" t="s">
        <v>62</v>
      </c>
    </row>
    <row r="1701" spans="1:14" x14ac:dyDescent="0.2">
      <c r="A1701" s="1" t="s">
        <v>8762</v>
      </c>
      <c r="B1701" s="1" t="s">
        <v>32604</v>
      </c>
      <c r="C1701" t="s">
        <v>6765</v>
      </c>
      <c r="D1701" s="22">
        <v>30333126</v>
      </c>
      <c r="E1701" t="s">
        <v>61</v>
      </c>
      <c r="F1701" t="s">
        <v>61</v>
      </c>
      <c r="G1701" t="s">
        <v>61</v>
      </c>
      <c r="H1701" t="s">
        <v>61</v>
      </c>
      <c r="I1701" t="s">
        <v>61</v>
      </c>
      <c r="J1701" t="s">
        <v>61</v>
      </c>
      <c r="K1701" t="s">
        <v>61</v>
      </c>
      <c r="M1701" t="s">
        <v>61</v>
      </c>
      <c r="N1701" t="s">
        <v>61</v>
      </c>
    </row>
    <row r="1702" spans="1:14" x14ac:dyDescent="0.2">
      <c r="A1702" s="1" t="s">
        <v>8763</v>
      </c>
      <c r="B1702" s="1" t="s">
        <v>32605</v>
      </c>
      <c r="C1702" t="s">
        <v>6766</v>
      </c>
      <c r="D1702" s="22">
        <v>30333126</v>
      </c>
      <c r="E1702" t="s">
        <v>61</v>
      </c>
      <c r="F1702" t="s">
        <v>61</v>
      </c>
      <c r="G1702" t="s">
        <v>61</v>
      </c>
      <c r="H1702" t="s">
        <v>61</v>
      </c>
      <c r="I1702" t="s">
        <v>61</v>
      </c>
      <c r="J1702" t="s">
        <v>61</v>
      </c>
      <c r="K1702" t="s">
        <v>61</v>
      </c>
      <c r="M1702" t="s">
        <v>61</v>
      </c>
      <c r="N1702" t="s">
        <v>61</v>
      </c>
    </row>
    <row r="1703" spans="1:14" x14ac:dyDescent="0.2">
      <c r="A1703" s="1" t="s">
        <v>8764</v>
      </c>
      <c r="B1703" s="1" t="s">
        <v>32606</v>
      </c>
      <c r="C1703" t="s">
        <v>6767</v>
      </c>
      <c r="D1703" s="22">
        <v>30333126</v>
      </c>
      <c r="E1703" t="s">
        <v>62</v>
      </c>
      <c r="F1703" t="s">
        <v>62</v>
      </c>
      <c r="G1703" t="s">
        <v>62</v>
      </c>
      <c r="H1703" t="s">
        <v>61</v>
      </c>
      <c r="I1703" t="s">
        <v>61</v>
      </c>
      <c r="J1703" t="s">
        <v>62</v>
      </c>
      <c r="K1703" t="s">
        <v>61</v>
      </c>
      <c r="L1703" t="s">
        <v>62</v>
      </c>
      <c r="M1703" t="s">
        <v>61</v>
      </c>
      <c r="N1703" t="s">
        <v>62</v>
      </c>
    </row>
    <row r="1704" spans="1:14" x14ac:dyDescent="0.2">
      <c r="A1704" s="1" t="s">
        <v>8765</v>
      </c>
      <c r="B1704" s="1" t="s">
        <v>32607</v>
      </c>
      <c r="C1704" t="s">
        <v>6768</v>
      </c>
      <c r="D1704" s="22">
        <v>30333126</v>
      </c>
      <c r="E1704" t="s">
        <v>61</v>
      </c>
      <c r="F1704" t="s">
        <v>61</v>
      </c>
      <c r="G1704" t="s">
        <v>61</v>
      </c>
      <c r="H1704" t="s">
        <v>61</v>
      </c>
      <c r="I1704" t="s">
        <v>62</v>
      </c>
      <c r="J1704" t="s">
        <v>61</v>
      </c>
      <c r="K1704" t="s">
        <v>62</v>
      </c>
      <c r="L1704" t="s">
        <v>62</v>
      </c>
      <c r="M1704" t="s">
        <v>62</v>
      </c>
      <c r="N1704" t="s">
        <v>61</v>
      </c>
    </row>
    <row r="1705" spans="1:14" x14ac:dyDescent="0.2">
      <c r="A1705" s="1" t="s">
        <v>8766</v>
      </c>
      <c r="B1705" s="1" t="s">
        <v>32608</v>
      </c>
      <c r="C1705" t="s">
        <v>6769</v>
      </c>
      <c r="D1705" s="22">
        <v>30333126</v>
      </c>
      <c r="E1705" t="s">
        <v>62</v>
      </c>
      <c r="F1705" t="s">
        <v>62</v>
      </c>
      <c r="G1705" t="s">
        <v>62</v>
      </c>
      <c r="H1705" t="s">
        <v>61</v>
      </c>
      <c r="I1705" t="s">
        <v>61</v>
      </c>
      <c r="J1705" t="s">
        <v>62</v>
      </c>
      <c r="K1705" t="s">
        <v>61</v>
      </c>
      <c r="M1705" t="s">
        <v>61</v>
      </c>
      <c r="N1705" t="s">
        <v>62</v>
      </c>
    </row>
    <row r="1706" spans="1:14" x14ac:dyDescent="0.2">
      <c r="A1706" s="1" t="s">
        <v>8767</v>
      </c>
      <c r="B1706" s="1" t="s">
        <v>32609</v>
      </c>
      <c r="C1706" t="s">
        <v>6770</v>
      </c>
      <c r="D1706" s="22">
        <v>30333126</v>
      </c>
      <c r="E1706" t="s">
        <v>62</v>
      </c>
      <c r="F1706" t="s">
        <v>62</v>
      </c>
      <c r="G1706" t="s">
        <v>62</v>
      </c>
      <c r="H1706" t="s">
        <v>61</v>
      </c>
      <c r="I1706" t="s">
        <v>62</v>
      </c>
      <c r="J1706" t="s">
        <v>62</v>
      </c>
      <c r="K1706" t="s">
        <v>61</v>
      </c>
      <c r="M1706" t="s">
        <v>62</v>
      </c>
      <c r="N1706" t="s">
        <v>62</v>
      </c>
    </row>
    <row r="1707" spans="1:14" x14ac:dyDescent="0.2">
      <c r="A1707" s="1" t="s">
        <v>8768</v>
      </c>
      <c r="B1707" s="1" t="s">
        <v>32610</v>
      </c>
      <c r="C1707" t="s">
        <v>6771</v>
      </c>
      <c r="D1707" s="22">
        <v>30333126</v>
      </c>
      <c r="E1707" t="s">
        <v>61</v>
      </c>
      <c r="F1707" t="s">
        <v>61</v>
      </c>
      <c r="G1707" t="s">
        <v>61</v>
      </c>
      <c r="H1707" t="s">
        <v>61</v>
      </c>
      <c r="I1707" t="s">
        <v>62</v>
      </c>
      <c r="J1707" t="s">
        <v>61</v>
      </c>
      <c r="K1707" t="s">
        <v>61</v>
      </c>
      <c r="L1707" t="s">
        <v>62</v>
      </c>
      <c r="M1707" t="s">
        <v>62</v>
      </c>
      <c r="N1707" t="s">
        <v>61</v>
      </c>
    </row>
    <row r="1708" spans="1:14" x14ac:dyDescent="0.2">
      <c r="A1708" s="1" t="s">
        <v>8769</v>
      </c>
      <c r="B1708" s="1" t="s">
        <v>32611</v>
      </c>
      <c r="C1708" t="s">
        <v>6772</v>
      </c>
      <c r="D1708" s="22">
        <v>30333126</v>
      </c>
      <c r="E1708" t="s">
        <v>61</v>
      </c>
      <c r="F1708" t="s">
        <v>61</v>
      </c>
      <c r="G1708" t="s">
        <v>61</v>
      </c>
      <c r="H1708" t="s">
        <v>61</v>
      </c>
      <c r="I1708" t="s">
        <v>61</v>
      </c>
      <c r="J1708" t="s">
        <v>61</v>
      </c>
      <c r="K1708" t="s">
        <v>61</v>
      </c>
      <c r="M1708" t="s">
        <v>61</v>
      </c>
      <c r="N1708" t="s">
        <v>61</v>
      </c>
    </row>
    <row r="1709" spans="1:14" x14ac:dyDescent="0.2">
      <c r="A1709" s="1" t="s">
        <v>8770</v>
      </c>
      <c r="B1709" s="1" t="s">
        <v>32612</v>
      </c>
      <c r="C1709" t="s">
        <v>6773</v>
      </c>
      <c r="D1709" s="22">
        <v>30333126</v>
      </c>
      <c r="E1709" t="s">
        <v>62</v>
      </c>
      <c r="F1709" t="s">
        <v>61</v>
      </c>
      <c r="G1709" t="s">
        <v>61</v>
      </c>
      <c r="H1709" t="s">
        <v>61</v>
      </c>
      <c r="I1709" t="s">
        <v>62</v>
      </c>
      <c r="J1709" t="s">
        <v>61</v>
      </c>
      <c r="K1709" t="s">
        <v>61</v>
      </c>
      <c r="L1709" t="s">
        <v>62</v>
      </c>
      <c r="M1709" t="s">
        <v>62</v>
      </c>
      <c r="N1709" t="s">
        <v>61</v>
      </c>
    </row>
    <row r="1710" spans="1:14" x14ac:dyDescent="0.2">
      <c r="A1710" s="1" t="s">
        <v>8771</v>
      </c>
      <c r="B1710" s="1" t="s">
        <v>32613</v>
      </c>
      <c r="C1710" t="s">
        <v>6774</v>
      </c>
      <c r="D1710" s="22">
        <v>30333126</v>
      </c>
      <c r="E1710" t="s">
        <v>62</v>
      </c>
      <c r="F1710" t="s">
        <v>62</v>
      </c>
      <c r="G1710" t="s">
        <v>62</v>
      </c>
      <c r="H1710" t="s">
        <v>61</v>
      </c>
      <c r="I1710" t="s">
        <v>62</v>
      </c>
      <c r="K1710" t="s">
        <v>61</v>
      </c>
      <c r="M1710" t="s">
        <v>62</v>
      </c>
      <c r="N1710" t="s">
        <v>62</v>
      </c>
    </row>
    <row r="1711" spans="1:14" x14ac:dyDescent="0.2">
      <c r="A1711" s="1" t="s">
        <v>8772</v>
      </c>
      <c r="B1711" s="1" t="s">
        <v>32614</v>
      </c>
      <c r="C1711" t="s">
        <v>6775</v>
      </c>
      <c r="D1711" s="22">
        <v>30333126</v>
      </c>
      <c r="E1711" t="s">
        <v>62</v>
      </c>
      <c r="F1711" t="s">
        <v>62</v>
      </c>
      <c r="G1711" t="s">
        <v>62</v>
      </c>
      <c r="H1711" t="s">
        <v>61</v>
      </c>
      <c r="I1711" t="s">
        <v>62</v>
      </c>
      <c r="K1711" t="s">
        <v>61</v>
      </c>
      <c r="M1711" t="s">
        <v>62</v>
      </c>
      <c r="N1711" t="s">
        <v>62</v>
      </c>
    </row>
    <row r="1712" spans="1:14" x14ac:dyDescent="0.2">
      <c r="A1712" s="1" t="s">
        <v>8773</v>
      </c>
      <c r="B1712" s="1" t="s">
        <v>32615</v>
      </c>
      <c r="C1712" t="s">
        <v>6776</v>
      </c>
      <c r="D1712" s="22">
        <v>30333126</v>
      </c>
      <c r="E1712" t="s">
        <v>62</v>
      </c>
      <c r="F1712" t="s">
        <v>62</v>
      </c>
      <c r="G1712" t="s">
        <v>62</v>
      </c>
      <c r="H1712" t="s">
        <v>61</v>
      </c>
      <c r="I1712" t="s">
        <v>62</v>
      </c>
      <c r="J1712" t="s">
        <v>62</v>
      </c>
      <c r="K1712" t="s">
        <v>61</v>
      </c>
      <c r="M1712" t="s">
        <v>62</v>
      </c>
      <c r="N1712" t="s">
        <v>62</v>
      </c>
    </row>
    <row r="1713" spans="1:14" x14ac:dyDescent="0.2">
      <c r="A1713" s="1" t="s">
        <v>8774</v>
      </c>
      <c r="B1713" s="1" t="s">
        <v>32616</v>
      </c>
      <c r="C1713" t="s">
        <v>6777</v>
      </c>
      <c r="D1713" s="22">
        <v>30333126</v>
      </c>
      <c r="E1713" t="s">
        <v>61</v>
      </c>
      <c r="F1713" t="s">
        <v>61</v>
      </c>
      <c r="G1713" t="s">
        <v>61</v>
      </c>
      <c r="I1713" t="s">
        <v>61</v>
      </c>
      <c r="J1713" t="s">
        <v>61</v>
      </c>
      <c r="K1713" t="s">
        <v>61</v>
      </c>
      <c r="L1713" t="s">
        <v>61</v>
      </c>
      <c r="M1713" t="s">
        <v>61</v>
      </c>
      <c r="N1713" t="s">
        <v>61</v>
      </c>
    </row>
    <row r="1714" spans="1:14" x14ac:dyDescent="0.2">
      <c r="A1714" s="1" t="s">
        <v>8775</v>
      </c>
      <c r="B1714" s="1" t="s">
        <v>32617</v>
      </c>
      <c r="C1714" t="s">
        <v>6778</v>
      </c>
      <c r="D1714" s="22">
        <v>30333126</v>
      </c>
      <c r="E1714" t="s">
        <v>62</v>
      </c>
      <c r="F1714" t="s">
        <v>62</v>
      </c>
      <c r="G1714" t="s">
        <v>62</v>
      </c>
      <c r="H1714" t="s">
        <v>61</v>
      </c>
      <c r="I1714" t="s">
        <v>62</v>
      </c>
      <c r="K1714" t="s">
        <v>61</v>
      </c>
      <c r="L1714" t="s">
        <v>62</v>
      </c>
      <c r="M1714" t="s">
        <v>62</v>
      </c>
      <c r="N1714" t="s">
        <v>62</v>
      </c>
    </row>
    <row r="1715" spans="1:14" x14ac:dyDescent="0.2">
      <c r="A1715" s="1" t="s">
        <v>8776</v>
      </c>
      <c r="B1715" s="1" t="s">
        <v>32618</v>
      </c>
      <c r="C1715" t="s">
        <v>6779</v>
      </c>
      <c r="D1715" s="22">
        <v>30333126</v>
      </c>
      <c r="E1715" t="s">
        <v>61</v>
      </c>
      <c r="F1715" t="s">
        <v>61</v>
      </c>
      <c r="G1715" t="s">
        <v>61</v>
      </c>
      <c r="H1715" t="s">
        <v>61</v>
      </c>
      <c r="I1715" t="s">
        <v>61</v>
      </c>
      <c r="J1715" t="s">
        <v>61</v>
      </c>
      <c r="K1715" t="s">
        <v>61</v>
      </c>
      <c r="M1715" t="s">
        <v>61</v>
      </c>
      <c r="N1715" t="s">
        <v>61</v>
      </c>
    </row>
    <row r="1716" spans="1:14" x14ac:dyDescent="0.2">
      <c r="A1716" s="1" t="s">
        <v>8777</v>
      </c>
      <c r="B1716" s="1" t="s">
        <v>32619</v>
      </c>
      <c r="C1716" t="s">
        <v>6780</v>
      </c>
      <c r="D1716" s="22">
        <v>30333126</v>
      </c>
      <c r="E1716" t="s">
        <v>62</v>
      </c>
      <c r="F1716" t="s">
        <v>62</v>
      </c>
      <c r="G1716" t="s">
        <v>62</v>
      </c>
      <c r="H1716" t="s">
        <v>61</v>
      </c>
      <c r="I1716" t="s">
        <v>62</v>
      </c>
      <c r="J1716" t="s">
        <v>62</v>
      </c>
      <c r="K1716" t="s">
        <v>61</v>
      </c>
      <c r="M1716" t="s">
        <v>62</v>
      </c>
      <c r="N1716" t="s">
        <v>62</v>
      </c>
    </row>
    <row r="1717" spans="1:14" x14ac:dyDescent="0.2">
      <c r="A1717" s="1" t="s">
        <v>8778</v>
      </c>
      <c r="B1717" s="1" t="s">
        <v>32620</v>
      </c>
      <c r="C1717" t="s">
        <v>6781</v>
      </c>
      <c r="D1717" s="22">
        <v>30333126</v>
      </c>
      <c r="E1717" t="s">
        <v>62</v>
      </c>
      <c r="F1717" t="s">
        <v>62</v>
      </c>
      <c r="G1717" t="s">
        <v>62</v>
      </c>
      <c r="H1717" t="s">
        <v>61</v>
      </c>
      <c r="I1717" t="s">
        <v>62</v>
      </c>
      <c r="J1717" t="s">
        <v>62</v>
      </c>
      <c r="K1717" t="s">
        <v>61</v>
      </c>
      <c r="M1717" t="s">
        <v>62</v>
      </c>
      <c r="N1717" t="s">
        <v>62</v>
      </c>
    </row>
    <row r="1718" spans="1:14" x14ac:dyDescent="0.2">
      <c r="A1718" s="1" t="s">
        <v>8779</v>
      </c>
      <c r="B1718" s="1" t="s">
        <v>32621</v>
      </c>
      <c r="C1718" t="s">
        <v>6782</v>
      </c>
      <c r="D1718" s="22">
        <v>30333126</v>
      </c>
      <c r="E1718" t="s">
        <v>62</v>
      </c>
      <c r="F1718" t="s">
        <v>62</v>
      </c>
      <c r="G1718" t="s">
        <v>62</v>
      </c>
      <c r="H1718" t="s">
        <v>61</v>
      </c>
      <c r="I1718" t="s">
        <v>62</v>
      </c>
      <c r="J1718" t="s">
        <v>62</v>
      </c>
      <c r="K1718" t="s">
        <v>61</v>
      </c>
      <c r="L1718" t="s">
        <v>62</v>
      </c>
      <c r="M1718" t="s">
        <v>62</v>
      </c>
      <c r="N1718" t="s">
        <v>62</v>
      </c>
    </row>
    <row r="1719" spans="1:14" x14ac:dyDescent="0.2">
      <c r="A1719" s="1" t="s">
        <v>8780</v>
      </c>
      <c r="B1719" s="1" t="s">
        <v>32622</v>
      </c>
      <c r="C1719" t="s">
        <v>6783</v>
      </c>
      <c r="D1719" s="22">
        <v>30333126</v>
      </c>
      <c r="E1719" t="s">
        <v>61</v>
      </c>
      <c r="F1719" t="s">
        <v>61</v>
      </c>
      <c r="G1719" t="s">
        <v>61</v>
      </c>
      <c r="H1719" t="s">
        <v>61</v>
      </c>
      <c r="I1719" t="s">
        <v>61</v>
      </c>
      <c r="J1719" t="s">
        <v>61</v>
      </c>
      <c r="K1719" t="s">
        <v>61</v>
      </c>
      <c r="M1719" t="s">
        <v>62</v>
      </c>
      <c r="N1719" t="s">
        <v>61</v>
      </c>
    </row>
    <row r="1720" spans="1:14" x14ac:dyDescent="0.2">
      <c r="A1720" s="1" t="s">
        <v>8781</v>
      </c>
      <c r="B1720" s="1" t="s">
        <v>32623</v>
      </c>
      <c r="C1720" t="s">
        <v>6784</v>
      </c>
      <c r="D1720" s="22">
        <v>30333126</v>
      </c>
      <c r="E1720" t="s">
        <v>62</v>
      </c>
      <c r="F1720" t="s">
        <v>61</v>
      </c>
      <c r="G1720" t="s">
        <v>61</v>
      </c>
      <c r="H1720" t="s">
        <v>62</v>
      </c>
      <c r="I1720" t="s">
        <v>62</v>
      </c>
      <c r="J1720" t="s">
        <v>61</v>
      </c>
      <c r="K1720" t="s">
        <v>61</v>
      </c>
      <c r="L1720" t="s">
        <v>62</v>
      </c>
      <c r="M1720" t="s">
        <v>62</v>
      </c>
      <c r="N1720" t="s">
        <v>61</v>
      </c>
    </row>
    <row r="1721" spans="1:14" x14ac:dyDescent="0.2">
      <c r="A1721" s="1" t="s">
        <v>8782</v>
      </c>
      <c r="B1721" s="1" t="s">
        <v>32624</v>
      </c>
      <c r="C1721" t="s">
        <v>6785</v>
      </c>
      <c r="D1721" s="22">
        <v>30333126</v>
      </c>
      <c r="E1721" t="s">
        <v>62</v>
      </c>
      <c r="F1721" t="s">
        <v>61</v>
      </c>
      <c r="G1721" t="s">
        <v>61</v>
      </c>
      <c r="H1721" t="s">
        <v>61</v>
      </c>
      <c r="I1721" t="s">
        <v>61</v>
      </c>
      <c r="J1721" t="s">
        <v>61</v>
      </c>
      <c r="K1721" t="s">
        <v>62</v>
      </c>
      <c r="L1721" t="s">
        <v>62</v>
      </c>
      <c r="M1721" t="s">
        <v>62</v>
      </c>
      <c r="N1721" t="s">
        <v>61</v>
      </c>
    </row>
    <row r="1722" spans="1:14" x14ac:dyDescent="0.2">
      <c r="A1722" s="1" t="s">
        <v>8783</v>
      </c>
      <c r="B1722" s="1" t="s">
        <v>32625</v>
      </c>
      <c r="C1722" t="s">
        <v>6786</v>
      </c>
      <c r="D1722" s="22">
        <v>30333126</v>
      </c>
      <c r="E1722" t="s">
        <v>62</v>
      </c>
      <c r="F1722" t="s">
        <v>62</v>
      </c>
      <c r="G1722" t="s">
        <v>62</v>
      </c>
      <c r="H1722" t="s">
        <v>61</v>
      </c>
      <c r="I1722" t="s">
        <v>61</v>
      </c>
      <c r="J1722" t="s">
        <v>62</v>
      </c>
      <c r="K1722" t="s">
        <v>62</v>
      </c>
      <c r="L1722" t="s">
        <v>62</v>
      </c>
      <c r="M1722" t="s">
        <v>62</v>
      </c>
      <c r="N1722" t="s">
        <v>62</v>
      </c>
    </row>
    <row r="1723" spans="1:14" x14ac:dyDescent="0.2">
      <c r="A1723" s="1" t="s">
        <v>8784</v>
      </c>
      <c r="B1723" s="1" t="s">
        <v>32626</v>
      </c>
      <c r="C1723" t="s">
        <v>6787</v>
      </c>
      <c r="D1723" s="22">
        <v>30333126</v>
      </c>
      <c r="E1723" t="s">
        <v>61</v>
      </c>
      <c r="F1723" t="s">
        <v>61</v>
      </c>
      <c r="G1723" t="s">
        <v>61</v>
      </c>
      <c r="H1723" t="s">
        <v>61</v>
      </c>
      <c r="I1723" t="s">
        <v>61</v>
      </c>
      <c r="J1723" t="s">
        <v>61</v>
      </c>
      <c r="K1723" t="s">
        <v>61</v>
      </c>
      <c r="M1723" t="s">
        <v>61</v>
      </c>
      <c r="N1723" t="s">
        <v>61</v>
      </c>
    </row>
    <row r="1724" spans="1:14" x14ac:dyDescent="0.2">
      <c r="A1724" s="1" t="s">
        <v>8785</v>
      </c>
      <c r="B1724" s="1" t="s">
        <v>32627</v>
      </c>
      <c r="C1724" t="s">
        <v>6788</v>
      </c>
      <c r="D1724" s="22">
        <v>30333126</v>
      </c>
      <c r="E1724" t="s">
        <v>62</v>
      </c>
      <c r="F1724" t="s">
        <v>62</v>
      </c>
      <c r="G1724" t="s">
        <v>62</v>
      </c>
      <c r="H1724" t="s">
        <v>61</v>
      </c>
      <c r="I1724" t="s">
        <v>62</v>
      </c>
      <c r="K1724" t="s">
        <v>61</v>
      </c>
      <c r="M1724" t="s">
        <v>62</v>
      </c>
      <c r="N1724" t="s">
        <v>62</v>
      </c>
    </row>
    <row r="1725" spans="1:14" x14ac:dyDescent="0.2">
      <c r="A1725" s="1" t="s">
        <v>8786</v>
      </c>
      <c r="B1725" s="1" t="s">
        <v>32628</v>
      </c>
      <c r="C1725" t="s">
        <v>6789</v>
      </c>
      <c r="D1725" s="22">
        <v>30333126</v>
      </c>
      <c r="E1725" t="s">
        <v>62</v>
      </c>
      <c r="F1725" t="s">
        <v>62</v>
      </c>
      <c r="G1725" t="s">
        <v>62</v>
      </c>
      <c r="H1725" t="s">
        <v>61</v>
      </c>
      <c r="I1725" t="s">
        <v>62</v>
      </c>
      <c r="J1725" t="s">
        <v>62</v>
      </c>
      <c r="K1725" t="s">
        <v>61</v>
      </c>
      <c r="M1725" t="s">
        <v>62</v>
      </c>
      <c r="N1725" t="s">
        <v>62</v>
      </c>
    </row>
    <row r="1726" spans="1:14" x14ac:dyDescent="0.2">
      <c r="A1726" s="1" t="s">
        <v>8787</v>
      </c>
      <c r="B1726" s="1" t="s">
        <v>32629</v>
      </c>
      <c r="C1726" t="s">
        <v>6790</v>
      </c>
      <c r="D1726" s="22">
        <v>30333126</v>
      </c>
      <c r="E1726" t="s">
        <v>61</v>
      </c>
      <c r="F1726" t="s">
        <v>61</v>
      </c>
      <c r="G1726" t="s">
        <v>61</v>
      </c>
      <c r="H1726" t="s">
        <v>61</v>
      </c>
      <c r="I1726" t="s">
        <v>62</v>
      </c>
      <c r="J1726" t="s">
        <v>61</v>
      </c>
      <c r="K1726" t="s">
        <v>61</v>
      </c>
      <c r="M1726" t="s">
        <v>62</v>
      </c>
      <c r="N1726" t="s">
        <v>61</v>
      </c>
    </row>
    <row r="1727" spans="1:14" x14ac:dyDescent="0.2">
      <c r="A1727" s="1" t="s">
        <v>8788</v>
      </c>
      <c r="B1727" s="1" t="s">
        <v>32630</v>
      </c>
      <c r="C1727" t="s">
        <v>6791</v>
      </c>
      <c r="D1727" s="22">
        <v>30333126</v>
      </c>
      <c r="E1727" t="s">
        <v>62</v>
      </c>
      <c r="F1727" t="s">
        <v>62</v>
      </c>
      <c r="G1727" t="s">
        <v>62</v>
      </c>
      <c r="H1727" t="s">
        <v>61</v>
      </c>
      <c r="I1727" t="s">
        <v>61</v>
      </c>
      <c r="J1727" t="s">
        <v>62</v>
      </c>
      <c r="K1727" t="s">
        <v>61</v>
      </c>
      <c r="M1727" t="s">
        <v>61</v>
      </c>
      <c r="N1727" t="s">
        <v>62</v>
      </c>
    </row>
    <row r="1728" spans="1:14" x14ac:dyDescent="0.2">
      <c r="A1728" s="1" t="s">
        <v>8789</v>
      </c>
      <c r="B1728" s="1" t="s">
        <v>32631</v>
      </c>
      <c r="C1728" t="s">
        <v>6792</v>
      </c>
      <c r="D1728" s="22">
        <v>30333126</v>
      </c>
      <c r="E1728" t="s">
        <v>61</v>
      </c>
      <c r="F1728" t="s">
        <v>61</v>
      </c>
      <c r="G1728" t="s">
        <v>61</v>
      </c>
      <c r="H1728" t="s">
        <v>61</v>
      </c>
      <c r="I1728" t="s">
        <v>62</v>
      </c>
      <c r="J1728" t="s">
        <v>61</v>
      </c>
      <c r="K1728" t="s">
        <v>61</v>
      </c>
      <c r="M1728" t="s">
        <v>62</v>
      </c>
      <c r="N1728" t="s">
        <v>61</v>
      </c>
    </row>
    <row r="1729" spans="1:14" x14ac:dyDescent="0.2">
      <c r="A1729" s="1" t="s">
        <v>8790</v>
      </c>
      <c r="B1729" s="1" t="s">
        <v>32632</v>
      </c>
      <c r="C1729" t="s">
        <v>6793</v>
      </c>
      <c r="D1729" s="22">
        <v>30333126</v>
      </c>
      <c r="E1729" t="s">
        <v>62</v>
      </c>
      <c r="F1729" t="s">
        <v>62</v>
      </c>
      <c r="G1729" t="s">
        <v>62</v>
      </c>
      <c r="H1729" t="s">
        <v>61</v>
      </c>
      <c r="I1729" t="s">
        <v>62</v>
      </c>
      <c r="J1729" t="s">
        <v>62</v>
      </c>
      <c r="K1729" t="s">
        <v>61</v>
      </c>
      <c r="M1729" t="s">
        <v>62</v>
      </c>
      <c r="N1729" t="s">
        <v>62</v>
      </c>
    </row>
    <row r="1730" spans="1:14" x14ac:dyDescent="0.2">
      <c r="A1730" s="1" t="s">
        <v>8791</v>
      </c>
      <c r="B1730" s="1" t="s">
        <v>32633</v>
      </c>
      <c r="C1730" t="s">
        <v>6794</v>
      </c>
      <c r="D1730" s="22">
        <v>30333126</v>
      </c>
      <c r="E1730" t="s">
        <v>62</v>
      </c>
      <c r="F1730" t="s">
        <v>62</v>
      </c>
      <c r="G1730" t="s">
        <v>62</v>
      </c>
      <c r="H1730" t="s">
        <v>61</v>
      </c>
      <c r="I1730" t="s">
        <v>62</v>
      </c>
      <c r="K1730" t="s">
        <v>61</v>
      </c>
      <c r="M1730" t="s">
        <v>62</v>
      </c>
      <c r="N1730" t="s">
        <v>62</v>
      </c>
    </row>
    <row r="1731" spans="1:14" x14ac:dyDescent="0.2">
      <c r="A1731" s="1" t="s">
        <v>8792</v>
      </c>
      <c r="B1731" s="1" t="s">
        <v>32634</v>
      </c>
      <c r="C1731" t="s">
        <v>6795</v>
      </c>
      <c r="D1731" s="22">
        <v>30333126</v>
      </c>
      <c r="E1731" t="s">
        <v>62</v>
      </c>
      <c r="F1731" t="s">
        <v>62</v>
      </c>
      <c r="G1731" t="s">
        <v>62</v>
      </c>
      <c r="H1731" t="s">
        <v>61</v>
      </c>
      <c r="I1731" t="s">
        <v>62</v>
      </c>
      <c r="K1731" t="s">
        <v>62</v>
      </c>
      <c r="L1731" t="s">
        <v>62</v>
      </c>
      <c r="M1731" t="s">
        <v>62</v>
      </c>
      <c r="N1731" t="s">
        <v>62</v>
      </c>
    </row>
    <row r="1732" spans="1:14" x14ac:dyDescent="0.2">
      <c r="A1732" s="1" t="s">
        <v>8793</v>
      </c>
      <c r="B1732" s="1" t="s">
        <v>32635</v>
      </c>
      <c r="C1732" t="s">
        <v>6796</v>
      </c>
      <c r="D1732" s="22">
        <v>30333126</v>
      </c>
      <c r="E1732" t="s">
        <v>62</v>
      </c>
      <c r="F1732" t="s">
        <v>62</v>
      </c>
      <c r="G1732" t="s">
        <v>62</v>
      </c>
      <c r="H1732" t="s">
        <v>61</v>
      </c>
      <c r="I1732" t="s">
        <v>62</v>
      </c>
      <c r="K1732" t="s">
        <v>61</v>
      </c>
      <c r="M1732" t="s">
        <v>62</v>
      </c>
      <c r="N1732" t="s">
        <v>62</v>
      </c>
    </row>
    <row r="1733" spans="1:14" x14ac:dyDescent="0.2">
      <c r="A1733" s="1" t="s">
        <v>8794</v>
      </c>
      <c r="B1733" s="1" t="s">
        <v>32636</v>
      </c>
      <c r="C1733" t="s">
        <v>6797</v>
      </c>
      <c r="D1733" s="22">
        <v>30333126</v>
      </c>
      <c r="E1733" t="s">
        <v>62</v>
      </c>
      <c r="F1733" t="s">
        <v>62</v>
      </c>
      <c r="G1733" t="s">
        <v>62</v>
      </c>
      <c r="H1733" t="s">
        <v>61</v>
      </c>
      <c r="I1733" t="s">
        <v>62</v>
      </c>
      <c r="J1733" t="s">
        <v>62</v>
      </c>
      <c r="K1733" t="s">
        <v>61</v>
      </c>
      <c r="M1733" t="s">
        <v>62</v>
      </c>
      <c r="N1733" t="s">
        <v>62</v>
      </c>
    </row>
    <row r="1734" spans="1:14" x14ac:dyDescent="0.2">
      <c r="A1734" s="1" t="s">
        <v>8795</v>
      </c>
      <c r="B1734" s="1" t="s">
        <v>32637</v>
      </c>
      <c r="C1734" t="s">
        <v>6798</v>
      </c>
      <c r="D1734" s="22">
        <v>30333126</v>
      </c>
      <c r="E1734" t="s">
        <v>62</v>
      </c>
      <c r="F1734" t="s">
        <v>62</v>
      </c>
      <c r="G1734" t="s">
        <v>62</v>
      </c>
      <c r="H1734" t="s">
        <v>61</v>
      </c>
      <c r="I1734" t="s">
        <v>62</v>
      </c>
      <c r="K1734" t="s">
        <v>61</v>
      </c>
      <c r="M1734" t="s">
        <v>62</v>
      </c>
      <c r="N1734" t="s">
        <v>62</v>
      </c>
    </row>
    <row r="1735" spans="1:14" x14ac:dyDescent="0.2">
      <c r="A1735" s="1" t="s">
        <v>8796</v>
      </c>
      <c r="B1735" s="1" t="s">
        <v>32638</v>
      </c>
      <c r="C1735" t="s">
        <v>6799</v>
      </c>
      <c r="D1735" s="22">
        <v>30333126</v>
      </c>
      <c r="E1735" t="s">
        <v>62</v>
      </c>
      <c r="F1735" t="s">
        <v>62</v>
      </c>
      <c r="G1735" t="s">
        <v>62</v>
      </c>
      <c r="H1735" t="s">
        <v>61</v>
      </c>
      <c r="I1735" t="s">
        <v>61</v>
      </c>
      <c r="J1735" t="s">
        <v>61</v>
      </c>
      <c r="K1735" t="s">
        <v>61</v>
      </c>
      <c r="L1735" t="s">
        <v>62</v>
      </c>
      <c r="M1735" t="s">
        <v>61</v>
      </c>
      <c r="N1735" t="s">
        <v>62</v>
      </c>
    </row>
    <row r="1736" spans="1:14" x14ac:dyDescent="0.2">
      <c r="A1736" s="1" t="s">
        <v>8797</v>
      </c>
      <c r="B1736" s="1" t="s">
        <v>32639</v>
      </c>
      <c r="C1736" t="s">
        <v>6800</v>
      </c>
      <c r="D1736" s="22">
        <v>30333126</v>
      </c>
      <c r="E1736" t="s">
        <v>61</v>
      </c>
      <c r="F1736" t="s">
        <v>61</v>
      </c>
      <c r="G1736" t="s">
        <v>61</v>
      </c>
      <c r="H1736" t="s">
        <v>61</v>
      </c>
      <c r="I1736" t="s">
        <v>61</v>
      </c>
      <c r="J1736" t="s">
        <v>61</v>
      </c>
      <c r="K1736" t="s">
        <v>61</v>
      </c>
      <c r="M1736" t="s">
        <v>61</v>
      </c>
      <c r="N1736" t="s">
        <v>61</v>
      </c>
    </row>
    <row r="1737" spans="1:14" x14ac:dyDescent="0.2">
      <c r="A1737" s="1" t="s">
        <v>8798</v>
      </c>
      <c r="B1737" s="1" t="s">
        <v>32640</v>
      </c>
      <c r="C1737" t="s">
        <v>6801</v>
      </c>
      <c r="D1737" s="22">
        <v>30333126</v>
      </c>
      <c r="E1737" t="s">
        <v>61</v>
      </c>
      <c r="F1737" t="s">
        <v>61</v>
      </c>
      <c r="G1737" t="s">
        <v>61</v>
      </c>
      <c r="H1737" t="s">
        <v>61</v>
      </c>
      <c r="I1737" t="s">
        <v>61</v>
      </c>
      <c r="J1737" t="s">
        <v>61</v>
      </c>
      <c r="K1737" t="s">
        <v>61</v>
      </c>
      <c r="L1737" t="s">
        <v>62</v>
      </c>
      <c r="M1737" t="s">
        <v>61</v>
      </c>
      <c r="N1737" t="s">
        <v>61</v>
      </c>
    </row>
    <row r="1738" spans="1:14" x14ac:dyDescent="0.2">
      <c r="A1738" s="1" t="s">
        <v>8799</v>
      </c>
      <c r="B1738" s="1" t="s">
        <v>32641</v>
      </c>
      <c r="C1738" t="s">
        <v>6802</v>
      </c>
      <c r="D1738" s="22">
        <v>30333126</v>
      </c>
      <c r="E1738" t="s">
        <v>62</v>
      </c>
      <c r="F1738" t="s">
        <v>62</v>
      </c>
      <c r="G1738" t="s">
        <v>62</v>
      </c>
      <c r="H1738" t="s">
        <v>61</v>
      </c>
      <c r="I1738" t="s">
        <v>62</v>
      </c>
      <c r="J1738" t="s">
        <v>62</v>
      </c>
      <c r="K1738" t="s">
        <v>61</v>
      </c>
      <c r="M1738" t="s">
        <v>62</v>
      </c>
      <c r="N1738" t="s">
        <v>62</v>
      </c>
    </row>
    <row r="1739" spans="1:14" x14ac:dyDescent="0.2">
      <c r="A1739" s="1" t="s">
        <v>8800</v>
      </c>
      <c r="B1739" s="1" t="s">
        <v>32642</v>
      </c>
      <c r="C1739" t="s">
        <v>6803</v>
      </c>
      <c r="D1739" s="22">
        <v>30333126</v>
      </c>
      <c r="E1739" t="s">
        <v>62</v>
      </c>
      <c r="F1739" t="s">
        <v>62</v>
      </c>
      <c r="G1739" t="s">
        <v>62</v>
      </c>
      <c r="H1739" t="s">
        <v>61</v>
      </c>
      <c r="I1739" t="s">
        <v>62</v>
      </c>
      <c r="K1739" t="s">
        <v>61</v>
      </c>
      <c r="L1739" t="s">
        <v>62</v>
      </c>
      <c r="M1739" t="s">
        <v>62</v>
      </c>
      <c r="N1739" t="s">
        <v>62</v>
      </c>
    </row>
    <row r="1740" spans="1:14" x14ac:dyDescent="0.2">
      <c r="A1740" s="1" t="s">
        <v>8801</v>
      </c>
      <c r="B1740" s="1" t="s">
        <v>32643</v>
      </c>
      <c r="C1740" t="s">
        <v>6804</v>
      </c>
      <c r="D1740" s="22">
        <v>30333126</v>
      </c>
      <c r="E1740" t="s">
        <v>61</v>
      </c>
      <c r="F1740" t="s">
        <v>61</v>
      </c>
      <c r="G1740" t="s">
        <v>61</v>
      </c>
      <c r="H1740" t="s">
        <v>61</v>
      </c>
      <c r="I1740" t="s">
        <v>61</v>
      </c>
      <c r="J1740" t="s">
        <v>61</v>
      </c>
      <c r="K1740" t="s">
        <v>61</v>
      </c>
      <c r="M1740" t="s">
        <v>61</v>
      </c>
      <c r="N1740" t="s">
        <v>61</v>
      </c>
    </row>
    <row r="1741" spans="1:14" x14ac:dyDescent="0.2">
      <c r="A1741" s="1" t="s">
        <v>8802</v>
      </c>
      <c r="B1741" s="1" t="s">
        <v>32644</v>
      </c>
      <c r="C1741" t="s">
        <v>6805</v>
      </c>
      <c r="D1741" s="22">
        <v>30333126</v>
      </c>
      <c r="E1741" t="s">
        <v>62</v>
      </c>
      <c r="F1741" t="s">
        <v>62</v>
      </c>
      <c r="G1741" t="s">
        <v>62</v>
      </c>
      <c r="H1741" t="s">
        <v>61</v>
      </c>
      <c r="I1741" t="s">
        <v>62</v>
      </c>
      <c r="J1741" t="s">
        <v>62</v>
      </c>
      <c r="K1741" t="s">
        <v>61</v>
      </c>
      <c r="M1741" t="s">
        <v>62</v>
      </c>
      <c r="N1741" t="s">
        <v>62</v>
      </c>
    </row>
    <row r="1742" spans="1:14" x14ac:dyDescent="0.2">
      <c r="A1742" s="1" t="s">
        <v>8803</v>
      </c>
      <c r="B1742" s="1" t="s">
        <v>32645</v>
      </c>
      <c r="C1742" t="s">
        <v>6806</v>
      </c>
      <c r="D1742" s="22">
        <v>30333126</v>
      </c>
      <c r="E1742" t="s">
        <v>61</v>
      </c>
      <c r="F1742" t="s">
        <v>61</v>
      </c>
      <c r="G1742" t="s">
        <v>61</v>
      </c>
      <c r="H1742" t="s">
        <v>61</v>
      </c>
      <c r="I1742" t="s">
        <v>61</v>
      </c>
      <c r="J1742" t="s">
        <v>61</v>
      </c>
      <c r="K1742" t="s">
        <v>61</v>
      </c>
      <c r="M1742" t="s">
        <v>61</v>
      </c>
      <c r="N1742" t="s">
        <v>61</v>
      </c>
    </row>
    <row r="1743" spans="1:14" x14ac:dyDescent="0.2">
      <c r="A1743" s="1" t="s">
        <v>8804</v>
      </c>
      <c r="B1743" s="1" t="s">
        <v>32646</v>
      </c>
      <c r="C1743" t="s">
        <v>6807</v>
      </c>
      <c r="D1743" s="22">
        <v>30333126</v>
      </c>
      <c r="E1743" t="s">
        <v>62</v>
      </c>
      <c r="F1743" t="s">
        <v>62</v>
      </c>
      <c r="G1743" t="s">
        <v>62</v>
      </c>
      <c r="H1743" t="s">
        <v>61</v>
      </c>
      <c r="I1743" t="s">
        <v>62</v>
      </c>
      <c r="J1743" t="s">
        <v>62</v>
      </c>
      <c r="K1743" t="s">
        <v>61</v>
      </c>
      <c r="M1743" t="s">
        <v>62</v>
      </c>
      <c r="N1743" t="s">
        <v>62</v>
      </c>
    </row>
    <row r="1744" spans="1:14" x14ac:dyDescent="0.2">
      <c r="A1744" s="1" t="s">
        <v>8805</v>
      </c>
      <c r="B1744" s="1" t="s">
        <v>32647</v>
      </c>
      <c r="C1744" t="s">
        <v>6808</v>
      </c>
      <c r="D1744" s="22">
        <v>30333126</v>
      </c>
      <c r="E1744" t="s">
        <v>61</v>
      </c>
      <c r="F1744" t="s">
        <v>61</v>
      </c>
      <c r="G1744" t="s">
        <v>61</v>
      </c>
      <c r="H1744" t="s">
        <v>61</v>
      </c>
      <c r="I1744" t="s">
        <v>62</v>
      </c>
      <c r="J1744" t="s">
        <v>61</v>
      </c>
      <c r="K1744" t="s">
        <v>61</v>
      </c>
      <c r="M1744" t="s">
        <v>62</v>
      </c>
      <c r="N1744" t="s">
        <v>61</v>
      </c>
    </row>
    <row r="1745" spans="1:14" x14ac:dyDescent="0.2">
      <c r="A1745" s="1" t="s">
        <v>8806</v>
      </c>
      <c r="B1745" s="1" t="s">
        <v>32648</v>
      </c>
      <c r="C1745" t="s">
        <v>6809</v>
      </c>
      <c r="D1745" s="22">
        <v>30333126</v>
      </c>
      <c r="E1745" t="s">
        <v>62</v>
      </c>
      <c r="F1745" t="s">
        <v>62</v>
      </c>
      <c r="G1745" t="s">
        <v>62</v>
      </c>
      <c r="H1745" t="s">
        <v>61</v>
      </c>
      <c r="I1745" t="s">
        <v>62</v>
      </c>
      <c r="J1745" t="s">
        <v>62</v>
      </c>
      <c r="K1745" t="s">
        <v>61</v>
      </c>
      <c r="M1745" t="s">
        <v>62</v>
      </c>
      <c r="N1745" t="s">
        <v>62</v>
      </c>
    </row>
    <row r="1746" spans="1:14" x14ac:dyDescent="0.2">
      <c r="A1746" s="1" t="s">
        <v>8807</v>
      </c>
      <c r="B1746" s="1" t="s">
        <v>32649</v>
      </c>
      <c r="C1746" t="s">
        <v>6810</v>
      </c>
      <c r="D1746" s="22">
        <v>30333126</v>
      </c>
      <c r="E1746" t="s">
        <v>62</v>
      </c>
      <c r="F1746" t="s">
        <v>62</v>
      </c>
      <c r="G1746" t="s">
        <v>62</v>
      </c>
      <c r="H1746" t="s">
        <v>61</v>
      </c>
      <c r="I1746" t="s">
        <v>62</v>
      </c>
      <c r="J1746" t="s">
        <v>62</v>
      </c>
      <c r="K1746" t="s">
        <v>61</v>
      </c>
      <c r="M1746" t="s">
        <v>62</v>
      </c>
      <c r="N1746" t="s">
        <v>62</v>
      </c>
    </row>
    <row r="1747" spans="1:14" x14ac:dyDescent="0.2">
      <c r="A1747" s="1" t="s">
        <v>8808</v>
      </c>
      <c r="B1747" s="1" t="s">
        <v>32650</v>
      </c>
      <c r="C1747" t="s">
        <v>6811</v>
      </c>
      <c r="D1747" s="22">
        <v>30333126</v>
      </c>
      <c r="E1747" t="s">
        <v>61</v>
      </c>
      <c r="F1747" t="s">
        <v>61</v>
      </c>
      <c r="G1747" t="s">
        <v>61</v>
      </c>
      <c r="H1747" t="s">
        <v>61</v>
      </c>
      <c r="I1747" t="s">
        <v>61</v>
      </c>
      <c r="J1747" t="s">
        <v>61</v>
      </c>
      <c r="K1747" t="s">
        <v>61</v>
      </c>
      <c r="M1747" t="s">
        <v>61</v>
      </c>
      <c r="N1747" t="s">
        <v>61</v>
      </c>
    </row>
    <row r="1748" spans="1:14" x14ac:dyDescent="0.2">
      <c r="A1748" s="1" t="s">
        <v>8809</v>
      </c>
      <c r="B1748" s="1" t="s">
        <v>32651</v>
      </c>
      <c r="C1748" t="s">
        <v>6812</v>
      </c>
      <c r="D1748" s="22">
        <v>30333126</v>
      </c>
      <c r="E1748" t="s">
        <v>61</v>
      </c>
      <c r="F1748" t="s">
        <v>61</v>
      </c>
      <c r="G1748" t="s">
        <v>61</v>
      </c>
      <c r="H1748" t="s">
        <v>61</v>
      </c>
      <c r="I1748" t="s">
        <v>62</v>
      </c>
      <c r="J1748" t="s">
        <v>61</v>
      </c>
      <c r="K1748" t="s">
        <v>61</v>
      </c>
      <c r="L1748" t="s">
        <v>62</v>
      </c>
      <c r="M1748" t="s">
        <v>62</v>
      </c>
      <c r="N1748" t="s">
        <v>61</v>
      </c>
    </row>
    <row r="1749" spans="1:14" x14ac:dyDescent="0.2">
      <c r="A1749" s="1" t="s">
        <v>8810</v>
      </c>
      <c r="B1749" s="1" t="s">
        <v>32652</v>
      </c>
      <c r="C1749" t="s">
        <v>6813</v>
      </c>
      <c r="D1749" s="22">
        <v>30333126</v>
      </c>
      <c r="E1749" t="s">
        <v>62</v>
      </c>
      <c r="F1749" t="s">
        <v>62</v>
      </c>
      <c r="G1749" t="s">
        <v>62</v>
      </c>
      <c r="H1749" t="s">
        <v>61</v>
      </c>
      <c r="I1749" t="s">
        <v>62</v>
      </c>
      <c r="K1749" t="s">
        <v>61</v>
      </c>
      <c r="L1749" t="s">
        <v>62</v>
      </c>
      <c r="M1749" t="s">
        <v>62</v>
      </c>
      <c r="N1749" t="s">
        <v>62</v>
      </c>
    </row>
    <row r="1750" spans="1:14" x14ac:dyDescent="0.2">
      <c r="A1750" s="1" t="s">
        <v>8811</v>
      </c>
      <c r="B1750" s="1" t="s">
        <v>32653</v>
      </c>
      <c r="C1750" t="s">
        <v>6814</v>
      </c>
      <c r="D1750" s="22">
        <v>30333126</v>
      </c>
      <c r="E1750" t="s">
        <v>61</v>
      </c>
      <c r="F1750" t="s">
        <v>61</v>
      </c>
      <c r="G1750" t="s">
        <v>61</v>
      </c>
      <c r="H1750" t="s">
        <v>61</v>
      </c>
      <c r="I1750" t="s">
        <v>61</v>
      </c>
      <c r="J1750" t="s">
        <v>61</v>
      </c>
      <c r="K1750" t="s">
        <v>61</v>
      </c>
      <c r="M1750" t="s">
        <v>61</v>
      </c>
      <c r="N1750" t="s">
        <v>61</v>
      </c>
    </row>
    <row r="1751" spans="1:14" x14ac:dyDescent="0.2">
      <c r="A1751" s="1" t="s">
        <v>8812</v>
      </c>
      <c r="B1751" s="1" t="s">
        <v>32654</v>
      </c>
      <c r="C1751" t="s">
        <v>6815</v>
      </c>
      <c r="D1751" s="22">
        <v>30333126</v>
      </c>
      <c r="E1751" t="s">
        <v>61</v>
      </c>
      <c r="F1751" t="s">
        <v>61</v>
      </c>
      <c r="G1751" t="s">
        <v>61</v>
      </c>
      <c r="H1751" t="s">
        <v>61</v>
      </c>
      <c r="I1751" t="s">
        <v>62</v>
      </c>
      <c r="J1751" t="s">
        <v>61</v>
      </c>
      <c r="K1751" t="s">
        <v>62</v>
      </c>
      <c r="L1751" t="s">
        <v>62</v>
      </c>
      <c r="M1751" t="s">
        <v>61</v>
      </c>
      <c r="N1751" t="s">
        <v>61</v>
      </c>
    </row>
    <row r="1752" spans="1:14" x14ac:dyDescent="0.2">
      <c r="A1752" s="1" t="s">
        <v>8813</v>
      </c>
      <c r="B1752" s="1" t="s">
        <v>32655</v>
      </c>
      <c r="C1752" t="s">
        <v>6816</v>
      </c>
      <c r="D1752" s="22">
        <v>30333126</v>
      </c>
      <c r="E1752" t="s">
        <v>62</v>
      </c>
      <c r="F1752" t="s">
        <v>62</v>
      </c>
      <c r="G1752" t="s">
        <v>62</v>
      </c>
      <c r="H1752" t="s">
        <v>61</v>
      </c>
      <c r="I1752" t="s">
        <v>61</v>
      </c>
      <c r="J1752" t="s">
        <v>62</v>
      </c>
      <c r="K1752" t="s">
        <v>61</v>
      </c>
      <c r="L1752" t="s">
        <v>62</v>
      </c>
      <c r="M1752" t="s">
        <v>62</v>
      </c>
      <c r="N1752" t="s">
        <v>62</v>
      </c>
    </row>
    <row r="1753" spans="1:14" x14ac:dyDescent="0.2">
      <c r="A1753" s="1" t="s">
        <v>8814</v>
      </c>
      <c r="B1753" s="1" t="s">
        <v>32656</v>
      </c>
      <c r="C1753" t="s">
        <v>6817</v>
      </c>
      <c r="D1753" s="22">
        <v>30333126</v>
      </c>
      <c r="E1753" t="s">
        <v>61</v>
      </c>
      <c r="F1753" t="s">
        <v>61</v>
      </c>
      <c r="G1753" t="s">
        <v>61</v>
      </c>
      <c r="H1753" t="s">
        <v>61</v>
      </c>
      <c r="I1753" t="s">
        <v>61</v>
      </c>
      <c r="J1753" t="s">
        <v>61</v>
      </c>
      <c r="K1753" t="s">
        <v>61</v>
      </c>
      <c r="M1753" t="s">
        <v>61</v>
      </c>
      <c r="N1753" t="s">
        <v>61</v>
      </c>
    </row>
    <row r="1754" spans="1:14" x14ac:dyDescent="0.2">
      <c r="A1754" s="1" t="s">
        <v>8815</v>
      </c>
      <c r="B1754" s="1" t="s">
        <v>32657</v>
      </c>
      <c r="C1754" t="s">
        <v>6818</v>
      </c>
      <c r="D1754" s="22">
        <v>30333126</v>
      </c>
      <c r="E1754" t="s">
        <v>61</v>
      </c>
      <c r="F1754" t="s">
        <v>61</v>
      </c>
      <c r="G1754" t="s">
        <v>61</v>
      </c>
      <c r="H1754" t="s">
        <v>61</v>
      </c>
      <c r="I1754" t="s">
        <v>61</v>
      </c>
      <c r="J1754" t="s">
        <v>61</v>
      </c>
      <c r="K1754" t="s">
        <v>61</v>
      </c>
      <c r="L1754" t="s">
        <v>62</v>
      </c>
      <c r="M1754" t="s">
        <v>61</v>
      </c>
      <c r="N1754" t="s">
        <v>61</v>
      </c>
    </row>
    <row r="1755" spans="1:14" x14ac:dyDescent="0.2">
      <c r="A1755" s="1" t="s">
        <v>8816</v>
      </c>
      <c r="B1755" s="1" t="s">
        <v>32658</v>
      </c>
      <c r="C1755" t="s">
        <v>6819</v>
      </c>
      <c r="D1755" s="22">
        <v>30333126</v>
      </c>
      <c r="E1755" t="s">
        <v>61</v>
      </c>
      <c r="F1755" t="s">
        <v>61</v>
      </c>
      <c r="G1755" t="s">
        <v>61</v>
      </c>
      <c r="H1755" t="s">
        <v>61</v>
      </c>
      <c r="I1755" t="s">
        <v>62</v>
      </c>
      <c r="J1755" t="s">
        <v>61</v>
      </c>
      <c r="K1755" t="s">
        <v>61</v>
      </c>
      <c r="M1755" t="s">
        <v>62</v>
      </c>
      <c r="N1755" t="s">
        <v>61</v>
      </c>
    </row>
    <row r="1756" spans="1:14" x14ac:dyDescent="0.2">
      <c r="A1756" s="1" t="s">
        <v>8817</v>
      </c>
      <c r="B1756" s="1" t="s">
        <v>32659</v>
      </c>
      <c r="C1756" t="s">
        <v>6820</v>
      </c>
      <c r="D1756" s="22">
        <v>30333126</v>
      </c>
      <c r="E1756" t="s">
        <v>62</v>
      </c>
      <c r="F1756" t="s">
        <v>62</v>
      </c>
      <c r="G1756" t="s">
        <v>62</v>
      </c>
      <c r="H1756" t="s">
        <v>61</v>
      </c>
      <c r="I1756" t="s">
        <v>61</v>
      </c>
      <c r="J1756" t="s">
        <v>62</v>
      </c>
      <c r="K1756" t="s">
        <v>61</v>
      </c>
      <c r="M1756" t="s">
        <v>61</v>
      </c>
      <c r="N1756" t="s">
        <v>62</v>
      </c>
    </row>
    <row r="1757" spans="1:14" x14ac:dyDescent="0.2">
      <c r="A1757" s="1" t="s">
        <v>8818</v>
      </c>
      <c r="B1757" s="1" t="s">
        <v>32660</v>
      </c>
      <c r="C1757" t="s">
        <v>6821</v>
      </c>
      <c r="D1757" s="22">
        <v>30333126</v>
      </c>
      <c r="E1757" t="s">
        <v>61</v>
      </c>
      <c r="F1757" t="s">
        <v>61</v>
      </c>
      <c r="G1757" t="s">
        <v>61</v>
      </c>
      <c r="H1757" t="s">
        <v>61</v>
      </c>
      <c r="I1757" t="s">
        <v>61</v>
      </c>
      <c r="J1757" t="s">
        <v>61</v>
      </c>
      <c r="K1757" t="s">
        <v>61</v>
      </c>
      <c r="L1757" t="s">
        <v>62</v>
      </c>
      <c r="M1757" t="s">
        <v>61</v>
      </c>
      <c r="N1757" t="s">
        <v>61</v>
      </c>
    </row>
    <row r="1758" spans="1:14" x14ac:dyDescent="0.2">
      <c r="A1758" s="1" t="s">
        <v>8819</v>
      </c>
      <c r="B1758" s="1" t="s">
        <v>32661</v>
      </c>
      <c r="C1758" t="s">
        <v>6822</v>
      </c>
      <c r="D1758" s="22">
        <v>30333126</v>
      </c>
      <c r="E1758" t="s">
        <v>61</v>
      </c>
      <c r="F1758" t="s">
        <v>61</v>
      </c>
      <c r="G1758" t="s">
        <v>61</v>
      </c>
      <c r="H1758" t="s">
        <v>61</v>
      </c>
      <c r="I1758" t="s">
        <v>61</v>
      </c>
      <c r="J1758" t="s">
        <v>61</v>
      </c>
      <c r="K1758" t="s">
        <v>61</v>
      </c>
      <c r="M1758" t="s">
        <v>61</v>
      </c>
      <c r="N1758" t="s">
        <v>61</v>
      </c>
    </row>
    <row r="1759" spans="1:14" x14ac:dyDescent="0.2">
      <c r="A1759" s="1" t="s">
        <v>8820</v>
      </c>
      <c r="B1759" s="1" t="s">
        <v>32662</v>
      </c>
      <c r="C1759" t="s">
        <v>6823</v>
      </c>
      <c r="D1759" s="22">
        <v>30333126</v>
      </c>
      <c r="E1759" t="s">
        <v>62</v>
      </c>
      <c r="F1759" t="s">
        <v>61</v>
      </c>
      <c r="G1759" t="s">
        <v>61</v>
      </c>
      <c r="H1759" t="s">
        <v>61</v>
      </c>
      <c r="I1759" t="s">
        <v>61</v>
      </c>
      <c r="J1759" t="s">
        <v>61</v>
      </c>
      <c r="K1759" t="s">
        <v>61</v>
      </c>
      <c r="L1759" t="s">
        <v>62</v>
      </c>
      <c r="M1759" t="s">
        <v>61</v>
      </c>
      <c r="N1759" t="s">
        <v>61</v>
      </c>
    </row>
    <row r="1760" spans="1:14" x14ac:dyDescent="0.2">
      <c r="A1760" s="1" t="s">
        <v>8821</v>
      </c>
      <c r="B1760" s="1" t="s">
        <v>32663</v>
      </c>
      <c r="C1760" t="s">
        <v>6824</v>
      </c>
      <c r="D1760" s="22">
        <v>30333126</v>
      </c>
      <c r="E1760" t="s">
        <v>61</v>
      </c>
      <c r="F1760" t="s">
        <v>61</v>
      </c>
      <c r="G1760" t="s">
        <v>61</v>
      </c>
      <c r="H1760" t="s">
        <v>61</v>
      </c>
      <c r="I1760" t="s">
        <v>61</v>
      </c>
      <c r="J1760" t="s">
        <v>61</v>
      </c>
      <c r="K1760" t="s">
        <v>61</v>
      </c>
      <c r="M1760" t="s">
        <v>61</v>
      </c>
      <c r="N1760" t="s">
        <v>61</v>
      </c>
    </row>
    <row r="1761" spans="1:14" x14ac:dyDescent="0.2">
      <c r="A1761" s="1" t="s">
        <v>8822</v>
      </c>
      <c r="B1761" s="1" t="s">
        <v>32664</v>
      </c>
      <c r="C1761" t="s">
        <v>6825</v>
      </c>
      <c r="D1761" s="22">
        <v>30333126</v>
      </c>
      <c r="E1761" t="s">
        <v>61</v>
      </c>
      <c r="F1761" t="s">
        <v>61</v>
      </c>
      <c r="G1761" t="s">
        <v>61</v>
      </c>
      <c r="H1761" t="s">
        <v>61</v>
      </c>
      <c r="I1761" t="s">
        <v>61</v>
      </c>
      <c r="J1761" t="s">
        <v>61</v>
      </c>
      <c r="K1761" t="s">
        <v>61</v>
      </c>
      <c r="M1761" t="s">
        <v>62</v>
      </c>
      <c r="N1761" t="s">
        <v>61</v>
      </c>
    </row>
    <row r="1762" spans="1:14" x14ac:dyDescent="0.2">
      <c r="A1762" s="1" t="s">
        <v>8823</v>
      </c>
      <c r="B1762" s="1" t="s">
        <v>32665</v>
      </c>
      <c r="C1762" t="s">
        <v>6826</v>
      </c>
      <c r="D1762" s="22">
        <v>30333126</v>
      </c>
      <c r="E1762" t="s">
        <v>62</v>
      </c>
      <c r="F1762" t="s">
        <v>62</v>
      </c>
      <c r="G1762" t="s">
        <v>62</v>
      </c>
      <c r="H1762" t="s">
        <v>62</v>
      </c>
      <c r="I1762" t="s">
        <v>62</v>
      </c>
      <c r="J1762" t="s">
        <v>62</v>
      </c>
      <c r="K1762" t="s">
        <v>62</v>
      </c>
      <c r="L1762" t="s">
        <v>62</v>
      </c>
      <c r="M1762" t="s">
        <v>62</v>
      </c>
      <c r="N1762" t="s">
        <v>62</v>
      </c>
    </row>
    <row r="1763" spans="1:14" x14ac:dyDescent="0.2">
      <c r="A1763" s="1" t="s">
        <v>8824</v>
      </c>
      <c r="B1763" s="1" t="s">
        <v>32666</v>
      </c>
      <c r="C1763" t="s">
        <v>6827</v>
      </c>
      <c r="D1763" s="22">
        <v>30333126</v>
      </c>
      <c r="E1763" t="s">
        <v>61</v>
      </c>
      <c r="F1763" t="s">
        <v>61</v>
      </c>
      <c r="G1763" t="s">
        <v>61</v>
      </c>
      <c r="H1763" t="s">
        <v>61</v>
      </c>
      <c r="I1763" t="s">
        <v>61</v>
      </c>
      <c r="J1763" t="s">
        <v>61</v>
      </c>
      <c r="K1763" t="s">
        <v>61</v>
      </c>
      <c r="M1763" t="s">
        <v>61</v>
      </c>
      <c r="N1763" t="s">
        <v>61</v>
      </c>
    </row>
    <row r="1764" spans="1:14" x14ac:dyDescent="0.2">
      <c r="A1764" s="1" t="s">
        <v>8825</v>
      </c>
      <c r="B1764" s="1" t="s">
        <v>32667</v>
      </c>
      <c r="C1764" t="s">
        <v>6828</v>
      </c>
      <c r="D1764" s="22">
        <v>30333126</v>
      </c>
      <c r="E1764" t="s">
        <v>62</v>
      </c>
      <c r="F1764" t="s">
        <v>62</v>
      </c>
      <c r="G1764" t="s">
        <v>62</v>
      </c>
      <c r="H1764" t="s">
        <v>61</v>
      </c>
      <c r="I1764" t="s">
        <v>61</v>
      </c>
      <c r="J1764" t="s">
        <v>62</v>
      </c>
      <c r="K1764" t="s">
        <v>61</v>
      </c>
      <c r="M1764" t="s">
        <v>61</v>
      </c>
      <c r="N1764" t="s">
        <v>62</v>
      </c>
    </row>
    <row r="1765" spans="1:14" x14ac:dyDescent="0.2">
      <c r="A1765" s="1" t="s">
        <v>8826</v>
      </c>
      <c r="B1765" s="1" t="s">
        <v>32668</v>
      </c>
      <c r="C1765" t="s">
        <v>6829</v>
      </c>
      <c r="D1765" s="22">
        <v>30333126</v>
      </c>
      <c r="E1765" t="s">
        <v>61</v>
      </c>
      <c r="F1765" t="s">
        <v>61</v>
      </c>
      <c r="G1765" t="s">
        <v>61</v>
      </c>
      <c r="H1765" t="s">
        <v>61</v>
      </c>
      <c r="I1765" t="s">
        <v>61</v>
      </c>
      <c r="J1765" t="s">
        <v>61</v>
      </c>
      <c r="K1765" t="s">
        <v>61</v>
      </c>
      <c r="M1765" t="s">
        <v>62</v>
      </c>
      <c r="N1765" t="s">
        <v>61</v>
      </c>
    </row>
    <row r="1766" spans="1:14" x14ac:dyDescent="0.2">
      <c r="A1766" s="1" t="s">
        <v>8827</v>
      </c>
      <c r="B1766" s="1" t="s">
        <v>32669</v>
      </c>
      <c r="C1766" t="s">
        <v>6830</v>
      </c>
      <c r="D1766" s="22">
        <v>30333126</v>
      </c>
      <c r="E1766" t="s">
        <v>62</v>
      </c>
      <c r="F1766" t="s">
        <v>62</v>
      </c>
      <c r="G1766" t="s">
        <v>62</v>
      </c>
      <c r="H1766" t="s">
        <v>61</v>
      </c>
      <c r="I1766" t="s">
        <v>61</v>
      </c>
      <c r="J1766" t="s">
        <v>62</v>
      </c>
      <c r="K1766" t="s">
        <v>61</v>
      </c>
      <c r="M1766" t="s">
        <v>61</v>
      </c>
      <c r="N1766" t="s">
        <v>62</v>
      </c>
    </row>
    <row r="1767" spans="1:14" x14ac:dyDescent="0.2">
      <c r="A1767" s="1" t="s">
        <v>8828</v>
      </c>
      <c r="B1767" s="1" t="s">
        <v>32670</v>
      </c>
      <c r="C1767" t="s">
        <v>6831</v>
      </c>
      <c r="D1767" s="22">
        <v>30333126</v>
      </c>
      <c r="E1767" t="s">
        <v>61</v>
      </c>
      <c r="F1767" t="s">
        <v>61</v>
      </c>
      <c r="G1767" t="s">
        <v>61</v>
      </c>
      <c r="H1767" t="s">
        <v>61</v>
      </c>
      <c r="I1767" t="s">
        <v>61</v>
      </c>
      <c r="J1767" t="s">
        <v>61</v>
      </c>
      <c r="K1767" t="s">
        <v>61</v>
      </c>
      <c r="L1767" t="s">
        <v>61</v>
      </c>
      <c r="M1767" t="s">
        <v>61</v>
      </c>
      <c r="N1767" t="s">
        <v>61</v>
      </c>
    </row>
    <row r="1768" spans="1:14" x14ac:dyDescent="0.2">
      <c r="A1768" s="1" t="s">
        <v>8829</v>
      </c>
      <c r="B1768" s="1" t="s">
        <v>32671</v>
      </c>
      <c r="C1768" t="s">
        <v>6832</v>
      </c>
      <c r="D1768" s="22">
        <v>30333126</v>
      </c>
      <c r="E1768" t="s">
        <v>61</v>
      </c>
      <c r="F1768" t="s">
        <v>61</v>
      </c>
      <c r="G1768" t="s">
        <v>61</v>
      </c>
      <c r="H1768" t="s">
        <v>61</v>
      </c>
      <c r="I1768" t="s">
        <v>62</v>
      </c>
      <c r="J1768" t="s">
        <v>61</v>
      </c>
      <c r="K1768" t="s">
        <v>62</v>
      </c>
      <c r="L1768" t="s">
        <v>62</v>
      </c>
      <c r="M1768" t="s">
        <v>61</v>
      </c>
      <c r="N1768" t="s">
        <v>61</v>
      </c>
    </row>
    <row r="1769" spans="1:14" x14ac:dyDescent="0.2">
      <c r="A1769" s="1" t="s">
        <v>8830</v>
      </c>
      <c r="B1769" s="1" t="s">
        <v>32672</v>
      </c>
      <c r="C1769" t="s">
        <v>6833</v>
      </c>
      <c r="D1769" s="22">
        <v>30333126</v>
      </c>
      <c r="E1769" t="s">
        <v>61</v>
      </c>
      <c r="F1769" t="s">
        <v>61</v>
      </c>
      <c r="G1769" t="s">
        <v>61</v>
      </c>
      <c r="H1769" t="s">
        <v>61</v>
      </c>
      <c r="I1769" t="s">
        <v>61</v>
      </c>
      <c r="J1769" t="s">
        <v>61</v>
      </c>
      <c r="K1769" t="s">
        <v>61</v>
      </c>
      <c r="L1769" t="s">
        <v>61</v>
      </c>
      <c r="M1769" t="s">
        <v>61</v>
      </c>
      <c r="N1769" t="s">
        <v>61</v>
      </c>
    </row>
    <row r="1770" spans="1:14" x14ac:dyDescent="0.2">
      <c r="A1770" s="1" t="s">
        <v>8831</v>
      </c>
      <c r="B1770" s="1" t="s">
        <v>32673</v>
      </c>
      <c r="C1770" t="s">
        <v>6834</v>
      </c>
      <c r="D1770" s="22">
        <v>30333126</v>
      </c>
      <c r="E1770" t="s">
        <v>62</v>
      </c>
      <c r="F1770" t="s">
        <v>62</v>
      </c>
      <c r="G1770" t="s">
        <v>62</v>
      </c>
      <c r="H1770" t="s">
        <v>61</v>
      </c>
      <c r="I1770" t="s">
        <v>61</v>
      </c>
      <c r="J1770" t="s">
        <v>62</v>
      </c>
      <c r="K1770" t="s">
        <v>61</v>
      </c>
      <c r="M1770" t="s">
        <v>61</v>
      </c>
      <c r="N1770" t="s">
        <v>62</v>
      </c>
    </row>
    <row r="1771" spans="1:14" x14ac:dyDescent="0.2">
      <c r="A1771" s="1" t="s">
        <v>8832</v>
      </c>
      <c r="B1771" s="1" t="s">
        <v>32674</v>
      </c>
      <c r="C1771" t="s">
        <v>6835</v>
      </c>
      <c r="D1771" s="22">
        <v>30333126</v>
      </c>
      <c r="E1771" t="s">
        <v>62</v>
      </c>
      <c r="F1771" t="s">
        <v>62</v>
      </c>
      <c r="G1771" t="s">
        <v>62</v>
      </c>
      <c r="H1771" t="s">
        <v>61</v>
      </c>
      <c r="I1771" t="s">
        <v>61</v>
      </c>
      <c r="J1771" t="s">
        <v>62</v>
      </c>
      <c r="K1771" t="s">
        <v>61</v>
      </c>
      <c r="M1771" t="s">
        <v>61</v>
      </c>
      <c r="N1771" t="s">
        <v>62</v>
      </c>
    </row>
    <row r="1772" spans="1:14" x14ac:dyDescent="0.2">
      <c r="A1772" s="1" t="s">
        <v>8833</v>
      </c>
      <c r="B1772" s="1" t="s">
        <v>32675</v>
      </c>
      <c r="C1772" t="s">
        <v>6836</v>
      </c>
      <c r="D1772" s="22">
        <v>30333126</v>
      </c>
      <c r="E1772" t="s">
        <v>62</v>
      </c>
      <c r="F1772" t="s">
        <v>62</v>
      </c>
      <c r="G1772" t="s">
        <v>62</v>
      </c>
      <c r="H1772" t="s">
        <v>62</v>
      </c>
      <c r="I1772" t="s">
        <v>62</v>
      </c>
      <c r="J1772" t="s">
        <v>62</v>
      </c>
      <c r="K1772" t="s">
        <v>62</v>
      </c>
      <c r="L1772" t="s">
        <v>62</v>
      </c>
      <c r="M1772" t="s">
        <v>62</v>
      </c>
      <c r="N1772" t="s">
        <v>62</v>
      </c>
    </row>
    <row r="1773" spans="1:14" x14ac:dyDescent="0.2">
      <c r="A1773" s="1" t="s">
        <v>8834</v>
      </c>
      <c r="B1773" s="1" t="s">
        <v>32676</v>
      </c>
      <c r="C1773" t="s">
        <v>6837</v>
      </c>
      <c r="D1773" s="22">
        <v>30333126</v>
      </c>
      <c r="E1773" t="s">
        <v>62</v>
      </c>
      <c r="G1773" t="s">
        <v>61</v>
      </c>
      <c r="H1773" t="s">
        <v>61</v>
      </c>
      <c r="I1773" t="s">
        <v>62</v>
      </c>
      <c r="J1773" t="s">
        <v>61</v>
      </c>
      <c r="K1773" t="s">
        <v>62</v>
      </c>
      <c r="L1773" t="s">
        <v>62</v>
      </c>
      <c r="M1773" t="s">
        <v>62</v>
      </c>
      <c r="N1773" t="s">
        <v>61</v>
      </c>
    </row>
    <row r="1774" spans="1:14" x14ac:dyDescent="0.2">
      <c r="A1774" s="1" t="s">
        <v>8835</v>
      </c>
      <c r="B1774" s="1" t="s">
        <v>32677</v>
      </c>
      <c r="C1774" t="s">
        <v>6838</v>
      </c>
      <c r="D1774" s="22">
        <v>30333126</v>
      </c>
      <c r="E1774" t="s">
        <v>62</v>
      </c>
      <c r="F1774" t="s">
        <v>61</v>
      </c>
      <c r="G1774" t="s">
        <v>61</v>
      </c>
      <c r="H1774" t="s">
        <v>61</v>
      </c>
      <c r="I1774" t="s">
        <v>62</v>
      </c>
      <c r="J1774" t="s">
        <v>61</v>
      </c>
      <c r="K1774" t="s">
        <v>62</v>
      </c>
      <c r="L1774" t="s">
        <v>62</v>
      </c>
      <c r="M1774" t="s">
        <v>61</v>
      </c>
      <c r="N1774" t="s">
        <v>61</v>
      </c>
    </row>
    <row r="1775" spans="1:14" x14ac:dyDescent="0.2">
      <c r="A1775" s="1" t="s">
        <v>8836</v>
      </c>
      <c r="B1775" s="1" t="s">
        <v>32678</v>
      </c>
      <c r="C1775" t="s">
        <v>6839</v>
      </c>
      <c r="D1775" s="22">
        <v>30333126</v>
      </c>
      <c r="E1775" t="s">
        <v>61</v>
      </c>
      <c r="F1775" t="s">
        <v>61</v>
      </c>
      <c r="G1775" t="s">
        <v>61</v>
      </c>
      <c r="H1775" t="s">
        <v>61</v>
      </c>
      <c r="I1775" t="s">
        <v>61</v>
      </c>
      <c r="J1775" t="s">
        <v>61</v>
      </c>
      <c r="K1775" t="s">
        <v>61</v>
      </c>
      <c r="M1775" t="s">
        <v>61</v>
      </c>
      <c r="N1775" t="s">
        <v>61</v>
      </c>
    </row>
    <row r="1776" spans="1:14" x14ac:dyDescent="0.2">
      <c r="A1776" s="1" t="s">
        <v>8837</v>
      </c>
      <c r="B1776" s="1" t="s">
        <v>32679</v>
      </c>
      <c r="C1776" t="s">
        <v>6840</v>
      </c>
      <c r="D1776" s="22">
        <v>30333126</v>
      </c>
      <c r="E1776" t="s">
        <v>61</v>
      </c>
      <c r="F1776" t="s">
        <v>61</v>
      </c>
      <c r="G1776" t="s">
        <v>61</v>
      </c>
      <c r="H1776" t="s">
        <v>61</v>
      </c>
      <c r="I1776" t="s">
        <v>62</v>
      </c>
      <c r="J1776" t="s">
        <v>61</v>
      </c>
      <c r="K1776" t="s">
        <v>61</v>
      </c>
      <c r="L1776" t="s">
        <v>62</v>
      </c>
      <c r="M1776" t="s">
        <v>62</v>
      </c>
      <c r="N1776" t="s">
        <v>61</v>
      </c>
    </row>
    <row r="1777" spans="1:14" x14ac:dyDescent="0.2">
      <c r="A1777" s="1" t="s">
        <v>8838</v>
      </c>
      <c r="B1777" s="1" t="s">
        <v>32680</v>
      </c>
      <c r="C1777" t="s">
        <v>6841</v>
      </c>
      <c r="D1777" s="22">
        <v>30333126</v>
      </c>
      <c r="E1777" t="s">
        <v>61</v>
      </c>
      <c r="F1777" t="s">
        <v>61</v>
      </c>
      <c r="G1777" t="s">
        <v>61</v>
      </c>
      <c r="H1777" t="s">
        <v>61</v>
      </c>
      <c r="I1777" t="s">
        <v>62</v>
      </c>
      <c r="J1777" t="s">
        <v>61</v>
      </c>
      <c r="K1777" t="s">
        <v>62</v>
      </c>
      <c r="L1777" t="s">
        <v>62</v>
      </c>
      <c r="M1777" t="s">
        <v>62</v>
      </c>
      <c r="N1777" t="s">
        <v>61</v>
      </c>
    </row>
    <row r="1778" spans="1:14" x14ac:dyDescent="0.2">
      <c r="A1778" s="1" t="s">
        <v>8839</v>
      </c>
      <c r="B1778" s="1" t="s">
        <v>32681</v>
      </c>
      <c r="C1778" t="s">
        <v>6842</v>
      </c>
      <c r="D1778" s="22">
        <v>30333126</v>
      </c>
      <c r="E1778" t="s">
        <v>61</v>
      </c>
      <c r="F1778" t="s">
        <v>61</v>
      </c>
      <c r="G1778" t="s">
        <v>61</v>
      </c>
      <c r="H1778" t="s">
        <v>61</v>
      </c>
      <c r="I1778" t="s">
        <v>62</v>
      </c>
      <c r="J1778" t="s">
        <v>61</v>
      </c>
      <c r="K1778" t="s">
        <v>61</v>
      </c>
      <c r="L1778" t="s">
        <v>62</v>
      </c>
      <c r="M1778" t="s">
        <v>61</v>
      </c>
      <c r="N1778" t="s">
        <v>61</v>
      </c>
    </row>
    <row r="1779" spans="1:14" x14ac:dyDescent="0.2">
      <c r="A1779" s="1" t="s">
        <v>8840</v>
      </c>
      <c r="B1779" s="1" t="s">
        <v>32682</v>
      </c>
      <c r="C1779" t="s">
        <v>6843</v>
      </c>
      <c r="D1779" s="22">
        <v>30333126</v>
      </c>
      <c r="E1779" t="s">
        <v>61</v>
      </c>
      <c r="F1779" t="s">
        <v>61</v>
      </c>
      <c r="G1779" t="s">
        <v>61</v>
      </c>
      <c r="H1779" t="s">
        <v>61</v>
      </c>
      <c r="I1779" t="s">
        <v>61</v>
      </c>
      <c r="J1779" t="s">
        <v>61</v>
      </c>
      <c r="K1779" t="s">
        <v>61</v>
      </c>
      <c r="M1779" t="s">
        <v>61</v>
      </c>
      <c r="N1779" t="s">
        <v>61</v>
      </c>
    </row>
    <row r="1780" spans="1:14" x14ac:dyDescent="0.2">
      <c r="A1780" s="1" t="s">
        <v>8841</v>
      </c>
      <c r="B1780" s="1" t="s">
        <v>32683</v>
      </c>
      <c r="C1780" t="s">
        <v>6844</v>
      </c>
      <c r="D1780" s="22">
        <v>30333126</v>
      </c>
      <c r="E1780" t="s">
        <v>62</v>
      </c>
      <c r="F1780" t="s">
        <v>62</v>
      </c>
      <c r="G1780" t="s">
        <v>62</v>
      </c>
      <c r="H1780" t="s">
        <v>61</v>
      </c>
      <c r="I1780" t="s">
        <v>61</v>
      </c>
      <c r="J1780" t="s">
        <v>61</v>
      </c>
      <c r="K1780" t="s">
        <v>61</v>
      </c>
      <c r="L1780" t="s">
        <v>62</v>
      </c>
      <c r="M1780" t="s">
        <v>61</v>
      </c>
      <c r="N1780" t="s">
        <v>62</v>
      </c>
    </row>
    <row r="1781" spans="1:14" x14ac:dyDescent="0.2">
      <c r="A1781" s="1" t="s">
        <v>8842</v>
      </c>
      <c r="B1781" s="1" t="s">
        <v>32684</v>
      </c>
      <c r="C1781" t="s">
        <v>6845</v>
      </c>
      <c r="D1781" s="22">
        <v>30333126</v>
      </c>
      <c r="E1781" t="s">
        <v>62</v>
      </c>
      <c r="F1781" t="s">
        <v>62</v>
      </c>
      <c r="G1781" t="s">
        <v>62</v>
      </c>
      <c r="H1781" t="s">
        <v>61</v>
      </c>
      <c r="I1781" t="s">
        <v>62</v>
      </c>
      <c r="J1781" t="s">
        <v>62</v>
      </c>
      <c r="K1781" t="s">
        <v>62</v>
      </c>
      <c r="L1781" t="s">
        <v>62</v>
      </c>
      <c r="M1781" t="s">
        <v>62</v>
      </c>
      <c r="N1781" t="s">
        <v>62</v>
      </c>
    </row>
    <row r="1782" spans="1:14" x14ac:dyDescent="0.2">
      <c r="A1782" s="1" t="s">
        <v>8843</v>
      </c>
      <c r="B1782" s="1" t="s">
        <v>32685</v>
      </c>
      <c r="C1782" t="s">
        <v>6846</v>
      </c>
      <c r="D1782" s="22">
        <v>30333126</v>
      </c>
      <c r="E1782" t="s">
        <v>62</v>
      </c>
      <c r="F1782" t="s">
        <v>62</v>
      </c>
      <c r="G1782" t="s">
        <v>62</v>
      </c>
      <c r="H1782" t="s">
        <v>61</v>
      </c>
      <c r="I1782" t="s">
        <v>62</v>
      </c>
      <c r="J1782" t="s">
        <v>62</v>
      </c>
      <c r="K1782" t="s">
        <v>61</v>
      </c>
      <c r="M1782" t="s">
        <v>62</v>
      </c>
      <c r="N1782" t="s">
        <v>62</v>
      </c>
    </row>
    <row r="1783" spans="1:14" x14ac:dyDescent="0.2">
      <c r="A1783" s="1" t="s">
        <v>8844</v>
      </c>
      <c r="B1783" s="1" t="s">
        <v>32686</v>
      </c>
      <c r="C1783" t="s">
        <v>6847</v>
      </c>
      <c r="D1783" s="22">
        <v>30333126</v>
      </c>
      <c r="E1783" t="s">
        <v>61</v>
      </c>
      <c r="F1783" t="s">
        <v>61</v>
      </c>
      <c r="G1783" t="s">
        <v>61</v>
      </c>
      <c r="H1783" t="s">
        <v>61</v>
      </c>
      <c r="I1783" t="s">
        <v>62</v>
      </c>
      <c r="J1783" t="s">
        <v>61</v>
      </c>
      <c r="K1783" t="s">
        <v>61</v>
      </c>
      <c r="L1783" t="s">
        <v>62</v>
      </c>
      <c r="M1783" t="s">
        <v>62</v>
      </c>
      <c r="N1783" t="s">
        <v>61</v>
      </c>
    </row>
    <row r="1784" spans="1:14" x14ac:dyDescent="0.2">
      <c r="A1784" s="1" t="s">
        <v>8845</v>
      </c>
      <c r="B1784" s="1" t="s">
        <v>32687</v>
      </c>
      <c r="C1784" t="s">
        <v>6848</v>
      </c>
      <c r="D1784" s="22">
        <v>30333126</v>
      </c>
      <c r="E1784" t="s">
        <v>62</v>
      </c>
      <c r="F1784" t="s">
        <v>62</v>
      </c>
      <c r="G1784" t="s">
        <v>62</v>
      </c>
      <c r="H1784" t="s">
        <v>61</v>
      </c>
      <c r="I1784" t="s">
        <v>62</v>
      </c>
      <c r="J1784" t="s">
        <v>62</v>
      </c>
      <c r="K1784" t="s">
        <v>61</v>
      </c>
      <c r="M1784" t="s">
        <v>62</v>
      </c>
      <c r="N1784" t="s">
        <v>62</v>
      </c>
    </row>
    <row r="1785" spans="1:14" x14ac:dyDescent="0.2">
      <c r="A1785" s="1" t="s">
        <v>8846</v>
      </c>
      <c r="B1785" s="1" t="s">
        <v>32688</v>
      </c>
      <c r="C1785" t="s">
        <v>6849</v>
      </c>
      <c r="D1785" s="22">
        <v>30333126</v>
      </c>
      <c r="E1785" t="s">
        <v>61</v>
      </c>
      <c r="F1785" t="s">
        <v>61</v>
      </c>
      <c r="G1785" t="s">
        <v>61</v>
      </c>
      <c r="H1785" t="s">
        <v>61</v>
      </c>
      <c r="I1785" t="s">
        <v>61</v>
      </c>
      <c r="J1785" t="s">
        <v>61</v>
      </c>
      <c r="K1785" t="s">
        <v>61</v>
      </c>
      <c r="M1785" t="s">
        <v>61</v>
      </c>
      <c r="N1785" t="s">
        <v>61</v>
      </c>
    </row>
    <row r="1786" spans="1:14" x14ac:dyDescent="0.2">
      <c r="A1786" s="1" t="s">
        <v>8847</v>
      </c>
      <c r="B1786" s="1" t="s">
        <v>32689</v>
      </c>
      <c r="C1786" t="s">
        <v>6850</v>
      </c>
      <c r="D1786" s="22">
        <v>30333126</v>
      </c>
      <c r="E1786" t="s">
        <v>61</v>
      </c>
      <c r="F1786" t="s">
        <v>61</v>
      </c>
      <c r="G1786" t="s">
        <v>61</v>
      </c>
      <c r="H1786" t="s">
        <v>61</v>
      </c>
      <c r="I1786" t="s">
        <v>62</v>
      </c>
      <c r="J1786" t="s">
        <v>61</v>
      </c>
      <c r="K1786" t="s">
        <v>62</v>
      </c>
      <c r="L1786" t="s">
        <v>62</v>
      </c>
      <c r="M1786" t="s">
        <v>62</v>
      </c>
      <c r="N1786" t="s">
        <v>61</v>
      </c>
    </row>
    <row r="1787" spans="1:14" x14ac:dyDescent="0.2">
      <c r="A1787" s="1" t="s">
        <v>8848</v>
      </c>
      <c r="B1787" s="1" t="s">
        <v>32690</v>
      </c>
      <c r="C1787" t="s">
        <v>6851</v>
      </c>
      <c r="D1787" s="22">
        <v>30333126</v>
      </c>
      <c r="E1787" t="s">
        <v>61</v>
      </c>
      <c r="F1787" t="s">
        <v>61</v>
      </c>
      <c r="G1787" t="s">
        <v>61</v>
      </c>
      <c r="H1787" t="s">
        <v>61</v>
      </c>
      <c r="I1787" t="s">
        <v>62</v>
      </c>
      <c r="J1787" t="s">
        <v>61</v>
      </c>
      <c r="K1787" t="s">
        <v>62</v>
      </c>
      <c r="L1787" t="s">
        <v>62</v>
      </c>
      <c r="M1787" t="s">
        <v>61</v>
      </c>
      <c r="N1787" t="s">
        <v>61</v>
      </c>
    </row>
    <row r="1788" spans="1:14" x14ac:dyDescent="0.2">
      <c r="A1788" s="1" t="s">
        <v>8849</v>
      </c>
      <c r="B1788" s="1" t="s">
        <v>32691</v>
      </c>
      <c r="C1788" t="s">
        <v>6852</v>
      </c>
      <c r="D1788" s="22">
        <v>30333126</v>
      </c>
      <c r="E1788" t="s">
        <v>62</v>
      </c>
      <c r="F1788" t="s">
        <v>61</v>
      </c>
      <c r="G1788" t="s">
        <v>61</v>
      </c>
      <c r="H1788" t="s">
        <v>61</v>
      </c>
      <c r="I1788" t="s">
        <v>62</v>
      </c>
      <c r="J1788" t="s">
        <v>61</v>
      </c>
      <c r="K1788" t="s">
        <v>62</v>
      </c>
      <c r="L1788" t="s">
        <v>62</v>
      </c>
      <c r="M1788" t="s">
        <v>62</v>
      </c>
      <c r="N1788" t="s">
        <v>61</v>
      </c>
    </row>
    <row r="1789" spans="1:14" x14ac:dyDescent="0.2">
      <c r="A1789" s="1" t="s">
        <v>8850</v>
      </c>
      <c r="B1789" s="1" t="s">
        <v>32692</v>
      </c>
      <c r="C1789" t="s">
        <v>6853</v>
      </c>
      <c r="D1789" s="22">
        <v>30333126</v>
      </c>
      <c r="E1789" t="s">
        <v>61</v>
      </c>
      <c r="F1789" t="s">
        <v>61</v>
      </c>
      <c r="G1789" t="s">
        <v>61</v>
      </c>
      <c r="H1789" t="s">
        <v>61</v>
      </c>
      <c r="I1789" t="s">
        <v>61</v>
      </c>
      <c r="J1789" t="s">
        <v>61</v>
      </c>
      <c r="K1789" t="s">
        <v>61</v>
      </c>
      <c r="L1789" t="s">
        <v>62</v>
      </c>
      <c r="M1789" t="s">
        <v>61</v>
      </c>
      <c r="N1789" t="s">
        <v>61</v>
      </c>
    </row>
    <row r="1790" spans="1:14" x14ac:dyDescent="0.2">
      <c r="A1790" s="1" t="s">
        <v>8851</v>
      </c>
      <c r="B1790" s="1" t="s">
        <v>32693</v>
      </c>
      <c r="C1790" t="s">
        <v>6854</v>
      </c>
      <c r="D1790" s="22">
        <v>30333126</v>
      </c>
      <c r="E1790" t="s">
        <v>62</v>
      </c>
      <c r="F1790" t="s">
        <v>61</v>
      </c>
      <c r="G1790" t="s">
        <v>61</v>
      </c>
      <c r="H1790" t="s">
        <v>61</v>
      </c>
      <c r="I1790" t="s">
        <v>62</v>
      </c>
      <c r="J1790" t="s">
        <v>61</v>
      </c>
      <c r="K1790" t="s">
        <v>61</v>
      </c>
      <c r="M1790" t="s">
        <v>62</v>
      </c>
      <c r="N1790" t="s">
        <v>61</v>
      </c>
    </row>
    <row r="1791" spans="1:14" x14ac:dyDescent="0.2">
      <c r="A1791" s="1" t="s">
        <v>8852</v>
      </c>
      <c r="B1791" s="1" t="s">
        <v>32694</v>
      </c>
      <c r="C1791" t="s">
        <v>6855</v>
      </c>
      <c r="D1791" s="22">
        <v>30333126</v>
      </c>
      <c r="E1791" t="s">
        <v>61</v>
      </c>
      <c r="F1791" t="s">
        <v>61</v>
      </c>
      <c r="G1791" t="s">
        <v>61</v>
      </c>
      <c r="H1791" t="s">
        <v>61</v>
      </c>
      <c r="I1791" t="s">
        <v>61</v>
      </c>
      <c r="J1791" t="s">
        <v>61</v>
      </c>
      <c r="K1791" t="s">
        <v>61</v>
      </c>
      <c r="M1791" t="s">
        <v>62</v>
      </c>
      <c r="N1791" t="s">
        <v>61</v>
      </c>
    </row>
    <row r="1792" spans="1:14" x14ac:dyDescent="0.2">
      <c r="A1792" s="1" t="s">
        <v>8853</v>
      </c>
      <c r="B1792" s="1" t="s">
        <v>32695</v>
      </c>
      <c r="C1792" t="s">
        <v>6856</v>
      </c>
      <c r="D1792" s="22">
        <v>30333126</v>
      </c>
      <c r="E1792" t="s">
        <v>61</v>
      </c>
      <c r="F1792" t="s">
        <v>61</v>
      </c>
      <c r="G1792" t="s">
        <v>61</v>
      </c>
      <c r="H1792" t="s">
        <v>61</v>
      </c>
      <c r="I1792" t="s">
        <v>62</v>
      </c>
      <c r="J1792" t="s">
        <v>61</v>
      </c>
      <c r="K1792" t="s">
        <v>61</v>
      </c>
      <c r="M1792" t="s">
        <v>62</v>
      </c>
      <c r="N1792" t="s">
        <v>61</v>
      </c>
    </row>
    <row r="1793" spans="1:14" x14ac:dyDescent="0.2">
      <c r="A1793" s="1" t="s">
        <v>8854</v>
      </c>
      <c r="B1793" s="1" t="s">
        <v>32696</v>
      </c>
      <c r="C1793" t="s">
        <v>6857</v>
      </c>
      <c r="D1793" s="22">
        <v>30333126</v>
      </c>
      <c r="E1793" t="s">
        <v>61</v>
      </c>
      <c r="F1793" t="s">
        <v>61</v>
      </c>
      <c r="G1793" t="s">
        <v>61</v>
      </c>
      <c r="H1793" t="s">
        <v>61</v>
      </c>
      <c r="I1793" t="s">
        <v>61</v>
      </c>
      <c r="J1793" t="s">
        <v>61</v>
      </c>
      <c r="K1793" t="s">
        <v>61</v>
      </c>
      <c r="M1793" t="s">
        <v>61</v>
      </c>
      <c r="N1793" t="s">
        <v>61</v>
      </c>
    </row>
    <row r="1794" spans="1:14" x14ac:dyDescent="0.2">
      <c r="A1794" s="1" t="s">
        <v>8855</v>
      </c>
      <c r="B1794" s="1" t="s">
        <v>32697</v>
      </c>
      <c r="C1794" t="s">
        <v>6858</v>
      </c>
      <c r="D1794" s="22">
        <v>30333126</v>
      </c>
      <c r="E1794" t="s">
        <v>62</v>
      </c>
      <c r="F1794" t="s">
        <v>61</v>
      </c>
      <c r="G1794" t="s">
        <v>61</v>
      </c>
      <c r="H1794" t="s">
        <v>61</v>
      </c>
      <c r="I1794" t="s">
        <v>61</v>
      </c>
      <c r="J1794" t="s">
        <v>61</v>
      </c>
      <c r="K1794" t="s">
        <v>61</v>
      </c>
      <c r="M1794" t="s">
        <v>61</v>
      </c>
      <c r="N1794" t="s">
        <v>61</v>
      </c>
    </row>
    <row r="1795" spans="1:14" x14ac:dyDescent="0.2">
      <c r="A1795" s="1" t="s">
        <v>8856</v>
      </c>
      <c r="B1795" s="1" t="s">
        <v>32698</v>
      </c>
      <c r="C1795" t="s">
        <v>6859</v>
      </c>
      <c r="D1795" s="22">
        <v>30333126</v>
      </c>
      <c r="E1795" t="s">
        <v>62</v>
      </c>
      <c r="F1795" t="s">
        <v>62</v>
      </c>
      <c r="G1795" t="s">
        <v>62</v>
      </c>
      <c r="H1795" t="s">
        <v>61</v>
      </c>
      <c r="I1795" t="s">
        <v>61</v>
      </c>
      <c r="J1795" t="s">
        <v>62</v>
      </c>
      <c r="L1795" t="s">
        <v>62</v>
      </c>
      <c r="M1795" t="s">
        <v>62</v>
      </c>
      <c r="N1795" t="s">
        <v>62</v>
      </c>
    </row>
    <row r="1796" spans="1:14" x14ac:dyDescent="0.2">
      <c r="A1796" s="1" t="s">
        <v>8857</v>
      </c>
      <c r="B1796" s="1" t="s">
        <v>32699</v>
      </c>
      <c r="C1796" t="s">
        <v>6860</v>
      </c>
      <c r="D1796" s="22">
        <v>30333126</v>
      </c>
      <c r="E1796" t="s">
        <v>62</v>
      </c>
      <c r="F1796" t="s">
        <v>62</v>
      </c>
      <c r="G1796" t="s">
        <v>62</v>
      </c>
      <c r="H1796" t="s">
        <v>61</v>
      </c>
      <c r="I1796" t="s">
        <v>62</v>
      </c>
      <c r="K1796" t="s">
        <v>61</v>
      </c>
      <c r="M1796" t="s">
        <v>62</v>
      </c>
      <c r="N1796" t="s">
        <v>62</v>
      </c>
    </row>
    <row r="1797" spans="1:14" x14ac:dyDescent="0.2">
      <c r="A1797" s="1" t="s">
        <v>8858</v>
      </c>
      <c r="B1797" s="1" t="s">
        <v>32700</v>
      </c>
      <c r="C1797" t="s">
        <v>6861</v>
      </c>
      <c r="D1797" s="22">
        <v>30333126</v>
      </c>
      <c r="E1797" t="s">
        <v>62</v>
      </c>
      <c r="F1797" t="s">
        <v>62</v>
      </c>
      <c r="G1797" t="s">
        <v>62</v>
      </c>
      <c r="H1797" t="s">
        <v>61</v>
      </c>
      <c r="I1797" t="s">
        <v>62</v>
      </c>
      <c r="J1797" t="s">
        <v>62</v>
      </c>
      <c r="K1797" t="s">
        <v>61</v>
      </c>
      <c r="L1797" t="s">
        <v>62</v>
      </c>
      <c r="M1797" t="s">
        <v>62</v>
      </c>
      <c r="N1797" t="s">
        <v>62</v>
      </c>
    </row>
    <row r="1798" spans="1:14" x14ac:dyDescent="0.2">
      <c r="A1798" s="1" t="s">
        <v>8859</v>
      </c>
      <c r="B1798" s="1" t="s">
        <v>32701</v>
      </c>
      <c r="C1798" t="s">
        <v>6862</v>
      </c>
      <c r="D1798" s="22">
        <v>30333126</v>
      </c>
      <c r="E1798" t="s">
        <v>62</v>
      </c>
      <c r="F1798" t="s">
        <v>61</v>
      </c>
      <c r="G1798" t="s">
        <v>61</v>
      </c>
      <c r="H1798" t="s">
        <v>61</v>
      </c>
      <c r="I1798" t="s">
        <v>61</v>
      </c>
      <c r="J1798" t="s">
        <v>61</v>
      </c>
      <c r="K1798" t="s">
        <v>62</v>
      </c>
      <c r="L1798" t="s">
        <v>62</v>
      </c>
      <c r="M1798" t="s">
        <v>62</v>
      </c>
      <c r="N1798" t="s">
        <v>61</v>
      </c>
    </row>
    <row r="1799" spans="1:14" x14ac:dyDescent="0.2">
      <c r="A1799" s="1" t="s">
        <v>8860</v>
      </c>
      <c r="B1799" s="1" t="s">
        <v>32702</v>
      </c>
      <c r="C1799" t="s">
        <v>6863</v>
      </c>
      <c r="D1799" s="22">
        <v>30333126</v>
      </c>
      <c r="E1799" t="s">
        <v>62</v>
      </c>
      <c r="F1799" t="s">
        <v>62</v>
      </c>
      <c r="G1799" t="s">
        <v>62</v>
      </c>
      <c r="H1799" t="s">
        <v>61</v>
      </c>
      <c r="I1799" t="s">
        <v>62</v>
      </c>
      <c r="J1799" t="s">
        <v>62</v>
      </c>
      <c r="K1799" t="s">
        <v>61</v>
      </c>
      <c r="M1799" t="s">
        <v>62</v>
      </c>
      <c r="N1799" t="s">
        <v>62</v>
      </c>
    </row>
    <row r="1800" spans="1:14" x14ac:dyDescent="0.2">
      <c r="A1800" s="1" t="s">
        <v>8861</v>
      </c>
      <c r="B1800" s="1" t="s">
        <v>32703</v>
      </c>
      <c r="C1800" t="s">
        <v>6864</v>
      </c>
      <c r="D1800" s="22">
        <v>30333126</v>
      </c>
      <c r="E1800" t="s">
        <v>61</v>
      </c>
      <c r="F1800" t="s">
        <v>61</v>
      </c>
      <c r="G1800" t="s">
        <v>61</v>
      </c>
      <c r="H1800" t="s">
        <v>61</v>
      </c>
      <c r="I1800" t="s">
        <v>61</v>
      </c>
      <c r="K1800" t="s">
        <v>61</v>
      </c>
      <c r="L1800" t="s">
        <v>61</v>
      </c>
      <c r="M1800" t="s">
        <v>61</v>
      </c>
      <c r="N1800" t="s">
        <v>61</v>
      </c>
    </row>
    <row r="1801" spans="1:14" x14ac:dyDescent="0.2">
      <c r="A1801" s="1" t="s">
        <v>8862</v>
      </c>
      <c r="B1801" s="1" t="s">
        <v>32704</v>
      </c>
      <c r="C1801" t="s">
        <v>6865</v>
      </c>
      <c r="D1801" s="22">
        <v>30333126</v>
      </c>
      <c r="E1801" t="s">
        <v>62</v>
      </c>
      <c r="F1801" t="s">
        <v>61</v>
      </c>
      <c r="G1801" t="s">
        <v>61</v>
      </c>
      <c r="H1801" t="s">
        <v>61</v>
      </c>
      <c r="I1801" t="s">
        <v>61</v>
      </c>
      <c r="J1801" t="s">
        <v>61</v>
      </c>
      <c r="K1801" t="s">
        <v>62</v>
      </c>
      <c r="L1801" t="s">
        <v>62</v>
      </c>
      <c r="M1801" t="s">
        <v>62</v>
      </c>
      <c r="N1801" t="s">
        <v>61</v>
      </c>
    </row>
    <row r="1802" spans="1:14" x14ac:dyDescent="0.2">
      <c r="A1802" s="1" t="s">
        <v>8863</v>
      </c>
      <c r="B1802" s="1" t="s">
        <v>32705</v>
      </c>
      <c r="C1802" t="s">
        <v>6866</v>
      </c>
      <c r="D1802" s="22">
        <v>30333126</v>
      </c>
      <c r="E1802" t="s">
        <v>62</v>
      </c>
      <c r="G1802" t="s">
        <v>61</v>
      </c>
      <c r="H1802" t="s">
        <v>61</v>
      </c>
      <c r="I1802" t="s">
        <v>62</v>
      </c>
      <c r="J1802" t="s">
        <v>61</v>
      </c>
      <c r="K1802" t="s">
        <v>61</v>
      </c>
      <c r="L1802" t="s">
        <v>62</v>
      </c>
      <c r="M1802" t="s">
        <v>62</v>
      </c>
      <c r="N1802" t="s">
        <v>61</v>
      </c>
    </row>
    <row r="1803" spans="1:14" x14ac:dyDescent="0.2">
      <c r="A1803" s="1" t="s">
        <v>8864</v>
      </c>
      <c r="B1803" s="1" t="s">
        <v>32706</v>
      </c>
      <c r="C1803" t="s">
        <v>6867</v>
      </c>
      <c r="D1803" s="22">
        <v>30333126</v>
      </c>
      <c r="E1803" t="s">
        <v>62</v>
      </c>
      <c r="F1803" t="s">
        <v>61</v>
      </c>
      <c r="G1803" t="s">
        <v>61</v>
      </c>
      <c r="H1803" t="s">
        <v>61</v>
      </c>
      <c r="I1803" t="s">
        <v>62</v>
      </c>
      <c r="J1803" t="s">
        <v>61</v>
      </c>
      <c r="K1803" t="s">
        <v>62</v>
      </c>
      <c r="L1803" t="s">
        <v>62</v>
      </c>
      <c r="M1803" t="s">
        <v>62</v>
      </c>
      <c r="N1803" t="s">
        <v>61</v>
      </c>
    </row>
    <row r="1804" spans="1:14" x14ac:dyDescent="0.2">
      <c r="A1804" s="1" t="s">
        <v>8865</v>
      </c>
      <c r="B1804" s="1" t="s">
        <v>32707</v>
      </c>
      <c r="C1804" t="s">
        <v>6868</v>
      </c>
      <c r="D1804" s="22">
        <v>30333126</v>
      </c>
      <c r="E1804" t="s">
        <v>62</v>
      </c>
      <c r="G1804" t="s">
        <v>61</v>
      </c>
      <c r="H1804" t="s">
        <v>62</v>
      </c>
      <c r="I1804" t="s">
        <v>62</v>
      </c>
      <c r="J1804" t="s">
        <v>61</v>
      </c>
      <c r="K1804" t="s">
        <v>61</v>
      </c>
      <c r="L1804" t="s">
        <v>62</v>
      </c>
      <c r="M1804" t="s">
        <v>62</v>
      </c>
      <c r="N1804" t="s">
        <v>61</v>
      </c>
    </row>
    <row r="1805" spans="1:14" x14ac:dyDescent="0.2">
      <c r="A1805" s="1" t="s">
        <v>8866</v>
      </c>
      <c r="B1805" s="1" t="s">
        <v>32708</v>
      </c>
      <c r="C1805" t="s">
        <v>6869</v>
      </c>
      <c r="D1805" s="22">
        <v>30333126</v>
      </c>
      <c r="E1805" t="s">
        <v>61</v>
      </c>
      <c r="F1805" t="s">
        <v>61</v>
      </c>
      <c r="G1805" t="s">
        <v>61</v>
      </c>
      <c r="H1805" t="s">
        <v>61</v>
      </c>
      <c r="I1805" t="s">
        <v>61</v>
      </c>
      <c r="J1805" t="s">
        <v>61</v>
      </c>
      <c r="K1805" t="s">
        <v>61</v>
      </c>
      <c r="M1805" t="s">
        <v>61</v>
      </c>
      <c r="N1805" t="s">
        <v>61</v>
      </c>
    </row>
    <row r="1806" spans="1:14" x14ac:dyDescent="0.2">
      <c r="A1806" s="1" t="s">
        <v>8867</v>
      </c>
      <c r="B1806" s="1" t="s">
        <v>32709</v>
      </c>
      <c r="C1806" t="s">
        <v>6870</v>
      </c>
      <c r="D1806" s="22">
        <v>30333126</v>
      </c>
      <c r="E1806" t="s">
        <v>61</v>
      </c>
      <c r="F1806" t="s">
        <v>61</v>
      </c>
      <c r="G1806" t="s">
        <v>61</v>
      </c>
      <c r="H1806" t="s">
        <v>61</v>
      </c>
      <c r="I1806" t="s">
        <v>61</v>
      </c>
      <c r="J1806" t="s">
        <v>61</v>
      </c>
      <c r="K1806" t="s">
        <v>61</v>
      </c>
      <c r="M1806" t="s">
        <v>61</v>
      </c>
      <c r="N1806" t="s">
        <v>61</v>
      </c>
    </row>
    <row r="1807" spans="1:14" x14ac:dyDescent="0.2">
      <c r="A1807" s="1" t="s">
        <v>8868</v>
      </c>
      <c r="B1807" s="1" t="s">
        <v>32710</v>
      </c>
      <c r="C1807" t="s">
        <v>6871</v>
      </c>
      <c r="D1807" s="22">
        <v>30333126</v>
      </c>
      <c r="E1807" t="s">
        <v>61</v>
      </c>
      <c r="F1807" t="s">
        <v>61</v>
      </c>
      <c r="G1807" t="s">
        <v>61</v>
      </c>
      <c r="H1807" t="s">
        <v>61</v>
      </c>
      <c r="I1807" t="s">
        <v>62</v>
      </c>
      <c r="J1807" t="s">
        <v>61</v>
      </c>
      <c r="K1807" t="s">
        <v>62</v>
      </c>
      <c r="L1807" t="s">
        <v>62</v>
      </c>
      <c r="M1807" t="s">
        <v>61</v>
      </c>
      <c r="N1807" t="s">
        <v>61</v>
      </c>
    </row>
    <row r="1808" spans="1:14" x14ac:dyDescent="0.2">
      <c r="A1808" s="1" t="s">
        <v>8869</v>
      </c>
      <c r="B1808" s="1" t="s">
        <v>32711</v>
      </c>
      <c r="C1808" t="s">
        <v>6872</v>
      </c>
      <c r="D1808" s="22">
        <v>30333126</v>
      </c>
      <c r="E1808" t="s">
        <v>61</v>
      </c>
      <c r="F1808" t="s">
        <v>61</v>
      </c>
      <c r="G1808" t="s">
        <v>61</v>
      </c>
      <c r="H1808" t="s">
        <v>61</v>
      </c>
      <c r="I1808" t="s">
        <v>61</v>
      </c>
      <c r="J1808" t="s">
        <v>61</v>
      </c>
      <c r="K1808" t="s">
        <v>61</v>
      </c>
      <c r="M1808" t="s">
        <v>62</v>
      </c>
      <c r="N1808" t="s">
        <v>61</v>
      </c>
    </row>
    <row r="1809" spans="1:14" x14ac:dyDescent="0.2">
      <c r="A1809" s="1" t="s">
        <v>8870</v>
      </c>
      <c r="B1809" s="1" t="s">
        <v>32712</v>
      </c>
      <c r="C1809" t="s">
        <v>6873</v>
      </c>
      <c r="D1809" s="22">
        <v>30333126</v>
      </c>
      <c r="E1809" t="s">
        <v>61</v>
      </c>
      <c r="F1809" t="s">
        <v>61</v>
      </c>
      <c r="G1809" t="s">
        <v>61</v>
      </c>
      <c r="H1809" t="s">
        <v>61</v>
      </c>
      <c r="I1809" t="s">
        <v>61</v>
      </c>
      <c r="J1809" t="s">
        <v>61</v>
      </c>
      <c r="K1809" t="s">
        <v>61</v>
      </c>
      <c r="M1809" t="s">
        <v>61</v>
      </c>
      <c r="N1809" t="s">
        <v>61</v>
      </c>
    </row>
    <row r="1810" spans="1:14" x14ac:dyDescent="0.2">
      <c r="A1810" s="1" t="s">
        <v>8871</v>
      </c>
      <c r="B1810" s="1" t="s">
        <v>32713</v>
      </c>
      <c r="C1810" t="s">
        <v>6874</v>
      </c>
      <c r="D1810" s="22">
        <v>30333126</v>
      </c>
      <c r="E1810" t="s">
        <v>62</v>
      </c>
      <c r="G1810" t="s">
        <v>61</v>
      </c>
      <c r="H1810" t="s">
        <v>61</v>
      </c>
      <c r="I1810" t="s">
        <v>61</v>
      </c>
      <c r="J1810" t="s">
        <v>61</v>
      </c>
      <c r="K1810" t="s">
        <v>62</v>
      </c>
      <c r="L1810" t="s">
        <v>62</v>
      </c>
      <c r="M1810" t="s">
        <v>62</v>
      </c>
      <c r="N1810" t="s">
        <v>61</v>
      </c>
    </row>
    <row r="1811" spans="1:14" x14ac:dyDescent="0.2">
      <c r="A1811" s="1" t="s">
        <v>8872</v>
      </c>
      <c r="B1811" s="1" t="s">
        <v>32714</v>
      </c>
      <c r="C1811" t="s">
        <v>6875</v>
      </c>
      <c r="D1811" s="22">
        <v>30333126</v>
      </c>
      <c r="E1811" t="s">
        <v>61</v>
      </c>
      <c r="F1811" t="s">
        <v>61</v>
      </c>
      <c r="G1811" t="s">
        <v>61</v>
      </c>
      <c r="H1811" t="s">
        <v>61</v>
      </c>
      <c r="I1811" t="s">
        <v>61</v>
      </c>
      <c r="J1811" t="s">
        <v>61</v>
      </c>
      <c r="K1811" t="s">
        <v>61</v>
      </c>
      <c r="L1811" t="s">
        <v>62</v>
      </c>
      <c r="M1811" t="s">
        <v>62</v>
      </c>
      <c r="N1811" t="s">
        <v>61</v>
      </c>
    </row>
    <row r="1812" spans="1:14" x14ac:dyDescent="0.2">
      <c r="A1812" s="1" t="s">
        <v>8873</v>
      </c>
      <c r="B1812" s="1" t="s">
        <v>32715</v>
      </c>
      <c r="C1812" t="s">
        <v>6876</v>
      </c>
      <c r="D1812" s="22">
        <v>30333126</v>
      </c>
      <c r="E1812" t="s">
        <v>62</v>
      </c>
      <c r="F1812" t="s">
        <v>61</v>
      </c>
      <c r="G1812" t="s">
        <v>61</v>
      </c>
      <c r="H1812" t="s">
        <v>61</v>
      </c>
      <c r="I1812" t="s">
        <v>61</v>
      </c>
      <c r="J1812" t="s">
        <v>61</v>
      </c>
      <c r="K1812" t="s">
        <v>62</v>
      </c>
      <c r="L1812" t="s">
        <v>62</v>
      </c>
      <c r="M1812" t="s">
        <v>62</v>
      </c>
      <c r="N1812" t="s">
        <v>61</v>
      </c>
    </row>
    <row r="1813" spans="1:14" x14ac:dyDescent="0.2">
      <c r="A1813" s="1" t="s">
        <v>8874</v>
      </c>
      <c r="B1813" s="1" t="s">
        <v>32716</v>
      </c>
      <c r="C1813" t="s">
        <v>6877</v>
      </c>
      <c r="D1813" s="22">
        <v>30333126</v>
      </c>
      <c r="E1813" t="s">
        <v>61</v>
      </c>
      <c r="F1813" t="s">
        <v>61</v>
      </c>
      <c r="G1813" t="s">
        <v>61</v>
      </c>
      <c r="I1813" t="s">
        <v>61</v>
      </c>
      <c r="J1813" t="s">
        <v>62</v>
      </c>
      <c r="K1813" t="s">
        <v>61</v>
      </c>
      <c r="L1813" t="s">
        <v>61</v>
      </c>
      <c r="M1813" t="s">
        <v>61</v>
      </c>
      <c r="N1813" t="s">
        <v>61</v>
      </c>
    </row>
    <row r="1814" spans="1:14" x14ac:dyDescent="0.2">
      <c r="A1814" s="1" t="s">
        <v>8875</v>
      </c>
      <c r="B1814" s="1" t="s">
        <v>32717</v>
      </c>
      <c r="C1814" t="s">
        <v>6878</v>
      </c>
      <c r="D1814" s="22">
        <v>30333126</v>
      </c>
      <c r="E1814" t="s">
        <v>61</v>
      </c>
      <c r="F1814" t="s">
        <v>61</v>
      </c>
      <c r="G1814" t="s">
        <v>61</v>
      </c>
      <c r="H1814" t="s">
        <v>61</v>
      </c>
      <c r="I1814" t="s">
        <v>61</v>
      </c>
      <c r="J1814" t="s">
        <v>61</v>
      </c>
      <c r="K1814" t="s">
        <v>61</v>
      </c>
      <c r="L1814" t="s">
        <v>62</v>
      </c>
      <c r="M1814" t="s">
        <v>62</v>
      </c>
      <c r="N1814" t="s">
        <v>61</v>
      </c>
    </row>
    <row r="1815" spans="1:14" x14ac:dyDescent="0.2">
      <c r="A1815" s="1" t="s">
        <v>8876</v>
      </c>
      <c r="B1815" s="1" t="s">
        <v>32718</v>
      </c>
      <c r="C1815" t="s">
        <v>6879</v>
      </c>
      <c r="D1815" s="22">
        <v>30333126</v>
      </c>
      <c r="E1815" t="s">
        <v>62</v>
      </c>
      <c r="F1815" t="s">
        <v>61</v>
      </c>
      <c r="G1815" t="s">
        <v>61</v>
      </c>
      <c r="H1815" t="s">
        <v>61</v>
      </c>
      <c r="I1815" t="s">
        <v>61</v>
      </c>
      <c r="J1815" t="s">
        <v>61</v>
      </c>
      <c r="K1815" t="s">
        <v>61</v>
      </c>
      <c r="M1815" t="s">
        <v>62</v>
      </c>
      <c r="N1815" t="s">
        <v>61</v>
      </c>
    </row>
    <row r="1816" spans="1:14" x14ac:dyDescent="0.2">
      <c r="A1816" s="1" t="s">
        <v>8877</v>
      </c>
      <c r="B1816" s="1" t="s">
        <v>32719</v>
      </c>
      <c r="C1816" t="s">
        <v>6880</v>
      </c>
      <c r="D1816" s="22">
        <v>30333126</v>
      </c>
      <c r="E1816" t="s">
        <v>61</v>
      </c>
      <c r="F1816" t="s">
        <v>61</v>
      </c>
      <c r="G1816" t="s">
        <v>61</v>
      </c>
      <c r="H1816" t="s">
        <v>61</v>
      </c>
      <c r="I1816" t="s">
        <v>62</v>
      </c>
      <c r="J1816" t="s">
        <v>61</v>
      </c>
      <c r="K1816" t="s">
        <v>61</v>
      </c>
      <c r="L1816" t="s">
        <v>62</v>
      </c>
      <c r="M1816" t="s">
        <v>62</v>
      </c>
      <c r="N1816" t="s">
        <v>61</v>
      </c>
    </row>
    <row r="1817" spans="1:14" x14ac:dyDescent="0.2">
      <c r="A1817" s="1" t="s">
        <v>8878</v>
      </c>
      <c r="B1817" s="1" t="s">
        <v>32720</v>
      </c>
      <c r="C1817" t="s">
        <v>6881</v>
      </c>
      <c r="D1817" s="22">
        <v>30333126</v>
      </c>
      <c r="E1817" t="s">
        <v>61</v>
      </c>
      <c r="F1817" t="s">
        <v>61</v>
      </c>
      <c r="G1817" t="s">
        <v>61</v>
      </c>
      <c r="H1817" t="s">
        <v>61</v>
      </c>
      <c r="I1817" t="s">
        <v>61</v>
      </c>
      <c r="J1817" t="s">
        <v>61</v>
      </c>
      <c r="K1817" t="s">
        <v>61</v>
      </c>
      <c r="M1817" t="s">
        <v>61</v>
      </c>
      <c r="N1817" t="s">
        <v>61</v>
      </c>
    </row>
    <row r="1818" spans="1:14" x14ac:dyDescent="0.2">
      <c r="A1818" s="1" t="s">
        <v>8879</v>
      </c>
      <c r="B1818" s="1" t="s">
        <v>32721</v>
      </c>
      <c r="C1818" t="s">
        <v>6882</v>
      </c>
      <c r="D1818" s="22">
        <v>30333126</v>
      </c>
      <c r="E1818" t="s">
        <v>62</v>
      </c>
      <c r="F1818" t="s">
        <v>61</v>
      </c>
      <c r="G1818" t="s">
        <v>61</v>
      </c>
      <c r="H1818" t="s">
        <v>61</v>
      </c>
      <c r="I1818" t="s">
        <v>61</v>
      </c>
      <c r="J1818" t="s">
        <v>61</v>
      </c>
      <c r="K1818" t="s">
        <v>62</v>
      </c>
      <c r="L1818" t="s">
        <v>62</v>
      </c>
      <c r="M1818" t="s">
        <v>62</v>
      </c>
      <c r="N1818" t="s">
        <v>61</v>
      </c>
    </row>
    <row r="1819" spans="1:14" x14ac:dyDescent="0.2">
      <c r="A1819" s="1" t="s">
        <v>8880</v>
      </c>
      <c r="B1819" s="1" t="s">
        <v>32722</v>
      </c>
      <c r="C1819" t="s">
        <v>6883</v>
      </c>
      <c r="D1819" s="22">
        <v>30333126</v>
      </c>
      <c r="E1819" t="s">
        <v>61</v>
      </c>
      <c r="F1819" t="s">
        <v>61</v>
      </c>
      <c r="G1819" t="s">
        <v>61</v>
      </c>
      <c r="H1819" t="s">
        <v>61</v>
      </c>
      <c r="I1819" t="s">
        <v>61</v>
      </c>
      <c r="J1819" t="s">
        <v>61</v>
      </c>
      <c r="K1819" t="s">
        <v>61</v>
      </c>
      <c r="M1819" t="s">
        <v>61</v>
      </c>
      <c r="N1819" t="s">
        <v>61</v>
      </c>
    </row>
    <row r="1820" spans="1:14" x14ac:dyDescent="0.2">
      <c r="A1820" s="1" t="s">
        <v>8881</v>
      </c>
      <c r="B1820" s="1" t="s">
        <v>32723</v>
      </c>
      <c r="C1820" t="s">
        <v>6884</v>
      </c>
      <c r="D1820" s="22">
        <v>30333126</v>
      </c>
      <c r="E1820" t="s">
        <v>62</v>
      </c>
      <c r="F1820" t="s">
        <v>62</v>
      </c>
      <c r="G1820" t="s">
        <v>62</v>
      </c>
      <c r="H1820" t="s">
        <v>62</v>
      </c>
      <c r="I1820" t="s">
        <v>62</v>
      </c>
      <c r="J1820" t="s">
        <v>62</v>
      </c>
      <c r="K1820" t="s">
        <v>61</v>
      </c>
      <c r="L1820" t="s">
        <v>62</v>
      </c>
      <c r="M1820" t="s">
        <v>61</v>
      </c>
      <c r="N1820" t="s">
        <v>62</v>
      </c>
    </row>
    <row r="1821" spans="1:14" x14ac:dyDescent="0.2">
      <c r="A1821" s="1" t="s">
        <v>8882</v>
      </c>
      <c r="B1821" s="1" t="s">
        <v>32724</v>
      </c>
      <c r="C1821" t="s">
        <v>6885</v>
      </c>
      <c r="D1821" s="22">
        <v>30333126</v>
      </c>
      <c r="E1821" t="s">
        <v>61</v>
      </c>
      <c r="F1821" t="s">
        <v>61</v>
      </c>
      <c r="G1821" t="s">
        <v>61</v>
      </c>
      <c r="H1821" t="s">
        <v>61</v>
      </c>
      <c r="I1821" t="s">
        <v>61</v>
      </c>
      <c r="J1821" t="s">
        <v>61</v>
      </c>
      <c r="K1821" t="s">
        <v>61</v>
      </c>
      <c r="M1821" t="s">
        <v>61</v>
      </c>
      <c r="N1821" t="s">
        <v>61</v>
      </c>
    </row>
    <row r="1822" spans="1:14" x14ac:dyDescent="0.2">
      <c r="A1822" s="1" t="s">
        <v>8883</v>
      </c>
      <c r="B1822" s="1" t="s">
        <v>32725</v>
      </c>
      <c r="C1822" t="s">
        <v>6886</v>
      </c>
      <c r="D1822" s="22">
        <v>30333126</v>
      </c>
      <c r="E1822" t="s">
        <v>62</v>
      </c>
      <c r="G1822" t="s">
        <v>61</v>
      </c>
      <c r="H1822" t="s">
        <v>61</v>
      </c>
      <c r="I1822" t="s">
        <v>61</v>
      </c>
      <c r="J1822" t="s">
        <v>61</v>
      </c>
      <c r="K1822" t="s">
        <v>62</v>
      </c>
      <c r="L1822" t="s">
        <v>62</v>
      </c>
      <c r="M1822" t="s">
        <v>62</v>
      </c>
      <c r="N1822" t="s">
        <v>61</v>
      </c>
    </row>
    <row r="1823" spans="1:14" x14ac:dyDescent="0.2">
      <c r="A1823" s="1" t="s">
        <v>8884</v>
      </c>
      <c r="B1823" s="1" t="s">
        <v>32726</v>
      </c>
      <c r="C1823" t="s">
        <v>6887</v>
      </c>
      <c r="D1823" s="22">
        <v>30333126</v>
      </c>
      <c r="E1823" t="s">
        <v>62</v>
      </c>
      <c r="F1823" t="s">
        <v>62</v>
      </c>
      <c r="G1823" t="s">
        <v>62</v>
      </c>
      <c r="H1823" t="s">
        <v>61</v>
      </c>
      <c r="I1823" t="s">
        <v>61</v>
      </c>
      <c r="J1823" t="s">
        <v>62</v>
      </c>
      <c r="K1823" t="s">
        <v>61</v>
      </c>
      <c r="L1823" t="s">
        <v>62</v>
      </c>
      <c r="M1823" t="s">
        <v>62</v>
      </c>
      <c r="N1823" t="s">
        <v>62</v>
      </c>
    </row>
    <row r="1824" spans="1:14" x14ac:dyDescent="0.2">
      <c r="A1824" s="1" t="s">
        <v>8885</v>
      </c>
      <c r="B1824" s="1" t="s">
        <v>32727</v>
      </c>
      <c r="C1824" t="s">
        <v>6888</v>
      </c>
      <c r="D1824" s="22">
        <v>30333126</v>
      </c>
      <c r="E1824" t="s">
        <v>62</v>
      </c>
      <c r="F1824" t="s">
        <v>62</v>
      </c>
      <c r="G1824" t="s">
        <v>62</v>
      </c>
      <c r="H1824" t="s">
        <v>61</v>
      </c>
      <c r="I1824" t="s">
        <v>61</v>
      </c>
      <c r="J1824" t="s">
        <v>62</v>
      </c>
      <c r="K1824" t="s">
        <v>61</v>
      </c>
      <c r="L1824" t="s">
        <v>62</v>
      </c>
      <c r="M1824" t="s">
        <v>62</v>
      </c>
      <c r="N1824" t="s">
        <v>62</v>
      </c>
    </row>
    <row r="1825" spans="1:14" x14ac:dyDescent="0.2">
      <c r="A1825" s="1" t="s">
        <v>8886</v>
      </c>
      <c r="B1825" s="1" t="s">
        <v>32728</v>
      </c>
      <c r="C1825" t="s">
        <v>6889</v>
      </c>
      <c r="D1825" s="22">
        <v>30333126</v>
      </c>
      <c r="E1825" t="s">
        <v>62</v>
      </c>
      <c r="F1825" t="s">
        <v>61</v>
      </c>
      <c r="G1825" t="s">
        <v>61</v>
      </c>
      <c r="H1825" t="s">
        <v>61</v>
      </c>
      <c r="I1825" t="s">
        <v>61</v>
      </c>
      <c r="J1825" t="s">
        <v>61</v>
      </c>
      <c r="K1825" t="s">
        <v>62</v>
      </c>
      <c r="L1825" t="s">
        <v>62</v>
      </c>
      <c r="M1825" t="s">
        <v>61</v>
      </c>
      <c r="N1825" t="s">
        <v>61</v>
      </c>
    </row>
    <row r="1826" spans="1:14" x14ac:dyDescent="0.2">
      <c r="A1826" s="1" t="s">
        <v>8887</v>
      </c>
      <c r="B1826" s="1" t="s">
        <v>32729</v>
      </c>
      <c r="C1826" t="s">
        <v>6890</v>
      </c>
      <c r="D1826" s="22">
        <v>30333126</v>
      </c>
      <c r="E1826" t="s">
        <v>62</v>
      </c>
      <c r="G1826" t="s">
        <v>61</v>
      </c>
      <c r="H1826" t="s">
        <v>61</v>
      </c>
      <c r="I1826" t="s">
        <v>62</v>
      </c>
      <c r="J1826" t="s">
        <v>61</v>
      </c>
      <c r="K1826" t="s">
        <v>62</v>
      </c>
      <c r="L1826" t="s">
        <v>62</v>
      </c>
      <c r="M1826" t="s">
        <v>62</v>
      </c>
      <c r="N1826" t="s">
        <v>61</v>
      </c>
    </row>
    <row r="1827" spans="1:14" x14ac:dyDescent="0.2">
      <c r="A1827" s="1" t="s">
        <v>8888</v>
      </c>
      <c r="B1827" s="1" t="s">
        <v>32730</v>
      </c>
      <c r="C1827" t="s">
        <v>6891</v>
      </c>
      <c r="D1827" s="22">
        <v>30333126</v>
      </c>
      <c r="E1827" t="s">
        <v>62</v>
      </c>
      <c r="F1827" t="s">
        <v>62</v>
      </c>
      <c r="G1827" t="s">
        <v>62</v>
      </c>
      <c r="H1827" t="s">
        <v>62</v>
      </c>
      <c r="I1827" t="s">
        <v>62</v>
      </c>
      <c r="J1827" t="s">
        <v>62</v>
      </c>
      <c r="K1827" t="s">
        <v>62</v>
      </c>
      <c r="L1827" t="s">
        <v>62</v>
      </c>
      <c r="M1827" t="s">
        <v>62</v>
      </c>
      <c r="N1827" t="s">
        <v>62</v>
      </c>
    </row>
    <row r="1828" spans="1:14" x14ac:dyDescent="0.2">
      <c r="A1828" s="1" t="s">
        <v>8889</v>
      </c>
      <c r="B1828" s="1" t="s">
        <v>32731</v>
      </c>
      <c r="C1828" t="s">
        <v>6892</v>
      </c>
      <c r="D1828" s="22">
        <v>30333126</v>
      </c>
      <c r="E1828" t="s">
        <v>62</v>
      </c>
      <c r="F1828" t="s">
        <v>62</v>
      </c>
      <c r="G1828" t="s">
        <v>62</v>
      </c>
      <c r="H1828" t="s">
        <v>61</v>
      </c>
      <c r="I1828" t="s">
        <v>62</v>
      </c>
      <c r="J1828" t="s">
        <v>62</v>
      </c>
      <c r="K1828" t="s">
        <v>61</v>
      </c>
      <c r="L1828" t="s">
        <v>62</v>
      </c>
      <c r="M1828" t="s">
        <v>62</v>
      </c>
      <c r="N1828" t="s">
        <v>62</v>
      </c>
    </row>
    <row r="1829" spans="1:14" x14ac:dyDescent="0.2">
      <c r="A1829" s="1" t="s">
        <v>8890</v>
      </c>
      <c r="B1829" s="1" t="s">
        <v>32732</v>
      </c>
      <c r="C1829" t="s">
        <v>6893</v>
      </c>
      <c r="D1829" s="22">
        <v>30333126</v>
      </c>
      <c r="E1829" t="s">
        <v>61</v>
      </c>
      <c r="F1829" t="s">
        <v>61</v>
      </c>
      <c r="G1829" t="s">
        <v>61</v>
      </c>
      <c r="H1829" t="s">
        <v>61</v>
      </c>
      <c r="I1829" t="s">
        <v>62</v>
      </c>
      <c r="J1829" t="s">
        <v>61</v>
      </c>
      <c r="K1829" t="s">
        <v>61</v>
      </c>
      <c r="L1829" t="s">
        <v>61</v>
      </c>
      <c r="M1829" t="s">
        <v>62</v>
      </c>
      <c r="N1829" t="s">
        <v>61</v>
      </c>
    </row>
    <row r="1830" spans="1:14" x14ac:dyDescent="0.2">
      <c r="A1830" s="1" t="s">
        <v>8891</v>
      </c>
      <c r="B1830" s="1" t="s">
        <v>32733</v>
      </c>
      <c r="C1830" t="s">
        <v>6894</v>
      </c>
      <c r="D1830" s="22">
        <v>30333126</v>
      </c>
      <c r="E1830" t="s">
        <v>62</v>
      </c>
      <c r="F1830" t="s">
        <v>62</v>
      </c>
      <c r="G1830" t="s">
        <v>62</v>
      </c>
      <c r="H1830" t="s">
        <v>61</v>
      </c>
      <c r="I1830" t="s">
        <v>62</v>
      </c>
      <c r="J1830" t="s">
        <v>62</v>
      </c>
      <c r="K1830" t="s">
        <v>61</v>
      </c>
      <c r="M1830" t="s">
        <v>62</v>
      </c>
      <c r="N1830" t="s">
        <v>62</v>
      </c>
    </row>
    <row r="1831" spans="1:14" x14ac:dyDescent="0.2">
      <c r="A1831" s="1" t="s">
        <v>8892</v>
      </c>
      <c r="B1831" s="1" t="s">
        <v>32734</v>
      </c>
      <c r="C1831" t="s">
        <v>6895</v>
      </c>
      <c r="D1831" s="22">
        <v>30333126</v>
      </c>
      <c r="E1831" t="s">
        <v>62</v>
      </c>
      <c r="F1831" t="s">
        <v>62</v>
      </c>
      <c r="G1831" t="s">
        <v>62</v>
      </c>
      <c r="H1831" t="s">
        <v>61</v>
      </c>
      <c r="I1831" t="s">
        <v>62</v>
      </c>
      <c r="J1831" t="s">
        <v>62</v>
      </c>
      <c r="K1831" t="s">
        <v>61</v>
      </c>
      <c r="L1831" t="s">
        <v>62</v>
      </c>
      <c r="M1831" t="s">
        <v>62</v>
      </c>
      <c r="N1831" t="s">
        <v>62</v>
      </c>
    </row>
    <row r="1832" spans="1:14" x14ac:dyDescent="0.2">
      <c r="A1832" s="1" t="s">
        <v>8893</v>
      </c>
      <c r="B1832" s="1" t="s">
        <v>32735</v>
      </c>
      <c r="C1832" t="s">
        <v>6896</v>
      </c>
      <c r="D1832" s="22">
        <v>30333126</v>
      </c>
      <c r="E1832" t="s">
        <v>62</v>
      </c>
      <c r="F1832" t="s">
        <v>61</v>
      </c>
      <c r="G1832" t="s">
        <v>61</v>
      </c>
      <c r="H1832" t="s">
        <v>61</v>
      </c>
      <c r="I1832" t="s">
        <v>62</v>
      </c>
      <c r="J1832" t="s">
        <v>61</v>
      </c>
      <c r="K1832" t="s">
        <v>61</v>
      </c>
      <c r="L1832" t="s">
        <v>61</v>
      </c>
      <c r="M1832" t="s">
        <v>62</v>
      </c>
      <c r="N1832" t="s">
        <v>61</v>
      </c>
    </row>
    <row r="1833" spans="1:14" x14ac:dyDescent="0.2">
      <c r="A1833" s="1" t="s">
        <v>8894</v>
      </c>
      <c r="B1833" s="1" t="s">
        <v>32736</v>
      </c>
      <c r="C1833" t="s">
        <v>6897</v>
      </c>
      <c r="D1833" s="22">
        <v>30333126</v>
      </c>
      <c r="E1833" t="s">
        <v>62</v>
      </c>
      <c r="F1833" t="s">
        <v>62</v>
      </c>
      <c r="G1833" t="s">
        <v>62</v>
      </c>
      <c r="H1833" t="s">
        <v>61</v>
      </c>
      <c r="I1833" t="s">
        <v>62</v>
      </c>
      <c r="J1833" t="s">
        <v>62</v>
      </c>
      <c r="K1833" t="s">
        <v>61</v>
      </c>
      <c r="L1833" t="s">
        <v>62</v>
      </c>
      <c r="M1833" t="s">
        <v>62</v>
      </c>
      <c r="N1833" t="s">
        <v>62</v>
      </c>
    </row>
    <row r="1834" spans="1:14" x14ac:dyDescent="0.2">
      <c r="A1834" s="1" t="s">
        <v>8895</v>
      </c>
      <c r="B1834" s="1" t="s">
        <v>32737</v>
      </c>
      <c r="C1834" t="s">
        <v>6898</v>
      </c>
      <c r="D1834" s="22">
        <v>30333126</v>
      </c>
      <c r="E1834" t="s">
        <v>62</v>
      </c>
      <c r="F1834" t="s">
        <v>62</v>
      </c>
      <c r="G1834" t="s">
        <v>62</v>
      </c>
      <c r="H1834" t="s">
        <v>61</v>
      </c>
      <c r="I1834" t="s">
        <v>62</v>
      </c>
      <c r="J1834" t="s">
        <v>62</v>
      </c>
      <c r="K1834" t="s">
        <v>61</v>
      </c>
      <c r="M1834" t="s">
        <v>62</v>
      </c>
      <c r="N1834" t="s">
        <v>62</v>
      </c>
    </row>
    <row r="1835" spans="1:14" x14ac:dyDescent="0.2">
      <c r="A1835" s="1" t="s">
        <v>8896</v>
      </c>
      <c r="B1835" s="1" t="s">
        <v>32738</v>
      </c>
      <c r="C1835" t="s">
        <v>6899</v>
      </c>
      <c r="D1835" s="22">
        <v>30333126</v>
      </c>
      <c r="E1835" t="s">
        <v>61</v>
      </c>
      <c r="F1835" t="s">
        <v>61</v>
      </c>
      <c r="G1835" t="s">
        <v>61</v>
      </c>
      <c r="H1835" t="s">
        <v>61</v>
      </c>
      <c r="I1835" t="s">
        <v>62</v>
      </c>
      <c r="J1835" t="s">
        <v>61</v>
      </c>
      <c r="K1835" t="s">
        <v>62</v>
      </c>
      <c r="L1835" t="s">
        <v>62</v>
      </c>
      <c r="M1835" t="s">
        <v>62</v>
      </c>
      <c r="N1835" t="s">
        <v>61</v>
      </c>
    </row>
    <row r="1836" spans="1:14" x14ac:dyDescent="0.2">
      <c r="A1836" s="1" t="s">
        <v>8897</v>
      </c>
      <c r="B1836" s="1" t="s">
        <v>32739</v>
      </c>
      <c r="C1836" t="s">
        <v>6900</v>
      </c>
      <c r="D1836" s="22">
        <v>30333126</v>
      </c>
      <c r="E1836" t="s">
        <v>61</v>
      </c>
      <c r="F1836" t="s">
        <v>61</v>
      </c>
      <c r="G1836" t="s">
        <v>61</v>
      </c>
      <c r="H1836" t="s">
        <v>61</v>
      </c>
      <c r="I1836" t="s">
        <v>62</v>
      </c>
      <c r="J1836" t="s">
        <v>61</v>
      </c>
      <c r="K1836" t="s">
        <v>62</v>
      </c>
      <c r="L1836" t="s">
        <v>62</v>
      </c>
      <c r="M1836" t="s">
        <v>62</v>
      </c>
      <c r="N1836" t="s">
        <v>61</v>
      </c>
    </row>
    <row r="1837" spans="1:14" x14ac:dyDescent="0.2">
      <c r="A1837" s="1" t="s">
        <v>8898</v>
      </c>
      <c r="B1837" s="1" t="s">
        <v>32740</v>
      </c>
      <c r="C1837" t="s">
        <v>6901</v>
      </c>
      <c r="D1837" s="22">
        <v>30333126</v>
      </c>
      <c r="E1837" t="s">
        <v>62</v>
      </c>
      <c r="F1837" t="s">
        <v>62</v>
      </c>
      <c r="G1837" t="s">
        <v>61</v>
      </c>
      <c r="H1837" t="s">
        <v>61</v>
      </c>
      <c r="I1837" t="s">
        <v>61</v>
      </c>
      <c r="J1837" t="s">
        <v>61</v>
      </c>
      <c r="K1837" t="s">
        <v>61</v>
      </c>
      <c r="L1837" t="s">
        <v>61</v>
      </c>
      <c r="M1837" t="s">
        <v>62</v>
      </c>
      <c r="N1837" t="s">
        <v>61</v>
      </c>
    </row>
    <row r="1838" spans="1:14" x14ac:dyDescent="0.2">
      <c r="A1838" s="1" t="s">
        <v>8899</v>
      </c>
      <c r="B1838" s="1" t="s">
        <v>32741</v>
      </c>
      <c r="C1838" t="s">
        <v>6902</v>
      </c>
      <c r="D1838" s="22">
        <v>30333126</v>
      </c>
      <c r="E1838" t="s">
        <v>61</v>
      </c>
      <c r="F1838" t="s">
        <v>61</v>
      </c>
      <c r="G1838" t="s">
        <v>61</v>
      </c>
      <c r="H1838" t="s">
        <v>61</v>
      </c>
      <c r="I1838" t="s">
        <v>61</v>
      </c>
      <c r="J1838" t="s">
        <v>61</v>
      </c>
      <c r="K1838" t="s">
        <v>61</v>
      </c>
      <c r="M1838" t="s">
        <v>61</v>
      </c>
      <c r="N1838" t="s">
        <v>61</v>
      </c>
    </row>
    <row r="1839" spans="1:14" x14ac:dyDescent="0.2">
      <c r="A1839" s="1" t="s">
        <v>8900</v>
      </c>
      <c r="B1839" s="1" t="s">
        <v>32742</v>
      </c>
      <c r="C1839" t="s">
        <v>6903</v>
      </c>
      <c r="D1839" s="22">
        <v>30333126</v>
      </c>
      <c r="E1839" t="s">
        <v>62</v>
      </c>
      <c r="F1839" t="s">
        <v>62</v>
      </c>
      <c r="G1839" t="s">
        <v>62</v>
      </c>
      <c r="H1839" t="s">
        <v>61</v>
      </c>
      <c r="I1839" t="s">
        <v>62</v>
      </c>
      <c r="K1839" t="s">
        <v>61</v>
      </c>
      <c r="M1839" t="s">
        <v>62</v>
      </c>
      <c r="N1839" t="s">
        <v>62</v>
      </c>
    </row>
    <row r="1840" spans="1:14" x14ac:dyDescent="0.2">
      <c r="A1840" s="1" t="s">
        <v>8901</v>
      </c>
      <c r="B1840" s="1" t="s">
        <v>32743</v>
      </c>
      <c r="C1840" t="s">
        <v>6904</v>
      </c>
      <c r="D1840" s="22">
        <v>30333126</v>
      </c>
      <c r="E1840" t="s">
        <v>62</v>
      </c>
      <c r="F1840" t="s">
        <v>62</v>
      </c>
      <c r="G1840" t="s">
        <v>62</v>
      </c>
      <c r="H1840" t="s">
        <v>61</v>
      </c>
      <c r="I1840" t="s">
        <v>62</v>
      </c>
      <c r="J1840" t="s">
        <v>62</v>
      </c>
      <c r="K1840" t="s">
        <v>61</v>
      </c>
      <c r="L1840" t="s">
        <v>62</v>
      </c>
      <c r="M1840" t="s">
        <v>62</v>
      </c>
      <c r="N1840" t="s">
        <v>62</v>
      </c>
    </row>
    <row r="1841" spans="1:14" x14ac:dyDescent="0.2">
      <c r="A1841" s="1" t="s">
        <v>8902</v>
      </c>
      <c r="B1841" s="1" t="s">
        <v>32744</v>
      </c>
      <c r="C1841" t="s">
        <v>6905</v>
      </c>
      <c r="D1841" s="22">
        <v>30333126</v>
      </c>
      <c r="E1841" t="s">
        <v>62</v>
      </c>
      <c r="F1841" t="s">
        <v>62</v>
      </c>
      <c r="G1841" t="s">
        <v>62</v>
      </c>
      <c r="H1841" t="s">
        <v>61</v>
      </c>
      <c r="I1841" t="s">
        <v>62</v>
      </c>
      <c r="K1841" t="s">
        <v>61</v>
      </c>
      <c r="M1841" t="s">
        <v>62</v>
      </c>
      <c r="N1841" t="s">
        <v>62</v>
      </c>
    </row>
    <row r="1842" spans="1:14" x14ac:dyDescent="0.2">
      <c r="A1842" s="1" t="s">
        <v>8903</v>
      </c>
      <c r="B1842" s="1" t="s">
        <v>32745</v>
      </c>
      <c r="C1842" t="s">
        <v>6906</v>
      </c>
      <c r="D1842" s="22">
        <v>30333126</v>
      </c>
      <c r="E1842" t="s">
        <v>62</v>
      </c>
      <c r="F1842" t="s">
        <v>62</v>
      </c>
      <c r="G1842" t="s">
        <v>62</v>
      </c>
      <c r="H1842" t="s">
        <v>61</v>
      </c>
      <c r="I1842" t="s">
        <v>62</v>
      </c>
      <c r="K1842" t="s">
        <v>61</v>
      </c>
      <c r="L1842" t="s">
        <v>62</v>
      </c>
      <c r="M1842" t="s">
        <v>62</v>
      </c>
      <c r="N1842" t="s">
        <v>62</v>
      </c>
    </row>
    <row r="1843" spans="1:14" x14ac:dyDescent="0.2">
      <c r="A1843" s="1" t="s">
        <v>8904</v>
      </c>
      <c r="B1843" s="1" t="s">
        <v>32746</v>
      </c>
      <c r="C1843" t="s">
        <v>6907</v>
      </c>
      <c r="D1843" s="22">
        <v>30333126</v>
      </c>
      <c r="E1843" t="s">
        <v>61</v>
      </c>
      <c r="F1843" t="s">
        <v>61</v>
      </c>
      <c r="G1843" t="s">
        <v>61</v>
      </c>
      <c r="H1843" t="s">
        <v>61</v>
      </c>
      <c r="I1843" t="s">
        <v>61</v>
      </c>
      <c r="J1843" t="s">
        <v>61</v>
      </c>
      <c r="K1843" t="s">
        <v>61</v>
      </c>
      <c r="L1843" t="s">
        <v>62</v>
      </c>
      <c r="M1843" t="s">
        <v>61</v>
      </c>
      <c r="N1843" t="s">
        <v>61</v>
      </c>
    </row>
    <row r="1844" spans="1:14" x14ac:dyDescent="0.2">
      <c r="A1844" s="1" t="s">
        <v>8905</v>
      </c>
      <c r="B1844" s="1" t="s">
        <v>32747</v>
      </c>
      <c r="C1844" t="s">
        <v>6908</v>
      </c>
      <c r="D1844" s="22">
        <v>30333126</v>
      </c>
      <c r="E1844" t="s">
        <v>62</v>
      </c>
      <c r="G1844" t="s">
        <v>61</v>
      </c>
      <c r="H1844" t="s">
        <v>61</v>
      </c>
      <c r="I1844" t="s">
        <v>62</v>
      </c>
      <c r="J1844" t="s">
        <v>61</v>
      </c>
      <c r="K1844" t="s">
        <v>62</v>
      </c>
      <c r="L1844" t="s">
        <v>62</v>
      </c>
      <c r="M1844" t="s">
        <v>62</v>
      </c>
      <c r="N1844" t="s">
        <v>61</v>
      </c>
    </row>
    <row r="1845" spans="1:14" x14ac:dyDescent="0.2">
      <c r="A1845" s="1" t="s">
        <v>8906</v>
      </c>
      <c r="B1845" s="1" t="s">
        <v>32748</v>
      </c>
      <c r="C1845" t="s">
        <v>6909</v>
      </c>
      <c r="D1845" s="22">
        <v>30333126</v>
      </c>
      <c r="E1845" t="s">
        <v>61</v>
      </c>
      <c r="F1845" t="s">
        <v>61</v>
      </c>
      <c r="G1845" t="s">
        <v>61</v>
      </c>
      <c r="H1845" t="s">
        <v>61</v>
      </c>
      <c r="I1845" t="s">
        <v>61</v>
      </c>
      <c r="J1845" t="s">
        <v>61</v>
      </c>
      <c r="K1845" t="s">
        <v>61</v>
      </c>
      <c r="M1845" t="s">
        <v>61</v>
      </c>
      <c r="N1845" t="s">
        <v>61</v>
      </c>
    </row>
    <row r="1846" spans="1:14" x14ac:dyDescent="0.2">
      <c r="A1846" s="1" t="s">
        <v>8907</v>
      </c>
      <c r="B1846" s="1" t="s">
        <v>32749</v>
      </c>
      <c r="C1846" t="s">
        <v>6910</v>
      </c>
      <c r="D1846" s="22">
        <v>30333126</v>
      </c>
      <c r="E1846" t="s">
        <v>62</v>
      </c>
      <c r="F1846" t="s">
        <v>61</v>
      </c>
      <c r="G1846" t="s">
        <v>61</v>
      </c>
      <c r="H1846" t="s">
        <v>61</v>
      </c>
      <c r="I1846" t="s">
        <v>61</v>
      </c>
      <c r="J1846" t="s">
        <v>61</v>
      </c>
      <c r="K1846" t="s">
        <v>61</v>
      </c>
      <c r="L1846" t="s">
        <v>61</v>
      </c>
      <c r="M1846" t="s">
        <v>62</v>
      </c>
      <c r="N1846" t="s">
        <v>61</v>
      </c>
    </row>
    <row r="1847" spans="1:14" x14ac:dyDescent="0.2">
      <c r="A1847" s="1" t="s">
        <v>8908</v>
      </c>
      <c r="B1847" s="1" t="s">
        <v>32750</v>
      </c>
      <c r="C1847" t="s">
        <v>6911</v>
      </c>
      <c r="D1847" s="22">
        <v>30333126</v>
      </c>
      <c r="E1847" t="s">
        <v>61</v>
      </c>
      <c r="F1847" t="s">
        <v>61</v>
      </c>
      <c r="G1847" t="s">
        <v>61</v>
      </c>
      <c r="H1847" t="s">
        <v>61</v>
      </c>
      <c r="I1847" t="s">
        <v>61</v>
      </c>
      <c r="J1847" t="s">
        <v>61</v>
      </c>
      <c r="K1847" t="s">
        <v>61</v>
      </c>
      <c r="L1847" t="s">
        <v>62</v>
      </c>
      <c r="M1847" t="s">
        <v>62</v>
      </c>
      <c r="N1847" t="s">
        <v>61</v>
      </c>
    </row>
    <row r="1848" spans="1:14" x14ac:dyDescent="0.2">
      <c r="A1848" s="1" t="s">
        <v>8909</v>
      </c>
      <c r="B1848" s="1" t="s">
        <v>32751</v>
      </c>
      <c r="C1848" t="s">
        <v>6912</v>
      </c>
      <c r="D1848" s="22">
        <v>30333126</v>
      </c>
      <c r="E1848" t="s">
        <v>61</v>
      </c>
      <c r="F1848" t="s">
        <v>61</v>
      </c>
      <c r="G1848" t="s">
        <v>61</v>
      </c>
      <c r="H1848" t="s">
        <v>61</v>
      </c>
      <c r="I1848" t="s">
        <v>61</v>
      </c>
      <c r="J1848" t="s">
        <v>61</v>
      </c>
      <c r="K1848" t="s">
        <v>62</v>
      </c>
      <c r="L1848" t="s">
        <v>62</v>
      </c>
      <c r="M1848" t="s">
        <v>61</v>
      </c>
      <c r="N1848" t="s">
        <v>61</v>
      </c>
    </row>
    <row r="1849" spans="1:14" x14ac:dyDescent="0.2">
      <c r="A1849" s="1" t="s">
        <v>8910</v>
      </c>
      <c r="B1849" s="1" t="s">
        <v>32752</v>
      </c>
      <c r="C1849" t="s">
        <v>6913</v>
      </c>
      <c r="D1849" s="22">
        <v>30333126</v>
      </c>
      <c r="E1849" t="s">
        <v>62</v>
      </c>
      <c r="F1849" t="s">
        <v>61</v>
      </c>
      <c r="H1849" t="s">
        <v>61</v>
      </c>
      <c r="I1849" t="s">
        <v>62</v>
      </c>
      <c r="J1849" t="s">
        <v>61</v>
      </c>
      <c r="K1849" t="s">
        <v>62</v>
      </c>
      <c r="L1849" t="s">
        <v>62</v>
      </c>
      <c r="M1849" t="s">
        <v>62</v>
      </c>
      <c r="N1849" t="s">
        <v>61</v>
      </c>
    </row>
    <row r="1850" spans="1:14" x14ac:dyDescent="0.2">
      <c r="A1850" s="1" t="s">
        <v>8911</v>
      </c>
      <c r="B1850" s="1" t="s">
        <v>32753</v>
      </c>
      <c r="C1850" t="s">
        <v>6914</v>
      </c>
      <c r="D1850" s="22">
        <v>30333126</v>
      </c>
      <c r="E1850" t="s">
        <v>62</v>
      </c>
      <c r="G1850" t="s">
        <v>61</v>
      </c>
      <c r="H1850" t="s">
        <v>61</v>
      </c>
      <c r="I1850" t="s">
        <v>61</v>
      </c>
      <c r="J1850" t="s">
        <v>61</v>
      </c>
      <c r="K1850" t="s">
        <v>61</v>
      </c>
      <c r="L1850" t="s">
        <v>62</v>
      </c>
      <c r="M1850" t="s">
        <v>62</v>
      </c>
      <c r="N1850" t="s">
        <v>61</v>
      </c>
    </row>
    <row r="1851" spans="1:14" x14ac:dyDescent="0.2">
      <c r="A1851" s="1" t="s">
        <v>8912</v>
      </c>
      <c r="B1851" s="1" t="s">
        <v>32754</v>
      </c>
      <c r="C1851" t="s">
        <v>6915</v>
      </c>
      <c r="D1851" s="22">
        <v>30333126</v>
      </c>
      <c r="E1851" t="s">
        <v>62</v>
      </c>
      <c r="F1851" t="s">
        <v>61</v>
      </c>
      <c r="G1851" t="s">
        <v>61</v>
      </c>
      <c r="H1851" t="s">
        <v>61</v>
      </c>
      <c r="I1851" t="s">
        <v>62</v>
      </c>
      <c r="J1851" t="s">
        <v>61</v>
      </c>
      <c r="K1851" t="s">
        <v>61</v>
      </c>
      <c r="M1851" t="s">
        <v>62</v>
      </c>
      <c r="N1851" t="s">
        <v>61</v>
      </c>
    </row>
    <row r="1852" spans="1:14" x14ac:dyDescent="0.2">
      <c r="A1852" s="1" t="s">
        <v>8913</v>
      </c>
      <c r="B1852" s="1" t="s">
        <v>32755</v>
      </c>
      <c r="C1852" t="s">
        <v>6916</v>
      </c>
      <c r="D1852" s="22">
        <v>30333126</v>
      </c>
      <c r="E1852" t="s">
        <v>62</v>
      </c>
      <c r="F1852" t="s">
        <v>62</v>
      </c>
      <c r="G1852" t="s">
        <v>62</v>
      </c>
      <c r="H1852" t="s">
        <v>61</v>
      </c>
      <c r="I1852" t="s">
        <v>62</v>
      </c>
      <c r="J1852" t="s">
        <v>62</v>
      </c>
      <c r="K1852" t="s">
        <v>61</v>
      </c>
      <c r="M1852" t="s">
        <v>62</v>
      </c>
      <c r="N1852" t="s">
        <v>62</v>
      </c>
    </row>
    <row r="1853" spans="1:14" x14ac:dyDescent="0.2">
      <c r="A1853" s="1" t="s">
        <v>8914</v>
      </c>
      <c r="B1853" s="1" t="s">
        <v>32756</v>
      </c>
      <c r="C1853" t="s">
        <v>6917</v>
      </c>
      <c r="D1853" s="22">
        <v>30333126</v>
      </c>
      <c r="E1853" t="s">
        <v>62</v>
      </c>
      <c r="F1853" t="s">
        <v>61</v>
      </c>
      <c r="G1853" t="s">
        <v>61</v>
      </c>
      <c r="H1853" t="s">
        <v>61</v>
      </c>
      <c r="I1853" t="s">
        <v>62</v>
      </c>
      <c r="J1853" t="s">
        <v>61</v>
      </c>
      <c r="K1853" t="s">
        <v>62</v>
      </c>
      <c r="L1853" t="s">
        <v>62</v>
      </c>
      <c r="M1853" t="s">
        <v>61</v>
      </c>
      <c r="N1853" t="s">
        <v>61</v>
      </c>
    </row>
    <row r="1854" spans="1:14" x14ac:dyDescent="0.2">
      <c r="A1854" s="1" t="s">
        <v>8915</v>
      </c>
      <c r="B1854" s="1" t="s">
        <v>32757</v>
      </c>
      <c r="C1854" t="s">
        <v>6918</v>
      </c>
      <c r="D1854" s="22">
        <v>30333126</v>
      </c>
      <c r="E1854" t="s">
        <v>61</v>
      </c>
      <c r="F1854" t="s">
        <v>61</v>
      </c>
      <c r="G1854" t="s">
        <v>61</v>
      </c>
      <c r="H1854" t="s">
        <v>61</v>
      </c>
      <c r="I1854" t="s">
        <v>62</v>
      </c>
      <c r="J1854" t="s">
        <v>61</v>
      </c>
      <c r="K1854" t="s">
        <v>61</v>
      </c>
      <c r="M1854" t="s">
        <v>62</v>
      </c>
      <c r="N1854" t="s">
        <v>61</v>
      </c>
    </row>
    <row r="1855" spans="1:14" x14ac:dyDescent="0.2">
      <c r="A1855" s="1" t="s">
        <v>8916</v>
      </c>
      <c r="B1855" s="1" t="s">
        <v>32758</v>
      </c>
      <c r="C1855" t="s">
        <v>6919</v>
      </c>
      <c r="D1855" s="22">
        <v>30333126</v>
      </c>
      <c r="E1855" t="s">
        <v>62</v>
      </c>
      <c r="F1855" t="s">
        <v>61</v>
      </c>
      <c r="G1855" t="s">
        <v>61</v>
      </c>
      <c r="H1855" t="s">
        <v>61</v>
      </c>
      <c r="I1855" t="s">
        <v>62</v>
      </c>
      <c r="J1855" t="s">
        <v>61</v>
      </c>
      <c r="K1855" t="s">
        <v>61</v>
      </c>
      <c r="M1855" t="s">
        <v>62</v>
      </c>
      <c r="N1855" t="s">
        <v>61</v>
      </c>
    </row>
    <row r="1856" spans="1:14" x14ac:dyDescent="0.2">
      <c r="A1856" s="1" t="s">
        <v>8917</v>
      </c>
      <c r="B1856" s="1" t="s">
        <v>32759</v>
      </c>
      <c r="C1856" t="s">
        <v>6920</v>
      </c>
      <c r="D1856" s="22">
        <v>30333126</v>
      </c>
      <c r="E1856" t="s">
        <v>61</v>
      </c>
      <c r="F1856" t="s">
        <v>61</v>
      </c>
      <c r="G1856" t="s">
        <v>61</v>
      </c>
      <c r="H1856" t="s">
        <v>61</v>
      </c>
      <c r="I1856" t="s">
        <v>61</v>
      </c>
      <c r="J1856" t="s">
        <v>61</v>
      </c>
      <c r="K1856" t="s">
        <v>61</v>
      </c>
      <c r="M1856" t="s">
        <v>61</v>
      </c>
      <c r="N1856" t="s">
        <v>61</v>
      </c>
    </row>
    <row r="1857" spans="1:14" x14ac:dyDescent="0.2">
      <c r="A1857" s="1" t="s">
        <v>8918</v>
      </c>
      <c r="B1857" s="1" t="s">
        <v>32760</v>
      </c>
      <c r="C1857" t="s">
        <v>6921</v>
      </c>
      <c r="D1857" s="22">
        <v>30333126</v>
      </c>
      <c r="E1857" t="s">
        <v>62</v>
      </c>
      <c r="F1857" t="s">
        <v>62</v>
      </c>
      <c r="G1857" t="s">
        <v>62</v>
      </c>
      <c r="H1857" t="s">
        <v>61</v>
      </c>
      <c r="I1857" t="s">
        <v>62</v>
      </c>
      <c r="J1857" t="s">
        <v>62</v>
      </c>
      <c r="K1857" t="s">
        <v>61</v>
      </c>
      <c r="L1857" t="s">
        <v>62</v>
      </c>
      <c r="M1857" t="s">
        <v>62</v>
      </c>
      <c r="N1857" t="s">
        <v>62</v>
      </c>
    </row>
    <row r="1858" spans="1:14" x14ac:dyDescent="0.2">
      <c r="A1858" s="1" t="s">
        <v>8919</v>
      </c>
      <c r="B1858" s="1" t="s">
        <v>32761</v>
      </c>
      <c r="C1858" t="s">
        <v>6922</v>
      </c>
      <c r="D1858" s="22">
        <v>30333126</v>
      </c>
      <c r="E1858" t="s">
        <v>61</v>
      </c>
      <c r="F1858" t="s">
        <v>61</v>
      </c>
      <c r="G1858" t="s">
        <v>61</v>
      </c>
      <c r="H1858" t="s">
        <v>61</v>
      </c>
      <c r="I1858" t="s">
        <v>62</v>
      </c>
      <c r="J1858" t="s">
        <v>61</v>
      </c>
      <c r="K1858" t="s">
        <v>62</v>
      </c>
      <c r="L1858" t="s">
        <v>62</v>
      </c>
      <c r="M1858" t="s">
        <v>61</v>
      </c>
      <c r="N1858" t="s">
        <v>61</v>
      </c>
    </row>
    <row r="1859" spans="1:14" x14ac:dyDescent="0.2">
      <c r="A1859" s="1" t="s">
        <v>8920</v>
      </c>
      <c r="B1859" s="1" t="s">
        <v>32762</v>
      </c>
      <c r="C1859" t="s">
        <v>6923</v>
      </c>
      <c r="D1859" s="22">
        <v>30333126</v>
      </c>
      <c r="E1859" t="s">
        <v>61</v>
      </c>
      <c r="F1859" t="s">
        <v>61</v>
      </c>
      <c r="G1859" t="s">
        <v>61</v>
      </c>
      <c r="H1859" t="s">
        <v>61</v>
      </c>
      <c r="I1859" t="s">
        <v>61</v>
      </c>
      <c r="J1859" t="s">
        <v>61</v>
      </c>
      <c r="K1859" t="s">
        <v>61</v>
      </c>
      <c r="M1859" t="s">
        <v>61</v>
      </c>
      <c r="N1859" t="s">
        <v>61</v>
      </c>
    </row>
    <row r="1860" spans="1:14" x14ac:dyDescent="0.2">
      <c r="A1860" s="1" t="s">
        <v>8921</v>
      </c>
      <c r="B1860" s="1" t="s">
        <v>32763</v>
      </c>
      <c r="C1860" t="s">
        <v>6924</v>
      </c>
      <c r="D1860" s="22">
        <v>30333126</v>
      </c>
      <c r="E1860" t="s">
        <v>61</v>
      </c>
      <c r="F1860" t="s">
        <v>61</v>
      </c>
      <c r="G1860" t="s">
        <v>61</v>
      </c>
      <c r="H1860" t="s">
        <v>61</v>
      </c>
      <c r="I1860" t="s">
        <v>61</v>
      </c>
      <c r="J1860" t="s">
        <v>61</v>
      </c>
      <c r="K1860" t="s">
        <v>61</v>
      </c>
      <c r="M1860" t="s">
        <v>61</v>
      </c>
      <c r="N1860" t="s">
        <v>61</v>
      </c>
    </row>
    <row r="1861" spans="1:14" x14ac:dyDescent="0.2">
      <c r="A1861" s="1" t="s">
        <v>8922</v>
      </c>
      <c r="B1861" s="1" t="s">
        <v>32764</v>
      </c>
      <c r="C1861" t="s">
        <v>6925</v>
      </c>
      <c r="D1861" s="22">
        <v>30333126</v>
      </c>
      <c r="E1861" t="s">
        <v>62</v>
      </c>
      <c r="G1861" t="s">
        <v>61</v>
      </c>
      <c r="H1861" t="s">
        <v>61</v>
      </c>
      <c r="I1861" t="s">
        <v>61</v>
      </c>
      <c r="J1861" t="s">
        <v>61</v>
      </c>
      <c r="K1861" t="s">
        <v>62</v>
      </c>
      <c r="L1861" t="s">
        <v>62</v>
      </c>
      <c r="M1861" t="s">
        <v>61</v>
      </c>
      <c r="N1861" t="s">
        <v>61</v>
      </c>
    </row>
    <row r="1862" spans="1:14" x14ac:dyDescent="0.2">
      <c r="A1862" s="1" t="s">
        <v>8923</v>
      </c>
      <c r="B1862" s="1" t="s">
        <v>32765</v>
      </c>
      <c r="C1862" t="s">
        <v>6926</v>
      </c>
      <c r="D1862" s="22">
        <v>30333126</v>
      </c>
      <c r="E1862" t="s">
        <v>62</v>
      </c>
      <c r="F1862" t="s">
        <v>62</v>
      </c>
      <c r="G1862" t="s">
        <v>62</v>
      </c>
      <c r="H1862" t="s">
        <v>61</v>
      </c>
      <c r="I1862" t="s">
        <v>61</v>
      </c>
      <c r="J1862" t="s">
        <v>62</v>
      </c>
      <c r="K1862" t="s">
        <v>61</v>
      </c>
      <c r="M1862" t="s">
        <v>62</v>
      </c>
      <c r="N1862" t="s">
        <v>62</v>
      </c>
    </row>
    <row r="1863" spans="1:14" x14ac:dyDescent="0.2">
      <c r="A1863" s="1" t="s">
        <v>8924</v>
      </c>
      <c r="B1863" s="1" t="s">
        <v>32766</v>
      </c>
      <c r="C1863" t="s">
        <v>6927</v>
      </c>
      <c r="D1863" s="22">
        <v>30333126</v>
      </c>
      <c r="E1863" t="s">
        <v>61</v>
      </c>
      <c r="F1863" t="s">
        <v>61</v>
      </c>
      <c r="G1863" t="s">
        <v>61</v>
      </c>
      <c r="H1863" t="s">
        <v>61</v>
      </c>
      <c r="I1863" t="s">
        <v>62</v>
      </c>
      <c r="J1863" t="s">
        <v>61</v>
      </c>
      <c r="K1863" t="s">
        <v>61</v>
      </c>
      <c r="L1863" t="s">
        <v>62</v>
      </c>
      <c r="M1863" t="s">
        <v>62</v>
      </c>
      <c r="N1863" t="s">
        <v>61</v>
      </c>
    </row>
    <row r="1864" spans="1:14" x14ac:dyDescent="0.2">
      <c r="A1864" s="1" t="s">
        <v>8925</v>
      </c>
      <c r="B1864" s="1" t="s">
        <v>32767</v>
      </c>
      <c r="C1864" t="s">
        <v>6928</v>
      </c>
      <c r="D1864" s="22">
        <v>30333126</v>
      </c>
      <c r="E1864" t="s">
        <v>61</v>
      </c>
      <c r="F1864" t="s">
        <v>61</v>
      </c>
      <c r="G1864" t="s">
        <v>61</v>
      </c>
      <c r="H1864" t="s">
        <v>61</v>
      </c>
      <c r="I1864" t="s">
        <v>61</v>
      </c>
      <c r="J1864" t="s">
        <v>61</v>
      </c>
      <c r="K1864" t="s">
        <v>61</v>
      </c>
      <c r="M1864" t="s">
        <v>61</v>
      </c>
      <c r="N1864" t="s">
        <v>61</v>
      </c>
    </row>
    <row r="1865" spans="1:14" x14ac:dyDescent="0.2">
      <c r="A1865" s="1" t="s">
        <v>8926</v>
      </c>
      <c r="B1865" s="1" t="s">
        <v>32768</v>
      </c>
      <c r="C1865" t="s">
        <v>6929</v>
      </c>
      <c r="D1865" s="22">
        <v>30333126</v>
      </c>
      <c r="E1865" t="s">
        <v>62</v>
      </c>
      <c r="F1865" t="s">
        <v>62</v>
      </c>
      <c r="G1865" t="s">
        <v>62</v>
      </c>
      <c r="H1865" t="s">
        <v>61</v>
      </c>
      <c r="I1865" t="s">
        <v>62</v>
      </c>
      <c r="J1865" t="s">
        <v>62</v>
      </c>
      <c r="K1865" t="s">
        <v>61</v>
      </c>
      <c r="L1865" t="s">
        <v>62</v>
      </c>
      <c r="M1865" t="s">
        <v>62</v>
      </c>
      <c r="N1865" t="s">
        <v>62</v>
      </c>
    </row>
    <row r="1866" spans="1:14" x14ac:dyDescent="0.2">
      <c r="A1866" s="1" t="s">
        <v>8927</v>
      </c>
      <c r="B1866" s="1" t="s">
        <v>32769</v>
      </c>
      <c r="C1866" t="s">
        <v>6930</v>
      </c>
      <c r="D1866" s="22">
        <v>30333126</v>
      </c>
      <c r="E1866" t="s">
        <v>61</v>
      </c>
      <c r="F1866" t="s">
        <v>61</v>
      </c>
      <c r="G1866" t="s">
        <v>61</v>
      </c>
      <c r="H1866" t="s">
        <v>61</v>
      </c>
      <c r="I1866" t="s">
        <v>61</v>
      </c>
      <c r="J1866" t="s">
        <v>61</v>
      </c>
      <c r="K1866" t="s">
        <v>61</v>
      </c>
      <c r="M1866" t="s">
        <v>61</v>
      </c>
      <c r="N1866" t="s">
        <v>61</v>
      </c>
    </row>
    <row r="1867" spans="1:14" x14ac:dyDescent="0.2">
      <c r="A1867" s="1" t="s">
        <v>8928</v>
      </c>
      <c r="B1867" s="1" t="s">
        <v>32770</v>
      </c>
      <c r="C1867" t="s">
        <v>6931</v>
      </c>
      <c r="D1867" s="22">
        <v>30333126</v>
      </c>
      <c r="E1867" t="s">
        <v>62</v>
      </c>
      <c r="G1867" t="s">
        <v>61</v>
      </c>
      <c r="H1867" t="s">
        <v>61</v>
      </c>
      <c r="I1867" t="s">
        <v>61</v>
      </c>
      <c r="J1867" t="s">
        <v>61</v>
      </c>
      <c r="K1867" t="s">
        <v>61</v>
      </c>
      <c r="L1867" t="s">
        <v>62</v>
      </c>
      <c r="M1867" t="s">
        <v>61</v>
      </c>
      <c r="N1867" t="s">
        <v>61</v>
      </c>
    </row>
    <row r="1868" spans="1:14" x14ac:dyDescent="0.2">
      <c r="A1868" s="1" t="s">
        <v>8929</v>
      </c>
      <c r="B1868" s="1" t="s">
        <v>32771</v>
      </c>
      <c r="C1868" t="s">
        <v>6932</v>
      </c>
      <c r="D1868" s="22">
        <v>30333126</v>
      </c>
      <c r="E1868" t="s">
        <v>61</v>
      </c>
      <c r="F1868" t="s">
        <v>61</v>
      </c>
      <c r="G1868" t="s">
        <v>61</v>
      </c>
      <c r="H1868" t="s">
        <v>61</v>
      </c>
      <c r="I1868" t="s">
        <v>62</v>
      </c>
      <c r="J1868" t="s">
        <v>61</v>
      </c>
      <c r="K1868" t="s">
        <v>61</v>
      </c>
      <c r="M1868" t="s">
        <v>62</v>
      </c>
      <c r="N1868" t="s">
        <v>61</v>
      </c>
    </row>
    <row r="1869" spans="1:14" x14ac:dyDescent="0.2">
      <c r="A1869" s="1" t="s">
        <v>8930</v>
      </c>
      <c r="B1869" s="1" t="s">
        <v>32772</v>
      </c>
      <c r="C1869" t="s">
        <v>6933</v>
      </c>
      <c r="D1869" s="22">
        <v>30333126</v>
      </c>
      <c r="E1869" t="s">
        <v>61</v>
      </c>
      <c r="F1869" t="s">
        <v>61</v>
      </c>
      <c r="G1869" t="s">
        <v>61</v>
      </c>
      <c r="H1869" t="s">
        <v>61</v>
      </c>
      <c r="I1869" t="s">
        <v>61</v>
      </c>
      <c r="J1869" t="s">
        <v>61</v>
      </c>
      <c r="K1869" t="s">
        <v>61</v>
      </c>
      <c r="M1869" t="s">
        <v>61</v>
      </c>
      <c r="N1869" t="s">
        <v>61</v>
      </c>
    </row>
    <row r="1870" spans="1:14" x14ac:dyDescent="0.2">
      <c r="A1870" s="1" t="s">
        <v>8931</v>
      </c>
      <c r="B1870" s="1" t="s">
        <v>32773</v>
      </c>
      <c r="C1870" t="s">
        <v>6934</v>
      </c>
      <c r="D1870" s="22">
        <v>30333126</v>
      </c>
      <c r="E1870" t="s">
        <v>61</v>
      </c>
      <c r="F1870" t="s">
        <v>61</v>
      </c>
      <c r="G1870" t="s">
        <v>61</v>
      </c>
      <c r="H1870" t="s">
        <v>61</v>
      </c>
      <c r="I1870" t="s">
        <v>61</v>
      </c>
      <c r="J1870" t="s">
        <v>61</v>
      </c>
      <c r="K1870" t="s">
        <v>61</v>
      </c>
      <c r="M1870" t="s">
        <v>61</v>
      </c>
      <c r="N1870" t="s">
        <v>61</v>
      </c>
    </row>
    <row r="1871" spans="1:14" x14ac:dyDescent="0.2">
      <c r="A1871" s="1" t="s">
        <v>8932</v>
      </c>
      <c r="B1871" s="1" t="s">
        <v>32774</v>
      </c>
      <c r="C1871" t="s">
        <v>6935</v>
      </c>
      <c r="D1871" s="22">
        <v>30333126</v>
      </c>
      <c r="E1871" t="s">
        <v>61</v>
      </c>
      <c r="F1871" t="s">
        <v>61</v>
      </c>
      <c r="G1871" t="s">
        <v>61</v>
      </c>
      <c r="H1871" t="s">
        <v>61</v>
      </c>
      <c r="I1871" t="s">
        <v>62</v>
      </c>
      <c r="J1871" t="s">
        <v>61</v>
      </c>
      <c r="K1871" t="s">
        <v>62</v>
      </c>
      <c r="L1871" t="s">
        <v>62</v>
      </c>
      <c r="M1871" t="s">
        <v>62</v>
      </c>
      <c r="N1871" t="s">
        <v>61</v>
      </c>
    </row>
    <row r="1872" spans="1:14" x14ac:dyDescent="0.2">
      <c r="A1872" s="1" t="s">
        <v>8933</v>
      </c>
      <c r="B1872" s="1" t="s">
        <v>32775</v>
      </c>
      <c r="C1872" t="s">
        <v>6936</v>
      </c>
      <c r="D1872" s="22">
        <v>30333126</v>
      </c>
      <c r="E1872" t="s">
        <v>61</v>
      </c>
      <c r="F1872" t="s">
        <v>61</v>
      </c>
      <c r="G1872" t="s">
        <v>61</v>
      </c>
      <c r="H1872" t="s">
        <v>61</v>
      </c>
      <c r="I1872" t="s">
        <v>62</v>
      </c>
      <c r="J1872" t="s">
        <v>61</v>
      </c>
      <c r="K1872" t="s">
        <v>61</v>
      </c>
      <c r="M1872" t="s">
        <v>62</v>
      </c>
      <c r="N1872" t="s">
        <v>61</v>
      </c>
    </row>
    <row r="1873" spans="1:14" x14ac:dyDescent="0.2">
      <c r="A1873" s="1" t="s">
        <v>8934</v>
      </c>
      <c r="B1873" s="1" t="s">
        <v>32776</v>
      </c>
      <c r="C1873" t="s">
        <v>6937</v>
      </c>
      <c r="D1873" s="22">
        <v>30333126</v>
      </c>
      <c r="E1873" t="s">
        <v>62</v>
      </c>
      <c r="F1873" t="s">
        <v>62</v>
      </c>
      <c r="G1873" t="s">
        <v>62</v>
      </c>
      <c r="H1873" t="s">
        <v>61</v>
      </c>
      <c r="I1873" t="s">
        <v>62</v>
      </c>
      <c r="J1873" t="s">
        <v>62</v>
      </c>
      <c r="K1873" t="s">
        <v>61</v>
      </c>
      <c r="M1873" t="s">
        <v>62</v>
      </c>
      <c r="N1873" t="s">
        <v>62</v>
      </c>
    </row>
    <row r="1874" spans="1:14" x14ac:dyDescent="0.2">
      <c r="A1874" s="1" t="s">
        <v>8935</v>
      </c>
      <c r="B1874" s="1" t="s">
        <v>32777</v>
      </c>
      <c r="C1874" t="s">
        <v>6938</v>
      </c>
      <c r="D1874" s="22">
        <v>30333126</v>
      </c>
      <c r="E1874" t="s">
        <v>61</v>
      </c>
      <c r="F1874" t="s">
        <v>61</v>
      </c>
      <c r="G1874" t="s">
        <v>61</v>
      </c>
      <c r="H1874" t="s">
        <v>61</v>
      </c>
      <c r="I1874" t="s">
        <v>61</v>
      </c>
      <c r="J1874" t="s">
        <v>61</v>
      </c>
      <c r="K1874" t="s">
        <v>61</v>
      </c>
      <c r="M1874" t="s">
        <v>61</v>
      </c>
      <c r="N1874" t="s">
        <v>61</v>
      </c>
    </row>
    <row r="1875" spans="1:14" x14ac:dyDescent="0.2">
      <c r="A1875" s="1" t="s">
        <v>8936</v>
      </c>
      <c r="B1875" s="1" t="s">
        <v>32778</v>
      </c>
      <c r="C1875" t="s">
        <v>6939</v>
      </c>
      <c r="D1875" s="22">
        <v>30333126</v>
      </c>
      <c r="E1875" t="s">
        <v>62</v>
      </c>
      <c r="F1875" t="s">
        <v>62</v>
      </c>
      <c r="G1875" t="s">
        <v>62</v>
      </c>
      <c r="H1875" t="s">
        <v>61</v>
      </c>
      <c r="I1875" t="s">
        <v>62</v>
      </c>
      <c r="J1875" t="s">
        <v>62</v>
      </c>
      <c r="K1875" t="s">
        <v>61</v>
      </c>
      <c r="M1875" t="s">
        <v>62</v>
      </c>
      <c r="N1875" t="s">
        <v>62</v>
      </c>
    </row>
    <row r="1876" spans="1:14" x14ac:dyDescent="0.2">
      <c r="A1876" s="1" t="s">
        <v>8937</v>
      </c>
      <c r="B1876" s="1" t="s">
        <v>32779</v>
      </c>
      <c r="C1876" t="s">
        <v>6940</v>
      </c>
      <c r="D1876" s="22">
        <v>30333126</v>
      </c>
      <c r="E1876" t="s">
        <v>62</v>
      </c>
      <c r="F1876" t="s">
        <v>61</v>
      </c>
      <c r="G1876" t="s">
        <v>61</v>
      </c>
      <c r="H1876" t="s">
        <v>61</v>
      </c>
      <c r="I1876" t="s">
        <v>62</v>
      </c>
      <c r="J1876" t="s">
        <v>61</v>
      </c>
      <c r="M1876" t="s">
        <v>62</v>
      </c>
      <c r="N1876" t="s">
        <v>61</v>
      </c>
    </row>
    <row r="1877" spans="1:14" x14ac:dyDescent="0.2">
      <c r="A1877" s="1" t="s">
        <v>8938</v>
      </c>
      <c r="B1877" s="1" t="s">
        <v>32780</v>
      </c>
      <c r="C1877" t="s">
        <v>6941</v>
      </c>
      <c r="D1877" s="22">
        <v>30333126</v>
      </c>
      <c r="E1877" t="s">
        <v>62</v>
      </c>
      <c r="F1877" t="s">
        <v>62</v>
      </c>
      <c r="G1877" t="s">
        <v>62</v>
      </c>
      <c r="H1877" t="s">
        <v>61</v>
      </c>
      <c r="I1877" t="s">
        <v>62</v>
      </c>
      <c r="J1877" t="s">
        <v>62</v>
      </c>
      <c r="K1877" t="s">
        <v>61</v>
      </c>
      <c r="M1877" t="s">
        <v>62</v>
      </c>
      <c r="N1877" t="s">
        <v>62</v>
      </c>
    </row>
    <row r="1878" spans="1:14" x14ac:dyDescent="0.2">
      <c r="A1878" s="1" t="s">
        <v>8939</v>
      </c>
      <c r="B1878" s="1" t="s">
        <v>32781</v>
      </c>
      <c r="C1878" t="s">
        <v>6942</v>
      </c>
      <c r="D1878" s="22">
        <v>30333126</v>
      </c>
      <c r="E1878" t="s">
        <v>62</v>
      </c>
      <c r="F1878" t="s">
        <v>61</v>
      </c>
      <c r="G1878" t="s">
        <v>61</v>
      </c>
      <c r="H1878" t="s">
        <v>61</v>
      </c>
      <c r="I1878" t="s">
        <v>62</v>
      </c>
      <c r="J1878" t="s">
        <v>61</v>
      </c>
      <c r="K1878" t="s">
        <v>61</v>
      </c>
      <c r="M1878" t="s">
        <v>62</v>
      </c>
      <c r="N1878" t="s">
        <v>61</v>
      </c>
    </row>
    <row r="1879" spans="1:14" x14ac:dyDescent="0.2">
      <c r="A1879" s="1" t="s">
        <v>8940</v>
      </c>
      <c r="B1879" s="1" t="s">
        <v>32782</v>
      </c>
      <c r="C1879" t="s">
        <v>6943</v>
      </c>
      <c r="D1879" s="22">
        <v>30333126</v>
      </c>
      <c r="E1879" t="s">
        <v>62</v>
      </c>
      <c r="F1879" t="s">
        <v>62</v>
      </c>
      <c r="G1879" t="s">
        <v>62</v>
      </c>
      <c r="H1879" t="s">
        <v>61</v>
      </c>
      <c r="I1879" t="s">
        <v>62</v>
      </c>
      <c r="J1879" t="s">
        <v>62</v>
      </c>
      <c r="K1879" t="s">
        <v>61</v>
      </c>
      <c r="L1879" t="s">
        <v>61</v>
      </c>
      <c r="M1879" t="s">
        <v>62</v>
      </c>
      <c r="N1879" t="s">
        <v>62</v>
      </c>
    </row>
    <row r="1880" spans="1:14" x14ac:dyDescent="0.2">
      <c r="A1880" s="1" t="s">
        <v>8941</v>
      </c>
      <c r="B1880" s="1" t="s">
        <v>32783</v>
      </c>
      <c r="C1880" t="s">
        <v>6944</v>
      </c>
      <c r="D1880" s="22">
        <v>30333126</v>
      </c>
      <c r="E1880" t="s">
        <v>61</v>
      </c>
      <c r="F1880" t="s">
        <v>61</v>
      </c>
      <c r="G1880" t="s">
        <v>61</v>
      </c>
      <c r="H1880" t="s">
        <v>61</v>
      </c>
      <c r="I1880" t="s">
        <v>61</v>
      </c>
      <c r="J1880" t="s">
        <v>61</v>
      </c>
      <c r="K1880" t="s">
        <v>61</v>
      </c>
      <c r="L1880" t="s">
        <v>62</v>
      </c>
      <c r="M1880" t="s">
        <v>62</v>
      </c>
      <c r="N1880" t="s">
        <v>61</v>
      </c>
    </row>
    <row r="1881" spans="1:14" x14ac:dyDescent="0.2">
      <c r="A1881" s="1" t="s">
        <v>8942</v>
      </c>
      <c r="B1881" s="1" t="s">
        <v>32784</v>
      </c>
      <c r="C1881" t="s">
        <v>6945</v>
      </c>
      <c r="D1881" s="22">
        <v>30333126</v>
      </c>
      <c r="E1881" t="s">
        <v>61</v>
      </c>
      <c r="F1881" t="s">
        <v>61</v>
      </c>
      <c r="G1881" t="s">
        <v>61</v>
      </c>
      <c r="H1881" t="s">
        <v>61</v>
      </c>
      <c r="I1881" t="s">
        <v>62</v>
      </c>
      <c r="J1881" t="s">
        <v>61</v>
      </c>
      <c r="K1881" t="s">
        <v>61</v>
      </c>
      <c r="L1881" t="s">
        <v>62</v>
      </c>
      <c r="M1881" t="s">
        <v>62</v>
      </c>
      <c r="N1881" t="s">
        <v>61</v>
      </c>
    </row>
    <row r="1882" spans="1:14" x14ac:dyDescent="0.2">
      <c r="A1882" s="1" t="s">
        <v>8943</v>
      </c>
      <c r="B1882" s="1" t="s">
        <v>32785</v>
      </c>
      <c r="C1882" t="s">
        <v>6946</v>
      </c>
      <c r="D1882" s="22">
        <v>30333126</v>
      </c>
      <c r="E1882" t="s">
        <v>61</v>
      </c>
      <c r="F1882" t="s">
        <v>61</v>
      </c>
      <c r="G1882" t="s">
        <v>61</v>
      </c>
      <c r="H1882" t="s">
        <v>61</v>
      </c>
      <c r="I1882" t="s">
        <v>61</v>
      </c>
      <c r="J1882" t="s">
        <v>61</v>
      </c>
      <c r="K1882" t="s">
        <v>61</v>
      </c>
      <c r="M1882" t="s">
        <v>61</v>
      </c>
      <c r="N1882" t="s">
        <v>61</v>
      </c>
    </row>
    <row r="1883" spans="1:14" x14ac:dyDescent="0.2">
      <c r="A1883" s="1" t="s">
        <v>8944</v>
      </c>
      <c r="B1883" s="1" t="s">
        <v>32786</v>
      </c>
      <c r="C1883" t="s">
        <v>6947</v>
      </c>
      <c r="D1883" s="22">
        <v>30333126</v>
      </c>
      <c r="E1883" t="s">
        <v>61</v>
      </c>
      <c r="F1883" t="s">
        <v>61</v>
      </c>
      <c r="G1883" t="s">
        <v>61</v>
      </c>
      <c r="H1883" t="s">
        <v>61</v>
      </c>
      <c r="I1883" t="s">
        <v>62</v>
      </c>
      <c r="J1883" t="s">
        <v>61</v>
      </c>
      <c r="K1883" t="s">
        <v>62</v>
      </c>
      <c r="L1883" t="s">
        <v>62</v>
      </c>
      <c r="M1883" t="s">
        <v>62</v>
      </c>
      <c r="N1883" t="s">
        <v>61</v>
      </c>
    </row>
    <row r="1884" spans="1:14" x14ac:dyDescent="0.2">
      <c r="A1884" s="1" t="s">
        <v>8945</v>
      </c>
      <c r="B1884" s="1" t="s">
        <v>32787</v>
      </c>
      <c r="C1884" t="s">
        <v>6948</v>
      </c>
      <c r="D1884" s="22">
        <v>30333126</v>
      </c>
      <c r="E1884" t="s">
        <v>61</v>
      </c>
      <c r="F1884" t="s">
        <v>61</v>
      </c>
      <c r="G1884" t="s">
        <v>61</v>
      </c>
      <c r="H1884" t="s">
        <v>61</v>
      </c>
      <c r="I1884" t="s">
        <v>61</v>
      </c>
      <c r="J1884" t="s">
        <v>61</v>
      </c>
      <c r="K1884" t="s">
        <v>61</v>
      </c>
      <c r="L1884" t="s">
        <v>61</v>
      </c>
      <c r="M1884" t="s">
        <v>62</v>
      </c>
      <c r="N1884" t="s">
        <v>61</v>
      </c>
    </row>
    <row r="1885" spans="1:14" x14ac:dyDescent="0.2">
      <c r="A1885" s="1" t="s">
        <v>8946</v>
      </c>
      <c r="B1885" s="1" t="s">
        <v>32788</v>
      </c>
      <c r="C1885" t="s">
        <v>6949</v>
      </c>
      <c r="D1885" s="22">
        <v>30333126</v>
      </c>
      <c r="E1885" t="s">
        <v>61</v>
      </c>
      <c r="F1885" t="s">
        <v>61</v>
      </c>
      <c r="G1885" t="s">
        <v>61</v>
      </c>
      <c r="H1885" t="s">
        <v>61</v>
      </c>
      <c r="I1885" t="s">
        <v>62</v>
      </c>
      <c r="J1885" t="s">
        <v>61</v>
      </c>
      <c r="K1885" t="s">
        <v>61</v>
      </c>
      <c r="M1885" t="s">
        <v>62</v>
      </c>
      <c r="N1885" t="s">
        <v>61</v>
      </c>
    </row>
    <row r="1886" spans="1:14" x14ac:dyDescent="0.2">
      <c r="A1886" s="1" t="s">
        <v>8947</v>
      </c>
      <c r="B1886" s="1" t="s">
        <v>32789</v>
      </c>
      <c r="C1886" t="s">
        <v>6950</v>
      </c>
      <c r="D1886" s="22">
        <v>30333126</v>
      </c>
      <c r="E1886" t="s">
        <v>62</v>
      </c>
      <c r="F1886" t="s">
        <v>62</v>
      </c>
      <c r="G1886" t="s">
        <v>62</v>
      </c>
      <c r="H1886" t="s">
        <v>61</v>
      </c>
      <c r="I1886" t="s">
        <v>62</v>
      </c>
      <c r="J1886" t="s">
        <v>62</v>
      </c>
      <c r="K1886" t="s">
        <v>61</v>
      </c>
      <c r="M1886" t="s">
        <v>62</v>
      </c>
      <c r="N1886" t="s">
        <v>62</v>
      </c>
    </row>
    <row r="1887" spans="1:14" x14ac:dyDescent="0.2">
      <c r="A1887" s="1" t="s">
        <v>8948</v>
      </c>
      <c r="B1887" s="1" t="s">
        <v>32790</v>
      </c>
      <c r="C1887" t="s">
        <v>6951</v>
      </c>
      <c r="D1887" s="22">
        <v>30333126</v>
      </c>
      <c r="E1887" t="s">
        <v>62</v>
      </c>
      <c r="F1887" t="s">
        <v>61</v>
      </c>
      <c r="G1887" t="s">
        <v>61</v>
      </c>
      <c r="H1887" t="s">
        <v>61</v>
      </c>
      <c r="I1887" t="s">
        <v>62</v>
      </c>
      <c r="J1887" t="s">
        <v>61</v>
      </c>
      <c r="K1887" t="s">
        <v>62</v>
      </c>
      <c r="L1887" t="s">
        <v>62</v>
      </c>
      <c r="M1887" t="s">
        <v>61</v>
      </c>
      <c r="N1887" t="s">
        <v>61</v>
      </c>
    </row>
    <row r="1888" spans="1:14" x14ac:dyDescent="0.2">
      <c r="A1888" s="1" t="s">
        <v>8949</v>
      </c>
      <c r="B1888" s="1" t="s">
        <v>32791</v>
      </c>
      <c r="C1888" t="s">
        <v>6952</v>
      </c>
      <c r="D1888" s="22">
        <v>30333126</v>
      </c>
      <c r="E1888" t="s">
        <v>62</v>
      </c>
      <c r="G1888" t="s">
        <v>61</v>
      </c>
      <c r="H1888" t="s">
        <v>61</v>
      </c>
      <c r="I1888" t="s">
        <v>62</v>
      </c>
      <c r="J1888" t="s">
        <v>61</v>
      </c>
      <c r="K1888" t="s">
        <v>61</v>
      </c>
      <c r="M1888" t="s">
        <v>62</v>
      </c>
      <c r="N1888" t="s">
        <v>61</v>
      </c>
    </row>
    <row r="1889" spans="1:14" x14ac:dyDescent="0.2">
      <c r="A1889" s="1" t="s">
        <v>8950</v>
      </c>
      <c r="B1889" s="1" t="s">
        <v>32792</v>
      </c>
      <c r="C1889" t="s">
        <v>6953</v>
      </c>
      <c r="D1889" s="22">
        <v>30333126</v>
      </c>
      <c r="E1889" t="s">
        <v>61</v>
      </c>
      <c r="F1889" t="s">
        <v>61</v>
      </c>
      <c r="G1889" t="s">
        <v>61</v>
      </c>
      <c r="H1889" t="s">
        <v>61</v>
      </c>
      <c r="I1889" t="s">
        <v>61</v>
      </c>
      <c r="J1889" t="s">
        <v>61</v>
      </c>
      <c r="K1889" t="s">
        <v>61</v>
      </c>
      <c r="M1889" t="s">
        <v>61</v>
      </c>
      <c r="N1889" t="s">
        <v>61</v>
      </c>
    </row>
    <row r="1890" spans="1:14" x14ac:dyDescent="0.2">
      <c r="A1890" s="1" t="s">
        <v>8951</v>
      </c>
      <c r="B1890" s="1" t="s">
        <v>32793</v>
      </c>
      <c r="C1890" t="s">
        <v>6954</v>
      </c>
      <c r="D1890" s="22">
        <v>30333126</v>
      </c>
      <c r="E1890" t="s">
        <v>62</v>
      </c>
      <c r="F1890" t="s">
        <v>62</v>
      </c>
      <c r="G1890" t="s">
        <v>62</v>
      </c>
      <c r="H1890" t="s">
        <v>61</v>
      </c>
      <c r="I1890" t="s">
        <v>62</v>
      </c>
      <c r="J1890" t="s">
        <v>62</v>
      </c>
      <c r="K1890" t="s">
        <v>61</v>
      </c>
      <c r="M1890" t="s">
        <v>62</v>
      </c>
      <c r="N1890" t="s">
        <v>62</v>
      </c>
    </row>
    <row r="1891" spans="1:14" x14ac:dyDescent="0.2">
      <c r="A1891" s="1" t="s">
        <v>8952</v>
      </c>
      <c r="B1891" s="1" t="s">
        <v>32794</v>
      </c>
      <c r="C1891" t="s">
        <v>6955</v>
      </c>
      <c r="D1891" s="22">
        <v>30333126</v>
      </c>
      <c r="E1891" t="s">
        <v>61</v>
      </c>
      <c r="F1891" t="s">
        <v>61</v>
      </c>
      <c r="G1891" t="s">
        <v>61</v>
      </c>
      <c r="H1891" t="s">
        <v>61</v>
      </c>
      <c r="I1891" t="s">
        <v>61</v>
      </c>
      <c r="J1891" t="s">
        <v>61</v>
      </c>
      <c r="K1891" t="s">
        <v>61</v>
      </c>
      <c r="L1891" t="s">
        <v>62</v>
      </c>
      <c r="M1891" t="s">
        <v>62</v>
      </c>
      <c r="N1891" t="s">
        <v>61</v>
      </c>
    </row>
    <row r="1892" spans="1:14" x14ac:dyDescent="0.2">
      <c r="A1892" s="1" t="s">
        <v>8953</v>
      </c>
      <c r="B1892" s="1" t="s">
        <v>32795</v>
      </c>
      <c r="C1892" t="s">
        <v>6956</v>
      </c>
      <c r="D1892" s="22">
        <v>30333126</v>
      </c>
      <c r="E1892" t="s">
        <v>62</v>
      </c>
      <c r="F1892" t="s">
        <v>62</v>
      </c>
      <c r="G1892" t="s">
        <v>62</v>
      </c>
      <c r="H1892" t="s">
        <v>61</v>
      </c>
      <c r="I1892" t="s">
        <v>62</v>
      </c>
      <c r="J1892" t="s">
        <v>62</v>
      </c>
      <c r="K1892" t="s">
        <v>62</v>
      </c>
      <c r="L1892" t="s">
        <v>62</v>
      </c>
      <c r="M1892" t="s">
        <v>62</v>
      </c>
      <c r="N1892" t="s">
        <v>62</v>
      </c>
    </row>
    <row r="1893" spans="1:14" x14ac:dyDescent="0.2">
      <c r="A1893" s="1" t="s">
        <v>8954</v>
      </c>
      <c r="B1893" s="1" t="s">
        <v>32796</v>
      </c>
      <c r="C1893" t="s">
        <v>6957</v>
      </c>
      <c r="D1893" s="22">
        <v>30333126</v>
      </c>
      <c r="E1893" t="s">
        <v>61</v>
      </c>
      <c r="F1893" t="s">
        <v>61</v>
      </c>
      <c r="G1893" t="s">
        <v>61</v>
      </c>
      <c r="H1893" t="s">
        <v>61</v>
      </c>
      <c r="I1893" t="s">
        <v>61</v>
      </c>
      <c r="J1893" t="s">
        <v>61</v>
      </c>
      <c r="K1893" t="s">
        <v>61</v>
      </c>
      <c r="M1893" t="s">
        <v>61</v>
      </c>
      <c r="N1893" t="s">
        <v>61</v>
      </c>
    </row>
    <row r="1894" spans="1:14" x14ac:dyDescent="0.2">
      <c r="A1894" s="1" t="s">
        <v>8955</v>
      </c>
      <c r="B1894" s="1" t="s">
        <v>32797</v>
      </c>
      <c r="C1894" t="s">
        <v>6958</v>
      </c>
      <c r="D1894" s="22">
        <v>30333126</v>
      </c>
      <c r="E1894" t="s">
        <v>62</v>
      </c>
      <c r="F1894" t="s">
        <v>62</v>
      </c>
      <c r="G1894" t="s">
        <v>62</v>
      </c>
      <c r="H1894" t="s">
        <v>61</v>
      </c>
      <c r="I1894" t="s">
        <v>62</v>
      </c>
      <c r="J1894" t="s">
        <v>62</v>
      </c>
      <c r="K1894" t="s">
        <v>61</v>
      </c>
      <c r="M1894" t="s">
        <v>62</v>
      </c>
      <c r="N1894" t="s">
        <v>62</v>
      </c>
    </row>
    <row r="1895" spans="1:14" x14ac:dyDescent="0.2">
      <c r="A1895" s="1" t="s">
        <v>8956</v>
      </c>
      <c r="B1895" s="1" t="s">
        <v>32798</v>
      </c>
      <c r="C1895" t="s">
        <v>6959</v>
      </c>
      <c r="D1895" s="22">
        <v>30333126</v>
      </c>
      <c r="E1895" t="s">
        <v>62</v>
      </c>
      <c r="F1895" t="s">
        <v>62</v>
      </c>
      <c r="G1895" t="s">
        <v>62</v>
      </c>
      <c r="H1895" t="s">
        <v>61</v>
      </c>
      <c r="I1895" t="s">
        <v>62</v>
      </c>
      <c r="J1895" t="s">
        <v>62</v>
      </c>
      <c r="K1895" t="s">
        <v>61</v>
      </c>
      <c r="M1895" t="s">
        <v>62</v>
      </c>
      <c r="N1895" t="s">
        <v>62</v>
      </c>
    </row>
    <row r="1896" spans="1:14" x14ac:dyDescent="0.2">
      <c r="A1896" s="1" t="s">
        <v>8957</v>
      </c>
      <c r="B1896" s="1" t="s">
        <v>32799</v>
      </c>
      <c r="C1896" t="s">
        <v>6960</v>
      </c>
      <c r="D1896" s="22">
        <v>30333126</v>
      </c>
      <c r="E1896" t="s">
        <v>61</v>
      </c>
      <c r="F1896" t="s">
        <v>61</v>
      </c>
      <c r="G1896" t="s">
        <v>61</v>
      </c>
      <c r="H1896" t="s">
        <v>61</v>
      </c>
      <c r="I1896" t="s">
        <v>62</v>
      </c>
      <c r="J1896" t="s">
        <v>61</v>
      </c>
      <c r="K1896" t="s">
        <v>61</v>
      </c>
      <c r="M1896" t="s">
        <v>61</v>
      </c>
      <c r="N1896" t="s">
        <v>61</v>
      </c>
    </row>
    <row r="1897" spans="1:14" x14ac:dyDescent="0.2">
      <c r="A1897" s="1" t="s">
        <v>8958</v>
      </c>
      <c r="B1897" s="1" t="s">
        <v>32800</v>
      </c>
      <c r="C1897" t="s">
        <v>6961</v>
      </c>
      <c r="D1897" s="22">
        <v>30333126</v>
      </c>
      <c r="E1897" t="s">
        <v>62</v>
      </c>
      <c r="F1897" t="s">
        <v>62</v>
      </c>
      <c r="G1897" t="s">
        <v>62</v>
      </c>
      <c r="H1897" t="s">
        <v>61</v>
      </c>
      <c r="I1897" t="s">
        <v>62</v>
      </c>
      <c r="J1897" t="s">
        <v>62</v>
      </c>
      <c r="K1897" t="s">
        <v>61</v>
      </c>
      <c r="M1897" t="s">
        <v>62</v>
      </c>
      <c r="N1897" t="s">
        <v>62</v>
      </c>
    </row>
    <row r="1898" spans="1:14" x14ac:dyDescent="0.2">
      <c r="A1898" s="1" t="s">
        <v>8959</v>
      </c>
      <c r="B1898" s="1" t="s">
        <v>32801</v>
      </c>
      <c r="C1898" t="s">
        <v>6962</v>
      </c>
      <c r="D1898" s="22">
        <v>30333126</v>
      </c>
      <c r="E1898" t="s">
        <v>61</v>
      </c>
      <c r="F1898" t="s">
        <v>61</v>
      </c>
      <c r="G1898" t="s">
        <v>61</v>
      </c>
      <c r="H1898" t="s">
        <v>61</v>
      </c>
      <c r="I1898" t="s">
        <v>61</v>
      </c>
      <c r="J1898" t="s">
        <v>61</v>
      </c>
      <c r="K1898" t="s">
        <v>61</v>
      </c>
      <c r="L1898" t="s">
        <v>61</v>
      </c>
      <c r="M1898" t="s">
        <v>61</v>
      </c>
      <c r="N1898" t="s">
        <v>61</v>
      </c>
    </row>
    <row r="1899" spans="1:14" x14ac:dyDescent="0.2">
      <c r="A1899" s="1" t="s">
        <v>8960</v>
      </c>
      <c r="B1899" s="1" t="s">
        <v>32802</v>
      </c>
      <c r="C1899" t="s">
        <v>6963</v>
      </c>
      <c r="D1899" s="22">
        <v>30333126</v>
      </c>
      <c r="E1899" t="s">
        <v>61</v>
      </c>
      <c r="F1899" t="s">
        <v>61</v>
      </c>
      <c r="G1899" t="s">
        <v>61</v>
      </c>
      <c r="H1899" t="s">
        <v>61</v>
      </c>
      <c r="I1899" t="s">
        <v>61</v>
      </c>
      <c r="J1899" t="s">
        <v>61</v>
      </c>
      <c r="K1899" t="s">
        <v>61</v>
      </c>
      <c r="L1899" t="s">
        <v>62</v>
      </c>
      <c r="M1899" t="s">
        <v>62</v>
      </c>
      <c r="N1899" t="s">
        <v>61</v>
      </c>
    </row>
    <row r="1900" spans="1:14" x14ac:dyDescent="0.2">
      <c r="A1900" s="1" t="s">
        <v>8961</v>
      </c>
      <c r="B1900" s="1" t="s">
        <v>32803</v>
      </c>
      <c r="C1900" t="s">
        <v>6964</v>
      </c>
      <c r="D1900" s="22">
        <v>30333126</v>
      </c>
      <c r="E1900" t="s">
        <v>62</v>
      </c>
      <c r="F1900" t="s">
        <v>62</v>
      </c>
      <c r="G1900" t="s">
        <v>62</v>
      </c>
      <c r="H1900" t="s">
        <v>61</v>
      </c>
      <c r="I1900" t="s">
        <v>62</v>
      </c>
      <c r="K1900" t="s">
        <v>61</v>
      </c>
      <c r="L1900" t="s">
        <v>61</v>
      </c>
      <c r="M1900" t="s">
        <v>62</v>
      </c>
      <c r="N1900" t="s">
        <v>62</v>
      </c>
    </row>
    <row r="1901" spans="1:14" x14ac:dyDescent="0.2">
      <c r="A1901" s="1" t="s">
        <v>8962</v>
      </c>
      <c r="B1901" s="1" t="s">
        <v>32804</v>
      </c>
      <c r="C1901" t="s">
        <v>6965</v>
      </c>
      <c r="D1901" s="22">
        <v>30333126</v>
      </c>
      <c r="E1901" t="s">
        <v>62</v>
      </c>
      <c r="F1901" t="s">
        <v>62</v>
      </c>
      <c r="G1901" t="s">
        <v>62</v>
      </c>
      <c r="H1901" t="s">
        <v>61</v>
      </c>
      <c r="I1901" t="s">
        <v>62</v>
      </c>
      <c r="J1901" t="s">
        <v>62</v>
      </c>
      <c r="K1901" t="s">
        <v>61</v>
      </c>
      <c r="L1901" t="s">
        <v>61</v>
      </c>
      <c r="M1901" t="s">
        <v>62</v>
      </c>
      <c r="N1901" t="s">
        <v>62</v>
      </c>
    </row>
    <row r="1902" spans="1:14" x14ac:dyDescent="0.2">
      <c r="A1902" s="1" t="s">
        <v>8963</v>
      </c>
      <c r="B1902" s="1" t="s">
        <v>32805</v>
      </c>
      <c r="C1902" t="s">
        <v>6966</v>
      </c>
      <c r="D1902" s="22">
        <v>30333126</v>
      </c>
      <c r="E1902" t="s">
        <v>62</v>
      </c>
      <c r="F1902" t="s">
        <v>62</v>
      </c>
      <c r="G1902" t="s">
        <v>62</v>
      </c>
      <c r="H1902" t="s">
        <v>61</v>
      </c>
      <c r="I1902" t="s">
        <v>62</v>
      </c>
      <c r="J1902" t="s">
        <v>62</v>
      </c>
      <c r="K1902" t="s">
        <v>61</v>
      </c>
      <c r="L1902" t="s">
        <v>61</v>
      </c>
      <c r="M1902" t="s">
        <v>62</v>
      </c>
      <c r="N1902" t="s">
        <v>62</v>
      </c>
    </row>
    <row r="1903" spans="1:14" x14ac:dyDescent="0.2">
      <c r="A1903" s="1" t="s">
        <v>8964</v>
      </c>
      <c r="B1903" s="1" t="s">
        <v>32806</v>
      </c>
      <c r="C1903" t="s">
        <v>6967</v>
      </c>
      <c r="D1903" s="22">
        <v>30333126</v>
      </c>
      <c r="E1903" t="s">
        <v>61</v>
      </c>
      <c r="F1903" t="s">
        <v>61</v>
      </c>
      <c r="G1903" t="s">
        <v>61</v>
      </c>
      <c r="H1903" t="s">
        <v>61</v>
      </c>
      <c r="I1903" t="s">
        <v>62</v>
      </c>
      <c r="J1903" t="s">
        <v>61</v>
      </c>
      <c r="K1903" t="s">
        <v>61</v>
      </c>
      <c r="L1903" t="s">
        <v>61</v>
      </c>
      <c r="M1903" t="s">
        <v>62</v>
      </c>
      <c r="N1903" t="s">
        <v>61</v>
      </c>
    </row>
    <row r="1904" spans="1:14" x14ac:dyDescent="0.2">
      <c r="A1904" s="1" t="s">
        <v>8965</v>
      </c>
      <c r="B1904" s="1" t="s">
        <v>32807</v>
      </c>
      <c r="C1904" t="s">
        <v>6968</v>
      </c>
      <c r="D1904" s="22">
        <v>30333126</v>
      </c>
      <c r="E1904" t="s">
        <v>61</v>
      </c>
      <c r="F1904" t="s">
        <v>61</v>
      </c>
      <c r="G1904" t="s">
        <v>61</v>
      </c>
      <c r="H1904" t="s">
        <v>61</v>
      </c>
      <c r="I1904" t="s">
        <v>62</v>
      </c>
      <c r="J1904" t="s">
        <v>61</v>
      </c>
      <c r="K1904" t="s">
        <v>61</v>
      </c>
      <c r="L1904" t="s">
        <v>61</v>
      </c>
      <c r="M1904" t="s">
        <v>62</v>
      </c>
      <c r="N1904" t="s">
        <v>61</v>
      </c>
    </row>
    <row r="1905" spans="1:14" x14ac:dyDescent="0.2">
      <c r="A1905" s="1" t="s">
        <v>8966</v>
      </c>
      <c r="B1905" s="1" t="s">
        <v>32808</v>
      </c>
      <c r="C1905" t="s">
        <v>6969</v>
      </c>
      <c r="D1905" s="22">
        <v>30333126</v>
      </c>
      <c r="E1905" t="s">
        <v>62</v>
      </c>
      <c r="F1905" t="s">
        <v>62</v>
      </c>
      <c r="G1905" t="s">
        <v>62</v>
      </c>
      <c r="H1905" t="s">
        <v>61</v>
      </c>
      <c r="I1905" t="s">
        <v>62</v>
      </c>
      <c r="J1905" t="s">
        <v>62</v>
      </c>
      <c r="K1905" t="s">
        <v>61</v>
      </c>
      <c r="L1905" t="s">
        <v>61</v>
      </c>
      <c r="M1905" t="s">
        <v>62</v>
      </c>
      <c r="N1905" t="s">
        <v>62</v>
      </c>
    </row>
    <row r="1906" spans="1:14" x14ac:dyDescent="0.2">
      <c r="A1906" s="1" t="s">
        <v>8967</v>
      </c>
      <c r="B1906" s="1" t="s">
        <v>32809</v>
      </c>
      <c r="C1906" t="s">
        <v>6970</v>
      </c>
      <c r="D1906" s="22">
        <v>30333126</v>
      </c>
      <c r="E1906" t="s">
        <v>62</v>
      </c>
      <c r="F1906" t="s">
        <v>62</v>
      </c>
      <c r="G1906" t="s">
        <v>62</v>
      </c>
      <c r="H1906" t="s">
        <v>61</v>
      </c>
      <c r="I1906" t="s">
        <v>62</v>
      </c>
      <c r="K1906" t="s">
        <v>61</v>
      </c>
      <c r="L1906" t="s">
        <v>61</v>
      </c>
      <c r="M1906" t="s">
        <v>62</v>
      </c>
      <c r="N1906" t="s">
        <v>62</v>
      </c>
    </row>
    <row r="1907" spans="1:14" x14ac:dyDescent="0.2">
      <c r="A1907" s="1" t="s">
        <v>8968</v>
      </c>
      <c r="B1907" s="1" t="s">
        <v>32810</v>
      </c>
      <c r="C1907" t="s">
        <v>6971</v>
      </c>
      <c r="D1907" s="22">
        <v>30333126</v>
      </c>
      <c r="E1907" t="s">
        <v>61</v>
      </c>
      <c r="F1907" t="s">
        <v>61</v>
      </c>
      <c r="G1907" t="s">
        <v>61</v>
      </c>
      <c r="H1907" t="s">
        <v>61</v>
      </c>
      <c r="I1907" t="s">
        <v>62</v>
      </c>
      <c r="J1907" t="s">
        <v>61</v>
      </c>
      <c r="K1907" t="s">
        <v>61</v>
      </c>
      <c r="L1907" t="s">
        <v>61</v>
      </c>
      <c r="M1907" t="s">
        <v>62</v>
      </c>
      <c r="N1907" t="s">
        <v>61</v>
      </c>
    </row>
    <row r="1908" spans="1:14" x14ac:dyDescent="0.2">
      <c r="A1908" s="1" t="s">
        <v>8969</v>
      </c>
      <c r="B1908" s="1" t="s">
        <v>32811</v>
      </c>
      <c r="C1908" t="s">
        <v>6972</v>
      </c>
      <c r="D1908" s="22">
        <v>30333126</v>
      </c>
      <c r="E1908" t="s">
        <v>62</v>
      </c>
      <c r="G1908" t="s">
        <v>61</v>
      </c>
      <c r="H1908" t="s">
        <v>61</v>
      </c>
      <c r="I1908" t="s">
        <v>61</v>
      </c>
      <c r="J1908" t="s">
        <v>61</v>
      </c>
      <c r="K1908" t="s">
        <v>61</v>
      </c>
      <c r="L1908" t="s">
        <v>62</v>
      </c>
      <c r="M1908" t="s">
        <v>61</v>
      </c>
      <c r="N1908" t="s">
        <v>61</v>
      </c>
    </row>
    <row r="1909" spans="1:14" x14ac:dyDescent="0.2">
      <c r="A1909" s="1" t="s">
        <v>8970</v>
      </c>
      <c r="B1909" s="1" t="s">
        <v>32812</v>
      </c>
      <c r="C1909" t="s">
        <v>6973</v>
      </c>
      <c r="D1909" s="22">
        <v>30333126</v>
      </c>
      <c r="E1909" t="s">
        <v>61</v>
      </c>
      <c r="F1909" t="s">
        <v>61</v>
      </c>
      <c r="G1909" t="s">
        <v>61</v>
      </c>
      <c r="H1909" t="s">
        <v>61</v>
      </c>
      <c r="I1909" t="s">
        <v>61</v>
      </c>
      <c r="J1909" t="s">
        <v>61</v>
      </c>
      <c r="K1909" t="s">
        <v>61</v>
      </c>
      <c r="L1909" t="s">
        <v>61</v>
      </c>
      <c r="M1909" t="s">
        <v>61</v>
      </c>
      <c r="N1909" t="s">
        <v>61</v>
      </c>
    </row>
    <row r="1910" spans="1:14" x14ac:dyDescent="0.2">
      <c r="A1910" s="1" t="s">
        <v>8971</v>
      </c>
      <c r="B1910" s="1" t="s">
        <v>32813</v>
      </c>
      <c r="C1910" t="s">
        <v>6974</v>
      </c>
      <c r="D1910" s="22">
        <v>30333126</v>
      </c>
      <c r="E1910" t="s">
        <v>61</v>
      </c>
      <c r="F1910" t="s">
        <v>61</v>
      </c>
      <c r="G1910" t="s">
        <v>61</v>
      </c>
      <c r="H1910" t="s">
        <v>61</v>
      </c>
      <c r="I1910" t="s">
        <v>61</v>
      </c>
      <c r="J1910" t="s">
        <v>61</v>
      </c>
      <c r="K1910" t="s">
        <v>61</v>
      </c>
      <c r="L1910" t="s">
        <v>61</v>
      </c>
      <c r="M1910" t="s">
        <v>61</v>
      </c>
      <c r="N1910" t="s">
        <v>61</v>
      </c>
    </row>
    <row r="1911" spans="1:14" x14ac:dyDescent="0.2">
      <c r="A1911" s="1" t="s">
        <v>8972</v>
      </c>
      <c r="B1911" s="1" t="s">
        <v>32814</v>
      </c>
      <c r="C1911" t="s">
        <v>6975</v>
      </c>
      <c r="D1911" s="22">
        <v>30333126</v>
      </c>
      <c r="E1911" t="s">
        <v>61</v>
      </c>
      <c r="F1911" t="s">
        <v>61</v>
      </c>
      <c r="G1911" t="s">
        <v>61</v>
      </c>
      <c r="H1911" t="s">
        <v>61</v>
      </c>
      <c r="I1911" t="s">
        <v>61</v>
      </c>
      <c r="J1911" t="s">
        <v>61</v>
      </c>
      <c r="K1911" t="s">
        <v>61</v>
      </c>
      <c r="L1911" t="s">
        <v>61</v>
      </c>
      <c r="M1911" t="s">
        <v>61</v>
      </c>
      <c r="N1911" t="s">
        <v>61</v>
      </c>
    </row>
    <row r="1912" spans="1:14" x14ac:dyDescent="0.2">
      <c r="A1912" s="1" t="s">
        <v>8973</v>
      </c>
      <c r="B1912" s="1" t="s">
        <v>32815</v>
      </c>
      <c r="C1912" t="s">
        <v>6976</v>
      </c>
      <c r="D1912" s="22">
        <v>30333126</v>
      </c>
      <c r="E1912" t="s">
        <v>61</v>
      </c>
      <c r="F1912" t="s">
        <v>61</v>
      </c>
      <c r="G1912" t="s">
        <v>61</v>
      </c>
      <c r="H1912" t="s">
        <v>61</v>
      </c>
      <c r="I1912" t="s">
        <v>61</v>
      </c>
      <c r="J1912" t="s">
        <v>61</v>
      </c>
      <c r="K1912" t="s">
        <v>61</v>
      </c>
      <c r="L1912" t="s">
        <v>61</v>
      </c>
      <c r="M1912" t="s">
        <v>61</v>
      </c>
      <c r="N1912" t="s">
        <v>61</v>
      </c>
    </row>
    <row r="1913" spans="1:14" x14ac:dyDescent="0.2">
      <c r="A1913" s="1" t="s">
        <v>8974</v>
      </c>
      <c r="B1913" s="1" t="s">
        <v>32816</v>
      </c>
      <c r="C1913" t="s">
        <v>6977</v>
      </c>
      <c r="D1913" s="22">
        <v>30333126</v>
      </c>
      <c r="E1913" t="s">
        <v>61</v>
      </c>
      <c r="F1913" t="s">
        <v>61</v>
      </c>
      <c r="G1913" t="s">
        <v>61</v>
      </c>
      <c r="H1913" t="s">
        <v>61</v>
      </c>
      <c r="I1913" t="s">
        <v>61</v>
      </c>
      <c r="J1913" t="s">
        <v>61</v>
      </c>
      <c r="K1913" t="s">
        <v>61</v>
      </c>
      <c r="L1913" t="s">
        <v>61</v>
      </c>
      <c r="M1913" t="s">
        <v>61</v>
      </c>
      <c r="N1913" t="s">
        <v>61</v>
      </c>
    </row>
    <row r="1914" spans="1:14" x14ac:dyDescent="0.2">
      <c r="A1914" s="1" t="s">
        <v>8975</v>
      </c>
      <c r="B1914" s="1" t="s">
        <v>32817</v>
      </c>
      <c r="C1914" t="s">
        <v>6978</v>
      </c>
      <c r="D1914" s="22">
        <v>30333126</v>
      </c>
      <c r="E1914" t="s">
        <v>62</v>
      </c>
      <c r="F1914" t="s">
        <v>62</v>
      </c>
      <c r="G1914" t="s">
        <v>62</v>
      </c>
      <c r="H1914" t="s">
        <v>61</v>
      </c>
      <c r="I1914" t="s">
        <v>62</v>
      </c>
      <c r="J1914" t="s">
        <v>62</v>
      </c>
      <c r="K1914" t="s">
        <v>61</v>
      </c>
      <c r="L1914" t="s">
        <v>61</v>
      </c>
      <c r="M1914" t="s">
        <v>62</v>
      </c>
      <c r="N1914" t="s">
        <v>62</v>
      </c>
    </row>
    <row r="1915" spans="1:14" x14ac:dyDescent="0.2">
      <c r="A1915" s="1" t="s">
        <v>8976</v>
      </c>
      <c r="B1915" s="1" t="s">
        <v>32818</v>
      </c>
      <c r="C1915" t="s">
        <v>6979</v>
      </c>
      <c r="D1915" s="22">
        <v>30333126</v>
      </c>
      <c r="E1915" t="s">
        <v>61</v>
      </c>
      <c r="F1915" t="s">
        <v>61</v>
      </c>
      <c r="G1915" t="s">
        <v>61</v>
      </c>
      <c r="H1915" t="s">
        <v>61</v>
      </c>
      <c r="I1915" t="s">
        <v>62</v>
      </c>
      <c r="J1915" t="s">
        <v>61</v>
      </c>
      <c r="K1915" t="s">
        <v>61</v>
      </c>
      <c r="L1915" t="s">
        <v>61</v>
      </c>
      <c r="M1915" t="s">
        <v>62</v>
      </c>
      <c r="N1915" t="s">
        <v>61</v>
      </c>
    </row>
    <row r="1916" spans="1:14" x14ac:dyDescent="0.2">
      <c r="A1916" s="1" t="s">
        <v>8977</v>
      </c>
      <c r="B1916" s="1" t="s">
        <v>32819</v>
      </c>
      <c r="C1916" t="s">
        <v>6980</v>
      </c>
      <c r="D1916" s="22">
        <v>30333126</v>
      </c>
      <c r="E1916" t="s">
        <v>61</v>
      </c>
      <c r="F1916" t="s">
        <v>61</v>
      </c>
      <c r="G1916" t="s">
        <v>61</v>
      </c>
      <c r="H1916" t="s">
        <v>61</v>
      </c>
      <c r="I1916" t="s">
        <v>61</v>
      </c>
      <c r="J1916" t="s">
        <v>61</v>
      </c>
      <c r="K1916" t="s">
        <v>61</v>
      </c>
      <c r="L1916" t="s">
        <v>61</v>
      </c>
      <c r="M1916" t="s">
        <v>61</v>
      </c>
      <c r="N1916" t="s">
        <v>61</v>
      </c>
    </row>
    <row r="1917" spans="1:14" x14ac:dyDescent="0.2">
      <c r="A1917" s="1" t="s">
        <v>8978</v>
      </c>
      <c r="B1917" s="1" t="s">
        <v>32820</v>
      </c>
      <c r="C1917" t="s">
        <v>6981</v>
      </c>
      <c r="D1917" s="22">
        <v>30333126</v>
      </c>
      <c r="E1917" t="s">
        <v>61</v>
      </c>
      <c r="F1917" t="s">
        <v>61</v>
      </c>
      <c r="G1917" t="s">
        <v>61</v>
      </c>
      <c r="H1917" t="s">
        <v>61</v>
      </c>
      <c r="I1917" t="s">
        <v>62</v>
      </c>
      <c r="J1917" t="s">
        <v>61</v>
      </c>
      <c r="K1917" t="s">
        <v>62</v>
      </c>
      <c r="L1917" t="s">
        <v>62</v>
      </c>
      <c r="M1917" t="s">
        <v>61</v>
      </c>
      <c r="N1917" t="s">
        <v>61</v>
      </c>
    </row>
    <row r="1918" spans="1:14" x14ac:dyDescent="0.2">
      <c r="A1918" s="1" t="s">
        <v>8979</v>
      </c>
      <c r="B1918" s="1" t="s">
        <v>32821</v>
      </c>
      <c r="C1918" t="s">
        <v>6982</v>
      </c>
      <c r="D1918" s="22">
        <v>30333126</v>
      </c>
      <c r="E1918" t="s">
        <v>61</v>
      </c>
      <c r="F1918" t="s">
        <v>61</v>
      </c>
      <c r="G1918" t="s">
        <v>61</v>
      </c>
      <c r="H1918" t="s">
        <v>61</v>
      </c>
      <c r="I1918" t="s">
        <v>61</v>
      </c>
      <c r="J1918" t="s">
        <v>61</v>
      </c>
      <c r="K1918" t="s">
        <v>61</v>
      </c>
      <c r="L1918" t="s">
        <v>61</v>
      </c>
      <c r="M1918" t="s">
        <v>61</v>
      </c>
      <c r="N1918" t="s">
        <v>61</v>
      </c>
    </row>
    <row r="1919" spans="1:14" x14ac:dyDescent="0.2">
      <c r="A1919" s="1" t="s">
        <v>8980</v>
      </c>
      <c r="B1919" s="1" t="s">
        <v>32822</v>
      </c>
      <c r="C1919" t="s">
        <v>6983</v>
      </c>
      <c r="D1919" s="22">
        <v>30333126</v>
      </c>
      <c r="E1919" t="s">
        <v>61</v>
      </c>
      <c r="F1919" t="s">
        <v>61</v>
      </c>
      <c r="G1919" t="s">
        <v>61</v>
      </c>
      <c r="H1919" t="s">
        <v>62</v>
      </c>
      <c r="I1919" t="s">
        <v>62</v>
      </c>
      <c r="J1919" t="s">
        <v>61</v>
      </c>
      <c r="K1919" t="s">
        <v>61</v>
      </c>
      <c r="L1919" t="s">
        <v>62</v>
      </c>
      <c r="M1919" t="s">
        <v>62</v>
      </c>
      <c r="N1919" t="s">
        <v>61</v>
      </c>
    </row>
    <row r="1920" spans="1:14" x14ac:dyDescent="0.2">
      <c r="A1920" s="1" t="s">
        <v>8981</v>
      </c>
      <c r="B1920" s="1" t="s">
        <v>32823</v>
      </c>
      <c r="C1920" t="s">
        <v>6984</v>
      </c>
      <c r="D1920" s="22">
        <v>30333126</v>
      </c>
      <c r="E1920" t="s">
        <v>61</v>
      </c>
      <c r="F1920" t="s">
        <v>61</v>
      </c>
      <c r="G1920" t="s">
        <v>61</v>
      </c>
      <c r="H1920" t="s">
        <v>61</v>
      </c>
      <c r="I1920" t="s">
        <v>61</v>
      </c>
      <c r="J1920" t="s">
        <v>61</v>
      </c>
      <c r="K1920" t="s">
        <v>61</v>
      </c>
      <c r="L1920" t="s">
        <v>61</v>
      </c>
      <c r="M1920" t="s">
        <v>61</v>
      </c>
      <c r="N1920" t="s">
        <v>61</v>
      </c>
    </row>
    <row r="1921" spans="1:14" x14ac:dyDescent="0.2">
      <c r="A1921" s="1" t="s">
        <v>8982</v>
      </c>
      <c r="B1921" s="1" t="s">
        <v>32824</v>
      </c>
      <c r="C1921" t="s">
        <v>6985</v>
      </c>
      <c r="D1921" s="22">
        <v>30333126</v>
      </c>
      <c r="E1921" t="s">
        <v>61</v>
      </c>
      <c r="F1921" t="s">
        <v>61</v>
      </c>
      <c r="G1921" t="s">
        <v>61</v>
      </c>
      <c r="H1921" t="s">
        <v>61</v>
      </c>
      <c r="I1921" t="s">
        <v>61</v>
      </c>
      <c r="J1921" t="s">
        <v>61</v>
      </c>
      <c r="K1921" t="s">
        <v>61</v>
      </c>
      <c r="L1921" t="s">
        <v>61</v>
      </c>
      <c r="M1921" t="s">
        <v>62</v>
      </c>
      <c r="N1921" t="s">
        <v>61</v>
      </c>
    </row>
    <row r="1922" spans="1:14" x14ac:dyDescent="0.2">
      <c r="A1922" s="1" t="s">
        <v>8983</v>
      </c>
      <c r="B1922" s="1" t="s">
        <v>32825</v>
      </c>
      <c r="C1922" t="s">
        <v>6986</v>
      </c>
      <c r="D1922" s="22">
        <v>30333126</v>
      </c>
      <c r="E1922" t="s">
        <v>62</v>
      </c>
      <c r="F1922" t="s">
        <v>61</v>
      </c>
      <c r="G1922" t="s">
        <v>61</v>
      </c>
      <c r="H1922" t="s">
        <v>61</v>
      </c>
      <c r="I1922" t="s">
        <v>61</v>
      </c>
      <c r="J1922" t="s">
        <v>61</v>
      </c>
      <c r="K1922" t="s">
        <v>61</v>
      </c>
      <c r="L1922" t="s">
        <v>61</v>
      </c>
      <c r="N1922" t="s">
        <v>61</v>
      </c>
    </row>
    <row r="1923" spans="1:14" x14ac:dyDescent="0.2">
      <c r="A1923" s="1" t="s">
        <v>8984</v>
      </c>
      <c r="B1923" s="1" t="s">
        <v>32826</v>
      </c>
      <c r="C1923" t="s">
        <v>6987</v>
      </c>
      <c r="D1923" s="22">
        <v>30333126</v>
      </c>
      <c r="E1923" t="s">
        <v>61</v>
      </c>
      <c r="F1923" t="s">
        <v>61</v>
      </c>
      <c r="G1923" t="s">
        <v>61</v>
      </c>
      <c r="H1923" t="s">
        <v>61</v>
      </c>
      <c r="I1923" t="s">
        <v>61</v>
      </c>
      <c r="J1923" t="s">
        <v>61</v>
      </c>
      <c r="K1923" t="s">
        <v>61</v>
      </c>
      <c r="L1923" t="s">
        <v>61</v>
      </c>
      <c r="M1923" t="s">
        <v>61</v>
      </c>
      <c r="N1923" t="s">
        <v>61</v>
      </c>
    </row>
    <row r="1924" spans="1:14" x14ac:dyDescent="0.2">
      <c r="A1924" s="1" t="s">
        <v>8985</v>
      </c>
      <c r="B1924" s="1" t="s">
        <v>32827</v>
      </c>
      <c r="C1924" t="s">
        <v>6988</v>
      </c>
      <c r="D1924" s="22">
        <v>30333126</v>
      </c>
      <c r="E1924" t="s">
        <v>61</v>
      </c>
      <c r="F1924" t="s">
        <v>61</v>
      </c>
      <c r="G1924" t="s">
        <v>61</v>
      </c>
      <c r="H1924" t="s">
        <v>61</v>
      </c>
      <c r="I1924" t="s">
        <v>61</v>
      </c>
      <c r="J1924" t="s">
        <v>61</v>
      </c>
      <c r="K1924" t="s">
        <v>61</v>
      </c>
      <c r="L1924" t="s">
        <v>62</v>
      </c>
      <c r="M1924" t="s">
        <v>62</v>
      </c>
      <c r="N1924" t="s">
        <v>61</v>
      </c>
    </row>
    <row r="1925" spans="1:14" x14ac:dyDescent="0.2">
      <c r="A1925" s="1" t="s">
        <v>8986</v>
      </c>
      <c r="B1925" s="1" t="s">
        <v>32828</v>
      </c>
      <c r="C1925" t="s">
        <v>6989</v>
      </c>
      <c r="D1925" s="22">
        <v>30333126</v>
      </c>
      <c r="E1925" t="s">
        <v>61</v>
      </c>
      <c r="F1925" t="s">
        <v>61</v>
      </c>
      <c r="G1925" t="s">
        <v>61</v>
      </c>
      <c r="H1925" t="s">
        <v>61</v>
      </c>
      <c r="I1925" t="s">
        <v>61</v>
      </c>
      <c r="J1925" t="s">
        <v>61</v>
      </c>
      <c r="K1925" t="s">
        <v>61</v>
      </c>
      <c r="L1925" t="s">
        <v>62</v>
      </c>
      <c r="M1925" t="s">
        <v>62</v>
      </c>
      <c r="N1925" t="s">
        <v>61</v>
      </c>
    </row>
    <row r="1926" spans="1:14" x14ac:dyDescent="0.2">
      <c r="A1926" s="1" t="s">
        <v>8987</v>
      </c>
      <c r="B1926" s="1" t="s">
        <v>32829</v>
      </c>
      <c r="C1926" t="s">
        <v>6990</v>
      </c>
      <c r="D1926" s="22">
        <v>30333126</v>
      </c>
      <c r="E1926" t="s">
        <v>61</v>
      </c>
      <c r="F1926" t="s">
        <v>61</v>
      </c>
      <c r="G1926" t="s">
        <v>61</v>
      </c>
      <c r="H1926" t="s">
        <v>61</v>
      </c>
      <c r="I1926" t="s">
        <v>61</v>
      </c>
      <c r="J1926" t="s">
        <v>61</v>
      </c>
      <c r="K1926" t="s">
        <v>61</v>
      </c>
      <c r="L1926" t="s">
        <v>61</v>
      </c>
      <c r="M1926" t="s">
        <v>61</v>
      </c>
      <c r="N1926" t="s">
        <v>61</v>
      </c>
    </row>
    <row r="1927" spans="1:14" x14ac:dyDescent="0.2">
      <c r="A1927" s="1" t="s">
        <v>8988</v>
      </c>
      <c r="B1927" s="1" t="s">
        <v>32830</v>
      </c>
      <c r="C1927" t="s">
        <v>6991</v>
      </c>
      <c r="D1927" s="22">
        <v>30333126</v>
      </c>
      <c r="E1927" t="s">
        <v>61</v>
      </c>
      <c r="F1927" t="s">
        <v>61</v>
      </c>
      <c r="G1927" t="s">
        <v>61</v>
      </c>
      <c r="H1927" t="s">
        <v>61</v>
      </c>
      <c r="I1927" t="s">
        <v>61</v>
      </c>
      <c r="J1927" t="s">
        <v>61</v>
      </c>
      <c r="K1927" t="s">
        <v>61</v>
      </c>
      <c r="L1927" t="s">
        <v>62</v>
      </c>
      <c r="M1927" t="s">
        <v>62</v>
      </c>
      <c r="N1927" t="s">
        <v>61</v>
      </c>
    </row>
    <row r="1928" spans="1:14" x14ac:dyDescent="0.2">
      <c r="A1928" s="1" t="s">
        <v>8989</v>
      </c>
      <c r="B1928" s="1" t="s">
        <v>32831</v>
      </c>
      <c r="C1928" t="s">
        <v>6992</v>
      </c>
      <c r="D1928" s="22">
        <v>30333126</v>
      </c>
      <c r="E1928" t="s">
        <v>61</v>
      </c>
      <c r="F1928" t="s">
        <v>61</v>
      </c>
      <c r="G1928" t="s">
        <v>61</v>
      </c>
      <c r="H1928" t="s">
        <v>61</v>
      </c>
      <c r="I1928" t="s">
        <v>62</v>
      </c>
      <c r="J1928" t="s">
        <v>61</v>
      </c>
      <c r="K1928" t="s">
        <v>62</v>
      </c>
      <c r="L1928" t="s">
        <v>62</v>
      </c>
      <c r="M1928" t="s">
        <v>61</v>
      </c>
      <c r="N1928" t="s">
        <v>61</v>
      </c>
    </row>
    <row r="1929" spans="1:14" x14ac:dyDescent="0.2">
      <c r="A1929" s="1" t="s">
        <v>8990</v>
      </c>
      <c r="B1929" s="1" t="s">
        <v>32832</v>
      </c>
      <c r="C1929" t="s">
        <v>6993</v>
      </c>
      <c r="D1929" s="22">
        <v>30333126</v>
      </c>
      <c r="E1929" t="s">
        <v>61</v>
      </c>
      <c r="F1929" t="s">
        <v>61</v>
      </c>
      <c r="G1929" t="s">
        <v>61</v>
      </c>
      <c r="H1929" t="s">
        <v>61</v>
      </c>
      <c r="I1929" t="s">
        <v>62</v>
      </c>
      <c r="J1929" t="s">
        <v>61</v>
      </c>
      <c r="K1929" t="s">
        <v>62</v>
      </c>
      <c r="L1929" t="s">
        <v>62</v>
      </c>
      <c r="M1929" t="s">
        <v>61</v>
      </c>
      <c r="N1929" t="s">
        <v>61</v>
      </c>
    </row>
    <row r="1930" spans="1:14" x14ac:dyDescent="0.2">
      <c r="A1930" s="1" t="s">
        <v>8991</v>
      </c>
      <c r="B1930" s="1" t="s">
        <v>32833</v>
      </c>
      <c r="C1930" t="s">
        <v>6994</v>
      </c>
      <c r="D1930" s="22">
        <v>30333126</v>
      </c>
      <c r="E1930" t="s">
        <v>61</v>
      </c>
      <c r="F1930" t="s">
        <v>61</v>
      </c>
      <c r="G1930" t="s">
        <v>61</v>
      </c>
      <c r="H1930" t="s">
        <v>61</v>
      </c>
      <c r="I1930" t="s">
        <v>61</v>
      </c>
      <c r="J1930" t="s">
        <v>61</v>
      </c>
      <c r="K1930" t="s">
        <v>61</v>
      </c>
      <c r="L1930" t="s">
        <v>61</v>
      </c>
      <c r="M1930" t="s">
        <v>61</v>
      </c>
      <c r="N1930" t="s">
        <v>61</v>
      </c>
    </row>
    <row r="1931" spans="1:14" x14ac:dyDescent="0.2">
      <c r="A1931" s="1" t="s">
        <v>8992</v>
      </c>
      <c r="B1931" s="1" t="s">
        <v>32834</v>
      </c>
      <c r="C1931" t="s">
        <v>6995</v>
      </c>
      <c r="D1931" s="22">
        <v>30333126</v>
      </c>
      <c r="E1931" t="s">
        <v>62</v>
      </c>
      <c r="F1931" t="s">
        <v>62</v>
      </c>
      <c r="G1931" t="s">
        <v>62</v>
      </c>
      <c r="H1931" t="s">
        <v>61</v>
      </c>
      <c r="I1931" t="s">
        <v>61</v>
      </c>
      <c r="J1931" t="s">
        <v>62</v>
      </c>
      <c r="K1931" t="s">
        <v>61</v>
      </c>
      <c r="L1931" t="s">
        <v>61</v>
      </c>
      <c r="M1931" t="s">
        <v>62</v>
      </c>
      <c r="N1931" t="s">
        <v>62</v>
      </c>
    </row>
    <row r="1932" spans="1:14" x14ac:dyDescent="0.2">
      <c r="A1932" s="1" t="s">
        <v>8993</v>
      </c>
      <c r="B1932" s="1" t="s">
        <v>32835</v>
      </c>
      <c r="C1932" t="s">
        <v>6996</v>
      </c>
      <c r="D1932" s="22">
        <v>30333126</v>
      </c>
      <c r="E1932" t="s">
        <v>61</v>
      </c>
      <c r="F1932" t="s">
        <v>61</v>
      </c>
      <c r="G1932" t="s">
        <v>61</v>
      </c>
      <c r="H1932" t="s">
        <v>61</v>
      </c>
      <c r="I1932" t="s">
        <v>62</v>
      </c>
      <c r="J1932" t="s">
        <v>61</v>
      </c>
      <c r="K1932" t="s">
        <v>61</v>
      </c>
      <c r="L1932" t="s">
        <v>61</v>
      </c>
      <c r="M1932" t="s">
        <v>62</v>
      </c>
      <c r="N1932" t="s">
        <v>61</v>
      </c>
    </row>
    <row r="1933" spans="1:14" x14ac:dyDescent="0.2">
      <c r="A1933" s="1" t="s">
        <v>8994</v>
      </c>
      <c r="B1933" s="1" t="s">
        <v>32836</v>
      </c>
      <c r="C1933" t="s">
        <v>6997</v>
      </c>
      <c r="D1933" s="22">
        <v>30333126</v>
      </c>
      <c r="E1933" t="s">
        <v>61</v>
      </c>
      <c r="F1933" t="s">
        <v>61</v>
      </c>
      <c r="G1933" t="s">
        <v>61</v>
      </c>
      <c r="H1933" t="s">
        <v>61</v>
      </c>
      <c r="I1933" t="s">
        <v>61</v>
      </c>
      <c r="J1933" t="s">
        <v>61</v>
      </c>
      <c r="K1933" t="s">
        <v>61</v>
      </c>
      <c r="L1933" t="s">
        <v>61</v>
      </c>
      <c r="M1933" t="s">
        <v>61</v>
      </c>
      <c r="N1933" t="s">
        <v>61</v>
      </c>
    </row>
    <row r="1934" spans="1:14" x14ac:dyDescent="0.2">
      <c r="A1934" s="1" t="s">
        <v>8995</v>
      </c>
      <c r="B1934" s="1" t="s">
        <v>32837</v>
      </c>
      <c r="C1934" t="s">
        <v>6998</v>
      </c>
      <c r="D1934" s="22">
        <v>30333126</v>
      </c>
      <c r="E1934" t="s">
        <v>61</v>
      </c>
      <c r="F1934" t="s">
        <v>61</v>
      </c>
      <c r="G1934" t="s">
        <v>61</v>
      </c>
      <c r="H1934" t="s">
        <v>61</v>
      </c>
      <c r="I1934" t="s">
        <v>61</v>
      </c>
      <c r="J1934" t="s">
        <v>61</v>
      </c>
      <c r="K1934" t="s">
        <v>61</v>
      </c>
      <c r="L1934" t="s">
        <v>61</v>
      </c>
      <c r="M1934" t="s">
        <v>61</v>
      </c>
      <c r="N1934" t="s">
        <v>61</v>
      </c>
    </row>
    <row r="1935" spans="1:14" x14ac:dyDescent="0.2">
      <c r="A1935" s="1" t="s">
        <v>8996</v>
      </c>
      <c r="B1935" s="1" t="s">
        <v>32838</v>
      </c>
      <c r="C1935" t="s">
        <v>6999</v>
      </c>
      <c r="D1935" s="22">
        <v>30333126</v>
      </c>
      <c r="E1935" t="s">
        <v>61</v>
      </c>
      <c r="F1935" t="s">
        <v>61</v>
      </c>
      <c r="G1935" t="s">
        <v>61</v>
      </c>
      <c r="H1935" t="s">
        <v>61</v>
      </c>
      <c r="I1935" t="s">
        <v>61</v>
      </c>
      <c r="J1935" t="s">
        <v>61</v>
      </c>
      <c r="K1935" t="s">
        <v>61</v>
      </c>
      <c r="L1935" t="s">
        <v>61</v>
      </c>
      <c r="M1935" t="s">
        <v>61</v>
      </c>
      <c r="N1935" t="s">
        <v>61</v>
      </c>
    </row>
    <row r="1936" spans="1:14" x14ac:dyDescent="0.2">
      <c r="A1936" s="1" t="s">
        <v>8997</v>
      </c>
      <c r="B1936" s="1" t="s">
        <v>32839</v>
      </c>
      <c r="C1936" t="s">
        <v>7000</v>
      </c>
      <c r="D1936" s="22">
        <v>30333126</v>
      </c>
      <c r="E1936" t="s">
        <v>62</v>
      </c>
      <c r="F1936" t="s">
        <v>61</v>
      </c>
      <c r="G1936" t="s">
        <v>61</v>
      </c>
      <c r="H1936" t="s">
        <v>61</v>
      </c>
      <c r="I1936" t="s">
        <v>61</v>
      </c>
      <c r="J1936" t="s">
        <v>61</v>
      </c>
      <c r="K1936" t="s">
        <v>62</v>
      </c>
      <c r="L1936" t="s">
        <v>62</v>
      </c>
      <c r="M1936" t="s">
        <v>62</v>
      </c>
      <c r="N1936" t="s">
        <v>61</v>
      </c>
    </row>
    <row r="1937" spans="1:14" x14ac:dyDescent="0.2">
      <c r="A1937" s="1" t="s">
        <v>8998</v>
      </c>
      <c r="B1937" s="1" t="s">
        <v>32840</v>
      </c>
      <c r="C1937" t="s">
        <v>7001</v>
      </c>
      <c r="D1937" s="22">
        <v>30333126</v>
      </c>
      <c r="E1937" t="s">
        <v>61</v>
      </c>
      <c r="F1937" t="s">
        <v>61</v>
      </c>
      <c r="G1937" t="s">
        <v>61</v>
      </c>
      <c r="H1937" t="s">
        <v>61</v>
      </c>
      <c r="I1937" t="s">
        <v>61</v>
      </c>
      <c r="J1937" t="s">
        <v>61</v>
      </c>
      <c r="K1937" t="s">
        <v>61</v>
      </c>
      <c r="L1937" t="s">
        <v>61</v>
      </c>
      <c r="M1937" t="s">
        <v>61</v>
      </c>
      <c r="N1937" t="s">
        <v>61</v>
      </c>
    </row>
    <row r="1938" spans="1:14" x14ac:dyDescent="0.2">
      <c r="A1938" s="1" t="s">
        <v>8999</v>
      </c>
      <c r="B1938" s="1" t="s">
        <v>32841</v>
      </c>
      <c r="C1938" t="s">
        <v>7002</v>
      </c>
      <c r="D1938" s="22">
        <v>30333126</v>
      </c>
      <c r="E1938" t="s">
        <v>62</v>
      </c>
      <c r="F1938" t="s">
        <v>62</v>
      </c>
      <c r="G1938" t="s">
        <v>62</v>
      </c>
      <c r="H1938" t="s">
        <v>61</v>
      </c>
      <c r="I1938" t="s">
        <v>61</v>
      </c>
      <c r="K1938" t="s">
        <v>61</v>
      </c>
      <c r="L1938" t="s">
        <v>61</v>
      </c>
      <c r="M1938" t="s">
        <v>61</v>
      </c>
      <c r="N1938" t="s">
        <v>62</v>
      </c>
    </row>
    <row r="1939" spans="1:14" x14ac:dyDescent="0.2">
      <c r="A1939" s="1" t="s">
        <v>9000</v>
      </c>
      <c r="B1939" s="1" t="s">
        <v>32842</v>
      </c>
      <c r="C1939" t="s">
        <v>7003</v>
      </c>
      <c r="D1939" s="22">
        <v>30333126</v>
      </c>
      <c r="E1939" t="s">
        <v>61</v>
      </c>
      <c r="F1939" t="s">
        <v>61</v>
      </c>
      <c r="G1939" t="s">
        <v>61</v>
      </c>
      <c r="H1939" t="s">
        <v>61</v>
      </c>
      <c r="I1939" t="s">
        <v>61</v>
      </c>
      <c r="J1939" t="s">
        <v>61</v>
      </c>
      <c r="K1939" t="s">
        <v>61</v>
      </c>
      <c r="L1939" t="s">
        <v>61</v>
      </c>
      <c r="M1939" t="s">
        <v>61</v>
      </c>
      <c r="N1939" t="s">
        <v>61</v>
      </c>
    </row>
    <row r="1940" spans="1:14" x14ac:dyDescent="0.2">
      <c r="A1940" s="1" t="s">
        <v>9001</v>
      </c>
      <c r="B1940" s="1" t="s">
        <v>32843</v>
      </c>
      <c r="C1940" t="s">
        <v>7004</v>
      </c>
      <c r="D1940" s="22">
        <v>30333126</v>
      </c>
      <c r="E1940" t="s">
        <v>62</v>
      </c>
      <c r="F1940" t="s">
        <v>62</v>
      </c>
      <c r="G1940" t="s">
        <v>62</v>
      </c>
      <c r="H1940" t="s">
        <v>61</v>
      </c>
      <c r="I1940" t="s">
        <v>61</v>
      </c>
      <c r="J1940" t="s">
        <v>62</v>
      </c>
      <c r="K1940" t="s">
        <v>61</v>
      </c>
      <c r="L1940" t="s">
        <v>61</v>
      </c>
      <c r="M1940" t="s">
        <v>61</v>
      </c>
      <c r="N1940" t="s">
        <v>62</v>
      </c>
    </row>
    <row r="1941" spans="1:14" x14ac:dyDescent="0.2">
      <c r="A1941" s="1" t="s">
        <v>9002</v>
      </c>
      <c r="B1941" s="1" t="s">
        <v>32844</v>
      </c>
      <c r="C1941" t="s">
        <v>7005</v>
      </c>
      <c r="D1941" s="22">
        <v>30333126</v>
      </c>
      <c r="E1941" t="s">
        <v>61</v>
      </c>
      <c r="F1941" t="s">
        <v>61</v>
      </c>
      <c r="G1941" t="s">
        <v>61</v>
      </c>
      <c r="H1941" t="s">
        <v>61</v>
      </c>
      <c r="I1941" t="s">
        <v>61</v>
      </c>
      <c r="J1941" t="s">
        <v>61</v>
      </c>
      <c r="K1941" t="s">
        <v>61</v>
      </c>
      <c r="L1941" t="s">
        <v>61</v>
      </c>
      <c r="M1941" t="s">
        <v>61</v>
      </c>
      <c r="N1941" t="s">
        <v>61</v>
      </c>
    </row>
    <row r="1942" spans="1:14" x14ac:dyDescent="0.2">
      <c r="A1942" s="1" t="s">
        <v>9003</v>
      </c>
      <c r="B1942" s="1" t="s">
        <v>32845</v>
      </c>
      <c r="C1942" t="s">
        <v>7006</v>
      </c>
      <c r="D1942" s="22">
        <v>30333126</v>
      </c>
      <c r="E1942" t="s">
        <v>61</v>
      </c>
      <c r="F1942" t="s">
        <v>61</v>
      </c>
      <c r="G1942" t="s">
        <v>61</v>
      </c>
      <c r="H1942" t="s">
        <v>61</v>
      </c>
      <c r="I1942" t="s">
        <v>61</v>
      </c>
      <c r="J1942" t="s">
        <v>61</v>
      </c>
      <c r="K1942" t="s">
        <v>61</v>
      </c>
      <c r="L1942" t="s">
        <v>62</v>
      </c>
      <c r="M1942" t="s">
        <v>62</v>
      </c>
      <c r="N1942" t="s">
        <v>61</v>
      </c>
    </row>
    <row r="1943" spans="1:14" x14ac:dyDescent="0.2">
      <c r="A1943" s="1" t="s">
        <v>9004</v>
      </c>
      <c r="B1943" s="1" t="s">
        <v>32846</v>
      </c>
      <c r="C1943" t="s">
        <v>7007</v>
      </c>
      <c r="D1943" s="22">
        <v>30333126</v>
      </c>
      <c r="E1943" t="s">
        <v>61</v>
      </c>
      <c r="F1943" t="s">
        <v>61</v>
      </c>
      <c r="G1943" t="s">
        <v>61</v>
      </c>
      <c r="H1943" t="s">
        <v>61</v>
      </c>
      <c r="I1943" t="s">
        <v>61</v>
      </c>
      <c r="J1943" t="s">
        <v>61</v>
      </c>
      <c r="K1943" t="s">
        <v>61</v>
      </c>
      <c r="L1943" t="s">
        <v>61</v>
      </c>
      <c r="M1943" t="s">
        <v>61</v>
      </c>
      <c r="N1943" t="s">
        <v>61</v>
      </c>
    </row>
    <row r="1944" spans="1:14" x14ac:dyDescent="0.2">
      <c r="A1944" s="1" t="s">
        <v>9005</v>
      </c>
      <c r="B1944" s="1" t="s">
        <v>32847</v>
      </c>
      <c r="C1944" t="s">
        <v>7008</v>
      </c>
      <c r="D1944" s="22">
        <v>30333126</v>
      </c>
      <c r="E1944" t="s">
        <v>62</v>
      </c>
      <c r="G1944" t="s">
        <v>61</v>
      </c>
      <c r="H1944" t="s">
        <v>61</v>
      </c>
      <c r="I1944" t="s">
        <v>62</v>
      </c>
      <c r="J1944" t="s">
        <v>61</v>
      </c>
      <c r="K1944" t="s">
        <v>62</v>
      </c>
      <c r="L1944" t="s">
        <v>62</v>
      </c>
      <c r="M1944" t="s">
        <v>62</v>
      </c>
      <c r="N1944" t="s">
        <v>61</v>
      </c>
    </row>
    <row r="1945" spans="1:14" x14ac:dyDescent="0.2">
      <c r="A1945" s="1" t="s">
        <v>9006</v>
      </c>
      <c r="B1945" s="1" t="s">
        <v>32848</v>
      </c>
      <c r="C1945" t="s">
        <v>7009</v>
      </c>
      <c r="D1945" s="22">
        <v>30333126</v>
      </c>
      <c r="E1945" t="s">
        <v>61</v>
      </c>
      <c r="F1945" t="s">
        <v>61</v>
      </c>
      <c r="G1945" t="s">
        <v>61</v>
      </c>
      <c r="H1945" t="s">
        <v>61</v>
      </c>
      <c r="I1945" t="s">
        <v>61</v>
      </c>
      <c r="J1945" t="s">
        <v>61</v>
      </c>
      <c r="K1945" t="s">
        <v>61</v>
      </c>
      <c r="L1945" t="s">
        <v>61</v>
      </c>
      <c r="M1945" t="s">
        <v>61</v>
      </c>
      <c r="N1945" t="s">
        <v>61</v>
      </c>
    </row>
    <row r="1946" spans="1:14" x14ac:dyDescent="0.2">
      <c r="A1946" s="1" t="s">
        <v>9007</v>
      </c>
      <c r="B1946" s="1" t="s">
        <v>32849</v>
      </c>
      <c r="C1946" t="s">
        <v>7010</v>
      </c>
      <c r="D1946" s="22">
        <v>30333126</v>
      </c>
      <c r="E1946" t="s">
        <v>61</v>
      </c>
      <c r="F1946" t="s">
        <v>61</v>
      </c>
      <c r="G1946" t="s">
        <v>61</v>
      </c>
      <c r="H1946" t="s">
        <v>61</v>
      </c>
      <c r="I1946" t="s">
        <v>61</v>
      </c>
      <c r="J1946" t="s">
        <v>61</v>
      </c>
      <c r="K1946" t="s">
        <v>61</v>
      </c>
      <c r="L1946" t="s">
        <v>61</v>
      </c>
      <c r="M1946" t="s">
        <v>62</v>
      </c>
      <c r="N1946" t="s">
        <v>61</v>
      </c>
    </row>
    <row r="1947" spans="1:14" x14ac:dyDescent="0.2">
      <c r="A1947" s="1" t="s">
        <v>9008</v>
      </c>
      <c r="B1947" s="1" t="s">
        <v>32850</v>
      </c>
      <c r="C1947" t="s">
        <v>7011</v>
      </c>
      <c r="D1947" s="22">
        <v>30333126</v>
      </c>
      <c r="E1947" t="s">
        <v>61</v>
      </c>
      <c r="F1947" t="s">
        <v>61</v>
      </c>
      <c r="G1947" t="s">
        <v>61</v>
      </c>
      <c r="H1947" t="s">
        <v>61</v>
      </c>
      <c r="I1947" t="s">
        <v>62</v>
      </c>
      <c r="J1947" t="s">
        <v>61</v>
      </c>
      <c r="K1947" t="s">
        <v>62</v>
      </c>
      <c r="L1947" t="s">
        <v>62</v>
      </c>
      <c r="M1947" t="s">
        <v>61</v>
      </c>
      <c r="N1947" t="s">
        <v>61</v>
      </c>
    </row>
    <row r="1948" spans="1:14" x14ac:dyDescent="0.2">
      <c r="A1948" s="1" t="s">
        <v>9009</v>
      </c>
      <c r="B1948" s="1" t="s">
        <v>32851</v>
      </c>
      <c r="C1948" t="s">
        <v>7012</v>
      </c>
      <c r="D1948" s="22">
        <v>30333126</v>
      </c>
      <c r="E1948" t="s">
        <v>61</v>
      </c>
      <c r="F1948" t="s">
        <v>61</v>
      </c>
      <c r="G1948" t="s">
        <v>61</v>
      </c>
      <c r="H1948" t="s">
        <v>61</v>
      </c>
      <c r="I1948" t="s">
        <v>61</v>
      </c>
      <c r="J1948" t="s">
        <v>61</v>
      </c>
      <c r="K1948" t="s">
        <v>61</v>
      </c>
      <c r="L1948" t="s">
        <v>61</v>
      </c>
      <c r="M1948" t="s">
        <v>61</v>
      </c>
      <c r="N1948" t="s">
        <v>61</v>
      </c>
    </row>
    <row r="1949" spans="1:14" x14ac:dyDescent="0.2">
      <c r="A1949" s="1" t="s">
        <v>9010</v>
      </c>
      <c r="B1949" s="1" t="s">
        <v>32852</v>
      </c>
      <c r="C1949" t="s">
        <v>7013</v>
      </c>
      <c r="D1949" s="22">
        <v>30333126</v>
      </c>
      <c r="E1949" t="s">
        <v>62</v>
      </c>
      <c r="F1949" t="s">
        <v>61</v>
      </c>
      <c r="G1949" t="s">
        <v>61</v>
      </c>
      <c r="H1949" t="s">
        <v>61</v>
      </c>
      <c r="I1949" t="s">
        <v>62</v>
      </c>
      <c r="J1949" t="s">
        <v>61</v>
      </c>
      <c r="K1949" t="s">
        <v>61</v>
      </c>
      <c r="L1949" t="s">
        <v>62</v>
      </c>
      <c r="M1949" t="s">
        <v>62</v>
      </c>
      <c r="N1949" t="s">
        <v>61</v>
      </c>
    </row>
    <row r="1950" spans="1:14" x14ac:dyDescent="0.2">
      <c r="A1950" s="1" t="s">
        <v>9011</v>
      </c>
      <c r="B1950" s="1" t="s">
        <v>32853</v>
      </c>
      <c r="C1950" t="s">
        <v>7014</v>
      </c>
      <c r="D1950" s="22">
        <v>30333126</v>
      </c>
      <c r="E1950" t="s">
        <v>62</v>
      </c>
      <c r="F1950" t="s">
        <v>62</v>
      </c>
      <c r="G1950" t="s">
        <v>62</v>
      </c>
      <c r="H1950" t="s">
        <v>61</v>
      </c>
      <c r="I1950" t="s">
        <v>62</v>
      </c>
      <c r="J1950" t="s">
        <v>62</v>
      </c>
      <c r="K1950" t="s">
        <v>61</v>
      </c>
      <c r="L1950" t="s">
        <v>61</v>
      </c>
      <c r="M1950" t="s">
        <v>62</v>
      </c>
      <c r="N1950" t="s">
        <v>62</v>
      </c>
    </row>
    <row r="1951" spans="1:14" x14ac:dyDescent="0.2">
      <c r="A1951" s="1" t="s">
        <v>9012</v>
      </c>
      <c r="B1951" s="1" t="s">
        <v>32854</v>
      </c>
      <c r="C1951" t="s">
        <v>7015</v>
      </c>
      <c r="D1951" s="22">
        <v>30333126</v>
      </c>
      <c r="E1951" t="s">
        <v>61</v>
      </c>
      <c r="F1951" t="s">
        <v>61</v>
      </c>
      <c r="G1951" t="s">
        <v>61</v>
      </c>
      <c r="H1951" t="s">
        <v>61</v>
      </c>
      <c r="I1951" t="s">
        <v>61</v>
      </c>
      <c r="J1951" t="s">
        <v>61</v>
      </c>
      <c r="K1951" t="s">
        <v>61</v>
      </c>
      <c r="L1951" t="s">
        <v>61</v>
      </c>
      <c r="M1951" t="s">
        <v>61</v>
      </c>
      <c r="N1951" t="s">
        <v>61</v>
      </c>
    </row>
    <row r="1952" spans="1:14" x14ac:dyDescent="0.2">
      <c r="A1952" s="1" t="s">
        <v>9013</v>
      </c>
      <c r="B1952" s="1" t="s">
        <v>32855</v>
      </c>
      <c r="C1952" t="s">
        <v>7016</v>
      </c>
      <c r="D1952" s="22">
        <v>30333126</v>
      </c>
      <c r="E1952" t="s">
        <v>61</v>
      </c>
      <c r="F1952" t="s">
        <v>61</v>
      </c>
      <c r="G1952" t="s">
        <v>61</v>
      </c>
      <c r="H1952" t="s">
        <v>61</v>
      </c>
      <c r="I1952" t="s">
        <v>62</v>
      </c>
      <c r="J1952" t="s">
        <v>61</v>
      </c>
      <c r="L1952" t="s">
        <v>62</v>
      </c>
      <c r="M1952" t="s">
        <v>62</v>
      </c>
      <c r="N1952" t="s">
        <v>61</v>
      </c>
    </row>
    <row r="1953" spans="1:14" x14ac:dyDescent="0.2">
      <c r="A1953" s="1" t="s">
        <v>9014</v>
      </c>
      <c r="B1953" s="1" t="s">
        <v>32856</v>
      </c>
      <c r="C1953" t="s">
        <v>7017</v>
      </c>
      <c r="D1953" s="22">
        <v>30333126</v>
      </c>
      <c r="E1953" t="s">
        <v>61</v>
      </c>
      <c r="F1953" t="s">
        <v>61</v>
      </c>
      <c r="G1953" t="s">
        <v>61</v>
      </c>
      <c r="H1953" t="s">
        <v>61</v>
      </c>
      <c r="I1953" t="s">
        <v>61</v>
      </c>
      <c r="J1953" t="s">
        <v>61</v>
      </c>
      <c r="K1953" t="s">
        <v>61</v>
      </c>
      <c r="L1953" t="s">
        <v>61</v>
      </c>
      <c r="M1953" t="s">
        <v>61</v>
      </c>
      <c r="N1953" t="s">
        <v>61</v>
      </c>
    </row>
    <row r="1954" spans="1:14" x14ac:dyDescent="0.2">
      <c r="A1954" s="1" t="s">
        <v>9015</v>
      </c>
      <c r="B1954" s="1" t="s">
        <v>32857</v>
      </c>
      <c r="C1954" t="s">
        <v>7018</v>
      </c>
      <c r="D1954" s="22">
        <v>30333126</v>
      </c>
      <c r="E1954" t="s">
        <v>62</v>
      </c>
      <c r="F1954" t="s">
        <v>62</v>
      </c>
      <c r="G1954" t="s">
        <v>62</v>
      </c>
      <c r="H1954" t="s">
        <v>61</v>
      </c>
      <c r="I1954" t="s">
        <v>62</v>
      </c>
      <c r="J1954" t="s">
        <v>62</v>
      </c>
      <c r="K1954" t="s">
        <v>62</v>
      </c>
      <c r="L1954" t="s">
        <v>62</v>
      </c>
      <c r="M1954" t="s">
        <v>61</v>
      </c>
      <c r="N1954" t="s">
        <v>62</v>
      </c>
    </row>
    <row r="1955" spans="1:14" x14ac:dyDescent="0.2">
      <c r="A1955" s="1" t="s">
        <v>9016</v>
      </c>
      <c r="B1955" s="1" t="s">
        <v>32858</v>
      </c>
      <c r="C1955" t="s">
        <v>7019</v>
      </c>
      <c r="D1955" s="22">
        <v>30333126</v>
      </c>
      <c r="E1955" t="s">
        <v>61</v>
      </c>
      <c r="F1955" t="s">
        <v>61</v>
      </c>
      <c r="G1955" t="s">
        <v>61</v>
      </c>
      <c r="H1955" t="s">
        <v>61</v>
      </c>
      <c r="I1955" t="s">
        <v>62</v>
      </c>
      <c r="J1955" t="s">
        <v>61</v>
      </c>
      <c r="K1955" t="s">
        <v>61</v>
      </c>
      <c r="L1955" t="s">
        <v>62</v>
      </c>
      <c r="M1955" t="s">
        <v>62</v>
      </c>
      <c r="N1955" t="s">
        <v>61</v>
      </c>
    </row>
    <row r="1956" spans="1:14" x14ac:dyDescent="0.2">
      <c r="A1956" s="1" t="s">
        <v>9017</v>
      </c>
      <c r="B1956" s="1" t="s">
        <v>32859</v>
      </c>
      <c r="C1956" t="s">
        <v>7020</v>
      </c>
      <c r="D1956" s="22">
        <v>30333126</v>
      </c>
      <c r="E1956" t="s">
        <v>61</v>
      </c>
      <c r="F1956" t="s">
        <v>61</v>
      </c>
      <c r="G1956" t="s">
        <v>61</v>
      </c>
      <c r="H1956" t="s">
        <v>61</v>
      </c>
      <c r="I1956" t="s">
        <v>61</v>
      </c>
      <c r="J1956" t="s">
        <v>61</v>
      </c>
      <c r="K1956" t="s">
        <v>61</v>
      </c>
      <c r="L1956" t="s">
        <v>62</v>
      </c>
      <c r="M1956" t="s">
        <v>61</v>
      </c>
      <c r="N1956" t="s">
        <v>61</v>
      </c>
    </row>
    <row r="1957" spans="1:14" x14ac:dyDescent="0.2">
      <c r="A1957" s="1" t="s">
        <v>9018</v>
      </c>
      <c r="B1957" s="1" t="s">
        <v>32860</v>
      </c>
      <c r="C1957" t="s">
        <v>7021</v>
      </c>
      <c r="D1957" s="22">
        <v>30333126</v>
      </c>
      <c r="E1957" t="s">
        <v>62</v>
      </c>
      <c r="F1957" t="s">
        <v>61</v>
      </c>
      <c r="G1957" t="s">
        <v>61</v>
      </c>
      <c r="H1957" t="s">
        <v>61</v>
      </c>
      <c r="I1957" t="s">
        <v>62</v>
      </c>
      <c r="J1957" t="s">
        <v>61</v>
      </c>
      <c r="K1957" t="s">
        <v>62</v>
      </c>
      <c r="L1957" t="s">
        <v>62</v>
      </c>
      <c r="M1957" t="s">
        <v>62</v>
      </c>
      <c r="N1957" t="s">
        <v>61</v>
      </c>
    </row>
    <row r="1958" spans="1:14" x14ac:dyDescent="0.2">
      <c r="A1958" s="1" t="s">
        <v>9019</v>
      </c>
      <c r="B1958" s="1" t="s">
        <v>32861</v>
      </c>
      <c r="C1958" t="s">
        <v>7022</v>
      </c>
      <c r="D1958" s="22">
        <v>30333126</v>
      </c>
      <c r="E1958" t="s">
        <v>61</v>
      </c>
      <c r="F1958" t="s">
        <v>61</v>
      </c>
      <c r="G1958" t="s">
        <v>61</v>
      </c>
      <c r="H1958" t="s">
        <v>61</v>
      </c>
      <c r="I1958" t="s">
        <v>62</v>
      </c>
      <c r="J1958" t="s">
        <v>61</v>
      </c>
      <c r="K1958" t="s">
        <v>61</v>
      </c>
      <c r="L1958" t="s">
        <v>61</v>
      </c>
      <c r="M1958" t="s">
        <v>62</v>
      </c>
      <c r="N1958" t="s">
        <v>61</v>
      </c>
    </row>
    <row r="1959" spans="1:14" x14ac:dyDescent="0.2">
      <c r="A1959" s="1" t="s">
        <v>9020</v>
      </c>
      <c r="B1959" s="1" t="s">
        <v>32862</v>
      </c>
      <c r="C1959" t="s">
        <v>7023</v>
      </c>
      <c r="D1959" s="22">
        <v>30333126</v>
      </c>
      <c r="E1959" t="s">
        <v>62</v>
      </c>
      <c r="F1959" t="s">
        <v>61</v>
      </c>
      <c r="G1959" t="s">
        <v>62</v>
      </c>
      <c r="H1959" t="s">
        <v>61</v>
      </c>
      <c r="I1959" t="s">
        <v>62</v>
      </c>
      <c r="J1959" t="s">
        <v>61</v>
      </c>
      <c r="K1959" t="s">
        <v>61</v>
      </c>
      <c r="L1959" t="s">
        <v>62</v>
      </c>
      <c r="M1959" t="s">
        <v>62</v>
      </c>
      <c r="N1959" t="s">
        <v>62</v>
      </c>
    </row>
    <row r="1960" spans="1:14" x14ac:dyDescent="0.2">
      <c r="A1960" s="1" t="s">
        <v>9021</v>
      </c>
      <c r="B1960" s="1" t="s">
        <v>32863</v>
      </c>
      <c r="C1960" t="s">
        <v>7024</v>
      </c>
      <c r="D1960" s="22">
        <v>30333126</v>
      </c>
      <c r="E1960" t="s">
        <v>61</v>
      </c>
      <c r="F1960" t="s">
        <v>61</v>
      </c>
      <c r="G1960" t="s">
        <v>61</v>
      </c>
      <c r="H1960" t="s">
        <v>61</v>
      </c>
      <c r="I1960" t="s">
        <v>61</v>
      </c>
      <c r="J1960" t="s">
        <v>61</v>
      </c>
      <c r="K1960" t="s">
        <v>61</v>
      </c>
      <c r="L1960" t="s">
        <v>61</v>
      </c>
      <c r="M1960" t="s">
        <v>61</v>
      </c>
      <c r="N1960" t="s">
        <v>61</v>
      </c>
    </row>
    <row r="1961" spans="1:14" x14ac:dyDescent="0.2">
      <c r="A1961" s="1" t="s">
        <v>9022</v>
      </c>
      <c r="B1961" s="1" t="s">
        <v>32864</v>
      </c>
      <c r="C1961" t="s">
        <v>7025</v>
      </c>
      <c r="D1961" s="22">
        <v>30333126</v>
      </c>
      <c r="E1961" t="s">
        <v>62</v>
      </c>
      <c r="F1961" t="s">
        <v>62</v>
      </c>
      <c r="G1961" t="s">
        <v>62</v>
      </c>
      <c r="H1961" t="s">
        <v>61</v>
      </c>
      <c r="I1961" t="s">
        <v>62</v>
      </c>
      <c r="J1961" t="s">
        <v>62</v>
      </c>
      <c r="K1961" t="s">
        <v>61</v>
      </c>
      <c r="L1961" t="s">
        <v>61</v>
      </c>
      <c r="M1961" t="s">
        <v>62</v>
      </c>
      <c r="N1961" t="s">
        <v>62</v>
      </c>
    </row>
    <row r="1962" spans="1:14" x14ac:dyDescent="0.2">
      <c r="A1962" s="1" t="s">
        <v>9023</v>
      </c>
      <c r="B1962" s="1" t="s">
        <v>32865</v>
      </c>
      <c r="C1962" t="s">
        <v>7026</v>
      </c>
      <c r="D1962" s="22">
        <v>30333126</v>
      </c>
      <c r="E1962" t="s">
        <v>61</v>
      </c>
      <c r="F1962" t="s">
        <v>61</v>
      </c>
      <c r="G1962" t="s">
        <v>61</v>
      </c>
      <c r="H1962" t="s">
        <v>61</v>
      </c>
      <c r="I1962" t="s">
        <v>62</v>
      </c>
      <c r="J1962" t="s">
        <v>61</v>
      </c>
      <c r="K1962" t="s">
        <v>61</v>
      </c>
      <c r="L1962" t="s">
        <v>61</v>
      </c>
      <c r="M1962" t="s">
        <v>62</v>
      </c>
      <c r="N1962" t="s">
        <v>61</v>
      </c>
    </row>
    <row r="1963" spans="1:14" x14ac:dyDescent="0.2">
      <c r="A1963" s="1" t="s">
        <v>9024</v>
      </c>
      <c r="B1963" s="1" t="s">
        <v>32866</v>
      </c>
      <c r="C1963" t="s">
        <v>7027</v>
      </c>
      <c r="D1963" s="22">
        <v>30333126</v>
      </c>
      <c r="E1963" t="s">
        <v>61</v>
      </c>
      <c r="F1963" t="s">
        <v>61</v>
      </c>
      <c r="G1963" t="s">
        <v>61</v>
      </c>
      <c r="H1963" t="s">
        <v>61</v>
      </c>
      <c r="I1963" t="s">
        <v>61</v>
      </c>
      <c r="J1963" t="s">
        <v>61</v>
      </c>
      <c r="K1963" t="s">
        <v>61</v>
      </c>
      <c r="L1963" t="s">
        <v>62</v>
      </c>
      <c r="M1963" t="s">
        <v>62</v>
      </c>
      <c r="N1963" t="s">
        <v>61</v>
      </c>
    </row>
    <row r="1964" spans="1:14" x14ac:dyDescent="0.2">
      <c r="A1964" s="1" t="s">
        <v>9025</v>
      </c>
      <c r="B1964" s="1" t="s">
        <v>32867</v>
      </c>
      <c r="C1964" t="s">
        <v>7028</v>
      </c>
      <c r="D1964" s="22">
        <v>30333126</v>
      </c>
      <c r="E1964" t="s">
        <v>61</v>
      </c>
      <c r="F1964" t="s">
        <v>61</v>
      </c>
      <c r="G1964" t="s">
        <v>61</v>
      </c>
      <c r="H1964" t="s">
        <v>61</v>
      </c>
      <c r="I1964" t="s">
        <v>62</v>
      </c>
      <c r="J1964" t="s">
        <v>61</v>
      </c>
      <c r="K1964" t="s">
        <v>61</v>
      </c>
      <c r="M1964" t="s">
        <v>62</v>
      </c>
      <c r="N1964" t="s">
        <v>61</v>
      </c>
    </row>
    <row r="1965" spans="1:14" x14ac:dyDescent="0.2">
      <c r="A1965" s="1" t="s">
        <v>9026</v>
      </c>
      <c r="B1965" s="1" t="s">
        <v>32868</v>
      </c>
      <c r="C1965" t="s">
        <v>7029</v>
      </c>
      <c r="D1965" s="22">
        <v>30333126</v>
      </c>
      <c r="E1965" t="s">
        <v>61</v>
      </c>
      <c r="F1965" t="s">
        <v>61</v>
      </c>
      <c r="G1965" t="s">
        <v>61</v>
      </c>
      <c r="I1965" t="s">
        <v>62</v>
      </c>
      <c r="J1965" t="s">
        <v>61</v>
      </c>
      <c r="K1965" t="s">
        <v>61</v>
      </c>
      <c r="M1965" t="s">
        <v>62</v>
      </c>
      <c r="N1965" t="s">
        <v>61</v>
      </c>
    </row>
    <row r="1966" spans="1:14" x14ac:dyDescent="0.2">
      <c r="A1966" s="1" t="s">
        <v>9027</v>
      </c>
      <c r="B1966" s="1" t="s">
        <v>32869</v>
      </c>
      <c r="C1966" t="s">
        <v>7030</v>
      </c>
      <c r="D1966" s="22">
        <v>30333126</v>
      </c>
      <c r="E1966" t="s">
        <v>61</v>
      </c>
      <c r="F1966" t="s">
        <v>61</v>
      </c>
      <c r="G1966" t="s">
        <v>61</v>
      </c>
      <c r="H1966" t="s">
        <v>61</v>
      </c>
      <c r="I1966" t="s">
        <v>62</v>
      </c>
      <c r="J1966" t="s">
        <v>61</v>
      </c>
      <c r="K1966" t="s">
        <v>61</v>
      </c>
      <c r="M1966" t="s">
        <v>62</v>
      </c>
      <c r="N1966" t="s">
        <v>61</v>
      </c>
    </row>
    <row r="1967" spans="1:14" x14ac:dyDescent="0.2">
      <c r="A1967" s="1" t="s">
        <v>9028</v>
      </c>
      <c r="B1967" s="1" t="s">
        <v>32870</v>
      </c>
      <c r="C1967" t="s">
        <v>7031</v>
      </c>
      <c r="D1967" s="22">
        <v>30333126</v>
      </c>
      <c r="E1967" t="s">
        <v>61</v>
      </c>
      <c r="F1967" t="s">
        <v>61</v>
      </c>
      <c r="G1967" t="s">
        <v>61</v>
      </c>
      <c r="H1967" t="s">
        <v>61</v>
      </c>
      <c r="I1967" t="s">
        <v>62</v>
      </c>
      <c r="J1967" t="s">
        <v>61</v>
      </c>
      <c r="K1967" t="s">
        <v>61</v>
      </c>
      <c r="M1967" t="s">
        <v>62</v>
      </c>
      <c r="N1967" t="s">
        <v>61</v>
      </c>
    </row>
    <row r="1968" spans="1:14" x14ac:dyDescent="0.2">
      <c r="A1968" s="1" t="s">
        <v>9029</v>
      </c>
      <c r="B1968" s="1" t="s">
        <v>32871</v>
      </c>
      <c r="C1968" t="s">
        <v>7032</v>
      </c>
      <c r="D1968" s="22">
        <v>30333126</v>
      </c>
      <c r="E1968" t="s">
        <v>61</v>
      </c>
      <c r="F1968" t="s">
        <v>61</v>
      </c>
      <c r="G1968" t="s">
        <v>61</v>
      </c>
      <c r="H1968" t="s">
        <v>61</v>
      </c>
      <c r="I1968" t="s">
        <v>61</v>
      </c>
      <c r="J1968" t="s">
        <v>61</v>
      </c>
      <c r="K1968" t="s">
        <v>61</v>
      </c>
      <c r="M1968" t="s">
        <v>61</v>
      </c>
      <c r="N1968" t="s">
        <v>61</v>
      </c>
    </row>
    <row r="1969" spans="1:14" x14ac:dyDescent="0.2">
      <c r="A1969" s="1" t="s">
        <v>9030</v>
      </c>
      <c r="B1969" s="1" t="s">
        <v>32872</v>
      </c>
      <c r="C1969" t="s">
        <v>7033</v>
      </c>
      <c r="D1969" s="22">
        <v>30333126</v>
      </c>
      <c r="E1969" t="s">
        <v>62</v>
      </c>
      <c r="F1969" t="s">
        <v>62</v>
      </c>
      <c r="G1969" t="s">
        <v>62</v>
      </c>
      <c r="H1969" t="s">
        <v>61</v>
      </c>
      <c r="I1969" t="s">
        <v>61</v>
      </c>
      <c r="J1969" t="s">
        <v>62</v>
      </c>
      <c r="K1969" t="s">
        <v>61</v>
      </c>
      <c r="L1969" t="s">
        <v>62</v>
      </c>
      <c r="M1969" t="s">
        <v>62</v>
      </c>
      <c r="N1969" t="s">
        <v>62</v>
      </c>
    </row>
    <row r="1970" spans="1:14" x14ac:dyDescent="0.2">
      <c r="A1970" s="1" t="s">
        <v>9031</v>
      </c>
      <c r="B1970" s="1" t="s">
        <v>32873</v>
      </c>
      <c r="C1970" t="s">
        <v>7034</v>
      </c>
      <c r="D1970" s="22">
        <v>30333126</v>
      </c>
      <c r="E1970" t="s">
        <v>62</v>
      </c>
      <c r="F1970" t="s">
        <v>62</v>
      </c>
      <c r="G1970" t="s">
        <v>62</v>
      </c>
      <c r="H1970" t="s">
        <v>61</v>
      </c>
      <c r="I1970" t="s">
        <v>62</v>
      </c>
      <c r="K1970" t="s">
        <v>61</v>
      </c>
      <c r="M1970" t="s">
        <v>62</v>
      </c>
      <c r="N1970" t="s">
        <v>62</v>
      </c>
    </row>
    <row r="1971" spans="1:14" x14ac:dyDescent="0.2">
      <c r="A1971" s="1" t="s">
        <v>9032</v>
      </c>
      <c r="B1971" s="1" t="s">
        <v>32874</v>
      </c>
      <c r="C1971" t="s">
        <v>7035</v>
      </c>
      <c r="D1971" s="22">
        <v>30333126</v>
      </c>
      <c r="E1971" t="s">
        <v>62</v>
      </c>
      <c r="F1971" t="s">
        <v>62</v>
      </c>
      <c r="G1971" t="s">
        <v>62</v>
      </c>
      <c r="H1971" t="s">
        <v>61</v>
      </c>
      <c r="I1971" t="s">
        <v>62</v>
      </c>
      <c r="J1971" t="s">
        <v>62</v>
      </c>
      <c r="K1971" t="s">
        <v>61</v>
      </c>
      <c r="M1971" t="s">
        <v>62</v>
      </c>
      <c r="N1971" t="s">
        <v>62</v>
      </c>
    </row>
    <row r="1972" spans="1:14" x14ac:dyDescent="0.2">
      <c r="A1972" s="1" t="s">
        <v>9033</v>
      </c>
      <c r="B1972" s="1" t="s">
        <v>32875</v>
      </c>
      <c r="C1972" t="s">
        <v>7036</v>
      </c>
      <c r="D1972" s="22">
        <v>30333126</v>
      </c>
      <c r="E1972" t="s">
        <v>61</v>
      </c>
      <c r="F1972" t="s">
        <v>61</v>
      </c>
      <c r="G1972" t="s">
        <v>61</v>
      </c>
      <c r="H1972" t="s">
        <v>61</v>
      </c>
      <c r="I1972" t="s">
        <v>61</v>
      </c>
      <c r="J1972" t="s">
        <v>61</v>
      </c>
      <c r="K1972" t="s">
        <v>62</v>
      </c>
      <c r="L1972" t="s">
        <v>62</v>
      </c>
      <c r="M1972" t="s">
        <v>61</v>
      </c>
      <c r="N1972" t="s">
        <v>61</v>
      </c>
    </row>
    <row r="1973" spans="1:14" x14ac:dyDescent="0.2">
      <c r="A1973" s="1" t="s">
        <v>9034</v>
      </c>
      <c r="B1973" s="1" t="s">
        <v>32876</v>
      </c>
      <c r="C1973" t="s">
        <v>7037</v>
      </c>
      <c r="D1973" s="22">
        <v>30333126</v>
      </c>
      <c r="E1973" t="s">
        <v>61</v>
      </c>
      <c r="F1973" t="s">
        <v>61</v>
      </c>
      <c r="G1973" t="s">
        <v>61</v>
      </c>
      <c r="H1973" t="s">
        <v>61</v>
      </c>
      <c r="I1973" t="s">
        <v>61</v>
      </c>
      <c r="J1973" t="s">
        <v>61</v>
      </c>
      <c r="K1973" t="s">
        <v>61</v>
      </c>
      <c r="L1973" t="s">
        <v>62</v>
      </c>
      <c r="M1973" t="s">
        <v>62</v>
      </c>
      <c r="N1973" t="s">
        <v>61</v>
      </c>
    </row>
    <row r="1974" spans="1:14" x14ac:dyDescent="0.2">
      <c r="A1974" s="1" t="s">
        <v>9035</v>
      </c>
      <c r="B1974" s="1" t="s">
        <v>32877</v>
      </c>
      <c r="C1974" t="s">
        <v>7038</v>
      </c>
      <c r="D1974" s="22">
        <v>30333126</v>
      </c>
      <c r="E1974" t="s">
        <v>61</v>
      </c>
      <c r="F1974" t="s">
        <v>61</v>
      </c>
      <c r="G1974" t="s">
        <v>61</v>
      </c>
      <c r="H1974" t="s">
        <v>61</v>
      </c>
      <c r="I1974" t="s">
        <v>61</v>
      </c>
      <c r="J1974" t="s">
        <v>61</v>
      </c>
      <c r="K1974" t="s">
        <v>61</v>
      </c>
      <c r="L1974" t="s">
        <v>61</v>
      </c>
      <c r="M1974" t="s">
        <v>61</v>
      </c>
      <c r="N1974" t="s">
        <v>61</v>
      </c>
    </row>
    <row r="1975" spans="1:14" x14ac:dyDescent="0.2">
      <c r="A1975" s="1" t="s">
        <v>9036</v>
      </c>
      <c r="B1975" s="1" t="s">
        <v>32878</v>
      </c>
      <c r="C1975" t="s">
        <v>7039</v>
      </c>
      <c r="D1975" s="22">
        <v>30333126</v>
      </c>
      <c r="E1975" t="s">
        <v>61</v>
      </c>
      <c r="F1975" t="s">
        <v>61</v>
      </c>
      <c r="G1975" t="s">
        <v>61</v>
      </c>
      <c r="H1975" t="s">
        <v>61</v>
      </c>
      <c r="I1975" t="s">
        <v>61</v>
      </c>
      <c r="J1975" t="s">
        <v>61</v>
      </c>
      <c r="K1975" t="s">
        <v>61</v>
      </c>
      <c r="L1975" t="s">
        <v>62</v>
      </c>
      <c r="M1975" t="s">
        <v>62</v>
      </c>
      <c r="N1975" t="s">
        <v>61</v>
      </c>
    </row>
    <row r="1976" spans="1:14" x14ac:dyDescent="0.2">
      <c r="A1976" s="1" t="s">
        <v>9037</v>
      </c>
      <c r="B1976" s="1" t="s">
        <v>32879</v>
      </c>
      <c r="C1976" t="s">
        <v>7040</v>
      </c>
      <c r="D1976" s="22">
        <v>30333126</v>
      </c>
      <c r="E1976" t="s">
        <v>61</v>
      </c>
      <c r="F1976" t="s">
        <v>61</v>
      </c>
      <c r="G1976" t="s">
        <v>61</v>
      </c>
      <c r="H1976" t="s">
        <v>61</v>
      </c>
      <c r="I1976" t="s">
        <v>61</v>
      </c>
      <c r="J1976" t="s">
        <v>61</v>
      </c>
      <c r="K1976" t="s">
        <v>61</v>
      </c>
      <c r="L1976" t="s">
        <v>61</v>
      </c>
      <c r="M1976" t="s">
        <v>62</v>
      </c>
      <c r="N1976" t="s">
        <v>61</v>
      </c>
    </row>
    <row r="1977" spans="1:14" x14ac:dyDescent="0.2">
      <c r="A1977" s="1" t="s">
        <v>9038</v>
      </c>
      <c r="B1977" s="1" t="s">
        <v>32880</v>
      </c>
      <c r="C1977" t="s">
        <v>7041</v>
      </c>
      <c r="D1977" s="22">
        <v>30333126</v>
      </c>
      <c r="E1977" t="s">
        <v>61</v>
      </c>
      <c r="F1977" t="s">
        <v>61</v>
      </c>
      <c r="G1977" t="s">
        <v>61</v>
      </c>
      <c r="H1977" t="s">
        <v>61</v>
      </c>
      <c r="I1977" t="s">
        <v>61</v>
      </c>
      <c r="J1977" t="s">
        <v>61</v>
      </c>
      <c r="K1977" t="s">
        <v>61</v>
      </c>
      <c r="L1977" t="s">
        <v>61</v>
      </c>
      <c r="M1977" t="s">
        <v>61</v>
      </c>
      <c r="N1977" t="s">
        <v>61</v>
      </c>
    </row>
    <row r="1978" spans="1:14" x14ac:dyDescent="0.2">
      <c r="A1978" s="1" t="s">
        <v>9039</v>
      </c>
      <c r="B1978" s="1" t="s">
        <v>32881</v>
      </c>
      <c r="C1978" t="s">
        <v>7042</v>
      </c>
      <c r="D1978" s="22">
        <v>30333126</v>
      </c>
      <c r="E1978" t="s">
        <v>61</v>
      </c>
      <c r="F1978" t="s">
        <v>61</v>
      </c>
      <c r="G1978" t="s">
        <v>61</v>
      </c>
      <c r="H1978" t="s">
        <v>61</v>
      </c>
      <c r="I1978" t="s">
        <v>61</v>
      </c>
      <c r="J1978" t="s">
        <v>61</v>
      </c>
      <c r="K1978" t="s">
        <v>61</v>
      </c>
      <c r="L1978" t="s">
        <v>61</v>
      </c>
      <c r="M1978" t="s">
        <v>61</v>
      </c>
      <c r="N1978" t="s">
        <v>61</v>
      </c>
    </row>
    <row r="1979" spans="1:14" x14ac:dyDescent="0.2">
      <c r="A1979" s="1" t="s">
        <v>9040</v>
      </c>
      <c r="B1979" s="1" t="s">
        <v>32882</v>
      </c>
      <c r="C1979" t="s">
        <v>7043</v>
      </c>
      <c r="D1979" s="22">
        <v>30333126</v>
      </c>
      <c r="E1979" t="s">
        <v>61</v>
      </c>
      <c r="F1979" t="s">
        <v>61</v>
      </c>
      <c r="G1979" t="s">
        <v>61</v>
      </c>
      <c r="H1979" t="s">
        <v>61</v>
      </c>
      <c r="I1979" t="s">
        <v>61</v>
      </c>
      <c r="J1979" t="s">
        <v>61</v>
      </c>
      <c r="K1979" t="s">
        <v>61</v>
      </c>
      <c r="L1979" t="s">
        <v>61</v>
      </c>
      <c r="M1979" t="s">
        <v>61</v>
      </c>
      <c r="N1979" t="s">
        <v>61</v>
      </c>
    </row>
    <row r="1980" spans="1:14" x14ac:dyDescent="0.2">
      <c r="A1980" s="1" t="s">
        <v>9041</v>
      </c>
      <c r="B1980" s="1" t="s">
        <v>32883</v>
      </c>
      <c r="C1980" t="s">
        <v>7044</v>
      </c>
      <c r="D1980" s="22">
        <v>30333126</v>
      </c>
      <c r="E1980" t="s">
        <v>61</v>
      </c>
      <c r="F1980" t="s">
        <v>61</v>
      </c>
      <c r="G1980" t="s">
        <v>61</v>
      </c>
      <c r="H1980" t="s">
        <v>61</v>
      </c>
      <c r="I1980" t="s">
        <v>61</v>
      </c>
      <c r="J1980" t="s">
        <v>61</v>
      </c>
      <c r="K1980" t="s">
        <v>61</v>
      </c>
      <c r="L1980" t="s">
        <v>61</v>
      </c>
      <c r="M1980" t="s">
        <v>61</v>
      </c>
      <c r="N1980" t="s">
        <v>61</v>
      </c>
    </row>
    <row r="1981" spans="1:14" x14ac:dyDescent="0.2">
      <c r="A1981" s="1" t="s">
        <v>9042</v>
      </c>
      <c r="B1981" s="1" t="s">
        <v>32884</v>
      </c>
      <c r="C1981" t="s">
        <v>7045</v>
      </c>
      <c r="D1981" s="22">
        <v>30333126</v>
      </c>
      <c r="E1981" t="s">
        <v>62</v>
      </c>
      <c r="F1981" t="s">
        <v>62</v>
      </c>
      <c r="G1981" t="s">
        <v>62</v>
      </c>
      <c r="H1981" t="s">
        <v>61</v>
      </c>
      <c r="I1981" t="s">
        <v>61</v>
      </c>
      <c r="J1981" t="s">
        <v>62</v>
      </c>
      <c r="K1981" t="s">
        <v>61</v>
      </c>
      <c r="L1981" t="s">
        <v>61</v>
      </c>
      <c r="M1981" t="s">
        <v>61</v>
      </c>
      <c r="N1981" t="s">
        <v>62</v>
      </c>
    </row>
    <row r="1982" spans="1:14" x14ac:dyDescent="0.2">
      <c r="A1982" s="1" t="s">
        <v>9043</v>
      </c>
      <c r="B1982" s="1" t="s">
        <v>32885</v>
      </c>
      <c r="C1982" t="s">
        <v>7046</v>
      </c>
      <c r="D1982" s="22">
        <v>30333126</v>
      </c>
      <c r="E1982" t="s">
        <v>61</v>
      </c>
      <c r="F1982" t="s">
        <v>61</v>
      </c>
      <c r="G1982" t="s">
        <v>61</v>
      </c>
      <c r="H1982" t="s">
        <v>61</v>
      </c>
      <c r="I1982" t="s">
        <v>61</v>
      </c>
      <c r="J1982" t="s">
        <v>61</v>
      </c>
      <c r="K1982" t="s">
        <v>61</v>
      </c>
      <c r="L1982" t="s">
        <v>62</v>
      </c>
      <c r="M1982" t="s">
        <v>62</v>
      </c>
      <c r="N1982" t="s">
        <v>61</v>
      </c>
    </row>
    <row r="1983" spans="1:14" x14ac:dyDescent="0.2">
      <c r="A1983" s="1" t="s">
        <v>9044</v>
      </c>
      <c r="B1983" s="1" t="s">
        <v>32886</v>
      </c>
      <c r="C1983" t="s">
        <v>7047</v>
      </c>
      <c r="D1983" s="22">
        <v>30333126</v>
      </c>
      <c r="E1983" t="s">
        <v>62</v>
      </c>
      <c r="F1983" t="s">
        <v>62</v>
      </c>
      <c r="G1983" t="s">
        <v>62</v>
      </c>
      <c r="H1983" t="s">
        <v>61</v>
      </c>
      <c r="I1983" t="s">
        <v>62</v>
      </c>
      <c r="J1983" t="s">
        <v>62</v>
      </c>
      <c r="K1983" t="s">
        <v>61</v>
      </c>
      <c r="L1983" t="s">
        <v>61</v>
      </c>
      <c r="M1983" t="s">
        <v>62</v>
      </c>
      <c r="N1983" t="s">
        <v>62</v>
      </c>
    </row>
    <row r="1984" spans="1:14" x14ac:dyDescent="0.2">
      <c r="A1984" s="1" t="s">
        <v>9045</v>
      </c>
      <c r="B1984" s="1" t="s">
        <v>32887</v>
      </c>
      <c r="C1984" t="s">
        <v>7048</v>
      </c>
      <c r="D1984" s="22">
        <v>30333126</v>
      </c>
      <c r="E1984" t="s">
        <v>61</v>
      </c>
      <c r="F1984" t="s">
        <v>61</v>
      </c>
      <c r="G1984" t="s">
        <v>61</v>
      </c>
      <c r="H1984" t="s">
        <v>61</v>
      </c>
      <c r="I1984" t="s">
        <v>62</v>
      </c>
      <c r="J1984" t="s">
        <v>61</v>
      </c>
      <c r="K1984" t="s">
        <v>62</v>
      </c>
      <c r="L1984" t="s">
        <v>62</v>
      </c>
      <c r="M1984" t="s">
        <v>61</v>
      </c>
      <c r="N1984" t="s">
        <v>61</v>
      </c>
    </row>
    <row r="1985" spans="1:14" x14ac:dyDescent="0.2">
      <c r="A1985" s="1" t="s">
        <v>9046</v>
      </c>
      <c r="B1985" s="1" t="s">
        <v>32888</v>
      </c>
      <c r="C1985" t="s">
        <v>7049</v>
      </c>
      <c r="D1985" s="22">
        <v>30333126</v>
      </c>
      <c r="E1985" t="s">
        <v>61</v>
      </c>
      <c r="F1985" t="s">
        <v>61</v>
      </c>
      <c r="G1985" t="s">
        <v>61</v>
      </c>
      <c r="H1985" t="s">
        <v>61</v>
      </c>
      <c r="I1985" t="s">
        <v>62</v>
      </c>
      <c r="J1985" t="s">
        <v>61</v>
      </c>
      <c r="K1985" t="s">
        <v>61</v>
      </c>
      <c r="L1985" t="s">
        <v>61</v>
      </c>
      <c r="M1985" t="s">
        <v>62</v>
      </c>
      <c r="N1985" t="s">
        <v>61</v>
      </c>
    </row>
    <row r="1986" spans="1:14" x14ac:dyDescent="0.2">
      <c r="A1986" s="1" t="s">
        <v>9047</v>
      </c>
      <c r="B1986" s="1" t="s">
        <v>32889</v>
      </c>
      <c r="C1986" t="s">
        <v>7050</v>
      </c>
      <c r="D1986" s="22">
        <v>30333126</v>
      </c>
      <c r="E1986" t="s">
        <v>61</v>
      </c>
      <c r="F1986" t="s">
        <v>61</v>
      </c>
      <c r="G1986" t="s">
        <v>61</v>
      </c>
      <c r="H1986" t="s">
        <v>61</v>
      </c>
      <c r="I1986" t="s">
        <v>62</v>
      </c>
      <c r="J1986" t="s">
        <v>61</v>
      </c>
      <c r="K1986" t="s">
        <v>61</v>
      </c>
      <c r="L1986" t="s">
        <v>61</v>
      </c>
      <c r="M1986" t="s">
        <v>62</v>
      </c>
      <c r="N1986" t="s">
        <v>61</v>
      </c>
    </row>
    <row r="1987" spans="1:14" x14ac:dyDescent="0.2">
      <c r="A1987" s="1" t="s">
        <v>9048</v>
      </c>
      <c r="B1987" s="1" t="s">
        <v>32890</v>
      </c>
      <c r="C1987" t="s">
        <v>7051</v>
      </c>
      <c r="D1987" s="22">
        <v>30333126</v>
      </c>
      <c r="E1987" t="s">
        <v>61</v>
      </c>
      <c r="F1987" t="s">
        <v>61</v>
      </c>
      <c r="G1987" t="s">
        <v>61</v>
      </c>
      <c r="H1987" t="s">
        <v>61</v>
      </c>
      <c r="I1987" t="s">
        <v>62</v>
      </c>
      <c r="J1987" t="s">
        <v>61</v>
      </c>
      <c r="K1987" t="s">
        <v>62</v>
      </c>
      <c r="L1987" t="s">
        <v>62</v>
      </c>
      <c r="M1987" t="s">
        <v>61</v>
      </c>
      <c r="N1987" t="s">
        <v>61</v>
      </c>
    </row>
    <row r="1988" spans="1:14" x14ac:dyDescent="0.2">
      <c r="A1988" s="1" t="s">
        <v>9049</v>
      </c>
      <c r="B1988" s="1" t="s">
        <v>32891</v>
      </c>
      <c r="C1988" t="s">
        <v>7052</v>
      </c>
      <c r="D1988" s="22">
        <v>30333126</v>
      </c>
      <c r="E1988" t="s">
        <v>61</v>
      </c>
      <c r="F1988" t="s">
        <v>61</v>
      </c>
      <c r="G1988" t="s">
        <v>61</v>
      </c>
      <c r="H1988" t="s">
        <v>61</v>
      </c>
      <c r="I1988" t="s">
        <v>61</v>
      </c>
      <c r="J1988" t="s">
        <v>61</v>
      </c>
      <c r="K1988" t="s">
        <v>61</v>
      </c>
      <c r="L1988" t="s">
        <v>61</v>
      </c>
      <c r="M1988" t="s">
        <v>62</v>
      </c>
      <c r="N1988" t="s">
        <v>61</v>
      </c>
    </row>
    <row r="1989" spans="1:14" x14ac:dyDescent="0.2">
      <c r="A1989" s="1" t="s">
        <v>9050</v>
      </c>
      <c r="B1989" s="1" t="s">
        <v>32892</v>
      </c>
      <c r="C1989" t="s">
        <v>7053</v>
      </c>
      <c r="D1989" s="22">
        <v>30333126</v>
      </c>
      <c r="E1989" t="s">
        <v>61</v>
      </c>
      <c r="F1989" t="s">
        <v>61</v>
      </c>
      <c r="G1989" t="s">
        <v>61</v>
      </c>
      <c r="H1989" t="s">
        <v>61</v>
      </c>
      <c r="I1989" t="s">
        <v>62</v>
      </c>
      <c r="J1989" t="s">
        <v>61</v>
      </c>
      <c r="K1989" t="s">
        <v>61</v>
      </c>
      <c r="L1989" t="s">
        <v>61</v>
      </c>
      <c r="M1989" t="s">
        <v>62</v>
      </c>
      <c r="N1989" t="s">
        <v>61</v>
      </c>
    </row>
    <row r="1990" spans="1:14" x14ac:dyDescent="0.2">
      <c r="A1990" s="1" t="s">
        <v>9051</v>
      </c>
      <c r="B1990" s="1" t="s">
        <v>32893</v>
      </c>
      <c r="C1990" t="s">
        <v>7054</v>
      </c>
      <c r="D1990" s="22">
        <v>30333126</v>
      </c>
      <c r="E1990" t="s">
        <v>61</v>
      </c>
      <c r="F1990" t="s">
        <v>61</v>
      </c>
      <c r="G1990" t="s">
        <v>61</v>
      </c>
      <c r="H1990" t="s">
        <v>61</v>
      </c>
      <c r="I1990" t="s">
        <v>62</v>
      </c>
      <c r="J1990" t="s">
        <v>61</v>
      </c>
      <c r="K1990" t="s">
        <v>61</v>
      </c>
      <c r="L1990" t="s">
        <v>61</v>
      </c>
      <c r="M1990" t="s">
        <v>62</v>
      </c>
      <c r="N1990" t="s">
        <v>61</v>
      </c>
    </row>
    <row r="1991" spans="1:14" x14ac:dyDescent="0.2">
      <c r="A1991" s="1" t="s">
        <v>9052</v>
      </c>
      <c r="B1991" s="1" t="s">
        <v>32894</v>
      </c>
      <c r="C1991" t="s">
        <v>7055</v>
      </c>
      <c r="D1991" s="22">
        <v>30333126</v>
      </c>
      <c r="E1991" t="s">
        <v>61</v>
      </c>
      <c r="F1991" t="s">
        <v>61</v>
      </c>
      <c r="G1991" t="s">
        <v>61</v>
      </c>
      <c r="H1991" t="s">
        <v>61</v>
      </c>
      <c r="I1991" t="s">
        <v>62</v>
      </c>
      <c r="J1991" t="s">
        <v>61</v>
      </c>
      <c r="K1991" t="s">
        <v>61</v>
      </c>
      <c r="L1991" t="s">
        <v>61</v>
      </c>
      <c r="M1991" t="s">
        <v>62</v>
      </c>
      <c r="N1991" t="s">
        <v>61</v>
      </c>
    </row>
    <row r="1992" spans="1:14" x14ac:dyDescent="0.2">
      <c r="A1992" s="1" t="s">
        <v>9053</v>
      </c>
      <c r="B1992" s="1" t="s">
        <v>32895</v>
      </c>
      <c r="C1992" t="s">
        <v>7056</v>
      </c>
      <c r="D1992" s="22">
        <v>30333126</v>
      </c>
      <c r="E1992" t="s">
        <v>61</v>
      </c>
      <c r="F1992" t="s">
        <v>61</v>
      </c>
      <c r="G1992" t="s">
        <v>61</v>
      </c>
      <c r="H1992" t="s">
        <v>61</v>
      </c>
      <c r="I1992" t="s">
        <v>62</v>
      </c>
      <c r="J1992" t="s">
        <v>61</v>
      </c>
      <c r="K1992" t="s">
        <v>61</v>
      </c>
      <c r="L1992" t="s">
        <v>61</v>
      </c>
      <c r="M1992" t="s">
        <v>62</v>
      </c>
      <c r="N1992" t="s">
        <v>61</v>
      </c>
    </row>
    <row r="1993" spans="1:14" x14ac:dyDescent="0.2">
      <c r="A1993" s="1" t="s">
        <v>9054</v>
      </c>
      <c r="B1993" s="1" t="s">
        <v>32896</v>
      </c>
      <c r="C1993" t="s">
        <v>7057</v>
      </c>
      <c r="D1993" s="22">
        <v>30333126</v>
      </c>
      <c r="E1993" t="s">
        <v>62</v>
      </c>
      <c r="F1993" t="s">
        <v>62</v>
      </c>
      <c r="G1993" t="s">
        <v>62</v>
      </c>
      <c r="H1993" t="s">
        <v>61</v>
      </c>
      <c r="I1993" t="s">
        <v>62</v>
      </c>
      <c r="J1993" t="s">
        <v>62</v>
      </c>
      <c r="K1993" t="s">
        <v>62</v>
      </c>
      <c r="L1993" t="s">
        <v>62</v>
      </c>
      <c r="M1993" t="s">
        <v>62</v>
      </c>
      <c r="N1993" t="s">
        <v>62</v>
      </c>
    </row>
    <row r="1994" spans="1:14" x14ac:dyDescent="0.2">
      <c r="A1994" s="1" t="s">
        <v>9055</v>
      </c>
      <c r="B1994" s="1" t="s">
        <v>32897</v>
      </c>
      <c r="C1994" t="s">
        <v>7058</v>
      </c>
      <c r="D1994" s="22">
        <v>30333126</v>
      </c>
      <c r="E1994" t="s">
        <v>61</v>
      </c>
      <c r="F1994" t="s">
        <v>61</v>
      </c>
      <c r="G1994" t="s">
        <v>61</v>
      </c>
      <c r="H1994" t="s">
        <v>61</v>
      </c>
      <c r="I1994" t="s">
        <v>61</v>
      </c>
      <c r="J1994" t="s">
        <v>61</v>
      </c>
      <c r="K1994" t="s">
        <v>61</v>
      </c>
      <c r="L1994" t="s">
        <v>61</v>
      </c>
      <c r="M1994" t="s">
        <v>61</v>
      </c>
      <c r="N1994" t="s">
        <v>61</v>
      </c>
    </row>
    <row r="1995" spans="1:14" x14ac:dyDescent="0.2">
      <c r="A1995" s="1" t="s">
        <v>9056</v>
      </c>
      <c r="B1995" s="1" t="s">
        <v>32898</v>
      </c>
      <c r="C1995" t="s">
        <v>7059</v>
      </c>
      <c r="D1995" s="22">
        <v>30333126</v>
      </c>
      <c r="E1995" t="s">
        <v>62</v>
      </c>
      <c r="F1995" t="s">
        <v>61</v>
      </c>
      <c r="G1995" t="s">
        <v>61</v>
      </c>
      <c r="I1995" t="s">
        <v>62</v>
      </c>
      <c r="J1995" t="s">
        <v>61</v>
      </c>
      <c r="K1995" t="s">
        <v>61</v>
      </c>
      <c r="L1995" t="s">
        <v>62</v>
      </c>
      <c r="M1995" t="s">
        <v>62</v>
      </c>
      <c r="N1995" t="s">
        <v>61</v>
      </c>
    </row>
    <row r="1996" spans="1:14" x14ac:dyDescent="0.2">
      <c r="A1996" s="1" t="s">
        <v>9057</v>
      </c>
      <c r="B1996" s="1" t="s">
        <v>32899</v>
      </c>
      <c r="C1996" t="s">
        <v>7060</v>
      </c>
      <c r="D1996" s="22">
        <v>30333126</v>
      </c>
      <c r="E1996" t="s">
        <v>61</v>
      </c>
      <c r="F1996" t="s">
        <v>61</v>
      </c>
      <c r="G1996" t="s">
        <v>61</v>
      </c>
      <c r="H1996" t="s">
        <v>61</v>
      </c>
      <c r="I1996" t="s">
        <v>61</v>
      </c>
      <c r="J1996" t="s">
        <v>61</v>
      </c>
      <c r="K1996" t="s">
        <v>61</v>
      </c>
      <c r="L1996" t="s">
        <v>61</v>
      </c>
      <c r="M1996" t="s">
        <v>61</v>
      </c>
      <c r="N1996" t="s">
        <v>61</v>
      </c>
    </row>
    <row r="1997" spans="1:14" x14ac:dyDescent="0.2">
      <c r="A1997" s="1" t="s">
        <v>9058</v>
      </c>
      <c r="B1997" s="1" t="s">
        <v>32900</v>
      </c>
      <c r="C1997" t="s">
        <v>7061</v>
      </c>
      <c r="D1997" s="22">
        <v>30333126</v>
      </c>
      <c r="E1997" t="s">
        <v>61</v>
      </c>
      <c r="F1997" t="s">
        <v>61</v>
      </c>
      <c r="G1997" t="s">
        <v>61</v>
      </c>
      <c r="H1997" t="s">
        <v>61</v>
      </c>
      <c r="I1997" t="s">
        <v>61</v>
      </c>
      <c r="J1997" t="s">
        <v>61</v>
      </c>
      <c r="K1997" t="s">
        <v>62</v>
      </c>
      <c r="L1997" t="s">
        <v>62</v>
      </c>
      <c r="M1997" t="s">
        <v>61</v>
      </c>
      <c r="N1997" t="s">
        <v>61</v>
      </c>
    </row>
    <row r="1998" spans="1:14" x14ac:dyDescent="0.2">
      <c r="A1998" s="1" t="s">
        <v>9059</v>
      </c>
      <c r="B1998" s="1" t="s">
        <v>32901</v>
      </c>
      <c r="C1998" t="s">
        <v>7062</v>
      </c>
      <c r="D1998" s="22">
        <v>30333126</v>
      </c>
      <c r="E1998" t="s">
        <v>61</v>
      </c>
      <c r="F1998" t="s">
        <v>61</v>
      </c>
      <c r="G1998" t="s">
        <v>61</v>
      </c>
      <c r="H1998" t="s">
        <v>61</v>
      </c>
      <c r="I1998" t="s">
        <v>61</v>
      </c>
      <c r="J1998" t="s">
        <v>61</v>
      </c>
      <c r="K1998" t="s">
        <v>61</v>
      </c>
      <c r="L1998" t="s">
        <v>62</v>
      </c>
      <c r="M1998" t="s">
        <v>62</v>
      </c>
      <c r="N1998" t="s">
        <v>61</v>
      </c>
    </row>
    <row r="1999" spans="1:14" x14ac:dyDescent="0.2">
      <c r="A1999" s="1" t="s">
        <v>9060</v>
      </c>
      <c r="B1999" s="1" t="s">
        <v>32902</v>
      </c>
      <c r="C1999" t="s">
        <v>7063</v>
      </c>
      <c r="D1999" s="22">
        <v>30333126</v>
      </c>
      <c r="E1999" t="s">
        <v>61</v>
      </c>
      <c r="F1999" t="s">
        <v>61</v>
      </c>
      <c r="G1999" t="s">
        <v>61</v>
      </c>
      <c r="H1999" t="s">
        <v>61</v>
      </c>
      <c r="I1999" t="s">
        <v>62</v>
      </c>
      <c r="J1999" t="s">
        <v>61</v>
      </c>
      <c r="K1999" t="s">
        <v>61</v>
      </c>
      <c r="L1999" t="s">
        <v>61</v>
      </c>
      <c r="M1999" t="s">
        <v>62</v>
      </c>
      <c r="N1999" t="s">
        <v>61</v>
      </c>
    </row>
    <row r="2000" spans="1:14" x14ac:dyDescent="0.2">
      <c r="A2000" s="1" t="s">
        <v>9061</v>
      </c>
      <c r="B2000" s="1" t="s">
        <v>32903</v>
      </c>
      <c r="C2000" t="s">
        <v>7064</v>
      </c>
      <c r="D2000" s="22">
        <v>30333126</v>
      </c>
      <c r="E2000" t="s">
        <v>62</v>
      </c>
      <c r="F2000" t="s">
        <v>62</v>
      </c>
      <c r="G2000" t="s">
        <v>62</v>
      </c>
      <c r="H2000" t="s">
        <v>61</v>
      </c>
      <c r="I2000" t="s">
        <v>62</v>
      </c>
      <c r="J2000" t="s">
        <v>62</v>
      </c>
      <c r="K2000" t="s">
        <v>61</v>
      </c>
      <c r="L2000" t="s">
        <v>61</v>
      </c>
      <c r="M2000" t="s">
        <v>62</v>
      </c>
      <c r="N2000" t="s">
        <v>62</v>
      </c>
    </row>
    <row r="2001" spans="1:14" x14ac:dyDescent="0.2">
      <c r="A2001" s="6" t="s">
        <v>9062</v>
      </c>
      <c r="B2001" s="6" t="s">
        <v>32904</v>
      </c>
      <c r="C2001" s="7" t="s">
        <v>7065</v>
      </c>
      <c r="D2001" s="23">
        <v>30333126</v>
      </c>
      <c r="E2001" s="7" t="s">
        <v>62</v>
      </c>
      <c r="F2001" s="7"/>
      <c r="G2001" s="7" t="s">
        <v>61</v>
      </c>
      <c r="H2001" s="7" t="s">
        <v>62</v>
      </c>
      <c r="I2001" s="7" t="s">
        <v>62</v>
      </c>
      <c r="J2001" s="7" t="s">
        <v>61</v>
      </c>
      <c r="K2001" s="7" t="s">
        <v>61</v>
      </c>
      <c r="L2001" s="7" t="s">
        <v>62</v>
      </c>
      <c r="M2001" s="7" t="s">
        <v>62</v>
      </c>
      <c r="N2001" s="7" t="s">
        <v>61</v>
      </c>
    </row>
    <row r="2002" spans="1:14" x14ac:dyDescent="0.2">
      <c r="A2002" s="1" t="s">
        <v>9064</v>
      </c>
      <c r="D2002" s="22"/>
    </row>
    <row r="2003" spans="1:14" x14ac:dyDescent="0.2">
      <c r="D2003" s="22"/>
    </row>
    <row r="2004" spans="1:14" x14ac:dyDescent="0.2">
      <c r="D2004" s="22"/>
    </row>
    <row r="2005" spans="1:14" x14ac:dyDescent="0.2">
      <c r="D2005" s="22"/>
    </row>
    <row r="2006" spans="1:14" x14ac:dyDescent="0.2">
      <c r="D2006" s="22"/>
    </row>
    <row r="2007" spans="1:14" x14ac:dyDescent="0.2">
      <c r="D2007" s="22"/>
    </row>
    <row r="2008" spans="1:14" x14ac:dyDescent="0.2">
      <c r="D2008" s="22"/>
    </row>
    <row r="2009" spans="1:14" x14ac:dyDescent="0.2">
      <c r="D2009" s="22"/>
    </row>
    <row r="2010" spans="1:14" x14ac:dyDescent="0.2">
      <c r="D2010" s="22"/>
    </row>
    <row r="2011" spans="1:14" x14ac:dyDescent="0.2">
      <c r="D2011" s="22"/>
    </row>
    <row r="2012" spans="1:14" x14ac:dyDescent="0.2">
      <c r="D2012" s="22"/>
    </row>
    <row r="2013" spans="1:14" x14ac:dyDescent="0.2">
      <c r="D2013" s="22"/>
    </row>
    <row r="2014" spans="1:14" x14ac:dyDescent="0.2">
      <c r="D2014" s="22"/>
    </row>
    <row r="2015" spans="1:14" x14ac:dyDescent="0.2">
      <c r="D2015" s="22"/>
    </row>
    <row r="2016" spans="1:14" x14ac:dyDescent="0.2">
      <c r="D2016" s="22"/>
    </row>
    <row r="2017" spans="4:4" x14ac:dyDescent="0.2">
      <c r="D2017" s="22"/>
    </row>
    <row r="2018" spans="4:4" x14ac:dyDescent="0.2">
      <c r="D2018" s="22"/>
    </row>
    <row r="2019" spans="4:4" x14ac:dyDescent="0.2">
      <c r="D2019" s="22"/>
    </row>
    <row r="2020" spans="4:4" x14ac:dyDescent="0.2">
      <c r="D2020" s="22"/>
    </row>
    <row r="2021" spans="4:4" x14ac:dyDescent="0.2">
      <c r="D2021" s="22"/>
    </row>
    <row r="2022" spans="4:4" x14ac:dyDescent="0.2">
      <c r="D2022" s="22"/>
    </row>
    <row r="2023" spans="4:4" x14ac:dyDescent="0.2">
      <c r="D2023" s="22"/>
    </row>
    <row r="2024" spans="4:4" x14ac:dyDescent="0.2">
      <c r="D2024" s="22"/>
    </row>
    <row r="2025" spans="4:4" x14ac:dyDescent="0.2">
      <c r="D2025" s="22"/>
    </row>
    <row r="2026" spans="4:4" x14ac:dyDescent="0.2">
      <c r="D2026" s="22"/>
    </row>
    <row r="2027" spans="4:4" x14ac:dyDescent="0.2">
      <c r="D2027" s="22"/>
    </row>
    <row r="2028" spans="4:4" x14ac:dyDescent="0.2">
      <c r="D2028" s="22"/>
    </row>
    <row r="2029" spans="4:4" x14ac:dyDescent="0.2">
      <c r="D2029" s="22"/>
    </row>
    <row r="2030" spans="4:4" x14ac:dyDescent="0.2">
      <c r="D2030" s="22"/>
    </row>
    <row r="2031" spans="4:4" x14ac:dyDescent="0.2">
      <c r="D2031" s="22"/>
    </row>
    <row r="2032" spans="4:4" x14ac:dyDescent="0.2">
      <c r="D2032" s="22"/>
    </row>
    <row r="2033" spans="4:4" x14ac:dyDescent="0.2">
      <c r="D2033" s="22"/>
    </row>
    <row r="2034" spans="4:4" x14ac:dyDescent="0.2">
      <c r="D2034" s="22"/>
    </row>
    <row r="2035" spans="4:4" x14ac:dyDescent="0.2">
      <c r="D2035" s="22"/>
    </row>
    <row r="2036" spans="4:4" x14ac:dyDescent="0.2">
      <c r="D2036" s="22"/>
    </row>
    <row r="2037" spans="4:4" x14ac:dyDescent="0.2">
      <c r="D2037" s="22"/>
    </row>
    <row r="2038" spans="4:4" x14ac:dyDescent="0.2">
      <c r="D2038" s="22"/>
    </row>
    <row r="2039" spans="4:4" x14ac:dyDescent="0.2">
      <c r="D2039" s="22"/>
    </row>
    <row r="2040" spans="4:4" x14ac:dyDescent="0.2">
      <c r="D2040" s="22"/>
    </row>
    <row r="2041" spans="4:4" x14ac:dyDescent="0.2">
      <c r="D2041" s="22"/>
    </row>
    <row r="2042" spans="4:4" x14ac:dyDescent="0.2">
      <c r="D2042" s="22"/>
    </row>
    <row r="2043" spans="4:4" x14ac:dyDescent="0.2">
      <c r="D2043" s="22"/>
    </row>
    <row r="2044" spans="4:4" x14ac:dyDescent="0.2">
      <c r="D2044" s="22"/>
    </row>
    <row r="2045" spans="4:4" x14ac:dyDescent="0.2">
      <c r="D2045" s="22"/>
    </row>
    <row r="2046" spans="4:4" x14ac:dyDescent="0.2">
      <c r="D2046" s="22"/>
    </row>
    <row r="2047" spans="4:4" x14ac:dyDescent="0.2">
      <c r="D2047" s="22"/>
    </row>
    <row r="2048" spans="4:4" x14ac:dyDescent="0.2">
      <c r="D2048" s="22"/>
    </row>
    <row r="2049" spans="4:4" x14ac:dyDescent="0.2">
      <c r="D2049" s="22"/>
    </row>
    <row r="2050" spans="4:4" x14ac:dyDescent="0.2">
      <c r="D2050" s="22"/>
    </row>
    <row r="2051" spans="4:4" x14ac:dyDescent="0.2">
      <c r="D2051" s="22"/>
    </row>
    <row r="2052" spans="4:4" x14ac:dyDescent="0.2">
      <c r="D2052" s="22"/>
    </row>
    <row r="2053" spans="4:4" x14ac:dyDescent="0.2">
      <c r="D2053" s="22"/>
    </row>
    <row r="2054" spans="4:4" x14ac:dyDescent="0.2">
      <c r="D2054" s="22"/>
    </row>
    <row r="2055" spans="4:4" x14ac:dyDescent="0.2">
      <c r="D2055" s="22"/>
    </row>
    <row r="2056" spans="4:4" x14ac:dyDescent="0.2">
      <c r="D2056" s="22"/>
    </row>
    <row r="2057" spans="4:4" x14ac:dyDescent="0.2">
      <c r="D2057" s="22"/>
    </row>
    <row r="2058" spans="4:4" x14ac:dyDescent="0.2">
      <c r="D2058" s="22"/>
    </row>
    <row r="2059" spans="4:4" x14ac:dyDescent="0.2">
      <c r="D2059" s="22"/>
    </row>
    <row r="2060" spans="4:4" x14ac:dyDescent="0.2">
      <c r="D2060" s="22"/>
    </row>
    <row r="2061" spans="4:4" x14ac:dyDescent="0.2">
      <c r="D2061" s="22"/>
    </row>
    <row r="2062" spans="4:4" x14ac:dyDescent="0.2">
      <c r="D2062" s="22"/>
    </row>
    <row r="2063" spans="4:4" x14ac:dyDescent="0.2">
      <c r="D2063" s="22"/>
    </row>
    <row r="2064" spans="4:4" x14ac:dyDescent="0.2">
      <c r="D2064" s="22"/>
    </row>
    <row r="2065" spans="4:4" x14ac:dyDescent="0.2">
      <c r="D2065" s="22"/>
    </row>
    <row r="2066" spans="4:4" x14ac:dyDescent="0.2">
      <c r="D2066" s="22"/>
    </row>
    <row r="2067" spans="4:4" x14ac:dyDescent="0.2">
      <c r="D2067" s="22"/>
    </row>
    <row r="2068" spans="4:4" x14ac:dyDescent="0.2">
      <c r="D2068" s="22"/>
    </row>
    <row r="2069" spans="4:4" x14ac:dyDescent="0.2">
      <c r="D2069" s="22"/>
    </row>
    <row r="2070" spans="4:4" x14ac:dyDescent="0.2">
      <c r="D2070" s="22"/>
    </row>
    <row r="2071" spans="4:4" x14ac:dyDescent="0.2">
      <c r="D2071" s="22"/>
    </row>
    <row r="2072" spans="4:4" x14ac:dyDescent="0.2">
      <c r="D2072" s="22"/>
    </row>
    <row r="2073" spans="4:4" x14ac:dyDescent="0.2">
      <c r="D2073" s="22"/>
    </row>
    <row r="2074" spans="4:4" x14ac:dyDescent="0.2">
      <c r="D2074" s="22"/>
    </row>
    <row r="2075" spans="4:4" x14ac:dyDescent="0.2">
      <c r="D2075" s="22"/>
    </row>
    <row r="2076" spans="4:4" x14ac:dyDescent="0.2">
      <c r="D2076" s="22"/>
    </row>
    <row r="2077" spans="4:4" x14ac:dyDescent="0.2">
      <c r="D2077" s="22"/>
    </row>
    <row r="2078" spans="4:4" x14ac:dyDescent="0.2">
      <c r="D2078" s="22"/>
    </row>
    <row r="2079" spans="4:4" x14ac:dyDescent="0.2">
      <c r="D2079" s="22"/>
    </row>
    <row r="2080" spans="4:4" x14ac:dyDescent="0.2">
      <c r="D2080" s="22"/>
    </row>
    <row r="2081" spans="4:4" x14ac:dyDescent="0.2">
      <c r="D2081" s="22"/>
    </row>
    <row r="2082" spans="4:4" x14ac:dyDescent="0.2">
      <c r="D2082" s="22"/>
    </row>
    <row r="2083" spans="4:4" x14ac:dyDescent="0.2">
      <c r="D2083" s="22"/>
    </row>
    <row r="2084" spans="4:4" x14ac:dyDescent="0.2">
      <c r="D2084" s="22"/>
    </row>
    <row r="2085" spans="4:4" x14ac:dyDescent="0.2">
      <c r="D2085" s="22"/>
    </row>
    <row r="2086" spans="4:4" x14ac:dyDescent="0.2">
      <c r="D2086" s="22"/>
    </row>
    <row r="2087" spans="4:4" x14ac:dyDescent="0.2">
      <c r="D2087" s="22"/>
    </row>
    <row r="2088" spans="4:4" x14ac:dyDescent="0.2">
      <c r="D2088" s="22"/>
    </row>
    <row r="2089" spans="4:4" x14ac:dyDescent="0.2">
      <c r="D2089" s="22"/>
    </row>
    <row r="2090" spans="4:4" x14ac:dyDescent="0.2">
      <c r="D2090" s="22"/>
    </row>
    <row r="2091" spans="4:4" x14ac:dyDescent="0.2">
      <c r="D2091" s="22"/>
    </row>
    <row r="2092" spans="4:4" x14ac:dyDescent="0.2">
      <c r="D2092" s="22"/>
    </row>
    <row r="2093" spans="4:4" x14ac:dyDescent="0.2">
      <c r="D2093" s="22"/>
    </row>
    <row r="2094" spans="4:4" x14ac:dyDescent="0.2">
      <c r="D2094" s="22"/>
    </row>
    <row r="2095" spans="4:4" x14ac:dyDescent="0.2">
      <c r="D2095" s="22"/>
    </row>
    <row r="2096" spans="4:4" x14ac:dyDescent="0.2">
      <c r="D2096" s="22"/>
    </row>
    <row r="2097" spans="4:4" x14ac:dyDescent="0.2">
      <c r="D2097" s="22"/>
    </row>
    <row r="2098" spans="4:4" x14ac:dyDescent="0.2">
      <c r="D2098" s="22"/>
    </row>
    <row r="2099" spans="4:4" x14ac:dyDescent="0.2">
      <c r="D2099" s="22"/>
    </row>
    <row r="2100" spans="4:4" x14ac:dyDescent="0.2">
      <c r="D2100" s="22"/>
    </row>
    <row r="2101" spans="4:4" x14ac:dyDescent="0.2">
      <c r="D2101" s="22"/>
    </row>
    <row r="2102" spans="4:4" x14ac:dyDescent="0.2">
      <c r="D2102" s="22"/>
    </row>
    <row r="2103" spans="4:4" x14ac:dyDescent="0.2">
      <c r="D2103" s="22"/>
    </row>
    <row r="2104" spans="4:4" x14ac:dyDescent="0.2">
      <c r="D2104" s="22"/>
    </row>
    <row r="2105" spans="4:4" x14ac:dyDescent="0.2">
      <c r="D2105" s="22"/>
    </row>
    <row r="2106" spans="4:4" x14ac:dyDescent="0.2">
      <c r="D2106" s="22"/>
    </row>
    <row r="2107" spans="4:4" x14ac:dyDescent="0.2">
      <c r="D2107" s="22"/>
    </row>
    <row r="2108" spans="4:4" x14ac:dyDescent="0.2">
      <c r="D2108" s="22"/>
    </row>
    <row r="2109" spans="4:4" x14ac:dyDescent="0.2">
      <c r="D2109" s="22"/>
    </row>
    <row r="2110" spans="4:4" x14ac:dyDescent="0.2">
      <c r="D2110" s="22"/>
    </row>
    <row r="2111" spans="4:4" x14ac:dyDescent="0.2">
      <c r="D2111" s="22"/>
    </row>
    <row r="2112" spans="4:4" x14ac:dyDescent="0.2">
      <c r="D2112" s="22"/>
    </row>
    <row r="2113" spans="4:4" x14ac:dyDescent="0.2">
      <c r="D2113" s="22"/>
    </row>
    <row r="2114" spans="4:4" x14ac:dyDescent="0.2">
      <c r="D2114" s="22"/>
    </row>
    <row r="2115" spans="4:4" x14ac:dyDescent="0.2">
      <c r="D2115" s="22"/>
    </row>
    <row r="2116" spans="4:4" x14ac:dyDescent="0.2">
      <c r="D2116" s="22"/>
    </row>
    <row r="2117" spans="4:4" x14ac:dyDescent="0.2">
      <c r="D2117" s="22"/>
    </row>
    <row r="2118" spans="4:4" x14ac:dyDescent="0.2">
      <c r="D2118" s="22"/>
    </row>
    <row r="2119" spans="4:4" x14ac:dyDescent="0.2">
      <c r="D2119" s="22"/>
    </row>
    <row r="2120" spans="4:4" x14ac:dyDescent="0.2">
      <c r="D2120" s="22"/>
    </row>
    <row r="2121" spans="4:4" x14ac:dyDescent="0.2">
      <c r="D2121" s="22"/>
    </row>
    <row r="2122" spans="4:4" x14ac:dyDescent="0.2">
      <c r="D2122" s="22"/>
    </row>
    <row r="2123" spans="4:4" x14ac:dyDescent="0.2">
      <c r="D2123" s="22"/>
    </row>
    <row r="2124" spans="4:4" x14ac:dyDescent="0.2">
      <c r="D2124" s="22"/>
    </row>
    <row r="2125" spans="4:4" x14ac:dyDescent="0.2">
      <c r="D2125" s="22"/>
    </row>
    <row r="2126" spans="4:4" x14ac:dyDescent="0.2">
      <c r="D2126" s="22"/>
    </row>
    <row r="2127" spans="4:4" x14ac:dyDescent="0.2">
      <c r="D2127" s="22"/>
    </row>
    <row r="2128" spans="4:4" x14ac:dyDescent="0.2">
      <c r="D2128" s="22"/>
    </row>
    <row r="2129" spans="4:4" x14ac:dyDescent="0.2">
      <c r="D2129" s="22"/>
    </row>
    <row r="2130" spans="4:4" x14ac:dyDescent="0.2">
      <c r="D2130" s="22"/>
    </row>
    <row r="2131" spans="4:4" x14ac:dyDescent="0.2">
      <c r="D2131" s="22"/>
    </row>
    <row r="2132" spans="4:4" x14ac:dyDescent="0.2">
      <c r="D2132" s="22"/>
    </row>
    <row r="2133" spans="4:4" x14ac:dyDescent="0.2">
      <c r="D2133" s="22"/>
    </row>
    <row r="2134" spans="4:4" x14ac:dyDescent="0.2">
      <c r="D2134" s="22"/>
    </row>
    <row r="2135" spans="4:4" x14ac:dyDescent="0.2">
      <c r="D2135" s="22"/>
    </row>
    <row r="2136" spans="4:4" x14ac:dyDescent="0.2">
      <c r="D2136" s="22"/>
    </row>
    <row r="2137" spans="4:4" x14ac:dyDescent="0.2">
      <c r="D2137" s="22"/>
    </row>
    <row r="2138" spans="4:4" x14ac:dyDescent="0.2">
      <c r="D2138" s="22"/>
    </row>
    <row r="2139" spans="4:4" x14ac:dyDescent="0.2">
      <c r="D2139" s="22"/>
    </row>
    <row r="2140" spans="4:4" x14ac:dyDescent="0.2">
      <c r="D2140" s="22"/>
    </row>
    <row r="2141" spans="4:4" x14ac:dyDescent="0.2">
      <c r="D2141" s="22"/>
    </row>
    <row r="2142" spans="4:4" x14ac:dyDescent="0.2">
      <c r="D2142" s="22"/>
    </row>
    <row r="2143" spans="4:4" x14ac:dyDescent="0.2">
      <c r="D2143" s="22"/>
    </row>
    <row r="2144" spans="4:4" x14ac:dyDescent="0.2">
      <c r="D2144" s="22"/>
    </row>
    <row r="2145" spans="4:4" x14ac:dyDescent="0.2">
      <c r="D2145" s="22"/>
    </row>
    <row r="2146" spans="4:4" x14ac:dyDescent="0.2">
      <c r="D2146" s="22"/>
    </row>
    <row r="2147" spans="4:4" x14ac:dyDescent="0.2">
      <c r="D2147" s="22"/>
    </row>
    <row r="2148" spans="4:4" x14ac:dyDescent="0.2">
      <c r="D2148" s="22"/>
    </row>
    <row r="2149" spans="4:4" x14ac:dyDescent="0.2">
      <c r="D2149" s="22"/>
    </row>
    <row r="2150" spans="4:4" x14ac:dyDescent="0.2">
      <c r="D2150" s="22"/>
    </row>
    <row r="2151" spans="4:4" x14ac:dyDescent="0.2">
      <c r="D2151" s="22"/>
    </row>
    <row r="2152" spans="4:4" x14ac:dyDescent="0.2">
      <c r="D2152" s="22"/>
    </row>
    <row r="2153" spans="4:4" x14ac:dyDescent="0.2">
      <c r="D2153" s="22"/>
    </row>
    <row r="2154" spans="4:4" x14ac:dyDescent="0.2">
      <c r="D2154" s="22"/>
    </row>
    <row r="2155" spans="4:4" x14ac:dyDescent="0.2">
      <c r="D2155" s="22"/>
    </row>
    <row r="2156" spans="4:4" x14ac:dyDescent="0.2">
      <c r="D2156" s="22"/>
    </row>
    <row r="2157" spans="4:4" x14ac:dyDescent="0.2">
      <c r="D2157" s="22"/>
    </row>
    <row r="2158" spans="4:4" x14ac:dyDescent="0.2">
      <c r="D2158" s="22"/>
    </row>
    <row r="2159" spans="4:4" x14ac:dyDescent="0.2">
      <c r="D2159" s="22"/>
    </row>
    <row r="2160" spans="4:4" x14ac:dyDescent="0.2">
      <c r="D2160" s="22"/>
    </row>
    <row r="2161" spans="4:4" x14ac:dyDescent="0.2">
      <c r="D2161" s="22"/>
    </row>
    <row r="2162" spans="4:4" x14ac:dyDescent="0.2">
      <c r="D2162" s="22"/>
    </row>
    <row r="2163" spans="4:4" x14ac:dyDescent="0.2">
      <c r="D2163" s="22"/>
    </row>
    <row r="2164" spans="4:4" x14ac:dyDescent="0.2">
      <c r="D2164" s="22"/>
    </row>
    <row r="2165" spans="4:4" x14ac:dyDescent="0.2">
      <c r="D2165" s="22"/>
    </row>
    <row r="2166" spans="4:4" x14ac:dyDescent="0.2">
      <c r="D2166" s="22"/>
    </row>
    <row r="2167" spans="4:4" x14ac:dyDescent="0.2">
      <c r="D2167" s="22"/>
    </row>
    <row r="2168" spans="4:4" x14ac:dyDescent="0.2">
      <c r="D2168" s="22"/>
    </row>
    <row r="2169" spans="4:4" x14ac:dyDescent="0.2">
      <c r="D2169" s="22"/>
    </row>
    <row r="2170" spans="4:4" x14ac:dyDescent="0.2">
      <c r="D2170" s="22"/>
    </row>
    <row r="2171" spans="4:4" x14ac:dyDescent="0.2">
      <c r="D2171" s="22"/>
    </row>
    <row r="2172" spans="4:4" x14ac:dyDescent="0.2">
      <c r="D2172" s="22"/>
    </row>
    <row r="2173" spans="4:4" x14ac:dyDescent="0.2">
      <c r="D2173" s="22"/>
    </row>
    <row r="2174" spans="4:4" x14ac:dyDescent="0.2">
      <c r="D2174" s="22"/>
    </row>
    <row r="2175" spans="4:4" x14ac:dyDescent="0.2">
      <c r="D2175" s="22"/>
    </row>
    <row r="2176" spans="4:4" x14ac:dyDescent="0.2">
      <c r="D2176" s="22"/>
    </row>
    <row r="2177" spans="4:4" x14ac:dyDescent="0.2">
      <c r="D2177" s="22"/>
    </row>
    <row r="2178" spans="4:4" x14ac:dyDescent="0.2">
      <c r="D2178" s="22"/>
    </row>
    <row r="2179" spans="4:4" x14ac:dyDescent="0.2">
      <c r="D2179" s="22"/>
    </row>
    <row r="2180" spans="4:4" x14ac:dyDescent="0.2">
      <c r="D2180" s="22"/>
    </row>
    <row r="2181" spans="4:4" x14ac:dyDescent="0.2">
      <c r="D2181" s="22"/>
    </row>
    <row r="2182" spans="4:4" x14ac:dyDescent="0.2">
      <c r="D2182" s="22"/>
    </row>
    <row r="2183" spans="4:4" x14ac:dyDescent="0.2">
      <c r="D2183" s="22"/>
    </row>
    <row r="2184" spans="4:4" x14ac:dyDescent="0.2">
      <c r="D2184" s="22"/>
    </row>
    <row r="2185" spans="4:4" x14ac:dyDescent="0.2">
      <c r="D2185" s="22"/>
    </row>
    <row r="2186" spans="4:4" x14ac:dyDescent="0.2">
      <c r="D2186" s="22"/>
    </row>
    <row r="2187" spans="4:4" x14ac:dyDescent="0.2">
      <c r="D2187" s="22"/>
    </row>
    <row r="2188" spans="4:4" x14ac:dyDescent="0.2">
      <c r="D2188" s="22"/>
    </row>
    <row r="2189" spans="4:4" x14ac:dyDescent="0.2">
      <c r="D2189" s="22"/>
    </row>
    <row r="2190" spans="4:4" x14ac:dyDescent="0.2">
      <c r="D2190" s="22"/>
    </row>
    <row r="2191" spans="4:4" x14ac:dyDescent="0.2">
      <c r="D2191" s="22"/>
    </row>
    <row r="2192" spans="4:4" x14ac:dyDescent="0.2">
      <c r="D2192" s="22"/>
    </row>
    <row r="2193" spans="4:4" x14ac:dyDescent="0.2">
      <c r="D2193" s="22"/>
    </row>
    <row r="2194" spans="4:4" x14ac:dyDescent="0.2">
      <c r="D2194" s="22"/>
    </row>
    <row r="2195" spans="4:4" x14ac:dyDescent="0.2">
      <c r="D2195" s="22"/>
    </row>
    <row r="2196" spans="4:4" x14ac:dyDescent="0.2">
      <c r="D2196" s="22"/>
    </row>
    <row r="2197" spans="4:4" x14ac:dyDescent="0.2">
      <c r="D2197" s="22"/>
    </row>
    <row r="2198" spans="4:4" x14ac:dyDescent="0.2">
      <c r="D2198" s="22"/>
    </row>
    <row r="2199" spans="4:4" x14ac:dyDescent="0.2">
      <c r="D2199" s="22"/>
    </row>
    <row r="2200" spans="4:4" x14ac:dyDescent="0.2">
      <c r="D2200" s="22"/>
    </row>
    <row r="2201" spans="4:4" x14ac:dyDescent="0.2">
      <c r="D2201" s="22"/>
    </row>
    <row r="2202" spans="4:4" x14ac:dyDescent="0.2">
      <c r="D2202" s="22"/>
    </row>
    <row r="2203" spans="4:4" x14ac:dyDescent="0.2">
      <c r="D2203" s="22"/>
    </row>
    <row r="2204" spans="4:4" x14ac:dyDescent="0.2">
      <c r="D2204" s="22"/>
    </row>
    <row r="2205" spans="4:4" x14ac:dyDescent="0.2">
      <c r="D2205" s="22"/>
    </row>
    <row r="2206" spans="4:4" x14ac:dyDescent="0.2">
      <c r="D2206" s="22"/>
    </row>
    <row r="2207" spans="4:4" x14ac:dyDescent="0.2">
      <c r="D2207" s="22"/>
    </row>
    <row r="2208" spans="4:4" x14ac:dyDescent="0.2">
      <c r="D2208" s="22"/>
    </row>
    <row r="2209" spans="4:4" x14ac:dyDescent="0.2">
      <c r="D2209" s="22"/>
    </row>
    <row r="2210" spans="4:4" x14ac:dyDescent="0.2">
      <c r="D2210" s="22"/>
    </row>
    <row r="2211" spans="4:4" x14ac:dyDescent="0.2">
      <c r="D2211" s="22"/>
    </row>
    <row r="2212" spans="4:4" x14ac:dyDescent="0.2">
      <c r="D2212" s="22"/>
    </row>
    <row r="2213" spans="4:4" x14ac:dyDescent="0.2">
      <c r="D2213" s="22"/>
    </row>
    <row r="2214" spans="4:4" x14ac:dyDescent="0.2">
      <c r="D2214" s="22"/>
    </row>
    <row r="2215" spans="4:4" x14ac:dyDescent="0.2">
      <c r="D2215" s="22"/>
    </row>
    <row r="2216" spans="4:4" x14ac:dyDescent="0.2">
      <c r="D2216" s="22"/>
    </row>
    <row r="2217" spans="4:4" x14ac:dyDescent="0.2">
      <c r="D2217" s="22"/>
    </row>
    <row r="2218" spans="4:4" x14ac:dyDescent="0.2">
      <c r="D2218" s="22"/>
    </row>
    <row r="2219" spans="4:4" x14ac:dyDescent="0.2">
      <c r="D2219" s="22"/>
    </row>
    <row r="2220" spans="4:4" x14ac:dyDescent="0.2">
      <c r="D2220" s="22"/>
    </row>
    <row r="2221" spans="4:4" x14ac:dyDescent="0.2">
      <c r="D2221" s="22"/>
    </row>
    <row r="2222" spans="4:4" x14ac:dyDescent="0.2">
      <c r="D2222" s="22"/>
    </row>
    <row r="2223" spans="4:4" x14ac:dyDescent="0.2">
      <c r="D2223" s="22"/>
    </row>
    <row r="2224" spans="4:4" x14ac:dyDescent="0.2">
      <c r="D2224" s="22"/>
    </row>
    <row r="2225" spans="4:4" x14ac:dyDescent="0.2">
      <c r="D2225" s="22"/>
    </row>
    <row r="2226" spans="4:4" x14ac:dyDescent="0.2">
      <c r="D2226" s="22"/>
    </row>
    <row r="2227" spans="4:4" x14ac:dyDescent="0.2">
      <c r="D2227" s="22"/>
    </row>
    <row r="2228" spans="4:4" x14ac:dyDescent="0.2">
      <c r="D2228" s="22"/>
    </row>
    <row r="2229" spans="4:4" x14ac:dyDescent="0.2">
      <c r="D2229" s="22"/>
    </row>
    <row r="2230" spans="4:4" x14ac:dyDescent="0.2">
      <c r="D2230" s="22"/>
    </row>
    <row r="2231" spans="4:4" x14ac:dyDescent="0.2">
      <c r="D2231" s="22"/>
    </row>
    <row r="2232" spans="4:4" x14ac:dyDescent="0.2">
      <c r="D2232" s="22"/>
    </row>
    <row r="2233" spans="4:4" x14ac:dyDescent="0.2">
      <c r="D2233" s="22"/>
    </row>
    <row r="2234" spans="4:4" x14ac:dyDescent="0.2">
      <c r="D2234" s="22"/>
    </row>
    <row r="2235" spans="4:4" x14ac:dyDescent="0.2">
      <c r="D2235" s="22"/>
    </row>
    <row r="2236" spans="4:4" x14ac:dyDescent="0.2">
      <c r="D2236" s="22"/>
    </row>
    <row r="2237" spans="4:4" x14ac:dyDescent="0.2">
      <c r="D2237" s="22"/>
    </row>
    <row r="2238" spans="4:4" x14ac:dyDescent="0.2">
      <c r="D2238" s="22"/>
    </row>
    <row r="2239" spans="4:4" x14ac:dyDescent="0.2">
      <c r="D2239" s="22"/>
    </row>
    <row r="2240" spans="4:4" x14ac:dyDescent="0.2">
      <c r="D2240" s="22"/>
    </row>
    <row r="2241" spans="4:4" x14ac:dyDescent="0.2">
      <c r="D2241" s="22"/>
    </row>
    <row r="2242" spans="4:4" x14ac:dyDescent="0.2">
      <c r="D2242" s="22"/>
    </row>
    <row r="2243" spans="4:4" x14ac:dyDescent="0.2">
      <c r="D2243" s="22"/>
    </row>
    <row r="2244" spans="4:4" x14ac:dyDescent="0.2">
      <c r="D2244" s="22"/>
    </row>
    <row r="2245" spans="4:4" x14ac:dyDescent="0.2">
      <c r="D2245" s="22"/>
    </row>
    <row r="2246" spans="4:4" x14ac:dyDescent="0.2">
      <c r="D2246" s="22"/>
    </row>
    <row r="2247" spans="4:4" x14ac:dyDescent="0.2">
      <c r="D2247" s="22"/>
    </row>
    <row r="2248" spans="4:4" x14ac:dyDescent="0.2">
      <c r="D2248" s="22"/>
    </row>
    <row r="2249" spans="4:4" x14ac:dyDescent="0.2">
      <c r="D2249" s="22"/>
    </row>
    <row r="2250" spans="4:4" x14ac:dyDescent="0.2">
      <c r="D2250" s="22"/>
    </row>
    <row r="2251" spans="4:4" x14ac:dyDescent="0.2">
      <c r="D2251" s="22"/>
    </row>
    <row r="2252" spans="4:4" x14ac:dyDescent="0.2">
      <c r="D2252" s="22"/>
    </row>
    <row r="2253" spans="4:4" x14ac:dyDescent="0.2">
      <c r="D2253" s="22"/>
    </row>
    <row r="2254" spans="4:4" x14ac:dyDescent="0.2">
      <c r="D2254" s="22"/>
    </row>
    <row r="2255" spans="4:4" x14ac:dyDescent="0.2">
      <c r="D2255" s="22"/>
    </row>
    <row r="2256" spans="4:4" x14ac:dyDescent="0.2">
      <c r="D2256" s="22"/>
    </row>
    <row r="2257" spans="4:4" x14ac:dyDescent="0.2">
      <c r="D2257" s="22"/>
    </row>
    <row r="2258" spans="4:4" x14ac:dyDescent="0.2">
      <c r="D2258" s="22"/>
    </row>
    <row r="2259" spans="4:4" x14ac:dyDescent="0.2">
      <c r="D2259" s="22"/>
    </row>
    <row r="2260" spans="4:4" x14ac:dyDescent="0.2">
      <c r="D2260" s="22"/>
    </row>
    <row r="2261" spans="4:4" x14ac:dyDescent="0.2">
      <c r="D2261" s="22"/>
    </row>
    <row r="2262" spans="4:4" x14ac:dyDescent="0.2">
      <c r="D2262" s="22"/>
    </row>
    <row r="2263" spans="4:4" x14ac:dyDescent="0.2">
      <c r="D2263" s="22"/>
    </row>
    <row r="2264" spans="4:4" x14ac:dyDescent="0.2">
      <c r="D2264" s="22"/>
    </row>
    <row r="2265" spans="4:4" x14ac:dyDescent="0.2">
      <c r="D2265" s="22"/>
    </row>
    <row r="2266" spans="4:4" x14ac:dyDescent="0.2">
      <c r="D2266" s="22"/>
    </row>
    <row r="2267" spans="4:4" x14ac:dyDescent="0.2">
      <c r="D2267" s="22"/>
    </row>
    <row r="2268" spans="4:4" x14ac:dyDescent="0.2">
      <c r="D2268" s="22"/>
    </row>
    <row r="2269" spans="4:4" x14ac:dyDescent="0.2">
      <c r="D2269" s="22"/>
    </row>
    <row r="2270" spans="4:4" x14ac:dyDescent="0.2">
      <c r="D2270" s="22"/>
    </row>
    <row r="2271" spans="4:4" x14ac:dyDescent="0.2">
      <c r="D2271" s="22"/>
    </row>
    <row r="2272" spans="4:4" x14ac:dyDescent="0.2">
      <c r="D2272" s="22"/>
    </row>
    <row r="2273" spans="4:4" x14ac:dyDescent="0.2">
      <c r="D2273" s="22"/>
    </row>
    <row r="2274" spans="4:4" x14ac:dyDescent="0.2">
      <c r="D2274" s="22"/>
    </row>
    <row r="2275" spans="4:4" x14ac:dyDescent="0.2">
      <c r="D2275" s="22"/>
    </row>
    <row r="2276" spans="4:4" x14ac:dyDescent="0.2">
      <c r="D2276" s="22"/>
    </row>
    <row r="2277" spans="4:4" x14ac:dyDescent="0.2">
      <c r="D2277" s="22"/>
    </row>
    <row r="2278" spans="4:4" x14ac:dyDescent="0.2">
      <c r="D2278" s="22"/>
    </row>
    <row r="2279" spans="4:4" x14ac:dyDescent="0.2">
      <c r="D2279" s="22"/>
    </row>
    <row r="2280" spans="4:4" x14ac:dyDescent="0.2">
      <c r="D2280" s="22"/>
    </row>
    <row r="2281" spans="4:4" x14ac:dyDescent="0.2">
      <c r="D2281" s="22"/>
    </row>
    <row r="2282" spans="4:4" x14ac:dyDescent="0.2">
      <c r="D2282" s="22"/>
    </row>
    <row r="2283" spans="4:4" x14ac:dyDescent="0.2">
      <c r="D2283" s="22"/>
    </row>
    <row r="2284" spans="4:4" x14ac:dyDescent="0.2">
      <c r="D2284" s="22"/>
    </row>
    <row r="2285" spans="4:4" x14ac:dyDescent="0.2">
      <c r="D2285" s="22"/>
    </row>
    <row r="2286" spans="4:4" x14ac:dyDescent="0.2">
      <c r="D2286" s="22"/>
    </row>
    <row r="2287" spans="4:4" x14ac:dyDescent="0.2">
      <c r="D2287" s="22"/>
    </row>
    <row r="2288" spans="4:4" x14ac:dyDescent="0.2">
      <c r="D2288" s="22"/>
    </row>
    <row r="2289" spans="4:4" x14ac:dyDescent="0.2">
      <c r="D2289" s="22"/>
    </row>
    <row r="2290" spans="4:4" x14ac:dyDescent="0.2">
      <c r="D2290" s="22"/>
    </row>
    <row r="2291" spans="4:4" x14ac:dyDescent="0.2">
      <c r="D2291" s="22"/>
    </row>
    <row r="2292" spans="4:4" x14ac:dyDescent="0.2">
      <c r="D2292" s="22"/>
    </row>
    <row r="2293" spans="4:4" x14ac:dyDescent="0.2">
      <c r="D2293" s="22"/>
    </row>
    <row r="2294" spans="4:4" x14ac:dyDescent="0.2">
      <c r="D2294" s="22"/>
    </row>
    <row r="2295" spans="4:4" x14ac:dyDescent="0.2">
      <c r="D2295" s="22"/>
    </row>
    <row r="2296" spans="4:4" x14ac:dyDescent="0.2">
      <c r="D2296" s="22"/>
    </row>
    <row r="2297" spans="4:4" x14ac:dyDescent="0.2">
      <c r="D2297" s="22"/>
    </row>
    <row r="2298" spans="4:4" x14ac:dyDescent="0.2">
      <c r="D2298" s="22"/>
    </row>
    <row r="2299" spans="4:4" x14ac:dyDescent="0.2">
      <c r="D2299" s="22"/>
    </row>
    <row r="2300" spans="4:4" x14ac:dyDescent="0.2">
      <c r="D2300" s="22"/>
    </row>
    <row r="2301" spans="4:4" x14ac:dyDescent="0.2">
      <c r="D2301" s="22"/>
    </row>
    <row r="2302" spans="4:4" x14ac:dyDescent="0.2">
      <c r="D2302" s="22"/>
    </row>
    <row r="2303" spans="4:4" x14ac:dyDescent="0.2">
      <c r="D2303" s="22"/>
    </row>
    <row r="2304" spans="4:4" x14ac:dyDescent="0.2">
      <c r="D2304" s="22"/>
    </row>
    <row r="2305" spans="4:4" x14ac:dyDescent="0.2">
      <c r="D2305" s="22"/>
    </row>
    <row r="2306" spans="4:4" x14ac:dyDescent="0.2">
      <c r="D2306" s="22"/>
    </row>
    <row r="2307" spans="4:4" x14ac:dyDescent="0.2">
      <c r="D2307" s="22"/>
    </row>
    <row r="2308" spans="4:4" x14ac:dyDescent="0.2">
      <c r="D2308" s="22"/>
    </row>
    <row r="2309" spans="4:4" x14ac:dyDescent="0.2">
      <c r="D2309" s="22"/>
    </row>
    <row r="2310" spans="4:4" x14ac:dyDescent="0.2">
      <c r="D2310" s="22"/>
    </row>
    <row r="2311" spans="4:4" x14ac:dyDescent="0.2">
      <c r="D2311" s="22"/>
    </row>
    <row r="2312" spans="4:4" x14ac:dyDescent="0.2">
      <c r="D2312" s="22"/>
    </row>
    <row r="2313" spans="4:4" x14ac:dyDescent="0.2">
      <c r="D2313" s="22"/>
    </row>
    <row r="2314" spans="4:4" x14ac:dyDescent="0.2">
      <c r="D2314" s="22"/>
    </row>
    <row r="2315" spans="4:4" x14ac:dyDescent="0.2">
      <c r="D2315" s="22"/>
    </row>
    <row r="2316" spans="4:4" x14ac:dyDescent="0.2">
      <c r="D2316" s="22"/>
    </row>
    <row r="2317" spans="4:4" x14ac:dyDescent="0.2">
      <c r="D2317" s="22"/>
    </row>
    <row r="2318" spans="4:4" x14ac:dyDescent="0.2">
      <c r="D2318" s="22"/>
    </row>
    <row r="2319" spans="4:4" x14ac:dyDescent="0.2">
      <c r="D2319" s="22"/>
    </row>
    <row r="2320" spans="4:4" x14ac:dyDescent="0.2">
      <c r="D2320" s="22"/>
    </row>
    <row r="2321" spans="4:4" x14ac:dyDescent="0.2">
      <c r="D2321" s="22"/>
    </row>
    <row r="2322" spans="4:4" x14ac:dyDescent="0.2">
      <c r="D2322" s="22"/>
    </row>
    <row r="2323" spans="4:4" x14ac:dyDescent="0.2">
      <c r="D2323" s="22"/>
    </row>
    <row r="2324" spans="4:4" x14ac:dyDescent="0.2">
      <c r="D2324" s="22"/>
    </row>
    <row r="2325" spans="4:4" x14ac:dyDescent="0.2">
      <c r="D2325" s="22"/>
    </row>
    <row r="2326" spans="4:4" x14ac:dyDescent="0.2">
      <c r="D2326" s="22"/>
    </row>
    <row r="2327" spans="4:4" x14ac:dyDescent="0.2">
      <c r="D2327" s="22"/>
    </row>
    <row r="2328" spans="4:4" x14ac:dyDescent="0.2">
      <c r="D2328" s="22"/>
    </row>
    <row r="2329" spans="4:4" x14ac:dyDescent="0.2">
      <c r="D2329" s="22"/>
    </row>
    <row r="2330" spans="4:4" x14ac:dyDescent="0.2">
      <c r="D2330" s="22"/>
    </row>
    <row r="2331" spans="4:4" x14ac:dyDescent="0.2">
      <c r="D2331" s="22"/>
    </row>
    <row r="2332" spans="4:4" x14ac:dyDescent="0.2">
      <c r="D2332" s="22"/>
    </row>
    <row r="2333" spans="4:4" x14ac:dyDescent="0.2">
      <c r="D2333" s="22"/>
    </row>
    <row r="2334" spans="4:4" x14ac:dyDescent="0.2">
      <c r="D2334" s="22"/>
    </row>
    <row r="2335" spans="4:4" x14ac:dyDescent="0.2">
      <c r="D2335" s="22"/>
    </row>
    <row r="2336" spans="4:4" x14ac:dyDescent="0.2">
      <c r="D2336" s="22"/>
    </row>
    <row r="2337" spans="4:4" x14ac:dyDescent="0.2">
      <c r="D2337" s="22"/>
    </row>
    <row r="2338" spans="4:4" x14ac:dyDescent="0.2">
      <c r="D2338" s="22"/>
    </row>
    <row r="2339" spans="4:4" x14ac:dyDescent="0.2">
      <c r="D2339" s="22"/>
    </row>
    <row r="2340" spans="4:4" x14ac:dyDescent="0.2">
      <c r="D2340" s="22"/>
    </row>
    <row r="2341" spans="4:4" x14ac:dyDescent="0.2">
      <c r="D2341" s="22"/>
    </row>
    <row r="2342" spans="4:4" x14ac:dyDescent="0.2">
      <c r="D2342" s="22"/>
    </row>
    <row r="2343" spans="4:4" x14ac:dyDescent="0.2">
      <c r="D2343" s="22"/>
    </row>
    <row r="2344" spans="4:4" x14ac:dyDescent="0.2">
      <c r="D2344" s="22"/>
    </row>
    <row r="2345" spans="4:4" x14ac:dyDescent="0.2">
      <c r="D2345" s="22"/>
    </row>
    <row r="2346" spans="4:4" x14ac:dyDescent="0.2">
      <c r="D2346" s="22"/>
    </row>
    <row r="2347" spans="4:4" x14ac:dyDescent="0.2">
      <c r="D2347" s="22"/>
    </row>
    <row r="2348" spans="4:4" x14ac:dyDescent="0.2">
      <c r="D2348" s="22"/>
    </row>
    <row r="2349" spans="4:4" x14ac:dyDescent="0.2">
      <c r="D2349" s="22"/>
    </row>
    <row r="2350" spans="4:4" x14ac:dyDescent="0.2">
      <c r="D2350" s="22"/>
    </row>
    <row r="2351" spans="4:4" x14ac:dyDescent="0.2">
      <c r="D2351" s="22"/>
    </row>
    <row r="2352" spans="4:4" x14ac:dyDescent="0.2">
      <c r="D2352" s="22"/>
    </row>
    <row r="2353" spans="4:4" x14ac:dyDescent="0.2">
      <c r="D2353" s="22"/>
    </row>
    <row r="2354" spans="4:4" x14ac:dyDescent="0.2">
      <c r="D2354" s="22"/>
    </row>
    <row r="2355" spans="4:4" x14ac:dyDescent="0.2">
      <c r="D2355" s="22"/>
    </row>
    <row r="2356" spans="4:4" x14ac:dyDescent="0.2">
      <c r="D2356" s="22"/>
    </row>
    <row r="2357" spans="4:4" x14ac:dyDescent="0.2">
      <c r="D2357" s="22"/>
    </row>
    <row r="2358" spans="4:4" x14ac:dyDescent="0.2">
      <c r="D2358" s="22"/>
    </row>
    <row r="2359" spans="4:4" x14ac:dyDescent="0.2">
      <c r="D2359" s="22"/>
    </row>
    <row r="2360" spans="4:4" x14ac:dyDescent="0.2">
      <c r="D2360" s="22"/>
    </row>
    <row r="2361" spans="4:4" x14ac:dyDescent="0.2">
      <c r="D2361" s="22"/>
    </row>
    <row r="2362" spans="4:4" x14ac:dyDescent="0.2">
      <c r="D2362" s="22"/>
    </row>
    <row r="2363" spans="4:4" x14ac:dyDescent="0.2">
      <c r="D2363" s="22"/>
    </row>
    <row r="2364" spans="4:4" x14ac:dyDescent="0.2">
      <c r="D2364" s="22"/>
    </row>
    <row r="2365" spans="4:4" x14ac:dyDescent="0.2">
      <c r="D2365" s="22"/>
    </row>
    <row r="2366" spans="4:4" x14ac:dyDescent="0.2">
      <c r="D2366" s="22"/>
    </row>
    <row r="2367" spans="4:4" x14ac:dyDescent="0.2">
      <c r="D2367" s="22"/>
    </row>
    <row r="2368" spans="4:4" x14ac:dyDescent="0.2">
      <c r="D2368" s="22"/>
    </row>
    <row r="2369" spans="4:4" x14ac:dyDescent="0.2">
      <c r="D2369" s="22"/>
    </row>
    <row r="2370" spans="4:4" x14ac:dyDescent="0.2">
      <c r="D2370" s="22"/>
    </row>
    <row r="2371" spans="4:4" x14ac:dyDescent="0.2">
      <c r="D2371" s="22"/>
    </row>
    <row r="2372" spans="4:4" x14ac:dyDescent="0.2">
      <c r="D2372" s="22"/>
    </row>
    <row r="2373" spans="4:4" x14ac:dyDescent="0.2">
      <c r="D2373" s="22"/>
    </row>
    <row r="2374" spans="4:4" x14ac:dyDescent="0.2">
      <c r="D2374" s="22"/>
    </row>
    <row r="2375" spans="4:4" x14ac:dyDescent="0.2">
      <c r="D2375" s="22"/>
    </row>
    <row r="2376" spans="4:4" x14ac:dyDescent="0.2">
      <c r="D2376" s="22"/>
    </row>
    <row r="2377" spans="4:4" x14ac:dyDescent="0.2">
      <c r="D2377" s="22"/>
    </row>
    <row r="2378" spans="4:4" x14ac:dyDescent="0.2">
      <c r="D2378" s="22"/>
    </row>
    <row r="2379" spans="4:4" x14ac:dyDescent="0.2">
      <c r="D2379" s="22"/>
    </row>
    <row r="2380" spans="4:4" x14ac:dyDescent="0.2">
      <c r="D2380" s="22"/>
    </row>
    <row r="2381" spans="4:4" x14ac:dyDescent="0.2">
      <c r="D2381" s="22"/>
    </row>
    <row r="2382" spans="4:4" x14ac:dyDescent="0.2">
      <c r="D2382" s="22"/>
    </row>
    <row r="2383" spans="4:4" x14ac:dyDescent="0.2">
      <c r="D2383" s="22"/>
    </row>
    <row r="2384" spans="4:4" x14ac:dyDescent="0.2">
      <c r="D2384" s="22"/>
    </row>
    <row r="2385" spans="4:4" x14ac:dyDescent="0.2">
      <c r="D2385" s="22"/>
    </row>
    <row r="2386" spans="4:4" x14ac:dyDescent="0.2">
      <c r="D2386" s="22"/>
    </row>
    <row r="2387" spans="4:4" x14ac:dyDescent="0.2">
      <c r="D2387" s="22"/>
    </row>
    <row r="2388" spans="4:4" x14ac:dyDescent="0.2">
      <c r="D2388" s="22"/>
    </row>
    <row r="2389" spans="4:4" x14ac:dyDescent="0.2">
      <c r="D2389" s="22"/>
    </row>
    <row r="2390" spans="4:4" x14ac:dyDescent="0.2">
      <c r="D2390" s="22"/>
    </row>
    <row r="2391" spans="4:4" x14ac:dyDescent="0.2">
      <c r="D2391" s="22"/>
    </row>
    <row r="2392" spans="4:4" x14ac:dyDescent="0.2">
      <c r="D2392" s="22"/>
    </row>
    <row r="2393" spans="4:4" x14ac:dyDescent="0.2">
      <c r="D2393" s="22"/>
    </row>
    <row r="2394" spans="4:4" x14ac:dyDescent="0.2">
      <c r="D2394" s="22"/>
    </row>
    <row r="2395" spans="4:4" x14ac:dyDescent="0.2">
      <c r="D2395" s="22"/>
    </row>
    <row r="2396" spans="4:4" x14ac:dyDescent="0.2">
      <c r="D2396" s="22"/>
    </row>
    <row r="2397" spans="4:4" x14ac:dyDescent="0.2">
      <c r="D2397" s="22"/>
    </row>
    <row r="2398" spans="4:4" x14ac:dyDescent="0.2">
      <c r="D2398" s="22"/>
    </row>
    <row r="2399" spans="4:4" x14ac:dyDescent="0.2">
      <c r="D2399" s="22"/>
    </row>
    <row r="2400" spans="4:4" x14ac:dyDescent="0.2">
      <c r="D2400" s="22"/>
    </row>
    <row r="2401" spans="4:4" x14ac:dyDescent="0.2">
      <c r="D2401" s="22"/>
    </row>
    <row r="2402" spans="4:4" x14ac:dyDescent="0.2">
      <c r="D2402" s="22"/>
    </row>
    <row r="2403" spans="4:4" x14ac:dyDescent="0.2">
      <c r="D2403" s="22"/>
    </row>
    <row r="2404" spans="4:4" x14ac:dyDescent="0.2">
      <c r="D2404" s="22"/>
    </row>
    <row r="2405" spans="4:4" x14ac:dyDescent="0.2">
      <c r="D2405" s="22"/>
    </row>
    <row r="2406" spans="4:4" x14ac:dyDescent="0.2">
      <c r="D2406" s="22"/>
    </row>
    <row r="2407" spans="4:4" x14ac:dyDescent="0.2">
      <c r="D2407" s="22"/>
    </row>
    <row r="2408" spans="4:4" x14ac:dyDescent="0.2">
      <c r="D2408" s="22"/>
    </row>
    <row r="2409" spans="4:4" x14ac:dyDescent="0.2">
      <c r="D2409" s="22"/>
    </row>
    <row r="2410" spans="4:4" x14ac:dyDescent="0.2">
      <c r="D2410" s="22"/>
    </row>
    <row r="2411" spans="4:4" x14ac:dyDescent="0.2">
      <c r="D2411" s="22"/>
    </row>
    <row r="2412" spans="4:4" x14ac:dyDescent="0.2">
      <c r="D2412" s="22"/>
    </row>
    <row r="2413" spans="4:4" x14ac:dyDescent="0.2">
      <c r="D2413" s="22"/>
    </row>
    <row r="2414" spans="4:4" x14ac:dyDescent="0.2">
      <c r="D2414" s="22"/>
    </row>
    <row r="2415" spans="4:4" x14ac:dyDescent="0.2">
      <c r="D2415" s="22"/>
    </row>
    <row r="2416" spans="4:4" x14ac:dyDescent="0.2">
      <c r="D2416" s="22"/>
    </row>
    <row r="2417" spans="4:4" x14ac:dyDescent="0.2">
      <c r="D2417" s="22"/>
    </row>
    <row r="2418" spans="4:4" x14ac:dyDescent="0.2">
      <c r="D2418" s="22"/>
    </row>
    <row r="2419" spans="4:4" x14ac:dyDescent="0.2">
      <c r="D2419" s="22"/>
    </row>
    <row r="2420" spans="4:4" x14ac:dyDescent="0.2">
      <c r="D2420" s="22"/>
    </row>
    <row r="2421" spans="4:4" x14ac:dyDescent="0.2">
      <c r="D2421" s="22"/>
    </row>
    <row r="2422" spans="4:4" x14ac:dyDescent="0.2">
      <c r="D2422" s="22"/>
    </row>
    <row r="2423" spans="4:4" x14ac:dyDescent="0.2">
      <c r="D2423" s="22"/>
    </row>
    <row r="2424" spans="4:4" x14ac:dyDescent="0.2">
      <c r="D2424" s="22"/>
    </row>
    <row r="2425" spans="4:4" x14ac:dyDescent="0.2">
      <c r="D2425" s="22"/>
    </row>
    <row r="2426" spans="4:4" x14ac:dyDescent="0.2">
      <c r="D2426" s="22"/>
    </row>
    <row r="2427" spans="4:4" x14ac:dyDescent="0.2">
      <c r="D2427" s="22"/>
    </row>
    <row r="2428" spans="4:4" x14ac:dyDescent="0.2">
      <c r="D2428" s="22"/>
    </row>
    <row r="2429" spans="4:4" x14ac:dyDescent="0.2">
      <c r="D2429" s="22"/>
    </row>
    <row r="2430" spans="4:4" x14ac:dyDescent="0.2">
      <c r="D2430" s="22"/>
    </row>
    <row r="2431" spans="4:4" x14ac:dyDescent="0.2">
      <c r="D2431" s="22"/>
    </row>
    <row r="2432" spans="4:4" x14ac:dyDescent="0.2">
      <c r="D2432" s="22"/>
    </row>
    <row r="2433" spans="4:4" x14ac:dyDescent="0.2">
      <c r="D2433" s="22"/>
    </row>
    <row r="2434" spans="4:4" x14ac:dyDescent="0.2">
      <c r="D2434" s="22"/>
    </row>
    <row r="2435" spans="4:4" x14ac:dyDescent="0.2">
      <c r="D2435" s="22"/>
    </row>
    <row r="2436" spans="4:4" x14ac:dyDescent="0.2">
      <c r="D2436" s="22"/>
    </row>
    <row r="2437" spans="4:4" x14ac:dyDescent="0.2">
      <c r="D2437" s="22"/>
    </row>
    <row r="2438" spans="4:4" x14ac:dyDescent="0.2">
      <c r="D2438" s="22"/>
    </row>
    <row r="2439" spans="4:4" x14ac:dyDescent="0.2">
      <c r="D2439" s="22"/>
    </row>
    <row r="2440" spans="4:4" x14ac:dyDescent="0.2">
      <c r="D2440" s="22"/>
    </row>
    <row r="2441" spans="4:4" x14ac:dyDescent="0.2">
      <c r="D2441" s="22"/>
    </row>
    <row r="2442" spans="4:4" x14ac:dyDescent="0.2">
      <c r="D2442" s="22"/>
    </row>
    <row r="2443" spans="4:4" x14ac:dyDescent="0.2">
      <c r="D2443" s="22"/>
    </row>
    <row r="2444" spans="4:4" x14ac:dyDescent="0.2">
      <c r="D2444" s="22"/>
    </row>
    <row r="2445" spans="4:4" x14ac:dyDescent="0.2">
      <c r="D2445" s="22"/>
    </row>
    <row r="2446" spans="4:4" x14ac:dyDescent="0.2">
      <c r="D2446" s="22"/>
    </row>
    <row r="2447" spans="4:4" x14ac:dyDescent="0.2">
      <c r="D2447" s="22"/>
    </row>
    <row r="2448" spans="4:4" x14ac:dyDescent="0.2">
      <c r="D2448" s="22"/>
    </row>
    <row r="2449" spans="4:4" x14ac:dyDescent="0.2">
      <c r="D2449" s="22"/>
    </row>
    <row r="2450" spans="4:4" x14ac:dyDescent="0.2">
      <c r="D2450" s="22"/>
    </row>
    <row r="2451" spans="4:4" x14ac:dyDescent="0.2">
      <c r="D2451" s="22"/>
    </row>
    <row r="2452" spans="4:4" x14ac:dyDescent="0.2">
      <c r="D2452" s="22"/>
    </row>
    <row r="2453" spans="4:4" x14ac:dyDescent="0.2">
      <c r="D2453" s="22"/>
    </row>
    <row r="2454" spans="4:4" x14ac:dyDescent="0.2">
      <c r="D2454" s="22"/>
    </row>
    <row r="2455" spans="4:4" x14ac:dyDescent="0.2">
      <c r="D2455" s="22"/>
    </row>
    <row r="2456" spans="4:4" x14ac:dyDescent="0.2">
      <c r="D2456" s="22"/>
    </row>
    <row r="2457" spans="4:4" x14ac:dyDescent="0.2">
      <c r="D2457" s="22"/>
    </row>
    <row r="2458" spans="4:4" x14ac:dyDescent="0.2">
      <c r="D2458" s="22"/>
    </row>
    <row r="2459" spans="4:4" x14ac:dyDescent="0.2">
      <c r="D2459" s="22"/>
    </row>
    <row r="2460" spans="4:4" x14ac:dyDescent="0.2">
      <c r="D2460" s="22"/>
    </row>
    <row r="2461" spans="4:4" x14ac:dyDescent="0.2">
      <c r="D2461" s="22"/>
    </row>
    <row r="2462" spans="4:4" x14ac:dyDescent="0.2">
      <c r="D2462" s="22"/>
    </row>
    <row r="2463" spans="4:4" x14ac:dyDescent="0.2">
      <c r="D2463" s="22"/>
    </row>
    <row r="2464" spans="4:4" x14ac:dyDescent="0.2">
      <c r="D2464" s="22"/>
    </row>
    <row r="2465" spans="4:4" x14ac:dyDescent="0.2">
      <c r="D2465" s="22"/>
    </row>
    <row r="2466" spans="4:4" x14ac:dyDescent="0.2">
      <c r="D2466" s="22"/>
    </row>
    <row r="2467" spans="4:4" x14ac:dyDescent="0.2">
      <c r="D2467" s="22"/>
    </row>
    <row r="2468" spans="4:4" x14ac:dyDescent="0.2">
      <c r="D2468" s="22"/>
    </row>
    <row r="2469" spans="4:4" x14ac:dyDescent="0.2">
      <c r="D2469" s="22"/>
    </row>
    <row r="2470" spans="4:4" x14ac:dyDescent="0.2">
      <c r="D2470" s="22"/>
    </row>
    <row r="2471" spans="4:4" x14ac:dyDescent="0.2">
      <c r="D2471" s="22"/>
    </row>
    <row r="2472" spans="4:4" x14ac:dyDescent="0.2">
      <c r="D2472" s="22"/>
    </row>
    <row r="2473" spans="4:4" x14ac:dyDescent="0.2">
      <c r="D2473" s="22"/>
    </row>
    <row r="2474" spans="4:4" x14ac:dyDescent="0.2">
      <c r="D2474" s="22"/>
    </row>
    <row r="2475" spans="4:4" x14ac:dyDescent="0.2">
      <c r="D2475" s="22"/>
    </row>
    <row r="2476" spans="4:4" x14ac:dyDescent="0.2">
      <c r="D2476" s="22"/>
    </row>
    <row r="2477" spans="4:4" x14ac:dyDescent="0.2">
      <c r="D2477" s="22"/>
    </row>
    <row r="2478" spans="4:4" x14ac:dyDescent="0.2">
      <c r="D2478" s="22"/>
    </row>
    <row r="2479" spans="4:4" x14ac:dyDescent="0.2">
      <c r="D2479" s="22"/>
    </row>
    <row r="2480" spans="4:4" x14ac:dyDescent="0.2">
      <c r="D2480" s="22"/>
    </row>
    <row r="2481" spans="4:4" x14ac:dyDescent="0.2">
      <c r="D2481" s="22"/>
    </row>
    <row r="2482" spans="4:4" x14ac:dyDescent="0.2">
      <c r="D2482" s="22"/>
    </row>
    <row r="2483" spans="4:4" x14ac:dyDescent="0.2">
      <c r="D2483" s="22"/>
    </row>
    <row r="2484" spans="4:4" x14ac:dyDescent="0.2">
      <c r="D2484" s="22"/>
    </row>
    <row r="2485" spans="4:4" x14ac:dyDescent="0.2">
      <c r="D2485" s="22"/>
    </row>
    <row r="2486" spans="4:4" x14ac:dyDescent="0.2">
      <c r="D2486" s="22"/>
    </row>
    <row r="2487" spans="4:4" x14ac:dyDescent="0.2">
      <c r="D2487" s="22"/>
    </row>
    <row r="2488" spans="4:4" x14ac:dyDescent="0.2">
      <c r="D2488" s="22"/>
    </row>
    <row r="2489" spans="4:4" x14ac:dyDescent="0.2">
      <c r="D2489" s="22"/>
    </row>
    <row r="2490" spans="4:4" x14ac:dyDescent="0.2">
      <c r="D2490" s="22"/>
    </row>
    <row r="2491" spans="4:4" x14ac:dyDescent="0.2">
      <c r="D2491" s="22"/>
    </row>
    <row r="2492" spans="4:4" x14ac:dyDescent="0.2">
      <c r="D2492" s="22"/>
    </row>
    <row r="2493" spans="4:4" x14ac:dyDescent="0.2">
      <c r="D2493" s="22"/>
    </row>
    <row r="2494" spans="4:4" x14ac:dyDescent="0.2">
      <c r="D2494" s="22"/>
    </row>
    <row r="2495" spans="4:4" x14ac:dyDescent="0.2">
      <c r="D2495" s="22"/>
    </row>
    <row r="2496" spans="4:4" x14ac:dyDescent="0.2">
      <c r="D2496" s="22"/>
    </row>
    <row r="2497" spans="4:4" x14ac:dyDescent="0.2">
      <c r="D2497" s="22"/>
    </row>
    <row r="2498" spans="4:4" x14ac:dyDescent="0.2">
      <c r="D2498" s="22"/>
    </row>
    <row r="2499" spans="4:4" x14ac:dyDescent="0.2">
      <c r="D2499" s="22"/>
    </row>
    <row r="2500" spans="4:4" x14ac:dyDescent="0.2">
      <c r="D2500" s="22"/>
    </row>
    <row r="2501" spans="4:4" x14ac:dyDescent="0.2">
      <c r="D2501" s="22"/>
    </row>
    <row r="2502" spans="4:4" x14ac:dyDescent="0.2">
      <c r="D2502" s="22"/>
    </row>
    <row r="2503" spans="4:4" x14ac:dyDescent="0.2">
      <c r="D2503" s="22"/>
    </row>
    <row r="2504" spans="4:4" x14ac:dyDescent="0.2">
      <c r="D2504" s="22"/>
    </row>
    <row r="2505" spans="4:4" x14ac:dyDescent="0.2">
      <c r="D2505" s="22"/>
    </row>
    <row r="2506" spans="4:4" x14ac:dyDescent="0.2">
      <c r="D2506" s="22"/>
    </row>
    <row r="2507" spans="4:4" x14ac:dyDescent="0.2">
      <c r="D2507" s="22"/>
    </row>
    <row r="2508" spans="4:4" x14ac:dyDescent="0.2">
      <c r="D2508" s="22"/>
    </row>
    <row r="2509" spans="4:4" x14ac:dyDescent="0.2">
      <c r="D2509" s="22"/>
    </row>
    <row r="2510" spans="4:4" x14ac:dyDescent="0.2">
      <c r="D2510" s="22"/>
    </row>
    <row r="2511" spans="4:4" x14ac:dyDescent="0.2">
      <c r="D2511" s="22"/>
    </row>
    <row r="2512" spans="4:4" x14ac:dyDescent="0.2">
      <c r="D2512" s="22"/>
    </row>
    <row r="2513" spans="4:4" x14ac:dyDescent="0.2">
      <c r="D2513" s="22"/>
    </row>
    <row r="2514" spans="4:4" x14ac:dyDescent="0.2">
      <c r="D2514" s="22"/>
    </row>
    <row r="2515" spans="4:4" x14ac:dyDescent="0.2">
      <c r="D2515" s="22"/>
    </row>
    <row r="2516" spans="4:4" x14ac:dyDescent="0.2">
      <c r="D2516" s="22"/>
    </row>
    <row r="2517" spans="4:4" x14ac:dyDescent="0.2">
      <c r="D2517" s="22"/>
    </row>
    <row r="2518" spans="4:4" x14ac:dyDescent="0.2">
      <c r="D2518" s="22"/>
    </row>
    <row r="2519" spans="4:4" x14ac:dyDescent="0.2">
      <c r="D2519" s="22"/>
    </row>
    <row r="2520" spans="4:4" x14ac:dyDescent="0.2">
      <c r="D2520" s="22"/>
    </row>
    <row r="2521" spans="4:4" x14ac:dyDescent="0.2">
      <c r="D2521" s="22"/>
    </row>
    <row r="2522" spans="4:4" x14ac:dyDescent="0.2">
      <c r="D2522" s="22"/>
    </row>
    <row r="2523" spans="4:4" x14ac:dyDescent="0.2">
      <c r="D2523" s="22"/>
    </row>
    <row r="2524" spans="4:4" x14ac:dyDescent="0.2">
      <c r="D2524" s="22"/>
    </row>
    <row r="2525" spans="4:4" x14ac:dyDescent="0.2">
      <c r="D2525" s="22"/>
    </row>
    <row r="2526" spans="4:4" x14ac:dyDescent="0.2">
      <c r="D2526" s="22"/>
    </row>
    <row r="2527" spans="4:4" x14ac:dyDescent="0.2">
      <c r="D2527" s="22"/>
    </row>
    <row r="2528" spans="4:4" x14ac:dyDescent="0.2">
      <c r="D2528" s="22"/>
    </row>
    <row r="2529" spans="4:4" x14ac:dyDescent="0.2">
      <c r="D2529" s="22"/>
    </row>
    <row r="2530" spans="4:4" x14ac:dyDescent="0.2">
      <c r="D2530" s="22"/>
    </row>
    <row r="2531" spans="4:4" x14ac:dyDescent="0.2">
      <c r="D2531" s="22"/>
    </row>
    <row r="2532" spans="4:4" x14ac:dyDescent="0.2">
      <c r="D2532" s="22"/>
    </row>
    <row r="2533" spans="4:4" x14ac:dyDescent="0.2">
      <c r="D2533" s="22"/>
    </row>
    <row r="2534" spans="4:4" x14ac:dyDescent="0.2">
      <c r="D2534" s="22"/>
    </row>
    <row r="2535" spans="4:4" x14ac:dyDescent="0.2">
      <c r="D2535" s="22"/>
    </row>
    <row r="2536" spans="4:4" x14ac:dyDescent="0.2">
      <c r="D2536" s="22"/>
    </row>
    <row r="2537" spans="4:4" x14ac:dyDescent="0.2">
      <c r="D2537" s="22"/>
    </row>
    <row r="2538" spans="4:4" x14ac:dyDescent="0.2">
      <c r="D2538" s="22"/>
    </row>
    <row r="2539" spans="4:4" x14ac:dyDescent="0.2">
      <c r="D2539" s="22"/>
    </row>
    <row r="2540" spans="4:4" x14ac:dyDescent="0.2">
      <c r="D2540" s="22"/>
    </row>
    <row r="2541" spans="4:4" x14ac:dyDescent="0.2">
      <c r="D2541" s="22"/>
    </row>
    <row r="2542" spans="4:4" x14ac:dyDescent="0.2">
      <c r="D2542" s="22"/>
    </row>
    <row r="2543" spans="4:4" x14ac:dyDescent="0.2">
      <c r="D2543" s="22"/>
    </row>
    <row r="2544" spans="4:4" x14ac:dyDescent="0.2">
      <c r="D2544" s="22"/>
    </row>
    <row r="2545" spans="4:4" x14ac:dyDescent="0.2">
      <c r="D2545" s="22"/>
    </row>
    <row r="2546" spans="4:4" x14ac:dyDescent="0.2">
      <c r="D2546" s="22"/>
    </row>
    <row r="2547" spans="4:4" x14ac:dyDescent="0.2">
      <c r="D2547" s="22"/>
    </row>
    <row r="2548" spans="4:4" x14ac:dyDescent="0.2">
      <c r="D2548" s="22"/>
    </row>
    <row r="2549" spans="4:4" x14ac:dyDescent="0.2">
      <c r="D2549" s="22"/>
    </row>
    <row r="2550" spans="4:4" x14ac:dyDescent="0.2">
      <c r="D2550" s="22"/>
    </row>
    <row r="2551" spans="4:4" x14ac:dyDescent="0.2">
      <c r="D2551" s="22"/>
    </row>
    <row r="2552" spans="4:4" x14ac:dyDescent="0.2">
      <c r="D2552" s="22"/>
    </row>
    <row r="2553" spans="4:4" x14ac:dyDescent="0.2">
      <c r="D2553" s="22"/>
    </row>
    <row r="2554" spans="4:4" x14ac:dyDescent="0.2">
      <c r="D2554" s="22"/>
    </row>
    <row r="2555" spans="4:4" x14ac:dyDescent="0.2">
      <c r="D2555" s="22"/>
    </row>
    <row r="2556" spans="4:4" x14ac:dyDescent="0.2">
      <c r="D2556" s="22"/>
    </row>
    <row r="2557" spans="4:4" x14ac:dyDescent="0.2">
      <c r="D2557" s="22"/>
    </row>
    <row r="2558" spans="4:4" x14ac:dyDescent="0.2">
      <c r="D2558" s="22"/>
    </row>
    <row r="2559" spans="4:4" x14ac:dyDescent="0.2">
      <c r="D2559" s="22"/>
    </row>
    <row r="2560" spans="4:4" x14ac:dyDescent="0.2">
      <c r="D2560" s="22"/>
    </row>
    <row r="2561" spans="4:4" x14ac:dyDescent="0.2">
      <c r="D2561" s="22"/>
    </row>
    <row r="2562" spans="4:4" x14ac:dyDescent="0.2">
      <c r="D2562" s="22"/>
    </row>
    <row r="2563" spans="4:4" x14ac:dyDescent="0.2">
      <c r="D2563" s="22"/>
    </row>
    <row r="2564" spans="4:4" x14ac:dyDescent="0.2">
      <c r="D2564" s="22"/>
    </row>
    <row r="2565" spans="4:4" x14ac:dyDescent="0.2">
      <c r="D2565" s="22"/>
    </row>
    <row r="2566" spans="4:4" x14ac:dyDescent="0.2">
      <c r="D2566" s="22"/>
    </row>
    <row r="2567" spans="4:4" x14ac:dyDescent="0.2">
      <c r="D2567" s="22"/>
    </row>
    <row r="2568" spans="4:4" x14ac:dyDescent="0.2">
      <c r="D2568" s="22"/>
    </row>
    <row r="2569" spans="4:4" x14ac:dyDescent="0.2">
      <c r="D2569" s="22"/>
    </row>
    <row r="2570" spans="4:4" x14ac:dyDescent="0.2">
      <c r="D2570" s="22"/>
    </row>
    <row r="2571" spans="4:4" x14ac:dyDescent="0.2">
      <c r="D2571" s="22"/>
    </row>
    <row r="2572" spans="4:4" x14ac:dyDescent="0.2">
      <c r="D2572" s="22"/>
    </row>
    <row r="2573" spans="4:4" x14ac:dyDescent="0.2">
      <c r="D2573" s="22"/>
    </row>
    <row r="2574" spans="4:4" x14ac:dyDescent="0.2">
      <c r="D2574" s="22"/>
    </row>
    <row r="2575" spans="4:4" x14ac:dyDescent="0.2">
      <c r="D2575" s="22"/>
    </row>
    <row r="2576" spans="4:4" x14ac:dyDescent="0.2">
      <c r="D2576" s="22"/>
    </row>
    <row r="2577" spans="4:4" x14ac:dyDescent="0.2">
      <c r="D2577" s="22"/>
    </row>
    <row r="2578" spans="4:4" x14ac:dyDescent="0.2">
      <c r="D2578" s="22"/>
    </row>
    <row r="2579" spans="4:4" x14ac:dyDescent="0.2">
      <c r="D2579" s="22"/>
    </row>
    <row r="2580" spans="4:4" x14ac:dyDescent="0.2">
      <c r="D2580" s="22"/>
    </row>
    <row r="2581" spans="4:4" x14ac:dyDescent="0.2">
      <c r="D2581" s="22"/>
    </row>
    <row r="2582" spans="4:4" x14ac:dyDescent="0.2">
      <c r="D2582" s="22"/>
    </row>
    <row r="2583" spans="4:4" x14ac:dyDescent="0.2">
      <c r="D2583" s="22"/>
    </row>
    <row r="2584" spans="4:4" x14ac:dyDescent="0.2">
      <c r="D2584" s="22"/>
    </row>
    <row r="2585" spans="4:4" x14ac:dyDescent="0.2">
      <c r="D2585" s="22"/>
    </row>
    <row r="2586" spans="4:4" x14ac:dyDescent="0.2">
      <c r="D2586" s="22"/>
    </row>
    <row r="2587" spans="4:4" x14ac:dyDescent="0.2">
      <c r="D2587" s="22"/>
    </row>
    <row r="2588" spans="4:4" x14ac:dyDescent="0.2">
      <c r="D2588" s="22"/>
    </row>
    <row r="2589" spans="4:4" x14ac:dyDescent="0.2">
      <c r="D2589" s="22"/>
    </row>
    <row r="2590" spans="4:4" x14ac:dyDescent="0.2">
      <c r="D2590" s="22"/>
    </row>
    <row r="2591" spans="4:4" x14ac:dyDescent="0.2">
      <c r="D2591" s="22"/>
    </row>
    <row r="2592" spans="4:4" x14ac:dyDescent="0.2">
      <c r="D2592" s="22"/>
    </row>
    <row r="2593" spans="4:4" x14ac:dyDescent="0.2">
      <c r="D2593" s="22"/>
    </row>
    <row r="2594" spans="4:4" x14ac:dyDescent="0.2">
      <c r="D2594" s="22"/>
    </row>
    <row r="2595" spans="4:4" x14ac:dyDescent="0.2">
      <c r="D2595" s="22"/>
    </row>
    <row r="2596" spans="4:4" x14ac:dyDescent="0.2">
      <c r="D2596" s="22"/>
    </row>
    <row r="2597" spans="4:4" x14ac:dyDescent="0.2">
      <c r="D2597" s="22"/>
    </row>
    <row r="2598" spans="4:4" x14ac:dyDescent="0.2">
      <c r="D2598" s="22"/>
    </row>
    <row r="2599" spans="4:4" x14ac:dyDescent="0.2">
      <c r="D2599" s="22"/>
    </row>
    <row r="2600" spans="4:4" x14ac:dyDescent="0.2">
      <c r="D2600" s="22"/>
    </row>
    <row r="2601" spans="4:4" x14ac:dyDescent="0.2">
      <c r="D2601" s="22"/>
    </row>
    <row r="2602" spans="4:4" x14ac:dyDescent="0.2">
      <c r="D2602" s="22"/>
    </row>
    <row r="2603" spans="4:4" x14ac:dyDescent="0.2">
      <c r="D2603" s="22"/>
    </row>
    <row r="2604" spans="4:4" x14ac:dyDescent="0.2">
      <c r="D2604" s="22"/>
    </row>
    <row r="2605" spans="4:4" x14ac:dyDescent="0.2">
      <c r="D2605" s="22"/>
    </row>
    <row r="2606" spans="4:4" x14ac:dyDescent="0.2">
      <c r="D2606" s="22"/>
    </row>
    <row r="2607" spans="4:4" x14ac:dyDescent="0.2">
      <c r="D2607" s="22"/>
    </row>
    <row r="2608" spans="4:4" x14ac:dyDescent="0.2">
      <c r="D2608" s="22"/>
    </row>
    <row r="2609" spans="4:4" x14ac:dyDescent="0.2">
      <c r="D2609" s="22"/>
    </row>
    <row r="2610" spans="4:4" x14ac:dyDescent="0.2">
      <c r="D2610" s="22"/>
    </row>
    <row r="2611" spans="4:4" x14ac:dyDescent="0.2">
      <c r="D2611" s="22"/>
    </row>
    <row r="2612" spans="4:4" x14ac:dyDescent="0.2">
      <c r="D2612" s="22"/>
    </row>
    <row r="2613" spans="4:4" x14ac:dyDescent="0.2">
      <c r="D2613" s="22"/>
    </row>
    <row r="2614" spans="4:4" x14ac:dyDescent="0.2">
      <c r="D2614" s="22"/>
    </row>
    <row r="2615" spans="4:4" x14ac:dyDescent="0.2">
      <c r="D2615" s="22"/>
    </row>
    <row r="2616" spans="4:4" x14ac:dyDescent="0.2">
      <c r="D2616" s="22"/>
    </row>
    <row r="2617" spans="4:4" x14ac:dyDescent="0.2">
      <c r="D2617" s="22"/>
    </row>
    <row r="2618" spans="4:4" x14ac:dyDescent="0.2">
      <c r="D2618" s="22"/>
    </row>
    <row r="2619" spans="4:4" x14ac:dyDescent="0.2">
      <c r="D2619" s="22"/>
    </row>
    <row r="2620" spans="4:4" x14ac:dyDescent="0.2">
      <c r="D2620" s="22"/>
    </row>
    <row r="2621" spans="4:4" x14ac:dyDescent="0.2">
      <c r="D2621" s="22"/>
    </row>
    <row r="2622" spans="4:4" x14ac:dyDescent="0.2">
      <c r="D2622" s="22"/>
    </row>
    <row r="2623" spans="4:4" x14ac:dyDescent="0.2">
      <c r="D2623" s="22"/>
    </row>
    <row r="2624" spans="4:4" x14ac:dyDescent="0.2">
      <c r="D2624" s="22"/>
    </row>
    <row r="2625" spans="4:4" x14ac:dyDescent="0.2">
      <c r="D2625" s="22"/>
    </row>
    <row r="2626" spans="4:4" x14ac:dyDescent="0.2">
      <c r="D2626" s="22"/>
    </row>
    <row r="2627" spans="4:4" x14ac:dyDescent="0.2">
      <c r="D2627" s="22"/>
    </row>
    <row r="2628" spans="4:4" x14ac:dyDescent="0.2">
      <c r="D2628" s="22"/>
    </row>
    <row r="2629" spans="4:4" x14ac:dyDescent="0.2">
      <c r="D2629" s="22"/>
    </row>
    <row r="2630" spans="4:4" x14ac:dyDescent="0.2">
      <c r="D2630" s="22"/>
    </row>
    <row r="2631" spans="4:4" x14ac:dyDescent="0.2">
      <c r="D2631" s="22"/>
    </row>
    <row r="2632" spans="4:4" x14ac:dyDescent="0.2">
      <c r="D2632" s="22"/>
    </row>
    <row r="2633" spans="4:4" x14ac:dyDescent="0.2">
      <c r="D2633" s="22"/>
    </row>
    <row r="2634" spans="4:4" x14ac:dyDescent="0.2">
      <c r="D2634" s="22"/>
    </row>
    <row r="2635" spans="4:4" x14ac:dyDescent="0.2">
      <c r="D2635" s="22"/>
    </row>
    <row r="2636" spans="4:4" x14ac:dyDescent="0.2">
      <c r="D2636" s="22"/>
    </row>
    <row r="2637" spans="4:4" x14ac:dyDescent="0.2">
      <c r="D2637" s="22"/>
    </row>
    <row r="2638" spans="4:4" x14ac:dyDescent="0.2">
      <c r="D2638" s="22"/>
    </row>
    <row r="2639" spans="4:4" x14ac:dyDescent="0.2">
      <c r="D2639" s="22"/>
    </row>
    <row r="2640" spans="4:4" x14ac:dyDescent="0.2">
      <c r="D2640" s="22"/>
    </row>
    <row r="2641" spans="4:4" x14ac:dyDescent="0.2">
      <c r="D2641" s="22"/>
    </row>
    <row r="2642" spans="4:4" x14ac:dyDescent="0.2">
      <c r="D2642" s="22"/>
    </row>
    <row r="2643" spans="4:4" x14ac:dyDescent="0.2">
      <c r="D2643" s="22"/>
    </row>
    <row r="2644" spans="4:4" x14ac:dyDescent="0.2">
      <c r="D2644" s="22"/>
    </row>
    <row r="2645" spans="4:4" x14ac:dyDescent="0.2">
      <c r="D2645" s="22"/>
    </row>
    <row r="2646" spans="4:4" x14ac:dyDescent="0.2">
      <c r="D2646" s="22"/>
    </row>
    <row r="2647" spans="4:4" x14ac:dyDescent="0.2">
      <c r="D2647" s="22"/>
    </row>
    <row r="2648" spans="4:4" x14ac:dyDescent="0.2">
      <c r="D2648" s="22"/>
    </row>
    <row r="2649" spans="4:4" x14ac:dyDescent="0.2">
      <c r="D2649" s="22"/>
    </row>
    <row r="2650" spans="4:4" x14ac:dyDescent="0.2">
      <c r="D2650" s="22"/>
    </row>
    <row r="2651" spans="4:4" x14ac:dyDescent="0.2">
      <c r="D2651" s="22"/>
    </row>
    <row r="2652" spans="4:4" x14ac:dyDescent="0.2">
      <c r="D2652" s="22"/>
    </row>
    <row r="2653" spans="4:4" x14ac:dyDescent="0.2">
      <c r="D2653" s="22"/>
    </row>
    <row r="2654" spans="4:4" x14ac:dyDescent="0.2">
      <c r="D2654" s="22"/>
    </row>
    <row r="2655" spans="4:4" x14ac:dyDescent="0.2">
      <c r="D2655" s="22"/>
    </row>
    <row r="2656" spans="4:4" x14ac:dyDescent="0.2">
      <c r="D2656" s="22"/>
    </row>
    <row r="2657" spans="4:4" x14ac:dyDescent="0.2">
      <c r="D2657" s="22"/>
    </row>
    <row r="2658" spans="4:4" x14ac:dyDescent="0.2">
      <c r="D2658" s="22"/>
    </row>
    <row r="2659" spans="4:4" x14ac:dyDescent="0.2">
      <c r="D2659" s="22"/>
    </row>
    <row r="2660" spans="4:4" x14ac:dyDescent="0.2">
      <c r="D2660" s="22"/>
    </row>
    <row r="2661" spans="4:4" x14ac:dyDescent="0.2">
      <c r="D2661" s="22"/>
    </row>
    <row r="2662" spans="4:4" x14ac:dyDescent="0.2">
      <c r="D2662" s="22"/>
    </row>
    <row r="2663" spans="4:4" x14ac:dyDescent="0.2">
      <c r="D2663" s="22"/>
    </row>
    <row r="2664" spans="4:4" x14ac:dyDescent="0.2">
      <c r="D2664" s="22"/>
    </row>
    <row r="2665" spans="4:4" x14ac:dyDescent="0.2">
      <c r="D2665" s="22"/>
    </row>
    <row r="2666" spans="4:4" x14ac:dyDescent="0.2">
      <c r="D2666" s="22"/>
    </row>
    <row r="2667" spans="4:4" x14ac:dyDescent="0.2">
      <c r="D2667" s="22"/>
    </row>
    <row r="2668" spans="4:4" x14ac:dyDescent="0.2">
      <c r="D2668" s="22"/>
    </row>
    <row r="2669" spans="4:4" x14ac:dyDescent="0.2">
      <c r="D2669" s="22"/>
    </row>
    <row r="2670" spans="4:4" x14ac:dyDescent="0.2">
      <c r="D2670" s="22"/>
    </row>
    <row r="2671" spans="4:4" x14ac:dyDescent="0.2">
      <c r="D2671" s="22"/>
    </row>
    <row r="2672" spans="4:4" x14ac:dyDescent="0.2">
      <c r="D2672" s="22"/>
    </row>
    <row r="2673" spans="4:4" x14ac:dyDescent="0.2">
      <c r="D2673" s="22"/>
    </row>
    <row r="2674" spans="4:4" x14ac:dyDescent="0.2">
      <c r="D2674" s="22"/>
    </row>
    <row r="2675" spans="4:4" x14ac:dyDescent="0.2">
      <c r="D2675" s="22"/>
    </row>
    <row r="2676" spans="4:4" x14ac:dyDescent="0.2">
      <c r="D2676" s="22"/>
    </row>
    <row r="2677" spans="4:4" x14ac:dyDescent="0.2">
      <c r="D2677" s="22"/>
    </row>
    <row r="2678" spans="4:4" x14ac:dyDescent="0.2">
      <c r="D2678" s="22"/>
    </row>
    <row r="2679" spans="4:4" x14ac:dyDescent="0.2">
      <c r="D2679" s="22"/>
    </row>
    <row r="2680" spans="4:4" x14ac:dyDescent="0.2">
      <c r="D2680" s="22"/>
    </row>
    <row r="2681" spans="4:4" x14ac:dyDescent="0.2">
      <c r="D2681" s="22"/>
    </row>
    <row r="2682" spans="4:4" x14ac:dyDescent="0.2">
      <c r="D2682" s="22"/>
    </row>
    <row r="2683" spans="4:4" x14ac:dyDescent="0.2">
      <c r="D2683" s="22"/>
    </row>
    <row r="2684" spans="4:4" x14ac:dyDescent="0.2">
      <c r="D2684" s="22"/>
    </row>
    <row r="2685" spans="4:4" x14ac:dyDescent="0.2">
      <c r="D2685" s="22"/>
    </row>
    <row r="2686" spans="4:4" x14ac:dyDescent="0.2">
      <c r="D2686" s="22"/>
    </row>
    <row r="2687" spans="4:4" x14ac:dyDescent="0.2">
      <c r="D2687" s="22"/>
    </row>
    <row r="2688" spans="4:4" x14ac:dyDescent="0.2">
      <c r="D2688" s="22"/>
    </row>
    <row r="2689" spans="4:4" x14ac:dyDescent="0.2">
      <c r="D2689" s="22"/>
    </row>
    <row r="2690" spans="4:4" x14ac:dyDescent="0.2">
      <c r="D2690" s="22"/>
    </row>
    <row r="2691" spans="4:4" x14ac:dyDescent="0.2">
      <c r="D2691" s="22"/>
    </row>
    <row r="2692" spans="4:4" x14ac:dyDescent="0.2">
      <c r="D2692" s="22"/>
    </row>
    <row r="2693" spans="4:4" x14ac:dyDescent="0.2">
      <c r="D2693" s="22"/>
    </row>
    <row r="2694" spans="4:4" x14ac:dyDescent="0.2">
      <c r="D2694" s="22"/>
    </row>
    <row r="2695" spans="4:4" x14ac:dyDescent="0.2">
      <c r="D2695" s="22"/>
    </row>
    <row r="2696" spans="4:4" x14ac:dyDescent="0.2">
      <c r="D2696" s="22"/>
    </row>
    <row r="2697" spans="4:4" x14ac:dyDescent="0.2">
      <c r="D2697" s="22"/>
    </row>
    <row r="2698" spans="4:4" x14ac:dyDescent="0.2">
      <c r="D2698" s="22"/>
    </row>
    <row r="2699" spans="4:4" x14ac:dyDescent="0.2">
      <c r="D2699" s="22"/>
    </row>
    <row r="2700" spans="4:4" x14ac:dyDescent="0.2">
      <c r="D2700" s="22"/>
    </row>
    <row r="2701" spans="4:4" x14ac:dyDescent="0.2">
      <c r="D2701" s="22"/>
    </row>
    <row r="2702" spans="4:4" x14ac:dyDescent="0.2">
      <c r="D2702" s="22"/>
    </row>
    <row r="2703" spans="4:4" x14ac:dyDescent="0.2">
      <c r="D2703" s="22"/>
    </row>
    <row r="2704" spans="4:4" x14ac:dyDescent="0.2">
      <c r="D2704" s="22"/>
    </row>
    <row r="2705" spans="4:4" x14ac:dyDescent="0.2">
      <c r="D2705" s="22"/>
    </row>
    <row r="2706" spans="4:4" x14ac:dyDescent="0.2">
      <c r="D2706" s="22"/>
    </row>
    <row r="2707" spans="4:4" x14ac:dyDescent="0.2">
      <c r="D2707" s="22"/>
    </row>
    <row r="2708" spans="4:4" x14ac:dyDescent="0.2">
      <c r="D2708" s="22"/>
    </row>
    <row r="2709" spans="4:4" x14ac:dyDescent="0.2">
      <c r="D2709" s="22"/>
    </row>
    <row r="2710" spans="4:4" x14ac:dyDescent="0.2">
      <c r="D2710" s="22"/>
    </row>
    <row r="2711" spans="4:4" x14ac:dyDescent="0.2">
      <c r="D2711" s="22"/>
    </row>
    <row r="2712" spans="4:4" x14ac:dyDescent="0.2">
      <c r="D2712" s="22"/>
    </row>
    <row r="2713" spans="4:4" x14ac:dyDescent="0.2">
      <c r="D2713" s="22"/>
    </row>
    <row r="2714" spans="4:4" x14ac:dyDescent="0.2">
      <c r="D2714" s="22"/>
    </row>
    <row r="2715" spans="4:4" x14ac:dyDescent="0.2">
      <c r="D2715" s="22"/>
    </row>
    <row r="2716" spans="4:4" x14ac:dyDescent="0.2">
      <c r="D2716" s="22"/>
    </row>
    <row r="2717" spans="4:4" x14ac:dyDescent="0.2">
      <c r="D2717" s="22"/>
    </row>
    <row r="2718" spans="4:4" x14ac:dyDescent="0.2">
      <c r="D2718" s="22"/>
    </row>
    <row r="2719" spans="4:4" x14ac:dyDescent="0.2">
      <c r="D2719" s="22"/>
    </row>
    <row r="2720" spans="4:4" x14ac:dyDescent="0.2">
      <c r="D2720" s="22"/>
    </row>
    <row r="2721" spans="4:4" x14ac:dyDescent="0.2">
      <c r="D2721" s="22"/>
    </row>
    <row r="2722" spans="4:4" x14ac:dyDescent="0.2">
      <c r="D2722" s="22"/>
    </row>
    <row r="2723" spans="4:4" x14ac:dyDescent="0.2">
      <c r="D2723" s="22"/>
    </row>
    <row r="2724" spans="4:4" x14ac:dyDescent="0.2">
      <c r="D2724" s="22"/>
    </row>
    <row r="2725" spans="4:4" x14ac:dyDescent="0.2">
      <c r="D2725" s="22"/>
    </row>
    <row r="2726" spans="4:4" x14ac:dyDescent="0.2">
      <c r="D2726" s="22"/>
    </row>
    <row r="2727" spans="4:4" x14ac:dyDescent="0.2">
      <c r="D2727" s="22"/>
    </row>
    <row r="2728" spans="4:4" x14ac:dyDescent="0.2">
      <c r="D2728" s="22"/>
    </row>
    <row r="2729" spans="4:4" x14ac:dyDescent="0.2">
      <c r="D2729" s="22"/>
    </row>
    <row r="2730" spans="4:4" x14ac:dyDescent="0.2">
      <c r="D2730" s="22"/>
    </row>
    <row r="2731" spans="4:4" x14ac:dyDescent="0.2">
      <c r="D2731" s="22"/>
    </row>
    <row r="2732" spans="4:4" x14ac:dyDescent="0.2">
      <c r="D2732" s="22"/>
    </row>
    <row r="2733" spans="4:4" x14ac:dyDescent="0.2">
      <c r="D2733" s="22"/>
    </row>
    <row r="2734" spans="4:4" x14ac:dyDescent="0.2">
      <c r="D2734" s="22"/>
    </row>
    <row r="2735" spans="4:4" x14ac:dyDescent="0.2">
      <c r="D2735" s="22"/>
    </row>
    <row r="2736" spans="4:4" x14ac:dyDescent="0.2">
      <c r="D2736" s="22"/>
    </row>
    <row r="2737" spans="4:4" x14ac:dyDescent="0.2">
      <c r="D2737" s="22"/>
    </row>
    <row r="2738" spans="4:4" x14ac:dyDescent="0.2">
      <c r="D2738" s="22"/>
    </row>
    <row r="2739" spans="4:4" x14ac:dyDescent="0.2">
      <c r="D2739" s="22"/>
    </row>
    <row r="2740" spans="4:4" x14ac:dyDescent="0.2">
      <c r="D2740" s="22"/>
    </row>
    <row r="2741" spans="4:4" x14ac:dyDescent="0.2">
      <c r="D2741" s="22"/>
    </row>
    <row r="2742" spans="4:4" x14ac:dyDescent="0.2">
      <c r="D2742" s="22"/>
    </row>
    <row r="2743" spans="4:4" x14ac:dyDescent="0.2">
      <c r="D2743" s="22"/>
    </row>
    <row r="2744" spans="4:4" x14ac:dyDescent="0.2">
      <c r="D2744" s="22"/>
    </row>
    <row r="2745" spans="4:4" x14ac:dyDescent="0.2">
      <c r="D2745" s="22"/>
    </row>
    <row r="2746" spans="4:4" x14ac:dyDescent="0.2">
      <c r="D2746" s="22"/>
    </row>
    <row r="2747" spans="4:4" x14ac:dyDescent="0.2">
      <c r="D2747" s="22"/>
    </row>
    <row r="2748" spans="4:4" x14ac:dyDescent="0.2">
      <c r="D2748" s="22"/>
    </row>
    <row r="2749" spans="4:4" x14ac:dyDescent="0.2">
      <c r="D2749" s="22"/>
    </row>
    <row r="2750" spans="4:4" x14ac:dyDescent="0.2">
      <c r="D2750" s="22"/>
    </row>
    <row r="2751" spans="4:4" x14ac:dyDescent="0.2">
      <c r="D2751" s="22"/>
    </row>
    <row r="2752" spans="4:4" x14ac:dyDescent="0.2">
      <c r="D2752" s="22"/>
    </row>
    <row r="2753" spans="4:4" x14ac:dyDescent="0.2">
      <c r="D2753" s="22"/>
    </row>
    <row r="2754" spans="4:4" x14ac:dyDescent="0.2">
      <c r="D2754" s="22"/>
    </row>
    <row r="2755" spans="4:4" x14ac:dyDescent="0.2">
      <c r="D2755" s="22"/>
    </row>
    <row r="2756" spans="4:4" x14ac:dyDescent="0.2">
      <c r="D2756" s="22"/>
    </row>
    <row r="2757" spans="4:4" x14ac:dyDescent="0.2">
      <c r="D2757" s="22"/>
    </row>
    <row r="2758" spans="4:4" x14ac:dyDescent="0.2">
      <c r="D2758" s="22"/>
    </row>
    <row r="2759" spans="4:4" x14ac:dyDescent="0.2">
      <c r="D2759" s="22"/>
    </row>
    <row r="2760" spans="4:4" x14ac:dyDescent="0.2">
      <c r="D2760" s="22"/>
    </row>
    <row r="2761" spans="4:4" x14ac:dyDescent="0.2">
      <c r="D2761" s="22"/>
    </row>
    <row r="2762" spans="4:4" x14ac:dyDescent="0.2">
      <c r="D2762" s="22"/>
    </row>
    <row r="2763" spans="4:4" x14ac:dyDescent="0.2">
      <c r="D2763" s="22"/>
    </row>
    <row r="2764" spans="4:4" x14ac:dyDescent="0.2">
      <c r="D2764" s="22"/>
    </row>
    <row r="2765" spans="4:4" x14ac:dyDescent="0.2">
      <c r="D2765" s="22"/>
    </row>
    <row r="2766" spans="4:4" x14ac:dyDescent="0.2">
      <c r="D2766" s="22"/>
    </row>
    <row r="2767" spans="4:4" x14ac:dyDescent="0.2">
      <c r="D2767" s="22"/>
    </row>
    <row r="2768" spans="4:4" x14ac:dyDescent="0.2">
      <c r="D2768" s="22"/>
    </row>
    <row r="2769" spans="4:4" x14ac:dyDescent="0.2">
      <c r="D2769" s="22"/>
    </row>
    <row r="2770" spans="4:4" x14ac:dyDescent="0.2">
      <c r="D2770" s="22"/>
    </row>
    <row r="2771" spans="4:4" x14ac:dyDescent="0.2">
      <c r="D2771" s="22"/>
    </row>
    <row r="2772" spans="4:4" x14ac:dyDescent="0.2">
      <c r="D2772" s="22"/>
    </row>
    <row r="2773" spans="4:4" x14ac:dyDescent="0.2">
      <c r="D2773" s="22"/>
    </row>
    <row r="2774" spans="4:4" x14ac:dyDescent="0.2">
      <c r="D2774" s="22"/>
    </row>
    <row r="2775" spans="4:4" x14ac:dyDescent="0.2">
      <c r="D2775" s="22"/>
    </row>
    <row r="2776" spans="4:4" x14ac:dyDescent="0.2">
      <c r="D2776" s="22"/>
    </row>
    <row r="2777" spans="4:4" x14ac:dyDescent="0.2">
      <c r="D2777" s="22"/>
    </row>
    <row r="2778" spans="4:4" x14ac:dyDescent="0.2">
      <c r="D2778" s="22"/>
    </row>
    <row r="2779" spans="4:4" x14ac:dyDescent="0.2">
      <c r="D2779" s="22"/>
    </row>
    <row r="2780" spans="4:4" x14ac:dyDescent="0.2">
      <c r="D2780" s="22"/>
    </row>
    <row r="2781" spans="4:4" x14ac:dyDescent="0.2">
      <c r="D2781" s="22"/>
    </row>
    <row r="2782" spans="4:4" x14ac:dyDescent="0.2">
      <c r="D2782" s="22"/>
    </row>
    <row r="2783" spans="4:4" x14ac:dyDescent="0.2">
      <c r="D2783" s="22"/>
    </row>
    <row r="2784" spans="4:4" x14ac:dyDescent="0.2">
      <c r="D2784" s="22"/>
    </row>
    <row r="2785" spans="4:4" x14ac:dyDescent="0.2">
      <c r="D2785" s="22"/>
    </row>
    <row r="2786" spans="4:4" x14ac:dyDescent="0.2">
      <c r="D2786" s="22"/>
    </row>
    <row r="2787" spans="4:4" x14ac:dyDescent="0.2">
      <c r="D2787" s="22"/>
    </row>
    <row r="2788" spans="4:4" x14ac:dyDescent="0.2">
      <c r="D2788" s="22"/>
    </row>
    <row r="2789" spans="4:4" x14ac:dyDescent="0.2">
      <c r="D2789" s="22"/>
    </row>
    <row r="2790" spans="4:4" x14ac:dyDescent="0.2">
      <c r="D2790" s="22"/>
    </row>
    <row r="2791" spans="4:4" x14ac:dyDescent="0.2">
      <c r="D2791" s="22"/>
    </row>
    <row r="2792" spans="4:4" x14ac:dyDescent="0.2">
      <c r="D2792" s="22"/>
    </row>
    <row r="2793" spans="4:4" x14ac:dyDescent="0.2">
      <c r="D2793" s="22"/>
    </row>
    <row r="2794" spans="4:4" x14ac:dyDescent="0.2">
      <c r="D2794" s="22"/>
    </row>
    <row r="2795" spans="4:4" x14ac:dyDescent="0.2">
      <c r="D2795" s="22"/>
    </row>
    <row r="2796" spans="4:4" x14ac:dyDescent="0.2">
      <c r="D2796" s="22"/>
    </row>
    <row r="2797" spans="4:4" x14ac:dyDescent="0.2">
      <c r="D2797" s="22"/>
    </row>
    <row r="2798" spans="4:4" x14ac:dyDescent="0.2">
      <c r="D2798" s="22"/>
    </row>
    <row r="2799" spans="4:4" x14ac:dyDescent="0.2">
      <c r="D2799" s="22"/>
    </row>
    <row r="2800" spans="4:4" x14ac:dyDescent="0.2">
      <c r="D2800" s="22"/>
    </row>
    <row r="2801" spans="4:4" x14ac:dyDescent="0.2">
      <c r="D2801" s="22"/>
    </row>
    <row r="2802" spans="4:4" x14ac:dyDescent="0.2">
      <c r="D2802" s="22"/>
    </row>
    <row r="2803" spans="4:4" x14ac:dyDescent="0.2">
      <c r="D2803" s="22"/>
    </row>
    <row r="2804" spans="4:4" x14ac:dyDescent="0.2">
      <c r="D2804" s="22"/>
    </row>
    <row r="2805" spans="4:4" x14ac:dyDescent="0.2">
      <c r="D2805" s="22"/>
    </row>
    <row r="2806" spans="4:4" x14ac:dyDescent="0.2">
      <c r="D2806" s="22"/>
    </row>
    <row r="2807" spans="4:4" x14ac:dyDescent="0.2">
      <c r="D2807" s="22"/>
    </row>
    <row r="2808" spans="4:4" x14ac:dyDescent="0.2">
      <c r="D2808" s="22"/>
    </row>
    <row r="2809" spans="4:4" x14ac:dyDescent="0.2">
      <c r="D2809" s="22"/>
    </row>
    <row r="2810" spans="4:4" x14ac:dyDescent="0.2">
      <c r="D2810" s="22"/>
    </row>
    <row r="2811" spans="4:4" x14ac:dyDescent="0.2">
      <c r="D2811" s="22"/>
    </row>
    <row r="2812" spans="4:4" x14ac:dyDescent="0.2">
      <c r="D2812" s="22"/>
    </row>
    <row r="2813" spans="4:4" x14ac:dyDescent="0.2">
      <c r="D2813" s="22"/>
    </row>
    <row r="2814" spans="4:4" x14ac:dyDescent="0.2">
      <c r="D2814" s="22"/>
    </row>
    <row r="2815" spans="4:4" x14ac:dyDescent="0.2">
      <c r="D2815" s="22"/>
    </row>
    <row r="2816" spans="4:4" x14ac:dyDescent="0.2">
      <c r="D2816" s="22"/>
    </row>
    <row r="2817" spans="4:4" x14ac:dyDescent="0.2">
      <c r="D2817" s="22"/>
    </row>
    <row r="2818" spans="4:4" x14ac:dyDescent="0.2">
      <c r="D2818" s="22"/>
    </row>
    <row r="2819" spans="4:4" x14ac:dyDescent="0.2">
      <c r="D2819" s="22"/>
    </row>
    <row r="2820" spans="4:4" x14ac:dyDescent="0.2">
      <c r="D2820" s="22"/>
    </row>
    <row r="2821" spans="4:4" x14ac:dyDescent="0.2">
      <c r="D2821" s="22"/>
    </row>
    <row r="2822" spans="4:4" x14ac:dyDescent="0.2">
      <c r="D2822" s="22"/>
    </row>
    <row r="2823" spans="4:4" x14ac:dyDescent="0.2">
      <c r="D2823" s="22"/>
    </row>
    <row r="2824" spans="4:4" x14ac:dyDescent="0.2">
      <c r="D2824" s="22"/>
    </row>
    <row r="2825" spans="4:4" x14ac:dyDescent="0.2">
      <c r="D2825" s="22"/>
    </row>
    <row r="2826" spans="4:4" x14ac:dyDescent="0.2">
      <c r="D2826" s="22"/>
    </row>
    <row r="2827" spans="4:4" x14ac:dyDescent="0.2">
      <c r="D2827" s="22"/>
    </row>
    <row r="2828" spans="4:4" x14ac:dyDescent="0.2">
      <c r="D2828" s="22"/>
    </row>
    <row r="2829" spans="4:4" x14ac:dyDescent="0.2">
      <c r="D2829" s="22"/>
    </row>
    <row r="2830" spans="4:4" x14ac:dyDescent="0.2">
      <c r="D2830" s="22"/>
    </row>
    <row r="2831" spans="4:4" x14ac:dyDescent="0.2">
      <c r="D2831" s="22"/>
    </row>
    <row r="2832" spans="4:4" x14ac:dyDescent="0.2">
      <c r="D2832" s="22"/>
    </row>
    <row r="2833" spans="4:4" x14ac:dyDescent="0.2">
      <c r="D2833" s="22"/>
    </row>
    <row r="2834" spans="4:4" x14ac:dyDescent="0.2">
      <c r="D2834" s="22"/>
    </row>
    <row r="2835" spans="4:4" x14ac:dyDescent="0.2">
      <c r="D2835" s="22"/>
    </row>
    <row r="2836" spans="4:4" x14ac:dyDescent="0.2">
      <c r="D2836" s="22"/>
    </row>
    <row r="2837" spans="4:4" x14ac:dyDescent="0.2">
      <c r="D2837" s="22"/>
    </row>
    <row r="2838" spans="4:4" x14ac:dyDescent="0.2">
      <c r="D2838" s="22"/>
    </row>
    <row r="2839" spans="4:4" x14ac:dyDescent="0.2">
      <c r="D2839" s="22"/>
    </row>
    <row r="2840" spans="4:4" x14ac:dyDescent="0.2">
      <c r="D2840" s="22"/>
    </row>
    <row r="2841" spans="4:4" x14ac:dyDescent="0.2">
      <c r="D2841" s="22"/>
    </row>
    <row r="2842" spans="4:4" x14ac:dyDescent="0.2">
      <c r="D2842" s="22"/>
    </row>
    <row r="2843" spans="4:4" x14ac:dyDescent="0.2">
      <c r="D2843" s="22"/>
    </row>
    <row r="2844" spans="4:4" x14ac:dyDescent="0.2">
      <c r="D2844" s="22"/>
    </row>
    <row r="2845" spans="4:4" x14ac:dyDescent="0.2">
      <c r="D2845" s="22"/>
    </row>
    <row r="2846" spans="4:4" x14ac:dyDescent="0.2">
      <c r="D2846" s="22"/>
    </row>
    <row r="2847" spans="4:4" x14ac:dyDescent="0.2">
      <c r="D2847" s="22"/>
    </row>
    <row r="2848" spans="4:4" x14ac:dyDescent="0.2">
      <c r="D2848" s="22"/>
    </row>
    <row r="2849" spans="4:4" x14ac:dyDescent="0.2">
      <c r="D2849" s="22"/>
    </row>
    <row r="2850" spans="4:4" x14ac:dyDescent="0.2">
      <c r="D2850" s="22"/>
    </row>
    <row r="2851" spans="4:4" x14ac:dyDescent="0.2">
      <c r="D2851" s="22"/>
    </row>
    <row r="2852" spans="4:4" x14ac:dyDescent="0.2">
      <c r="D2852" s="22"/>
    </row>
    <row r="2853" spans="4:4" x14ac:dyDescent="0.2">
      <c r="D2853" s="22"/>
    </row>
    <row r="2854" spans="4:4" x14ac:dyDescent="0.2">
      <c r="D2854" s="22"/>
    </row>
    <row r="2855" spans="4:4" x14ac:dyDescent="0.2">
      <c r="D2855" s="22"/>
    </row>
    <row r="2856" spans="4:4" x14ac:dyDescent="0.2">
      <c r="D2856" s="22"/>
    </row>
    <row r="2857" spans="4:4" x14ac:dyDescent="0.2">
      <c r="D2857" s="22"/>
    </row>
    <row r="2858" spans="4:4" x14ac:dyDescent="0.2">
      <c r="D2858" s="22"/>
    </row>
    <row r="2859" spans="4:4" x14ac:dyDescent="0.2">
      <c r="D2859" s="22"/>
    </row>
    <row r="2860" spans="4:4" x14ac:dyDescent="0.2">
      <c r="D2860" s="22"/>
    </row>
    <row r="2861" spans="4:4" x14ac:dyDescent="0.2">
      <c r="D2861" s="22"/>
    </row>
    <row r="2862" spans="4:4" x14ac:dyDescent="0.2">
      <c r="D2862" s="22"/>
    </row>
    <row r="2863" spans="4:4" x14ac:dyDescent="0.2">
      <c r="D2863" s="22"/>
    </row>
    <row r="2864" spans="4:4" x14ac:dyDescent="0.2">
      <c r="D2864" s="22"/>
    </row>
    <row r="2865" spans="4:4" x14ac:dyDescent="0.2">
      <c r="D2865" s="22"/>
    </row>
    <row r="2866" spans="4:4" x14ac:dyDescent="0.2">
      <c r="D2866" s="22"/>
    </row>
    <row r="2867" spans="4:4" x14ac:dyDescent="0.2">
      <c r="D2867" s="22"/>
    </row>
    <row r="2868" spans="4:4" x14ac:dyDescent="0.2">
      <c r="D2868" s="22"/>
    </row>
    <row r="2869" spans="4:4" x14ac:dyDescent="0.2">
      <c r="D2869" s="22"/>
    </row>
    <row r="2870" spans="4:4" x14ac:dyDescent="0.2">
      <c r="D2870" s="22"/>
    </row>
    <row r="2871" spans="4:4" x14ac:dyDescent="0.2">
      <c r="D2871" s="22"/>
    </row>
    <row r="2872" spans="4:4" x14ac:dyDescent="0.2">
      <c r="D2872" s="22"/>
    </row>
    <row r="2873" spans="4:4" x14ac:dyDescent="0.2">
      <c r="D2873" s="22"/>
    </row>
    <row r="2874" spans="4:4" x14ac:dyDescent="0.2">
      <c r="D2874" s="22"/>
    </row>
    <row r="2875" spans="4:4" x14ac:dyDescent="0.2">
      <c r="D2875" s="22"/>
    </row>
    <row r="2876" spans="4:4" x14ac:dyDescent="0.2">
      <c r="D2876" s="22"/>
    </row>
    <row r="2877" spans="4:4" x14ac:dyDescent="0.2">
      <c r="D2877" s="22"/>
    </row>
    <row r="2878" spans="4:4" x14ac:dyDescent="0.2">
      <c r="D2878" s="22"/>
    </row>
    <row r="2879" spans="4:4" x14ac:dyDescent="0.2">
      <c r="D2879" s="22"/>
    </row>
    <row r="2880" spans="4:4" x14ac:dyDescent="0.2">
      <c r="D2880" s="22"/>
    </row>
    <row r="2881" spans="4:4" x14ac:dyDescent="0.2">
      <c r="D2881" s="22"/>
    </row>
    <row r="2882" spans="4:4" x14ac:dyDescent="0.2">
      <c r="D2882" s="22"/>
    </row>
    <row r="2883" spans="4:4" x14ac:dyDescent="0.2">
      <c r="D2883" s="22"/>
    </row>
    <row r="2884" spans="4:4" x14ac:dyDescent="0.2">
      <c r="D2884" s="22"/>
    </row>
    <row r="2885" spans="4:4" x14ac:dyDescent="0.2">
      <c r="D2885" s="22"/>
    </row>
    <row r="2886" spans="4:4" x14ac:dyDescent="0.2">
      <c r="D2886" s="22"/>
    </row>
    <row r="2887" spans="4:4" x14ac:dyDescent="0.2">
      <c r="D2887" s="22"/>
    </row>
    <row r="2888" spans="4:4" x14ac:dyDescent="0.2">
      <c r="D2888" s="22"/>
    </row>
    <row r="2889" spans="4:4" x14ac:dyDescent="0.2">
      <c r="D2889" s="22"/>
    </row>
    <row r="2890" spans="4:4" x14ac:dyDescent="0.2">
      <c r="D2890" s="22"/>
    </row>
    <row r="2891" spans="4:4" x14ac:dyDescent="0.2">
      <c r="D2891" s="22"/>
    </row>
    <row r="2892" spans="4:4" x14ac:dyDescent="0.2">
      <c r="D2892" s="22"/>
    </row>
    <row r="2893" spans="4:4" x14ac:dyDescent="0.2">
      <c r="D2893" s="22"/>
    </row>
    <row r="2894" spans="4:4" x14ac:dyDescent="0.2">
      <c r="D2894" s="22"/>
    </row>
    <row r="2895" spans="4:4" x14ac:dyDescent="0.2">
      <c r="D2895" s="22"/>
    </row>
    <row r="2896" spans="4:4" x14ac:dyDescent="0.2">
      <c r="D2896" s="22"/>
    </row>
    <row r="2897" spans="4:4" x14ac:dyDescent="0.2">
      <c r="D2897" s="22"/>
    </row>
    <row r="2898" spans="4:4" x14ac:dyDescent="0.2">
      <c r="D2898" s="22"/>
    </row>
    <row r="2899" spans="4:4" x14ac:dyDescent="0.2">
      <c r="D2899" s="22"/>
    </row>
    <row r="2900" spans="4:4" x14ac:dyDescent="0.2">
      <c r="D2900" s="22"/>
    </row>
    <row r="2901" spans="4:4" x14ac:dyDescent="0.2">
      <c r="D2901" s="22"/>
    </row>
    <row r="2902" spans="4:4" x14ac:dyDescent="0.2">
      <c r="D2902" s="22"/>
    </row>
    <row r="2903" spans="4:4" x14ac:dyDescent="0.2">
      <c r="D2903" s="22"/>
    </row>
    <row r="2904" spans="4:4" x14ac:dyDescent="0.2">
      <c r="D2904" s="22"/>
    </row>
    <row r="2905" spans="4:4" x14ac:dyDescent="0.2">
      <c r="D2905" s="22"/>
    </row>
    <row r="2906" spans="4:4" x14ac:dyDescent="0.2">
      <c r="D2906" s="22"/>
    </row>
    <row r="2907" spans="4:4" x14ac:dyDescent="0.2">
      <c r="D2907" s="22"/>
    </row>
    <row r="2908" spans="4:4" x14ac:dyDescent="0.2">
      <c r="D2908" s="22"/>
    </row>
    <row r="2909" spans="4:4" x14ac:dyDescent="0.2">
      <c r="D2909" s="22"/>
    </row>
    <row r="2910" spans="4:4" x14ac:dyDescent="0.2">
      <c r="D2910" s="22"/>
    </row>
    <row r="2911" spans="4:4" x14ac:dyDescent="0.2">
      <c r="D2911" s="22"/>
    </row>
    <row r="2912" spans="4:4" x14ac:dyDescent="0.2">
      <c r="D2912" s="22"/>
    </row>
    <row r="2913" spans="4:4" x14ac:dyDescent="0.2">
      <c r="D2913" s="22"/>
    </row>
    <row r="2914" spans="4:4" x14ac:dyDescent="0.2">
      <c r="D2914" s="22"/>
    </row>
    <row r="2915" spans="4:4" x14ac:dyDescent="0.2">
      <c r="D2915" s="22"/>
    </row>
    <row r="2916" spans="4:4" x14ac:dyDescent="0.2">
      <c r="D2916" s="22"/>
    </row>
    <row r="2917" spans="4:4" x14ac:dyDescent="0.2">
      <c r="D2917" s="22"/>
    </row>
    <row r="2918" spans="4:4" x14ac:dyDescent="0.2">
      <c r="D2918" s="22"/>
    </row>
    <row r="2919" spans="4:4" x14ac:dyDescent="0.2">
      <c r="D2919" s="22"/>
    </row>
    <row r="2920" spans="4:4" x14ac:dyDescent="0.2">
      <c r="D2920" s="22"/>
    </row>
    <row r="2921" spans="4:4" x14ac:dyDescent="0.2">
      <c r="D2921" s="22"/>
    </row>
    <row r="2922" spans="4:4" x14ac:dyDescent="0.2">
      <c r="D2922" s="22"/>
    </row>
    <row r="2923" spans="4:4" x14ac:dyDescent="0.2">
      <c r="D2923" s="22"/>
    </row>
    <row r="2924" spans="4:4" x14ac:dyDescent="0.2">
      <c r="D2924" s="22"/>
    </row>
    <row r="2925" spans="4:4" x14ac:dyDescent="0.2">
      <c r="D2925" s="22"/>
    </row>
    <row r="2926" spans="4:4" x14ac:dyDescent="0.2">
      <c r="D2926" s="22"/>
    </row>
    <row r="2927" spans="4:4" x14ac:dyDescent="0.2">
      <c r="D2927" s="22"/>
    </row>
    <row r="2928" spans="4:4" x14ac:dyDescent="0.2">
      <c r="D2928" s="22"/>
    </row>
    <row r="2929" spans="4:4" x14ac:dyDescent="0.2">
      <c r="D2929" s="22"/>
    </row>
    <row r="2930" spans="4:4" x14ac:dyDescent="0.2">
      <c r="D2930" s="22"/>
    </row>
    <row r="2931" spans="4:4" x14ac:dyDescent="0.2">
      <c r="D2931" s="22"/>
    </row>
    <row r="2932" spans="4:4" x14ac:dyDescent="0.2">
      <c r="D2932" s="22"/>
    </row>
    <row r="2933" spans="4:4" x14ac:dyDescent="0.2">
      <c r="D2933" s="22"/>
    </row>
    <row r="2934" spans="4:4" x14ac:dyDescent="0.2">
      <c r="D2934" s="22"/>
    </row>
    <row r="2935" spans="4:4" x14ac:dyDescent="0.2">
      <c r="D2935" s="22"/>
    </row>
    <row r="2936" spans="4:4" x14ac:dyDescent="0.2">
      <c r="D2936" s="22"/>
    </row>
    <row r="2937" spans="4:4" x14ac:dyDescent="0.2">
      <c r="D2937" s="22"/>
    </row>
    <row r="2938" spans="4:4" x14ac:dyDescent="0.2">
      <c r="D2938" s="22"/>
    </row>
    <row r="2939" spans="4:4" x14ac:dyDescent="0.2">
      <c r="D2939" s="22"/>
    </row>
    <row r="2940" spans="4:4" x14ac:dyDescent="0.2">
      <c r="D2940" s="22"/>
    </row>
    <row r="2941" spans="4:4" x14ac:dyDescent="0.2">
      <c r="D2941" s="22"/>
    </row>
    <row r="2942" spans="4:4" x14ac:dyDescent="0.2">
      <c r="D2942" s="22"/>
    </row>
    <row r="2943" spans="4:4" x14ac:dyDescent="0.2">
      <c r="D2943" s="22"/>
    </row>
    <row r="2944" spans="4:4" x14ac:dyDescent="0.2">
      <c r="D2944" s="22"/>
    </row>
    <row r="2945" spans="4:4" x14ac:dyDescent="0.2">
      <c r="D2945" s="22"/>
    </row>
    <row r="2946" spans="4:4" x14ac:dyDescent="0.2">
      <c r="D2946" s="22"/>
    </row>
    <row r="2947" spans="4:4" x14ac:dyDescent="0.2">
      <c r="D2947" s="22"/>
    </row>
    <row r="2948" spans="4:4" x14ac:dyDescent="0.2">
      <c r="D2948" s="22"/>
    </row>
    <row r="2949" spans="4:4" x14ac:dyDescent="0.2">
      <c r="D2949" s="22"/>
    </row>
    <row r="2950" spans="4:4" x14ac:dyDescent="0.2">
      <c r="D2950" s="22"/>
    </row>
    <row r="2951" spans="4:4" x14ac:dyDescent="0.2">
      <c r="D2951" s="22"/>
    </row>
    <row r="2952" spans="4:4" x14ac:dyDescent="0.2">
      <c r="D2952" s="22"/>
    </row>
    <row r="2953" spans="4:4" x14ac:dyDescent="0.2">
      <c r="D2953" s="22"/>
    </row>
    <row r="2954" spans="4:4" x14ac:dyDescent="0.2">
      <c r="D2954" s="22"/>
    </row>
    <row r="2955" spans="4:4" x14ac:dyDescent="0.2">
      <c r="D2955" s="22"/>
    </row>
    <row r="2956" spans="4:4" x14ac:dyDescent="0.2">
      <c r="D2956" s="22"/>
    </row>
    <row r="2957" spans="4:4" x14ac:dyDescent="0.2">
      <c r="D2957" s="22"/>
    </row>
    <row r="2958" spans="4:4" x14ac:dyDescent="0.2">
      <c r="D2958" s="22"/>
    </row>
    <row r="2959" spans="4:4" x14ac:dyDescent="0.2">
      <c r="D2959" s="22"/>
    </row>
    <row r="2960" spans="4:4" x14ac:dyDescent="0.2">
      <c r="D2960" s="22"/>
    </row>
    <row r="2961" spans="4:4" x14ac:dyDescent="0.2">
      <c r="D2961" s="22"/>
    </row>
    <row r="2962" spans="4:4" x14ac:dyDescent="0.2">
      <c r="D2962" s="22"/>
    </row>
    <row r="2963" spans="4:4" x14ac:dyDescent="0.2">
      <c r="D2963" s="22"/>
    </row>
    <row r="2964" spans="4:4" x14ac:dyDescent="0.2">
      <c r="D2964" s="22"/>
    </row>
    <row r="2965" spans="4:4" x14ac:dyDescent="0.2">
      <c r="D2965" s="22"/>
    </row>
    <row r="2966" spans="4:4" x14ac:dyDescent="0.2">
      <c r="D2966" s="22"/>
    </row>
    <row r="2967" spans="4:4" x14ac:dyDescent="0.2">
      <c r="D2967" s="22"/>
    </row>
    <row r="2968" spans="4:4" x14ac:dyDescent="0.2">
      <c r="D2968" s="22"/>
    </row>
    <row r="2969" spans="4:4" x14ac:dyDescent="0.2">
      <c r="D2969" s="22"/>
    </row>
    <row r="2970" spans="4:4" x14ac:dyDescent="0.2">
      <c r="D2970" s="22"/>
    </row>
    <row r="2971" spans="4:4" x14ac:dyDescent="0.2">
      <c r="D2971" s="22"/>
    </row>
    <row r="2972" spans="4:4" x14ac:dyDescent="0.2">
      <c r="D2972" s="22"/>
    </row>
    <row r="2973" spans="4:4" x14ac:dyDescent="0.2">
      <c r="D2973" s="22"/>
    </row>
    <row r="2974" spans="4:4" x14ac:dyDescent="0.2">
      <c r="D2974" s="22"/>
    </row>
    <row r="2975" spans="4:4" x14ac:dyDescent="0.2">
      <c r="D2975" s="22"/>
    </row>
    <row r="2976" spans="4:4" x14ac:dyDescent="0.2">
      <c r="D2976" s="22"/>
    </row>
    <row r="2977" spans="4:4" x14ac:dyDescent="0.2">
      <c r="D2977" s="22"/>
    </row>
    <row r="2978" spans="4:4" x14ac:dyDescent="0.2">
      <c r="D2978" s="22"/>
    </row>
    <row r="2979" spans="4:4" x14ac:dyDescent="0.2">
      <c r="D2979" s="22"/>
    </row>
    <row r="2980" spans="4:4" x14ac:dyDescent="0.2">
      <c r="D2980" s="22"/>
    </row>
    <row r="2981" spans="4:4" x14ac:dyDescent="0.2">
      <c r="D2981" s="22"/>
    </row>
    <row r="2982" spans="4:4" x14ac:dyDescent="0.2">
      <c r="D2982" s="22"/>
    </row>
    <row r="2983" spans="4:4" x14ac:dyDescent="0.2">
      <c r="D2983" s="22"/>
    </row>
    <row r="2984" spans="4:4" x14ac:dyDescent="0.2">
      <c r="D2984" s="22"/>
    </row>
    <row r="2985" spans="4:4" x14ac:dyDescent="0.2">
      <c r="D2985" s="22"/>
    </row>
    <row r="2986" spans="4:4" x14ac:dyDescent="0.2">
      <c r="D2986" s="22"/>
    </row>
    <row r="2987" spans="4:4" x14ac:dyDescent="0.2">
      <c r="D2987" s="22"/>
    </row>
    <row r="2988" spans="4:4" x14ac:dyDescent="0.2">
      <c r="D2988" s="22"/>
    </row>
    <row r="2989" spans="4:4" x14ac:dyDescent="0.2">
      <c r="D2989" s="22"/>
    </row>
    <row r="2990" spans="4:4" x14ac:dyDescent="0.2">
      <c r="D2990" s="22"/>
    </row>
    <row r="2991" spans="4:4" x14ac:dyDescent="0.2">
      <c r="D2991" s="22"/>
    </row>
    <row r="2992" spans="4:4" x14ac:dyDescent="0.2">
      <c r="D2992" s="22"/>
    </row>
    <row r="2993" spans="4:4" x14ac:dyDescent="0.2">
      <c r="D2993" s="22"/>
    </row>
    <row r="2994" spans="4:4" x14ac:dyDescent="0.2">
      <c r="D2994" s="22"/>
    </row>
    <row r="2995" spans="4:4" x14ac:dyDescent="0.2">
      <c r="D2995" s="22"/>
    </row>
    <row r="2996" spans="4:4" x14ac:dyDescent="0.2">
      <c r="D2996" s="22"/>
    </row>
    <row r="2997" spans="4:4" x14ac:dyDescent="0.2">
      <c r="D2997" s="22"/>
    </row>
    <row r="2998" spans="4:4" x14ac:dyDescent="0.2">
      <c r="D2998" s="22"/>
    </row>
    <row r="2999" spans="4:4" x14ac:dyDescent="0.2">
      <c r="D2999" s="22"/>
    </row>
    <row r="3000" spans="4:4" x14ac:dyDescent="0.2">
      <c r="D3000" s="22"/>
    </row>
    <row r="3001" spans="4:4" x14ac:dyDescent="0.2">
      <c r="D3001" s="22"/>
    </row>
    <row r="3002" spans="4:4" x14ac:dyDescent="0.2">
      <c r="D3002" s="22"/>
    </row>
    <row r="3003" spans="4:4" x14ac:dyDescent="0.2">
      <c r="D3003" s="22"/>
    </row>
    <row r="3004" spans="4:4" x14ac:dyDescent="0.2">
      <c r="D3004" s="22"/>
    </row>
    <row r="3005" spans="4:4" x14ac:dyDescent="0.2">
      <c r="D3005" s="22"/>
    </row>
    <row r="3006" spans="4:4" x14ac:dyDescent="0.2">
      <c r="D3006" s="22"/>
    </row>
    <row r="3007" spans="4:4" x14ac:dyDescent="0.2">
      <c r="D3007" s="22"/>
    </row>
    <row r="3008" spans="4:4" x14ac:dyDescent="0.2">
      <c r="D3008" s="22"/>
    </row>
    <row r="3009" spans="4:4" x14ac:dyDescent="0.2">
      <c r="D3009" s="22"/>
    </row>
    <row r="3010" spans="4:4" x14ac:dyDescent="0.2">
      <c r="D3010" s="22"/>
    </row>
    <row r="3011" spans="4:4" x14ac:dyDescent="0.2">
      <c r="D3011" s="22"/>
    </row>
    <row r="3012" spans="4:4" x14ac:dyDescent="0.2">
      <c r="D3012" s="22"/>
    </row>
    <row r="3013" spans="4:4" x14ac:dyDescent="0.2">
      <c r="D3013" s="22"/>
    </row>
    <row r="3014" spans="4:4" x14ac:dyDescent="0.2">
      <c r="D3014" s="22"/>
    </row>
    <row r="3015" spans="4:4" x14ac:dyDescent="0.2">
      <c r="D3015" s="22"/>
    </row>
    <row r="3016" spans="4:4" x14ac:dyDescent="0.2">
      <c r="D3016" s="22"/>
    </row>
    <row r="3017" spans="4:4" x14ac:dyDescent="0.2">
      <c r="D3017" s="22"/>
    </row>
    <row r="3018" spans="4:4" x14ac:dyDescent="0.2">
      <c r="D3018" s="22"/>
    </row>
    <row r="3019" spans="4:4" x14ac:dyDescent="0.2">
      <c r="D3019" s="22"/>
    </row>
    <row r="3020" spans="4:4" x14ac:dyDescent="0.2">
      <c r="D3020" s="22"/>
    </row>
    <row r="3021" spans="4:4" x14ac:dyDescent="0.2">
      <c r="D3021" s="22"/>
    </row>
    <row r="3022" spans="4:4" x14ac:dyDescent="0.2">
      <c r="D3022" s="22"/>
    </row>
    <row r="3023" spans="4:4" x14ac:dyDescent="0.2">
      <c r="D3023" s="22"/>
    </row>
    <row r="3024" spans="4:4" x14ac:dyDescent="0.2">
      <c r="D3024" s="22"/>
    </row>
    <row r="3025" spans="4:4" x14ac:dyDescent="0.2">
      <c r="D3025" s="22"/>
    </row>
    <row r="3026" spans="4:4" x14ac:dyDescent="0.2">
      <c r="D3026" s="22"/>
    </row>
    <row r="3027" spans="4:4" x14ac:dyDescent="0.2">
      <c r="D3027" s="22"/>
    </row>
    <row r="3028" spans="4:4" x14ac:dyDescent="0.2">
      <c r="D3028" s="22"/>
    </row>
    <row r="3029" spans="4:4" x14ac:dyDescent="0.2">
      <c r="D3029" s="22"/>
    </row>
    <row r="3030" spans="4:4" x14ac:dyDescent="0.2">
      <c r="D3030" s="22"/>
    </row>
    <row r="3031" spans="4:4" x14ac:dyDescent="0.2">
      <c r="D3031" s="22"/>
    </row>
    <row r="3032" spans="4:4" x14ac:dyDescent="0.2">
      <c r="D3032" s="22"/>
    </row>
    <row r="3033" spans="4:4" x14ac:dyDescent="0.2">
      <c r="D3033" s="22"/>
    </row>
    <row r="3034" spans="4:4" x14ac:dyDescent="0.2">
      <c r="D3034" s="22"/>
    </row>
    <row r="3035" spans="4:4" x14ac:dyDescent="0.2">
      <c r="D3035" s="22"/>
    </row>
    <row r="3036" spans="4:4" x14ac:dyDescent="0.2">
      <c r="D3036" s="22"/>
    </row>
    <row r="3037" spans="4:4" x14ac:dyDescent="0.2">
      <c r="D3037" s="22"/>
    </row>
    <row r="3038" spans="4:4" x14ac:dyDescent="0.2">
      <c r="D3038" s="22"/>
    </row>
    <row r="3039" spans="4:4" x14ac:dyDescent="0.2">
      <c r="D3039" s="22"/>
    </row>
    <row r="3040" spans="4:4" x14ac:dyDescent="0.2">
      <c r="D3040" s="22"/>
    </row>
    <row r="3041" spans="4:4" x14ac:dyDescent="0.2">
      <c r="D3041" s="22"/>
    </row>
    <row r="3042" spans="4:4" x14ac:dyDescent="0.2">
      <c r="D3042" s="22"/>
    </row>
    <row r="3043" spans="4:4" x14ac:dyDescent="0.2">
      <c r="D3043" s="22"/>
    </row>
    <row r="3044" spans="4:4" x14ac:dyDescent="0.2">
      <c r="D3044" s="22"/>
    </row>
    <row r="3045" spans="4:4" x14ac:dyDescent="0.2">
      <c r="D3045" s="22"/>
    </row>
    <row r="3046" spans="4:4" x14ac:dyDescent="0.2">
      <c r="D3046" s="22"/>
    </row>
    <row r="3047" spans="4:4" x14ac:dyDescent="0.2">
      <c r="D3047" s="22"/>
    </row>
    <row r="3048" spans="4:4" x14ac:dyDescent="0.2">
      <c r="D3048" s="22"/>
    </row>
    <row r="3049" spans="4:4" x14ac:dyDescent="0.2">
      <c r="D3049" s="22"/>
    </row>
    <row r="3050" spans="4:4" x14ac:dyDescent="0.2">
      <c r="D3050" s="22"/>
    </row>
    <row r="3051" spans="4:4" x14ac:dyDescent="0.2">
      <c r="D3051" s="22"/>
    </row>
    <row r="3052" spans="4:4" x14ac:dyDescent="0.2">
      <c r="D3052" s="22"/>
    </row>
    <row r="3053" spans="4:4" x14ac:dyDescent="0.2">
      <c r="D3053" s="22"/>
    </row>
    <row r="3054" spans="4:4" x14ac:dyDescent="0.2">
      <c r="D3054" s="22"/>
    </row>
    <row r="3055" spans="4:4" x14ac:dyDescent="0.2">
      <c r="D3055" s="22"/>
    </row>
    <row r="3056" spans="4:4" x14ac:dyDescent="0.2">
      <c r="D3056" s="22"/>
    </row>
    <row r="3057" spans="4:4" x14ac:dyDescent="0.2">
      <c r="D3057" s="22"/>
    </row>
    <row r="3058" spans="4:4" x14ac:dyDescent="0.2">
      <c r="D3058" s="22"/>
    </row>
    <row r="3059" spans="4:4" x14ac:dyDescent="0.2">
      <c r="D3059" s="22"/>
    </row>
    <row r="3060" spans="4:4" x14ac:dyDescent="0.2">
      <c r="D3060" s="22"/>
    </row>
    <row r="3061" spans="4:4" x14ac:dyDescent="0.2">
      <c r="D3061" s="22"/>
    </row>
    <row r="3062" spans="4:4" x14ac:dyDescent="0.2">
      <c r="D3062" s="22"/>
    </row>
    <row r="3063" spans="4:4" x14ac:dyDescent="0.2">
      <c r="D3063" s="22"/>
    </row>
    <row r="3064" spans="4:4" x14ac:dyDescent="0.2">
      <c r="D3064" s="22"/>
    </row>
    <row r="3065" spans="4:4" x14ac:dyDescent="0.2">
      <c r="D3065" s="22"/>
    </row>
    <row r="3066" spans="4:4" x14ac:dyDescent="0.2">
      <c r="D3066" s="22"/>
    </row>
    <row r="3067" spans="4:4" x14ac:dyDescent="0.2">
      <c r="D3067" s="22"/>
    </row>
    <row r="3068" spans="4:4" x14ac:dyDescent="0.2">
      <c r="D3068" s="22"/>
    </row>
    <row r="3069" spans="4:4" x14ac:dyDescent="0.2">
      <c r="D3069" s="22"/>
    </row>
    <row r="3070" spans="4:4" x14ac:dyDescent="0.2">
      <c r="D3070" s="22"/>
    </row>
    <row r="3071" spans="4:4" x14ac:dyDescent="0.2">
      <c r="D3071" s="22"/>
    </row>
    <row r="3072" spans="4:4" x14ac:dyDescent="0.2">
      <c r="D3072" s="22"/>
    </row>
    <row r="3073" spans="4:4" x14ac:dyDescent="0.2">
      <c r="D3073" s="22"/>
    </row>
    <row r="3074" spans="4:4" x14ac:dyDescent="0.2">
      <c r="D3074" s="22"/>
    </row>
    <row r="3075" spans="4:4" x14ac:dyDescent="0.2">
      <c r="D3075" s="22"/>
    </row>
    <row r="3076" spans="4:4" x14ac:dyDescent="0.2">
      <c r="D3076" s="22"/>
    </row>
    <row r="3077" spans="4:4" x14ac:dyDescent="0.2">
      <c r="D3077" s="22"/>
    </row>
    <row r="3078" spans="4:4" x14ac:dyDescent="0.2">
      <c r="D3078" s="22"/>
    </row>
    <row r="3079" spans="4:4" x14ac:dyDescent="0.2">
      <c r="D3079" s="22"/>
    </row>
    <row r="3080" spans="4:4" x14ac:dyDescent="0.2">
      <c r="D3080" s="22"/>
    </row>
    <row r="3081" spans="4:4" x14ac:dyDescent="0.2">
      <c r="D3081" s="22"/>
    </row>
    <row r="3082" spans="4:4" x14ac:dyDescent="0.2">
      <c r="D3082" s="22"/>
    </row>
    <row r="3083" spans="4:4" x14ac:dyDescent="0.2">
      <c r="D3083" s="22"/>
    </row>
    <row r="3084" spans="4:4" x14ac:dyDescent="0.2">
      <c r="D3084" s="22"/>
    </row>
    <row r="3085" spans="4:4" x14ac:dyDescent="0.2">
      <c r="D3085" s="22"/>
    </row>
    <row r="3086" spans="4:4" x14ac:dyDescent="0.2">
      <c r="D3086" s="22"/>
    </row>
    <row r="3087" spans="4:4" x14ac:dyDescent="0.2">
      <c r="D3087" s="22"/>
    </row>
    <row r="3088" spans="4:4" x14ac:dyDescent="0.2">
      <c r="D3088" s="22"/>
    </row>
    <row r="3089" spans="4:4" x14ac:dyDescent="0.2">
      <c r="D3089" s="22"/>
    </row>
    <row r="3090" spans="4:4" x14ac:dyDescent="0.2">
      <c r="D3090" s="22"/>
    </row>
    <row r="3091" spans="4:4" x14ac:dyDescent="0.2">
      <c r="D3091" s="22"/>
    </row>
    <row r="3092" spans="4:4" x14ac:dyDescent="0.2">
      <c r="D3092" s="22"/>
    </row>
    <row r="3093" spans="4:4" x14ac:dyDescent="0.2">
      <c r="D3093" s="22"/>
    </row>
    <row r="3094" spans="4:4" x14ac:dyDescent="0.2">
      <c r="D3094" s="22"/>
    </row>
    <row r="3095" spans="4:4" x14ac:dyDescent="0.2">
      <c r="D3095" s="22"/>
    </row>
    <row r="3096" spans="4:4" x14ac:dyDescent="0.2">
      <c r="D3096" s="22"/>
    </row>
    <row r="3097" spans="4:4" x14ac:dyDescent="0.2">
      <c r="D3097" s="22"/>
    </row>
    <row r="3098" spans="4:4" x14ac:dyDescent="0.2">
      <c r="D3098" s="22"/>
    </row>
    <row r="3099" spans="4:4" x14ac:dyDescent="0.2">
      <c r="D3099" s="22"/>
    </row>
    <row r="3100" spans="4:4" x14ac:dyDescent="0.2">
      <c r="D3100" s="22"/>
    </row>
    <row r="3101" spans="4:4" x14ac:dyDescent="0.2">
      <c r="D3101" s="22"/>
    </row>
    <row r="3102" spans="4:4" x14ac:dyDescent="0.2">
      <c r="D3102" s="22"/>
    </row>
    <row r="3103" spans="4:4" x14ac:dyDescent="0.2">
      <c r="D3103" s="22"/>
    </row>
    <row r="3104" spans="4:4" x14ac:dyDescent="0.2">
      <c r="D3104" s="22"/>
    </row>
    <row r="3105" spans="4:4" x14ac:dyDescent="0.2">
      <c r="D3105" s="22"/>
    </row>
    <row r="3106" spans="4:4" x14ac:dyDescent="0.2">
      <c r="D3106" s="22"/>
    </row>
    <row r="3107" spans="4:4" x14ac:dyDescent="0.2">
      <c r="D3107" s="22"/>
    </row>
    <row r="3108" spans="4:4" x14ac:dyDescent="0.2">
      <c r="D3108" s="22"/>
    </row>
    <row r="3109" spans="4:4" x14ac:dyDescent="0.2">
      <c r="D3109" s="22"/>
    </row>
    <row r="3110" spans="4:4" x14ac:dyDescent="0.2">
      <c r="D3110" s="22"/>
    </row>
    <row r="3111" spans="4:4" x14ac:dyDescent="0.2">
      <c r="D3111" s="22"/>
    </row>
    <row r="3112" spans="4:4" x14ac:dyDescent="0.2">
      <c r="D3112" s="22"/>
    </row>
    <row r="3113" spans="4:4" x14ac:dyDescent="0.2">
      <c r="D3113" s="22"/>
    </row>
    <row r="3114" spans="4:4" x14ac:dyDescent="0.2">
      <c r="D3114" s="22"/>
    </row>
    <row r="3115" spans="4:4" x14ac:dyDescent="0.2">
      <c r="D3115" s="22"/>
    </row>
    <row r="3116" spans="4:4" x14ac:dyDescent="0.2">
      <c r="D3116" s="22"/>
    </row>
    <row r="3117" spans="4:4" x14ac:dyDescent="0.2">
      <c r="D3117" s="22"/>
    </row>
    <row r="3118" spans="4:4" x14ac:dyDescent="0.2">
      <c r="D3118" s="22"/>
    </row>
    <row r="3119" spans="4:4" x14ac:dyDescent="0.2">
      <c r="D3119" s="22"/>
    </row>
    <row r="3120" spans="4:4" x14ac:dyDescent="0.2">
      <c r="D3120" s="22"/>
    </row>
    <row r="3121" spans="4:4" x14ac:dyDescent="0.2">
      <c r="D3121" s="22"/>
    </row>
    <row r="3122" spans="4:4" x14ac:dyDescent="0.2">
      <c r="D3122" s="22"/>
    </row>
    <row r="3123" spans="4:4" x14ac:dyDescent="0.2">
      <c r="D3123" s="22"/>
    </row>
    <row r="3124" spans="4:4" x14ac:dyDescent="0.2">
      <c r="D3124" s="22"/>
    </row>
    <row r="3125" spans="4:4" x14ac:dyDescent="0.2">
      <c r="D3125" s="22"/>
    </row>
    <row r="3126" spans="4:4" x14ac:dyDescent="0.2">
      <c r="D3126" s="22"/>
    </row>
    <row r="3127" spans="4:4" x14ac:dyDescent="0.2">
      <c r="D3127" s="22"/>
    </row>
    <row r="3128" spans="4:4" x14ac:dyDescent="0.2">
      <c r="D3128" s="22"/>
    </row>
    <row r="3129" spans="4:4" x14ac:dyDescent="0.2">
      <c r="D3129" s="22"/>
    </row>
    <row r="3130" spans="4:4" x14ac:dyDescent="0.2">
      <c r="D3130" s="22"/>
    </row>
    <row r="3131" spans="4:4" x14ac:dyDescent="0.2">
      <c r="D3131" s="22"/>
    </row>
    <row r="3132" spans="4:4" x14ac:dyDescent="0.2">
      <c r="D3132" s="22"/>
    </row>
    <row r="3133" spans="4:4" x14ac:dyDescent="0.2">
      <c r="D3133" s="22"/>
    </row>
    <row r="3134" spans="4:4" x14ac:dyDescent="0.2">
      <c r="D3134" s="22"/>
    </row>
    <row r="3135" spans="4:4" x14ac:dyDescent="0.2">
      <c r="D3135" s="22"/>
    </row>
    <row r="3136" spans="4:4" x14ac:dyDescent="0.2">
      <c r="D3136" s="22"/>
    </row>
    <row r="3137" spans="4:4" x14ac:dyDescent="0.2">
      <c r="D3137" s="22"/>
    </row>
    <row r="3138" spans="4:4" x14ac:dyDescent="0.2">
      <c r="D3138" s="22"/>
    </row>
    <row r="3139" spans="4:4" x14ac:dyDescent="0.2">
      <c r="D3139" s="22"/>
    </row>
    <row r="3140" spans="4:4" x14ac:dyDescent="0.2">
      <c r="D3140" s="22"/>
    </row>
    <row r="3141" spans="4:4" x14ac:dyDescent="0.2">
      <c r="D3141" s="22"/>
    </row>
    <row r="3142" spans="4:4" x14ac:dyDescent="0.2">
      <c r="D3142" s="22"/>
    </row>
    <row r="3143" spans="4:4" x14ac:dyDescent="0.2">
      <c r="D3143" s="22"/>
    </row>
    <row r="3144" spans="4:4" x14ac:dyDescent="0.2">
      <c r="D3144" s="22"/>
    </row>
    <row r="3145" spans="4:4" x14ac:dyDescent="0.2">
      <c r="D3145" s="22"/>
    </row>
    <row r="3146" spans="4:4" x14ac:dyDescent="0.2">
      <c r="D3146" s="22"/>
    </row>
    <row r="3147" spans="4:4" x14ac:dyDescent="0.2">
      <c r="D3147" s="22"/>
    </row>
    <row r="3148" spans="4:4" x14ac:dyDescent="0.2">
      <c r="D3148" s="22"/>
    </row>
    <row r="3149" spans="4:4" x14ac:dyDescent="0.2">
      <c r="D3149" s="22"/>
    </row>
    <row r="3150" spans="4:4" x14ac:dyDescent="0.2">
      <c r="D3150" s="22"/>
    </row>
    <row r="3151" spans="4:4" x14ac:dyDescent="0.2">
      <c r="D3151" s="22"/>
    </row>
    <row r="3152" spans="4:4" x14ac:dyDescent="0.2">
      <c r="D3152" s="22"/>
    </row>
    <row r="3153" spans="4:4" x14ac:dyDescent="0.2">
      <c r="D3153" s="22"/>
    </row>
    <row r="3154" spans="4:4" x14ac:dyDescent="0.2">
      <c r="D3154" s="22"/>
    </row>
    <row r="3155" spans="4:4" x14ac:dyDescent="0.2">
      <c r="D3155" s="22"/>
    </row>
    <row r="3156" spans="4:4" x14ac:dyDescent="0.2">
      <c r="D3156" s="22"/>
    </row>
    <row r="3157" spans="4:4" x14ac:dyDescent="0.2">
      <c r="D3157" s="22"/>
    </row>
    <row r="3158" spans="4:4" x14ac:dyDescent="0.2">
      <c r="D3158" s="22"/>
    </row>
    <row r="3159" spans="4:4" x14ac:dyDescent="0.2">
      <c r="D3159" s="22"/>
    </row>
    <row r="3160" spans="4:4" x14ac:dyDescent="0.2">
      <c r="D3160" s="22"/>
    </row>
    <row r="3161" spans="4:4" x14ac:dyDescent="0.2">
      <c r="D3161" s="22"/>
    </row>
    <row r="3162" spans="4:4" x14ac:dyDescent="0.2">
      <c r="D3162" s="22"/>
    </row>
    <row r="3163" spans="4:4" x14ac:dyDescent="0.2">
      <c r="D3163" s="22"/>
    </row>
    <row r="3164" spans="4:4" x14ac:dyDescent="0.2">
      <c r="D3164" s="22"/>
    </row>
    <row r="3165" spans="4:4" x14ac:dyDescent="0.2">
      <c r="D3165" s="22"/>
    </row>
    <row r="3166" spans="4:4" x14ac:dyDescent="0.2">
      <c r="D3166" s="22"/>
    </row>
    <row r="3167" spans="4:4" x14ac:dyDescent="0.2">
      <c r="D3167" s="22"/>
    </row>
    <row r="3168" spans="4:4" x14ac:dyDescent="0.2">
      <c r="D3168" s="22"/>
    </row>
    <row r="3169" spans="4:4" x14ac:dyDescent="0.2">
      <c r="D3169" s="22"/>
    </row>
    <row r="3170" spans="4:4" x14ac:dyDescent="0.2">
      <c r="D3170" s="22"/>
    </row>
    <row r="3171" spans="4:4" x14ac:dyDescent="0.2">
      <c r="D3171" s="22"/>
    </row>
    <row r="3172" spans="4:4" x14ac:dyDescent="0.2">
      <c r="D3172" s="22"/>
    </row>
    <row r="3173" spans="4:4" x14ac:dyDescent="0.2">
      <c r="D3173" s="22"/>
    </row>
    <row r="3174" spans="4:4" x14ac:dyDescent="0.2">
      <c r="D3174" s="22"/>
    </row>
    <row r="3175" spans="4:4" x14ac:dyDescent="0.2">
      <c r="D3175" s="22"/>
    </row>
    <row r="3176" spans="4:4" x14ac:dyDescent="0.2">
      <c r="D3176" s="22"/>
    </row>
    <row r="3177" spans="4:4" x14ac:dyDescent="0.2">
      <c r="D3177" s="22"/>
    </row>
    <row r="3178" spans="4:4" x14ac:dyDescent="0.2">
      <c r="D3178" s="22"/>
    </row>
    <row r="3179" spans="4:4" x14ac:dyDescent="0.2">
      <c r="D3179" s="22"/>
    </row>
    <row r="3180" spans="4:4" x14ac:dyDescent="0.2">
      <c r="D3180" s="22"/>
    </row>
    <row r="3181" spans="4:4" x14ac:dyDescent="0.2">
      <c r="D3181" s="22"/>
    </row>
    <row r="3182" spans="4:4" x14ac:dyDescent="0.2">
      <c r="D3182" s="22"/>
    </row>
    <row r="3183" spans="4:4" x14ac:dyDescent="0.2">
      <c r="D3183" s="22"/>
    </row>
    <row r="3184" spans="4:4" x14ac:dyDescent="0.2">
      <c r="D3184" s="22"/>
    </row>
    <row r="3185" spans="4:4" x14ac:dyDescent="0.2">
      <c r="D3185" s="22"/>
    </row>
    <row r="3186" spans="4:4" x14ac:dyDescent="0.2">
      <c r="D3186" s="22"/>
    </row>
    <row r="3187" spans="4:4" x14ac:dyDescent="0.2">
      <c r="D3187" s="22"/>
    </row>
    <row r="3188" spans="4:4" x14ac:dyDescent="0.2">
      <c r="D3188" s="22"/>
    </row>
    <row r="3189" spans="4:4" x14ac:dyDescent="0.2">
      <c r="D3189" s="22"/>
    </row>
    <row r="3190" spans="4:4" x14ac:dyDescent="0.2">
      <c r="D3190" s="22"/>
    </row>
    <row r="3191" spans="4:4" x14ac:dyDescent="0.2">
      <c r="D3191" s="22"/>
    </row>
    <row r="3192" spans="4:4" x14ac:dyDescent="0.2">
      <c r="D3192" s="22"/>
    </row>
    <row r="3193" spans="4:4" x14ac:dyDescent="0.2">
      <c r="D3193" s="22"/>
    </row>
    <row r="3194" spans="4:4" x14ac:dyDescent="0.2">
      <c r="D3194" s="22"/>
    </row>
    <row r="3195" spans="4:4" x14ac:dyDescent="0.2">
      <c r="D3195" s="22"/>
    </row>
    <row r="3196" spans="4:4" x14ac:dyDescent="0.2">
      <c r="D3196" s="22"/>
    </row>
    <row r="3197" spans="4:4" x14ac:dyDescent="0.2">
      <c r="D3197" s="22"/>
    </row>
    <row r="3198" spans="4:4" x14ac:dyDescent="0.2">
      <c r="D3198" s="22"/>
    </row>
    <row r="3199" spans="4:4" x14ac:dyDescent="0.2">
      <c r="D3199" s="22"/>
    </row>
    <row r="3200" spans="4:4" x14ac:dyDescent="0.2">
      <c r="D3200" s="22"/>
    </row>
    <row r="3201" spans="4:4" x14ac:dyDescent="0.2">
      <c r="D3201" s="22"/>
    </row>
    <row r="3202" spans="4:4" x14ac:dyDescent="0.2">
      <c r="D3202" s="22"/>
    </row>
    <row r="3203" spans="4:4" x14ac:dyDescent="0.2">
      <c r="D3203" s="22"/>
    </row>
    <row r="3204" spans="4:4" x14ac:dyDescent="0.2">
      <c r="D3204" s="22"/>
    </row>
    <row r="3205" spans="4:4" x14ac:dyDescent="0.2">
      <c r="D3205" s="22"/>
    </row>
    <row r="3206" spans="4:4" x14ac:dyDescent="0.2">
      <c r="D3206" s="22"/>
    </row>
    <row r="3207" spans="4:4" x14ac:dyDescent="0.2">
      <c r="D3207" s="22"/>
    </row>
    <row r="3208" spans="4:4" x14ac:dyDescent="0.2">
      <c r="D3208" s="22"/>
    </row>
    <row r="3209" spans="4:4" x14ac:dyDescent="0.2">
      <c r="D3209" s="22"/>
    </row>
    <row r="3210" spans="4:4" x14ac:dyDescent="0.2">
      <c r="D3210" s="22"/>
    </row>
    <row r="3211" spans="4:4" x14ac:dyDescent="0.2">
      <c r="D3211" s="22"/>
    </row>
    <row r="3212" spans="4:4" x14ac:dyDescent="0.2">
      <c r="D3212" s="22"/>
    </row>
    <row r="3213" spans="4:4" x14ac:dyDescent="0.2">
      <c r="D3213" s="22"/>
    </row>
    <row r="3214" spans="4:4" x14ac:dyDescent="0.2">
      <c r="D3214" s="22"/>
    </row>
    <row r="3215" spans="4:4" x14ac:dyDescent="0.2">
      <c r="D3215" s="22"/>
    </row>
    <row r="3216" spans="4:4" x14ac:dyDescent="0.2">
      <c r="D3216" s="22"/>
    </row>
    <row r="3217" spans="4:4" x14ac:dyDescent="0.2">
      <c r="D3217" s="22"/>
    </row>
    <row r="3218" spans="4:4" x14ac:dyDescent="0.2">
      <c r="D3218" s="22"/>
    </row>
    <row r="3219" spans="4:4" x14ac:dyDescent="0.2">
      <c r="D3219" s="22"/>
    </row>
    <row r="3220" spans="4:4" x14ac:dyDescent="0.2">
      <c r="D3220" s="22"/>
    </row>
    <row r="3221" spans="4:4" x14ac:dyDescent="0.2">
      <c r="D3221" s="22"/>
    </row>
    <row r="3222" spans="4:4" x14ac:dyDescent="0.2">
      <c r="D3222" s="22"/>
    </row>
    <row r="3223" spans="4:4" x14ac:dyDescent="0.2">
      <c r="D3223" s="22"/>
    </row>
    <row r="3224" spans="4:4" x14ac:dyDescent="0.2">
      <c r="D3224" s="22"/>
    </row>
    <row r="3225" spans="4:4" x14ac:dyDescent="0.2">
      <c r="D3225" s="22"/>
    </row>
    <row r="3226" spans="4:4" x14ac:dyDescent="0.2">
      <c r="D3226" s="22"/>
    </row>
    <row r="3227" spans="4:4" x14ac:dyDescent="0.2">
      <c r="D3227" s="22"/>
    </row>
    <row r="3228" spans="4:4" x14ac:dyDescent="0.2">
      <c r="D3228" s="22"/>
    </row>
    <row r="3229" spans="4:4" x14ac:dyDescent="0.2">
      <c r="D3229" s="22"/>
    </row>
    <row r="3230" spans="4:4" x14ac:dyDescent="0.2">
      <c r="D3230" s="22"/>
    </row>
    <row r="3231" spans="4:4" x14ac:dyDescent="0.2">
      <c r="D3231" s="22"/>
    </row>
    <row r="3232" spans="4:4" x14ac:dyDescent="0.2">
      <c r="D3232" s="22"/>
    </row>
    <row r="3233" spans="4:4" x14ac:dyDescent="0.2">
      <c r="D3233" s="22"/>
    </row>
    <row r="3234" spans="4:4" x14ac:dyDescent="0.2">
      <c r="D3234" s="22"/>
    </row>
    <row r="3235" spans="4:4" x14ac:dyDescent="0.2">
      <c r="D3235" s="22"/>
    </row>
    <row r="3236" spans="4:4" x14ac:dyDescent="0.2">
      <c r="D3236" s="22"/>
    </row>
    <row r="3237" spans="4:4" x14ac:dyDescent="0.2">
      <c r="D3237" s="22"/>
    </row>
    <row r="3238" spans="4:4" x14ac:dyDescent="0.2">
      <c r="D3238" s="22"/>
    </row>
    <row r="3239" spans="4:4" x14ac:dyDescent="0.2">
      <c r="D3239" s="22"/>
    </row>
    <row r="3240" spans="4:4" x14ac:dyDescent="0.2">
      <c r="D3240" s="22"/>
    </row>
    <row r="3241" spans="4:4" x14ac:dyDescent="0.2">
      <c r="D3241" s="22"/>
    </row>
    <row r="3242" spans="4:4" x14ac:dyDescent="0.2">
      <c r="D3242" s="22"/>
    </row>
    <row r="3243" spans="4:4" x14ac:dyDescent="0.2">
      <c r="D3243" s="22"/>
    </row>
    <row r="3244" spans="4:4" x14ac:dyDescent="0.2">
      <c r="D3244" s="22"/>
    </row>
    <row r="3245" spans="4:4" x14ac:dyDescent="0.2">
      <c r="D3245" s="22"/>
    </row>
    <row r="3246" spans="4:4" x14ac:dyDescent="0.2">
      <c r="D3246" s="22"/>
    </row>
    <row r="3247" spans="4:4" x14ac:dyDescent="0.2">
      <c r="D3247" s="22"/>
    </row>
    <row r="3248" spans="4:4" x14ac:dyDescent="0.2">
      <c r="D3248" s="22"/>
    </row>
    <row r="3249" spans="4:4" x14ac:dyDescent="0.2">
      <c r="D3249" s="22"/>
    </row>
    <row r="3250" spans="4:4" x14ac:dyDescent="0.2">
      <c r="D3250" s="22"/>
    </row>
    <row r="3251" spans="4:4" x14ac:dyDescent="0.2">
      <c r="D3251" s="22"/>
    </row>
    <row r="3252" spans="4:4" x14ac:dyDescent="0.2">
      <c r="D3252" s="22"/>
    </row>
    <row r="3253" spans="4:4" x14ac:dyDescent="0.2">
      <c r="D3253" s="22"/>
    </row>
    <row r="3254" spans="4:4" x14ac:dyDescent="0.2">
      <c r="D3254" s="22"/>
    </row>
    <row r="3255" spans="4:4" x14ac:dyDescent="0.2">
      <c r="D3255" s="22"/>
    </row>
    <row r="3256" spans="4:4" x14ac:dyDescent="0.2">
      <c r="D3256" s="22"/>
    </row>
    <row r="3257" spans="4:4" x14ac:dyDescent="0.2">
      <c r="D3257" s="22"/>
    </row>
    <row r="3258" spans="4:4" x14ac:dyDescent="0.2">
      <c r="D3258" s="22"/>
    </row>
    <row r="3259" spans="4:4" x14ac:dyDescent="0.2">
      <c r="D3259" s="22"/>
    </row>
    <row r="3260" spans="4:4" x14ac:dyDescent="0.2">
      <c r="D3260" s="22"/>
    </row>
    <row r="3261" spans="4:4" x14ac:dyDescent="0.2">
      <c r="D3261" s="22"/>
    </row>
    <row r="3262" spans="4:4" x14ac:dyDescent="0.2">
      <c r="D3262" s="22"/>
    </row>
    <row r="3263" spans="4:4" x14ac:dyDescent="0.2">
      <c r="D3263" s="22"/>
    </row>
    <row r="3264" spans="4:4" x14ac:dyDescent="0.2">
      <c r="D3264" s="22"/>
    </row>
    <row r="3265" spans="4:4" x14ac:dyDescent="0.2">
      <c r="D3265" s="22"/>
    </row>
    <row r="3266" spans="4:4" x14ac:dyDescent="0.2">
      <c r="D3266" s="22"/>
    </row>
    <row r="3267" spans="4:4" x14ac:dyDescent="0.2">
      <c r="D3267" s="22"/>
    </row>
    <row r="3268" spans="4:4" x14ac:dyDescent="0.2">
      <c r="D3268" s="22"/>
    </row>
    <row r="3269" spans="4:4" x14ac:dyDescent="0.2">
      <c r="D3269" s="22"/>
    </row>
    <row r="3270" spans="4:4" x14ac:dyDescent="0.2">
      <c r="D3270" s="22"/>
    </row>
    <row r="3271" spans="4:4" x14ac:dyDescent="0.2">
      <c r="D3271" s="22"/>
    </row>
    <row r="3272" spans="4:4" x14ac:dyDescent="0.2">
      <c r="D3272" s="22"/>
    </row>
    <row r="3273" spans="4:4" x14ac:dyDescent="0.2">
      <c r="D3273" s="22"/>
    </row>
    <row r="3274" spans="4:4" x14ac:dyDescent="0.2">
      <c r="D3274" s="22"/>
    </row>
    <row r="3275" spans="4:4" x14ac:dyDescent="0.2">
      <c r="D3275" s="22"/>
    </row>
    <row r="3276" spans="4:4" x14ac:dyDescent="0.2">
      <c r="D3276" s="22"/>
    </row>
    <row r="3277" spans="4:4" x14ac:dyDescent="0.2">
      <c r="D3277" s="22"/>
    </row>
    <row r="3278" spans="4:4" x14ac:dyDescent="0.2">
      <c r="D3278" s="22"/>
    </row>
    <row r="3279" spans="4:4" x14ac:dyDescent="0.2">
      <c r="D3279" s="22"/>
    </row>
    <row r="3280" spans="4:4" x14ac:dyDescent="0.2">
      <c r="D3280" s="22"/>
    </row>
    <row r="3281" spans="4:4" x14ac:dyDescent="0.2">
      <c r="D3281" s="22"/>
    </row>
    <row r="3282" spans="4:4" x14ac:dyDescent="0.2">
      <c r="D3282" s="22"/>
    </row>
    <row r="3283" spans="4:4" x14ac:dyDescent="0.2">
      <c r="D3283" s="22"/>
    </row>
    <row r="3284" spans="4:4" x14ac:dyDescent="0.2">
      <c r="D3284" s="22"/>
    </row>
    <row r="3285" spans="4:4" x14ac:dyDescent="0.2">
      <c r="D3285" s="22"/>
    </row>
    <row r="3286" spans="4:4" x14ac:dyDescent="0.2">
      <c r="D3286" s="22"/>
    </row>
    <row r="3287" spans="4:4" x14ac:dyDescent="0.2">
      <c r="D3287" s="22"/>
    </row>
    <row r="3288" spans="4:4" x14ac:dyDescent="0.2">
      <c r="D3288" s="22"/>
    </row>
    <row r="3289" spans="4:4" x14ac:dyDescent="0.2">
      <c r="D3289" s="22"/>
    </row>
    <row r="3290" spans="4:4" x14ac:dyDescent="0.2">
      <c r="D3290" s="22"/>
    </row>
    <row r="3291" spans="4:4" x14ac:dyDescent="0.2">
      <c r="D3291" s="22"/>
    </row>
    <row r="3292" spans="4:4" x14ac:dyDescent="0.2">
      <c r="D3292" s="22"/>
    </row>
    <row r="3293" spans="4:4" x14ac:dyDescent="0.2">
      <c r="D3293" s="22"/>
    </row>
    <row r="3294" spans="4:4" x14ac:dyDescent="0.2">
      <c r="D3294" s="22"/>
    </row>
    <row r="3295" spans="4:4" x14ac:dyDescent="0.2">
      <c r="D3295" s="22"/>
    </row>
    <row r="3296" spans="4:4" x14ac:dyDescent="0.2">
      <c r="D3296" s="22"/>
    </row>
    <row r="3297" spans="4:4" x14ac:dyDescent="0.2">
      <c r="D3297" s="22"/>
    </row>
    <row r="3298" spans="4:4" x14ac:dyDescent="0.2">
      <c r="D3298" s="22"/>
    </row>
    <row r="3299" spans="4:4" x14ac:dyDescent="0.2">
      <c r="D3299" s="22"/>
    </row>
    <row r="3300" spans="4:4" x14ac:dyDescent="0.2">
      <c r="D3300" s="22"/>
    </row>
    <row r="3301" spans="4:4" x14ac:dyDescent="0.2">
      <c r="D3301" s="22"/>
    </row>
    <row r="3302" spans="4:4" x14ac:dyDescent="0.2">
      <c r="D3302" s="22"/>
    </row>
    <row r="3303" spans="4:4" x14ac:dyDescent="0.2">
      <c r="D3303" s="22"/>
    </row>
    <row r="3304" spans="4:4" x14ac:dyDescent="0.2">
      <c r="D3304" s="22"/>
    </row>
    <row r="3305" spans="4:4" x14ac:dyDescent="0.2">
      <c r="D3305" s="22"/>
    </row>
    <row r="3306" spans="4:4" x14ac:dyDescent="0.2">
      <c r="D3306" s="22"/>
    </row>
    <row r="3307" spans="4:4" x14ac:dyDescent="0.2">
      <c r="D3307" s="22"/>
    </row>
    <row r="3308" spans="4:4" x14ac:dyDescent="0.2">
      <c r="D3308" s="22"/>
    </row>
    <row r="3309" spans="4:4" x14ac:dyDescent="0.2">
      <c r="D3309" s="22"/>
    </row>
    <row r="3310" spans="4:4" x14ac:dyDescent="0.2">
      <c r="D3310" s="22"/>
    </row>
    <row r="3311" spans="4:4" x14ac:dyDescent="0.2">
      <c r="D3311" s="22"/>
    </row>
    <row r="3312" spans="4:4" x14ac:dyDescent="0.2">
      <c r="D3312" s="22"/>
    </row>
    <row r="3313" spans="4:4" x14ac:dyDescent="0.2">
      <c r="D3313" s="22"/>
    </row>
    <row r="3314" spans="4:4" x14ac:dyDescent="0.2">
      <c r="D3314" s="22"/>
    </row>
    <row r="3315" spans="4:4" x14ac:dyDescent="0.2">
      <c r="D3315" s="22"/>
    </row>
    <row r="3316" spans="4:4" x14ac:dyDescent="0.2">
      <c r="D3316" s="22"/>
    </row>
    <row r="3317" spans="4:4" x14ac:dyDescent="0.2">
      <c r="D3317" s="22"/>
    </row>
    <row r="3318" spans="4:4" x14ac:dyDescent="0.2">
      <c r="D3318" s="22"/>
    </row>
    <row r="3319" spans="4:4" x14ac:dyDescent="0.2">
      <c r="D3319" s="22"/>
    </row>
    <row r="3320" spans="4:4" x14ac:dyDescent="0.2">
      <c r="D3320" s="22"/>
    </row>
    <row r="3321" spans="4:4" x14ac:dyDescent="0.2">
      <c r="D3321" s="22"/>
    </row>
    <row r="3322" spans="4:4" x14ac:dyDescent="0.2">
      <c r="D3322" s="22"/>
    </row>
    <row r="3323" spans="4:4" x14ac:dyDescent="0.2">
      <c r="D3323" s="22"/>
    </row>
    <row r="3324" spans="4:4" x14ac:dyDescent="0.2">
      <c r="D3324" s="22"/>
    </row>
    <row r="3325" spans="4:4" x14ac:dyDescent="0.2">
      <c r="D3325" s="22"/>
    </row>
    <row r="3326" spans="4:4" x14ac:dyDescent="0.2">
      <c r="D3326" s="22"/>
    </row>
    <row r="3327" spans="4:4" x14ac:dyDescent="0.2">
      <c r="D3327" s="22"/>
    </row>
    <row r="3328" spans="4:4" x14ac:dyDescent="0.2">
      <c r="D3328" s="22"/>
    </row>
    <row r="3329" spans="4:4" x14ac:dyDescent="0.2">
      <c r="D3329" s="22"/>
    </row>
    <row r="3330" spans="4:4" x14ac:dyDescent="0.2">
      <c r="D3330" s="22"/>
    </row>
    <row r="3331" spans="4:4" x14ac:dyDescent="0.2">
      <c r="D3331" s="22"/>
    </row>
    <row r="3332" spans="4:4" x14ac:dyDescent="0.2">
      <c r="D3332" s="22"/>
    </row>
    <row r="3333" spans="4:4" x14ac:dyDescent="0.2">
      <c r="D3333" s="22"/>
    </row>
    <row r="3334" spans="4:4" x14ac:dyDescent="0.2">
      <c r="D3334" s="22"/>
    </row>
    <row r="3335" spans="4:4" x14ac:dyDescent="0.2">
      <c r="D3335" s="22"/>
    </row>
    <row r="3336" spans="4:4" x14ac:dyDescent="0.2">
      <c r="D3336" s="22"/>
    </row>
    <row r="3337" spans="4:4" x14ac:dyDescent="0.2">
      <c r="D3337" s="22"/>
    </row>
    <row r="3338" spans="4:4" x14ac:dyDescent="0.2">
      <c r="D3338" s="22"/>
    </row>
    <row r="3339" spans="4:4" x14ac:dyDescent="0.2">
      <c r="D3339" s="22"/>
    </row>
    <row r="3340" spans="4:4" x14ac:dyDescent="0.2">
      <c r="D3340" s="22"/>
    </row>
    <row r="3341" spans="4:4" x14ac:dyDescent="0.2">
      <c r="D3341" s="22"/>
    </row>
    <row r="3342" spans="4:4" x14ac:dyDescent="0.2">
      <c r="D3342" s="22"/>
    </row>
    <row r="3343" spans="4:4" x14ac:dyDescent="0.2">
      <c r="D3343" s="22"/>
    </row>
    <row r="3344" spans="4:4" x14ac:dyDescent="0.2">
      <c r="D3344" s="22"/>
    </row>
    <row r="3345" spans="4:4" x14ac:dyDescent="0.2">
      <c r="D3345" s="22"/>
    </row>
    <row r="3346" spans="4:4" x14ac:dyDescent="0.2">
      <c r="D3346" s="22"/>
    </row>
    <row r="3347" spans="4:4" x14ac:dyDescent="0.2">
      <c r="D3347" s="22"/>
    </row>
    <row r="3348" spans="4:4" x14ac:dyDescent="0.2">
      <c r="D3348" s="22"/>
    </row>
    <row r="3349" spans="4:4" x14ac:dyDescent="0.2">
      <c r="D3349" s="22"/>
    </row>
    <row r="3350" spans="4:4" x14ac:dyDescent="0.2">
      <c r="D3350" s="22"/>
    </row>
    <row r="3351" spans="4:4" x14ac:dyDescent="0.2">
      <c r="D3351" s="22"/>
    </row>
    <row r="3352" spans="4:4" x14ac:dyDescent="0.2">
      <c r="D3352" s="22"/>
    </row>
    <row r="3353" spans="4:4" x14ac:dyDescent="0.2">
      <c r="D3353" s="22"/>
    </row>
    <row r="3354" spans="4:4" x14ac:dyDescent="0.2">
      <c r="D3354" s="22"/>
    </row>
    <row r="3355" spans="4:4" x14ac:dyDescent="0.2">
      <c r="D3355" s="22"/>
    </row>
    <row r="3356" spans="4:4" x14ac:dyDescent="0.2">
      <c r="D3356" s="22"/>
    </row>
    <row r="3357" spans="4:4" x14ac:dyDescent="0.2">
      <c r="D3357" s="22"/>
    </row>
    <row r="3358" spans="4:4" x14ac:dyDescent="0.2">
      <c r="D3358" s="22"/>
    </row>
    <row r="3359" spans="4:4" x14ac:dyDescent="0.2">
      <c r="D3359" s="22"/>
    </row>
    <row r="3360" spans="4:4" x14ac:dyDescent="0.2">
      <c r="D3360" s="22"/>
    </row>
    <row r="3361" spans="4:4" x14ac:dyDescent="0.2">
      <c r="D3361" s="22"/>
    </row>
    <row r="3362" spans="4:4" x14ac:dyDescent="0.2">
      <c r="D3362" s="22"/>
    </row>
    <row r="3363" spans="4:4" x14ac:dyDescent="0.2">
      <c r="D3363" s="22"/>
    </row>
    <row r="3364" spans="4:4" x14ac:dyDescent="0.2">
      <c r="D3364" s="22"/>
    </row>
    <row r="3365" spans="4:4" x14ac:dyDescent="0.2">
      <c r="D3365" s="22"/>
    </row>
    <row r="3366" spans="4:4" x14ac:dyDescent="0.2">
      <c r="D3366" s="22"/>
    </row>
    <row r="3367" spans="4:4" x14ac:dyDescent="0.2">
      <c r="D3367" s="22"/>
    </row>
    <row r="3368" spans="4:4" x14ac:dyDescent="0.2">
      <c r="D3368" s="22"/>
    </row>
    <row r="3369" spans="4:4" x14ac:dyDescent="0.2">
      <c r="D3369" s="22"/>
    </row>
    <row r="3370" spans="4:4" x14ac:dyDescent="0.2">
      <c r="D3370" s="22"/>
    </row>
    <row r="3371" spans="4:4" x14ac:dyDescent="0.2">
      <c r="D3371" s="22"/>
    </row>
    <row r="3372" spans="4:4" x14ac:dyDescent="0.2">
      <c r="D3372" s="22"/>
    </row>
    <row r="3373" spans="4:4" x14ac:dyDescent="0.2">
      <c r="D3373" s="22"/>
    </row>
    <row r="3374" spans="4:4" x14ac:dyDescent="0.2">
      <c r="D3374" s="22"/>
    </row>
    <row r="3375" spans="4:4" x14ac:dyDescent="0.2">
      <c r="D3375" s="22"/>
    </row>
    <row r="3376" spans="4:4" x14ac:dyDescent="0.2">
      <c r="D3376" s="22"/>
    </row>
    <row r="3377" spans="4:4" x14ac:dyDescent="0.2">
      <c r="D3377" s="22"/>
    </row>
    <row r="3378" spans="4:4" x14ac:dyDescent="0.2">
      <c r="D3378" s="22"/>
    </row>
    <row r="3379" spans="4:4" x14ac:dyDescent="0.2">
      <c r="D3379" s="22"/>
    </row>
    <row r="3380" spans="4:4" x14ac:dyDescent="0.2">
      <c r="D3380" s="22"/>
    </row>
    <row r="3381" spans="4:4" x14ac:dyDescent="0.2">
      <c r="D3381" s="22"/>
    </row>
    <row r="3382" spans="4:4" x14ac:dyDescent="0.2">
      <c r="D3382" s="22"/>
    </row>
    <row r="3383" spans="4:4" x14ac:dyDescent="0.2">
      <c r="D3383" s="22"/>
    </row>
    <row r="3384" spans="4:4" x14ac:dyDescent="0.2">
      <c r="D3384" s="22"/>
    </row>
    <row r="3385" spans="4:4" x14ac:dyDescent="0.2">
      <c r="D3385" s="22"/>
    </row>
    <row r="3386" spans="4:4" x14ac:dyDescent="0.2">
      <c r="D3386" s="22"/>
    </row>
    <row r="3387" spans="4:4" x14ac:dyDescent="0.2">
      <c r="D3387" s="22"/>
    </row>
    <row r="3388" spans="4:4" x14ac:dyDescent="0.2">
      <c r="D3388" s="22"/>
    </row>
    <row r="3389" spans="4:4" x14ac:dyDescent="0.2">
      <c r="D3389" s="22"/>
    </row>
    <row r="3390" spans="4:4" x14ac:dyDescent="0.2">
      <c r="D3390" s="22"/>
    </row>
    <row r="3391" spans="4:4" x14ac:dyDescent="0.2">
      <c r="D3391" s="22"/>
    </row>
    <row r="3392" spans="4:4" x14ac:dyDescent="0.2">
      <c r="D3392" s="22"/>
    </row>
    <row r="3393" spans="4:4" x14ac:dyDescent="0.2">
      <c r="D3393" s="22"/>
    </row>
    <row r="3394" spans="4:4" x14ac:dyDescent="0.2">
      <c r="D3394" s="22"/>
    </row>
    <row r="3395" spans="4:4" x14ac:dyDescent="0.2">
      <c r="D3395" s="22"/>
    </row>
    <row r="3396" spans="4:4" x14ac:dyDescent="0.2">
      <c r="D3396" s="22"/>
    </row>
    <row r="3397" spans="4:4" x14ac:dyDescent="0.2">
      <c r="D3397" s="22"/>
    </row>
    <row r="3398" spans="4:4" x14ac:dyDescent="0.2">
      <c r="D3398" s="22"/>
    </row>
    <row r="3399" spans="4:4" x14ac:dyDescent="0.2">
      <c r="D3399" s="22"/>
    </row>
    <row r="3400" spans="4:4" x14ac:dyDescent="0.2">
      <c r="D3400" s="22"/>
    </row>
    <row r="3401" spans="4:4" x14ac:dyDescent="0.2">
      <c r="D3401" s="22"/>
    </row>
    <row r="3402" spans="4:4" x14ac:dyDescent="0.2">
      <c r="D3402" s="22"/>
    </row>
    <row r="3403" spans="4:4" x14ac:dyDescent="0.2">
      <c r="D3403" s="22"/>
    </row>
    <row r="3404" spans="4:4" x14ac:dyDescent="0.2">
      <c r="D3404" s="22"/>
    </row>
    <row r="3405" spans="4:4" x14ac:dyDescent="0.2">
      <c r="D3405" s="22"/>
    </row>
    <row r="3406" spans="4:4" x14ac:dyDescent="0.2">
      <c r="D3406" s="22"/>
    </row>
    <row r="3407" spans="4:4" x14ac:dyDescent="0.2">
      <c r="D3407" s="22"/>
    </row>
    <row r="3408" spans="4:4" x14ac:dyDescent="0.2">
      <c r="D3408" s="22"/>
    </row>
    <row r="3409" spans="4:4" x14ac:dyDescent="0.2">
      <c r="D3409" s="22"/>
    </row>
    <row r="3410" spans="4:4" x14ac:dyDescent="0.2">
      <c r="D3410" s="22"/>
    </row>
    <row r="3411" spans="4:4" x14ac:dyDescent="0.2">
      <c r="D3411" s="22"/>
    </row>
    <row r="3412" spans="4:4" x14ac:dyDescent="0.2">
      <c r="D3412" s="22"/>
    </row>
    <row r="3413" spans="4:4" x14ac:dyDescent="0.2">
      <c r="D3413" s="22"/>
    </row>
    <row r="3414" spans="4:4" x14ac:dyDescent="0.2">
      <c r="D3414" s="22"/>
    </row>
    <row r="3415" spans="4:4" x14ac:dyDescent="0.2">
      <c r="D3415" s="22"/>
    </row>
    <row r="3416" spans="4:4" x14ac:dyDescent="0.2">
      <c r="D3416" s="22"/>
    </row>
    <row r="3417" spans="4:4" x14ac:dyDescent="0.2">
      <c r="D3417" s="22"/>
    </row>
    <row r="3418" spans="4:4" x14ac:dyDescent="0.2">
      <c r="D3418" s="22"/>
    </row>
    <row r="3419" spans="4:4" x14ac:dyDescent="0.2">
      <c r="D3419" s="22"/>
    </row>
    <row r="3420" spans="4:4" x14ac:dyDescent="0.2">
      <c r="D3420" s="22"/>
    </row>
    <row r="3421" spans="4:4" x14ac:dyDescent="0.2">
      <c r="D3421" s="22"/>
    </row>
    <row r="3422" spans="4:4" x14ac:dyDescent="0.2">
      <c r="D3422" s="22"/>
    </row>
    <row r="3423" spans="4:4" x14ac:dyDescent="0.2">
      <c r="D3423" s="22"/>
    </row>
    <row r="3424" spans="4:4" x14ac:dyDescent="0.2">
      <c r="D3424" s="22"/>
    </row>
    <row r="3425" spans="4:4" x14ac:dyDescent="0.2">
      <c r="D3425" s="22"/>
    </row>
    <row r="3426" spans="4:4" x14ac:dyDescent="0.2">
      <c r="D3426" s="22"/>
    </row>
    <row r="3427" spans="4:4" x14ac:dyDescent="0.2">
      <c r="D3427" s="22"/>
    </row>
    <row r="3428" spans="4:4" x14ac:dyDescent="0.2">
      <c r="D3428" s="22"/>
    </row>
    <row r="3429" spans="4:4" x14ac:dyDescent="0.2">
      <c r="D3429" s="22"/>
    </row>
    <row r="3430" spans="4:4" x14ac:dyDescent="0.2">
      <c r="D3430" s="22"/>
    </row>
    <row r="3431" spans="4:4" x14ac:dyDescent="0.2">
      <c r="D3431" s="22"/>
    </row>
    <row r="3432" spans="4:4" x14ac:dyDescent="0.2">
      <c r="D3432" s="22"/>
    </row>
    <row r="3433" spans="4:4" x14ac:dyDescent="0.2">
      <c r="D3433" s="22"/>
    </row>
    <row r="3434" spans="4:4" x14ac:dyDescent="0.2">
      <c r="D3434" s="22"/>
    </row>
    <row r="3435" spans="4:4" x14ac:dyDescent="0.2">
      <c r="D3435" s="22"/>
    </row>
    <row r="3436" spans="4:4" x14ac:dyDescent="0.2">
      <c r="D3436" s="22"/>
    </row>
    <row r="3437" spans="4:4" x14ac:dyDescent="0.2">
      <c r="D3437" s="22"/>
    </row>
    <row r="3438" spans="4:4" x14ac:dyDescent="0.2">
      <c r="D3438" s="22"/>
    </row>
    <row r="3439" spans="4:4" x14ac:dyDescent="0.2">
      <c r="D3439" s="22"/>
    </row>
    <row r="3440" spans="4:4" x14ac:dyDescent="0.2">
      <c r="D3440" s="22"/>
    </row>
    <row r="3441" spans="4:4" x14ac:dyDescent="0.2">
      <c r="D3441" s="22"/>
    </row>
    <row r="3442" spans="4:4" x14ac:dyDescent="0.2">
      <c r="D3442" s="22"/>
    </row>
    <row r="3443" spans="4:4" x14ac:dyDescent="0.2">
      <c r="D3443" s="22"/>
    </row>
    <row r="3444" spans="4:4" x14ac:dyDescent="0.2">
      <c r="D3444" s="22"/>
    </row>
    <row r="3445" spans="4:4" x14ac:dyDescent="0.2">
      <c r="D3445" s="22"/>
    </row>
    <row r="3446" spans="4:4" x14ac:dyDescent="0.2">
      <c r="D3446" s="22"/>
    </row>
    <row r="3447" spans="4:4" x14ac:dyDescent="0.2">
      <c r="D3447" s="22"/>
    </row>
    <row r="3448" spans="4:4" x14ac:dyDescent="0.2">
      <c r="D3448" s="22"/>
    </row>
    <row r="3449" spans="4:4" x14ac:dyDescent="0.2">
      <c r="D3449" s="22"/>
    </row>
    <row r="3450" spans="4:4" x14ac:dyDescent="0.2">
      <c r="D3450" s="22"/>
    </row>
    <row r="3451" spans="4:4" x14ac:dyDescent="0.2">
      <c r="D3451" s="22"/>
    </row>
    <row r="3452" spans="4:4" x14ac:dyDescent="0.2">
      <c r="D3452" s="22"/>
    </row>
    <row r="3453" spans="4:4" x14ac:dyDescent="0.2">
      <c r="D3453" s="22"/>
    </row>
    <row r="3454" spans="4:4" x14ac:dyDescent="0.2">
      <c r="D3454" s="22"/>
    </row>
    <row r="3455" spans="4:4" x14ac:dyDescent="0.2">
      <c r="D3455" s="22"/>
    </row>
    <row r="3456" spans="4:4" x14ac:dyDescent="0.2">
      <c r="D3456" s="22"/>
    </row>
    <row r="3457" spans="4:4" x14ac:dyDescent="0.2">
      <c r="D3457" s="22"/>
    </row>
    <row r="3458" spans="4:4" x14ac:dyDescent="0.2">
      <c r="D3458" s="22"/>
    </row>
    <row r="3459" spans="4:4" x14ac:dyDescent="0.2">
      <c r="D3459" s="22"/>
    </row>
    <row r="3460" spans="4:4" x14ac:dyDescent="0.2">
      <c r="D3460" s="22"/>
    </row>
    <row r="3461" spans="4:4" x14ac:dyDescent="0.2">
      <c r="D3461" s="22"/>
    </row>
    <row r="3462" spans="4:4" x14ac:dyDescent="0.2">
      <c r="D3462" s="22"/>
    </row>
    <row r="3463" spans="4:4" x14ac:dyDescent="0.2">
      <c r="D3463" s="22"/>
    </row>
    <row r="3464" spans="4:4" x14ac:dyDescent="0.2">
      <c r="D3464" s="22"/>
    </row>
    <row r="3465" spans="4:4" x14ac:dyDescent="0.2">
      <c r="D3465" s="22"/>
    </row>
    <row r="3466" spans="4:4" x14ac:dyDescent="0.2">
      <c r="D3466" s="22"/>
    </row>
    <row r="3467" spans="4:4" x14ac:dyDescent="0.2">
      <c r="D3467" s="22"/>
    </row>
    <row r="3468" spans="4:4" x14ac:dyDescent="0.2">
      <c r="D3468" s="22"/>
    </row>
    <row r="3469" spans="4:4" x14ac:dyDescent="0.2">
      <c r="D3469" s="22"/>
    </row>
    <row r="3470" spans="4:4" x14ac:dyDescent="0.2">
      <c r="D3470" s="22"/>
    </row>
    <row r="3471" spans="4:4" x14ac:dyDescent="0.2">
      <c r="D3471" s="22"/>
    </row>
    <row r="3472" spans="4:4" x14ac:dyDescent="0.2">
      <c r="D3472" s="22"/>
    </row>
    <row r="3473" spans="4:4" x14ac:dyDescent="0.2">
      <c r="D3473" s="22"/>
    </row>
    <row r="3474" spans="4:4" x14ac:dyDescent="0.2">
      <c r="D3474" s="22"/>
    </row>
    <row r="3475" spans="4:4" x14ac:dyDescent="0.2">
      <c r="D3475" s="22"/>
    </row>
    <row r="3476" spans="4:4" x14ac:dyDescent="0.2">
      <c r="D3476" s="22"/>
    </row>
    <row r="3477" spans="4:4" x14ac:dyDescent="0.2">
      <c r="D3477" s="22"/>
    </row>
    <row r="3478" spans="4:4" x14ac:dyDescent="0.2">
      <c r="D3478" s="22"/>
    </row>
    <row r="3479" spans="4:4" x14ac:dyDescent="0.2">
      <c r="D3479" s="22"/>
    </row>
    <row r="3480" spans="4:4" x14ac:dyDescent="0.2">
      <c r="D3480" s="22"/>
    </row>
    <row r="3481" spans="4:4" x14ac:dyDescent="0.2">
      <c r="D3481" s="22"/>
    </row>
    <row r="3482" spans="4:4" x14ac:dyDescent="0.2">
      <c r="D3482" s="22"/>
    </row>
    <row r="3483" spans="4:4" x14ac:dyDescent="0.2">
      <c r="D3483" s="22"/>
    </row>
    <row r="3484" spans="4:4" x14ac:dyDescent="0.2">
      <c r="D3484" s="22"/>
    </row>
    <row r="3485" spans="4:4" x14ac:dyDescent="0.2">
      <c r="D3485" s="22"/>
    </row>
    <row r="3486" spans="4:4" x14ac:dyDescent="0.2">
      <c r="D3486" s="22"/>
    </row>
    <row r="3487" spans="4:4" x14ac:dyDescent="0.2">
      <c r="D3487" s="22"/>
    </row>
    <row r="3488" spans="4:4" x14ac:dyDescent="0.2">
      <c r="D3488" s="22"/>
    </row>
    <row r="3489" spans="4:4" x14ac:dyDescent="0.2">
      <c r="D3489" s="22"/>
    </row>
    <row r="3490" spans="4:4" x14ac:dyDescent="0.2">
      <c r="D3490" s="22"/>
    </row>
    <row r="3491" spans="4:4" x14ac:dyDescent="0.2">
      <c r="D3491" s="22"/>
    </row>
    <row r="3492" spans="4:4" x14ac:dyDescent="0.2">
      <c r="D3492" s="22"/>
    </row>
    <row r="3493" spans="4:4" x14ac:dyDescent="0.2">
      <c r="D3493" s="22"/>
    </row>
    <row r="3494" spans="4:4" x14ac:dyDescent="0.2">
      <c r="D3494" s="22"/>
    </row>
    <row r="3495" spans="4:4" x14ac:dyDescent="0.2">
      <c r="D3495" s="22"/>
    </row>
    <row r="3496" spans="4:4" x14ac:dyDescent="0.2">
      <c r="D3496" s="22"/>
    </row>
    <row r="3497" spans="4:4" x14ac:dyDescent="0.2">
      <c r="D3497" s="22"/>
    </row>
    <row r="3498" spans="4:4" x14ac:dyDescent="0.2">
      <c r="D3498" s="22"/>
    </row>
    <row r="3499" spans="4:4" x14ac:dyDescent="0.2">
      <c r="D3499" s="22"/>
    </row>
    <row r="3500" spans="4:4" x14ac:dyDescent="0.2">
      <c r="D3500" s="22"/>
    </row>
    <row r="3501" spans="4:4" x14ac:dyDescent="0.2">
      <c r="D3501" s="22"/>
    </row>
    <row r="3502" spans="4:4" x14ac:dyDescent="0.2">
      <c r="D3502" s="22"/>
    </row>
    <row r="3503" spans="4:4" x14ac:dyDescent="0.2">
      <c r="D3503" s="22"/>
    </row>
    <row r="3504" spans="4:4" x14ac:dyDescent="0.2">
      <c r="D3504" s="22"/>
    </row>
    <row r="3505" spans="4:4" x14ac:dyDescent="0.2">
      <c r="D3505" s="22"/>
    </row>
    <row r="3506" spans="4:4" x14ac:dyDescent="0.2">
      <c r="D3506" s="22"/>
    </row>
    <row r="3507" spans="4:4" x14ac:dyDescent="0.2">
      <c r="D3507" s="22"/>
    </row>
    <row r="3508" spans="4:4" x14ac:dyDescent="0.2">
      <c r="D3508" s="22"/>
    </row>
    <row r="3509" spans="4:4" x14ac:dyDescent="0.2">
      <c r="D3509" s="22"/>
    </row>
    <row r="3510" spans="4:4" x14ac:dyDescent="0.2">
      <c r="D3510" s="22"/>
    </row>
    <row r="3511" spans="4:4" x14ac:dyDescent="0.2">
      <c r="D3511" s="22"/>
    </row>
    <row r="3512" spans="4:4" x14ac:dyDescent="0.2">
      <c r="D3512" s="22"/>
    </row>
    <row r="3513" spans="4:4" x14ac:dyDescent="0.2">
      <c r="D3513" s="22"/>
    </row>
    <row r="3514" spans="4:4" x14ac:dyDescent="0.2">
      <c r="D3514" s="22"/>
    </row>
    <row r="3515" spans="4:4" x14ac:dyDescent="0.2">
      <c r="D3515" s="22"/>
    </row>
    <row r="3516" spans="4:4" x14ac:dyDescent="0.2">
      <c r="D3516" s="22"/>
    </row>
    <row r="3517" spans="4:4" x14ac:dyDescent="0.2">
      <c r="D3517" s="22"/>
    </row>
    <row r="3518" spans="4:4" x14ac:dyDescent="0.2">
      <c r="D3518" s="22"/>
    </row>
    <row r="3519" spans="4:4" x14ac:dyDescent="0.2">
      <c r="D3519" s="22"/>
    </row>
    <row r="3520" spans="4:4" x14ac:dyDescent="0.2">
      <c r="D3520" s="22"/>
    </row>
    <row r="3521" spans="4:4" x14ac:dyDescent="0.2">
      <c r="D3521" s="22"/>
    </row>
    <row r="3522" spans="4:4" x14ac:dyDescent="0.2">
      <c r="D3522" s="22"/>
    </row>
    <row r="3523" spans="4:4" x14ac:dyDescent="0.2">
      <c r="D3523" s="22"/>
    </row>
    <row r="3524" spans="4:4" x14ac:dyDescent="0.2">
      <c r="D3524" s="22"/>
    </row>
    <row r="3525" spans="4:4" x14ac:dyDescent="0.2">
      <c r="D3525" s="22"/>
    </row>
    <row r="3526" spans="4:4" x14ac:dyDescent="0.2">
      <c r="D3526" s="22"/>
    </row>
    <row r="3527" spans="4:4" x14ac:dyDescent="0.2">
      <c r="D3527" s="22"/>
    </row>
    <row r="3528" spans="4:4" x14ac:dyDescent="0.2">
      <c r="D3528" s="22"/>
    </row>
    <row r="3529" spans="4:4" x14ac:dyDescent="0.2">
      <c r="D3529" s="22"/>
    </row>
    <row r="3530" spans="4:4" x14ac:dyDescent="0.2">
      <c r="D3530" s="22"/>
    </row>
    <row r="3531" spans="4:4" x14ac:dyDescent="0.2">
      <c r="D3531" s="22"/>
    </row>
    <row r="3532" spans="4:4" x14ac:dyDescent="0.2">
      <c r="D3532" s="22"/>
    </row>
    <row r="3533" spans="4:4" x14ac:dyDescent="0.2">
      <c r="D3533" s="22"/>
    </row>
    <row r="3534" spans="4:4" x14ac:dyDescent="0.2">
      <c r="D3534" s="22"/>
    </row>
    <row r="3535" spans="4:4" x14ac:dyDescent="0.2">
      <c r="D3535" s="22"/>
    </row>
    <row r="3536" spans="4:4" x14ac:dyDescent="0.2">
      <c r="D3536" s="22"/>
    </row>
    <row r="3537" spans="4:4" x14ac:dyDescent="0.2">
      <c r="D3537" s="22"/>
    </row>
    <row r="3538" spans="4:4" x14ac:dyDescent="0.2">
      <c r="D3538" s="22"/>
    </row>
    <row r="3539" spans="4:4" x14ac:dyDescent="0.2">
      <c r="D3539" s="22"/>
    </row>
    <row r="3540" spans="4:4" x14ac:dyDescent="0.2">
      <c r="D3540" s="22"/>
    </row>
    <row r="3541" spans="4:4" x14ac:dyDescent="0.2">
      <c r="D3541" s="22"/>
    </row>
    <row r="3542" spans="4:4" x14ac:dyDescent="0.2">
      <c r="D3542" s="22"/>
    </row>
    <row r="3543" spans="4:4" x14ac:dyDescent="0.2">
      <c r="D3543" s="22"/>
    </row>
    <row r="3544" spans="4:4" x14ac:dyDescent="0.2">
      <c r="D3544" s="22"/>
    </row>
    <row r="3545" spans="4:4" x14ac:dyDescent="0.2">
      <c r="D3545" s="22"/>
    </row>
    <row r="3546" spans="4:4" x14ac:dyDescent="0.2">
      <c r="D3546" s="22"/>
    </row>
    <row r="3547" spans="4:4" x14ac:dyDescent="0.2">
      <c r="D3547" s="22"/>
    </row>
    <row r="3548" spans="4:4" x14ac:dyDescent="0.2">
      <c r="D3548" s="22"/>
    </row>
    <row r="3549" spans="4:4" x14ac:dyDescent="0.2">
      <c r="D3549" s="22"/>
    </row>
    <row r="3550" spans="4:4" x14ac:dyDescent="0.2">
      <c r="D3550" s="22"/>
    </row>
    <row r="3551" spans="4:4" x14ac:dyDescent="0.2">
      <c r="D3551" s="22"/>
    </row>
    <row r="3552" spans="4:4" x14ac:dyDescent="0.2">
      <c r="D3552" s="22"/>
    </row>
    <row r="3553" spans="4:4" x14ac:dyDescent="0.2">
      <c r="D3553" s="22"/>
    </row>
    <row r="3554" spans="4:4" x14ac:dyDescent="0.2">
      <c r="D3554" s="22"/>
    </row>
    <row r="3555" spans="4:4" x14ac:dyDescent="0.2">
      <c r="D3555" s="22"/>
    </row>
    <row r="3556" spans="4:4" x14ac:dyDescent="0.2">
      <c r="D3556" s="22"/>
    </row>
    <row r="3557" spans="4:4" x14ac:dyDescent="0.2">
      <c r="D3557" s="22"/>
    </row>
    <row r="3558" spans="4:4" x14ac:dyDescent="0.2">
      <c r="D3558" s="22"/>
    </row>
    <row r="3559" spans="4:4" x14ac:dyDescent="0.2">
      <c r="D3559" s="22"/>
    </row>
    <row r="3560" spans="4:4" x14ac:dyDescent="0.2">
      <c r="D3560" s="22"/>
    </row>
    <row r="3561" spans="4:4" x14ac:dyDescent="0.2">
      <c r="D3561" s="22"/>
    </row>
    <row r="3562" spans="4:4" x14ac:dyDescent="0.2">
      <c r="D3562" s="22"/>
    </row>
    <row r="3563" spans="4:4" x14ac:dyDescent="0.2">
      <c r="D3563" s="22"/>
    </row>
    <row r="3564" spans="4:4" x14ac:dyDescent="0.2">
      <c r="D3564" s="22"/>
    </row>
    <row r="3565" spans="4:4" x14ac:dyDescent="0.2">
      <c r="D3565" s="22"/>
    </row>
    <row r="3566" spans="4:4" x14ac:dyDescent="0.2">
      <c r="D3566" s="22"/>
    </row>
    <row r="3567" spans="4:4" x14ac:dyDescent="0.2">
      <c r="D3567" s="22"/>
    </row>
    <row r="3568" spans="4:4" x14ac:dyDescent="0.2">
      <c r="D3568" s="22"/>
    </row>
    <row r="3569" spans="4:4" x14ac:dyDescent="0.2">
      <c r="D3569" s="22"/>
    </row>
    <row r="3570" spans="4:4" x14ac:dyDescent="0.2">
      <c r="D3570" s="22"/>
    </row>
    <row r="3571" spans="4:4" x14ac:dyDescent="0.2">
      <c r="D3571" s="22"/>
    </row>
    <row r="3572" spans="4:4" x14ac:dyDescent="0.2">
      <c r="D3572" s="22"/>
    </row>
    <row r="3573" spans="4:4" x14ac:dyDescent="0.2">
      <c r="D3573" s="22"/>
    </row>
    <row r="3574" spans="4:4" x14ac:dyDescent="0.2">
      <c r="D3574" s="22"/>
    </row>
    <row r="3575" spans="4:4" x14ac:dyDescent="0.2">
      <c r="D3575" s="22"/>
    </row>
    <row r="3576" spans="4:4" x14ac:dyDescent="0.2">
      <c r="D3576" s="22"/>
    </row>
    <row r="3577" spans="4:4" x14ac:dyDescent="0.2">
      <c r="D3577" s="22"/>
    </row>
    <row r="3578" spans="4:4" x14ac:dyDescent="0.2">
      <c r="D3578" s="22"/>
    </row>
    <row r="3579" spans="4:4" x14ac:dyDescent="0.2">
      <c r="D3579" s="22"/>
    </row>
    <row r="3580" spans="4:4" x14ac:dyDescent="0.2">
      <c r="D3580" s="22"/>
    </row>
    <row r="3581" spans="4:4" x14ac:dyDescent="0.2">
      <c r="D3581" s="22"/>
    </row>
    <row r="3582" spans="4:4" x14ac:dyDescent="0.2">
      <c r="D3582" s="22"/>
    </row>
    <row r="3583" spans="4:4" x14ac:dyDescent="0.2">
      <c r="D3583" s="22"/>
    </row>
    <row r="3584" spans="4:4" x14ac:dyDescent="0.2">
      <c r="D3584" s="22"/>
    </row>
    <row r="3585" spans="4:4" x14ac:dyDescent="0.2">
      <c r="D3585" s="22"/>
    </row>
    <row r="3586" spans="4:4" x14ac:dyDescent="0.2">
      <c r="D3586" s="22"/>
    </row>
    <row r="3587" spans="4:4" x14ac:dyDescent="0.2">
      <c r="D3587" s="22"/>
    </row>
    <row r="3588" spans="4:4" x14ac:dyDescent="0.2">
      <c r="D3588" s="22"/>
    </row>
    <row r="3589" spans="4:4" x14ac:dyDescent="0.2">
      <c r="D3589" s="22"/>
    </row>
    <row r="3590" spans="4:4" x14ac:dyDescent="0.2">
      <c r="D3590" s="22"/>
    </row>
    <row r="3591" spans="4:4" x14ac:dyDescent="0.2">
      <c r="D3591" s="22"/>
    </row>
    <row r="3592" spans="4:4" x14ac:dyDescent="0.2">
      <c r="D3592" s="22"/>
    </row>
    <row r="3593" spans="4:4" x14ac:dyDescent="0.2">
      <c r="D3593" s="22"/>
    </row>
    <row r="3594" spans="4:4" x14ac:dyDescent="0.2">
      <c r="D3594" s="22"/>
    </row>
    <row r="3595" spans="4:4" x14ac:dyDescent="0.2">
      <c r="D3595" s="22"/>
    </row>
    <row r="3596" spans="4:4" x14ac:dyDescent="0.2">
      <c r="D3596" s="22"/>
    </row>
    <row r="3597" spans="4:4" x14ac:dyDescent="0.2">
      <c r="D3597" s="22"/>
    </row>
    <row r="3598" spans="4:4" x14ac:dyDescent="0.2">
      <c r="D3598" s="22"/>
    </row>
    <row r="3599" spans="4:4" x14ac:dyDescent="0.2">
      <c r="D3599" s="22"/>
    </row>
  </sheetData>
  <mergeCells count="1">
    <mergeCell ref="A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20F6-14C2-6949-B6E3-48544CB85571}">
  <dimension ref="A1:J1277"/>
  <sheetViews>
    <sheetView workbookViewId="0">
      <selection sqref="A1:J1"/>
    </sheetView>
  </sheetViews>
  <sheetFormatPr baseColWidth="10" defaultRowHeight="16" x14ac:dyDescent="0.2"/>
  <cols>
    <col min="1" max="1" width="10.83203125" style="1"/>
    <col min="2" max="2" width="15.33203125" style="1" customWidth="1"/>
    <col min="3" max="3" width="46.33203125" style="1" customWidth="1"/>
    <col min="4" max="4" width="25" style="1" customWidth="1"/>
  </cols>
  <sheetData>
    <row r="1" spans="1:10" x14ac:dyDescent="0.2">
      <c r="A1" s="62" t="s">
        <v>34858</v>
      </c>
      <c r="B1" s="61"/>
      <c r="C1" s="61"/>
      <c r="D1" s="61"/>
      <c r="E1" s="61"/>
      <c r="F1" s="61"/>
      <c r="G1" s="61"/>
      <c r="H1" s="61"/>
      <c r="I1" s="61"/>
      <c r="J1" s="61"/>
    </row>
    <row r="2" spans="1:10" x14ac:dyDescent="0.2">
      <c r="A2" s="8" t="s">
        <v>3400</v>
      </c>
      <c r="B2" s="8" t="s">
        <v>5068</v>
      </c>
      <c r="C2" s="8" t="s">
        <v>3397</v>
      </c>
      <c r="D2" s="8" t="s">
        <v>3398</v>
      </c>
      <c r="E2" s="9" t="s">
        <v>55</v>
      </c>
      <c r="F2" s="9" t="s">
        <v>56</v>
      </c>
      <c r="G2" s="9" t="s">
        <v>57</v>
      </c>
      <c r="H2" s="9" t="s">
        <v>58</v>
      </c>
      <c r="I2" s="9" t="s">
        <v>59</v>
      </c>
      <c r="J2" s="9" t="s">
        <v>60</v>
      </c>
    </row>
    <row r="3" spans="1:10" x14ac:dyDescent="0.2">
      <c r="A3" s="1" t="s">
        <v>32905</v>
      </c>
      <c r="B3" s="1" t="s">
        <v>16227</v>
      </c>
      <c r="C3" s="1" t="s">
        <v>16229</v>
      </c>
      <c r="D3" s="1" t="s">
        <v>16228</v>
      </c>
      <c r="E3" t="s">
        <v>62</v>
      </c>
      <c r="G3" t="s">
        <v>62</v>
      </c>
      <c r="H3" t="s">
        <v>61</v>
      </c>
      <c r="I3" t="s">
        <v>62</v>
      </c>
      <c r="J3" t="s">
        <v>62</v>
      </c>
    </row>
    <row r="4" spans="1:10" x14ac:dyDescent="0.2">
      <c r="A4" s="1" t="s">
        <v>32906</v>
      </c>
      <c r="B4" s="1" t="s">
        <v>16230</v>
      </c>
      <c r="C4" s="1" t="s">
        <v>16231</v>
      </c>
      <c r="D4" s="1" t="s">
        <v>16228</v>
      </c>
      <c r="E4" t="s">
        <v>61</v>
      </c>
      <c r="G4" t="s">
        <v>61</v>
      </c>
      <c r="H4" t="s">
        <v>61</v>
      </c>
      <c r="I4" t="s">
        <v>61</v>
      </c>
      <c r="J4" t="s">
        <v>62</v>
      </c>
    </row>
    <row r="5" spans="1:10" x14ac:dyDescent="0.2">
      <c r="A5" s="1" t="s">
        <v>32907</v>
      </c>
      <c r="B5" s="1" t="s">
        <v>16232</v>
      </c>
      <c r="C5" s="1" t="s">
        <v>16233</v>
      </c>
      <c r="D5" s="1" t="s">
        <v>16228</v>
      </c>
      <c r="E5" t="s">
        <v>61</v>
      </c>
      <c r="G5" t="s">
        <v>61</v>
      </c>
      <c r="H5" t="s">
        <v>61</v>
      </c>
      <c r="I5" t="s">
        <v>61</v>
      </c>
      <c r="J5" t="s">
        <v>61</v>
      </c>
    </row>
    <row r="6" spans="1:10" x14ac:dyDescent="0.2">
      <c r="A6" s="1" t="s">
        <v>32908</v>
      </c>
      <c r="B6" s="1" t="s">
        <v>16234</v>
      </c>
      <c r="C6" s="1" t="s">
        <v>16235</v>
      </c>
      <c r="D6" s="1" t="s">
        <v>16228</v>
      </c>
      <c r="E6" t="s">
        <v>61</v>
      </c>
      <c r="G6" t="s">
        <v>61</v>
      </c>
      <c r="H6" t="s">
        <v>61</v>
      </c>
      <c r="I6" t="s">
        <v>61</v>
      </c>
      <c r="J6" t="s">
        <v>62</v>
      </c>
    </row>
    <row r="7" spans="1:10" x14ac:dyDescent="0.2">
      <c r="A7" s="1" t="s">
        <v>32909</v>
      </c>
      <c r="B7" s="1" t="s">
        <v>16236</v>
      </c>
      <c r="C7" s="1" t="s">
        <v>16237</v>
      </c>
      <c r="D7" s="1" t="s">
        <v>16228</v>
      </c>
      <c r="E7" t="s">
        <v>61</v>
      </c>
      <c r="G7" t="s">
        <v>61</v>
      </c>
      <c r="H7" t="s">
        <v>61</v>
      </c>
      <c r="I7" t="s">
        <v>61</v>
      </c>
      <c r="J7" t="s">
        <v>62</v>
      </c>
    </row>
    <row r="8" spans="1:10" x14ac:dyDescent="0.2">
      <c r="A8" s="1" t="s">
        <v>32910</v>
      </c>
      <c r="B8" s="1" t="s">
        <v>16238</v>
      </c>
      <c r="C8" s="1" t="s">
        <v>16239</v>
      </c>
      <c r="D8" s="1" t="s">
        <v>16228</v>
      </c>
      <c r="E8" t="s">
        <v>61</v>
      </c>
      <c r="G8" t="s">
        <v>61</v>
      </c>
      <c r="H8" t="s">
        <v>61</v>
      </c>
      <c r="I8" t="s">
        <v>61</v>
      </c>
      <c r="J8" t="s">
        <v>62</v>
      </c>
    </row>
    <row r="9" spans="1:10" x14ac:dyDescent="0.2">
      <c r="A9" s="1" t="s">
        <v>32911</v>
      </c>
      <c r="B9" s="1" t="s">
        <v>16240</v>
      </c>
      <c r="C9" s="1" t="s">
        <v>16241</v>
      </c>
      <c r="D9" s="1" t="s">
        <v>16228</v>
      </c>
      <c r="E9" t="s">
        <v>61</v>
      </c>
      <c r="G9" t="s">
        <v>61</v>
      </c>
      <c r="H9" t="s">
        <v>62</v>
      </c>
      <c r="I9" t="s">
        <v>61</v>
      </c>
      <c r="J9" t="s">
        <v>61</v>
      </c>
    </row>
    <row r="10" spans="1:10" x14ac:dyDescent="0.2">
      <c r="A10" s="1" t="s">
        <v>32912</v>
      </c>
      <c r="B10" s="1" t="s">
        <v>16242</v>
      </c>
      <c r="C10" s="1" t="s">
        <v>16243</v>
      </c>
      <c r="D10" s="1" t="s">
        <v>16228</v>
      </c>
      <c r="E10" t="s">
        <v>62</v>
      </c>
      <c r="G10" t="s">
        <v>61</v>
      </c>
      <c r="H10" t="s">
        <v>61</v>
      </c>
      <c r="I10" t="s">
        <v>62</v>
      </c>
      <c r="J10" t="s">
        <v>62</v>
      </c>
    </row>
    <row r="11" spans="1:10" x14ac:dyDescent="0.2">
      <c r="A11" s="1" t="s">
        <v>32913</v>
      </c>
      <c r="B11" s="1" t="s">
        <v>16244</v>
      </c>
      <c r="C11" s="1" t="s">
        <v>16245</v>
      </c>
      <c r="D11" s="1" t="s">
        <v>16228</v>
      </c>
      <c r="E11" t="s">
        <v>61</v>
      </c>
      <c r="G11" t="s">
        <v>61</v>
      </c>
      <c r="H11" t="s">
        <v>61</v>
      </c>
      <c r="I11" t="s">
        <v>61</v>
      </c>
      <c r="J11" t="s">
        <v>62</v>
      </c>
    </row>
    <row r="12" spans="1:10" x14ac:dyDescent="0.2">
      <c r="A12" s="1" t="s">
        <v>32914</v>
      </c>
      <c r="B12" s="1" t="s">
        <v>16246</v>
      </c>
      <c r="C12" s="1" t="s">
        <v>16247</v>
      </c>
      <c r="D12" s="1" t="s">
        <v>16228</v>
      </c>
      <c r="E12" t="s">
        <v>61</v>
      </c>
      <c r="G12" t="s">
        <v>62</v>
      </c>
      <c r="H12" t="s">
        <v>61</v>
      </c>
      <c r="I12" t="s">
        <v>61</v>
      </c>
      <c r="J12" t="s">
        <v>62</v>
      </c>
    </row>
    <row r="13" spans="1:10" x14ac:dyDescent="0.2">
      <c r="A13" s="1" t="s">
        <v>32915</v>
      </c>
      <c r="B13" s="1" t="s">
        <v>16248</v>
      </c>
      <c r="C13" s="1" t="s">
        <v>16249</v>
      </c>
      <c r="D13" s="1" t="s">
        <v>16228</v>
      </c>
      <c r="E13" t="s">
        <v>61</v>
      </c>
      <c r="G13" t="s">
        <v>61</v>
      </c>
      <c r="H13" t="s">
        <v>61</v>
      </c>
      <c r="I13" t="s">
        <v>61</v>
      </c>
      <c r="J13" t="s">
        <v>61</v>
      </c>
    </row>
    <row r="14" spans="1:10" x14ac:dyDescent="0.2">
      <c r="A14" s="1" t="s">
        <v>32916</v>
      </c>
      <c r="B14" s="1" t="s">
        <v>16250</v>
      </c>
      <c r="C14" s="1" t="s">
        <v>16251</v>
      </c>
      <c r="D14" s="1" t="s">
        <v>16228</v>
      </c>
      <c r="E14" t="s">
        <v>61</v>
      </c>
      <c r="G14" t="s">
        <v>61</v>
      </c>
      <c r="H14" t="s">
        <v>61</v>
      </c>
      <c r="I14" t="s">
        <v>61</v>
      </c>
      <c r="J14" t="s">
        <v>62</v>
      </c>
    </row>
    <row r="15" spans="1:10" x14ac:dyDescent="0.2">
      <c r="A15" s="1" t="s">
        <v>32917</v>
      </c>
      <c r="B15" s="1" t="s">
        <v>16252</v>
      </c>
      <c r="C15" s="1" t="s">
        <v>16253</v>
      </c>
      <c r="D15" s="1" t="s">
        <v>16228</v>
      </c>
      <c r="E15" t="s">
        <v>61</v>
      </c>
      <c r="G15" t="s">
        <v>61</v>
      </c>
      <c r="H15" t="s">
        <v>61</v>
      </c>
      <c r="I15" t="s">
        <v>61</v>
      </c>
      <c r="J15" t="s">
        <v>61</v>
      </c>
    </row>
    <row r="16" spans="1:10" x14ac:dyDescent="0.2">
      <c r="A16" s="1" t="s">
        <v>32918</v>
      </c>
      <c r="B16" s="1" t="s">
        <v>16254</v>
      </c>
      <c r="C16" s="1" t="s">
        <v>16255</v>
      </c>
      <c r="D16" s="1" t="s">
        <v>16228</v>
      </c>
      <c r="E16" t="s">
        <v>61</v>
      </c>
      <c r="G16" t="s">
        <v>61</v>
      </c>
      <c r="H16" t="s">
        <v>61</v>
      </c>
      <c r="I16" t="s">
        <v>61</v>
      </c>
      <c r="J16" t="s">
        <v>61</v>
      </c>
    </row>
    <row r="17" spans="1:10" x14ac:dyDescent="0.2">
      <c r="A17" s="1" t="s">
        <v>32919</v>
      </c>
      <c r="B17" s="1" t="s">
        <v>16256</v>
      </c>
      <c r="C17" s="1" t="s">
        <v>16257</v>
      </c>
      <c r="D17" s="1" t="s">
        <v>16228</v>
      </c>
      <c r="E17" t="s">
        <v>61</v>
      </c>
      <c r="G17" t="s">
        <v>61</v>
      </c>
      <c r="H17" t="s">
        <v>61</v>
      </c>
      <c r="I17" t="s">
        <v>61</v>
      </c>
      <c r="J17" t="s">
        <v>62</v>
      </c>
    </row>
    <row r="18" spans="1:10" x14ac:dyDescent="0.2">
      <c r="A18" s="1" t="s">
        <v>32920</v>
      </c>
      <c r="B18" s="1" t="s">
        <v>16258</v>
      </c>
      <c r="C18" s="1" t="s">
        <v>16259</v>
      </c>
      <c r="D18" s="1" t="s">
        <v>16228</v>
      </c>
      <c r="E18" t="s">
        <v>61</v>
      </c>
      <c r="G18" t="s">
        <v>61</v>
      </c>
      <c r="H18" t="s">
        <v>61</v>
      </c>
      <c r="I18" t="s">
        <v>61</v>
      </c>
      <c r="J18" t="s">
        <v>61</v>
      </c>
    </row>
    <row r="19" spans="1:10" x14ac:dyDescent="0.2">
      <c r="A19" s="1" t="s">
        <v>32921</v>
      </c>
      <c r="B19" s="1" t="s">
        <v>16260</v>
      </c>
      <c r="C19" s="1" t="s">
        <v>16261</v>
      </c>
      <c r="D19" s="1" t="s">
        <v>16228</v>
      </c>
      <c r="E19" t="s">
        <v>61</v>
      </c>
      <c r="G19" t="s">
        <v>61</v>
      </c>
      <c r="H19" t="s">
        <v>61</v>
      </c>
      <c r="I19" t="s">
        <v>61</v>
      </c>
      <c r="J19" t="s">
        <v>62</v>
      </c>
    </row>
    <row r="20" spans="1:10" x14ac:dyDescent="0.2">
      <c r="A20" s="1" t="s">
        <v>32922</v>
      </c>
      <c r="B20" s="1" t="s">
        <v>16262</v>
      </c>
      <c r="C20" s="1" t="s">
        <v>16263</v>
      </c>
      <c r="D20" s="1" t="s">
        <v>16228</v>
      </c>
      <c r="E20" t="s">
        <v>61</v>
      </c>
      <c r="G20" t="s">
        <v>61</v>
      </c>
      <c r="H20" t="s">
        <v>61</v>
      </c>
      <c r="I20" t="s">
        <v>61</v>
      </c>
      <c r="J20" t="s">
        <v>62</v>
      </c>
    </row>
    <row r="21" spans="1:10" x14ac:dyDescent="0.2">
      <c r="A21" s="1" t="s">
        <v>32923</v>
      </c>
      <c r="B21" s="1" t="s">
        <v>16264</v>
      </c>
      <c r="C21" s="1" t="s">
        <v>16265</v>
      </c>
      <c r="D21" s="1" t="s">
        <v>16228</v>
      </c>
      <c r="E21" t="s">
        <v>61</v>
      </c>
      <c r="G21" t="s">
        <v>61</v>
      </c>
      <c r="H21" t="s">
        <v>61</v>
      </c>
      <c r="I21" t="s">
        <v>61</v>
      </c>
      <c r="J21" t="s">
        <v>62</v>
      </c>
    </row>
    <row r="22" spans="1:10" x14ac:dyDescent="0.2">
      <c r="A22" s="1" t="s">
        <v>32924</v>
      </c>
      <c r="B22" s="1" t="s">
        <v>16266</v>
      </c>
      <c r="C22" s="1" t="s">
        <v>16267</v>
      </c>
      <c r="D22" s="1" t="s">
        <v>16228</v>
      </c>
      <c r="E22" t="s">
        <v>61</v>
      </c>
      <c r="G22" t="s">
        <v>62</v>
      </c>
      <c r="H22" t="s">
        <v>61</v>
      </c>
      <c r="I22" t="s">
        <v>61</v>
      </c>
      <c r="J22" t="s">
        <v>62</v>
      </c>
    </row>
    <row r="23" spans="1:10" x14ac:dyDescent="0.2">
      <c r="A23" s="1" t="s">
        <v>32925</v>
      </c>
      <c r="B23" s="1" t="s">
        <v>16268</v>
      </c>
      <c r="C23" s="1" t="s">
        <v>16269</v>
      </c>
      <c r="D23" s="1" t="s">
        <v>16228</v>
      </c>
      <c r="E23" t="s">
        <v>62</v>
      </c>
      <c r="G23" t="s">
        <v>61</v>
      </c>
      <c r="H23" t="s">
        <v>61</v>
      </c>
      <c r="I23" t="s">
        <v>61</v>
      </c>
      <c r="J23" t="s">
        <v>62</v>
      </c>
    </row>
    <row r="24" spans="1:10" x14ac:dyDescent="0.2">
      <c r="A24" s="1" t="s">
        <v>32926</v>
      </c>
      <c r="B24" s="1" t="s">
        <v>16270</v>
      </c>
      <c r="C24" s="1" t="s">
        <v>16271</v>
      </c>
      <c r="D24" s="1" t="s">
        <v>16228</v>
      </c>
      <c r="E24" t="s">
        <v>61</v>
      </c>
      <c r="G24" t="s">
        <v>61</v>
      </c>
      <c r="H24" t="s">
        <v>61</v>
      </c>
      <c r="I24" t="s">
        <v>61</v>
      </c>
      <c r="J24" t="s">
        <v>62</v>
      </c>
    </row>
    <row r="25" spans="1:10" x14ac:dyDescent="0.2">
      <c r="A25" s="1" t="s">
        <v>32927</v>
      </c>
      <c r="B25" s="1" t="s">
        <v>16272</v>
      </c>
      <c r="C25" s="1" t="s">
        <v>16273</v>
      </c>
      <c r="D25" s="1" t="s">
        <v>16228</v>
      </c>
      <c r="E25" t="s">
        <v>61</v>
      </c>
      <c r="G25" t="s">
        <v>61</v>
      </c>
      <c r="H25" t="s">
        <v>62</v>
      </c>
      <c r="I25" t="s">
        <v>61</v>
      </c>
      <c r="J25" t="s">
        <v>62</v>
      </c>
    </row>
    <row r="26" spans="1:10" x14ac:dyDescent="0.2">
      <c r="A26" s="1" t="s">
        <v>32928</v>
      </c>
      <c r="B26" s="1" t="s">
        <v>16274</v>
      </c>
      <c r="C26" s="1" t="s">
        <v>16275</v>
      </c>
      <c r="D26" s="1" t="s">
        <v>16228</v>
      </c>
      <c r="E26" t="s">
        <v>61</v>
      </c>
      <c r="G26" t="s">
        <v>61</v>
      </c>
      <c r="H26" t="s">
        <v>61</v>
      </c>
      <c r="I26" t="s">
        <v>61</v>
      </c>
      <c r="J26" t="s">
        <v>61</v>
      </c>
    </row>
    <row r="27" spans="1:10" x14ac:dyDescent="0.2">
      <c r="A27" s="1" t="s">
        <v>32929</v>
      </c>
      <c r="B27" s="1" t="s">
        <v>16276</v>
      </c>
      <c r="C27" s="1" t="s">
        <v>16277</v>
      </c>
      <c r="D27" s="1" t="s">
        <v>16228</v>
      </c>
      <c r="E27" t="s">
        <v>61</v>
      </c>
      <c r="G27" t="s">
        <v>61</v>
      </c>
      <c r="H27" t="s">
        <v>61</v>
      </c>
      <c r="I27" t="s">
        <v>61</v>
      </c>
      <c r="J27" t="s">
        <v>61</v>
      </c>
    </row>
    <row r="28" spans="1:10" x14ac:dyDescent="0.2">
      <c r="A28" s="1" t="s">
        <v>32930</v>
      </c>
      <c r="B28" s="1" t="s">
        <v>16278</v>
      </c>
      <c r="C28" s="1" t="s">
        <v>16279</v>
      </c>
      <c r="D28" s="1" t="s">
        <v>16228</v>
      </c>
      <c r="E28" t="s">
        <v>61</v>
      </c>
      <c r="G28" t="s">
        <v>61</v>
      </c>
      <c r="H28" t="s">
        <v>61</v>
      </c>
      <c r="I28" t="s">
        <v>61</v>
      </c>
      <c r="J28" t="s">
        <v>62</v>
      </c>
    </row>
    <row r="29" spans="1:10" x14ac:dyDescent="0.2">
      <c r="A29" s="1" t="s">
        <v>32931</v>
      </c>
      <c r="B29" s="1" t="s">
        <v>16280</v>
      </c>
      <c r="C29" s="1" t="s">
        <v>16281</v>
      </c>
      <c r="D29" s="1" t="s">
        <v>16228</v>
      </c>
      <c r="E29" t="s">
        <v>61</v>
      </c>
      <c r="G29" t="s">
        <v>61</v>
      </c>
      <c r="H29" t="s">
        <v>61</v>
      </c>
      <c r="I29" t="s">
        <v>61</v>
      </c>
      <c r="J29" t="s">
        <v>61</v>
      </c>
    </row>
    <row r="30" spans="1:10" x14ac:dyDescent="0.2">
      <c r="A30" s="1" t="s">
        <v>32932</v>
      </c>
      <c r="B30" s="1" t="s">
        <v>16282</v>
      </c>
      <c r="C30" s="1" t="s">
        <v>16283</v>
      </c>
      <c r="D30" s="1" t="s">
        <v>16228</v>
      </c>
      <c r="E30" t="s">
        <v>61</v>
      </c>
      <c r="G30" t="s">
        <v>61</v>
      </c>
      <c r="H30" t="s">
        <v>61</v>
      </c>
      <c r="I30" t="s">
        <v>61</v>
      </c>
      <c r="J30" t="s">
        <v>62</v>
      </c>
    </row>
    <row r="31" spans="1:10" x14ac:dyDescent="0.2">
      <c r="A31" s="1" t="s">
        <v>32933</v>
      </c>
      <c r="B31" s="1" t="s">
        <v>16284</v>
      </c>
      <c r="C31" s="1" t="s">
        <v>16285</v>
      </c>
      <c r="D31" s="1" t="s">
        <v>16228</v>
      </c>
      <c r="E31" t="s">
        <v>61</v>
      </c>
      <c r="G31" t="s">
        <v>61</v>
      </c>
      <c r="H31" t="s">
        <v>61</v>
      </c>
      <c r="I31" t="s">
        <v>61</v>
      </c>
      <c r="J31" t="s">
        <v>62</v>
      </c>
    </row>
    <row r="32" spans="1:10" x14ac:dyDescent="0.2">
      <c r="A32" s="1" t="s">
        <v>32934</v>
      </c>
      <c r="B32" s="1" t="s">
        <v>16286</v>
      </c>
      <c r="C32" s="1" t="s">
        <v>16287</v>
      </c>
      <c r="D32" s="1" t="s">
        <v>16228</v>
      </c>
      <c r="E32" t="s">
        <v>61</v>
      </c>
      <c r="G32" t="s">
        <v>61</v>
      </c>
      <c r="H32" t="s">
        <v>61</v>
      </c>
      <c r="I32" t="s">
        <v>61</v>
      </c>
      <c r="J32" t="s">
        <v>61</v>
      </c>
    </row>
    <row r="33" spans="1:10" x14ac:dyDescent="0.2">
      <c r="A33" s="1" t="s">
        <v>32935</v>
      </c>
      <c r="B33" s="1" t="s">
        <v>16288</v>
      </c>
      <c r="C33" s="1" t="s">
        <v>16289</v>
      </c>
      <c r="D33" s="1" t="s">
        <v>16228</v>
      </c>
      <c r="E33" t="s">
        <v>61</v>
      </c>
      <c r="G33" t="s">
        <v>61</v>
      </c>
      <c r="H33" t="s">
        <v>62</v>
      </c>
      <c r="I33" t="s">
        <v>61</v>
      </c>
      <c r="J33" t="s">
        <v>61</v>
      </c>
    </row>
    <row r="34" spans="1:10" x14ac:dyDescent="0.2">
      <c r="A34" s="1" t="s">
        <v>32936</v>
      </c>
      <c r="B34" s="1" t="s">
        <v>16290</v>
      </c>
      <c r="C34" s="1" t="s">
        <v>16291</v>
      </c>
      <c r="D34" s="1" t="s">
        <v>16228</v>
      </c>
      <c r="E34" t="s">
        <v>61</v>
      </c>
      <c r="G34" t="s">
        <v>61</v>
      </c>
      <c r="H34" t="s">
        <v>61</v>
      </c>
      <c r="I34" t="s">
        <v>61</v>
      </c>
      <c r="J34" t="s">
        <v>61</v>
      </c>
    </row>
    <row r="35" spans="1:10" x14ac:dyDescent="0.2">
      <c r="A35" s="1" t="s">
        <v>32937</v>
      </c>
      <c r="B35" s="1" t="s">
        <v>16292</v>
      </c>
      <c r="C35" s="1" t="s">
        <v>16293</v>
      </c>
      <c r="D35" s="1" t="s">
        <v>16228</v>
      </c>
      <c r="E35" t="s">
        <v>61</v>
      </c>
      <c r="G35" t="s">
        <v>61</v>
      </c>
      <c r="H35" t="s">
        <v>61</v>
      </c>
      <c r="I35" t="s">
        <v>61</v>
      </c>
      <c r="J35" t="s">
        <v>62</v>
      </c>
    </row>
    <row r="36" spans="1:10" x14ac:dyDescent="0.2">
      <c r="A36" s="1" t="s">
        <v>32938</v>
      </c>
      <c r="B36" s="1" t="s">
        <v>16294</v>
      </c>
      <c r="C36" s="1" t="s">
        <v>16295</v>
      </c>
      <c r="D36" s="1" t="s">
        <v>16228</v>
      </c>
      <c r="E36" t="s">
        <v>61</v>
      </c>
      <c r="G36" t="s">
        <v>61</v>
      </c>
      <c r="H36" t="s">
        <v>61</v>
      </c>
      <c r="I36" t="s">
        <v>61</v>
      </c>
      <c r="J36" t="s">
        <v>62</v>
      </c>
    </row>
    <row r="37" spans="1:10" x14ac:dyDescent="0.2">
      <c r="A37" s="1" t="s">
        <v>32939</v>
      </c>
      <c r="B37" s="1" t="s">
        <v>16296</v>
      </c>
      <c r="C37" s="1" t="s">
        <v>16297</v>
      </c>
      <c r="D37" s="1" t="s">
        <v>16228</v>
      </c>
      <c r="E37" t="s">
        <v>61</v>
      </c>
      <c r="G37" t="s">
        <v>61</v>
      </c>
      <c r="H37" t="s">
        <v>62</v>
      </c>
      <c r="I37" t="s">
        <v>61</v>
      </c>
      <c r="J37" t="s">
        <v>62</v>
      </c>
    </row>
    <row r="38" spans="1:10" x14ac:dyDescent="0.2">
      <c r="A38" s="1" t="s">
        <v>32940</v>
      </c>
      <c r="B38" s="1" t="s">
        <v>16298</v>
      </c>
      <c r="C38" s="1" t="s">
        <v>16299</v>
      </c>
      <c r="D38" s="1" t="s">
        <v>16228</v>
      </c>
      <c r="E38" t="s">
        <v>62</v>
      </c>
      <c r="G38" t="s">
        <v>61</v>
      </c>
      <c r="H38" t="s">
        <v>61</v>
      </c>
      <c r="I38" t="s">
        <v>61</v>
      </c>
      <c r="J38" t="s">
        <v>62</v>
      </c>
    </row>
    <row r="39" spans="1:10" x14ac:dyDescent="0.2">
      <c r="A39" s="1" t="s">
        <v>32941</v>
      </c>
      <c r="B39" s="1" t="s">
        <v>16300</v>
      </c>
      <c r="C39" s="1" t="s">
        <v>16301</v>
      </c>
      <c r="D39" s="1" t="s">
        <v>16228</v>
      </c>
      <c r="E39" t="s">
        <v>61</v>
      </c>
      <c r="G39" t="s">
        <v>61</v>
      </c>
      <c r="H39" t="s">
        <v>61</v>
      </c>
      <c r="I39" t="s">
        <v>61</v>
      </c>
      <c r="J39" t="s">
        <v>62</v>
      </c>
    </row>
    <row r="40" spans="1:10" x14ac:dyDescent="0.2">
      <c r="A40" s="1" t="s">
        <v>32942</v>
      </c>
      <c r="B40" s="1" t="s">
        <v>16302</v>
      </c>
      <c r="C40" s="1" t="s">
        <v>16303</v>
      </c>
      <c r="D40" s="1" t="s">
        <v>16228</v>
      </c>
      <c r="E40" t="s">
        <v>61</v>
      </c>
      <c r="G40" t="s">
        <v>61</v>
      </c>
      <c r="H40" t="s">
        <v>61</v>
      </c>
      <c r="I40" t="s">
        <v>61</v>
      </c>
      <c r="J40" t="s">
        <v>62</v>
      </c>
    </row>
    <row r="41" spans="1:10" x14ac:dyDescent="0.2">
      <c r="A41" s="1" t="s">
        <v>32943</v>
      </c>
      <c r="B41" s="1" t="s">
        <v>16304</v>
      </c>
      <c r="C41" s="1" t="s">
        <v>16305</v>
      </c>
      <c r="D41" s="1" t="s">
        <v>16228</v>
      </c>
      <c r="E41" t="s">
        <v>61</v>
      </c>
      <c r="G41" t="s">
        <v>61</v>
      </c>
      <c r="H41" t="s">
        <v>61</v>
      </c>
      <c r="I41" t="s">
        <v>61</v>
      </c>
      <c r="J41" t="s">
        <v>62</v>
      </c>
    </row>
    <row r="42" spans="1:10" x14ac:dyDescent="0.2">
      <c r="A42" s="1" t="s">
        <v>32944</v>
      </c>
      <c r="B42" s="1" t="s">
        <v>16306</v>
      </c>
      <c r="C42" s="1" t="s">
        <v>16307</v>
      </c>
      <c r="D42" s="1" t="s">
        <v>16228</v>
      </c>
      <c r="E42" t="s">
        <v>61</v>
      </c>
      <c r="G42" t="s">
        <v>61</v>
      </c>
      <c r="H42" t="s">
        <v>61</v>
      </c>
      <c r="I42" t="s">
        <v>61</v>
      </c>
      <c r="J42" t="s">
        <v>62</v>
      </c>
    </row>
    <row r="43" spans="1:10" x14ac:dyDescent="0.2">
      <c r="A43" s="1" t="s">
        <v>32945</v>
      </c>
      <c r="B43" s="1" t="s">
        <v>16308</v>
      </c>
      <c r="C43" s="1" t="s">
        <v>16309</v>
      </c>
      <c r="D43" s="1" t="s">
        <v>16228</v>
      </c>
      <c r="E43" t="s">
        <v>61</v>
      </c>
      <c r="G43" t="s">
        <v>62</v>
      </c>
      <c r="H43" t="s">
        <v>61</v>
      </c>
      <c r="I43" t="s">
        <v>61</v>
      </c>
      <c r="J43" t="s">
        <v>61</v>
      </c>
    </row>
    <row r="44" spans="1:10" x14ac:dyDescent="0.2">
      <c r="A44" s="1" t="s">
        <v>32946</v>
      </c>
      <c r="B44" s="1" t="s">
        <v>16310</v>
      </c>
      <c r="C44" s="1" t="s">
        <v>16311</v>
      </c>
      <c r="D44" s="1" t="s">
        <v>16228</v>
      </c>
      <c r="E44" t="s">
        <v>61</v>
      </c>
      <c r="G44" t="s">
        <v>61</v>
      </c>
      <c r="H44" t="s">
        <v>61</v>
      </c>
      <c r="I44" t="s">
        <v>61</v>
      </c>
      <c r="J44" t="s">
        <v>62</v>
      </c>
    </row>
    <row r="45" spans="1:10" x14ac:dyDescent="0.2">
      <c r="A45" s="1" t="s">
        <v>32947</v>
      </c>
      <c r="B45" s="1" t="s">
        <v>16312</v>
      </c>
      <c r="C45" s="1" t="s">
        <v>16313</v>
      </c>
      <c r="D45" s="1" t="s">
        <v>16228</v>
      </c>
      <c r="E45" t="s">
        <v>61</v>
      </c>
      <c r="G45" t="s">
        <v>61</v>
      </c>
      <c r="H45" t="s">
        <v>62</v>
      </c>
      <c r="I45" t="s">
        <v>61</v>
      </c>
      <c r="J45" t="s">
        <v>62</v>
      </c>
    </row>
    <row r="46" spans="1:10" x14ac:dyDescent="0.2">
      <c r="A46" s="1" t="s">
        <v>32948</v>
      </c>
      <c r="B46" s="1" t="s">
        <v>16314</v>
      </c>
      <c r="C46" s="1" t="s">
        <v>16315</v>
      </c>
      <c r="D46" s="1" t="s">
        <v>16228</v>
      </c>
      <c r="E46" t="s">
        <v>61</v>
      </c>
      <c r="G46" t="s">
        <v>61</v>
      </c>
      <c r="H46" t="s">
        <v>61</v>
      </c>
      <c r="I46" t="s">
        <v>61</v>
      </c>
      <c r="J46" t="s">
        <v>62</v>
      </c>
    </row>
    <row r="47" spans="1:10" x14ac:dyDescent="0.2">
      <c r="A47" s="1" t="s">
        <v>32949</v>
      </c>
      <c r="B47" s="1" t="s">
        <v>16316</v>
      </c>
      <c r="C47" s="1" t="s">
        <v>16317</v>
      </c>
      <c r="D47" s="1" t="s">
        <v>16228</v>
      </c>
      <c r="E47" t="s">
        <v>61</v>
      </c>
      <c r="G47" t="s">
        <v>61</v>
      </c>
      <c r="H47" t="s">
        <v>61</v>
      </c>
      <c r="I47" t="s">
        <v>61</v>
      </c>
      <c r="J47" t="s">
        <v>61</v>
      </c>
    </row>
    <row r="48" spans="1:10" x14ac:dyDescent="0.2">
      <c r="A48" s="1" t="s">
        <v>32950</v>
      </c>
      <c r="B48" s="1" t="s">
        <v>16318</v>
      </c>
      <c r="C48" s="1" t="s">
        <v>16319</v>
      </c>
      <c r="D48" s="1" t="s">
        <v>16228</v>
      </c>
      <c r="E48" t="s">
        <v>61</v>
      </c>
      <c r="G48" t="s">
        <v>61</v>
      </c>
      <c r="H48" t="s">
        <v>62</v>
      </c>
      <c r="I48" t="s">
        <v>61</v>
      </c>
      <c r="J48" t="s">
        <v>62</v>
      </c>
    </row>
    <row r="49" spans="1:10" x14ac:dyDescent="0.2">
      <c r="A49" s="1" t="s">
        <v>32951</v>
      </c>
      <c r="B49" s="1" t="s">
        <v>16320</v>
      </c>
      <c r="C49" s="1" t="s">
        <v>16321</v>
      </c>
      <c r="D49" s="1" t="s">
        <v>16228</v>
      </c>
      <c r="E49" t="s">
        <v>61</v>
      </c>
      <c r="G49" t="s">
        <v>61</v>
      </c>
      <c r="H49" t="s">
        <v>61</v>
      </c>
      <c r="I49" t="s">
        <v>61</v>
      </c>
      <c r="J49" t="s">
        <v>62</v>
      </c>
    </row>
    <row r="50" spans="1:10" x14ac:dyDescent="0.2">
      <c r="A50" s="1" t="s">
        <v>32952</v>
      </c>
      <c r="B50" s="1" t="s">
        <v>16322</v>
      </c>
      <c r="C50" s="1" t="s">
        <v>16323</v>
      </c>
      <c r="D50" s="1" t="s">
        <v>16228</v>
      </c>
      <c r="E50" t="s">
        <v>61</v>
      </c>
      <c r="G50" t="s">
        <v>61</v>
      </c>
      <c r="H50" t="s">
        <v>61</v>
      </c>
      <c r="I50" t="s">
        <v>61</v>
      </c>
      <c r="J50" t="s">
        <v>62</v>
      </c>
    </row>
    <row r="51" spans="1:10" x14ac:dyDescent="0.2">
      <c r="A51" s="1" t="s">
        <v>32953</v>
      </c>
      <c r="B51" s="1" t="s">
        <v>16324</v>
      </c>
      <c r="C51" s="1" t="s">
        <v>16325</v>
      </c>
      <c r="D51" s="1" t="s">
        <v>16228</v>
      </c>
      <c r="E51" t="s">
        <v>61</v>
      </c>
      <c r="G51" t="s">
        <v>61</v>
      </c>
      <c r="H51" t="s">
        <v>61</v>
      </c>
      <c r="I51" t="s">
        <v>61</v>
      </c>
      <c r="J51" t="s">
        <v>62</v>
      </c>
    </row>
    <row r="52" spans="1:10" x14ac:dyDescent="0.2">
      <c r="A52" s="1" t="s">
        <v>32954</v>
      </c>
      <c r="B52" s="1" t="s">
        <v>16326</v>
      </c>
      <c r="C52" s="1" t="s">
        <v>16327</v>
      </c>
      <c r="D52" s="1" t="s">
        <v>16228</v>
      </c>
      <c r="E52" t="s">
        <v>61</v>
      </c>
      <c r="G52" t="s">
        <v>61</v>
      </c>
      <c r="H52" t="s">
        <v>62</v>
      </c>
      <c r="I52" t="s">
        <v>61</v>
      </c>
      <c r="J52" t="s">
        <v>61</v>
      </c>
    </row>
    <row r="53" spans="1:10" x14ac:dyDescent="0.2">
      <c r="A53" s="1" t="s">
        <v>32955</v>
      </c>
      <c r="C53" s="1" t="s">
        <v>16329</v>
      </c>
      <c r="D53" s="1" t="s">
        <v>16328</v>
      </c>
      <c r="F53" t="s">
        <v>61</v>
      </c>
      <c r="G53" t="s">
        <v>61</v>
      </c>
      <c r="H53" t="s">
        <v>61</v>
      </c>
      <c r="J53" t="s">
        <v>62</v>
      </c>
    </row>
    <row r="54" spans="1:10" x14ac:dyDescent="0.2">
      <c r="A54" s="1" t="s">
        <v>18489</v>
      </c>
      <c r="B54" s="1" t="s">
        <v>18488</v>
      </c>
      <c r="C54" s="1" t="s">
        <v>18490</v>
      </c>
      <c r="F54" t="s">
        <v>61</v>
      </c>
      <c r="G54" t="s">
        <v>61</v>
      </c>
      <c r="H54" t="s">
        <v>61</v>
      </c>
      <c r="J54" t="s">
        <v>62</v>
      </c>
    </row>
    <row r="55" spans="1:10" x14ac:dyDescent="0.2">
      <c r="A55" s="1" t="s">
        <v>32956</v>
      </c>
      <c r="C55" s="1" t="s">
        <v>16330</v>
      </c>
      <c r="D55" s="1" t="s">
        <v>16328</v>
      </c>
      <c r="F55" t="s">
        <v>61</v>
      </c>
      <c r="G55" t="s">
        <v>61</v>
      </c>
      <c r="H55" t="s">
        <v>61</v>
      </c>
      <c r="J55" t="s">
        <v>62</v>
      </c>
    </row>
    <row r="56" spans="1:10" x14ac:dyDescent="0.2">
      <c r="A56" s="1" t="s">
        <v>32957</v>
      </c>
      <c r="C56" s="1" t="s">
        <v>16331</v>
      </c>
      <c r="D56" s="1" t="s">
        <v>16328</v>
      </c>
      <c r="F56" t="s">
        <v>61</v>
      </c>
      <c r="G56" t="s">
        <v>61</v>
      </c>
      <c r="H56" t="s">
        <v>61</v>
      </c>
      <c r="J56" t="s">
        <v>62</v>
      </c>
    </row>
    <row r="57" spans="1:10" x14ac:dyDescent="0.2">
      <c r="A57" s="1" t="s">
        <v>32958</v>
      </c>
      <c r="C57" s="1" t="s">
        <v>16332</v>
      </c>
      <c r="D57" s="1" t="s">
        <v>16328</v>
      </c>
      <c r="F57" t="s">
        <v>61</v>
      </c>
      <c r="G57" t="s">
        <v>61</v>
      </c>
      <c r="H57" t="s">
        <v>61</v>
      </c>
      <c r="J57" t="s">
        <v>62</v>
      </c>
    </row>
    <row r="58" spans="1:10" x14ac:dyDescent="0.2">
      <c r="A58" s="1" t="s">
        <v>32959</v>
      </c>
      <c r="C58" s="1" t="s">
        <v>16333</v>
      </c>
      <c r="D58" s="1" t="s">
        <v>16328</v>
      </c>
      <c r="F58" t="s">
        <v>61</v>
      </c>
      <c r="G58" t="s">
        <v>61</v>
      </c>
      <c r="H58" t="s">
        <v>61</v>
      </c>
      <c r="J58" t="s">
        <v>62</v>
      </c>
    </row>
    <row r="59" spans="1:10" x14ac:dyDescent="0.2">
      <c r="A59" s="1" t="s">
        <v>32960</v>
      </c>
      <c r="C59" s="1" t="s">
        <v>16334</v>
      </c>
      <c r="D59" s="1" t="s">
        <v>16328</v>
      </c>
      <c r="F59" t="s">
        <v>61</v>
      </c>
      <c r="G59" t="s">
        <v>61</v>
      </c>
      <c r="H59" t="s">
        <v>61</v>
      </c>
      <c r="J59" t="s">
        <v>62</v>
      </c>
    </row>
    <row r="60" spans="1:10" x14ac:dyDescent="0.2">
      <c r="A60" s="1" t="s">
        <v>32961</v>
      </c>
      <c r="C60" s="1" t="s">
        <v>16335</v>
      </c>
      <c r="D60" s="1" t="s">
        <v>16328</v>
      </c>
      <c r="F60" t="s">
        <v>61</v>
      </c>
      <c r="G60" t="s">
        <v>61</v>
      </c>
      <c r="H60" t="s">
        <v>61</v>
      </c>
      <c r="J60" t="s">
        <v>62</v>
      </c>
    </row>
    <row r="61" spans="1:10" x14ac:dyDescent="0.2">
      <c r="A61" s="1" t="s">
        <v>32962</v>
      </c>
      <c r="C61" s="1" t="s">
        <v>16336</v>
      </c>
      <c r="D61" s="1" t="s">
        <v>16328</v>
      </c>
      <c r="F61" t="s">
        <v>61</v>
      </c>
      <c r="G61" t="s">
        <v>61</v>
      </c>
      <c r="H61" t="s">
        <v>61</v>
      </c>
      <c r="J61" t="s">
        <v>62</v>
      </c>
    </row>
    <row r="62" spans="1:10" x14ac:dyDescent="0.2">
      <c r="A62" s="1" t="s">
        <v>32963</v>
      </c>
      <c r="C62" s="1" t="s">
        <v>16337</v>
      </c>
      <c r="D62" s="1" t="s">
        <v>16328</v>
      </c>
      <c r="F62" t="s">
        <v>61</v>
      </c>
      <c r="G62" t="s">
        <v>61</v>
      </c>
      <c r="H62" t="s">
        <v>61</v>
      </c>
      <c r="J62" t="s">
        <v>62</v>
      </c>
    </row>
    <row r="63" spans="1:10" x14ac:dyDescent="0.2">
      <c r="A63" s="1" t="s">
        <v>32964</v>
      </c>
      <c r="C63" s="1" t="s">
        <v>16338</v>
      </c>
      <c r="D63" s="1" t="s">
        <v>16328</v>
      </c>
      <c r="F63" t="s">
        <v>61</v>
      </c>
      <c r="G63" t="s">
        <v>61</v>
      </c>
      <c r="H63" t="s">
        <v>61</v>
      </c>
      <c r="J63" t="s">
        <v>62</v>
      </c>
    </row>
    <row r="64" spans="1:10" x14ac:dyDescent="0.2">
      <c r="A64" s="1" t="s">
        <v>32965</v>
      </c>
      <c r="C64" s="1" t="s">
        <v>16339</v>
      </c>
      <c r="D64" s="1" t="s">
        <v>16328</v>
      </c>
      <c r="F64" t="s">
        <v>62</v>
      </c>
      <c r="G64" t="s">
        <v>62</v>
      </c>
      <c r="H64" t="s">
        <v>61</v>
      </c>
      <c r="J64" t="s">
        <v>62</v>
      </c>
    </row>
    <row r="65" spans="1:10" x14ac:dyDescent="0.2">
      <c r="A65" s="1" t="s">
        <v>32966</v>
      </c>
      <c r="C65" s="1" t="s">
        <v>16340</v>
      </c>
      <c r="D65" s="1" t="s">
        <v>16328</v>
      </c>
      <c r="F65" t="s">
        <v>61</v>
      </c>
      <c r="G65" t="s">
        <v>61</v>
      </c>
      <c r="H65" t="s">
        <v>61</v>
      </c>
      <c r="J65" t="s">
        <v>62</v>
      </c>
    </row>
    <row r="66" spans="1:10" x14ac:dyDescent="0.2">
      <c r="A66" s="1" t="s">
        <v>32967</v>
      </c>
      <c r="C66" s="1" t="s">
        <v>16341</v>
      </c>
      <c r="D66" s="1" t="s">
        <v>16328</v>
      </c>
      <c r="F66" t="s">
        <v>61</v>
      </c>
      <c r="G66" t="s">
        <v>61</v>
      </c>
      <c r="H66" t="s">
        <v>61</v>
      </c>
      <c r="J66" t="s">
        <v>62</v>
      </c>
    </row>
    <row r="67" spans="1:10" x14ac:dyDescent="0.2">
      <c r="A67" s="1" t="s">
        <v>32968</v>
      </c>
      <c r="C67" s="1" t="s">
        <v>16342</v>
      </c>
      <c r="D67" s="1" t="s">
        <v>16328</v>
      </c>
      <c r="F67" t="s">
        <v>61</v>
      </c>
      <c r="G67" t="s">
        <v>61</v>
      </c>
      <c r="H67" t="s">
        <v>61</v>
      </c>
      <c r="J67" t="s">
        <v>62</v>
      </c>
    </row>
    <row r="68" spans="1:10" x14ac:dyDescent="0.2">
      <c r="A68" s="1" t="s">
        <v>32969</v>
      </c>
      <c r="C68" s="1" t="s">
        <v>16343</v>
      </c>
      <c r="D68" s="1" t="s">
        <v>16328</v>
      </c>
      <c r="F68" t="s">
        <v>61</v>
      </c>
      <c r="G68" t="s">
        <v>61</v>
      </c>
      <c r="H68" t="s">
        <v>61</v>
      </c>
      <c r="J68" t="s">
        <v>62</v>
      </c>
    </row>
    <row r="69" spans="1:10" x14ac:dyDescent="0.2">
      <c r="A69" s="1" t="s">
        <v>32970</v>
      </c>
      <c r="C69" s="1" t="s">
        <v>16344</v>
      </c>
      <c r="D69" s="1" t="s">
        <v>16328</v>
      </c>
      <c r="F69" t="s">
        <v>61</v>
      </c>
      <c r="G69" t="s">
        <v>61</v>
      </c>
      <c r="H69" t="s">
        <v>61</v>
      </c>
      <c r="J69" t="s">
        <v>62</v>
      </c>
    </row>
    <row r="70" spans="1:10" x14ac:dyDescent="0.2">
      <c r="A70" s="1" t="s">
        <v>32971</v>
      </c>
      <c r="C70" s="1" t="s">
        <v>16345</v>
      </c>
      <c r="D70" s="1" t="s">
        <v>16328</v>
      </c>
      <c r="F70" t="s">
        <v>61</v>
      </c>
      <c r="G70" t="s">
        <v>61</v>
      </c>
      <c r="H70" t="s">
        <v>61</v>
      </c>
      <c r="J70" t="s">
        <v>62</v>
      </c>
    </row>
    <row r="71" spans="1:10" x14ac:dyDescent="0.2">
      <c r="A71" s="1" t="s">
        <v>32972</v>
      </c>
      <c r="C71" s="1" t="s">
        <v>16346</v>
      </c>
      <c r="D71" s="1" t="s">
        <v>16328</v>
      </c>
      <c r="F71" t="s">
        <v>61</v>
      </c>
      <c r="G71" t="s">
        <v>61</v>
      </c>
      <c r="H71" t="s">
        <v>61</v>
      </c>
      <c r="J71" t="s">
        <v>62</v>
      </c>
    </row>
    <row r="72" spans="1:10" x14ac:dyDescent="0.2">
      <c r="A72" s="1" t="s">
        <v>32973</v>
      </c>
      <c r="C72" s="1" t="s">
        <v>16347</v>
      </c>
      <c r="D72" s="1" t="s">
        <v>16328</v>
      </c>
      <c r="F72" t="s">
        <v>62</v>
      </c>
      <c r="G72" t="s">
        <v>62</v>
      </c>
      <c r="H72" t="s">
        <v>61</v>
      </c>
      <c r="J72" t="s">
        <v>62</v>
      </c>
    </row>
    <row r="73" spans="1:10" x14ac:dyDescent="0.2">
      <c r="A73" s="1" t="s">
        <v>32974</v>
      </c>
      <c r="C73" s="1" t="s">
        <v>16348</v>
      </c>
      <c r="D73" s="1" t="s">
        <v>16328</v>
      </c>
      <c r="F73" t="s">
        <v>61</v>
      </c>
      <c r="G73" t="s">
        <v>61</v>
      </c>
      <c r="H73" t="s">
        <v>61</v>
      </c>
      <c r="J73" t="s">
        <v>62</v>
      </c>
    </row>
    <row r="74" spans="1:10" x14ac:dyDescent="0.2">
      <c r="A74" s="1" t="s">
        <v>32975</v>
      </c>
      <c r="C74" s="1" t="s">
        <v>16349</v>
      </c>
      <c r="D74" s="1" t="s">
        <v>16328</v>
      </c>
      <c r="F74" t="s">
        <v>61</v>
      </c>
      <c r="G74" t="s">
        <v>61</v>
      </c>
      <c r="H74" t="s">
        <v>61</v>
      </c>
      <c r="J74" t="s">
        <v>62</v>
      </c>
    </row>
    <row r="75" spans="1:10" x14ac:dyDescent="0.2">
      <c r="A75" s="1" t="s">
        <v>32976</v>
      </c>
      <c r="C75" s="1" t="s">
        <v>16350</v>
      </c>
      <c r="D75" s="1" t="s">
        <v>16328</v>
      </c>
      <c r="F75" t="s">
        <v>61</v>
      </c>
      <c r="G75" t="s">
        <v>61</v>
      </c>
      <c r="H75" t="s">
        <v>61</v>
      </c>
      <c r="J75" t="s">
        <v>61</v>
      </c>
    </row>
    <row r="76" spans="1:10" x14ac:dyDescent="0.2">
      <c r="A76" s="1" t="s">
        <v>32977</v>
      </c>
      <c r="C76" s="1" t="s">
        <v>16351</v>
      </c>
      <c r="D76" s="1" t="s">
        <v>16328</v>
      </c>
      <c r="F76" t="s">
        <v>61</v>
      </c>
      <c r="G76" t="s">
        <v>61</v>
      </c>
      <c r="H76" t="s">
        <v>61</v>
      </c>
      <c r="J76" t="s">
        <v>61</v>
      </c>
    </row>
    <row r="77" spans="1:10" x14ac:dyDescent="0.2">
      <c r="A77" s="1" t="s">
        <v>32978</v>
      </c>
      <c r="C77" s="1" t="s">
        <v>16352</v>
      </c>
      <c r="D77" s="1" t="s">
        <v>16328</v>
      </c>
      <c r="F77" t="s">
        <v>62</v>
      </c>
      <c r="G77" t="s">
        <v>62</v>
      </c>
      <c r="H77" t="s">
        <v>61</v>
      </c>
      <c r="J77" t="s">
        <v>61</v>
      </c>
    </row>
    <row r="78" spans="1:10" x14ac:dyDescent="0.2">
      <c r="A78" s="1" t="s">
        <v>32979</v>
      </c>
      <c r="C78" s="1" t="s">
        <v>16353</v>
      </c>
      <c r="D78" s="1" t="s">
        <v>16328</v>
      </c>
      <c r="F78" t="s">
        <v>61</v>
      </c>
      <c r="G78" t="s">
        <v>61</v>
      </c>
      <c r="H78" t="s">
        <v>61</v>
      </c>
      <c r="J78" t="s">
        <v>61</v>
      </c>
    </row>
    <row r="79" spans="1:10" x14ac:dyDescent="0.2">
      <c r="A79" s="1" t="s">
        <v>32980</v>
      </c>
      <c r="C79" s="1" t="s">
        <v>16354</v>
      </c>
      <c r="D79" s="1" t="s">
        <v>16328</v>
      </c>
      <c r="F79" t="s">
        <v>61</v>
      </c>
      <c r="G79" t="s">
        <v>61</v>
      </c>
      <c r="H79" t="s">
        <v>61</v>
      </c>
      <c r="J79" t="s">
        <v>62</v>
      </c>
    </row>
    <row r="80" spans="1:10" x14ac:dyDescent="0.2">
      <c r="A80" s="1" t="s">
        <v>32981</v>
      </c>
      <c r="C80" s="1" t="s">
        <v>16355</v>
      </c>
      <c r="D80" s="1" t="s">
        <v>16328</v>
      </c>
      <c r="F80" t="s">
        <v>61</v>
      </c>
      <c r="G80" t="s">
        <v>61</v>
      </c>
      <c r="H80" t="s">
        <v>61</v>
      </c>
      <c r="J80" t="s">
        <v>62</v>
      </c>
    </row>
    <row r="81" spans="1:10" x14ac:dyDescent="0.2">
      <c r="A81" s="1" t="s">
        <v>32982</v>
      </c>
      <c r="C81" s="1" t="s">
        <v>16356</v>
      </c>
      <c r="D81" s="1" t="s">
        <v>16328</v>
      </c>
      <c r="F81" t="s">
        <v>61</v>
      </c>
      <c r="G81" t="s">
        <v>61</v>
      </c>
      <c r="H81" t="s">
        <v>61</v>
      </c>
      <c r="J81" t="s">
        <v>62</v>
      </c>
    </row>
    <row r="82" spans="1:10" x14ac:dyDescent="0.2">
      <c r="A82" s="1" t="s">
        <v>32983</v>
      </c>
      <c r="C82" s="1" t="s">
        <v>16357</v>
      </c>
      <c r="D82" s="1" t="s">
        <v>16328</v>
      </c>
      <c r="F82" t="s">
        <v>61</v>
      </c>
      <c r="G82" t="s">
        <v>61</v>
      </c>
      <c r="H82" t="s">
        <v>61</v>
      </c>
      <c r="J82" t="s">
        <v>62</v>
      </c>
    </row>
    <row r="83" spans="1:10" x14ac:dyDescent="0.2">
      <c r="A83" s="1" t="s">
        <v>32984</v>
      </c>
      <c r="C83" s="1" t="s">
        <v>16358</v>
      </c>
      <c r="D83" s="1" t="s">
        <v>16328</v>
      </c>
      <c r="F83" t="s">
        <v>61</v>
      </c>
      <c r="G83" t="s">
        <v>61</v>
      </c>
      <c r="H83" t="s">
        <v>61</v>
      </c>
      <c r="J83" t="s">
        <v>62</v>
      </c>
    </row>
    <row r="84" spans="1:10" x14ac:dyDescent="0.2">
      <c r="A84" s="1" t="s">
        <v>32985</v>
      </c>
      <c r="C84" s="1" t="s">
        <v>16359</v>
      </c>
      <c r="D84" s="1" t="s">
        <v>16328</v>
      </c>
      <c r="F84" t="s">
        <v>61</v>
      </c>
      <c r="G84" t="s">
        <v>61</v>
      </c>
      <c r="H84" t="s">
        <v>61</v>
      </c>
      <c r="J84" t="s">
        <v>62</v>
      </c>
    </row>
    <row r="85" spans="1:10" x14ac:dyDescent="0.2">
      <c r="A85" s="1" t="s">
        <v>32986</v>
      </c>
      <c r="C85" s="1" t="s">
        <v>16360</v>
      </c>
      <c r="D85" s="1" t="s">
        <v>16328</v>
      </c>
      <c r="F85" t="s">
        <v>61</v>
      </c>
      <c r="G85" t="s">
        <v>61</v>
      </c>
      <c r="H85" t="s">
        <v>61</v>
      </c>
      <c r="J85" t="s">
        <v>61</v>
      </c>
    </row>
    <row r="86" spans="1:10" x14ac:dyDescent="0.2">
      <c r="A86" s="1" t="s">
        <v>32987</v>
      </c>
      <c r="C86" s="1" t="s">
        <v>16361</v>
      </c>
      <c r="D86" s="1" t="s">
        <v>16328</v>
      </c>
      <c r="F86" t="s">
        <v>61</v>
      </c>
      <c r="G86" t="s">
        <v>61</v>
      </c>
      <c r="H86" t="s">
        <v>61</v>
      </c>
      <c r="J86" t="s">
        <v>62</v>
      </c>
    </row>
    <row r="87" spans="1:10" x14ac:dyDescent="0.2">
      <c r="A87" s="1" t="s">
        <v>32988</v>
      </c>
      <c r="C87" s="1" t="s">
        <v>16362</v>
      </c>
      <c r="D87" s="1" t="s">
        <v>16328</v>
      </c>
      <c r="F87" t="s">
        <v>61</v>
      </c>
      <c r="G87" t="s">
        <v>61</v>
      </c>
      <c r="H87" t="s">
        <v>61</v>
      </c>
      <c r="J87" t="s">
        <v>61</v>
      </c>
    </row>
    <row r="88" spans="1:10" x14ac:dyDescent="0.2">
      <c r="A88" s="1" t="s">
        <v>32989</v>
      </c>
      <c r="C88" s="1" t="s">
        <v>16363</v>
      </c>
      <c r="D88" s="1" t="s">
        <v>16328</v>
      </c>
      <c r="F88" t="s">
        <v>61</v>
      </c>
      <c r="G88" t="s">
        <v>61</v>
      </c>
      <c r="H88" t="s">
        <v>61</v>
      </c>
      <c r="J88" t="s">
        <v>62</v>
      </c>
    </row>
    <row r="89" spans="1:10" x14ac:dyDescent="0.2">
      <c r="A89" s="1" t="s">
        <v>32990</v>
      </c>
      <c r="C89" s="1" t="s">
        <v>16364</v>
      </c>
      <c r="D89" s="1" t="s">
        <v>16328</v>
      </c>
      <c r="F89" t="s">
        <v>61</v>
      </c>
      <c r="G89" t="s">
        <v>61</v>
      </c>
      <c r="H89" t="s">
        <v>61</v>
      </c>
      <c r="J89" t="s">
        <v>62</v>
      </c>
    </row>
    <row r="90" spans="1:10" x14ac:dyDescent="0.2">
      <c r="A90" s="1" t="s">
        <v>32991</v>
      </c>
      <c r="C90" s="1" t="s">
        <v>16365</v>
      </c>
      <c r="D90" s="1" t="s">
        <v>16328</v>
      </c>
      <c r="F90" t="s">
        <v>61</v>
      </c>
      <c r="G90" t="s">
        <v>61</v>
      </c>
      <c r="H90" t="s">
        <v>61</v>
      </c>
      <c r="J90" t="s">
        <v>62</v>
      </c>
    </row>
    <row r="91" spans="1:10" x14ac:dyDescent="0.2">
      <c r="A91" s="1" t="s">
        <v>32992</v>
      </c>
      <c r="C91" s="1" t="s">
        <v>16366</v>
      </c>
      <c r="D91" s="1" t="s">
        <v>16328</v>
      </c>
      <c r="F91" t="s">
        <v>61</v>
      </c>
      <c r="G91" t="s">
        <v>61</v>
      </c>
      <c r="H91" t="s">
        <v>61</v>
      </c>
      <c r="J91" t="s">
        <v>62</v>
      </c>
    </row>
    <row r="92" spans="1:10" x14ac:dyDescent="0.2">
      <c r="A92" s="1" t="s">
        <v>32993</v>
      </c>
      <c r="C92" s="1" t="s">
        <v>16367</v>
      </c>
      <c r="D92" s="1" t="s">
        <v>16328</v>
      </c>
      <c r="F92" t="s">
        <v>61</v>
      </c>
      <c r="G92" t="s">
        <v>61</v>
      </c>
      <c r="H92" t="s">
        <v>61</v>
      </c>
      <c r="J92" t="s">
        <v>62</v>
      </c>
    </row>
    <row r="93" spans="1:10" x14ac:dyDescent="0.2">
      <c r="A93" s="1" t="s">
        <v>32994</v>
      </c>
      <c r="C93" s="1" t="s">
        <v>16368</v>
      </c>
      <c r="D93" s="1" t="s">
        <v>16328</v>
      </c>
      <c r="F93" t="s">
        <v>61</v>
      </c>
      <c r="G93" t="s">
        <v>61</v>
      </c>
      <c r="H93" t="s">
        <v>61</v>
      </c>
      <c r="J93" t="s">
        <v>62</v>
      </c>
    </row>
    <row r="94" spans="1:10" x14ac:dyDescent="0.2">
      <c r="A94" s="1" t="s">
        <v>32995</v>
      </c>
      <c r="C94" s="1" t="s">
        <v>16369</v>
      </c>
      <c r="D94" s="1" t="s">
        <v>16328</v>
      </c>
      <c r="F94" t="s">
        <v>61</v>
      </c>
      <c r="G94" t="s">
        <v>61</v>
      </c>
      <c r="H94" t="s">
        <v>61</v>
      </c>
      <c r="J94" t="s">
        <v>62</v>
      </c>
    </row>
    <row r="95" spans="1:10" x14ac:dyDescent="0.2">
      <c r="A95" s="1" t="s">
        <v>32996</v>
      </c>
      <c r="C95" s="1" t="s">
        <v>16370</v>
      </c>
      <c r="D95" s="1" t="s">
        <v>16328</v>
      </c>
      <c r="F95" t="s">
        <v>61</v>
      </c>
      <c r="G95" t="s">
        <v>61</v>
      </c>
      <c r="H95" t="s">
        <v>61</v>
      </c>
      <c r="J95" t="s">
        <v>62</v>
      </c>
    </row>
    <row r="96" spans="1:10" x14ac:dyDescent="0.2">
      <c r="A96" s="1" t="s">
        <v>32997</v>
      </c>
      <c r="C96" s="1" t="s">
        <v>16371</v>
      </c>
      <c r="D96" s="1" t="s">
        <v>16328</v>
      </c>
      <c r="F96" t="s">
        <v>61</v>
      </c>
      <c r="G96" t="s">
        <v>61</v>
      </c>
      <c r="H96" t="s">
        <v>61</v>
      </c>
      <c r="J96" t="s">
        <v>62</v>
      </c>
    </row>
    <row r="97" spans="1:10" x14ac:dyDescent="0.2">
      <c r="A97" s="1" t="s">
        <v>32998</v>
      </c>
      <c r="C97" s="1" t="s">
        <v>16372</v>
      </c>
      <c r="D97" s="1" t="s">
        <v>16328</v>
      </c>
      <c r="F97" t="s">
        <v>61</v>
      </c>
      <c r="G97" t="s">
        <v>61</v>
      </c>
      <c r="H97" t="s">
        <v>61</v>
      </c>
      <c r="J97" t="s">
        <v>62</v>
      </c>
    </row>
    <row r="98" spans="1:10" x14ac:dyDescent="0.2">
      <c r="A98" s="1" t="s">
        <v>32999</v>
      </c>
      <c r="C98" s="1" t="s">
        <v>16373</v>
      </c>
      <c r="D98" s="1" t="s">
        <v>16328</v>
      </c>
      <c r="F98" t="s">
        <v>61</v>
      </c>
      <c r="G98" t="s">
        <v>61</v>
      </c>
      <c r="H98" t="s">
        <v>61</v>
      </c>
      <c r="J98" t="s">
        <v>62</v>
      </c>
    </row>
    <row r="99" spans="1:10" x14ac:dyDescent="0.2">
      <c r="A99" s="1" t="s">
        <v>33000</v>
      </c>
      <c r="C99" s="1" t="s">
        <v>16374</v>
      </c>
      <c r="D99" s="1" t="s">
        <v>16328</v>
      </c>
      <c r="F99" t="s">
        <v>61</v>
      </c>
      <c r="G99" t="s">
        <v>61</v>
      </c>
      <c r="H99" t="s">
        <v>61</v>
      </c>
      <c r="J99" t="s">
        <v>62</v>
      </c>
    </row>
    <row r="100" spans="1:10" x14ac:dyDescent="0.2">
      <c r="A100" s="1" t="s">
        <v>33001</v>
      </c>
      <c r="C100" s="1" t="s">
        <v>16375</v>
      </c>
      <c r="D100" s="1" t="s">
        <v>16328</v>
      </c>
      <c r="F100" t="s">
        <v>61</v>
      </c>
      <c r="G100" t="s">
        <v>61</v>
      </c>
      <c r="H100" t="s">
        <v>61</v>
      </c>
      <c r="J100" t="s">
        <v>62</v>
      </c>
    </row>
    <row r="101" spans="1:10" x14ac:dyDescent="0.2">
      <c r="A101" s="1" t="s">
        <v>33002</v>
      </c>
      <c r="C101" s="1" t="s">
        <v>16376</v>
      </c>
      <c r="D101" s="1" t="s">
        <v>16328</v>
      </c>
      <c r="F101" t="s">
        <v>61</v>
      </c>
      <c r="G101" t="s">
        <v>61</v>
      </c>
      <c r="H101" t="s">
        <v>61</v>
      </c>
      <c r="J101" t="s">
        <v>62</v>
      </c>
    </row>
    <row r="102" spans="1:10" x14ac:dyDescent="0.2">
      <c r="A102" s="1" t="s">
        <v>33003</v>
      </c>
      <c r="C102" s="1" t="s">
        <v>16377</v>
      </c>
      <c r="D102" s="1" t="s">
        <v>16328</v>
      </c>
      <c r="F102" t="s">
        <v>61</v>
      </c>
      <c r="G102" t="s">
        <v>61</v>
      </c>
      <c r="H102" t="s">
        <v>61</v>
      </c>
      <c r="J102" t="s">
        <v>62</v>
      </c>
    </row>
    <row r="103" spans="1:10" x14ac:dyDescent="0.2">
      <c r="A103" s="1" t="s">
        <v>33004</v>
      </c>
      <c r="C103" s="1" t="s">
        <v>16378</v>
      </c>
      <c r="D103" s="1" t="s">
        <v>16328</v>
      </c>
      <c r="F103" t="s">
        <v>61</v>
      </c>
      <c r="G103" t="s">
        <v>61</v>
      </c>
      <c r="H103" t="s">
        <v>61</v>
      </c>
      <c r="J103" t="s">
        <v>62</v>
      </c>
    </row>
    <row r="104" spans="1:10" x14ac:dyDescent="0.2">
      <c r="A104" s="1" t="s">
        <v>33005</v>
      </c>
      <c r="C104" s="1" t="s">
        <v>16379</v>
      </c>
      <c r="D104" s="1" t="s">
        <v>16328</v>
      </c>
      <c r="F104" t="s">
        <v>61</v>
      </c>
      <c r="G104" t="s">
        <v>61</v>
      </c>
      <c r="H104" t="s">
        <v>61</v>
      </c>
      <c r="J104" t="s">
        <v>62</v>
      </c>
    </row>
    <row r="105" spans="1:10" x14ac:dyDescent="0.2">
      <c r="A105" s="1" t="s">
        <v>33006</v>
      </c>
      <c r="C105" s="1" t="s">
        <v>16380</v>
      </c>
      <c r="D105" s="1" t="s">
        <v>16328</v>
      </c>
      <c r="F105" t="s">
        <v>61</v>
      </c>
      <c r="G105" t="s">
        <v>61</v>
      </c>
      <c r="H105" t="s">
        <v>61</v>
      </c>
      <c r="J105" t="s">
        <v>62</v>
      </c>
    </row>
    <row r="106" spans="1:10" x14ac:dyDescent="0.2">
      <c r="A106" s="1" t="s">
        <v>33007</v>
      </c>
      <c r="C106" s="1" t="s">
        <v>16381</v>
      </c>
      <c r="D106" s="1" t="s">
        <v>16328</v>
      </c>
      <c r="F106" t="s">
        <v>62</v>
      </c>
      <c r="G106" t="s">
        <v>62</v>
      </c>
      <c r="H106" t="s">
        <v>61</v>
      </c>
      <c r="J106" t="s">
        <v>62</v>
      </c>
    </row>
    <row r="107" spans="1:10" x14ac:dyDescent="0.2">
      <c r="A107" s="1" t="s">
        <v>33008</v>
      </c>
      <c r="C107" s="1" t="s">
        <v>16382</v>
      </c>
      <c r="D107" s="1" t="s">
        <v>16328</v>
      </c>
      <c r="F107" t="s">
        <v>61</v>
      </c>
      <c r="G107" t="s">
        <v>61</v>
      </c>
      <c r="H107" t="s">
        <v>61</v>
      </c>
      <c r="J107" t="s">
        <v>62</v>
      </c>
    </row>
    <row r="108" spans="1:10" x14ac:dyDescent="0.2">
      <c r="A108" s="1" t="s">
        <v>33009</v>
      </c>
      <c r="C108" s="1" t="s">
        <v>16383</v>
      </c>
      <c r="D108" s="1" t="s">
        <v>16328</v>
      </c>
      <c r="F108" t="s">
        <v>61</v>
      </c>
      <c r="G108" t="s">
        <v>61</v>
      </c>
      <c r="H108" t="s">
        <v>61</v>
      </c>
      <c r="J108" t="s">
        <v>62</v>
      </c>
    </row>
    <row r="109" spans="1:10" x14ac:dyDescent="0.2">
      <c r="A109" s="1" t="s">
        <v>33010</v>
      </c>
      <c r="C109" s="1" t="s">
        <v>16384</v>
      </c>
      <c r="D109" s="1" t="s">
        <v>16328</v>
      </c>
      <c r="F109" t="s">
        <v>62</v>
      </c>
      <c r="G109" t="s">
        <v>62</v>
      </c>
      <c r="H109" t="s">
        <v>61</v>
      </c>
      <c r="J109" t="s">
        <v>62</v>
      </c>
    </row>
    <row r="110" spans="1:10" x14ac:dyDescent="0.2">
      <c r="A110" s="1" t="s">
        <v>33011</v>
      </c>
      <c r="C110" s="1" t="s">
        <v>16385</v>
      </c>
      <c r="D110" s="1" t="s">
        <v>16328</v>
      </c>
      <c r="F110" t="s">
        <v>61</v>
      </c>
      <c r="G110" t="s">
        <v>61</v>
      </c>
      <c r="H110" t="s">
        <v>61</v>
      </c>
      <c r="J110" t="s">
        <v>62</v>
      </c>
    </row>
    <row r="111" spans="1:10" x14ac:dyDescent="0.2">
      <c r="A111" s="1" t="s">
        <v>33012</v>
      </c>
      <c r="C111" s="1" t="s">
        <v>16386</v>
      </c>
      <c r="D111" s="1" t="s">
        <v>16328</v>
      </c>
      <c r="F111" t="s">
        <v>61</v>
      </c>
      <c r="G111" t="s">
        <v>61</v>
      </c>
      <c r="H111" t="s">
        <v>61</v>
      </c>
      <c r="J111" t="s">
        <v>62</v>
      </c>
    </row>
    <row r="112" spans="1:10" x14ac:dyDescent="0.2">
      <c r="A112" s="1" t="s">
        <v>33013</v>
      </c>
      <c r="C112" s="1" t="s">
        <v>16387</v>
      </c>
      <c r="D112" s="1" t="s">
        <v>16328</v>
      </c>
      <c r="F112" t="s">
        <v>61</v>
      </c>
      <c r="G112" t="s">
        <v>61</v>
      </c>
      <c r="H112" t="s">
        <v>61</v>
      </c>
      <c r="J112" t="s">
        <v>62</v>
      </c>
    </row>
    <row r="113" spans="1:10" x14ac:dyDescent="0.2">
      <c r="A113" s="1" t="s">
        <v>33014</v>
      </c>
      <c r="C113" s="1" t="s">
        <v>16388</v>
      </c>
      <c r="D113" s="1" t="s">
        <v>16328</v>
      </c>
      <c r="F113" t="s">
        <v>61</v>
      </c>
      <c r="G113" t="s">
        <v>61</v>
      </c>
      <c r="H113" t="s">
        <v>61</v>
      </c>
      <c r="J113" t="s">
        <v>62</v>
      </c>
    </row>
    <row r="114" spans="1:10" x14ac:dyDescent="0.2">
      <c r="A114" s="1" t="s">
        <v>33015</v>
      </c>
      <c r="C114" s="1" t="s">
        <v>16389</v>
      </c>
      <c r="D114" s="1" t="s">
        <v>16328</v>
      </c>
      <c r="F114" t="s">
        <v>61</v>
      </c>
      <c r="G114" t="s">
        <v>61</v>
      </c>
      <c r="H114" t="s">
        <v>61</v>
      </c>
      <c r="J114" t="s">
        <v>62</v>
      </c>
    </row>
    <row r="115" spans="1:10" x14ac:dyDescent="0.2">
      <c r="A115" s="1" t="s">
        <v>33016</v>
      </c>
      <c r="C115" s="1" t="s">
        <v>16390</v>
      </c>
      <c r="D115" s="1" t="s">
        <v>16328</v>
      </c>
      <c r="F115" t="s">
        <v>61</v>
      </c>
      <c r="G115" t="s">
        <v>61</v>
      </c>
      <c r="H115" t="s">
        <v>61</v>
      </c>
      <c r="J115" t="s">
        <v>62</v>
      </c>
    </row>
    <row r="116" spans="1:10" x14ac:dyDescent="0.2">
      <c r="A116" s="1" t="s">
        <v>33017</v>
      </c>
      <c r="C116" s="1" t="s">
        <v>16391</v>
      </c>
      <c r="D116" s="1" t="s">
        <v>16328</v>
      </c>
      <c r="F116" t="s">
        <v>61</v>
      </c>
      <c r="G116" t="s">
        <v>61</v>
      </c>
      <c r="H116" t="s">
        <v>61</v>
      </c>
      <c r="J116" t="s">
        <v>62</v>
      </c>
    </row>
    <row r="117" spans="1:10" x14ac:dyDescent="0.2">
      <c r="A117" s="1" t="s">
        <v>33018</v>
      </c>
      <c r="C117" s="1" t="s">
        <v>16392</v>
      </c>
      <c r="D117" s="1" t="s">
        <v>16328</v>
      </c>
      <c r="F117" t="s">
        <v>61</v>
      </c>
      <c r="G117" t="s">
        <v>61</v>
      </c>
      <c r="H117" t="s">
        <v>61</v>
      </c>
      <c r="J117" t="s">
        <v>62</v>
      </c>
    </row>
    <row r="118" spans="1:10" x14ac:dyDescent="0.2">
      <c r="A118" s="1" t="s">
        <v>33019</v>
      </c>
      <c r="C118" s="1" t="s">
        <v>16393</v>
      </c>
      <c r="D118" s="1" t="s">
        <v>16328</v>
      </c>
      <c r="F118" t="s">
        <v>61</v>
      </c>
      <c r="G118" t="s">
        <v>61</v>
      </c>
      <c r="H118" t="s">
        <v>61</v>
      </c>
      <c r="J118" t="s">
        <v>62</v>
      </c>
    </row>
    <row r="119" spans="1:10" x14ac:dyDescent="0.2">
      <c r="A119" s="1" t="s">
        <v>33020</v>
      </c>
      <c r="C119" s="1" t="s">
        <v>16394</v>
      </c>
      <c r="D119" s="1" t="s">
        <v>16328</v>
      </c>
      <c r="F119" t="s">
        <v>61</v>
      </c>
      <c r="G119" t="s">
        <v>61</v>
      </c>
      <c r="H119" t="s">
        <v>61</v>
      </c>
      <c r="J119" t="s">
        <v>62</v>
      </c>
    </row>
    <row r="120" spans="1:10" x14ac:dyDescent="0.2">
      <c r="A120" s="1" t="s">
        <v>33021</v>
      </c>
      <c r="C120" s="1" t="s">
        <v>16395</v>
      </c>
      <c r="D120" s="1" t="s">
        <v>16328</v>
      </c>
      <c r="F120" t="s">
        <v>61</v>
      </c>
      <c r="G120" t="s">
        <v>61</v>
      </c>
      <c r="H120" t="s">
        <v>61</v>
      </c>
      <c r="J120" t="s">
        <v>61</v>
      </c>
    </row>
    <row r="121" spans="1:10" x14ac:dyDescent="0.2">
      <c r="A121" s="1" t="s">
        <v>33022</v>
      </c>
      <c r="C121" s="1" t="s">
        <v>16396</v>
      </c>
      <c r="D121" s="1" t="s">
        <v>16328</v>
      </c>
      <c r="F121" t="s">
        <v>61</v>
      </c>
      <c r="G121" t="s">
        <v>61</v>
      </c>
      <c r="H121" t="s">
        <v>61</v>
      </c>
      <c r="J121" t="s">
        <v>62</v>
      </c>
    </row>
    <row r="122" spans="1:10" x14ac:dyDescent="0.2">
      <c r="A122" s="1" t="s">
        <v>33023</v>
      </c>
      <c r="C122" s="1" t="s">
        <v>16397</v>
      </c>
      <c r="D122" s="1" t="s">
        <v>16328</v>
      </c>
      <c r="F122" t="s">
        <v>61</v>
      </c>
      <c r="G122" t="s">
        <v>61</v>
      </c>
      <c r="H122" t="s">
        <v>61</v>
      </c>
      <c r="J122" t="s">
        <v>61</v>
      </c>
    </row>
    <row r="123" spans="1:10" x14ac:dyDescent="0.2">
      <c r="A123" s="1" t="s">
        <v>33024</v>
      </c>
      <c r="C123" s="1" t="s">
        <v>16398</v>
      </c>
      <c r="D123" s="1" t="s">
        <v>16328</v>
      </c>
      <c r="F123" t="s">
        <v>61</v>
      </c>
      <c r="G123" t="s">
        <v>61</v>
      </c>
      <c r="H123" t="s">
        <v>61</v>
      </c>
      <c r="J123" t="s">
        <v>62</v>
      </c>
    </row>
    <row r="124" spans="1:10" x14ac:dyDescent="0.2">
      <c r="A124" s="1" t="s">
        <v>33025</v>
      </c>
      <c r="C124" s="1" t="s">
        <v>16399</v>
      </c>
      <c r="D124" s="1" t="s">
        <v>16328</v>
      </c>
      <c r="F124" t="s">
        <v>61</v>
      </c>
      <c r="G124" t="s">
        <v>61</v>
      </c>
      <c r="H124" t="s">
        <v>61</v>
      </c>
      <c r="J124" t="s">
        <v>62</v>
      </c>
    </row>
    <row r="125" spans="1:10" x14ac:dyDescent="0.2">
      <c r="A125" s="1" t="s">
        <v>33026</v>
      </c>
      <c r="C125" s="1" t="s">
        <v>16400</v>
      </c>
      <c r="D125" s="1" t="s">
        <v>16328</v>
      </c>
      <c r="F125" t="s">
        <v>61</v>
      </c>
      <c r="G125" t="s">
        <v>61</v>
      </c>
      <c r="H125" t="s">
        <v>61</v>
      </c>
      <c r="J125" t="s">
        <v>62</v>
      </c>
    </row>
    <row r="126" spans="1:10" x14ac:dyDescent="0.2">
      <c r="A126" s="1" t="s">
        <v>33027</v>
      </c>
      <c r="C126" s="1" t="s">
        <v>16401</v>
      </c>
      <c r="D126" s="1" t="s">
        <v>16328</v>
      </c>
      <c r="F126" t="s">
        <v>62</v>
      </c>
      <c r="G126" t="s">
        <v>62</v>
      </c>
      <c r="H126" t="s">
        <v>61</v>
      </c>
      <c r="J126" t="s">
        <v>62</v>
      </c>
    </row>
    <row r="127" spans="1:10" x14ac:dyDescent="0.2">
      <c r="A127" s="1" t="s">
        <v>33028</v>
      </c>
      <c r="C127" s="1" t="s">
        <v>16402</v>
      </c>
      <c r="D127" s="1" t="s">
        <v>16328</v>
      </c>
      <c r="F127" t="s">
        <v>62</v>
      </c>
      <c r="G127" t="s">
        <v>62</v>
      </c>
      <c r="H127" t="s">
        <v>61</v>
      </c>
      <c r="J127" t="s">
        <v>62</v>
      </c>
    </row>
    <row r="128" spans="1:10" x14ac:dyDescent="0.2">
      <c r="A128" s="1" t="s">
        <v>33029</v>
      </c>
      <c r="C128" s="1" t="s">
        <v>16403</v>
      </c>
      <c r="D128" s="1" t="s">
        <v>16328</v>
      </c>
      <c r="F128" t="s">
        <v>61</v>
      </c>
      <c r="G128" t="s">
        <v>61</v>
      </c>
      <c r="H128" t="s">
        <v>61</v>
      </c>
      <c r="J128" t="s">
        <v>62</v>
      </c>
    </row>
    <row r="129" spans="1:10" x14ac:dyDescent="0.2">
      <c r="A129" s="1" t="s">
        <v>33030</v>
      </c>
      <c r="C129" s="1" t="s">
        <v>16404</v>
      </c>
      <c r="D129" s="1" t="s">
        <v>16328</v>
      </c>
      <c r="F129" t="s">
        <v>61</v>
      </c>
      <c r="G129" t="s">
        <v>61</v>
      </c>
      <c r="H129" t="s">
        <v>61</v>
      </c>
      <c r="J129" t="s">
        <v>62</v>
      </c>
    </row>
    <row r="130" spans="1:10" x14ac:dyDescent="0.2">
      <c r="A130" s="1" t="s">
        <v>33031</v>
      </c>
      <c r="C130" s="1" t="s">
        <v>16405</v>
      </c>
      <c r="D130" s="1" t="s">
        <v>16328</v>
      </c>
      <c r="F130" t="s">
        <v>61</v>
      </c>
      <c r="G130" t="s">
        <v>61</v>
      </c>
      <c r="H130" t="s">
        <v>61</v>
      </c>
      <c r="J130" t="s">
        <v>62</v>
      </c>
    </row>
    <row r="131" spans="1:10" x14ac:dyDescent="0.2">
      <c r="A131" s="1" t="s">
        <v>33032</v>
      </c>
      <c r="C131" s="1" t="s">
        <v>16406</v>
      </c>
      <c r="D131" s="1" t="s">
        <v>16328</v>
      </c>
      <c r="F131" t="s">
        <v>61</v>
      </c>
      <c r="G131" t="s">
        <v>61</v>
      </c>
      <c r="H131" t="s">
        <v>61</v>
      </c>
      <c r="J131" t="s">
        <v>62</v>
      </c>
    </row>
    <row r="132" spans="1:10" x14ac:dyDescent="0.2">
      <c r="A132" s="1" t="s">
        <v>33033</v>
      </c>
      <c r="C132" s="1" t="s">
        <v>16407</v>
      </c>
      <c r="D132" s="1" t="s">
        <v>16328</v>
      </c>
      <c r="F132" t="s">
        <v>61</v>
      </c>
      <c r="G132" t="s">
        <v>61</v>
      </c>
      <c r="H132" t="s">
        <v>61</v>
      </c>
      <c r="J132" t="s">
        <v>62</v>
      </c>
    </row>
    <row r="133" spans="1:10" x14ac:dyDescent="0.2">
      <c r="A133" s="1" t="s">
        <v>33034</v>
      </c>
      <c r="C133" s="1" t="s">
        <v>16408</v>
      </c>
      <c r="D133" s="1" t="s">
        <v>16328</v>
      </c>
      <c r="F133" t="s">
        <v>61</v>
      </c>
      <c r="G133" t="s">
        <v>61</v>
      </c>
      <c r="H133" t="s">
        <v>61</v>
      </c>
      <c r="J133" t="s">
        <v>62</v>
      </c>
    </row>
    <row r="134" spans="1:10" x14ac:dyDescent="0.2">
      <c r="A134" s="1" t="s">
        <v>33035</v>
      </c>
      <c r="C134" s="1" t="s">
        <v>16409</v>
      </c>
      <c r="D134" s="1" t="s">
        <v>16328</v>
      </c>
      <c r="F134" t="s">
        <v>61</v>
      </c>
      <c r="G134" t="s">
        <v>61</v>
      </c>
      <c r="H134" t="s">
        <v>61</v>
      </c>
      <c r="J134" t="s">
        <v>62</v>
      </c>
    </row>
    <row r="135" spans="1:10" x14ac:dyDescent="0.2">
      <c r="A135" s="1" t="s">
        <v>33036</v>
      </c>
      <c r="C135" s="1" t="s">
        <v>16410</v>
      </c>
      <c r="D135" s="1" t="s">
        <v>16328</v>
      </c>
      <c r="F135" t="s">
        <v>61</v>
      </c>
      <c r="G135" t="s">
        <v>61</v>
      </c>
      <c r="H135" t="s">
        <v>61</v>
      </c>
      <c r="J135" t="s">
        <v>62</v>
      </c>
    </row>
    <row r="136" spans="1:10" x14ac:dyDescent="0.2">
      <c r="A136" s="1" t="s">
        <v>33037</v>
      </c>
      <c r="C136" s="1" t="s">
        <v>16411</v>
      </c>
      <c r="D136" s="1" t="s">
        <v>16328</v>
      </c>
      <c r="F136" t="s">
        <v>61</v>
      </c>
      <c r="G136" t="s">
        <v>61</v>
      </c>
      <c r="H136" t="s">
        <v>61</v>
      </c>
      <c r="J136" t="s">
        <v>62</v>
      </c>
    </row>
    <row r="137" spans="1:10" x14ac:dyDescent="0.2">
      <c r="A137" s="1" t="s">
        <v>33038</v>
      </c>
      <c r="C137" s="1" t="s">
        <v>16412</v>
      </c>
      <c r="D137" s="1" t="s">
        <v>16328</v>
      </c>
      <c r="F137" t="s">
        <v>61</v>
      </c>
      <c r="G137" t="s">
        <v>61</v>
      </c>
      <c r="H137" t="s">
        <v>61</v>
      </c>
      <c r="J137" t="s">
        <v>62</v>
      </c>
    </row>
    <row r="138" spans="1:10" x14ac:dyDescent="0.2">
      <c r="A138" s="1" t="s">
        <v>33039</v>
      </c>
      <c r="C138" s="1" t="s">
        <v>16413</v>
      </c>
      <c r="D138" s="1" t="s">
        <v>16328</v>
      </c>
      <c r="F138" t="s">
        <v>62</v>
      </c>
      <c r="G138" t="s">
        <v>62</v>
      </c>
      <c r="H138" t="s">
        <v>62</v>
      </c>
      <c r="J138" t="s">
        <v>62</v>
      </c>
    </row>
    <row r="139" spans="1:10" x14ac:dyDescent="0.2">
      <c r="A139" s="1" t="s">
        <v>33040</v>
      </c>
      <c r="C139" s="1" t="s">
        <v>16414</v>
      </c>
      <c r="D139" s="1" t="s">
        <v>16328</v>
      </c>
      <c r="F139" t="s">
        <v>61</v>
      </c>
      <c r="G139" t="s">
        <v>61</v>
      </c>
      <c r="H139" t="s">
        <v>61</v>
      </c>
      <c r="J139" t="s">
        <v>62</v>
      </c>
    </row>
    <row r="140" spans="1:10" x14ac:dyDescent="0.2">
      <c r="A140" s="1" t="s">
        <v>33041</v>
      </c>
      <c r="C140" s="1" t="s">
        <v>16415</v>
      </c>
      <c r="D140" s="1" t="s">
        <v>16328</v>
      </c>
      <c r="F140" t="s">
        <v>61</v>
      </c>
      <c r="G140" t="s">
        <v>61</v>
      </c>
      <c r="H140" t="s">
        <v>61</v>
      </c>
      <c r="J140" t="s">
        <v>62</v>
      </c>
    </row>
    <row r="141" spans="1:10" x14ac:dyDescent="0.2">
      <c r="A141" s="1" t="s">
        <v>33042</v>
      </c>
      <c r="C141" s="1" t="s">
        <v>16416</v>
      </c>
      <c r="D141" s="1" t="s">
        <v>16328</v>
      </c>
      <c r="F141" t="s">
        <v>61</v>
      </c>
      <c r="G141" t="s">
        <v>61</v>
      </c>
      <c r="H141" t="s">
        <v>61</v>
      </c>
      <c r="J141" t="s">
        <v>62</v>
      </c>
    </row>
    <row r="142" spans="1:10" x14ac:dyDescent="0.2">
      <c r="A142" s="1" t="s">
        <v>33043</v>
      </c>
      <c r="C142" s="1" t="s">
        <v>16417</v>
      </c>
      <c r="D142" s="1" t="s">
        <v>16328</v>
      </c>
      <c r="F142" t="s">
        <v>62</v>
      </c>
      <c r="G142" t="s">
        <v>62</v>
      </c>
      <c r="H142" t="s">
        <v>61</v>
      </c>
      <c r="J142" t="s">
        <v>62</v>
      </c>
    </row>
    <row r="143" spans="1:10" x14ac:dyDescent="0.2">
      <c r="A143" s="1" t="s">
        <v>33044</v>
      </c>
      <c r="C143" s="1" t="s">
        <v>16418</v>
      </c>
      <c r="D143" s="1" t="s">
        <v>16328</v>
      </c>
      <c r="F143" t="s">
        <v>61</v>
      </c>
      <c r="G143" t="s">
        <v>61</v>
      </c>
      <c r="H143" t="s">
        <v>61</v>
      </c>
      <c r="J143" t="s">
        <v>62</v>
      </c>
    </row>
    <row r="144" spans="1:10" x14ac:dyDescent="0.2">
      <c r="A144" s="1" t="s">
        <v>33045</v>
      </c>
      <c r="C144" s="1" t="s">
        <v>16419</v>
      </c>
      <c r="D144" s="1" t="s">
        <v>16328</v>
      </c>
      <c r="F144" t="s">
        <v>61</v>
      </c>
      <c r="G144" t="s">
        <v>61</v>
      </c>
      <c r="H144" t="s">
        <v>61</v>
      </c>
      <c r="J144" t="s">
        <v>62</v>
      </c>
    </row>
    <row r="145" spans="1:10" x14ac:dyDescent="0.2">
      <c r="A145" s="1" t="s">
        <v>33046</v>
      </c>
      <c r="C145" s="1" t="s">
        <v>16420</v>
      </c>
      <c r="D145" s="1" t="s">
        <v>16328</v>
      </c>
      <c r="F145" t="s">
        <v>61</v>
      </c>
      <c r="G145" t="s">
        <v>61</v>
      </c>
      <c r="H145" t="s">
        <v>61</v>
      </c>
      <c r="J145" t="s">
        <v>62</v>
      </c>
    </row>
    <row r="146" spans="1:10" x14ac:dyDescent="0.2">
      <c r="A146" s="1" t="s">
        <v>33047</v>
      </c>
      <c r="C146" s="1" t="s">
        <v>16421</v>
      </c>
      <c r="D146" s="1" t="s">
        <v>16328</v>
      </c>
      <c r="F146" t="s">
        <v>62</v>
      </c>
      <c r="G146" t="s">
        <v>62</v>
      </c>
      <c r="H146" t="s">
        <v>61</v>
      </c>
      <c r="J146" t="s">
        <v>62</v>
      </c>
    </row>
    <row r="147" spans="1:10" x14ac:dyDescent="0.2">
      <c r="A147" s="1" t="s">
        <v>33048</v>
      </c>
      <c r="C147" s="1" t="s">
        <v>16422</v>
      </c>
      <c r="D147" s="1" t="s">
        <v>16328</v>
      </c>
      <c r="F147" t="s">
        <v>61</v>
      </c>
      <c r="G147" t="s">
        <v>61</v>
      </c>
      <c r="H147" t="s">
        <v>61</v>
      </c>
      <c r="J147" t="s">
        <v>61</v>
      </c>
    </row>
    <row r="148" spans="1:10" x14ac:dyDescent="0.2">
      <c r="A148" s="1" t="s">
        <v>33049</v>
      </c>
      <c r="C148" s="1" t="s">
        <v>16423</v>
      </c>
      <c r="D148" s="1" t="s">
        <v>16328</v>
      </c>
      <c r="F148" t="s">
        <v>61</v>
      </c>
      <c r="G148" t="s">
        <v>61</v>
      </c>
      <c r="H148" t="s">
        <v>61</v>
      </c>
      <c r="J148" t="s">
        <v>62</v>
      </c>
    </row>
    <row r="149" spans="1:10" x14ac:dyDescent="0.2">
      <c r="A149" s="1" t="s">
        <v>33050</v>
      </c>
      <c r="C149" s="1" t="s">
        <v>16424</v>
      </c>
      <c r="D149" s="1" t="s">
        <v>16328</v>
      </c>
      <c r="F149" t="s">
        <v>61</v>
      </c>
      <c r="G149" t="s">
        <v>61</v>
      </c>
      <c r="H149" t="s">
        <v>61</v>
      </c>
      <c r="J149" t="s">
        <v>62</v>
      </c>
    </row>
    <row r="150" spans="1:10" x14ac:dyDescent="0.2">
      <c r="A150" s="1" t="s">
        <v>33051</v>
      </c>
      <c r="C150" s="1" t="s">
        <v>16425</v>
      </c>
      <c r="D150" s="1" t="s">
        <v>16328</v>
      </c>
      <c r="F150" t="s">
        <v>61</v>
      </c>
      <c r="G150" t="s">
        <v>61</v>
      </c>
      <c r="H150" t="s">
        <v>61</v>
      </c>
      <c r="J150" t="s">
        <v>61</v>
      </c>
    </row>
    <row r="151" spans="1:10" x14ac:dyDescent="0.2">
      <c r="A151" s="1" t="s">
        <v>33052</v>
      </c>
      <c r="C151" s="1" t="s">
        <v>16426</v>
      </c>
      <c r="D151" s="1" t="s">
        <v>16328</v>
      </c>
      <c r="F151" t="s">
        <v>61</v>
      </c>
      <c r="G151" t="s">
        <v>61</v>
      </c>
      <c r="H151" t="s">
        <v>61</v>
      </c>
      <c r="J151" t="s">
        <v>62</v>
      </c>
    </row>
    <row r="152" spans="1:10" x14ac:dyDescent="0.2">
      <c r="A152" s="1" t="s">
        <v>33053</v>
      </c>
      <c r="C152" s="1" t="s">
        <v>16427</v>
      </c>
      <c r="D152" s="1" t="s">
        <v>16328</v>
      </c>
      <c r="F152" t="s">
        <v>61</v>
      </c>
      <c r="G152" t="s">
        <v>61</v>
      </c>
      <c r="H152" t="s">
        <v>61</v>
      </c>
      <c r="J152" t="s">
        <v>62</v>
      </c>
    </row>
    <row r="153" spans="1:10" x14ac:dyDescent="0.2">
      <c r="A153" s="1" t="s">
        <v>33054</v>
      </c>
      <c r="C153" s="1" t="s">
        <v>16428</v>
      </c>
      <c r="D153" s="1" t="s">
        <v>16328</v>
      </c>
      <c r="F153" t="s">
        <v>61</v>
      </c>
      <c r="G153" t="s">
        <v>61</v>
      </c>
      <c r="H153" t="s">
        <v>61</v>
      </c>
      <c r="J153" t="s">
        <v>62</v>
      </c>
    </row>
    <row r="154" spans="1:10" x14ac:dyDescent="0.2">
      <c r="A154" s="1" t="s">
        <v>33055</v>
      </c>
      <c r="C154" s="1" t="s">
        <v>16429</v>
      </c>
      <c r="D154" s="1" t="s">
        <v>16328</v>
      </c>
      <c r="F154" t="s">
        <v>61</v>
      </c>
      <c r="G154" t="s">
        <v>61</v>
      </c>
      <c r="H154" t="s">
        <v>61</v>
      </c>
      <c r="J154" t="s">
        <v>62</v>
      </c>
    </row>
    <row r="155" spans="1:10" x14ac:dyDescent="0.2">
      <c r="A155" s="1" t="s">
        <v>33056</v>
      </c>
      <c r="C155" s="1" t="s">
        <v>16430</v>
      </c>
      <c r="D155" s="1" t="s">
        <v>16328</v>
      </c>
      <c r="F155" t="s">
        <v>61</v>
      </c>
      <c r="G155" t="s">
        <v>61</v>
      </c>
      <c r="H155" t="s">
        <v>61</v>
      </c>
      <c r="J155" t="s">
        <v>62</v>
      </c>
    </row>
    <row r="156" spans="1:10" x14ac:dyDescent="0.2">
      <c r="A156" s="1" t="s">
        <v>33057</v>
      </c>
      <c r="C156" s="1" t="s">
        <v>16431</v>
      </c>
      <c r="D156" s="1" t="s">
        <v>16328</v>
      </c>
      <c r="F156" t="s">
        <v>61</v>
      </c>
      <c r="G156" t="s">
        <v>61</v>
      </c>
      <c r="H156" t="s">
        <v>61</v>
      </c>
      <c r="J156" t="s">
        <v>62</v>
      </c>
    </row>
    <row r="157" spans="1:10" x14ac:dyDescent="0.2">
      <c r="A157" s="1" t="s">
        <v>33058</v>
      </c>
      <c r="C157" s="1" t="s">
        <v>16432</v>
      </c>
      <c r="D157" s="1" t="s">
        <v>16328</v>
      </c>
      <c r="F157" t="s">
        <v>61</v>
      </c>
      <c r="G157" t="s">
        <v>61</v>
      </c>
      <c r="H157" t="s">
        <v>61</v>
      </c>
      <c r="J157" t="s">
        <v>61</v>
      </c>
    </row>
    <row r="158" spans="1:10" x14ac:dyDescent="0.2">
      <c r="A158" s="1" t="s">
        <v>33059</v>
      </c>
      <c r="C158" s="1" t="s">
        <v>16433</v>
      </c>
      <c r="D158" s="1" t="s">
        <v>16328</v>
      </c>
      <c r="F158" t="s">
        <v>61</v>
      </c>
      <c r="G158" t="s">
        <v>61</v>
      </c>
      <c r="H158" t="s">
        <v>61</v>
      </c>
      <c r="J158" t="s">
        <v>62</v>
      </c>
    </row>
    <row r="159" spans="1:10" x14ac:dyDescent="0.2">
      <c r="A159" s="1" t="s">
        <v>33060</v>
      </c>
      <c r="C159" s="1" t="s">
        <v>16434</v>
      </c>
      <c r="D159" s="1" t="s">
        <v>16328</v>
      </c>
      <c r="F159" t="s">
        <v>61</v>
      </c>
      <c r="G159" t="s">
        <v>61</v>
      </c>
      <c r="H159" t="s">
        <v>61</v>
      </c>
      <c r="J159" t="s">
        <v>61</v>
      </c>
    </row>
    <row r="160" spans="1:10" x14ac:dyDescent="0.2">
      <c r="A160" s="1" t="s">
        <v>33061</v>
      </c>
      <c r="C160" s="1" t="s">
        <v>16435</v>
      </c>
      <c r="D160" s="1" t="s">
        <v>16328</v>
      </c>
      <c r="F160" t="s">
        <v>61</v>
      </c>
      <c r="G160" t="s">
        <v>61</v>
      </c>
      <c r="H160" t="s">
        <v>61</v>
      </c>
      <c r="J160" t="s">
        <v>62</v>
      </c>
    </row>
    <row r="161" spans="1:10" x14ac:dyDescent="0.2">
      <c r="A161" s="1" t="s">
        <v>33062</v>
      </c>
      <c r="C161" s="1" t="s">
        <v>16436</v>
      </c>
      <c r="D161" s="1" t="s">
        <v>16328</v>
      </c>
      <c r="F161" t="s">
        <v>61</v>
      </c>
      <c r="G161" t="s">
        <v>61</v>
      </c>
      <c r="H161" t="s">
        <v>61</v>
      </c>
      <c r="J161" t="s">
        <v>62</v>
      </c>
    </row>
    <row r="162" spans="1:10" x14ac:dyDescent="0.2">
      <c r="A162" s="1" t="s">
        <v>33063</v>
      </c>
      <c r="C162" s="1" t="s">
        <v>16437</v>
      </c>
      <c r="D162" s="1" t="s">
        <v>16328</v>
      </c>
      <c r="F162" t="s">
        <v>61</v>
      </c>
      <c r="G162" t="s">
        <v>61</v>
      </c>
      <c r="H162" t="s">
        <v>61</v>
      </c>
      <c r="J162" t="s">
        <v>62</v>
      </c>
    </row>
    <row r="163" spans="1:10" x14ac:dyDescent="0.2">
      <c r="A163" s="1" t="s">
        <v>33064</v>
      </c>
      <c r="C163" s="1" t="s">
        <v>16438</v>
      </c>
      <c r="D163" s="1" t="s">
        <v>16328</v>
      </c>
      <c r="F163" t="s">
        <v>61</v>
      </c>
      <c r="G163" t="s">
        <v>61</v>
      </c>
      <c r="H163" t="s">
        <v>61</v>
      </c>
      <c r="J163" t="s">
        <v>62</v>
      </c>
    </row>
    <row r="164" spans="1:10" x14ac:dyDescent="0.2">
      <c r="A164" s="1" t="s">
        <v>33065</v>
      </c>
      <c r="C164" s="1" t="s">
        <v>16439</v>
      </c>
      <c r="D164" s="1" t="s">
        <v>16328</v>
      </c>
      <c r="F164" t="s">
        <v>61</v>
      </c>
      <c r="G164" t="s">
        <v>61</v>
      </c>
      <c r="H164" t="s">
        <v>61</v>
      </c>
      <c r="J164" t="s">
        <v>62</v>
      </c>
    </row>
    <row r="165" spans="1:10" x14ac:dyDescent="0.2">
      <c r="A165" s="1" t="s">
        <v>33066</v>
      </c>
      <c r="C165" s="1" t="s">
        <v>16440</v>
      </c>
      <c r="D165" s="1" t="s">
        <v>16328</v>
      </c>
      <c r="F165" t="s">
        <v>61</v>
      </c>
      <c r="G165" t="s">
        <v>61</v>
      </c>
      <c r="H165" t="s">
        <v>61</v>
      </c>
      <c r="J165" t="s">
        <v>62</v>
      </c>
    </row>
    <row r="166" spans="1:10" x14ac:dyDescent="0.2">
      <c r="A166" s="1" t="s">
        <v>33067</v>
      </c>
      <c r="C166" s="1" t="s">
        <v>16441</v>
      </c>
      <c r="D166" s="1" t="s">
        <v>16328</v>
      </c>
      <c r="F166" t="s">
        <v>62</v>
      </c>
      <c r="G166" t="s">
        <v>62</v>
      </c>
      <c r="H166" t="s">
        <v>61</v>
      </c>
      <c r="J166" t="s">
        <v>62</v>
      </c>
    </row>
    <row r="167" spans="1:10" x14ac:dyDescent="0.2">
      <c r="A167" s="1" t="s">
        <v>33068</v>
      </c>
      <c r="C167" s="1" t="s">
        <v>16442</v>
      </c>
      <c r="D167" s="1" t="s">
        <v>16328</v>
      </c>
      <c r="F167" t="s">
        <v>61</v>
      </c>
      <c r="G167" t="s">
        <v>61</v>
      </c>
      <c r="H167" t="s">
        <v>61</v>
      </c>
      <c r="J167" t="s">
        <v>62</v>
      </c>
    </row>
    <row r="168" spans="1:10" x14ac:dyDescent="0.2">
      <c r="A168" s="1" t="s">
        <v>33069</v>
      </c>
      <c r="C168" s="1" t="s">
        <v>16443</v>
      </c>
      <c r="D168" s="1" t="s">
        <v>16328</v>
      </c>
      <c r="F168" t="s">
        <v>61</v>
      </c>
      <c r="G168" t="s">
        <v>61</v>
      </c>
      <c r="H168" t="s">
        <v>61</v>
      </c>
      <c r="J168" t="s">
        <v>62</v>
      </c>
    </row>
    <row r="169" spans="1:10" x14ac:dyDescent="0.2">
      <c r="A169" s="1" t="s">
        <v>33070</v>
      </c>
      <c r="C169" s="1" t="s">
        <v>16444</v>
      </c>
      <c r="D169" s="1" t="s">
        <v>16328</v>
      </c>
      <c r="F169" t="s">
        <v>61</v>
      </c>
      <c r="G169" t="s">
        <v>61</v>
      </c>
      <c r="H169" t="s">
        <v>61</v>
      </c>
      <c r="J169" t="s">
        <v>62</v>
      </c>
    </row>
    <row r="170" spans="1:10" x14ac:dyDescent="0.2">
      <c r="A170" s="1" t="s">
        <v>33071</v>
      </c>
      <c r="C170" s="1" t="s">
        <v>16445</v>
      </c>
      <c r="D170" s="1" t="s">
        <v>16328</v>
      </c>
      <c r="F170" t="s">
        <v>61</v>
      </c>
      <c r="G170" t="s">
        <v>61</v>
      </c>
      <c r="H170" t="s">
        <v>61</v>
      </c>
      <c r="J170" t="s">
        <v>62</v>
      </c>
    </row>
    <row r="171" spans="1:10" x14ac:dyDescent="0.2">
      <c r="A171" s="1" t="s">
        <v>33072</v>
      </c>
      <c r="C171" s="1" t="s">
        <v>16446</v>
      </c>
      <c r="D171" s="1" t="s">
        <v>16328</v>
      </c>
      <c r="F171" t="s">
        <v>61</v>
      </c>
      <c r="G171" t="s">
        <v>61</v>
      </c>
      <c r="H171" t="s">
        <v>61</v>
      </c>
      <c r="J171" t="s">
        <v>62</v>
      </c>
    </row>
    <row r="172" spans="1:10" x14ac:dyDescent="0.2">
      <c r="A172" s="1" t="s">
        <v>33073</v>
      </c>
      <c r="C172" s="1" t="s">
        <v>16447</v>
      </c>
      <c r="D172" s="1" t="s">
        <v>16328</v>
      </c>
      <c r="F172" t="s">
        <v>61</v>
      </c>
      <c r="G172" t="s">
        <v>61</v>
      </c>
      <c r="H172" t="s">
        <v>61</v>
      </c>
      <c r="J172" t="s">
        <v>62</v>
      </c>
    </row>
    <row r="173" spans="1:10" x14ac:dyDescent="0.2">
      <c r="A173" s="1" t="s">
        <v>33074</v>
      </c>
      <c r="C173" s="1" t="s">
        <v>16448</v>
      </c>
      <c r="D173" s="1" t="s">
        <v>16328</v>
      </c>
      <c r="F173" t="s">
        <v>61</v>
      </c>
      <c r="G173" t="s">
        <v>61</v>
      </c>
      <c r="H173" t="s">
        <v>61</v>
      </c>
      <c r="J173" t="s">
        <v>62</v>
      </c>
    </row>
    <row r="174" spans="1:10" x14ac:dyDescent="0.2">
      <c r="A174" s="1" t="s">
        <v>33075</v>
      </c>
      <c r="C174" s="1" t="s">
        <v>16449</v>
      </c>
      <c r="D174" s="1" t="s">
        <v>16328</v>
      </c>
      <c r="F174" t="s">
        <v>61</v>
      </c>
      <c r="G174" t="s">
        <v>61</v>
      </c>
      <c r="H174" t="s">
        <v>61</v>
      </c>
      <c r="J174" t="s">
        <v>61</v>
      </c>
    </row>
    <row r="175" spans="1:10" x14ac:dyDescent="0.2">
      <c r="A175" s="1" t="s">
        <v>33076</v>
      </c>
      <c r="C175" s="1" t="s">
        <v>16450</v>
      </c>
      <c r="D175" s="1" t="s">
        <v>16328</v>
      </c>
      <c r="F175" t="s">
        <v>61</v>
      </c>
      <c r="G175" t="s">
        <v>61</v>
      </c>
      <c r="H175" t="s">
        <v>61</v>
      </c>
      <c r="J175" t="s">
        <v>61</v>
      </c>
    </row>
    <row r="176" spans="1:10" x14ac:dyDescent="0.2">
      <c r="A176" s="1" t="s">
        <v>33077</v>
      </c>
      <c r="C176" s="1" t="s">
        <v>16451</v>
      </c>
      <c r="D176" s="1" t="s">
        <v>16328</v>
      </c>
      <c r="F176" t="s">
        <v>61</v>
      </c>
      <c r="G176" t="s">
        <v>61</v>
      </c>
      <c r="H176" t="s">
        <v>61</v>
      </c>
      <c r="J176" t="s">
        <v>62</v>
      </c>
    </row>
    <row r="177" spans="1:10" x14ac:dyDescent="0.2">
      <c r="A177" s="1" t="s">
        <v>33078</v>
      </c>
      <c r="C177" s="1" t="s">
        <v>16452</v>
      </c>
      <c r="D177" s="1" t="s">
        <v>16328</v>
      </c>
      <c r="F177" t="s">
        <v>61</v>
      </c>
      <c r="G177" t="s">
        <v>61</v>
      </c>
      <c r="H177" t="s">
        <v>61</v>
      </c>
      <c r="J177" t="s">
        <v>62</v>
      </c>
    </row>
    <row r="178" spans="1:10" x14ac:dyDescent="0.2">
      <c r="A178" s="1" t="s">
        <v>33079</v>
      </c>
      <c r="C178" s="1" t="s">
        <v>16453</v>
      </c>
      <c r="D178" s="1" t="s">
        <v>16328</v>
      </c>
      <c r="F178" t="s">
        <v>61</v>
      </c>
      <c r="G178" t="s">
        <v>61</v>
      </c>
      <c r="H178" t="s">
        <v>61</v>
      </c>
      <c r="J178" t="s">
        <v>62</v>
      </c>
    </row>
    <row r="179" spans="1:10" x14ac:dyDescent="0.2">
      <c r="A179" s="1" t="s">
        <v>33080</v>
      </c>
      <c r="C179" s="1" t="s">
        <v>16454</v>
      </c>
      <c r="D179" s="1" t="s">
        <v>16328</v>
      </c>
      <c r="F179" t="s">
        <v>62</v>
      </c>
      <c r="G179" t="s">
        <v>62</v>
      </c>
      <c r="H179" t="s">
        <v>61</v>
      </c>
      <c r="J179" t="s">
        <v>62</v>
      </c>
    </row>
    <row r="180" spans="1:10" x14ac:dyDescent="0.2">
      <c r="A180" s="1" t="s">
        <v>33081</v>
      </c>
      <c r="C180" s="1" t="s">
        <v>16455</v>
      </c>
      <c r="D180" s="1" t="s">
        <v>16328</v>
      </c>
      <c r="F180" t="s">
        <v>61</v>
      </c>
      <c r="G180" t="s">
        <v>61</v>
      </c>
      <c r="H180" t="s">
        <v>61</v>
      </c>
      <c r="J180" t="s">
        <v>62</v>
      </c>
    </row>
    <row r="181" spans="1:10" x14ac:dyDescent="0.2">
      <c r="A181" s="1" t="s">
        <v>33082</v>
      </c>
      <c r="C181" s="1" t="s">
        <v>16456</v>
      </c>
      <c r="D181" s="1" t="s">
        <v>16328</v>
      </c>
      <c r="F181" t="s">
        <v>61</v>
      </c>
      <c r="G181" t="s">
        <v>61</v>
      </c>
      <c r="H181" t="s">
        <v>61</v>
      </c>
      <c r="J181" t="s">
        <v>62</v>
      </c>
    </row>
    <row r="182" spans="1:10" x14ac:dyDescent="0.2">
      <c r="A182" s="1" t="s">
        <v>33083</v>
      </c>
      <c r="C182" s="1" t="s">
        <v>16457</v>
      </c>
      <c r="D182" s="1" t="s">
        <v>16328</v>
      </c>
      <c r="F182" t="s">
        <v>61</v>
      </c>
      <c r="G182" t="s">
        <v>61</v>
      </c>
      <c r="H182" t="s">
        <v>61</v>
      </c>
      <c r="J182" t="s">
        <v>62</v>
      </c>
    </row>
    <row r="183" spans="1:10" x14ac:dyDescent="0.2">
      <c r="A183" s="1" t="s">
        <v>33084</v>
      </c>
      <c r="C183" s="1" t="s">
        <v>16458</v>
      </c>
      <c r="D183" s="1" t="s">
        <v>16328</v>
      </c>
      <c r="F183" t="s">
        <v>61</v>
      </c>
      <c r="G183" t="s">
        <v>61</v>
      </c>
      <c r="H183" t="s">
        <v>61</v>
      </c>
      <c r="J183" t="s">
        <v>62</v>
      </c>
    </row>
    <row r="184" spans="1:10" x14ac:dyDescent="0.2">
      <c r="A184" s="1" t="s">
        <v>33085</v>
      </c>
      <c r="C184" s="1" t="s">
        <v>16459</v>
      </c>
      <c r="D184" s="1" t="s">
        <v>16328</v>
      </c>
      <c r="F184" t="s">
        <v>62</v>
      </c>
      <c r="G184" t="s">
        <v>62</v>
      </c>
      <c r="H184" t="s">
        <v>61</v>
      </c>
      <c r="J184" t="s">
        <v>62</v>
      </c>
    </row>
    <row r="185" spans="1:10" x14ac:dyDescent="0.2">
      <c r="A185" s="1" t="s">
        <v>33086</v>
      </c>
      <c r="C185" s="1" t="s">
        <v>16460</v>
      </c>
      <c r="D185" s="1" t="s">
        <v>16328</v>
      </c>
      <c r="F185" t="s">
        <v>61</v>
      </c>
      <c r="G185" t="s">
        <v>61</v>
      </c>
      <c r="H185" t="s">
        <v>61</v>
      </c>
      <c r="J185" t="s">
        <v>62</v>
      </c>
    </row>
    <row r="186" spans="1:10" x14ac:dyDescent="0.2">
      <c r="A186" s="1" t="s">
        <v>33087</v>
      </c>
      <c r="C186" s="1" t="s">
        <v>16461</v>
      </c>
      <c r="D186" s="1" t="s">
        <v>16328</v>
      </c>
      <c r="F186" t="s">
        <v>61</v>
      </c>
      <c r="G186" t="s">
        <v>61</v>
      </c>
      <c r="H186" t="s">
        <v>61</v>
      </c>
      <c r="J186" t="s">
        <v>62</v>
      </c>
    </row>
    <row r="187" spans="1:10" x14ac:dyDescent="0.2">
      <c r="A187" s="1" t="s">
        <v>33088</v>
      </c>
      <c r="C187" s="1" t="s">
        <v>16462</v>
      </c>
      <c r="D187" s="1" t="s">
        <v>16328</v>
      </c>
      <c r="F187" t="s">
        <v>61</v>
      </c>
      <c r="G187" t="s">
        <v>61</v>
      </c>
      <c r="H187" t="s">
        <v>61</v>
      </c>
      <c r="J187" t="s">
        <v>62</v>
      </c>
    </row>
    <row r="188" spans="1:10" x14ac:dyDescent="0.2">
      <c r="A188" s="1" t="s">
        <v>33089</v>
      </c>
      <c r="C188" s="1" t="s">
        <v>16463</v>
      </c>
      <c r="D188" s="1" t="s">
        <v>16328</v>
      </c>
      <c r="F188" t="s">
        <v>61</v>
      </c>
      <c r="G188" t="s">
        <v>61</v>
      </c>
      <c r="H188" t="s">
        <v>61</v>
      </c>
      <c r="J188" t="s">
        <v>62</v>
      </c>
    </row>
    <row r="189" spans="1:10" x14ac:dyDescent="0.2">
      <c r="A189" s="1" t="s">
        <v>33090</v>
      </c>
      <c r="C189" s="1" t="s">
        <v>16464</v>
      </c>
      <c r="D189" s="1" t="s">
        <v>16328</v>
      </c>
      <c r="F189" t="s">
        <v>61</v>
      </c>
      <c r="G189" t="s">
        <v>61</v>
      </c>
      <c r="H189" t="s">
        <v>61</v>
      </c>
      <c r="J189" t="s">
        <v>62</v>
      </c>
    </row>
    <row r="190" spans="1:10" x14ac:dyDescent="0.2">
      <c r="A190" s="1" t="s">
        <v>33091</v>
      </c>
      <c r="C190" s="1" t="s">
        <v>16465</v>
      </c>
      <c r="D190" s="1" t="s">
        <v>16328</v>
      </c>
      <c r="F190" t="s">
        <v>61</v>
      </c>
      <c r="G190" t="s">
        <v>61</v>
      </c>
      <c r="H190" t="s">
        <v>61</v>
      </c>
      <c r="J190" t="s">
        <v>61</v>
      </c>
    </row>
    <row r="191" spans="1:10" x14ac:dyDescent="0.2">
      <c r="A191" s="1" t="s">
        <v>33092</v>
      </c>
      <c r="C191" s="1" t="s">
        <v>16466</v>
      </c>
      <c r="D191" s="1" t="s">
        <v>16328</v>
      </c>
      <c r="F191" t="s">
        <v>61</v>
      </c>
      <c r="G191" t="s">
        <v>61</v>
      </c>
      <c r="H191" t="s">
        <v>61</v>
      </c>
      <c r="J191" t="s">
        <v>62</v>
      </c>
    </row>
    <row r="192" spans="1:10" x14ac:dyDescent="0.2">
      <c r="A192" s="1" t="s">
        <v>33093</v>
      </c>
      <c r="C192" s="1" t="s">
        <v>16467</v>
      </c>
      <c r="D192" s="1" t="s">
        <v>16328</v>
      </c>
      <c r="F192" t="s">
        <v>61</v>
      </c>
      <c r="G192" t="s">
        <v>61</v>
      </c>
      <c r="H192" t="s">
        <v>61</v>
      </c>
      <c r="J192" t="s">
        <v>62</v>
      </c>
    </row>
    <row r="193" spans="1:10" x14ac:dyDescent="0.2">
      <c r="A193" s="1" t="s">
        <v>33094</v>
      </c>
      <c r="C193" s="1" t="s">
        <v>16468</v>
      </c>
      <c r="D193" s="1" t="s">
        <v>16328</v>
      </c>
      <c r="F193" t="s">
        <v>61</v>
      </c>
      <c r="G193" t="s">
        <v>61</v>
      </c>
      <c r="H193" t="s">
        <v>61</v>
      </c>
      <c r="J193" t="s">
        <v>62</v>
      </c>
    </row>
    <row r="194" spans="1:10" x14ac:dyDescent="0.2">
      <c r="A194" s="1" t="s">
        <v>33095</v>
      </c>
      <c r="C194" s="1" t="s">
        <v>16469</v>
      </c>
      <c r="D194" s="1" t="s">
        <v>16328</v>
      </c>
      <c r="F194" t="s">
        <v>61</v>
      </c>
      <c r="G194" t="s">
        <v>61</v>
      </c>
      <c r="H194" t="s">
        <v>61</v>
      </c>
      <c r="J194" t="s">
        <v>62</v>
      </c>
    </row>
    <row r="195" spans="1:10" x14ac:dyDescent="0.2">
      <c r="A195" s="1" t="s">
        <v>33096</v>
      </c>
      <c r="C195" s="1" t="s">
        <v>16470</v>
      </c>
      <c r="D195" s="1" t="s">
        <v>16328</v>
      </c>
      <c r="F195" t="s">
        <v>61</v>
      </c>
      <c r="G195" t="s">
        <v>61</v>
      </c>
      <c r="H195" t="s">
        <v>61</v>
      </c>
      <c r="J195" t="s">
        <v>62</v>
      </c>
    </row>
    <row r="196" spans="1:10" x14ac:dyDescent="0.2">
      <c r="A196" s="1" t="s">
        <v>33097</v>
      </c>
      <c r="C196" s="1" t="s">
        <v>16471</v>
      </c>
      <c r="D196" s="1" t="s">
        <v>16328</v>
      </c>
      <c r="F196" t="s">
        <v>61</v>
      </c>
      <c r="G196" t="s">
        <v>61</v>
      </c>
      <c r="H196" t="s">
        <v>61</v>
      </c>
      <c r="J196" t="s">
        <v>62</v>
      </c>
    </row>
    <row r="197" spans="1:10" x14ac:dyDescent="0.2">
      <c r="A197" s="1" t="s">
        <v>33098</v>
      </c>
      <c r="C197" s="1" t="s">
        <v>16472</v>
      </c>
      <c r="D197" s="1" t="s">
        <v>16328</v>
      </c>
      <c r="F197" t="s">
        <v>61</v>
      </c>
      <c r="G197" t="s">
        <v>61</v>
      </c>
      <c r="H197" t="s">
        <v>61</v>
      </c>
      <c r="J197" t="s">
        <v>62</v>
      </c>
    </row>
    <row r="198" spans="1:10" x14ac:dyDescent="0.2">
      <c r="A198" s="1" t="s">
        <v>33099</v>
      </c>
      <c r="C198" s="1" t="s">
        <v>16473</v>
      </c>
      <c r="D198" s="1" t="s">
        <v>16328</v>
      </c>
      <c r="F198" t="s">
        <v>61</v>
      </c>
      <c r="G198" t="s">
        <v>61</v>
      </c>
      <c r="H198" t="s">
        <v>61</v>
      </c>
      <c r="J198" t="s">
        <v>62</v>
      </c>
    </row>
    <row r="199" spans="1:10" x14ac:dyDescent="0.2">
      <c r="A199" s="1" t="s">
        <v>33100</v>
      </c>
      <c r="C199" s="1" t="s">
        <v>16474</v>
      </c>
      <c r="D199" s="1" t="s">
        <v>16328</v>
      </c>
      <c r="F199" t="s">
        <v>61</v>
      </c>
      <c r="G199" t="s">
        <v>61</v>
      </c>
      <c r="H199" t="s">
        <v>61</v>
      </c>
      <c r="J199" t="s">
        <v>62</v>
      </c>
    </row>
    <row r="200" spans="1:10" x14ac:dyDescent="0.2">
      <c r="A200" s="1" t="s">
        <v>33101</v>
      </c>
      <c r="C200" s="1" t="s">
        <v>16475</v>
      </c>
      <c r="D200" s="1" t="s">
        <v>16328</v>
      </c>
      <c r="F200" t="s">
        <v>61</v>
      </c>
      <c r="G200" t="s">
        <v>61</v>
      </c>
      <c r="H200" t="s">
        <v>61</v>
      </c>
      <c r="J200" t="s">
        <v>62</v>
      </c>
    </row>
    <row r="201" spans="1:10" x14ac:dyDescent="0.2">
      <c r="A201" s="1" t="s">
        <v>33102</v>
      </c>
      <c r="C201" s="1" t="s">
        <v>16476</v>
      </c>
      <c r="D201" s="1" t="s">
        <v>16328</v>
      </c>
      <c r="F201" t="s">
        <v>62</v>
      </c>
      <c r="G201" t="s">
        <v>62</v>
      </c>
      <c r="H201" t="s">
        <v>61</v>
      </c>
      <c r="J201" t="s">
        <v>62</v>
      </c>
    </row>
    <row r="202" spans="1:10" x14ac:dyDescent="0.2">
      <c r="A202" s="1" t="s">
        <v>33103</v>
      </c>
      <c r="C202" s="1" t="s">
        <v>16477</v>
      </c>
      <c r="D202" s="1" t="s">
        <v>16328</v>
      </c>
      <c r="F202" t="s">
        <v>61</v>
      </c>
      <c r="G202" t="s">
        <v>61</v>
      </c>
      <c r="H202" t="s">
        <v>61</v>
      </c>
      <c r="J202" t="s">
        <v>62</v>
      </c>
    </row>
    <row r="203" spans="1:10" x14ac:dyDescent="0.2">
      <c r="A203" s="1" t="s">
        <v>33104</v>
      </c>
      <c r="C203" s="1" t="s">
        <v>16478</v>
      </c>
      <c r="D203" s="1" t="s">
        <v>16328</v>
      </c>
      <c r="F203" t="s">
        <v>61</v>
      </c>
      <c r="G203" t="s">
        <v>61</v>
      </c>
      <c r="H203" t="s">
        <v>61</v>
      </c>
      <c r="J203" t="s">
        <v>62</v>
      </c>
    </row>
    <row r="204" spans="1:10" x14ac:dyDescent="0.2">
      <c r="A204" s="1" t="s">
        <v>33105</v>
      </c>
      <c r="C204" s="1" t="s">
        <v>16479</v>
      </c>
      <c r="D204" s="1" t="s">
        <v>16328</v>
      </c>
      <c r="F204" t="s">
        <v>61</v>
      </c>
      <c r="G204" t="s">
        <v>61</v>
      </c>
      <c r="H204" t="s">
        <v>61</v>
      </c>
      <c r="J204" t="s">
        <v>62</v>
      </c>
    </row>
    <row r="205" spans="1:10" x14ac:dyDescent="0.2">
      <c r="A205" s="1" t="s">
        <v>33106</v>
      </c>
      <c r="C205" s="1" t="s">
        <v>16480</v>
      </c>
      <c r="D205" s="1" t="s">
        <v>16328</v>
      </c>
      <c r="F205" t="s">
        <v>61</v>
      </c>
      <c r="G205" t="s">
        <v>61</v>
      </c>
      <c r="H205" t="s">
        <v>61</v>
      </c>
      <c r="J205" t="s">
        <v>62</v>
      </c>
    </row>
    <row r="206" spans="1:10" x14ac:dyDescent="0.2">
      <c r="A206" s="1" t="s">
        <v>33107</v>
      </c>
      <c r="C206" s="1" t="s">
        <v>16481</v>
      </c>
      <c r="D206" s="1" t="s">
        <v>16328</v>
      </c>
      <c r="F206" t="s">
        <v>61</v>
      </c>
      <c r="G206" t="s">
        <v>61</v>
      </c>
      <c r="H206" t="s">
        <v>61</v>
      </c>
      <c r="J206" t="s">
        <v>62</v>
      </c>
    </row>
    <row r="207" spans="1:10" x14ac:dyDescent="0.2">
      <c r="A207" s="1" t="s">
        <v>33108</v>
      </c>
      <c r="C207" s="1" t="s">
        <v>16482</v>
      </c>
      <c r="D207" s="1" t="s">
        <v>16328</v>
      </c>
      <c r="F207" t="s">
        <v>61</v>
      </c>
      <c r="G207" t="s">
        <v>61</v>
      </c>
      <c r="H207" t="s">
        <v>61</v>
      </c>
      <c r="J207" t="s">
        <v>62</v>
      </c>
    </row>
    <row r="208" spans="1:10" x14ac:dyDescent="0.2">
      <c r="A208" s="1" t="s">
        <v>33109</v>
      </c>
      <c r="C208" s="1" t="s">
        <v>16483</v>
      </c>
      <c r="D208" s="1" t="s">
        <v>16328</v>
      </c>
      <c r="F208" t="s">
        <v>61</v>
      </c>
      <c r="G208" t="s">
        <v>61</v>
      </c>
      <c r="H208" t="s">
        <v>61</v>
      </c>
      <c r="J208" t="s">
        <v>62</v>
      </c>
    </row>
    <row r="209" spans="1:10" x14ac:dyDescent="0.2">
      <c r="A209" s="1" t="s">
        <v>33110</v>
      </c>
      <c r="C209" s="1" t="s">
        <v>16484</v>
      </c>
      <c r="D209" s="1" t="s">
        <v>16328</v>
      </c>
      <c r="F209" t="s">
        <v>62</v>
      </c>
      <c r="G209" t="s">
        <v>62</v>
      </c>
      <c r="H209" t="s">
        <v>61</v>
      </c>
      <c r="J209" t="s">
        <v>62</v>
      </c>
    </row>
    <row r="210" spans="1:10" x14ac:dyDescent="0.2">
      <c r="A210" s="1" t="s">
        <v>33111</v>
      </c>
      <c r="C210" s="1" t="s">
        <v>16485</v>
      </c>
      <c r="D210" s="1" t="s">
        <v>16328</v>
      </c>
      <c r="F210" t="s">
        <v>61</v>
      </c>
      <c r="G210" t="s">
        <v>61</v>
      </c>
      <c r="H210" t="s">
        <v>61</v>
      </c>
      <c r="J210" t="s">
        <v>61</v>
      </c>
    </row>
    <row r="211" spans="1:10" x14ac:dyDescent="0.2">
      <c r="A211" s="1" t="s">
        <v>33112</v>
      </c>
      <c r="C211" s="1" t="s">
        <v>16486</v>
      </c>
      <c r="D211" s="1" t="s">
        <v>16328</v>
      </c>
      <c r="F211" t="s">
        <v>61</v>
      </c>
      <c r="G211" t="s">
        <v>61</v>
      </c>
      <c r="H211" t="s">
        <v>61</v>
      </c>
      <c r="J211" t="s">
        <v>62</v>
      </c>
    </row>
    <row r="212" spans="1:10" x14ac:dyDescent="0.2">
      <c r="A212" s="1" t="s">
        <v>33113</v>
      </c>
      <c r="C212" s="1" t="s">
        <v>16487</v>
      </c>
      <c r="D212" s="1" t="s">
        <v>16328</v>
      </c>
      <c r="F212" t="s">
        <v>61</v>
      </c>
      <c r="G212" t="s">
        <v>61</v>
      </c>
      <c r="H212" t="s">
        <v>61</v>
      </c>
      <c r="J212" t="s">
        <v>62</v>
      </c>
    </row>
    <row r="213" spans="1:10" x14ac:dyDescent="0.2">
      <c r="A213" s="1" t="s">
        <v>33114</v>
      </c>
      <c r="C213" s="1" t="s">
        <v>16488</v>
      </c>
      <c r="D213" s="1" t="s">
        <v>16328</v>
      </c>
      <c r="F213" t="s">
        <v>61</v>
      </c>
      <c r="G213" t="s">
        <v>62</v>
      </c>
      <c r="H213" t="s">
        <v>61</v>
      </c>
      <c r="J213" t="s">
        <v>62</v>
      </c>
    </row>
    <row r="214" spans="1:10" x14ac:dyDescent="0.2">
      <c r="A214" s="1" t="s">
        <v>33115</v>
      </c>
      <c r="C214" s="1" t="s">
        <v>16489</v>
      </c>
      <c r="D214" s="1" t="s">
        <v>16328</v>
      </c>
      <c r="F214" t="s">
        <v>61</v>
      </c>
      <c r="G214" t="s">
        <v>61</v>
      </c>
      <c r="H214" t="s">
        <v>61</v>
      </c>
      <c r="J214" t="s">
        <v>62</v>
      </c>
    </row>
    <row r="215" spans="1:10" x14ac:dyDescent="0.2">
      <c r="A215" s="1" t="s">
        <v>33116</v>
      </c>
      <c r="C215" s="1" t="s">
        <v>16490</v>
      </c>
      <c r="D215" s="1" t="s">
        <v>16328</v>
      </c>
      <c r="F215" t="s">
        <v>61</v>
      </c>
      <c r="G215" t="s">
        <v>61</v>
      </c>
      <c r="H215" t="s">
        <v>61</v>
      </c>
      <c r="J215" t="s">
        <v>62</v>
      </c>
    </row>
    <row r="216" spans="1:10" x14ac:dyDescent="0.2">
      <c r="A216" s="1" t="s">
        <v>33117</v>
      </c>
      <c r="C216" s="1" t="s">
        <v>16491</v>
      </c>
      <c r="D216" s="1" t="s">
        <v>16328</v>
      </c>
      <c r="F216" t="s">
        <v>62</v>
      </c>
      <c r="G216" t="s">
        <v>62</v>
      </c>
      <c r="H216" t="s">
        <v>61</v>
      </c>
      <c r="J216" t="s">
        <v>62</v>
      </c>
    </row>
    <row r="217" spans="1:10" x14ac:dyDescent="0.2">
      <c r="A217" s="1" t="s">
        <v>33118</v>
      </c>
      <c r="C217" s="1" t="s">
        <v>16492</v>
      </c>
      <c r="D217" s="1" t="s">
        <v>16328</v>
      </c>
      <c r="F217" t="s">
        <v>61</v>
      </c>
      <c r="G217" t="s">
        <v>61</v>
      </c>
      <c r="H217" t="s">
        <v>61</v>
      </c>
      <c r="J217" t="s">
        <v>62</v>
      </c>
    </row>
    <row r="218" spans="1:10" x14ac:dyDescent="0.2">
      <c r="A218" s="1" t="s">
        <v>33119</v>
      </c>
      <c r="C218" s="1" t="s">
        <v>16493</v>
      </c>
      <c r="D218" s="1" t="s">
        <v>16328</v>
      </c>
      <c r="F218" t="s">
        <v>61</v>
      </c>
      <c r="G218" t="s">
        <v>61</v>
      </c>
      <c r="H218" t="s">
        <v>61</v>
      </c>
      <c r="J218" t="s">
        <v>61</v>
      </c>
    </row>
    <row r="219" spans="1:10" x14ac:dyDescent="0.2">
      <c r="A219" s="1" t="s">
        <v>33120</v>
      </c>
      <c r="C219" s="1" t="s">
        <v>16494</v>
      </c>
      <c r="D219" s="1" t="s">
        <v>16328</v>
      </c>
      <c r="F219" t="s">
        <v>61</v>
      </c>
      <c r="G219" t="s">
        <v>61</v>
      </c>
      <c r="H219" t="s">
        <v>61</v>
      </c>
      <c r="J219" t="s">
        <v>62</v>
      </c>
    </row>
    <row r="220" spans="1:10" x14ac:dyDescent="0.2">
      <c r="A220" s="1" t="s">
        <v>33121</v>
      </c>
      <c r="C220" s="1" t="s">
        <v>16495</v>
      </c>
      <c r="D220" s="1" t="s">
        <v>16328</v>
      </c>
      <c r="F220" t="s">
        <v>61</v>
      </c>
      <c r="G220" t="s">
        <v>61</v>
      </c>
      <c r="H220" t="s">
        <v>61</v>
      </c>
      <c r="J220" t="s">
        <v>62</v>
      </c>
    </row>
    <row r="221" spans="1:10" x14ac:dyDescent="0.2">
      <c r="A221" s="1" t="s">
        <v>33122</v>
      </c>
      <c r="C221" s="1" t="s">
        <v>16496</v>
      </c>
      <c r="D221" s="1" t="s">
        <v>16328</v>
      </c>
      <c r="F221" t="s">
        <v>61</v>
      </c>
      <c r="G221" t="s">
        <v>61</v>
      </c>
      <c r="H221" t="s">
        <v>61</v>
      </c>
      <c r="J221" t="s">
        <v>62</v>
      </c>
    </row>
    <row r="222" spans="1:10" x14ac:dyDescent="0.2">
      <c r="A222" s="1" t="s">
        <v>33123</v>
      </c>
      <c r="C222" s="1" t="s">
        <v>16497</v>
      </c>
      <c r="D222" s="1" t="s">
        <v>16328</v>
      </c>
      <c r="F222" t="s">
        <v>61</v>
      </c>
      <c r="G222" t="s">
        <v>61</v>
      </c>
      <c r="H222" t="s">
        <v>61</v>
      </c>
      <c r="J222" t="s">
        <v>61</v>
      </c>
    </row>
    <row r="223" spans="1:10" x14ac:dyDescent="0.2">
      <c r="A223" s="1" t="s">
        <v>33124</v>
      </c>
      <c r="C223" s="1" t="s">
        <v>16498</v>
      </c>
      <c r="D223" s="1" t="s">
        <v>16328</v>
      </c>
      <c r="F223" t="s">
        <v>61</v>
      </c>
      <c r="G223" t="s">
        <v>61</v>
      </c>
      <c r="H223" t="s">
        <v>61</v>
      </c>
      <c r="J223" t="s">
        <v>62</v>
      </c>
    </row>
    <row r="224" spans="1:10" x14ac:dyDescent="0.2">
      <c r="A224" s="1" t="s">
        <v>33125</v>
      </c>
      <c r="C224" s="1" t="s">
        <v>16499</v>
      </c>
      <c r="D224" s="1" t="s">
        <v>16328</v>
      </c>
      <c r="F224" t="s">
        <v>61</v>
      </c>
      <c r="G224" t="s">
        <v>61</v>
      </c>
      <c r="H224" t="s">
        <v>61</v>
      </c>
      <c r="J224" t="s">
        <v>62</v>
      </c>
    </row>
    <row r="225" spans="1:10" x14ac:dyDescent="0.2">
      <c r="A225" s="1" t="s">
        <v>33126</v>
      </c>
      <c r="C225" s="1" t="s">
        <v>16500</v>
      </c>
      <c r="D225" s="1" t="s">
        <v>16328</v>
      </c>
      <c r="F225" t="s">
        <v>61</v>
      </c>
      <c r="G225" t="s">
        <v>61</v>
      </c>
      <c r="H225" t="s">
        <v>61</v>
      </c>
      <c r="J225" t="s">
        <v>62</v>
      </c>
    </row>
    <row r="226" spans="1:10" x14ac:dyDescent="0.2">
      <c r="A226" s="1" t="s">
        <v>33127</v>
      </c>
      <c r="C226" s="1" t="s">
        <v>16501</v>
      </c>
      <c r="D226" s="1" t="s">
        <v>16328</v>
      </c>
      <c r="F226" t="s">
        <v>61</v>
      </c>
      <c r="G226" t="s">
        <v>61</v>
      </c>
      <c r="H226" t="s">
        <v>61</v>
      </c>
      <c r="J226" t="s">
        <v>62</v>
      </c>
    </row>
    <row r="227" spans="1:10" x14ac:dyDescent="0.2">
      <c r="A227" s="1" t="s">
        <v>33128</v>
      </c>
      <c r="C227" s="1" t="s">
        <v>16502</v>
      </c>
      <c r="D227" s="1" t="s">
        <v>16328</v>
      </c>
      <c r="F227" t="s">
        <v>61</v>
      </c>
      <c r="G227" t="s">
        <v>61</v>
      </c>
      <c r="H227" t="s">
        <v>61</v>
      </c>
      <c r="J227" t="s">
        <v>62</v>
      </c>
    </row>
    <row r="228" spans="1:10" x14ac:dyDescent="0.2">
      <c r="A228" s="1" t="s">
        <v>33129</v>
      </c>
      <c r="C228" s="1" t="s">
        <v>16503</v>
      </c>
      <c r="D228" s="1" t="s">
        <v>16328</v>
      </c>
      <c r="F228" t="s">
        <v>61</v>
      </c>
      <c r="G228" t="s">
        <v>61</v>
      </c>
      <c r="H228" t="s">
        <v>61</v>
      </c>
      <c r="J228" t="s">
        <v>62</v>
      </c>
    </row>
    <row r="229" spans="1:10" x14ac:dyDescent="0.2">
      <c r="A229" s="1" t="s">
        <v>33130</v>
      </c>
      <c r="C229" s="1" t="s">
        <v>16504</v>
      </c>
      <c r="D229" s="1" t="s">
        <v>16328</v>
      </c>
      <c r="F229" t="s">
        <v>61</v>
      </c>
      <c r="G229" t="s">
        <v>61</v>
      </c>
      <c r="H229" t="s">
        <v>61</v>
      </c>
      <c r="J229" t="s">
        <v>62</v>
      </c>
    </row>
    <row r="230" spans="1:10" x14ac:dyDescent="0.2">
      <c r="A230" s="1" t="s">
        <v>33131</v>
      </c>
      <c r="C230" s="1" t="s">
        <v>16505</v>
      </c>
      <c r="D230" s="1" t="s">
        <v>16328</v>
      </c>
      <c r="F230" t="s">
        <v>61</v>
      </c>
      <c r="G230" t="s">
        <v>61</v>
      </c>
      <c r="H230" t="s">
        <v>61</v>
      </c>
      <c r="J230" t="s">
        <v>62</v>
      </c>
    </row>
    <row r="231" spans="1:10" x14ac:dyDescent="0.2">
      <c r="A231" s="1" t="s">
        <v>33132</v>
      </c>
      <c r="C231" s="1" t="s">
        <v>16506</v>
      </c>
      <c r="D231" s="1" t="s">
        <v>16328</v>
      </c>
      <c r="F231" t="s">
        <v>61</v>
      </c>
      <c r="G231" t="s">
        <v>61</v>
      </c>
      <c r="H231" t="s">
        <v>61</v>
      </c>
      <c r="J231" t="s">
        <v>62</v>
      </c>
    </row>
    <row r="232" spans="1:10" x14ac:dyDescent="0.2">
      <c r="A232" s="1" t="s">
        <v>33133</v>
      </c>
      <c r="C232" s="1" t="s">
        <v>16507</v>
      </c>
      <c r="D232" s="1" t="s">
        <v>16328</v>
      </c>
      <c r="F232" t="s">
        <v>61</v>
      </c>
      <c r="G232" t="s">
        <v>61</v>
      </c>
      <c r="H232" t="s">
        <v>61</v>
      </c>
      <c r="J232" t="s">
        <v>62</v>
      </c>
    </row>
    <row r="233" spans="1:10" x14ac:dyDescent="0.2">
      <c r="A233" s="1" t="s">
        <v>33134</v>
      </c>
      <c r="C233" s="1" t="s">
        <v>16508</v>
      </c>
      <c r="D233" s="1" t="s">
        <v>16328</v>
      </c>
      <c r="F233" t="s">
        <v>61</v>
      </c>
      <c r="G233" t="s">
        <v>61</v>
      </c>
      <c r="H233" t="s">
        <v>61</v>
      </c>
      <c r="J233" t="s">
        <v>62</v>
      </c>
    </row>
    <row r="234" spans="1:10" x14ac:dyDescent="0.2">
      <c r="A234" s="1" t="s">
        <v>33135</v>
      </c>
      <c r="C234" s="1" t="s">
        <v>16509</v>
      </c>
      <c r="D234" s="1" t="s">
        <v>16328</v>
      </c>
      <c r="F234" t="s">
        <v>61</v>
      </c>
      <c r="G234" t="s">
        <v>61</v>
      </c>
      <c r="H234" t="s">
        <v>61</v>
      </c>
      <c r="J234" t="s">
        <v>62</v>
      </c>
    </row>
    <row r="235" spans="1:10" x14ac:dyDescent="0.2">
      <c r="A235" s="1" t="s">
        <v>33136</v>
      </c>
      <c r="C235" s="1" t="s">
        <v>16510</v>
      </c>
      <c r="D235" s="1" t="s">
        <v>16328</v>
      </c>
      <c r="F235" t="s">
        <v>61</v>
      </c>
      <c r="G235" t="s">
        <v>61</v>
      </c>
      <c r="H235" t="s">
        <v>61</v>
      </c>
      <c r="J235" t="s">
        <v>62</v>
      </c>
    </row>
    <row r="236" spans="1:10" x14ac:dyDescent="0.2">
      <c r="A236" s="1" t="s">
        <v>33137</v>
      </c>
      <c r="C236" s="1" t="s">
        <v>16511</v>
      </c>
      <c r="D236" s="1" t="s">
        <v>16328</v>
      </c>
      <c r="F236" t="s">
        <v>61</v>
      </c>
      <c r="G236" t="s">
        <v>61</v>
      </c>
      <c r="H236" t="s">
        <v>61</v>
      </c>
      <c r="J236" t="s">
        <v>62</v>
      </c>
    </row>
    <row r="237" spans="1:10" x14ac:dyDescent="0.2">
      <c r="A237" s="1" t="s">
        <v>33138</v>
      </c>
      <c r="C237" s="1" t="s">
        <v>16512</v>
      </c>
      <c r="D237" s="1" t="s">
        <v>16328</v>
      </c>
      <c r="F237" t="s">
        <v>61</v>
      </c>
      <c r="G237" t="s">
        <v>61</v>
      </c>
      <c r="H237" t="s">
        <v>61</v>
      </c>
      <c r="J237" t="s">
        <v>62</v>
      </c>
    </row>
    <row r="238" spans="1:10" x14ac:dyDescent="0.2">
      <c r="A238" s="1" t="s">
        <v>33139</v>
      </c>
      <c r="C238" s="1" t="s">
        <v>16513</v>
      </c>
      <c r="D238" s="1" t="s">
        <v>16328</v>
      </c>
      <c r="F238" t="s">
        <v>61</v>
      </c>
      <c r="G238" t="s">
        <v>61</v>
      </c>
      <c r="H238" t="s">
        <v>61</v>
      </c>
      <c r="J238" t="s">
        <v>61</v>
      </c>
    </row>
    <row r="239" spans="1:10" x14ac:dyDescent="0.2">
      <c r="A239" s="1" t="s">
        <v>33140</v>
      </c>
      <c r="C239" s="1" t="s">
        <v>16514</v>
      </c>
      <c r="D239" s="1" t="s">
        <v>16328</v>
      </c>
      <c r="F239" t="s">
        <v>61</v>
      </c>
      <c r="G239" t="s">
        <v>61</v>
      </c>
      <c r="H239" t="s">
        <v>61</v>
      </c>
      <c r="J239" t="s">
        <v>62</v>
      </c>
    </row>
    <row r="240" spans="1:10" x14ac:dyDescent="0.2">
      <c r="A240" s="1" t="s">
        <v>33141</v>
      </c>
      <c r="C240" s="1" t="s">
        <v>16515</v>
      </c>
      <c r="D240" s="1" t="s">
        <v>16328</v>
      </c>
      <c r="H240" t="s">
        <v>61</v>
      </c>
      <c r="J240" t="s">
        <v>62</v>
      </c>
    </row>
    <row r="241" spans="1:10" x14ac:dyDescent="0.2">
      <c r="A241" s="1" t="s">
        <v>33142</v>
      </c>
      <c r="C241" s="1" t="s">
        <v>16516</v>
      </c>
      <c r="D241" s="1" t="s">
        <v>16328</v>
      </c>
      <c r="F241" t="s">
        <v>61</v>
      </c>
      <c r="G241" t="s">
        <v>61</v>
      </c>
      <c r="H241" t="s">
        <v>61</v>
      </c>
      <c r="J241" t="s">
        <v>62</v>
      </c>
    </row>
    <row r="242" spans="1:10" x14ac:dyDescent="0.2">
      <c r="A242" s="1" t="s">
        <v>33143</v>
      </c>
      <c r="C242" s="1" t="s">
        <v>16517</v>
      </c>
      <c r="D242" s="1" t="s">
        <v>16328</v>
      </c>
      <c r="F242" t="s">
        <v>61</v>
      </c>
      <c r="G242" t="s">
        <v>61</v>
      </c>
      <c r="H242" t="s">
        <v>61</v>
      </c>
      <c r="J242" t="s">
        <v>61</v>
      </c>
    </row>
    <row r="243" spans="1:10" x14ac:dyDescent="0.2">
      <c r="A243" s="1" t="s">
        <v>33144</v>
      </c>
      <c r="C243" s="1" t="s">
        <v>16518</v>
      </c>
      <c r="D243" s="1" t="s">
        <v>16328</v>
      </c>
      <c r="F243" t="s">
        <v>61</v>
      </c>
      <c r="G243" t="s">
        <v>61</v>
      </c>
      <c r="H243" t="s">
        <v>61</v>
      </c>
      <c r="J243" t="s">
        <v>62</v>
      </c>
    </row>
    <row r="244" spans="1:10" x14ac:dyDescent="0.2">
      <c r="A244" s="1" t="s">
        <v>33145</v>
      </c>
      <c r="C244" s="1" t="s">
        <v>16519</v>
      </c>
      <c r="D244" s="1" t="s">
        <v>16328</v>
      </c>
      <c r="F244" t="s">
        <v>61</v>
      </c>
      <c r="G244" t="s">
        <v>61</v>
      </c>
      <c r="H244" t="s">
        <v>61</v>
      </c>
      <c r="J244" t="s">
        <v>62</v>
      </c>
    </row>
    <row r="245" spans="1:10" x14ac:dyDescent="0.2">
      <c r="A245" s="1" t="s">
        <v>33146</v>
      </c>
      <c r="C245" s="1" t="s">
        <v>16520</v>
      </c>
      <c r="D245" s="1" t="s">
        <v>16328</v>
      </c>
      <c r="F245" t="s">
        <v>61</v>
      </c>
      <c r="G245" t="s">
        <v>61</v>
      </c>
      <c r="H245" t="s">
        <v>61</v>
      </c>
      <c r="J245" t="s">
        <v>62</v>
      </c>
    </row>
    <row r="246" spans="1:10" x14ac:dyDescent="0.2">
      <c r="A246" s="1" t="s">
        <v>33147</v>
      </c>
      <c r="C246" s="1" t="s">
        <v>16521</v>
      </c>
      <c r="D246" s="1" t="s">
        <v>16328</v>
      </c>
      <c r="F246" t="s">
        <v>61</v>
      </c>
      <c r="G246" t="s">
        <v>61</v>
      </c>
      <c r="H246" t="s">
        <v>61</v>
      </c>
      <c r="J246" t="s">
        <v>62</v>
      </c>
    </row>
    <row r="247" spans="1:10" x14ac:dyDescent="0.2">
      <c r="A247" s="1" t="s">
        <v>33148</v>
      </c>
      <c r="C247" s="1" t="s">
        <v>16522</v>
      </c>
      <c r="D247" s="1" t="s">
        <v>16328</v>
      </c>
      <c r="F247" t="s">
        <v>62</v>
      </c>
      <c r="G247" t="s">
        <v>62</v>
      </c>
      <c r="H247" t="s">
        <v>61</v>
      </c>
      <c r="J247" t="s">
        <v>62</v>
      </c>
    </row>
    <row r="248" spans="1:10" x14ac:dyDescent="0.2">
      <c r="A248" s="1" t="s">
        <v>33149</v>
      </c>
      <c r="C248" s="1" t="s">
        <v>16523</v>
      </c>
      <c r="D248" s="1" t="s">
        <v>16328</v>
      </c>
      <c r="F248" t="s">
        <v>61</v>
      </c>
      <c r="G248" t="s">
        <v>61</v>
      </c>
      <c r="H248" t="s">
        <v>61</v>
      </c>
      <c r="J248" t="s">
        <v>62</v>
      </c>
    </row>
    <row r="249" spans="1:10" x14ac:dyDescent="0.2">
      <c r="A249" s="1" t="s">
        <v>33150</v>
      </c>
      <c r="C249" s="1" t="s">
        <v>16524</v>
      </c>
      <c r="D249" s="1" t="s">
        <v>16328</v>
      </c>
      <c r="F249" t="s">
        <v>61</v>
      </c>
      <c r="G249" t="s">
        <v>61</v>
      </c>
      <c r="H249" t="s">
        <v>61</v>
      </c>
      <c r="J249" t="s">
        <v>62</v>
      </c>
    </row>
    <row r="250" spans="1:10" x14ac:dyDescent="0.2">
      <c r="A250" s="1" t="s">
        <v>33151</v>
      </c>
      <c r="C250" s="1" t="s">
        <v>16525</v>
      </c>
      <c r="D250" s="1" t="s">
        <v>16328</v>
      </c>
      <c r="F250" t="s">
        <v>61</v>
      </c>
      <c r="G250" t="s">
        <v>61</v>
      </c>
      <c r="H250" t="s">
        <v>61</v>
      </c>
      <c r="J250" t="s">
        <v>62</v>
      </c>
    </row>
    <row r="251" spans="1:10" x14ac:dyDescent="0.2">
      <c r="A251" s="1" t="s">
        <v>33152</v>
      </c>
      <c r="C251" s="1" t="s">
        <v>16526</v>
      </c>
      <c r="D251" s="1" t="s">
        <v>16328</v>
      </c>
      <c r="F251" t="s">
        <v>61</v>
      </c>
      <c r="G251" t="s">
        <v>61</v>
      </c>
      <c r="H251" t="s">
        <v>61</v>
      </c>
      <c r="J251" t="s">
        <v>62</v>
      </c>
    </row>
    <row r="252" spans="1:10" x14ac:dyDescent="0.2">
      <c r="A252" s="1" t="s">
        <v>33153</v>
      </c>
      <c r="C252" s="1" t="s">
        <v>16527</v>
      </c>
      <c r="D252" s="1" t="s">
        <v>16328</v>
      </c>
      <c r="F252" t="s">
        <v>62</v>
      </c>
      <c r="G252" t="s">
        <v>62</v>
      </c>
      <c r="H252" t="s">
        <v>61</v>
      </c>
      <c r="J252" t="s">
        <v>62</v>
      </c>
    </row>
    <row r="253" spans="1:10" x14ac:dyDescent="0.2">
      <c r="A253" s="1" t="s">
        <v>33154</v>
      </c>
      <c r="C253" s="1" t="s">
        <v>16528</v>
      </c>
      <c r="D253" s="1" t="s">
        <v>16328</v>
      </c>
      <c r="F253" t="s">
        <v>61</v>
      </c>
      <c r="G253" t="s">
        <v>61</v>
      </c>
      <c r="H253" t="s">
        <v>61</v>
      </c>
      <c r="J253" t="s">
        <v>62</v>
      </c>
    </row>
    <row r="254" spans="1:10" x14ac:dyDescent="0.2">
      <c r="A254" s="1" t="s">
        <v>33155</v>
      </c>
      <c r="C254" s="1" t="s">
        <v>16529</v>
      </c>
      <c r="D254" s="1" t="s">
        <v>16328</v>
      </c>
      <c r="F254" t="s">
        <v>61</v>
      </c>
      <c r="G254" t="s">
        <v>61</v>
      </c>
      <c r="H254" t="s">
        <v>61</v>
      </c>
      <c r="J254" t="s">
        <v>62</v>
      </c>
    </row>
    <row r="255" spans="1:10" x14ac:dyDescent="0.2">
      <c r="A255" s="1" t="s">
        <v>33156</v>
      </c>
      <c r="C255" s="1" t="s">
        <v>16530</v>
      </c>
      <c r="D255" s="1" t="s">
        <v>16328</v>
      </c>
      <c r="F255" t="s">
        <v>61</v>
      </c>
      <c r="G255" t="s">
        <v>61</v>
      </c>
      <c r="H255" t="s">
        <v>61</v>
      </c>
      <c r="J255" t="s">
        <v>62</v>
      </c>
    </row>
    <row r="256" spans="1:10" x14ac:dyDescent="0.2">
      <c r="A256" s="1" t="s">
        <v>33157</v>
      </c>
      <c r="C256" s="1" t="s">
        <v>16531</v>
      </c>
      <c r="D256" s="1" t="s">
        <v>16328</v>
      </c>
      <c r="F256" t="s">
        <v>61</v>
      </c>
      <c r="G256" t="s">
        <v>61</v>
      </c>
      <c r="H256" t="s">
        <v>61</v>
      </c>
      <c r="J256" t="s">
        <v>62</v>
      </c>
    </row>
    <row r="257" spans="1:10" x14ac:dyDescent="0.2">
      <c r="A257" s="1" t="s">
        <v>33158</v>
      </c>
      <c r="C257" s="1" t="s">
        <v>16532</v>
      </c>
      <c r="D257" s="1" t="s">
        <v>16328</v>
      </c>
      <c r="F257" t="s">
        <v>61</v>
      </c>
      <c r="G257" t="s">
        <v>61</v>
      </c>
      <c r="H257" t="s">
        <v>61</v>
      </c>
      <c r="J257" t="s">
        <v>62</v>
      </c>
    </row>
    <row r="258" spans="1:10" x14ac:dyDescent="0.2">
      <c r="A258" s="1" t="s">
        <v>33159</v>
      </c>
      <c r="C258" s="1" t="s">
        <v>16533</v>
      </c>
      <c r="D258" s="1" t="s">
        <v>16328</v>
      </c>
      <c r="F258" t="s">
        <v>61</v>
      </c>
      <c r="G258" t="s">
        <v>61</v>
      </c>
      <c r="H258" t="s">
        <v>61</v>
      </c>
      <c r="J258" t="s">
        <v>62</v>
      </c>
    </row>
    <row r="259" spans="1:10" x14ac:dyDescent="0.2">
      <c r="A259" s="1" t="s">
        <v>33160</v>
      </c>
      <c r="C259" s="1" t="s">
        <v>16534</v>
      </c>
      <c r="D259" s="1" t="s">
        <v>16328</v>
      </c>
      <c r="F259" t="s">
        <v>61</v>
      </c>
      <c r="G259" t="s">
        <v>61</v>
      </c>
      <c r="H259" t="s">
        <v>61</v>
      </c>
      <c r="J259" t="s">
        <v>62</v>
      </c>
    </row>
    <row r="260" spans="1:10" x14ac:dyDescent="0.2">
      <c r="A260" s="1" t="s">
        <v>33161</v>
      </c>
      <c r="C260" s="1" t="s">
        <v>16535</v>
      </c>
      <c r="D260" s="1" t="s">
        <v>16328</v>
      </c>
      <c r="F260" t="s">
        <v>61</v>
      </c>
      <c r="G260" t="s">
        <v>61</v>
      </c>
      <c r="H260" t="s">
        <v>61</v>
      </c>
      <c r="J260" t="s">
        <v>62</v>
      </c>
    </row>
    <row r="261" spans="1:10" x14ac:dyDescent="0.2">
      <c r="A261" s="1" t="s">
        <v>33162</v>
      </c>
      <c r="C261" s="1" t="s">
        <v>16536</v>
      </c>
      <c r="D261" s="1" t="s">
        <v>16328</v>
      </c>
      <c r="F261" t="s">
        <v>61</v>
      </c>
      <c r="G261" t="s">
        <v>61</v>
      </c>
      <c r="H261" t="s">
        <v>61</v>
      </c>
      <c r="J261" t="s">
        <v>62</v>
      </c>
    </row>
    <row r="262" spans="1:10" x14ac:dyDescent="0.2">
      <c r="A262" s="1" t="s">
        <v>33163</v>
      </c>
      <c r="C262" s="1" t="s">
        <v>16537</v>
      </c>
      <c r="D262" s="1" t="s">
        <v>16328</v>
      </c>
      <c r="F262" t="s">
        <v>61</v>
      </c>
      <c r="G262" t="s">
        <v>61</v>
      </c>
      <c r="H262" t="s">
        <v>61</v>
      </c>
      <c r="J262" t="s">
        <v>62</v>
      </c>
    </row>
    <row r="263" spans="1:10" x14ac:dyDescent="0.2">
      <c r="A263" s="1" t="s">
        <v>33164</v>
      </c>
      <c r="C263" s="1" t="s">
        <v>16538</v>
      </c>
      <c r="D263" s="1" t="s">
        <v>16328</v>
      </c>
      <c r="F263" t="s">
        <v>61</v>
      </c>
      <c r="G263" t="s">
        <v>61</v>
      </c>
      <c r="H263" t="s">
        <v>61</v>
      </c>
      <c r="J263" t="s">
        <v>62</v>
      </c>
    </row>
    <row r="264" spans="1:10" x14ac:dyDescent="0.2">
      <c r="A264" s="1" t="s">
        <v>33165</v>
      </c>
      <c r="C264" s="1" t="s">
        <v>16539</v>
      </c>
      <c r="D264" s="1" t="s">
        <v>16328</v>
      </c>
      <c r="F264" t="s">
        <v>61</v>
      </c>
      <c r="G264" t="s">
        <v>61</v>
      </c>
      <c r="H264" t="s">
        <v>61</v>
      </c>
      <c r="J264" t="s">
        <v>62</v>
      </c>
    </row>
    <row r="265" spans="1:10" x14ac:dyDescent="0.2">
      <c r="A265" s="1" t="s">
        <v>33166</v>
      </c>
      <c r="C265" s="1" t="s">
        <v>16540</v>
      </c>
      <c r="D265" s="1" t="s">
        <v>16328</v>
      </c>
      <c r="F265" t="s">
        <v>61</v>
      </c>
      <c r="G265" t="s">
        <v>61</v>
      </c>
      <c r="H265" t="s">
        <v>61</v>
      </c>
      <c r="J265" t="s">
        <v>62</v>
      </c>
    </row>
    <row r="266" spans="1:10" x14ac:dyDescent="0.2">
      <c r="A266" s="1" t="s">
        <v>33167</v>
      </c>
      <c r="C266" s="1" t="s">
        <v>16541</v>
      </c>
      <c r="D266" s="1" t="s">
        <v>16328</v>
      </c>
      <c r="F266" t="s">
        <v>61</v>
      </c>
      <c r="G266" t="s">
        <v>61</v>
      </c>
      <c r="H266" t="s">
        <v>61</v>
      </c>
      <c r="J266" t="s">
        <v>62</v>
      </c>
    </row>
    <row r="267" spans="1:10" x14ac:dyDescent="0.2">
      <c r="A267" s="1" t="s">
        <v>33168</v>
      </c>
      <c r="C267" s="1" t="s">
        <v>16542</v>
      </c>
      <c r="D267" s="1" t="s">
        <v>16328</v>
      </c>
      <c r="F267" t="s">
        <v>61</v>
      </c>
      <c r="G267" t="s">
        <v>61</v>
      </c>
      <c r="H267" t="s">
        <v>61</v>
      </c>
      <c r="J267" t="s">
        <v>62</v>
      </c>
    </row>
    <row r="268" spans="1:10" x14ac:dyDescent="0.2">
      <c r="A268" s="1" t="s">
        <v>33169</v>
      </c>
      <c r="C268" s="1" t="s">
        <v>16543</v>
      </c>
      <c r="D268" s="1" t="s">
        <v>16328</v>
      </c>
      <c r="F268" t="s">
        <v>61</v>
      </c>
      <c r="G268" t="s">
        <v>61</v>
      </c>
      <c r="H268" t="s">
        <v>61</v>
      </c>
      <c r="J268" t="s">
        <v>62</v>
      </c>
    </row>
    <row r="269" spans="1:10" x14ac:dyDescent="0.2">
      <c r="A269" s="1" t="s">
        <v>33170</v>
      </c>
      <c r="C269" s="1" t="s">
        <v>16544</v>
      </c>
      <c r="D269" s="1" t="s">
        <v>16328</v>
      </c>
      <c r="F269" t="s">
        <v>61</v>
      </c>
      <c r="G269" t="s">
        <v>61</v>
      </c>
      <c r="H269" t="s">
        <v>61</v>
      </c>
      <c r="J269" t="s">
        <v>62</v>
      </c>
    </row>
    <row r="270" spans="1:10" x14ac:dyDescent="0.2">
      <c r="A270" s="1" t="s">
        <v>33171</v>
      </c>
      <c r="C270" s="1" t="s">
        <v>16545</v>
      </c>
      <c r="D270" s="1" t="s">
        <v>16328</v>
      </c>
      <c r="F270" t="s">
        <v>61</v>
      </c>
      <c r="G270" t="s">
        <v>61</v>
      </c>
      <c r="H270" t="s">
        <v>61</v>
      </c>
      <c r="J270" t="s">
        <v>62</v>
      </c>
    </row>
    <row r="271" spans="1:10" x14ac:dyDescent="0.2">
      <c r="A271" s="1" t="s">
        <v>33172</v>
      </c>
      <c r="C271" s="1" t="s">
        <v>16546</v>
      </c>
      <c r="D271" s="1" t="s">
        <v>16328</v>
      </c>
      <c r="F271" t="s">
        <v>61</v>
      </c>
      <c r="G271" t="s">
        <v>61</v>
      </c>
      <c r="H271" t="s">
        <v>61</v>
      </c>
      <c r="J271" t="s">
        <v>62</v>
      </c>
    </row>
    <row r="272" spans="1:10" x14ac:dyDescent="0.2">
      <c r="A272" s="1" t="s">
        <v>33173</v>
      </c>
      <c r="C272" s="1" t="s">
        <v>16547</v>
      </c>
      <c r="D272" s="1" t="s">
        <v>16328</v>
      </c>
      <c r="F272" t="s">
        <v>61</v>
      </c>
      <c r="G272" t="s">
        <v>61</v>
      </c>
      <c r="H272" t="s">
        <v>61</v>
      </c>
      <c r="J272" t="s">
        <v>62</v>
      </c>
    </row>
    <row r="273" spans="1:10" x14ac:dyDescent="0.2">
      <c r="A273" s="1" t="s">
        <v>33174</v>
      </c>
      <c r="C273" s="1" t="s">
        <v>16548</v>
      </c>
      <c r="D273" s="1" t="s">
        <v>16328</v>
      </c>
      <c r="F273" t="s">
        <v>61</v>
      </c>
      <c r="G273" t="s">
        <v>61</v>
      </c>
      <c r="H273" t="s">
        <v>61</v>
      </c>
      <c r="J273" t="s">
        <v>62</v>
      </c>
    </row>
    <row r="274" spans="1:10" x14ac:dyDescent="0.2">
      <c r="A274" s="1" t="s">
        <v>33175</v>
      </c>
      <c r="C274" s="1" t="s">
        <v>16549</v>
      </c>
      <c r="D274" s="1" t="s">
        <v>16328</v>
      </c>
      <c r="F274" t="s">
        <v>61</v>
      </c>
      <c r="G274" t="s">
        <v>61</v>
      </c>
      <c r="H274" t="s">
        <v>61</v>
      </c>
      <c r="J274" t="s">
        <v>62</v>
      </c>
    </row>
    <row r="275" spans="1:10" x14ac:dyDescent="0.2">
      <c r="A275" s="1" t="s">
        <v>33176</v>
      </c>
      <c r="C275" s="1" t="s">
        <v>16550</v>
      </c>
      <c r="D275" s="1" t="s">
        <v>16328</v>
      </c>
      <c r="F275" t="s">
        <v>61</v>
      </c>
      <c r="G275" t="s">
        <v>61</v>
      </c>
      <c r="H275" t="s">
        <v>61</v>
      </c>
      <c r="J275" t="s">
        <v>62</v>
      </c>
    </row>
    <row r="276" spans="1:10" x14ac:dyDescent="0.2">
      <c r="A276" s="1" t="s">
        <v>33177</v>
      </c>
      <c r="C276" s="1" t="s">
        <v>16551</v>
      </c>
      <c r="D276" s="1" t="s">
        <v>16328</v>
      </c>
      <c r="F276" t="s">
        <v>61</v>
      </c>
      <c r="G276" t="s">
        <v>61</v>
      </c>
      <c r="H276" t="s">
        <v>61</v>
      </c>
      <c r="J276" t="s">
        <v>62</v>
      </c>
    </row>
    <row r="277" spans="1:10" x14ac:dyDescent="0.2">
      <c r="A277" s="1" t="s">
        <v>33178</v>
      </c>
      <c r="C277" s="1" t="s">
        <v>16552</v>
      </c>
      <c r="D277" s="1" t="s">
        <v>16328</v>
      </c>
      <c r="F277" t="s">
        <v>61</v>
      </c>
      <c r="G277" t="s">
        <v>61</v>
      </c>
      <c r="H277" t="s">
        <v>61</v>
      </c>
      <c r="J277" t="s">
        <v>62</v>
      </c>
    </row>
    <row r="278" spans="1:10" x14ac:dyDescent="0.2">
      <c r="A278" s="1" t="s">
        <v>33179</v>
      </c>
      <c r="C278" s="1" t="s">
        <v>16553</v>
      </c>
      <c r="D278" s="1" t="s">
        <v>16328</v>
      </c>
      <c r="F278" t="s">
        <v>61</v>
      </c>
      <c r="G278" t="s">
        <v>61</v>
      </c>
      <c r="H278" t="s">
        <v>61</v>
      </c>
      <c r="J278" t="s">
        <v>62</v>
      </c>
    </row>
    <row r="279" spans="1:10" x14ac:dyDescent="0.2">
      <c r="A279" s="1" t="s">
        <v>33180</v>
      </c>
      <c r="C279" s="1" t="s">
        <v>16554</v>
      </c>
      <c r="D279" s="1" t="s">
        <v>16328</v>
      </c>
      <c r="F279" t="s">
        <v>61</v>
      </c>
      <c r="G279" t="s">
        <v>61</v>
      </c>
      <c r="H279" t="s">
        <v>61</v>
      </c>
      <c r="J279" t="s">
        <v>62</v>
      </c>
    </row>
    <row r="280" spans="1:10" x14ac:dyDescent="0.2">
      <c r="A280" s="1" t="s">
        <v>33181</v>
      </c>
      <c r="C280" s="1" t="s">
        <v>16555</v>
      </c>
      <c r="D280" s="1" t="s">
        <v>16328</v>
      </c>
      <c r="F280" t="s">
        <v>61</v>
      </c>
      <c r="G280" t="s">
        <v>61</v>
      </c>
      <c r="H280" t="s">
        <v>61</v>
      </c>
      <c r="J280" t="s">
        <v>62</v>
      </c>
    </row>
    <row r="281" spans="1:10" x14ac:dyDescent="0.2">
      <c r="A281" s="1" t="s">
        <v>33182</v>
      </c>
      <c r="C281" s="1" t="s">
        <v>16556</v>
      </c>
      <c r="D281" s="1" t="s">
        <v>16328</v>
      </c>
      <c r="F281" t="s">
        <v>61</v>
      </c>
      <c r="G281" t="s">
        <v>61</v>
      </c>
      <c r="H281" t="s">
        <v>61</v>
      </c>
      <c r="J281" t="s">
        <v>62</v>
      </c>
    </row>
    <row r="282" spans="1:10" x14ac:dyDescent="0.2">
      <c r="A282" s="1" t="s">
        <v>33183</v>
      </c>
      <c r="C282" s="1" t="s">
        <v>16557</v>
      </c>
      <c r="D282" s="1" t="s">
        <v>16328</v>
      </c>
      <c r="F282" t="s">
        <v>61</v>
      </c>
      <c r="G282" t="s">
        <v>61</v>
      </c>
      <c r="H282" t="s">
        <v>61</v>
      </c>
      <c r="J282" t="s">
        <v>62</v>
      </c>
    </row>
    <row r="283" spans="1:10" x14ac:dyDescent="0.2">
      <c r="A283" s="1" t="s">
        <v>33184</v>
      </c>
      <c r="C283" s="1" t="s">
        <v>16558</v>
      </c>
      <c r="D283" s="1" t="s">
        <v>16328</v>
      </c>
      <c r="F283" t="s">
        <v>61</v>
      </c>
      <c r="G283" t="s">
        <v>61</v>
      </c>
      <c r="H283" t="s">
        <v>61</v>
      </c>
      <c r="J283" t="s">
        <v>62</v>
      </c>
    </row>
    <row r="284" spans="1:10" x14ac:dyDescent="0.2">
      <c r="A284" s="1" t="s">
        <v>33185</v>
      </c>
      <c r="C284" s="1" t="s">
        <v>16559</v>
      </c>
      <c r="D284" s="1" t="s">
        <v>16328</v>
      </c>
      <c r="F284" t="s">
        <v>61</v>
      </c>
      <c r="G284" t="s">
        <v>61</v>
      </c>
      <c r="H284" t="s">
        <v>61</v>
      </c>
      <c r="J284" t="s">
        <v>62</v>
      </c>
    </row>
    <row r="285" spans="1:10" x14ac:dyDescent="0.2">
      <c r="A285" s="1" t="s">
        <v>33186</v>
      </c>
      <c r="C285" s="1" t="s">
        <v>16560</v>
      </c>
      <c r="D285" s="1" t="s">
        <v>16328</v>
      </c>
      <c r="F285" t="s">
        <v>61</v>
      </c>
      <c r="G285" t="s">
        <v>61</v>
      </c>
      <c r="H285" t="s">
        <v>61</v>
      </c>
      <c r="J285" t="s">
        <v>62</v>
      </c>
    </row>
    <row r="286" spans="1:10" x14ac:dyDescent="0.2">
      <c r="A286" s="1" t="s">
        <v>33187</v>
      </c>
      <c r="C286" s="1" t="s">
        <v>16561</v>
      </c>
      <c r="D286" s="1" t="s">
        <v>16328</v>
      </c>
      <c r="F286" t="s">
        <v>61</v>
      </c>
      <c r="G286" t="s">
        <v>61</v>
      </c>
      <c r="H286" t="s">
        <v>61</v>
      </c>
      <c r="J286" t="s">
        <v>62</v>
      </c>
    </row>
    <row r="287" spans="1:10" x14ac:dyDescent="0.2">
      <c r="A287" s="1" t="s">
        <v>33188</v>
      </c>
      <c r="C287" s="1" t="s">
        <v>16562</v>
      </c>
      <c r="D287" s="1" t="s">
        <v>16328</v>
      </c>
      <c r="F287" t="s">
        <v>61</v>
      </c>
      <c r="G287" t="s">
        <v>61</v>
      </c>
      <c r="H287" t="s">
        <v>61</v>
      </c>
      <c r="J287" t="s">
        <v>62</v>
      </c>
    </row>
    <row r="288" spans="1:10" x14ac:dyDescent="0.2">
      <c r="A288" s="1" t="s">
        <v>33189</v>
      </c>
      <c r="C288" s="1" t="s">
        <v>16563</v>
      </c>
      <c r="D288" s="1" t="s">
        <v>16328</v>
      </c>
      <c r="F288" t="s">
        <v>61</v>
      </c>
      <c r="G288" t="s">
        <v>61</v>
      </c>
      <c r="H288" t="s">
        <v>61</v>
      </c>
      <c r="J288" t="s">
        <v>62</v>
      </c>
    </row>
    <row r="289" spans="1:10" x14ac:dyDescent="0.2">
      <c r="A289" s="1" t="s">
        <v>33190</v>
      </c>
      <c r="C289" s="1" t="s">
        <v>16564</v>
      </c>
      <c r="D289" s="1" t="s">
        <v>16328</v>
      </c>
      <c r="F289" t="s">
        <v>61</v>
      </c>
      <c r="G289" t="s">
        <v>61</v>
      </c>
      <c r="H289" t="s">
        <v>61</v>
      </c>
      <c r="J289" t="s">
        <v>61</v>
      </c>
    </row>
    <row r="290" spans="1:10" x14ac:dyDescent="0.2">
      <c r="A290" s="1" t="s">
        <v>33191</v>
      </c>
      <c r="C290" s="1" t="s">
        <v>16565</v>
      </c>
      <c r="D290" s="1" t="s">
        <v>16328</v>
      </c>
      <c r="F290" t="s">
        <v>61</v>
      </c>
      <c r="G290" t="s">
        <v>61</v>
      </c>
      <c r="H290" t="s">
        <v>61</v>
      </c>
      <c r="J290" t="s">
        <v>62</v>
      </c>
    </row>
    <row r="291" spans="1:10" x14ac:dyDescent="0.2">
      <c r="A291" s="1" t="s">
        <v>33192</v>
      </c>
      <c r="C291" s="1" t="s">
        <v>16566</v>
      </c>
      <c r="D291" s="1" t="s">
        <v>16328</v>
      </c>
      <c r="F291" t="s">
        <v>61</v>
      </c>
      <c r="G291" t="s">
        <v>61</v>
      </c>
      <c r="H291" t="s">
        <v>61</v>
      </c>
      <c r="J291" t="s">
        <v>62</v>
      </c>
    </row>
    <row r="292" spans="1:10" x14ac:dyDescent="0.2">
      <c r="A292" s="1" t="s">
        <v>33193</v>
      </c>
      <c r="C292" s="1" t="s">
        <v>16567</v>
      </c>
      <c r="D292" s="1" t="s">
        <v>16328</v>
      </c>
      <c r="F292" t="s">
        <v>61</v>
      </c>
      <c r="G292" t="s">
        <v>61</v>
      </c>
      <c r="H292" t="s">
        <v>61</v>
      </c>
      <c r="J292" t="s">
        <v>62</v>
      </c>
    </row>
    <row r="293" spans="1:10" x14ac:dyDescent="0.2">
      <c r="A293" s="1" t="s">
        <v>33194</v>
      </c>
      <c r="C293" s="1" t="s">
        <v>16568</v>
      </c>
      <c r="D293" s="1" t="s">
        <v>16328</v>
      </c>
      <c r="F293" t="s">
        <v>61</v>
      </c>
      <c r="G293" t="s">
        <v>61</v>
      </c>
      <c r="H293" t="s">
        <v>61</v>
      </c>
      <c r="J293" t="s">
        <v>62</v>
      </c>
    </row>
    <row r="294" spans="1:10" x14ac:dyDescent="0.2">
      <c r="A294" s="1" t="s">
        <v>33195</v>
      </c>
      <c r="C294" s="1" t="s">
        <v>16569</v>
      </c>
      <c r="D294" s="1" t="s">
        <v>16328</v>
      </c>
      <c r="F294" t="s">
        <v>61</v>
      </c>
      <c r="G294" t="s">
        <v>61</v>
      </c>
      <c r="H294" t="s">
        <v>61</v>
      </c>
      <c r="J294" t="s">
        <v>61</v>
      </c>
    </row>
    <row r="295" spans="1:10" x14ac:dyDescent="0.2">
      <c r="A295" s="1" t="s">
        <v>33196</v>
      </c>
      <c r="C295" s="1" t="s">
        <v>16570</v>
      </c>
      <c r="D295" s="1" t="s">
        <v>16328</v>
      </c>
      <c r="F295" t="s">
        <v>61</v>
      </c>
      <c r="G295" t="s">
        <v>61</v>
      </c>
      <c r="H295" t="s">
        <v>61</v>
      </c>
      <c r="J295" t="s">
        <v>62</v>
      </c>
    </row>
    <row r="296" spans="1:10" x14ac:dyDescent="0.2">
      <c r="A296" s="1" t="s">
        <v>33197</v>
      </c>
      <c r="C296" s="1" t="s">
        <v>16571</v>
      </c>
      <c r="D296" s="1" t="s">
        <v>16328</v>
      </c>
      <c r="F296" t="s">
        <v>61</v>
      </c>
      <c r="G296" t="s">
        <v>61</v>
      </c>
      <c r="H296" t="s">
        <v>61</v>
      </c>
      <c r="J296" t="s">
        <v>62</v>
      </c>
    </row>
    <row r="297" spans="1:10" x14ac:dyDescent="0.2">
      <c r="A297" s="1" t="s">
        <v>33198</v>
      </c>
      <c r="C297" s="1" t="s">
        <v>16572</v>
      </c>
      <c r="D297" s="1" t="s">
        <v>16328</v>
      </c>
      <c r="F297" t="s">
        <v>62</v>
      </c>
      <c r="G297" t="s">
        <v>62</v>
      </c>
      <c r="H297" t="s">
        <v>61</v>
      </c>
      <c r="J297" t="s">
        <v>62</v>
      </c>
    </row>
    <row r="298" spans="1:10" x14ac:dyDescent="0.2">
      <c r="A298" s="1" t="s">
        <v>33199</v>
      </c>
      <c r="C298" s="1" t="s">
        <v>16573</v>
      </c>
      <c r="D298" s="1" t="s">
        <v>16328</v>
      </c>
      <c r="F298" t="s">
        <v>61</v>
      </c>
      <c r="G298" t="s">
        <v>61</v>
      </c>
      <c r="H298" t="s">
        <v>61</v>
      </c>
      <c r="J298" t="s">
        <v>62</v>
      </c>
    </row>
    <row r="299" spans="1:10" x14ac:dyDescent="0.2">
      <c r="A299" s="1" t="s">
        <v>33200</v>
      </c>
      <c r="C299" s="1" t="s">
        <v>16574</v>
      </c>
      <c r="D299" s="1" t="s">
        <v>16328</v>
      </c>
      <c r="F299" t="s">
        <v>61</v>
      </c>
      <c r="G299" t="s">
        <v>61</v>
      </c>
      <c r="H299" t="s">
        <v>61</v>
      </c>
      <c r="J299" t="s">
        <v>62</v>
      </c>
    </row>
    <row r="300" spans="1:10" x14ac:dyDescent="0.2">
      <c r="A300" s="1" t="s">
        <v>33201</v>
      </c>
      <c r="C300" s="1" t="s">
        <v>16575</v>
      </c>
      <c r="D300" s="1" t="s">
        <v>16328</v>
      </c>
      <c r="F300" t="s">
        <v>61</v>
      </c>
      <c r="G300" t="s">
        <v>61</v>
      </c>
      <c r="H300" t="s">
        <v>61</v>
      </c>
      <c r="J300" t="s">
        <v>62</v>
      </c>
    </row>
    <row r="301" spans="1:10" x14ac:dyDescent="0.2">
      <c r="A301" s="1" t="s">
        <v>33202</v>
      </c>
      <c r="C301" s="1" t="s">
        <v>16576</v>
      </c>
      <c r="D301" s="1" t="s">
        <v>16328</v>
      </c>
      <c r="F301" t="s">
        <v>61</v>
      </c>
      <c r="G301" t="s">
        <v>61</v>
      </c>
      <c r="H301" t="s">
        <v>61</v>
      </c>
      <c r="J301" t="s">
        <v>62</v>
      </c>
    </row>
    <row r="302" spans="1:10" x14ac:dyDescent="0.2">
      <c r="A302" s="1" t="s">
        <v>33203</v>
      </c>
      <c r="C302" s="1" t="s">
        <v>16577</v>
      </c>
      <c r="D302" s="1" t="s">
        <v>16328</v>
      </c>
      <c r="F302" t="s">
        <v>61</v>
      </c>
      <c r="G302" t="s">
        <v>61</v>
      </c>
      <c r="H302" t="s">
        <v>61</v>
      </c>
      <c r="J302" t="s">
        <v>62</v>
      </c>
    </row>
    <row r="303" spans="1:10" x14ac:dyDescent="0.2">
      <c r="A303" s="1" t="s">
        <v>33204</v>
      </c>
      <c r="C303" s="1" t="s">
        <v>16578</v>
      </c>
      <c r="D303" s="1" t="s">
        <v>16328</v>
      </c>
      <c r="F303" t="s">
        <v>61</v>
      </c>
      <c r="G303" t="s">
        <v>61</v>
      </c>
      <c r="H303" t="s">
        <v>61</v>
      </c>
      <c r="J303" t="s">
        <v>62</v>
      </c>
    </row>
    <row r="304" spans="1:10" x14ac:dyDescent="0.2">
      <c r="A304" s="1" t="s">
        <v>33205</v>
      </c>
      <c r="C304" s="1" t="s">
        <v>16579</v>
      </c>
      <c r="E304" t="s">
        <v>62</v>
      </c>
      <c r="F304" t="s">
        <v>61</v>
      </c>
      <c r="G304" t="s">
        <v>61</v>
      </c>
    </row>
    <row r="305" spans="1:8" x14ac:dyDescent="0.2">
      <c r="A305" s="1" t="s">
        <v>33206</v>
      </c>
      <c r="C305" s="1" t="s">
        <v>16580</v>
      </c>
      <c r="E305" t="s">
        <v>62</v>
      </c>
      <c r="F305" t="s">
        <v>61</v>
      </c>
      <c r="G305" t="s">
        <v>62</v>
      </c>
    </row>
    <row r="306" spans="1:8" x14ac:dyDescent="0.2">
      <c r="A306" s="1" t="s">
        <v>33207</v>
      </c>
      <c r="C306" s="1" t="s">
        <v>16581</v>
      </c>
      <c r="E306" t="s">
        <v>61</v>
      </c>
      <c r="G306" t="s">
        <v>61</v>
      </c>
    </row>
    <row r="307" spans="1:8" x14ac:dyDescent="0.2">
      <c r="A307" s="1" t="s">
        <v>33208</v>
      </c>
      <c r="C307" s="1" t="s">
        <v>16582</v>
      </c>
      <c r="E307" t="s">
        <v>61</v>
      </c>
      <c r="G307" t="s">
        <v>61</v>
      </c>
      <c r="H307" t="s">
        <v>61</v>
      </c>
    </row>
    <row r="308" spans="1:8" x14ac:dyDescent="0.2">
      <c r="A308" s="1" t="s">
        <v>33209</v>
      </c>
      <c r="C308" s="1" t="s">
        <v>16583</v>
      </c>
      <c r="E308" t="s">
        <v>61</v>
      </c>
      <c r="G308" t="s">
        <v>61</v>
      </c>
    </row>
    <row r="309" spans="1:8" x14ac:dyDescent="0.2">
      <c r="A309" s="1" t="s">
        <v>33210</v>
      </c>
      <c r="C309" s="1" t="s">
        <v>16584</v>
      </c>
      <c r="E309" t="s">
        <v>61</v>
      </c>
      <c r="F309" t="s">
        <v>61</v>
      </c>
      <c r="G309" t="s">
        <v>61</v>
      </c>
    </row>
    <row r="310" spans="1:8" x14ac:dyDescent="0.2">
      <c r="A310" s="1" t="s">
        <v>33211</v>
      </c>
      <c r="C310" s="1" t="s">
        <v>16585</v>
      </c>
      <c r="F310" t="s">
        <v>61</v>
      </c>
      <c r="G310" t="s">
        <v>61</v>
      </c>
    </row>
    <row r="311" spans="1:8" x14ac:dyDescent="0.2">
      <c r="A311" s="1" t="s">
        <v>33212</v>
      </c>
      <c r="C311" s="1" t="s">
        <v>16586</v>
      </c>
      <c r="F311" t="s">
        <v>61</v>
      </c>
      <c r="G311" t="s">
        <v>61</v>
      </c>
    </row>
    <row r="312" spans="1:8" x14ac:dyDescent="0.2">
      <c r="A312" s="1" t="s">
        <v>33213</v>
      </c>
      <c r="C312" s="1" t="s">
        <v>16587</v>
      </c>
      <c r="F312" t="s">
        <v>61</v>
      </c>
      <c r="G312" t="s">
        <v>61</v>
      </c>
    </row>
    <row r="313" spans="1:8" x14ac:dyDescent="0.2">
      <c r="A313" s="1" t="s">
        <v>33214</v>
      </c>
      <c r="C313" s="1" t="s">
        <v>16588</v>
      </c>
      <c r="F313" t="s">
        <v>62</v>
      </c>
      <c r="G313" t="s">
        <v>62</v>
      </c>
    </row>
    <row r="314" spans="1:8" x14ac:dyDescent="0.2">
      <c r="A314" s="1" t="s">
        <v>33215</v>
      </c>
      <c r="C314" s="1" t="s">
        <v>16589</v>
      </c>
      <c r="F314" t="s">
        <v>61</v>
      </c>
      <c r="G314" t="s">
        <v>62</v>
      </c>
    </row>
    <row r="315" spans="1:8" x14ac:dyDescent="0.2">
      <c r="A315" s="1" t="s">
        <v>33216</v>
      </c>
      <c r="C315" s="1" t="s">
        <v>16590</v>
      </c>
      <c r="E315" t="s">
        <v>61</v>
      </c>
      <c r="F315" t="s">
        <v>62</v>
      </c>
      <c r="G315" t="s">
        <v>61</v>
      </c>
    </row>
    <row r="316" spans="1:8" x14ac:dyDescent="0.2">
      <c r="A316" s="1" t="s">
        <v>33217</v>
      </c>
      <c r="C316" s="1" t="s">
        <v>16591</v>
      </c>
      <c r="F316" t="s">
        <v>61</v>
      </c>
      <c r="G316" t="s">
        <v>62</v>
      </c>
    </row>
    <row r="317" spans="1:8" x14ac:dyDescent="0.2">
      <c r="A317" s="1" t="s">
        <v>33218</v>
      </c>
      <c r="C317" s="1" t="s">
        <v>16592</v>
      </c>
      <c r="F317" t="s">
        <v>61</v>
      </c>
      <c r="G317" t="s">
        <v>61</v>
      </c>
    </row>
    <row r="318" spans="1:8" x14ac:dyDescent="0.2">
      <c r="A318" s="1" t="s">
        <v>33219</v>
      </c>
      <c r="C318" s="1" t="s">
        <v>16593</v>
      </c>
      <c r="F318" t="s">
        <v>62</v>
      </c>
      <c r="G318" t="s">
        <v>62</v>
      </c>
    </row>
    <row r="319" spans="1:8" x14ac:dyDescent="0.2">
      <c r="A319" s="1" t="s">
        <v>33220</v>
      </c>
      <c r="C319" s="1" t="s">
        <v>16594</v>
      </c>
      <c r="F319" t="s">
        <v>61</v>
      </c>
      <c r="G319" t="s">
        <v>62</v>
      </c>
    </row>
    <row r="320" spans="1:8" x14ac:dyDescent="0.2">
      <c r="A320" s="1" t="s">
        <v>33221</v>
      </c>
      <c r="C320" s="1" t="s">
        <v>16595</v>
      </c>
      <c r="F320" t="s">
        <v>61</v>
      </c>
      <c r="G320" t="s">
        <v>62</v>
      </c>
    </row>
    <row r="321" spans="1:10" x14ac:dyDescent="0.2">
      <c r="A321" s="1" t="s">
        <v>33222</v>
      </c>
      <c r="C321" s="1" t="s">
        <v>16596</v>
      </c>
      <c r="F321" t="s">
        <v>61</v>
      </c>
      <c r="G321" t="s">
        <v>61</v>
      </c>
    </row>
    <row r="322" spans="1:10" x14ac:dyDescent="0.2">
      <c r="A322" s="1" t="s">
        <v>33223</v>
      </c>
      <c r="C322" s="1" t="s">
        <v>16597</v>
      </c>
      <c r="F322" t="s">
        <v>61</v>
      </c>
      <c r="G322" t="s">
        <v>61</v>
      </c>
    </row>
    <row r="323" spans="1:10" x14ac:dyDescent="0.2">
      <c r="A323" s="1" t="s">
        <v>33224</v>
      </c>
      <c r="C323" s="1" t="s">
        <v>16598</v>
      </c>
      <c r="F323" t="s">
        <v>61</v>
      </c>
      <c r="G323" t="s">
        <v>62</v>
      </c>
    </row>
    <row r="324" spans="1:10" x14ac:dyDescent="0.2">
      <c r="A324" s="1" t="s">
        <v>33225</v>
      </c>
      <c r="C324" s="1" t="s">
        <v>16599</v>
      </c>
      <c r="F324" t="s">
        <v>61</v>
      </c>
      <c r="G324" t="s">
        <v>62</v>
      </c>
    </row>
    <row r="325" spans="1:10" x14ac:dyDescent="0.2">
      <c r="A325" s="1" t="s">
        <v>33226</v>
      </c>
      <c r="C325" s="1" t="s">
        <v>16600</v>
      </c>
      <c r="F325" t="s">
        <v>62</v>
      </c>
      <c r="G325" t="s">
        <v>62</v>
      </c>
    </row>
    <row r="326" spans="1:10" x14ac:dyDescent="0.2">
      <c r="A326" s="1" t="s">
        <v>33227</v>
      </c>
      <c r="C326" s="1" t="s">
        <v>16601</v>
      </c>
      <c r="F326" t="s">
        <v>62</v>
      </c>
      <c r="G326" t="s">
        <v>62</v>
      </c>
    </row>
    <row r="327" spans="1:10" x14ac:dyDescent="0.2">
      <c r="A327" s="1" t="s">
        <v>33228</v>
      </c>
      <c r="C327" s="1" t="s">
        <v>16602</v>
      </c>
      <c r="F327" t="s">
        <v>61</v>
      </c>
      <c r="G327" t="s">
        <v>62</v>
      </c>
    </row>
    <row r="328" spans="1:10" x14ac:dyDescent="0.2">
      <c r="A328" s="1" t="s">
        <v>33229</v>
      </c>
      <c r="C328" s="1" t="s">
        <v>16603</v>
      </c>
      <c r="F328" t="s">
        <v>61</v>
      </c>
      <c r="G328" t="s">
        <v>62</v>
      </c>
    </row>
    <row r="329" spans="1:10" x14ac:dyDescent="0.2">
      <c r="A329" s="1" t="s">
        <v>33230</v>
      </c>
      <c r="C329" s="1" t="s">
        <v>16604</v>
      </c>
      <c r="F329" t="s">
        <v>62</v>
      </c>
      <c r="G329" t="s">
        <v>62</v>
      </c>
    </row>
    <row r="330" spans="1:10" x14ac:dyDescent="0.2">
      <c r="A330" s="1" t="s">
        <v>33231</v>
      </c>
      <c r="C330" s="1" t="s">
        <v>16605</v>
      </c>
      <c r="F330" t="s">
        <v>61</v>
      </c>
      <c r="G330" t="s">
        <v>61</v>
      </c>
    </row>
    <row r="331" spans="1:10" x14ac:dyDescent="0.2">
      <c r="A331" s="1" t="s">
        <v>33232</v>
      </c>
      <c r="C331" s="1" t="s">
        <v>16606</v>
      </c>
      <c r="F331" t="s">
        <v>62</v>
      </c>
      <c r="G331" t="s">
        <v>62</v>
      </c>
    </row>
    <row r="332" spans="1:10" x14ac:dyDescent="0.2">
      <c r="A332" s="1" t="s">
        <v>33233</v>
      </c>
      <c r="C332" s="1" t="s">
        <v>16607</v>
      </c>
      <c r="F332" t="s">
        <v>62</v>
      </c>
      <c r="G332" t="s">
        <v>62</v>
      </c>
    </row>
    <row r="333" spans="1:10" x14ac:dyDescent="0.2">
      <c r="A333" s="1" t="s">
        <v>33234</v>
      </c>
      <c r="C333" s="1" t="s">
        <v>16608</v>
      </c>
      <c r="F333" t="s">
        <v>61</v>
      </c>
      <c r="G333" t="s">
        <v>62</v>
      </c>
    </row>
    <row r="334" spans="1:10" x14ac:dyDescent="0.2">
      <c r="A334" s="1" t="s">
        <v>33235</v>
      </c>
      <c r="C334" s="1" t="s">
        <v>16609</v>
      </c>
      <c r="F334" t="s">
        <v>61</v>
      </c>
      <c r="G334" t="s">
        <v>61</v>
      </c>
    </row>
    <row r="335" spans="1:10" x14ac:dyDescent="0.2">
      <c r="A335" s="1" t="s">
        <v>33236</v>
      </c>
      <c r="C335" s="1" t="s">
        <v>16610</v>
      </c>
      <c r="F335" t="s">
        <v>62</v>
      </c>
      <c r="G335" t="s">
        <v>62</v>
      </c>
    </row>
    <row r="336" spans="1:10" x14ac:dyDescent="0.2">
      <c r="A336" s="1" t="s">
        <v>33237</v>
      </c>
      <c r="C336" s="1" t="s">
        <v>16611</v>
      </c>
      <c r="E336" t="s">
        <v>62</v>
      </c>
      <c r="F336" t="s">
        <v>62</v>
      </c>
      <c r="G336" t="s">
        <v>62</v>
      </c>
      <c r="H336" t="s">
        <v>61</v>
      </c>
      <c r="J336" t="s">
        <v>62</v>
      </c>
    </row>
    <row r="337" spans="1:10" x14ac:dyDescent="0.2">
      <c r="A337" s="1" t="s">
        <v>33238</v>
      </c>
      <c r="C337" s="1" t="s">
        <v>16612</v>
      </c>
      <c r="F337" t="s">
        <v>61</v>
      </c>
      <c r="G337" t="s">
        <v>62</v>
      </c>
    </row>
    <row r="338" spans="1:10" x14ac:dyDescent="0.2">
      <c r="A338" s="1" t="s">
        <v>33239</v>
      </c>
      <c r="C338" s="1" t="s">
        <v>16613</v>
      </c>
      <c r="F338" t="s">
        <v>61</v>
      </c>
      <c r="G338" t="s">
        <v>62</v>
      </c>
    </row>
    <row r="339" spans="1:10" x14ac:dyDescent="0.2">
      <c r="A339" s="1" t="s">
        <v>33240</v>
      </c>
      <c r="C339" s="1" t="s">
        <v>16614</v>
      </c>
      <c r="F339" t="s">
        <v>62</v>
      </c>
      <c r="G339" t="s">
        <v>62</v>
      </c>
    </row>
    <row r="340" spans="1:10" x14ac:dyDescent="0.2">
      <c r="A340" s="1" t="s">
        <v>33241</v>
      </c>
      <c r="B340" s="1" t="s">
        <v>16615</v>
      </c>
      <c r="C340" s="1" t="s">
        <v>16616</v>
      </c>
      <c r="E340" t="s">
        <v>61</v>
      </c>
      <c r="F340" t="s">
        <v>61</v>
      </c>
      <c r="G340" t="s">
        <v>61</v>
      </c>
    </row>
    <row r="341" spans="1:10" x14ac:dyDescent="0.2">
      <c r="A341" s="1" t="s">
        <v>33242</v>
      </c>
      <c r="B341" s="1" t="s">
        <v>16617</v>
      </c>
      <c r="C341" s="1" t="s">
        <v>16618</v>
      </c>
      <c r="D341" s="1" t="s">
        <v>16228</v>
      </c>
      <c r="E341" t="s">
        <v>62</v>
      </c>
      <c r="F341" t="s">
        <v>62</v>
      </c>
      <c r="G341" t="s">
        <v>62</v>
      </c>
      <c r="H341" t="s">
        <v>61</v>
      </c>
      <c r="I341" t="s">
        <v>62</v>
      </c>
      <c r="J341" t="s">
        <v>62</v>
      </c>
    </row>
    <row r="342" spans="1:10" x14ac:dyDescent="0.2">
      <c r="A342" s="1" t="s">
        <v>33243</v>
      </c>
      <c r="B342" s="1" t="s">
        <v>16619</v>
      </c>
      <c r="C342" s="1" t="s">
        <v>16620</v>
      </c>
      <c r="D342" s="1" t="s">
        <v>16228</v>
      </c>
      <c r="E342" t="s">
        <v>61</v>
      </c>
      <c r="G342" t="s">
        <v>61</v>
      </c>
      <c r="H342" t="s">
        <v>62</v>
      </c>
      <c r="I342" t="s">
        <v>61</v>
      </c>
      <c r="J342" t="s">
        <v>62</v>
      </c>
    </row>
    <row r="343" spans="1:10" x14ac:dyDescent="0.2">
      <c r="A343" s="1" t="s">
        <v>33244</v>
      </c>
      <c r="B343" s="1" t="s">
        <v>16621</v>
      </c>
      <c r="C343" s="1" t="s">
        <v>16622</v>
      </c>
      <c r="D343" s="1" t="s">
        <v>16228</v>
      </c>
      <c r="E343" t="s">
        <v>61</v>
      </c>
      <c r="G343" t="s">
        <v>61</v>
      </c>
      <c r="H343" t="s">
        <v>61</v>
      </c>
      <c r="I343" t="s">
        <v>61</v>
      </c>
      <c r="J343" t="s">
        <v>62</v>
      </c>
    </row>
    <row r="344" spans="1:10" x14ac:dyDescent="0.2">
      <c r="A344" s="1" t="s">
        <v>33245</v>
      </c>
      <c r="B344" s="1" t="s">
        <v>16623</v>
      </c>
      <c r="C344" s="1" t="s">
        <v>16624</v>
      </c>
      <c r="D344" s="1" t="s">
        <v>16228</v>
      </c>
      <c r="E344" t="s">
        <v>61</v>
      </c>
      <c r="G344" t="s">
        <v>61</v>
      </c>
      <c r="H344" t="s">
        <v>61</v>
      </c>
      <c r="I344" t="s">
        <v>61</v>
      </c>
      <c r="J344" t="s">
        <v>62</v>
      </c>
    </row>
    <row r="345" spans="1:10" x14ac:dyDescent="0.2">
      <c r="A345" s="1" t="s">
        <v>33246</v>
      </c>
      <c r="B345" s="1" t="s">
        <v>16625</v>
      </c>
      <c r="C345" s="1" t="s">
        <v>16626</v>
      </c>
      <c r="D345" s="1" t="s">
        <v>16228</v>
      </c>
      <c r="E345" t="s">
        <v>61</v>
      </c>
      <c r="G345" t="s">
        <v>61</v>
      </c>
      <c r="H345" t="s">
        <v>62</v>
      </c>
      <c r="I345" t="s">
        <v>61</v>
      </c>
      <c r="J345" t="s">
        <v>61</v>
      </c>
    </row>
    <row r="346" spans="1:10" x14ac:dyDescent="0.2">
      <c r="A346" s="1" t="s">
        <v>33247</v>
      </c>
      <c r="B346" s="1" t="s">
        <v>16627</v>
      </c>
      <c r="C346" s="1" t="s">
        <v>16628</v>
      </c>
      <c r="D346" s="1" t="s">
        <v>16228</v>
      </c>
      <c r="E346" t="s">
        <v>61</v>
      </c>
      <c r="F346" t="s">
        <v>61</v>
      </c>
      <c r="G346" t="s">
        <v>61</v>
      </c>
      <c r="H346" t="s">
        <v>61</v>
      </c>
      <c r="I346" t="s">
        <v>61</v>
      </c>
      <c r="J346" t="s">
        <v>62</v>
      </c>
    </row>
    <row r="347" spans="1:10" x14ac:dyDescent="0.2">
      <c r="A347" s="1" t="s">
        <v>33248</v>
      </c>
      <c r="B347" s="1" t="s">
        <v>16629</v>
      </c>
      <c r="C347" s="1" t="s">
        <v>16630</v>
      </c>
      <c r="D347" s="1" t="s">
        <v>16228</v>
      </c>
      <c r="E347" t="s">
        <v>61</v>
      </c>
      <c r="G347" t="s">
        <v>61</v>
      </c>
      <c r="H347" t="s">
        <v>61</v>
      </c>
      <c r="I347" t="s">
        <v>61</v>
      </c>
      <c r="J347" t="s">
        <v>61</v>
      </c>
    </row>
    <row r="348" spans="1:10" x14ac:dyDescent="0.2">
      <c r="A348" s="1" t="s">
        <v>33249</v>
      </c>
      <c r="B348" s="1" t="s">
        <v>16631</v>
      </c>
      <c r="C348" s="1" t="s">
        <v>16632</v>
      </c>
      <c r="D348" s="1" t="s">
        <v>16228</v>
      </c>
      <c r="E348" t="s">
        <v>61</v>
      </c>
      <c r="G348" t="s">
        <v>61</v>
      </c>
      <c r="H348" t="s">
        <v>61</v>
      </c>
      <c r="I348" t="s">
        <v>61</v>
      </c>
      <c r="J348" t="s">
        <v>62</v>
      </c>
    </row>
    <row r="349" spans="1:10" x14ac:dyDescent="0.2">
      <c r="A349" s="1" t="s">
        <v>33250</v>
      </c>
      <c r="B349" s="1" t="s">
        <v>16633</v>
      </c>
      <c r="C349" s="1" t="s">
        <v>16634</v>
      </c>
      <c r="D349" s="1" t="s">
        <v>16228</v>
      </c>
      <c r="E349" t="s">
        <v>61</v>
      </c>
      <c r="F349" t="s">
        <v>61</v>
      </c>
      <c r="G349" t="s">
        <v>61</v>
      </c>
      <c r="H349" t="s">
        <v>61</v>
      </c>
      <c r="I349" t="s">
        <v>61</v>
      </c>
      <c r="J349" t="s">
        <v>62</v>
      </c>
    </row>
    <row r="350" spans="1:10" x14ac:dyDescent="0.2">
      <c r="A350" s="1" t="s">
        <v>33251</v>
      </c>
      <c r="B350" s="1" t="s">
        <v>16635</v>
      </c>
      <c r="C350" s="1" t="s">
        <v>16636</v>
      </c>
      <c r="D350" s="1" t="s">
        <v>16228</v>
      </c>
      <c r="E350" t="s">
        <v>61</v>
      </c>
      <c r="F350" t="s">
        <v>61</v>
      </c>
      <c r="G350" t="s">
        <v>61</v>
      </c>
      <c r="H350" t="s">
        <v>61</v>
      </c>
      <c r="I350" t="s">
        <v>61</v>
      </c>
      <c r="J350" t="s">
        <v>62</v>
      </c>
    </row>
    <row r="351" spans="1:10" x14ac:dyDescent="0.2">
      <c r="A351" s="1" t="s">
        <v>33252</v>
      </c>
      <c r="B351" s="1" t="s">
        <v>16637</v>
      </c>
      <c r="C351" s="1" t="s">
        <v>16638</v>
      </c>
      <c r="D351" s="1" t="s">
        <v>16228</v>
      </c>
      <c r="E351" t="s">
        <v>61</v>
      </c>
      <c r="G351" t="s">
        <v>61</v>
      </c>
      <c r="H351" t="s">
        <v>61</v>
      </c>
      <c r="I351" t="s">
        <v>61</v>
      </c>
      <c r="J351" t="s">
        <v>62</v>
      </c>
    </row>
    <row r="352" spans="1:10" x14ac:dyDescent="0.2">
      <c r="A352" s="1" t="s">
        <v>33253</v>
      </c>
      <c r="B352" s="1" t="s">
        <v>16639</v>
      </c>
      <c r="C352" s="1" t="s">
        <v>16640</v>
      </c>
      <c r="D352" s="1" t="s">
        <v>16228</v>
      </c>
      <c r="E352" t="s">
        <v>61</v>
      </c>
      <c r="F352" t="s">
        <v>61</v>
      </c>
      <c r="G352" t="s">
        <v>61</v>
      </c>
      <c r="H352" t="s">
        <v>61</v>
      </c>
      <c r="I352" t="s">
        <v>61</v>
      </c>
      <c r="J352" t="s">
        <v>62</v>
      </c>
    </row>
    <row r="353" spans="1:10" x14ac:dyDescent="0.2">
      <c r="A353" s="1" t="s">
        <v>33254</v>
      </c>
      <c r="B353" s="1" t="s">
        <v>16641</v>
      </c>
      <c r="C353" s="1" t="s">
        <v>16642</v>
      </c>
      <c r="D353" s="1" t="s">
        <v>16228</v>
      </c>
      <c r="E353" t="s">
        <v>62</v>
      </c>
      <c r="F353" t="s">
        <v>62</v>
      </c>
      <c r="G353" t="s">
        <v>62</v>
      </c>
      <c r="H353" t="s">
        <v>61</v>
      </c>
      <c r="I353" t="s">
        <v>62</v>
      </c>
      <c r="J353" t="s">
        <v>62</v>
      </c>
    </row>
    <row r="354" spans="1:10" x14ac:dyDescent="0.2">
      <c r="A354" s="1" t="s">
        <v>33255</v>
      </c>
      <c r="B354" s="1" t="s">
        <v>16643</v>
      </c>
      <c r="C354" s="1" t="s">
        <v>16644</v>
      </c>
      <c r="D354" s="1" t="s">
        <v>16228</v>
      </c>
      <c r="E354" t="s">
        <v>62</v>
      </c>
      <c r="F354" t="s">
        <v>62</v>
      </c>
      <c r="G354" t="s">
        <v>62</v>
      </c>
      <c r="H354" t="s">
        <v>61</v>
      </c>
      <c r="I354" t="s">
        <v>62</v>
      </c>
      <c r="J354" t="s">
        <v>62</v>
      </c>
    </row>
    <row r="355" spans="1:10" x14ac:dyDescent="0.2">
      <c r="A355" s="1" t="s">
        <v>33256</v>
      </c>
      <c r="B355" s="1" t="s">
        <v>16645</v>
      </c>
      <c r="C355" s="1" t="s">
        <v>16646</v>
      </c>
      <c r="D355" s="1" t="s">
        <v>16228</v>
      </c>
      <c r="E355" t="s">
        <v>62</v>
      </c>
      <c r="F355" t="s">
        <v>62</v>
      </c>
      <c r="G355" t="s">
        <v>62</v>
      </c>
      <c r="H355" t="s">
        <v>61</v>
      </c>
      <c r="I355" t="s">
        <v>62</v>
      </c>
      <c r="J355" t="s">
        <v>62</v>
      </c>
    </row>
    <row r="356" spans="1:10" x14ac:dyDescent="0.2">
      <c r="A356" s="1" t="s">
        <v>33257</v>
      </c>
      <c r="B356" s="1" t="s">
        <v>16647</v>
      </c>
      <c r="C356" s="1" t="s">
        <v>16648</v>
      </c>
      <c r="D356" s="1" t="s">
        <v>16228</v>
      </c>
      <c r="E356" t="s">
        <v>61</v>
      </c>
      <c r="G356" t="s">
        <v>61</v>
      </c>
      <c r="H356" t="s">
        <v>62</v>
      </c>
      <c r="I356" t="s">
        <v>61</v>
      </c>
      <c r="J356" t="s">
        <v>62</v>
      </c>
    </row>
    <row r="357" spans="1:10" x14ac:dyDescent="0.2">
      <c r="A357" s="1" t="s">
        <v>33258</v>
      </c>
      <c r="B357" s="1" t="s">
        <v>16649</v>
      </c>
      <c r="C357" s="1" t="s">
        <v>16650</v>
      </c>
      <c r="D357" s="1" t="s">
        <v>16228</v>
      </c>
      <c r="E357" t="s">
        <v>61</v>
      </c>
      <c r="G357" t="s">
        <v>61</v>
      </c>
      <c r="H357" t="s">
        <v>61</v>
      </c>
      <c r="I357" t="s">
        <v>61</v>
      </c>
      <c r="J357" t="s">
        <v>62</v>
      </c>
    </row>
    <row r="358" spans="1:10" x14ac:dyDescent="0.2">
      <c r="A358" s="1" t="s">
        <v>33259</v>
      </c>
      <c r="B358" s="1" t="s">
        <v>16651</v>
      </c>
      <c r="C358" s="1" t="s">
        <v>16652</v>
      </c>
      <c r="D358" s="1" t="s">
        <v>16228</v>
      </c>
      <c r="E358" t="s">
        <v>61</v>
      </c>
      <c r="G358" t="s">
        <v>61</v>
      </c>
      <c r="H358" t="s">
        <v>61</v>
      </c>
      <c r="I358" t="s">
        <v>61</v>
      </c>
      <c r="J358" t="s">
        <v>62</v>
      </c>
    </row>
    <row r="359" spans="1:10" x14ac:dyDescent="0.2">
      <c r="A359" s="1" t="s">
        <v>33260</v>
      </c>
      <c r="B359" s="1" t="s">
        <v>16653</v>
      </c>
      <c r="C359" s="1" t="s">
        <v>16654</v>
      </c>
      <c r="D359" s="1" t="s">
        <v>16228</v>
      </c>
      <c r="E359" t="s">
        <v>62</v>
      </c>
      <c r="G359" t="s">
        <v>61</v>
      </c>
      <c r="H359" t="s">
        <v>61</v>
      </c>
      <c r="I359" t="s">
        <v>62</v>
      </c>
      <c r="J359" t="s">
        <v>62</v>
      </c>
    </row>
    <row r="360" spans="1:10" x14ac:dyDescent="0.2">
      <c r="A360" s="1" t="s">
        <v>33261</v>
      </c>
      <c r="B360" s="1" t="s">
        <v>16655</v>
      </c>
      <c r="C360" s="1" t="s">
        <v>16656</v>
      </c>
      <c r="D360" s="1" t="s">
        <v>16228</v>
      </c>
      <c r="E360" t="s">
        <v>61</v>
      </c>
      <c r="G360" t="s">
        <v>61</v>
      </c>
      <c r="H360" t="s">
        <v>62</v>
      </c>
      <c r="I360" t="s">
        <v>61</v>
      </c>
      <c r="J360" t="s">
        <v>62</v>
      </c>
    </row>
    <row r="361" spans="1:10" x14ac:dyDescent="0.2">
      <c r="A361" s="1" t="s">
        <v>33262</v>
      </c>
      <c r="B361" s="1" t="s">
        <v>16657</v>
      </c>
      <c r="C361" s="1" t="s">
        <v>16658</v>
      </c>
      <c r="D361" s="1" t="s">
        <v>16228</v>
      </c>
      <c r="E361" t="s">
        <v>61</v>
      </c>
      <c r="G361" t="s">
        <v>61</v>
      </c>
      <c r="H361" t="s">
        <v>61</v>
      </c>
      <c r="I361" t="s">
        <v>61</v>
      </c>
      <c r="J361" t="s">
        <v>62</v>
      </c>
    </row>
    <row r="362" spans="1:10" x14ac:dyDescent="0.2">
      <c r="A362" s="1" t="s">
        <v>33263</v>
      </c>
      <c r="B362" s="1" t="s">
        <v>16659</v>
      </c>
      <c r="C362" s="1" t="s">
        <v>16660</v>
      </c>
      <c r="D362" s="1" t="s">
        <v>16228</v>
      </c>
      <c r="E362" t="s">
        <v>62</v>
      </c>
      <c r="G362" t="s">
        <v>62</v>
      </c>
      <c r="H362" t="s">
        <v>62</v>
      </c>
      <c r="I362" t="s">
        <v>62</v>
      </c>
      <c r="J362" t="s">
        <v>62</v>
      </c>
    </row>
    <row r="363" spans="1:10" x14ac:dyDescent="0.2">
      <c r="A363" s="1" t="s">
        <v>33264</v>
      </c>
      <c r="B363" s="1" t="s">
        <v>16661</v>
      </c>
      <c r="C363" s="1" t="s">
        <v>16662</v>
      </c>
      <c r="D363" s="1" t="s">
        <v>16228</v>
      </c>
      <c r="E363" t="s">
        <v>62</v>
      </c>
      <c r="G363" t="s">
        <v>62</v>
      </c>
      <c r="H363" t="s">
        <v>61</v>
      </c>
      <c r="I363" t="s">
        <v>62</v>
      </c>
      <c r="J363" t="s">
        <v>62</v>
      </c>
    </row>
    <row r="364" spans="1:10" x14ac:dyDescent="0.2">
      <c r="A364" s="1" t="s">
        <v>33265</v>
      </c>
      <c r="B364" s="1" t="s">
        <v>16663</v>
      </c>
      <c r="C364" s="1" t="s">
        <v>16664</v>
      </c>
      <c r="D364" s="1" t="s">
        <v>16228</v>
      </c>
      <c r="E364" t="s">
        <v>62</v>
      </c>
      <c r="G364" t="s">
        <v>62</v>
      </c>
      <c r="H364" t="s">
        <v>61</v>
      </c>
      <c r="I364" t="s">
        <v>62</v>
      </c>
      <c r="J364" t="s">
        <v>62</v>
      </c>
    </row>
    <row r="365" spans="1:10" x14ac:dyDescent="0.2">
      <c r="A365" s="1" t="s">
        <v>33266</v>
      </c>
      <c r="B365" s="1" t="s">
        <v>16665</v>
      </c>
      <c r="C365" s="1" t="s">
        <v>16666</v>
      </c>
      <c r="D365" s="1" t="s">
        <v>16228</v>
      </c>
      <c r="E365" t="s">
        <v>61</v>
      </c>
      <c r="G365" t="s">
        <v>61</v>
      </c>
      <c r="H365" t="s">
        <v>62</v>
      </c>
      <c r="I365" t="s">
        <v>61</v>
      </c>
      <c r="J365" t="s">
        <v>62</v>
      </c>
    </row>
    <row r="366" spans="1:10" x14ac:dyDescent="0.2">
      <c r="A366" s="1" t="s">
        <v>33267</v>
      </c>
      <c r="B366" s="1" t="s">
        <v>16667</v>
      </c>
      <c r="C366" s="1" t="s">
        <v>16668</v>
      </c>
      <c r="D366" s="1" t="s">
        <v>16228</v>
      </c>
      <c r="E366" t="s">
        <v>61</v>
      </c>
      <c r="G366" t="s">
        <v>61</v>
      </c>
      <c r="H366" t="s">
        <v>61</v>
      </c>
      <c r="I366" t="s">
        <v>61</v>
      </c>
      <c r="J366" t="s">
        <v>62</v>
      </c>
    </row>
    <row r="367" spans="1:10" x14ac:dyDescent="0.2">
      <c r="A367" s="1" t="s">
        <v>33268</v>
      </c>
      <c r="B367" s="1" t="s">
        <v>16669</v>
      </c>
      <c r="C367" s="1" t="s">
        <v>16670</v>
      </c>
      <c r="D367" s="1" t="s">
        <v>16228</v>
      </c>
      <c r="E367" t="s">
        <v>61</v>
      </c>
      <c r="G367" t="s">
        <v>61</v>
      </c>
      <c r="H367" t="s">
        <v>61</v>
      </c>
      <c r="I367" t="s">
        <v>61</v>
      </c>
      <c r="J367" t="s">
        <v>62</v>
      </c>
    </row>
    <row r="368" spans="1:10" x14ac:dyDescent="0.2">
      <c r="A368" s="1" t="s">
        <v>33269</v>
      </c>
      <c r="B368" s="1" t="s">
        <v>16671</v>
      </c>
      <c r="C368" s="1" t="s">
        <v>16672</v>
      </c>
      <c r="D368" s="1" t="s">
        <v>16228</v>
      </c>
      <c r="E368" t="s">
        <v>61</v>
      </c>
      <c r="G368" t="s">
        <v>61</v>
      </c>
      <c r="H368" t="s">
        <v>61</v>
      </c>
      <c r="I368" t="s">
        <v>61</v>
      </c>
      <c r="J368" t="s">
        <v>61</v>
      </c>
    </row>
    <row r="369" spans="1:10" x14ac:dyDescent="0.2">
      <c r="A369" s="1" t="s">
        <v>33270</v>
      </c>
      <c r="B369" s="1" t="s">
        <v>16673</v>
      </c>
      <c r="C369" s="1" t="s">
        <v>16674</v>
      </c>
      <c r="D369" s="1" t="s">
        <v>16228</v>
      </c>
      <c r="E369" t="s">
        <v>61</v>
      </c>
      <c r="F369" t="s">
        <v>61</v>
      </c>
      <c r="G369" t="s">
        <v>61</v>
      </c>
      <c r="H369" t="s">
        <v>61</v>
      </c>
      <c r="I369" t="s">
        <v>61</v>
      </c>
      <c r="J369" t="s">
        <v>62</v>
      </c>
    </row>
    <row r="370" spans="1:10" x14ac:dyDescent="0.2">
      <c r="A370" s="1" t="s">
        <v>33271</v>
      </c>
      <c r="B370" s="1" t="s">
        <v>16675</v>
      </c>
      <c r="C370" s="1" t="s">
        <v>16676</v>
      </c>
      <c r="D370" s="1" t="s">
        <v>16228</v>
      </c>
      <c r="E370" t="s">
        <v>61</v>
      </c>
      <c r="F370" t="s">
        <v>61</v>
      </c>
      <c r="G370" t="s">
        <v>61</v>
      </c>
      <c r="H370" t="s">
        <v>61</v>
      </c>
      <c r="I370" t="s">
        <v>61</v>
      </c>
      <c r="J370" t="s">
        <v>62</v>
      </c>
    </row>
    <row r="371" spans="1:10" x14ac:dyDescent="0.2">
      <c r="A371" s="1" t="s">
        <v>33272</v>
      </c>
      <c r="B371" s="1" t="s">
        <v>16677</v>
      </c>
      <c r="C371" s="1" t="s">
        <v>16678</v>
      </c>
      <c r="D371" s="1" t="s">
        <v>16228</v>
      </c>
      <c r="E371" t="s">
        <v>61</v>
      </c>
      <c r="F371" t="s">
        <v>61</v>
      </c>
      <c r="G371" t="s">
        <v>61</v>
      </c>
      <c r="H371" t="s">
        <v>61</v>
      </c>
      <c r="I371" t="s">
        <v>61</v>
      </c>
      <c r="J371" t="s">
        <v>62</v>
      </c>
    </row>
    <row r="372" spans="1:10" x14ac:dyDescent="0.2">
      <c r="A372" s="1" t="s">
        <v>33273</v>
      </c>
      <c r="B372" s="1" t="s">
        <v>16679</v>
      </c>
      <c r="C372" s="1" t="s">
        <v>16680</v>
      </c>
      <c r="D372" s="1" t="s">
        <v>16228</v>
      </c>
      <c r="E372" t="s">
        <v>61</v>
      </c>
      <c r="F372" t="s">
        <v>61</v>
      </c>
      <c r="G372" t="s">
        <v>61</v>
      </c>
      <c r="H372" t="s">
        <v>61</v>
      </c>
      <c r="I372" t="s">
        <v>61</v>
      </c>
      <c r="J372" t="s">
        <v>62</v>
      </c>
    </row>
    <row r="373" spans="1:10" x14ac:dyDescent="0.2">
      <c r="A373" s="1" t="s">
        <v>33274</v>
      </c>
      <c r="B373" s="1" t="s">
        <v>16681</v>
      </c>
      <c r="C373" s="1" t="s">
        <v>16682</v>
      </c>
      <c r="D373" s="1" t="s">
        <v>16228</v>
      </c>
      <c r="E373" t="s">
        <v>62</v>
      </c>
      <c r="F373" t="s">
        <v>62</v>
      </c>
      <c r="G373" t="s">
        <v>62</v>
      </c>
      <c r="H373" t="s">
        <v>61</v>
      </c>
      <c r="I373" t="s">
        <v>62</v>
      </c>
      <c r="J373" t="s">
        <v>62</v>
      </c>
    </row>
    <row r="374" spans="1:10" x14ac:dyDescent="0.2">
      <c r="A374" s="1" t="s">
        <v>33275</v>
      </c>
      <c r="B374" s="1" t="s">
        <v>16683</v>
      </c>
      <c r="C374" s="1" t="s">
        <v>16684</v>
      </c>
      <c r="D374" s="1" t="s">
        <v>16228</v>
      </c>
      <c r="E374" t="s">
        <v>62</v>
      </c>
      <c r="F374" t="s">
        <v>62</v>
      </c>
      <c r="G374" t="s">
        <v>62</v>
      </c>
      <c r="H374" t="s">
        <v>61</v>
      </c>
      <c r="I374" t="s">
        <v>62</v>
      </c>
      <c r="J374" t="s">
        <v>62</v>
      </c>
    </row>
    <row r="375" spans="1:10" x14ac:dyDescent="0.2">
      <c r="A375" s="1" t="s">
        <v>33276</v>
      </c>
      <c r="B375" s="1" t="s">
        <v>16685</v>
      </c>
      <c r="C375" s="1" t="s">
        <v>16686</v>
      </c>
      <c r="D375" s="1" t="s">
        <v>16228</v>
      </c>
      <c r="E375" t="s">
        <v>61</v>
      </c>
      <c r="F375" t="s">
        <v>61</v>
      </c>
      <c r="G375" t="s">
        <v>61</v>
      </c>
      <c r="H375" t="s">
        <v>61</v>
      </c>
      <c r="I375" t="s">
        <v>61</v>
      </c>
      <c r="J375" t="s">
        <v>62</v>
      </c>
    </row>
    <row r="376" spans="1:10" x14ac:dyDescent="0.2">
      <c r="A376" s="1" t="s">
        <v>33277</v>
      </c>
      <c r="B376" s="1" t="s">
        <v>16687</v>
      </c>
      <c r="C376" s="1" t="s">
        <v>16688</v>
      </c>
      <c r="D376" s="1" t="s">
        <v>16228</v>
      </c>
      <c r="E376" t="s">
        <v>61</v>
      </c>
      <c r="F376" t="s">
        <v>61</v>
      </c>
      <c r="G376" t="s">
        <v>61</v>
      </c>
      <c r="H376" t="s">
        <v>61</v>
      </c>
      <c r="I376" t="s">
        <v>61</v>
      </c>
      <c r="J376" t="s">
        <v>62</v>
      </c>
    </row>
    <row r="377" spans="1:10" x14ac:dyDescent="0.2">
      <c r="A377" s="1" t="s">
        <v>33278</v>
      </c>
      <c r="B377" s="1" t="s">
        <v>16689</v>
      </c>
      <c r="C377" s="1" t="s">
        <v>16690</v>
      </c>
      <c r="D377" s="1" t="s">
        <v>16228</v>
      </c>
      <c r="E377" t="s">
        <v>62</v>
      </c>
      <c r="G377" t="s">
        <v>62</v>
      </c>
      <c r="H377" t="s">
        <v>61</v>
      </c>
      <c r="I377" t="s">
        <v>62</v>
      </c>
      <c r="J377" t="s">
        <v>62</v>
      </c>
    </row>
    <row r="378" spans="1:10" x14ac:dyDescent="0.2">
      <c r="A378" s="1" t="s">
        <v>33279</v>
      </c>
      <c r="B378" s="1" t="s">
        <v>16691</v>
      </c>
      <c r="C378" s="1" t="s">
        <v>16692</v>
      </c>
      <c r="D378" s="1" t="s">
        <v>16228</v>
      </c>
      <c r="E378" t="s">
        <v>61</v>
      </c>
      <c r="G378" t="s">
        <v>61</v>
      </c>
      <c r="H378" t="s">
        <v>61</v>
      </c>
      <c r="I378" t="s">
        <v>61</v>
      </c>
      <c r="J378" t="s">
        <v>61</v>
      </c>
    </row>
    <row r="379" spans="1:10" x14ac:dyDescent="0.2">
      <c r="A379" s="1" t="s">
        <v>33280</v>
      </c>
      <c r="B379" s="1" t="s">
        <v>16693</v>
      </c>
      <c r="C379" s="1" t="s">
        <v>16694</v>
      </c>
      <c r="D379" s="1" t="s">
        <v>16228</v>
      </c>
      <c r="E379" t="s">
        <v>61</v>
      </c>
      <c r="G379" t="s">
        <v>61</v>
      </c>
      <c r="H379" t="s">
        <v>62</v>
      </c>
      <c r="I379" t="s">
        <v>61</v>
      </c>
      <c r="J379" t="s">
        <v>62</v>
      </c>
    </row>
    <row r="380" spans="1:10" x14ac:dyDescent="0.2">
      <c r="A380" s="1" t="s">
        <v>33281</v>
      </c>
      <c r="B380" s="1" t="s">
        <v>16695</v>
      </c>
      <c r="C380" s="1" t="s">
        <v>16696</v>
      </c>
      <c r="D380" s="1" t="s">
        <v>16228</v>
      </c>
      <c r="E380" t="s">
        <v>61</v>
      </c>
      <c r="G380" t="s">
        <v>61</v>
      </c>
      <c r="H380" t="s">
        <v>61</v>
      </c>
      <c r="I380" t="s">
        <v>61</v>
      </c>
      <c r="J380" t="s">
        <v>61</v>
      </c>
    </row>
    <row r="381" spans="1:10" x14ac:dyDescent="0.2">
      <c r="A381" s="1" t="s">
        <v>33282</v>
      </c>
      <c r="B381" s="1" t="s">
        <v>16697</v>
      </c>
      <c r="C381" s="1" t="s">
        <v>16698</v>
      </c>
      <c r="D381" s="1" t="s">
        <v>16228</v>
      </c>
      <c r="E381" t="s">
        <v>61</v>
      </c>
      <c r="G381" t="s">
        <v>61</v>
      </c>
      <c r="H381" t="s">
        <v>61</v>
      </c>
      <c r="I381" t="s">
        <v>61</v>
      </c>
      <c r="J381" t="s">
        <v>62</v>
      </c>
    </row>
    <row r="382" spans="1:10" x14ac:dyDescent="0.2">
      <c r="A382" s="1" t="s">
        <v>33283</v>
      </c>
      <c r="B382" s="1" t="s">
        <v>16699</v>
      </c>
      <c r="C382" s="1" t="s">
        <v>16700</v>
      </c>
      <c r="D382" s="1" t="s">
        <v>16228</v>
      </c>
      <c r="E382" t="s">
        <v>61</v>
      </c>
      <c r="G382" t="s">
        <v>61</v>
      </c>
      <c r="H382" t="s">
        <v>61</v>
      </c>
      <c r="I382" t="s">
        <v>61</v>
      </c>
      <c r="J382" t="s">
        <v>62</v>
      </c>
    </row>
    <row r="383" spans="1:10" x14ac:dyDescent="0.2">
      <c r="A383" s="1" t="s">
        <v>33284</v>
      </c>
      <c r="B383" s="1" t="s">
        <v>16701</v>
      </c>
      <c r="C383" s="1" t="s">
        <v>16702</v>
      </c>
      <c r="D383" s="1" t="s">
        <v>16228</v>
      </c>
      <c r="E383" t="s">
        <v>61</v>
      </c>
      <c r="G383" t="s">
        <v>61</v>
      </c>
      <c r="H383" t="s">
        <v>62</v>
      </c>
      <c r="I383" t="s">
        <v>61</v>
      </c>
      <c r="J383" t="s">
        <v>62</v>
      </c>
    </row>
    <row r="384" spans="1:10" x14ac:dyDescent="0.2">
      <c r="A384" s="1" t="s">
        <v>33285</v>
      </c>
      <c r="B384" s="1" t="s">
        <v>16703</v>
      </c>
      <c r="C384" s="1" t="s">
        <v>16704</v>
      </c>
      <c r="D384" s="1" t="s">
        <v>16228</v>
      </c>
      <c r="E384" t="s">
        <v>61</v>
      </c>
      <c r="G384" t="s">
        <v>61</v>
      </c>
      <c r="H384" t="s">
        <v>61</v>
      </c>
      <c r="I384" t="s">
        <v>61</v>
      </c>
      <c r="J384" t="s">
        <v>62</v>
      </c>
    </row>
    <row r="385" spans="1:10" x14ac:dyDescent="0.2">
      <c r="A385" s="1" t="s">
        <v>33286</v>
      </c>
      <c r="B385" s="1" t="s">
        <v>16705</v>
      </c>
      <c r="C385" s="1" t="s">
        <v>16706</v>
      </c>
      <c r="D385" s="1" t="s">
        <v>16228</v>
      </c>
      <c r="E385" t="s">
        <v>61</v>
      </c>
      <c r="G385" t="s">
        <v>61</v>
      </c>
      <c r="H385" t="s">
        <v>61</v>
      </c>
      <c r="I385" t="s">
        <v>61</v>
      </c>
      <c r="J385" t="s">
        <v>62</v>
      </c>
    </row>
    <row r="386" spans="1:10" x14ac:dyDescent="0.2">
      <c r="A386" s="1" t="s">
        <v>33287</v>
      </c>
      <c r="B386" s="1" t="s">
        <v>16707</v>
      </c>
      <c r="C386" s="1" t="s">
        <v>16708</v>
      </c>
      <c r="D386" s="1" t="s">
        <v>16228</v>
      </c>
      <c r="E386" t="s">
        <v>62</v>
      </c>
      <c r="G386" t="s">
        <v>61</v>
      </c>
      <c r="H386" t="s">
        <v>61</v>
      </c>
      <c r="I386" t="s">
        <v>61</v>
      </c>
      <c r="J386" t="s">
        <v>62</v>
      </c>
    </row>
    <row r="387" spans="1:10" x14ac:dyDescent="0.2">
      <c r="A387" s="1" t="s">
        <v>33288</v>
      </c>
      <c r="B387" s="1" t="s">
        <v>16709</v>
      </c>
      <c r="C387" s="1" t="s">
        <v>16710</v>
      </c>
      <c r="D387" s="1" t="s">
        <v>16228</v>
      </c>
      <c r="E387" t="s">
        <v>61</v>
      </c>
      <c r="G387" t="s">
        <v>61</v>
      </c>
      <c r="H387" t="s">
        <v>61</v>
      </c>
      <c r="I387" t="s">
        <v>61</v>
      </c>
      <c r="J387" t="s">
        <v>62</v>
      </c>
    </row>
    <row r="388" spans="1:10" x14ac:dyDescent="0.2">
      <c r="A388" s="1" t="s">
        <v>33289</v>
      </c>
      <c r="B388" s="1" t="s">
        <v>16711</v>
      </c>
      <c r="C388" s="1" t="s">
        <v>16712</v>
      </c>
      <c r="D388" s="1" t="s">
        <v>16228</v>
      </c>
      <c r="E388" t="s">
        <v>61</v>
      </c>
      <c r="G388" t="s">
        <v>61</v>
      </c>
      <c r="H388" t="s">
        <v>61</v>
      </c>
      <c r="I388" t="s">
        <v>61</v>
      </c>
      <c r="J388" t="s">
        <v>62</v>
      </c>
    </row>
    <row r="389" spans="1:10" x14ac:dyDescent="0.2">
      <c r="A389" s="1" t="s">
        <v>33290</v>
      </c>
      <c r="B389" s="1" t="s">
        <v>16713</v>
      </c>
      <c r="C389" s="1" t="s">
        <v>16714</v>
      </c>
      <c r="D389" s="1" t="s">
        <v>16228</v>
      </c>
      <c r="E389" t="s">
        <v>61</v>
      </c>
      <c r="G389" t="s">
        <v>61</v>
      </c>
      <c r="H389" t="s">
        <v>61</v>
      </c>
      <c r="I389" t="s">
        <v>61</v>
      </c>
      <c r="J389" t="s">
        <v>62</v>
      </c>
    </row>
    <row r="390" spans="1:10" x14ac:dyDescent="0.2">
      <c r="A390" s="1" t="s">
        <v>33291</v>
      </c>
      <c r="B390" s="1" t="s">
        <v>16715</v>
      </c>
      <c r="C390" s="1" t="s">
        <v>16716</v>
      </c>
      <c r="D390" s="1" t="s">
        <v>16228</v>
      </c>
      <c r="E390" t="s">
        <v>61</v>
      </c>
      <c r="G390" t="s">
        <v>61</v>
      </c>
      <c r="H390" t="s">
        <v>61</v>
      </c>
      <c r="I390" t="s">
        <v>61</v>
      </c>
      <c r="J390" t="s">
        <v>62</v>
      </c>
    </row>
    <row r="391" spans="1:10" x14ac:dyDescent="0.2">
      <c r="A391" s="1" t="s">
        <v>33292</v>
      </c>
      <c r="B391" s="1" t="s">
        <v>16717</v>
      </c>
      <c r="C391" s="1" t="s">
        <v>16718</v>
      </c>
      <c r="D391" s="1" t="s">
        <v>16228</v>
      </c>
      <c r="E391" t="s">
        <v>61</v>
      </c>
      <c r="G391" t="s">
        <v>61</v>
      </c>
      <c r="H391" t="s">
        <v>61</v>
      </c>
      <c r="I391" t="s">
        <v>61</v>
      </c>
      <c r="J391" t="s">
        <v>62</v>
      </c>
    </row>
    <row r="392" spans="1:10" x14ac:dyDescent="0.2">
      <c r="A392" s="1" t="s">
        <v>33293</v>
      </c>
      <c r="B392" s="1" t="s">
        <v>16719</v>
      </c>
      <c r="C392" s="1" t="s">
        <v>16720</v>
      </c>
      <c r="D392" s="1" t="s">
        <v>16228</v>
      </c>
      <c r="E392" t="s">
        <v>61</v>
      </c>
      <c r="G392" t="s">
        <v>61</v>
      </c>
      <c r="H392" t="s">
        <v>61</v>
      </c>
      <c r="I392" t="s">
        <v>61</v>
      </c>
      <c r="J392" t="s">
        <v>61</v>
      </c>
    </row>
    <row r="393" spans="1:10" x14ac:dyDescent="0.2">
      <c r="A393" s="1" t="s">
        <v>33294</v>
      </c>
      <c r="B393" s="1" t="s">
        <v>16721</v>
      </c>
      <c r="C393" s="1" t="s">
        <v>16722</v>
      </c>
      <c r="D393" s="1" t="s">
        <v>16228</v>
      </c>
      <c r="E393" t="s">
        <v>61</v>
      </c>
      <c r="G393" t="s">
        <v>61</v>
      </c>
      <c r="H393" t="s">
        <v>61</v>
      </c>
      <c r="I393" t="s">
        <v>61</v>
      </c>
      <c r="J393" t="s">
        <v>61</v>
      </c>
    </row>
    <row r="394" spans="1:10" x14ac:dyDescent="0.2">
      <c r="A394" s="1" t="s">
        <v>33295</v>
      </c>
      <c r="B394" s="1" t="s">
        <v>16723</v>
      </c>
      <c r="C394" s="1" t="s">
        <v>16724</v>
      </c>
      <c r="D394" s="1" t="s">
        <v>16228</v>
      </c>
      <c r="E394" t="s">
        <v>62</v>
      </c>
      <c r="G394" t="s">
        <v>61</v>
      </c>
      <c r="H394" t="s">
        <v>61</v>
      </c>
      <c r="I394" t="s">
        <v>61</v>
      </c>
      <c r="J394" t="s">
        <v>62</v>
      </c>
    </row>
    <row r="395" spans="1:10" x14ac:dyDescent="0.2">
      <c r="A395" s="1" t="s">
        <v>33296</v>
      </c>
      <c r="B395" s="1" t="s">
        <v>16725</v>
      </c>
      <c r="C395" s="1" t="s">
        <v>16726</v>
      </c>
      <c r="D395" s="1" t="s">
        <v>16228</v>
      </c>
      <c r="E395" t="s">
        <v>62</v>
      </c>
      <c r="G395" t="s">
        <v>61</v>
      </c>
      <c r="H395" t="s">
        <v>61</v>
      </c>
      <c r="I395" t="s">
        <v>62</v>
      </c>
      <c r="J395" t="s">
        <v>62</v>
      </c>
    </row>
    <row r="396" spans="1:10" x14ac:dyDescent="0.2">
      <c r="A396" s="1" t="s">
        <v>33297</v>
      </c>
      <c r="B396" s="1" t="s">
        <v>16727</v>
      </c>
      <c r="C396" s="1" t="s">
        <v>16728</v>
      </c>
      <c r="D396" s="1" t="s">
        <v>16228</v>
      </c>
      <c r="E396" t="s">
        <v>61</v>
      </c>
      <c r="G396" t="s">
        <v>61</v>
      </c>
      <c r="H396" t="s">
        <v>61</v>
      </c>
      <c r="I396" t="s">
        <v>61</v>
      </c>
      <c r="J396" t="s">
        <v>62</v>
      </c>
    </row>
    <row r="397" spans="1:10" x14ac:dyDescent="0.2">
      <c r="A397" s="1" t="s">
        <v>33298</v>
      </c>
      <c r="B397" s="1" t="s">
        <v>16729</v>
      </c>
      <c r="C397" s="1" t="s">
        <v>16730</v>
      </c>
      <c r="D397" s="1" t="s">
        <v>16228</v>
      </c>
      <c r="E397" t="s">
        <v>61</v>
      </c>
      <c r="G397" t="s">
        <v>61</v>
      </c>
      <c r="H397" t="s">
        <v>61</v>
      </c>
      <c r="I397" t="s">
        <v>61</v>
      </c>
      <c r="J397" t="s">
        <v>61</v>
      </c>
    </row>
    <row r="398" spans="1:10" x14ac:dyDescent="0.2">
      <c r="A398" s="1" t="s">
        <v>33299</v>
      </c>
      <c r="B398" s="1" t="s">
        <v>16731</v>
      </c>
      <c r="C398" s="1" t="s">
        <v>16732</v>
      </c>
      <c r="D398" s="1" t="s">
        <v>16228</v>
      </c>
      <c r="E398" t="s">
        <v>61</v>
      </c>
      <c r="G398" t="s">
        <v>61</v>
      </c>
      <c r="H398" t="s">
        <v>61</v>
      </c>
      <c r="I398" t="s">
        <v>61</v>
      </c>
      <c r="J398" t="s">
        <v>62</v>
      </c>
    </row>
    <row r="399" spans="1:10" x14ac:dyDescent="0.2">
      <c r="A399" s="1" t="s">
        <v>33300</v>
      </c>
      <c r="B399" s="1" t="s">
        <v>16733</v>
      </c>
      <c r="C399" s="1" t="s">
        <v>16734</v>
      </c>
      <c r="D399" s="1" t="s">
        <v>16228</v>
      </c>
      <c r="E399" t="s">
        <v>61</v>
      </c>
      <c r="G399" t="s">
        <v>61</v>
      </c>
      <c r="H399" t="s">
        <v>61</v>
      </c>
      <c r="I399" t="s">
        <v>61</v>
      </c>
      <c r="J399" t="s">
        <v>62</v>
      </c>
    </row>
    <row r="400" spans="1:10" x14ac:dyDescent="0.2">
      <c r="A400" s="1" t="s">
        <v>33301</v>
      </c>
      <c r="B400" s="1" t="s">
        <v>16735</v>
      </c>
      <c r="C400" s="1" t="s">
        <v>16736</v>
      </c>
      <c r="D400" s="1" t="s">
        <v>16228</v>
      </c>
      <c r="E400" t="s">
        <v>61</v>
      </c>
      <c r="G400" t="s">
        <v>61</v>
      </c>
      <c r="H400" t="s">
        <v>62</v>
      </c>
      <c r="I400" t="s">
        <v>61</v>
      </c>
      <c r="J400" t="s">
        <v>62</v>
      </c>
    </row>
    <row r="401" spans="1:10" x14ac:dyDescent="0.2">
      <c r="A401" s="1" t="s">
        <v>33302</v>
      </c>
      <c r="B401" s="1" t="s">
        <v>16737</v>
      </c>
      <c r="C401" s="1" t="s">
        <v>16738</v>
      </c>
      <c r="D401" s="1" t="s">
        <v>16228</v>
      </c>
      <c r="E401" t="s">
        <v>61</v>
      </c>
      <c r="G401" t="s">
        <v>62</v>
      </c>
      <c r="H401" t="s">
        <v>61</v>
      </c>
      <c r="I401" t="s">
        <v>61</v>
      </c>
      <c r="J401" t="s">
        <v>62</v>
      </c>
    </row>
    <row r="402" spans="1:10" x14ac:dyDescent="0.2">
      <c r="A402" s="1" t="s">
        <v>33303</v>
      </c>
      <c r="B402" s="1" t="s">
        <v>16739</v>
      </c>
      <c r="C402" s="1" t="s">
        <v>16740</v>
      </c>
      <c r="D402" s="1" t="s">
        <v>16228</v>
      </c>
      <c r="E402" t="s">
        <v>61</v>
      </c>
      <c r="G402" t="s">
        <v>61</v>
      </c>
      <c r="H402" t="s">
        <v>61</v>
      </c>
      <c r="I402" t="s">
        <v>61</v>
      </c>
      <c r="J402" t="s">
        <v>62</v>
      </c>
    </row>
    <row r="403" spans="1:10" x14ac:dyDescent="0.2">
      <c r="A403" s="1" t="s">
        <v>33304</v>
      </c>
      <c r="B403" s="1" t="s">
        <v>16741</v>
      </c>
      <c r="C403" s="1" t="s">
        <v>16742</v>
      </c>
      <c r="D403" s="1" t="s">
        <v>16228</v>
      </c>
      <c r="E403" t="s">
        <v>61</v>
      </c>
      <c r="G403" t="s">
        <v>61</v>
      </c>
      <c r="H403" t="s">
        <v>61</v>
      </c>
      <c r="I403" t="s">
        <v>61</v>
      </c>
      <c r="J403" t="s">
        <v>62</v>
      </c>
    </row>
    <row r="404" spans="1:10" x14ac:dyDescent="0.2">
      <c r="A404" s="1" t="s">
        <v>33305</v>
      </c>
      <c r="B404" s="1" t="s">
        <v>16743</v>
      </c>
      <c r="C404" s="1" t="s">
        <v>16744</v>
      </c>
      <c r="D404" s="1" t="s">
        <v>16228</v>
      </c>
      <c r="E404" t="s">
        <v>61</v>
      </c>
      <c r="G404" t="s">
        <v>61</v>
      </c>
      <c r="H404" t="s">
        <v>61</v>
      </c>
      <c r="I404" t="s">
        <v>61</v>
      </c>
      <c r="J404" t="s">
        <v>62</v>
      </c>
    </row>
    <row r="405" spans="1:10" x14ac:dyDescent="0.2">
      <c r="A405" s="1" t="s">
        <v>33306</v>
      </c>
      <c r="B405" s="1" t="s">
        <v>16745</v>
      </c>
      <c r="C405" s="1" t="s">
        <v>16746</v>
      </c>
      <c r="D405" s="1" t="s">
        <v>16228</v>
      </c>
      <c r="E405" t="s">
        <v>61</v>
      </c>
      <c r="G405" t="s">
        <v>61</v>
      </c>
      <c r="H405" t="s">
        <v>61</v>
      </c>
      <c r="I405" t="s">
        <v>61</v>
      </c>
      <c r="J405" t="s">
        <v>62</v>
      </c>
    </row>
    <row r="406" spans="1:10" x14ac:dyDescent="0.2">
      <c r="A406" s="1" t="s">
        <v>33307</v>
      </c>
      <c r="B406" s="1" t="s">
        <v>16747</v>
      </c>
      <c r="C406" s="1" t="s">
        <v>16748</v>
      </c>
      <c r="D406" s="1" t="s">
        <v>16228</v>
      </c>
      <c r="E406" t="s">
        <v>61</v>
      </c>
      <c r="G406" t="s">
        <v>62</v>
      </c>
      <c r="H406" t="s">
        <v>61</v>
      </c>
      <c r="I406" t="s">
        <v>61</v>
      </c>
      <c r="J406" t="s">
        <v>62</v>
      </c>
    </row>
    <row r="407" spans="1:10" x14ac:dyDescent="0.2">
      <c r="A407" s="1" t="s">
        <v>33308</v>
      </c>
      <c r="B407" s="1" t="s">
        <v>16749</v>
      </c>
      <c r="C407" s="1" t="s">
        <v>16750</v>
      </c>
      <c r="D407" s="1" t="s">
        <v>16228</v>
      </c>
      <c r="E407" t="s">
        <v>61</v>
      </c>
      <c r="G407" t="s">
        <v>61</v>
      </c>
      <c r="H407" t="s">
        <v>61</v>
      </c>
      <c r="I407" t="s">
        <v>61</v>
      </c>
      <c r="J407" t="s">
        <v>62</v>
      </c>
    </row>
    <row r="408" spans="1:10" x14ac:dyDescent="0.2">
      <c r="A408" s="1" t="s">
        <v>33309</v>
      </c>
      <c r="B408" s="1" t="s">
        <v>16751</v>
      </c>
      <c r="C408" s="1" t="s">
        <v>16752</v>
      </c>
      <c r="D408" s="1" t="s">
        <v>16228</v>
      </c>
      <c r="E408" t="s">
        <v>61</v>
      </c>
      <c r="G408" t="s">
        <v>61</v>
      </c>
      <c r="H408" t="s">
        <v>61</v>
      </c>
      <c r="I408" t="s">
        <v>61</v>
      </c>
      <c r="J408" t="s">
        <v>62</v>
      </c>
    </row>
    <row r="409" spans="1:10" x14ac:dyDescent="0.2">
      <c r="A409" s="1" t="s">
        <v>33310</v>
      </c>
      <c r="B409" s="1" t="s">
        <v>16753</v>
      </c>
      <c r="C409" s="1" t="s">
        <v>16754</v>
      </c>
      <c r="D409" s="1" t="s">
        <v>16228</v>
      </c>
      <c r="E409" t="s">
        <v>61</v>
      </c>
      <c r="G409" t="s">
        <v>61</v>
      </c>
      <c r="H409" t="s">
        <v>62</v>
      </c>
      <c r="I409" t="s">
        <v>61</v>
      </c>
      <c r="J409" t="s">
        <v>61</v>
      </c>
    </row>
    <row r="410" spans="1:10" x14ac:dyDescent="0.2">
      <c r="A410" s="1" t="s">
        <v>33311</v>
      </c>
      <c r="B410" s="1" t="s">
        <v>16755</v>
      </c>
      <c r="C410" s="1" t="s">
        <v>16756</v>
      </c>
      <c r="D410" s="1" t="s">
        <v>16228</v>
      </c>
      <c r="E410" t="s">
        <v>61</v>
      </c>
      <c r="G410" t="s">
        <v>61</v>
      </c>
      <c r="H410" t="s">
        <v>61</v>
      </c>
      <c r="I410" t="s">
        <v>61</v>
      </c>
      <c r="J410" t="s">
        <v>62</v>
      </c>
    </row>
    <row r="411" spans="1:10" x14ac:dyDescent="0.2">
      <c r="A411" s="1" t="s">
        <v>33312</v>
      </c>
      <c r="B411" s="1" t="s">
        <v>16757</v>
      </c>
      <c r="C411" s="1" t="s">
        <v>16758</v>
      </c>
      <c r="D411" s="1" t="s">
        <v>16228</v>
      </c>
      <c r="E411" t="s">
        <v>61</v>
      </c>
      <c r="G411" t="s">
        <v>61</v>
      </c>
      <c r="H411" t="s">
        <v>61</v>
      </c>
      <c r="I411" t="s">
        <v>61</v>
      </c>
      <c r="J411" t="s">
        <v>61</v>
      </c>
    </row>
    <row r="412" spans="1:10" x14ac:dyDescent="0.2">
      <c r="A412" s="1" t="s">
        <v>33313</v>
      </c>
      <c r="B412" s="1" t="s">
        <v>16759</v>
      </c>
      <c r="C412" s="1" t="s">
        <v>16760</v>
      </c>
      <c r="D412" s="1" t="s">
        <v>16228</v>
      </c>
      <c r="E412" t="s">
        <v>61</v>
      </c>
      <c r="G412" t="s">
        <v>61</v>
      </c>
      <c r="H412" t="s">
        <v>61</v>
      </c>
      <c r="I412" t="s">
        <v>61</v>
      </c>
      <c r="J412" t="s">
        <v>62</v>
      </c>
    </row>
    <row r="413" spans="1:10" x14ac:dyDescent="0.2">
      <c r="A413" s="1" t="s">
        <v>33314</v>
      </c>
      <c r="B413" s="1" t="s">
        <v>16761</v>
      </c>
      <c r="C413" s="1" t="s">
        <v>16762</v>
      </c>
      <c r="D413" s="1" t="s">
        <v>16228</v>
      </c>
      <c r="E413" t="s">
        <v>61</v>
      </c>
      <c r="G413" t="s">
        <v>61</v>
      </c>
      <c r="H413" t="s">
        <v>61</v>
      </c>
      <c r="I413" t="s">
        <v>61</v>
      </c>
      <c r="J413" t="s">
        <v>62</v>
      </c>
    </row>
    <row r="414" spans="1:10" x14ac:dyDescent="0.2">
      <c r="A414" s="1" t="s">
        <v>33315</v>
      </c>
      <c r="B414" s="1" t="s">
        <v>16763</v>
      </c>
      <c r="C414" s="1" t="s">
        <v>16764</v>
      </c>
      <c r="D414" s="1" t="s">
        <v>16228</v>
      </c>
      <c r="E414" t="s">
        <v>61</v>
      </c>
      <c r="G414" t="s">
        <v>61</v>
      </c>
      <c r="H414" t="s">
        <v>61</v>
      </c>
      <c r="I414" t="s">
        <v>61</v>
      </c>
      <c r="J414" t="s">
        <v>62</v>
      </c>
    </row>
    <row r="415" spans="1:10" x14ac:dyDescent="0.2">
      <c r="A415" s="1" t="s">
        <v>33316</v>
      </c>
      <c r="B415" s="1" t="s">
        <v>16765</v>
      </c>
      <c r="C415" s="1" t="s">
        <v>16766</v>
      </c>
      <c r="D415" s="1" t="s">
        <v>16228</v>
      </c>
      <c r="E415" t="s">
        <v>61</v>
      </c>
      <c r="G415" t="s">
        <v>61</v>
      </c>
      <c r="H415" t="s">
        <v>61</v>
      </c>
      <c r="I415" t="s">
        <v>61</v>
      </c>
      <c r="J415" t="s">
        <v>61</v>
      </c>
    </row>
    <row r="416" spans="1:10" x14ac:dyDescent="0.2">
      <c r="A416" s="1" t="s">
        <v>33317</v>
      </c>
      <c r="B416" s="1" t="s">
        <v>16767</v>
      </c>
      <c r="C416" s="1" t="s">
        <v>16768</v>
      </c>
      <c r="D416" s="1" t="s">
        <v>16228</v>
      </c>
      <c r="E416" t="s">
        <v>61</v>
      </c>
      <c r="G416" t="s">
        <v>61</v>
      </c>
      <c r="H416" t="s">
        <v>61</v>
      </c>
      <c r="I416" t="s">
        <v>61</v>
      </c>
      <c r="J416" t="s">
        <v>62</v>
      </c>
    </row>
    <row r="417" spans="1:10" x14ac:dyDescent="0.2">
      <c r="A417" s="1" t="s">
        <v>33318</v>
      </c>
      <c r="B417" s="1" t="s">
        <v>16769</v>
      </c>
      <c r="C417" s="1" t="s">
        <v>16770</v>
      </c>
      <c r="D417" s="1" t="s">
        <v>16228</v>
      </c>
      <c r="E417" t="s">
        <v>61</v>
      </c>
      <c r="G417" t="s">
        <v>61</v>
      </c>
      <c r="H417" t="s">
        <v>61</v>
      </c>
      <c r="I417" t="s">
        <v>61</v>
      </c>
      <c r="J417" t="s">
        <v>62</v>
      </c>
    </row>
    <row r="418" spans="1:10" x14ac:dyDescent="0.2">
      <c r="A418" s="1" t="s">
        <v>33319</v>
      </c>
      <c r="B418" s="1" t="s">
        <v>16771</v>
      </c>
      <c r="C418" s="1" t="s">
        <v>16772</v>
      </c>
      <c r="D418" s="1" t="s">
        <v>16228</v>
      </c>
      <c r="E418" t="s">
        <v>61</v>
      </c>
      <c r="G418" t="s">
        <v>61</v>
      </c>
      <c r="H418" t="s">
        <v>61</v>
      </c>
      <c r="I418" t="s">
        <v>61</v>
      </c>
      <c r="J418" t="s">
        <v>62</v>
      </c>
    </row>
    <row r="419" spans="1:10" x14ac:dyDescent="0.2">
      <c r="A419" s="1" t="s">
        <v>33320</v>
      </c>
      <c r="B419" s="1" t="s">
        <v>16773</v>
      </c>
      <c r="C419" s="1" t="s">
        <v>16774</v>
      </c>
      <c r="D419" s="1" t="s">
        <v>16228</v>
      </c>
      <c r="E419" t="s">
        <v>61</v>
      </c>
      <c r="G419" t="s">
        <v>61</v>
      </c>
      <c r="H419" t="s">
        <v>61</v>
      </c>
      <c r="I419" t="s">
        <v>61</v>
      </c>
      <c r="J419" t="s">
        <v>62</v>
      </c>
    </row>
    <row r="420" spans="1:10" x14ac:dyDescent="0.2">
      <c r="A420" s="1" t="s">
        <v>33321</v>
      </c>
      <c r="B420" s="1" t="s">
        <v>16775</v>
      </c>
      <c r="C420" s="1" t="s">
        <v>16776</v>
      </c>
      <c r="D420" s="1" t="s">
        <v>16228</v>
      </c>
      <c r="E420" t="s">
        <v>61</v>
      </c>
      <c r="G420" t="s">
        <v>61</v>
      </c>
      <c r="H420" t="s">
        <v>61</v>
      </c>
      <c r="I420" t="s">
        <v>61</v>
      </c>
      <c r="J420" t="s">
        <v>62</v>
      </c>
    </row>
    <row r="421" spans="1:10" x14ac:dyDescent="0.2">
      <c r="A421" s="1" t="s">
        <v>33322</v>
      </c>
      <c r="B421" s="1" t="s">
        <v>16777</v>
      </c>
      <c r="C421" s="1" t="s">
        <v>16778</v>
      </c>
      <c r="D421" s="1" t="s">
        <v>16228</v>
      </c>
      <c r="E421" t="s">
        <v>61</v>
      </c>
      <c r="G421" t="s">
        <v>61</v>
      </c>
      <c r="H421" t="s">
        <v>61</v>
      </c>
      <c r="I421" t="s">
        <v>61</v>
      </c>
      <c r="J421" t="s">
        <v>62</v>
      </c>
    </row>
    <row r="422" spans="1:10" x14ac:dyDescent="0.2">
      <c r="A422" s="1" t="s">
        <v>33323</v>
      </c>
      <c r="B422" s="1" t="s">
        <v>16779</v>
      </c>
      <c r="C422" s="1" t="s">
        <v>16780</v>
      </c>
      <c r="D422" s="1" t="s">
        <v>16228</v>
      </c>
      <c r="E422" t="s">
        <v>62</v>
      </c>
      <c r="G422" t="s">
        <v>62</v>
      </c>
      <c r="H422" t="s">
        <v>61</v>
      </c>
      <c r="I422" t="s">
        <v>62</v>
      </c>
      <c r="J422" t="s">
        <v>62</v>
      </c>
    </row>
    <row r="423" spans="1:10" x14ac:dyDescent="0.2">
      <c r="A423" s="1" t="s">
        <v>33324</v>
      </c>
      <c r="B423" s="1" t="s">
        <v>16781</v>
      </c>
      <c r="C423" s="1" t="s">
        <v>16782</v>
      </c>
      <c r="D423" s="1" t="s">
        <v>16228</v>
      </c>
      <c r="E423" t="s">
        <v>61</v>
      </c>
      <c r="G423" t="s">
        <v>61</v>
      </c>
      <c r="H423" t="s">
        <v>61</v>
      </c>
      <c r="I423" t="s">
        <v>61</v>
      </c>
      <c r="J423" t="s">
        <v>62</v>
      </c>
    </row>
    <row r="424" spans="1:10" x14ac:dyDescent="0.2">
      <c r="A424" s="1" t="s">
        <v>33325</v>
      </c>
      <c r="B424" s="1" t="s">
        <v>16783</v>
      </c>
      <c r="C424" s="1" t="s">
        <v>16784</v>
      </c>
      <c r="D424" s="1" t="s">
        <v>16228</v>
      </c>
      <c r="E424" t="s">
        <v>61</v>
      </c>
      <c r="G424" t="s">
        <v>61</v>
      </c>
      <c r="H424" t="s">
        <v>61</v>
      </c>
      <c r="I424" t="s">
        <v>61</v>
      </c>
      <c r="J424" t="s">
        <v>61</v>
      </c>
    </row>
    <row r="425" spans="1:10" x14ac:dyDescent="0.2">
      <c r="A425" s="1" t="s">
        <v>33326</v>
      </c>
      <c r="B425" s="1" t="s">
        <v>16785</v>
      </c>
      <c r="C425" s="1" t="s">
        <v>16786</v>
      </c>
      <c r="D425" s="1" t="s">
        <v>16228</v>
      </c>
      <c r="E425" t="s">
        <v>61</v>
      </c>
      <c r="G425" t="s">
        <v>61</v>
      </c>
      <c r="H425" t="s">
        <v>61</v>
      </c>
      <c r="I425" t="s">
        <v>61</v>
      </c>
      <c r="J425" t="s">
        <v>62</v>
      </c>
    </row>
    <row r="426" spans="1:10" x14ac:dyDescent="0.2">
      <c r="A426" s="1" t="s">
        <v>33327</v>
      </c>
      <c r="B426" s="1" t="s">
        <v>16787</v>
      </c>
      <c r="C426" s="1" t="s">
        <v>16788</v>
      </c>
      <c r="D426" s="1" t="s">
        <v>16228</v>
      </c>
      <c r="E426" t="s">
        <v>61</v>
      </c>
      <c r="G426" t="s">
        <v>62</v>
      </c>
      <c r="H426" t="s">
        <v>61</v>
      </c>
      <c r="I426" t="s">
        <v>61</v>
      </c>
      <c r="J426" t="s">
        <v>62</v>
      </c>
    </row>
    <row r="427" spans="1:10" x14ac:dyDescent="0.2">
      <c r="A427" s="1" t="s">
        <v>33328</v>
      </c>
      <c r="B427" s="1" t="s">
        <v>16789</v>
      </c>
      <c r="C427" s="1" t="s">
        <v>16790</v>
      </c>
      <c r="D427" s="1" t="s">
        <v>16228</v>
      </c>
      <c r="E427" t="s">
        <v>61</v>
      </c>
      <c r="G427" t="s">
        <v>61</v>
      </c>
      <c r="H427" t="s">
        <v>61</v>
      </c>
      <c r="I427" t="s">
        <v>61</v>
      </c>
      <c r="J427" t="s">
        <v>62</v>
      </c>
    </row>
    <row r="428" spans="1:10" x14ac:dyDescent="0.2">
      <c r="A428" s="1" t="s">
        <v>33329</v>
      </c>
      <c r="B428" s="1" t="s">
        <v>16791</v>
      </c>
      <c r="C428" s="1" t="s">
        <v>16792</v>
      </c>
      <c r="D428" s="1" t="s">
        <v>16228</v>
      </c>
      <c r="E428" t="s">
        <v>61</v>
      </c>
      <c r="G428" t="s">
        <v>61</v>
      </c>
      <c r="H428" t="s">
        <v>61</v>
      </c>
      <c r="I428" t="s">
        <v>61</v>
      </c>
      <c r="J428" t="s">
        <v>62</v>
      </c>
    </row>
    <row r="429" spans="1:10" x14ac:dyDescent="0.2">
      <c r="A429" s="1" t="s">
        <v>33330</v>
      </c>
      <c r="B429" s="1" t="s">
        <v>16793</v>
      </c>
      <c r="C429" s="1" t="s">
        <v>16794</v>
      </c>
      <c r="D429" s="1" t="s">
        <v>16228</v>
      </c>
      <c r="E429" t="s">
        <v>61</v>
      </c>
      <c r="G429" t="s">
        <v>61</v>
      </c>
      <c r="H429" t="s">
        <v>61</v>
      </c>
      <c r="I429" t="s">
        <v>61</v>
      </c>
      <c r="J429" t="s">
        <v>62</v>
      </c>
    </row>
    <row r="430" spans="1:10" x14ac:dyDescent="0.2">
      <c r="A430" s="1" t="s">
        <v>33331</v>
      </c>
      <c r="B430" s="1" t="s">
        <v>16795</v>
      </c>
      <c r="C430" s="1" t="s">
        <v>16796</v>
      </c>
      <c r="D430" s="1" t="s">
        <v>16228</v>
      </c>
      <c r="E430" t="s">
        <v>61</v>
      </c>
      <c r="G430" t="s">
        <v>61</v>
      </c>
      <c r="H430" t="s">
        <v>61</v>
      </c>
      <c r="I430" t="s">
        <v>61</v>
      </c>
      <c r="J430" t="s">
        <v>62</v>
      </c>
    </row>
    <row r="431" spans="1:10" x14ac:dyDescent="0.2">
      <c r="A431" s="1" t="s">
        <v>33332</v>
      </c>
      <c r="B431" s="1" t="s">
        <v>16797</v>
      </c>
      <c r="C431" s="1" t="s">
        <v>16798</v>
      </c>
      <c r="D431" s="1" t="s">
        <v>16228</v>
      </c>
      <c r="E431" t="s">
        <v>61</v>
      </c>
      <c r="G431" t="s">
        <v>61</v>
      </c>
      <c r="H431" t="s">
        <v>61</v>
      </c>
      <c r="I431" t="s">
        <v>61</v>
      </c>
      <c r="J431" t="s">
        <v>62</v>
      </c>
    </row>
    <row r="432" spans="1:10" x14ac:dyDescent="0.2">
      <c r="A432" s="1" t="s">
        <v>33333</v>
      </c>
      <c r="B432" s="1" t="s">
        <v>16799</v>
      </c>
      <c r="C432" s="1" t="s">
        <v>16800</v>
      </c>
      <c r="D432" s="1" t="s">
        <v>16228</v>
      </c>
      <c r="E432" t="s">
        <v>62</v>
      </c>
      <c r="G432" t="s">
        <v>62</v>
      </c>
      <c r="H432" t="s">
        <v>61</v>
      </c>
      <c r="I432" t="s">
        <v>62</v>
      </c>
      <c r="J432" t="s">
        <v>62</v>
      </c>
    </row>
    <row r="433" spans="1:10" x14ac:dyDescent="0.2">
      <c r="A433" s="1" t="s">
        <v>33334</v>
      </c>
      <c r="B433" s="1" t="s">
        <v>16801</v>
      </c>
      <c r="C433" s="1" t="s">
        <v>16802</v>
      </c>
      <c r="D433" s="1" t="s">
        <v>16228</v>
      </c>
      <c r="E433" t="s">
        <v>62</v>
      </c>
      <c r="G433" t="s">
        <v>62</v>
      </c>
      <c r="H433" t="s">
        <v>61</v>
      </c>
      <c r="I433" t="s">
        <v>62</v>
      </c>
      <c r="J433" t="s">
        <v>62</v>
      </c>
    </row>
    <row r="434" spans="1:10" x14ac:dyDescent="0.2">
      <c r="A434" s="1" t="s">
        <v>33335</v>
      </c>
      <c r="B434" s="1" t="s">
        <v>16803</v>
      </c>
      <c r="C434" s="1" t="s">
        <v>16804</v>
      </c>
      <c r="D434" s="1" t="s">
        <v>16228</v>
      </c>
      <c r="E434" t="s">
        <v>62</v>
      </c>
      <c r="G434" t="s">
        <v>61</v>
      </c>
      <c r="H434" t="s">
        <v>62</v>
      </c>
      <c r="I434" t="s">
        <v>62</v>
      </c>
      <c r="J434" t="s">
        <v>62</v>
      </c>
    </row>
    <row r="435" spans="1:10" x14ac:dyDescent="0.2">
      <c r="A435" s="1" t="s">
        <v>33336</v>
      </c>
      <c r="B435" s="1" t="s">
        <v>16805</v>
      </c>
      <c r="C435" s="1" t="s">
        <v>16806</v>
      </c>
      <c r="D435" s="1" t="s">
        <v>16228</v>
      </c>
      <c r="E435" t="s">
        <v>61</v>
      </c>
      <c r="G435" t="s">
        <v>61</v>
      </c>
      <c r="H435" t="s">
        <v>61</v>
      </c>
      <c r="I435" t="s">
        <v>61</v>
      </c>
      <c r="J435" t="s">
        <v>62</v>
      </c>
    </row>
    <row r="436" spans="1:10" x14ac:dyDescent="0.2">
      <c r="A436" s="1" t="s">
        <v>33337</v>
      </c>
      <c r="B436" s="1" t="s">
        <v>16807</v>
      </c>
      <c r="C436" s="1" t="s">
        <v>16808</v>
      </c>
      <c r="D436" s="1" t="s">
        <v>16228</v>
      </c>
      <c r="E436" t="s">
        <v>61</v>
      </c>
      <c r="G436" t="s">
        <v>61</v>
      </c>
      <c r="H436" t="s">
        <v>61</v>
      </c>
      <c r="I436" t="s">
        <v>61</v>
      </c>
      <c r="J436" t="s">
        <v>62</v>
      </c>
    </row>
    <row r="437" spans="1:10" x14ac:dyDescent="0.2">
      <c r="A437" s="1" t="s">
        <v>33338</v>
      </c>
      <c r="B437" s="1" t="s">
        <v>16809</v>
      </c>
      <c r="C437" s="1" t="s">
        <v>16810</v>
      </c>
      <c r="D437" s="1" t="s">
        <v>16228</v>
      </c>
      <c r="E437" t="s">
        <v>61</v>
      </c>
      <c r="G437" t="s">
        <v>61</v>
      </c>
      <c r="H437" t="s">
        <v>61</v>
      </c>
      <c r="I437" t="s">
        <v>61</v>
      </c>
      <c r="J437" t="s">
        <v>62</v>
      </c>
    </row>
    <row r="438" spans="1:10" x14ac:dyDescent="0.2">
      <c r="A438" s="1" t="s">
        <v>33339</v>
      </c>
      <c r="B438" s="1" t="s">
        <v>16811</v>
      </c>
      <c r="C438" s="1" t="s">
        <v>16812</v>
      </c>
      <c r="D438" s="1" t="s">
        <v>16228</v>
      </c>
      <c r="E438" t="s">
        <v>61</v>
      </c>
      <c r="G438" t="s">
        <v>61</v>
      </c>
      <c r="H438" t="s">
        <v>61</v>
      </c>
      <c r="I438" t="s">
        <v>61</v>
      </c>
      <c r="J438" t="s">
        <v>62</v>
      </c>
    </row>
    <row r="439" spans="1:10" x14ac:dyDescent="0.2">
      <c r="A439" s="1" t="s">
        <v>33340</v>
      </c>
      <c r="B439" s="1" t="s">
        <v>16813</v>
      </c>
      <c r="C439" s="1" t="s">
        <v>16814</v>
      </c>
      <c r="D439" s="1" t="s">
        <v>16228</v>
      </c>
      <c r="E439" t="s">
        <v>61</v>
      </c>
      <c r="G439" t="s">
        <v>61</v>
      </c>
      <c r="H439" t="s">
        <v>61</v>
      </c>
      <c r="I439" t="s">
        <v>61</v>
      </c>
      <c r="J439" t="s">
        <v>62</v>
      </c>
    </row>
    <row r="440" spans="1:10" x14ac:dyDescent="0.2">
      <c r="A440" s="1" t="s">
        <v>33341</v>
      </c>
      <c r="B440" s="1" t="s">
        <v>16815</v>
      </c>
      <c r="C440" s="1" t="s">
        <v>16816</v>
      </c>
      <c r="D440" s="1" t="s">
        <v>16228</v>
      </c>
      <c r="E440" t="s">
        <v>61</v>
      </c>
      <c r="G440" t="s">
        <v>61</v>
      </c>
      <c r="H440" t="s">
        <v>61</v>
      </c>
      <c r="I440" t="s">
        <v>61</v>
      </c>
      <c r="J440" t="s">
        <v>62</v>
      </c>
    </row>
    <row r="441" spans="1:10" x14ac:dyDescent="0.2">
      <c r="A441" s="1" t="s">
        <v>33342</v>
      </c>
      <c r="B441" s="1" t="s">
        <v>16817</v>
      </c>
      <c r="C441" s="1" t="s">
        <v>16818</v>
      </c>
      <c r="D441" s="1" t="s">
        <v>16228</v>
      </c>
      <c r="E441" t="s">
        <v>61</v>
      </c>
      <c r="G441" t="s">
        <v>61</v>
      </c>
      <c r="H441" t="s">
        <v>61</v>
      </c>
      <c r="I441" t="s">
        <v>61</v>
      </c>
      <c r="J441" t="s">
        <v>62</v>
      </c>
    </row>
    <row r="442" spans="1:10" x14ac:dyDescent="0.2">
      <c r="A442" s="1" t="s">
        <v>33343</v>
      </c>
      <c r="B442" s="1" t="s">
        <v>16819</v>
      </c>
      <c r="C442" s="1" t="s">
        <v>16820</v>
      </c>
      <c r="D442" s="1" t="s">
        <v>16228</v>
      </c>
      <c r="E442" t="s">
        <v>61</v>
      </c>
      <c r="G442" t="s">
        <v>61</v>
      </c>
      <c r="H442" t="s">
        <v>61</v>
      </c>
      <c r="I442" t="s">
        <v>61</v>
      </c>
      <c r="J442" t="s">
        <v>62</v>
      </c>
    </row>
    <row r="443" spans="1:10" x14ac:dyDescent="0.2">
      <c r="A443" s="1" t="s">
        <v>33344</v>
      </c>
      <c r="B443" s="1" t="s">
        <v>16821</v>
      </c>
      <c r="C443" s="1" t="s">
        <v>16822</v>
      </c>
      <c r="D443" s="1" t="s">
        <v>16228</v>
      </c>
      <c r="E443" t="s">
        <v>61</v>
      </c>
      <c r="G443" t="s">
        <v>61</v>
      </c>
      <c r="H443" t="s">
        <v>61</v>
      </c>
      <c r="I443" t="s">
        <v>61</v>
      </c>
      <c r="J443" t="s">
        <v>62</v>
      </c>
    </row>
    <row r="444" spans="1:10" x14ac:dyDescent="0.2">
      <c r="A444" s="1" t="s">
        <v>33345</v>
      </c>
      <c r="B444" s="1" t="s">
        <v>16823</v>
      </c>
      <c r="C444" s="1" t="s">
        <v>16824</v>
      </c>
      <c r="D444" s="1" t="s">
        <v>16228</v>
      </c>
      <c r="E444" t="s">
        <v>61</v>
      </c>
      <c r="G444" t="s">
        <v>61</v>
      </c>
      <c r="H444" t="s">
        <v>61</v>
      </c>
      <c r="I444" t="s">
        <v>61</v>
      </c>
      <c r="J444" t="s">
        <v>62</v>
      </c>
    </row>
    <row r="445" spans="1:10" x14ac:dyDescent="0.2">
      <c r="A445" s="1" t="s">
        <v>33346</v>
      </c>
      <c r="B445" s="1" t="s">
        <v>16825</v>
      </c>
      <c r="C445" s="1" t="s">
        <v>16826</v>
      </c>
      <c r="D445" s="1" t="s">
        <v>16228</v>
      </c>
      <c r="E445" t="s">
        <v>61</v>
      </c>
      <c r="G445" t="s">
        <v>61</v>
      </c>
      <c r="H445" t="s">
        <v>61</v>
      </c>
      <c r="I445" t="s">
        <v>61</v>
      </c>
      <c r="J445" t="s">
        <v>62</v>
      </c>
    </row>
    <row r="446" spans="1:10" x14ac:dyDescent="0.2">
      <c r="A446" s="1" t="s">
        <v>33347</v>
      </c>
      <c r="B446" s="1" t="s">
        <v>16827</v>
      </c>
      <c r="C446" s="1" t="s">
        <v>16828</v>
      </c>
      <c r="D446" s="1" t="s">
        <v>16228</v>
      </c>
      <c r="E446" t="s">
        <v>61</v>
      </c>
      <c r="G446" t="s">
        <v>61</v>
      </c>
      <c r="H446" t="s">
        <v>61</v>
      </c>
      <c r="I446" t="s">
        <v>61</v>
      </c>
      <c r="J446" t="s">
        <v>61</v>
      </c>
    </row>
    <row r="447" spans="1:10" x14ac:dyDescent="0.2">
      <c r="A447" s="1" t="s">
        <v>33348</v>
      </c>
      <c r="B447" s="1" t="s">
        <v>16829</v>
      </c>
      <c r="C447" s="1" t="s">
        <v>16830</v>
      </c>
      <c r="D447" s="1" t="s">
        <v>16228</v>
      </c>
      <c r="E447" t="s">
        <v>61</v>
      </c>
      <c r="G447" t="s">
        <v>61</v>
      </c>
      <c r="H447" t="s">
        <v>61</v>
      </c>
      <c r="I447" t="s">
        <v>61</v>
      </c>
      <c r="J447" t="s">
        <v>62</v>
      </c>
    </row>
    <row r="448" spans="1:10" x14ac:dyDescent="0.2">
      <c r="A448" s="1" t="s">
        <v>33349</v>
      </c>
      <c r="B448" s="1" t="s">
        <v>16831</v>
      </c>
      <c r="C448" s="1" t="s">
        <v>16832</v>
      </c>
      <c r="D448" s="1" t="s">
        <v>16228</v>
      </c>
      <c r="E448" t="s">
        <v>61</v>
      </c>
      <c r="G448" t="s">
        <v>61</v>
      </c>
      <c r="H448" t="s">
        <v>61</v>
      </c>
      <c r="I448" t="s">
        <v>61</v>
      </c>
      <c r="J448" t="s">
        <v>62</v>
      </c>
    </row>
    <row r="449" spans="1:10" x14ac:dyDescent="0.2">
      <c r="A449" s="1" t="s">
        <v>33350</v>
      </c>
      <c r="B449" s="1" t="s">
        <v>16833</v>
      </c>
      <c r="C449" s="1" t="s">
        <v>16834</v>
      </c>
      <c r="D449" s="1" t="s">
        <v>16228</v>
      </c>
      <c r="E449" t="s">
        <v>61</v>
      </c>
      <c r="G449" t="s">
        <v>61</v>
      </c>
      <c r="H449" t="s">
        <v>61</v>
      </c>
      <c r="I449" t="s">
        <v>61</v>
      </c>
      <c r="J449" t="s">
        <v>62</v>
      </c>
    </row>
    <row r="450" spans="1:10" x14ac:dyDescent="0.2">
      <c r="A450" s="1" t="s">
        <v>33351</v>
      </c>
      <c r="B450" s="1" t="s">
        <v>16835</v>
      </c>
      <c r="C450" s="1" t="s">
        <v>16836</v>
      </c>
      <c r="D450" s="1" t="s">
        <v>16228</v>
      </c>
      <c r="E450" t="s">
        <v>62</v>
      </c>
      <c r="G450" t="s">
        <v>62</v>
      </c>
      <c r="H450" t="s">
        <v>61</v>
      </c>
      <c r="I450" t="s">
        <v>62</v>
      </c>
      <c r="J450" t="s">
        <v>62</v>
      </c>
    </row>
    <row r="451" spans="1:10" x14ac:dyDescent="0.2">
      <c r="A451" s="1" t="s">
        <v>33352</v>
      </c>
      <c r="B451" s="1" t="s">
        <v>16837</v>
      </c>
      <c r="C451" s="1" t="s">
        <v>16838</v>
      </c>
      <c r="D451" s="1" t="s">
        <v>16228</v>
      </c>
      <c r="E451" t="s">
        <v>61</v>
      </c>
      <c r="G451" t="s">
        <v>61</v>
      </c>
      <c r="H451" t="s">
        <v>61</v>
      </c>
      <c r="I451" t="s">
        <v>61</v>
      </c>
      <c r="J451" t="s">
        <v>62</v>
      </c>
    </row>
    <row r="452" spans="1:10" x14ac:dyDescent="0.2">
      <c r="A452" s="1" t="s">
        <v>33353</v>
      </c>
      <c r="B452" s="1" t="s">
        <v>16839</v>
      </c>
      <c r="C452" s="1" t="s">
        <v>16840</v>
      </c>
      <c r="D452" s="1" t="s">
        <v>16228</v>
      </c>
      <c r="E452" t="s">
        <v>61</v>
      </c>
      <c r="G452" t="s">
        <v>61</v>
      </c>
      <c r="H452" t="s">
        <v>61</v>
      </c>
      <c r="I452" t="s">
        <v>61</v>
      </c>
      <c r="J452" t="s">
        <v>61</v>
      </c>
    </row>
    <row r="453" spans="1:10" x14ac:dyDescent="0.2">
      <c r="A453" s="1" t="s">
        <v>33354</v>
      </c>
      <c r="B453" s="1" t="s">
        <v>16841</v>
      </c>
      <c r="C453" s="1" t="s">
        <v>16842</v>
      </c>
      <c r="D453" s="1" t="s">
        <v>16228</v>
      </c>
      <c r="E453" t="s">
        <v>61</v>
      </c>
      <c r="G453" t="s">
        <v>61</v>
      </c>
      <c r="H453" t="s">
        <v>61</v>
      </c>
      <c r="I453" t="s">
        <v>61</v>
      </c>
      <c r="J453" t="s">
        <v>62</v>
      </c>
    </row>
    <row r="454" spans="1:10" x14ac:dyDescent="0.2">
      <c r="A454" s="1" t="s">
        <v>33355</v>
      </c>
      <c r="B454" s="1" t="s">
        <v>16843</v>
      </c>
      <c r="C454" s="1" t="s">
        <v>16844</v>
      </c>
      <c r="D454" s="1" t="s">
        <v>16228</v>
      </c>
      <c r="E454" t="s">
        <v>62</v>
      </c>
      <c r="G454" t="s">
        <v>62</v>
      </c>
      <c r="H454" t="s">
        <v>61</v>
      </c>
      <c r="I454" t="s">
        <v>62</v>
      </c>
      <c r="J454" t="s">
        <v>62</v>
      </c>
    </row>
    <row r="455" spans="1:10" x14ac:dyDescent="0.2">
      <c r="A455" s="1" t="s">
        <v>33356</v>
      </c>
      <c r="B455" s="1" t="s">
        <v>16845</v>
      </c>
      <c r="C455" s="1" t="s">
        <v>16846</v>
      </c>
      <c r="D455" s="1" t="s">
        <v>16228</v>
      </c>
      <c r="E455" t="s">
        <v>61</v>
      </c>
      <c r="G455" t="s">
        <v>61</v>
      </c>
      <c r="H455" t="s">
        <v>61</v>
      </c>
      <c r="I455" t="s">
        <v>61</v>
      </c>
      <c r="J455" t="s">
        <v>62</v>
      </c>
    </row>
    <row r="456" spans="1:10" x14ac:dyDescent="0.2">
      <c r="A456" s="1" t="s">
        <v>33357</v>
      </c>
      <c r="B456" s="1" t="s">
        <v>16847</v>
      </c>
      <c r="C456" s="1" t="s">
        <v>16848</v>
      </c>
      <c r="D456" s="1" t="s">
        <v>16228</v>
      </c>
      <c r="E456" t="s">
        <v>62</v>
      </c>
      <c r="F456" t="s">
        <v>62</v>
      </c>
      <c r="G456" t="s">
        <v>62</v>
      </c>
      <c r="H456" t="s">
        <v>61</v>
      </c>
      <c r="I456" t="s">
        <v>62</v>
      </c>
      <c r="J456" t="s">
        <v>62</v>
      </c>
    </row>
    <row r="457" spans="1:10" x14ac:dyDescent="0.2">
      <c r="A457" s="1" t="s">
        <v>33358</v>
      </c>
      <c r="B457" s="1" t="s">
        <v>16849</v>
      </c>
      <c r="C457" s="1" t="s">
        <v>16850</v>
      </c>
      <c r="D457" s="1" t="s">
        <v>16228</v>
      </c>
      <c r="E457" t="s">
        <v>62</v>
      </c>
      <c r="F457" t="s">
        <v>62</v>
      </c>
      <c r="G457" t="s">
        <v>62</v>
      </c>
      <c r="H457" t="s">
        <v>61</v>
      </c>
      <c r="I457" t="s">
        <v>62</v>
      </c>
      <c r="J457" t="s">
        <v>62</v>
      </c>
    </row>
    <row r="458" spans="1:10" x14ac:dyDescent="0.2">
      <c r="A458" s="1" t="s">
        <v>33359</v>
      </c>
      <c r="B458" s="1" t="s">
        <v>16851</v>
      </c>
      <c r="C458" s="1" t="s">
        <v>16852</v>
      </c>
      <c r="D458" s="1" t="s">
        <v>16228</v>
      </c>
      <c r="E458" t="s">
        <v>62</v>
      </c>
      <c r="G458" t="s">
        <v>62</v>
      </c>
      <c r="H458" t="s">
        <v>61</v>
      </c>
      <c r="I458" t="s">
        <v>62</v>
      </c>
      <c r="J458" t="s">
        <v>62</v>
      </c>
    </row>
    <row r="459" spans="1:10" x14ac:dyDescent="0.2">
      <c r="A459" s="1" t="s">
        <v>33360</v>
      </c>
      <c r="B459" s="1" t="s">
        <v>16853</v>
      </c>
      <c r="C459" s="1" t="s">
        <v>16854</v>
      </c>
      <c r="D459" s="1" t="s">
        <v>16228</v>
      </c>
      <c r="E459" t="s">
        <v>62</v>
      </c>
      <c r="G459" t="s">
        <v>62</v>
      </c>
      <c r="H459" t="s">
        <v>61</v>
      </c>
      <c r="I459" t="s">
        <v>62</v>
      </c>
      <c r="J459" t="s">
        <v>62</v>
      </c>
    </row>
    <row r="460" spans="1:10" x14ac:dyDescent="0.2">
      <c r="A460" s="1" t="s">
        <v>33361</v>
      </c>
      <c r="B460" s="1" t="s">
        <v>16855</v>
      </c>
      <c r="C460" s="1" t="s">
        <v>16856</v>
      </c>
      <c r="D460" s="1" t="s">
        <v>16228</v>
      </c>
      <c r="E460" t="s">
        <v>61</v>
      </c>
      <c r="F460" t="s">
        <v>61</v>
      </c>
      <c r="G460" t="s">
        <v>61</v>
      </c>
      <c r="H460" t="s">
        <v>61</v>
      </c>
      <c r="I460" t="s">
        <v>61</v>
      </c>
      <c r="J460" t="s">
        <v>62</v>
      </c>
    </row>
    <row r="461" spans="1:10" x14ac:dyDescent="0.2">
      <c r="A461" s="1" t="s">
        <v>33362</v>
      </c>
      <c r="B461" s="1" t="s">
        <v>16857</v>
      </c>
      <c r="C461" s="1" t="s">
        <v>16858</v>
      </c>
      <c r="D461" s="1" t="s">
        <v>16228</v>
      </c>
      <c r="E461" t="s">
        <v>62</v>
      </c>
      <c r="G461" t="s">
        <v>62</v>
      </c>
      <c r="H461" t="s">
        <v>61</v>
      </c>
      <c r="I461" t="s">
        <v>62</v>
      </c>
      <c r="J461" t="s">
        <v>62</v>
      </c>
    </row>
    <row r="462" spans="1:10" x14ac:dyDescent="0.2">
      <c r="A462" s="1" t="s">
        <v>33363</v>
      </c>
      <c r="B462" s="1" t="s">
        <v>16859</v>
      </c>
      <c r="C462" s="1" t="s">
        <v>16860</v>
      </c>
      <c r="D462" s="1" t="s">
        <v>16228</v>
      </c>
      <c r="E462" t="s">
        <v>61</v>
      </c>
      <c r="F462" t="s">
        <v>61</v>
      </c>
      <c r="G462" t="s">
        <v>61</v>
      </c>
      <c r="H462" t="s">
        <v>61</v>
      </c>
      <c r="I462" t="s">
        <v>61</v>
      </c>
      <c r="J462" t="s">
        <v>61</v>
      </c>
    </row>
    <row r="463" spans="1:10" x14ac:dyDescent="0.2">
      <c r="A463" s="1" t="s">
        <v>33364</v>
      </c>
      <c r="B463" s="1" t="s">
        <v>16861</v>
      </c>
      <c r="C463" s="1" t="s">
        <v>16862</v>
      </c>
      <c r="D463" s="1" t="s">
        <v>16228</v>
      </c>
      <c r="E463" t="s">
        <v>61</v>
      </c>
      <c r="F463" t="s">
        <v>61</v>
      </c>
      <c r="G463" t="s">
        <v>61</v>
      </c>
      <c r="H463" t="s">
        <v>61</v>
      </c>
      <c r="I463" t="s">
        <v>61</v>
      </c>
      <c r="J463" t="s">
        <v>62</v>
      </c>
    </row>
    <row r="464" spans="1:10" x14ac:dyDescent="0.2">
      <c r="A464" s="1" t="s">
        <v>33365</v>
      </c>
      <c r="B464" s="1" t="s">
        <v>16863</v>
      </c>
      <c r="C464" s="1" t="s">
        <v>16864</v>
      </c>
      <c r="D464" s="1" t="s">
        <v>16228</v>
      </c>
      <c r="E464" t="s">
        <v>61</v>
      </c>
      <c r="F464" t="s">
        <v>61</v>
      </c>
      <c r="G464" t="s">
        <v>61</v>
      </c>
      <c r="H464" t="s">
        <v>61</v>
      </c>
      <c r="I464" t="s">
        <v>61</v>
      </c>
      <c r="J464" t="s">
        <v>61</v>
      </c>
    </row>
    <row r="465" spans="1:10" x14ac:dyDescent="0.2">
      <c r="A465" s="1" t="s">
        <v>33366</v>
      </c>
      <c r="B465" s="1" t="s">
        <v>16865</v>
      </c>
      <c r="C465" s="1" t="s">
        <v>16866</v>
      </c>
      <c r="D465" s="1" t="s">
        <v>16228</v>
      </c>
      <c r="E465" t="s">
        <v>62</v>
      </c>
      <c r="F465" t="s">
        <v>62</v>
      </c>
      <c r="G465" t="s">
        <v>62</v>
      </c>
      <c r="H465" t="s">
        <v>61</v>
      </c>
      <c r="I465" t="s">
        <v>61</v>
      </c>
      <c r="J465" t="s">
        <v>62</v>
      </c>
    </row>
    <row r="466" spans="1:10" x14ac:dyDescent="0.2">
      <c r="A466" s="1" t="s">
        <v>33367</v>
      </c>
      <c r="B466" s="1" t="s">
        <v>16867</v>
      </c>
      <c r="C466" s="1" t="s">
        <v>16868</v>
      </c>
      <c r="D466" s="1" t="s">
        <v>16228</v>
      </c>
      <c r="E466" t="s">
        <v>61</v>
      </c>
      <c r="F466" t="s">
        <v>61</v>
      </c>
      <c r="G466" t="s">
        <v>61</v>
      </c>
      <c r="H466" t="s">
        <v>61</v>
      </c>
      <c r="I466" t="s">
        <v>61</v>
      </c>
      <c r="J466" t="s">
        <v>61</v>
      </c>
    </row>
    <row r="467" spans="1:10" x14ac:dyDescent="0.2">
      <c r="A467" s="1" t="s">
        <v>33368</v>
      </c>
      <c r="B467" s="1" t="s">
        <v>16869</v>
      </c>
      <c r="C467" s="1" t="s">
        <v>16870</v>
      </c>
      <c r="D467" s="1" t="s">
        <v>16228</v>
      </c>
      <c r="E467" t="s">
        <v>62</v>
      </c>
      <c r="F467" t="s">
        <v>62</v>
      </c>
      <c r="G467" t="s">
        <v>62</v>
      </c>
      <c r="H467" t="s">
        <v>61</v>
      </c>
      <c r="I467" t="s">
        <v>61</v>
      </c>
      <c r="J467" t="s">
        <v>62</v>
      </c>
    </row>
    <row r="468" spans="1:10" x14ac:dyDescent="0.2">
      <c r="A468" s="1" t="s">
        <v>33369</v>
      </c>
      <c r="B468" s="1" t="s">
        <v>16871</v>
      </c>
      <c r="C468" s="1" t="s">
        <v>16872</v>
      </c>
      <c r="D468" s="1" t="s">
        <v>16228</v>
      </c>
      <c r="E468" t="s">
        <v>61</v>
      </c>
      <c r="F468" t="s">
        <v>61</v>
      </c>
      <c r="G468" t="s">
        <v>61</v>
      </c>
      <c r="H468" t="s">
        <v>61</v>
      </c>
      <c r="I468" t="s">
        <v>61</v>
      </c>
      <c r="J468" t="s">
        <v>61</v>
      </c>
    </row>
    <row r="469" spans="1:10" x14ac:dyDescent="0.2">
      <c r="A469" s="1" t="s">
        <v>33370</v>
      </c>
      <c r="B469" s="1" t="s">
        <v>16873</v>
      </c>
      <c r="C469" s="1" t="s">
        <v>16874</v>
      </c>
      <c r="D469" s="1" t="s">
        <v>16228</v>
      </c>
      <c r="E469" t="s">
        <v>61</v>
      </c>
      <c r="G469" t="s">
        <v>61</v>
      </c>
      <c r="H469" t="s">
        <v>61</v>
      </c>
      <c r="I469" t="s">
        <v>61</v>
      </c>
      <c r="J469" t="s">
        <v>62</v>
      </c>
    </row>
    <row r="470" spans="1:10" x14ac:dyDescent="0.2">
      <c r="A470" s="1" t="s">
        <v>33371</v>
      </c>
      <c r="B470" s="1" t="s">
        <v>16875</v>
      </c>
      <c r="C470" s="1" t="s">
        <v>16876</v>
      </c>
      <c r="D470" s="1" t="s">
        <v>16228</v>
      </c>
      <c r="E470" t="s">
        <v>61</v>
      </c>
      <c r="G470" t="s">
        <v>61</v>
      </c>
      <c r="H470" t="s">
        <v>61</v>
      </c>
      <c r="I470" t="s">
        <v>61</v>
      </c>
      <c r="J470" t="s">
        <v>62</v>
      </c>
    </row>
    <row r="471" spans="1:10" x14ac:dyDescent="0.2">
      <c r="A471" s="1" t="s">
        <v>33372</v>
      </c>
      <c r="B471" s="1" t="s">
        <v>16877</v>
      </c>
      <c r="C471" s="1" t="s">
        <v>16878</v>
      </c>
      <c r="D471" s="1" t="s">
        <v>16228</v>
      </c>
      <c r="E471" t="s">
        <v>61</v>
      </c>
      <c r="F471" t="s">
        <v>61</v>
      </c>
      <c r="G471" t="s">
        <v>61</v>
      </c>
      <c r="H471" t="s">
        <v>61</v>
      </c>
      <c r="I471" t="s">
        <v>61</v>
      </c>
      <c r="J471" t="s">
        <v>62</v>
      </c>
    </row>
    <row r="472" spans="1:10" x14ac:dyDescent="0.2">
      <c r="A472" s="1" t="s">
        <v>33373</v>
      </c>
      <c r="B472" s="1" t="s">
        <v>16879</v>
      </c>
      <c r="C472" s="1" t="s">
        <v>16880</v>
      </c>
      <c r="D472" s="1" t="s">
        <v>16228</v>
      </c>
      <c r="E472" t="s">
        <v>61</v>
      </c>
      <c r="F472" t="s">
        <v>61</v>
      </c>
      <c r="G472" t="s">
        <v>61</v>
      </c>
      <c r="H472" t="s">
        <v>61</v>
      </c>
      <c r="I472" t="s">
        <v>61</v>
      </c>
      <c r="J472" t="s">
        <v>62</v>
      </c>
    </row>
    <row r="473" spans="1:10" x14ac:dyDescent="0.2">
      <c r="A473" s="1" t="s">
        <v>33374</v>
      </c>
      <c r="B473" s="1" t="s">
        <v>16881</v>
      </c>
      <c r="C473" s="1" t="s">
        <v>16882</v>
      </c>
      <c r="D473" s="1" t="s">
        <v>16228</v>
      </c>
      <c r="E473" t="s">
        <v>61</v>
      </c>
      <c r="G473" t="s">
        <v>61</v>
      </c>
      <c r="H473" t="s">
        <v>61</v>
      </c>
      <c r="I473" t="s">
        <v>61</v>
      </c>
      <c r="J473" t="s">
        <v>62</v>
      </c>
    </row>
    <row r="474" spans="1:10" x14ac:dyDescent="0.2">
      <c r="A474" s="1" t="s">
        <v>33375</v>
      </c>
      <c r="B474" s="1" t="s">
        <v>16883</v>
      </c>
      <c r="C474" s="1" t="s">
        <v>16884</v>
      </c>
      <c r="D474" s="1" t="s">
        <v>16228</v>
      </c>
      <c r="E474" t="s">
        <v>61</v>
      </c>
      <c r="G474" t="s">
        <v>61</v>
      </c>
      <c r="H474" t="s">
        <v>61</v>
      </c>
      <c r="I474" t="s">
        <v>61</v>
      </c>
      <c r="J474" t="s">
        <v>61</v>
      </c>
    </row>
    <row r="475" spans="1:10" x14ac:dyDescent="0.2">
      <c r="A475" s="1" t="s">
        <v>33376</v>
      </c>
      <c r="B475" s="1" t="s">
        <v>16885</v>
      </c>
      <c r="C475" s="1" t="s">
        <v>16886</v>
      </c>
      <c r="D475" s="1" t="s">
        <v>16228</v>
      </c>
      <c r="E475" t="s">
        <v>61</v>
      </c>
      <c r="F475" t="s">
        <v>61</v>
      </c>
      <c r="G475" t="s">
        <v>61</v>
      </c>
      <c r="H475" t="s">
        <v>61</v>
      </c>
      <c r="I475" t="s">
        <v>61</v>
      </c>
      <c r="J475" t="s">
        <v>62</v>
      </c>
    </row>
    <row r="476" spans="1:10" x14ac:dyDescent="0.2">
      <c r="A476" s="1" t="s">
        <v>33377</v>
      </c>
      <c r="B476" s="1" t="s">
        <v>16887</v>
      </c>
      <c r="C476" s="1" t="s">
        <v>16888</v>
      </c>
      <c r="D476" s="1" t="s">
        <v>16228</v>
      </c>
      <c r="E476" t="s">
        <v>61</v>
      </c>
      <c r="F476" t="s">
        <v>61</v>
      </c>
      <c r="G476" t="s">
        <v>61</v>
      </c>
      <c r="H476" t="s">
        <v>61</v>
      </c>
      <c r="I476" t="s">
        <v>61</v>
      </c>
      <c r="J476" t="s">
        <v>62</v>
      </c>
    </row>
    <row r="477" spans="1:10" x14ac:dyDescent="0.2">
      <c r="A477" s="1" t="s">
        <v>33378</v>
      </c>
      <c r="B477" s="1" t="s">
        <v>16889</v>
      </c>
      <c r="C477" s="1" t="s">
        <v>16890</v>
      </c>
      <c r="D477" s="1" t="s">
        <v>16228</v>
      </c>
      <c r="E477" t="s">
        <v>61</v>
      </c>
      <c r="F477" t="s">
        <v>61</v>
      </c>
      <c r="G477" t="s">
        <v>61</v>
      </c>
      <c r="H477" t="s">
        <v>61</v>
      </c>
      <c r="I477" t="s">
        <v>61</v>
      </c>
      <c r="J477" t="s">
        <v>62</v>
      </c>
    </row>
    <row r="478" spans="1:10" x14ac:dyDescent="0.2">
      <c r="A478" s="1" t="s">
        <v>33379</v>
      </c>
      <c r="B478" s="1" t="s">
        <v>16891</v>
      </c>
      <c r="C478" s="1" t="s">
        <v>16892</v>
      </c>
      <c r="D478" s="1" t="s">
        <v>16228</v>
      </c>
      <c r="E478" t="s">
        <v>61</v>
      </c>
      <c r="F478" t="s">
        <v>62</v>
      </c>
      <c r="G478" t="s">
        <v>62</v>
      </c>
      <c r="H478" t="s">
        <v>62</v>
      </c>
      <c r="I478" t="s">
        <v>61</v>
      </c>
      <c r="J478" t="s">
        <v>61</v>
      </c>
    </row>
    <row r="479" spans="1:10" x14ac:dyDescent="0.2">
      <c r="A479" s="1" t="s">
        <v>33380</v>
      </c>
      <c r="B479" s="1" t="s">
        <v>16893</v>
      </c>
      <c r="C479" s="1" t="s">
        <v>16894</v>
      </c>
      <c r="D479" s="1" t="s">
        <v>16228</v>
      </c>
      <c r="E479" t="s">
        <v>61</v>
      </c>
      <c r="G479" t="s">
        <v>62</v>
      </c>
      <c r="H479" t="s">
        <v>62</v>
      </c>
      <c r="I479" t="s">
        <v>61</v>
      </c>
      <c r="J479" t="s">
        <v>61</v>
      </c>
    </row>
    <row r="480" spans="1:10" x14ac:dyDescent="0.2">
      <c r="A480" s="1" t="s">
        <v>33381</v>
      </c>
      <c r="B480" s="1" t="s">
        <v>16895</v>
      </c>
      <c r="C480" s="1" t="s">
        <v>16896</v>
      </c>
      <c r="D480" s="1" t="s">
        <v>16228</v>
      </c>
      <c r="E480" t="s">
        <v>61</v>
      </c>
      <c r="F480" t="s">
        <v>61</v>
      </c>
      <c r="G480" t="s">
        <v>61</v>
      </c>
      <c r="H480" t="s">
        <v>62</v>
      </c>
      <c r="I480" t="s">
        <v>61</v>
      </c>
      <c r="J480" t="s">
        <v>62</v>
      </c>
    </row>
    <row r="481" spans="1:10" x14ac:dyDescent="0.2">
      <c r="A481" s="1" t="s">
        <v>33382</v>
      </c>
      <c r="B481" s="1" t="s">
        <v>16897</v>
      </c>
      <c r="C481" s="1" t="s">
        <v>16898</v>
      </c>
      <c r="D481" s="1" t="s">
        <v>16228</v>
      </c>
      <c r="E481" t="s">
        <v>61</v>
      </c>
      <c r="F481" t="s">
        <v>61</v>
      </c>
      <c r="G481" t="s">
        <v>61</v>
      </c>
      <c r="H481" t="s">
        <v>61</v>
      </c>
      <c r="I481" t="s">
        <v>61</v>
      </c>
      <c r="J481" t="s">
        <v>62</v>
      </c>
    </row>
    <row r="482" spans="1:10" x14ac:dyDescent="0.2">
      <c r="A482" s="1" t="s">
        <v>33383</v>
      </c>
      <c r="B482" s="1" t="s">
        <v>16899</v>
      </c>
      <c r="C482" s="1" t="s">
        <v>16900</v>
      </c>
      <c r="D482" s="1" t="s">
        <v>16228</v>
      </c>
      <c r="E482" t="s">
        <v>61</v>
      </c>
      <c r="G482" t="s">
        <v>61</v>
      </c>
      <c r="H482" t="s">
        <v>61</v>
      </c>
      <c r="I482" t="s">
        <v>61</v>
      </c>
      <c r="J482" t="s">
        <v>62</v>
      </c>
    </row>
    <row r="483" spans="1:10" x14ac:dyDescent="0.2">
      <c r="A483" s="1" t="s">
        <v>33384</v>
      </c>
      <c r="B483" s="1" t="s">
        <v>16901</v>
      </c>
      <c r="C483" s="1" t="s">
        <v>16902</v>
      </c>
      <c r="D483" s="1" t="s">
        <v>16228</v>
      </c>
      <c r="E483" t="s">
        <v>61</v>
      </c>
      <c r="F483" t="s">
        <v>61</v>
      </c>
      <c r="G483" t="s">
        <v>61</v>
      </c>
      <c r="H483" t="s">
        <v>61</v>
      </c>
      <c r="I483" t="s">
        <v>61</v>
      </c>
      <c r="J483" t="s">
        <v>62</v>
      </c>
    </row>
    <row r="484" spans="1:10" x14ac:dyDescent="0.2">
      <c r="A484" s="1" t="s">
        <v>33385</v>
      </c>
      <c r="B484" s="1" t="s">
        <v>16903</v>
      </c>
      <c r="C484" s="1" t="s">
        <v>16904</v>
      </c>
      <c r="D484" s="1" t="s">
        <v>16228</v>
      </c>
      <c r="E484" t="s">
        <v>61</v>
      </c>
      <c r="F484" t="s">
        <v>61</v>
      </c>
      <c r="G484" t="s">
        <v>61</v>
      </c>
      <c r="H484" t="s">
        <v>61</v>
      </c>
      <c r="I484" t="s">
        <v>61</v>
      </c>
      <c r="J484" t="s">
        <v>62</v>
      </c>
    </row>
    <row r="485" spans="1:10" x14ac:dyDescent="0.2">
      <c r="A485" s="1" t="s">
        <v>33386</v>
      </c>
      <c r="B485" s="1" t="s">
        <v>16905</v>
      </c>
      <c r="C485" s="1" t="s">
        <v>16906</v>
      </c>
      <c r="D485" s="1" t="s">
        <v>16228</v>
      </c>
      <c r="E485" t="s">
        <v>61</v>
      </c>
      <c r="G485" t="s">
        <v>61</v>
      </c>
      <c r="H485" t="s">
        <v>61</v>
      </c>
      <c r="I485" t="s">
        <v>61</v>
      </c>
      <c r="J485" t="s">
        <v>61</v>
      </c>
    </row>
    <row r="486" spans="1:10" x14ac:dyDescent="0.2">
      <c r="A486" s="1" t="s">
        <v>33387</v>
      </c>
      <c r="B486" s="1" t="s">
        <v>16907</v>
      </c>
      <c r="C486" s="1" t="s">
        <v>16908</v>
      </c>
      <c r="D486" s="1" t="s">
        <v>16228</v>
      </c>
      <c r="E486" t="s">
        <v>61</v>
      </c>
      <c r="G486" t="s">
        <v>62</v>
      </c>
      <c r="H486" t="s">
        <v>61</v>
      </c>
      <c r="I486" t="s">
        <v>61</v>
      </c>
      <c r="J486" t="s">
        <v>62</v>
      </c>
    </row>
    <row r="487" spans="1:10" x14ac:dyDescent="0.2">
      <c r="A487" s="1" t="s">
        <v>33388</v>
      </c>
      <c r="B487" s="1" t="s">
        <v>16909</v>
      </c>
      <c r="C487" s="1" t="s">
        <v>16910</v>
      </c>
      <c r="D487" s="1" t="s">
        <v>16228</v>
      </c>
      <c r="E487" t="s">
        <v>61</v>
      </c>
      <c r="G487" t="s">
        <v>62</v>
      </c>
      <c r="H487" t="s">
        <v>62</v>
      </c>
      <c r="I487" t="s">
        <v>61</v>
      </c>
      <c r="J487" t="s">
        <v>62</v>
      </c>
    </row>
    <row r="488" spans="1:10" x14ac:dyDescent="0.2">
      <c r="A488" s="1" t="s">
        <v>33389</v>
      </c>
      <c r="B488" s="1" t="s">
        <v>16911</v>
      </c>
      <c r="C488" s="1" t="s">
        <v>16912</v>
      </c>
      <c r="D488" s="1" t="s">
        <v>16228</v>
      </c>
      <c r="E488" t="s">
        <v>61</v>
      </c>
      <c r="G488" t="s">
        <v>62</v>
      </c>
      <c r="H488" t="s">
        <v>61</v>
      </c>
      <c r="I488" t="s">
        <v>61</v>
      </c>
      <c r="J488" t="s">
        <v>62</v>
      </c>
    </row>
    <row r="489" spans="1:10" x14ac:dyDescent="0.2">
      <c r="A489" s="1" t="s">
        <v>33390</v>
      </c>
      <c r="B489" s="1" t="s">
        <v>16913</v>
      </c>
      <c r="C489" s="1" t="s">
        <v>16914</v>
      </c>
      <c r="D489" s="1" t="s">
        <v>16228</v>
      </c>
      <c r="E489" t="s">
        <v>61</v>
      </c>
      <c r="F489" t="s">
        <v>61</v>
      </c>
      <c r="G489" t="s">
        <v>61</v>
      </c>
      <c r="H489" t="s">
        <v>61</v>
      </c>
      <c r="I489" t="s">
        <v>61</v>
      </c>
      <c r="J489" t="s">
        <v>62</v>
      </c>
    </row>
    <row r="490" spans="1:10" x14ac:dyDescent="0.2">
      <c r="A490" s="1" t="s">
        <v>33391</v>
      </c>
      <c r="B490" s="1" t="s">
        <v>16915</v>
      </c>
      <c r="C490" s="1" t="s">
        <v>16916</v>
      </c>
      <c r="D490" s="1" t="s">
        <v>16228</v>
      </c>
      <c r="E490" t="s">
        <v>61</v>
      </c>
      <c r="G490" t="s">
        <v>61</v>
      </c>
      <c r="H490" t="s">
        <v>61</v>
      </c>
      <c r="I490" t="s">
        <v>61</v>
      </c>
      <c r="J490" t="s">
        <v>62</v>
      </c>
    </row>
    <row r="491" spans="1:10" x14ac:dyDescent="0.2">
      <c r="A491" s="1" t="s">
        <v>33392</v>
      </c>
      <c r="B491" s="1" t="s">
        <v>16917</v>
      </c>
      <c r="C491" s="1" t="s">
        <v>16918</v>
      </c>
      <c r="D491" s="1" t="s">
        <v>16228</v>
      </c>
      <c r="E491" t="s">
        <v>61</v>
      </c>
      <c r="G491" t="s">
        <v>61</v>
      </c>
      <c r="H491" t="s">
        <v>61</v>
      </c>
      <c r="I491" t="s">
        <v>61</v>
      </c>
      <c r="J491" t="s">
        <v>62</v>
      </c>
    </row>
    <row r="492" spans="1:10" x14ac:dyDescent="0.2">
      <c r="A492" s="1" t="s">
        <v>33393</v>
      </c>
      <c r="B492" s="1" t="s">
        <v>16919</v>
      </c>
      <c r="C492" s="1" t="s">
        <v>16920</v>
      </c>
      <c r="D492" s="1" t="s">
        <v>16228</v>
      </c>
      <c r="E492" t="s">
        <v>61</v>
      </c>
      <c r="F492" t="s">
        <v>61</v>
      </c>
      <c r="G492" t="s">
        <v>61</v>
      </c>
      <c r="H492" t="s">
        <v>61</v>
      </c>
      <c r="I492" t="s">
        <v>61</v>
      </c>
      <c r="J492" t="s">
        <v>62</v>
      </c>
    </row>
    <row r="493" spans="1:10" x14ac:dyDescent="0.2">
      <c r="A493" s="1" t="s">
        <v>33394</v>
      </c>
      <c r="B493" s="1" t="s">
        <v>16921</v>
      </c>
      <c r="C493" s="1" t="s">
        <v>16922</v>
      </c>
      <c r="D493" s="1" t="s">
        <v>16228</v>
      </c>
      <c r="E493" t="s">
        <v>61</v>
      </c>
      <c r="F493" t="s">
        <v>61</v>
      </c>
      <c r="G493" t="s">
        <v>61</v>
      </c>
      <c r="H493" t="s">
        <v>61</v>
      </c>
      <c r="I493" t="s">
        <v>61</v>
      </c>
      <c r="J493" t="s">
        <v>62</v>
      </c>
    </row>
    <row r="494" spans="1:10" x14ac:dyDescent="0.2">
      <c r="A494" s="1" t="s">
        <v>33395</v>
      </c>
      <c r="B494" s="1" t="s">
        <v>16923</v>
      </c>
      <c r="C494" s="1" t="s">
        <v>16924</v>
      </c>
      <c r="D494" s="1" t="s">
        <v>16228</v>
      </c>
      <c r="E494" t="s">
        <v>61</v>
      </c>
      <c r="F494" t="s">
        <v>61</v>
      </c>
      <c r="G494" t="s">
        <v>61</v>
      </c>
      <c r="H494" t="s">
        <v>61</v>
      </c>
      <c r="I494" t="s">
        <v>61</v>
      </c>
      <c r="J494" t="s">
        <v>62</v>
      </c>
    </row>
    <row r="495" spans="1:10" x14ac:dyDescent="0.2">
      <c r="A495" s="1" t="s">
        <v>33396</v>
      </c>
      <c r="B495" s="1" t="s">
        <v>16925</v>
      </c>
      <c r="C495" s="1" t="s">
        <v>16926</v>
      </c>
      <c r="D495" s="1" t="s">
        <v>16228</v>
      </c>
      <c r="E495" t="s">
        <v>61</v>
      </c>
      <c r="F495" t="s">
        <v>61</v>
      </c>
      <c r="G495" t="s">
        <v>61</v>
      </c>
      <c r="H495" t="s">
        <v>61</v>
      </c>
      <c r="I495" t="s">
        <v>61</v>
      </c>
      <c r="J495" t="s">
        <v>62</v>
      </c>
    </row>
    <row r="496" spans="1:10" x14ac:dyDescent="0.2">
      <c r="A496" s="1" t="s">
        <v>33397</v>
      </c>
      <c r="B496" s="1" t="s">
        <v>16927</v>
      </c>
      <c r="C496" s="1" t="s">
        <v>16928</v>
      </c>
      <c r="D496" s="1" t="s">
        <v>16228</v>
      </c>
      <c r="E496" t="s">
        <v>61</v>
      </c>
      <c r="F496" t="s">
        <v>61</v>
      </c>
      <c r="G496" t="s">
        <v>61</v>
      </c>
      <c r="H496" t="s">
        <v>61</v>
      </c>
      <c r="I496" t="s">
        <v>61</v>
      </c>
      <c r="J496" t="s">
        <v>62</v>
      </c>
    </row>
    <row r="497" spans="1:10" x14ac:dyDescent="0.2">
      <c r="A497" s="1" t="s">
        <v>33398</v>
      </c>
      <c r="B497" s="1" t="s">
        <v>16929</v>
      </c>
      <c r="C497" s="1" t="s">
        <v>16930</v>
      </c>
      <c r="D497" s="1" t="s">
        <v>16228</v>
      </c>
      <c r="E497" t="s">
        <v>61</v>
      </c>
      <c r="F497" t="s">
        <v>62</v>
      </c>
      <c r="G497" t="s">
        <v>62</v>
      </c>
      <c r="H497" t="s">
        <v>61</v>
      </c>
      <c r="I497" t="s">
        <v>61</v>
      </c>
      <c r="J497" t="s">
        <v>62</v>
      </c>
    </row>
    <row r="498" spans="1:10" x14ac:dyDescent="0.2">
      <c r="A498" s="1" t="s">
        <v>33399</v>
      </c>
      <c r="B498" s="1" t="s">
        <v>16931</v>
      </c>
      <c r="C498" s="1" t="s">
        <v>16932</v>
      </c>
      <c r="D498" s="1" t="s">
        <v>16228</v>
      </c>
      <c r="E498" t="s">
        <v>61</v>
      </c>
      <c r="F498" t="s">
        <v>61</v>
      </c>
      <c r="G498" t="s">
        <v>61</v>
      </c>
      <c r="H498" t="s">
        <v>62</v>
      </c>
      <c r="I498" t="s">
        <v>61</v>
      </c>
      <c r="J498" t="s">
        <v>62</v>
      </c>
    </row>
    <row r="499" spans="1:10" x14ac:dyDescent="0.2">
      <c r="A499" s="1" t="s">
        <v>33400</v>
      </c>
      <c r="B499" s="1" t="s">
        <v>16933</v>
      </c>
      <c r="C499" s="1" t="s">
        <v>16934</v>
      </c>
      <c r="D499" s="1" t="s">
        <v>16228</v>
      </c>
      <c r="E499" t="s">
        <v>61</v>
      </c>
      <c r="G499" t="s">
        <v>61</v>
      </c>
      <c r="H499" t="s">
        <v>61</v>
      </c>
      <c r="I499" t="s">
        <v>61</v>
      </c>
      <c r="J499" t="s">
        <v>62</v>
      </c>
    </row>
    <row r="500" spans="1:10" x14ac:dyDescent="0.2">
      <c r="A500" s="1" t="s">
        <v>33401</v>
      </c>
      <c r="B500" s="1" t="s">
        <v>16935</v>
      </c>
      <c r="C500" s="1" t="s">
        <v>16936</v>
      </c>
      <c r="D500" s="1" t="s">
        <v>16228</v>
      </c>
      <c r="E500" t="s">
        <v>61</v>
      </c>
      <c r="G500" t="s">
        <v>61</v>
      </c>
      <c r="H500" t="s">
        <v>61</v>
      </c>
      <c r="I500" t="s">
        <v>61</v>
      </c>
      <c r="J500" t="s">
        <v>62</v>
      </c>
    </row>
    <row r="501" spans="1:10" x14ac:dyDescent="0.2">
      <c r="A501" s="1" t="s">
        <v>33402</v>
      </c>
      <c r="B501" s="1" t="s">
        <v>16937</v>
      </c>
      <c r="C501" s="1" t="s">
        <v>16938</v>
      </c>
      <c r="D501" s="1" t="s">
        <v>16228</v>
      </c>
      <c r="E501" t="s">
        <v>61</v>
      </c>
      <c r="F501" t="s">
        <v>62</v>
      </c>
      <c r="G501" t="s">
        <v>62</v>
      </c>
      <c r="H501" t="s">
        <v>61</v>
      </c>
      <c r="I501" t="s">
        <v>61</v>
      </c>
      <c r="J501" t="s">
        <v>62</v>
      </c>
    </row>
    <row r="502" spans="1:10" x14ac:dyDescent="0.2">
      <c r="A502" s="1" t="s">
        <v>33403</v>
      </c>
      <c r="B502" s="1" t="s">
        <v>16939</v>
      </c>
      <c r="C502" s="1" t="s">
        <v>16940</v>
      </c>
      <c r="D502" s="1" t="s">
        <v>16228</v>
      </c>
      <c r="E502" t="s">
        <v>61</v>
      </c>
      <c r="F502" t="s">
        <v>62</v>
      </c>
      <c r="G502" t="s">
        <v>62</v>
      </c>
      <c r="H502" t="s">
        <v>61</v>
      </c>
      <c r="I502" t="s">
        <v>61</v>
      </c>
      <c r="J502" t="s">
        <v>61</v>
      </c>
    </row>
    <row r="503" spans="1:10" x14ac:dyDescent="0.2">
      <c r="A503" s="1" t="s">
        <v>33404</v>
      </c>
      <c r="B503" s="1" t="s">
        <v>16941</v>
      </c>
      <c r="C503" s="1" t="s">
        <v>16942</v>
      </c>
      <c r="D503" s="1" t="s">
        <v>16228</v>
      </c>
      <c r="E503" t="s">
        <v>61</v>
      </c>
      <c r="F503" t="s">
        <v>61</v>
      </c>
      <c r="G503" t="s">
        <v>61</v>
      </c>
      <c r="H503" t="s">
        <v>61</v>
      </c>
      <c r="I503" t="s">
        <v>61</v>
      </c>
      <c r="J503" t="s">
        <v>62</v>
      </c>
    </row>
    <row r="504" spans="1:10" x14ac:dyDescent="0.2">
      <c r="A504" s="1" t="s">
        <v>33405</v>
      </c>
      <c r="B504" s="1" t="s">
        <v>16943</v>
      </c>
      <c r="C504" s="1" t="s">
        <v>16944</v>
      </c>
      <c r="D504" s="1" t="s">
        <v>16228</v>
      </c>
      <c r="E504" t="s">
        <v>61</v>
      </c>
      <c r="F504" t="s">
        <v>61</v>
      </c>
      <c r="G504" t="s">
        <v>61</v>
      </c>
      <c r="H504" t="s">
        <v>61</v>
      </c>
      <c r="I504" t="s">
        <v>61</v>
      </c>
      <c r="J504" t="s">
        <v>62</v>
      </c>
    </row>
    <row r="505" spans="1:10" x14ac:dyDescent="0.2">
      <c r="A505" s="1" t="s">
        <v>33406</v>
      </c>
      <c r="B505" s="1" t="s">
        <v>16945</v>
      </c>
      <c r="C505" s="1" t="s">
        <v>16946</v>
      </c>
      <c r="D505" s="1" t="s">
        <v>16228</v>
      </c>
      <c r="E505" t="s">
        <v>61</v>
      </c>
      <c r="F505" t="s">
        <v>61</v>
      </c>
      <c r="G505" t="s">
        <v>61</v>
      </c>
      <c r="H505" t="s">
        <v>61</v>
      </c>
      <c r="I505" t="s">
        <v>61</v>
      </c>
      <c r="J505" t="s">
        <v>62</v>
      </c>
    </row>
    <row r="506" spans="1:10" x14ac:dyDescent="0.2">
      <c r="A506" s="1" t="s">
        <v>33407</v>
      </c>
      <c r="B506" s="1" t="s">
        <v>16947</v>
      </c>
      <c r="C506" s="1" t="s">
        <v>16948</v>
      </c>
      <c r="D506" s="1" t="s">
        <v>16228</v>
      </c>
      <c r="E506" t="s">
        <v>61</v>
      </c>
      <c r="G506" t="s">
        <v>61</v>
      </c>
      <c r="H506" t="s">
        <v>61</v>
      </c>
      <c r="I506" t="s">
        <v>61</v>
      </c>
      <c r="J506" t="s">
        <v>61</v>
      </c>
    </row>
    <row r="507" spans="1:10" x14ac:dyDescent="0.2">
      <c r="A507" s="1" t="s">
        <v>33408</v>
      </c>
      <c r="B507" s="1" t="s">
        <v>16949</v>
      </c>
      <c r="C507" s="1" t="s">
        <v>16950</v>
      </c>
      <c r="D507" s="1" t="s">
        <v>16228</v>
      </c>
      <c r="E507" t="s">
        <v>62</v>
      </c>
      <c r="F507" t="s">
        <v>62</v>
      </c>
      <c r="G507" t="s">
        <v>62</v>
      </c>
      <c r="H507" t="s">
        <v>61</v>
      </c>
      <c r="I507" t="s">
        <v>62</v>
      </c>
      <c r="J507" t="s">
        <v>62</v>
      </c>
    </row>
    <row r="508" spans="1:10" x14ac:dyDescent="0.2">
      <c r="A508" s="1" t="s">
        <v>33409</v>
      </c>
      <c r="B508" s="1" t="s">
        <v>16951</v>
      </c>
      <c r="C508" s="1" t="s">
        <v>16952</v>
      </c>
      <c r="D508" s="1" t="s">
        <v>16228</v>
      </c>
      <c r="E508" t="s">
        <v>61</v>
      </c>
      <c r="G508" t="s">
        <v>61</v>
      </c>
      <c r="H508" t="s">
        <v>61</v>
      </c>
      <c r="I508" t="s">
        <v>61</v>
      </c>
      <c r="J508" t="s">
        <v>61</v>
      </c>
    </row>
    <row r="509" spans="1:10" x14ac:dyDescent="0.2">
      <c r="A509" s="1" t="s">
        <v>33410</v>
      </c>
      <c r="B509" s="1" t="s">
        <v>16953</v>
      </c>
      <c r="C509" s="1" t="s">
        <v>16954</v>
      </c>
      <c r="D509" s="1" t="s">
        <v>16228</v>
      </c>
      <c r="E509" t="s">
        <v>62</v>
      </c>
      <c r="G509" t="s">
        <v>62</v>
      </c>
      <c r="H509" t="s">
        <v>61</v>
      </c>
      <c r="I509" t="s">
        <v>62</v>
      </c>
      <c r="J509" t="s">
        <v>62</v>
      </c>
    </row>
    <row r="510" spans="1:10" x14ac:dyDescent="0.2">
      <c r="A510" s="1" t="s">
        <v>33411</v>
      </c>
      <c r="B510" s="1" t="s">
        <v>16955</v>
      </c>
      <c r="C510" s="1" t="s">
        <v>16956</v>
      </c>
      <c r="D510" s="1" t="s">
        <v>16228</v>
      </c>
      <c r="E510" t="s">
        <v>61</v>
      </c>
      <c r="G510" t="s">
        <v>62</v>
      </c>
      <c r="H510" t="s">
        <v>61</v>
      </c>
      <c r="I510" t="s">
        <v>61</v>
      </c>
      <c r="J510" t="s">
        <v>61</v>
      </c>
    </row>
    <row r="511" spans="1:10" x14ac:dyDescent="0.2">
      <c r="A511" s="1" t="s">
        <v>33412</v>
      </c>
      <c r="B511" s="1" t="s">
        <v>16957</v>
      </c>
      <c r="C511" s="1" t="s">
        <v>16958</v>
      </c>
      <c r="D511" s="1" t="s">
        <v>16228</v>
      </c>
      <c r="E511" t="s">
        <v>61</v>
      </c>
      <c r="G511" t="s">
        <v>61</v>
      </c>
      <c r="H511" t="s">
        <v>61</v>
      </c>
      <c r="I511" t="s">
        <v>61</v>
      </c>
      <c r="J511" t="s">
        <v>62</v>
      </c>
    </row>
    <row r="512" spans="1:10" x14ac:dyDescent="0.2">
      <c r="A512" s="1" t="s">
        <v>33413</v>
      </c>
      <c r="B512" s="1" t="s">
        <v>16959</v>
      </c>
      <c r="C512" s="1" t="s">
        <v>16960</v>
      </c>
      <c r="D512" s="1" t="s">
        <v>16228</v>
      </c>
      <c r="E512" t="s">
        <v>62</v>
      </c>
      <c r="F512" t="s">
        <v>61</v>
      </c>
      <c r="G512" t="s">
        <v>61</v>
      </c>
      <c r="H512" t="s">
        <v>61</v>
      </c>
      <c r="I512" t="s">
        <v>62</v>
      </c>
      <c r="J512" t="s">
        <v>62</v>
      </c>
    </row>
    <row r="513" spans="1:10" x14ac:dyDescent="0.2">
      <c r="A513" s="1" t="s">
        <v>33414</v>
      </c>
      <c r="B513" s="1" t="s">
        <v>16961</v>
      </c>
      <c r="C513" s="1" t="s">
        <v>16962</v>
      </c>
      <c r="D513" s="1" t="s">
        <v>16228</v>
      </c>
      <c r="E513" t="s">
        <v>61</v>
      </c>
      <c r="F513" t="s">
        <v>61</v>
      </c>
      <c r="G513" t="s">
        <v>61</v>
      </c>
      <c r="H513" t="s">
        <v>61</v>
      </c>
      <c r="I513" t="s">
        <v>61</v>
      </c>
      <c r="J513" t="s">
        <v>62</v>
      </c>
    </row>
    <row r="514" spans="1:10" x14ac:dyDescent="0.2">
      <c r="A514" s="1" t="s">
        <v>33415</v>
      </c>
      <c r="B514" s="1" t="s">
        <v>16963</v>
      </c>
      <c r="C514" s="1" t="s">
        <v>16964</v>
      </c>
      <c r="D514" s="1" t="s">
        <v>16228</v>
      </c>
      <c r="E514" t="s">
        <v>61</v>
      </c>
      <c r="F514" t="s">
        <v>61</v>
      </c>
      <c r="G514" t="s">
        <v>61</v>
      </c>
      <c r="H514" t="s">
        <v>61</v>
      </c>
      <c r="I514" t="s">
        <v>61</v>
      </c>
      <c r="J514" t="s">
        <v>62</v>
      </c>
    </row>
    <row r="515" spans="1:10" x14ac:dyDescent="0.2">
      <c r="A515" s="1" t="s">
        <v>33416</v>
      </c>
      <c r="B515" s="1" t="s">
        <v>16965</v>
      </c>
      <c r="C515" s="1" t="s">
        <v>16966</v>
      </c>
      <c r="D515" s="1" t="s">
        <v>16228</v>
      </c>
      <c r="E515" t="s">
        <v>62</v>
      </c>
      <c r="F515" t="s">
        <v>62</v>
      </c>
      <c r="G515" t="s">
        <v>62</v>
      </c>
      <c r="H515" t="s">
        <v>61</v>
      </c>
      <c r="I515" t="s">
        <v>62</v>
      </c>
      <c r="J515" t="s">
        <v>62</v>
      </c>
    </row>
    <row r="516" spans="1:10" x14ac:dyDescent="0.2">
      <c r="A516" s="1" t="s">
        <v>33417</v>
      </c>
      <c r="B516" s="1" t="s">
        <v>16967</v>
      </c>
      <c r="C516" s="1" t="s">
        <v>16968</v>
      </c>
      <c r="D516" s="1" t="s">
        <v>16228</v>
      </c>
      <c r="E516" t="s">
        <v>61</v>
      </c>
      <c r="F516" t="s">
        <v>61</v>
      </c>
      <c r="G516" t="s">
        <v>61</v>
      </c>
      <c r="H516" t="s">
        <v>61</v>
      </c>
      <c r="I516" t="s">
        <v>61</v>
      </c>
      <c r="J516" t="s">
        <v>62</v>
      </c>
    </row>
    <row r="517" spans="1:10" x14ac:dyDescent="0.2">
      <c r="A517" s="1" t="s">
        <v>33418</v>
      </c>
      <c r="B517" s="1" t="s">
        <v>16969</v>
      </c>
      <c r="C517" s="1" t="s">
        <v>16970</v>
      </c>
      <c r="D517" s="1" t="s">
        <v>16228</v>
      </c>
      <c r="E517" t="s">
        <v>61</v>
      </c>
      <c r="F517" t="s">
        <v>61</v>
      </c>
      <c r="G517" t="s">
        <v>61</v>
      </c>
      <c r="H517" t="s">
        <v>61</v>
      </c>
      <c r="I517" t="s">
        <v>61</v>
      </c>
      <c r="J517" t="s">
        <v>61</v>
      </c>
    </row>
    <row r="518" spans="1:10" x14ac:dyDescent="0.2">
      <c r="A518" s="1" t="s">
        <v>33419</v>
      </c>
      <c r="B518" s="1" t="s">
        <v>16971</v>
      </c>
      <c r="C518" s="1" t="s">
        <v>16972</v>
      </c>
      <c r="D518" s="1" t="s">
        <v>16228</v>
      </c>
      <c r="E518" t="s">
        <v>61</v>
      </c>
      <c r="F518" t="s">
        <v>61</v>
      </c>
      <c r="G518" t="s">
        <v>61</v>
      </c>
      <c r="H518" t="s">
        <v>61</v>
      </c>
      <c r="I518" t="s">
        <v>61</v>
      </c>
      <c r="J518" t="s">
        <v>62</v>
      </c>
    </row>
    <row r="519" spans="1:10" x14ac:dyDescent="0.2">
      <c r="A519" s="1" t="s">
        <v>33420</v>
      </c>
      <c r="B519" s="1" t="s">
        <v>16973</v>
      </c>
      <c r="C519" s="1" t="s">
        <v>16974</v>
      </c>
      <c r="D519" s="1" t="s">
        <v>16228</v>
      </c>
      <c r="E519" t="s">
        <v>61</v>
      </c>
      <c r="F519" t="s">
        <v>61</v>
      </c>
      <c r="G519" t="s">
        <v>61</v>
      </c>
      <c r="H519" t="s">
        <v>61</v>
      </c>
      <c r="I519" t="s">
        <v>61</v>
      </c>
      <c r="J519" t="s">
        <v>62</v>
      </c>
    </row>
    <row r="520" spans="1:10" x14ac:dyDescent="0.2">
      <c r="A520" s="1" t="s">
        <v>33421</v>
      </c>
      <c r="B520" s="1" t="s">
        <v>16975</v>
      </c>
      <c r="C520" s="1" t="s">
        <v>16976</v>
      </c>
      <c r="D520" s="1" t="s">
        <v>16228</v>
      </c>
      <c r="E520" t="s">
        <v>61</v>
      </c>
      <c r="F520" t="s">
        <v>61</v>
      </c>
      <c r="G520" t="s">
        <v>61</v>
      </c>
      <c r="H520" t="s">
        <v>61</v>
      </c>
      <c r="I520" t="s">
        <v>61</v>
      </c>
      <c r="J520" t="s">
        <v>62</v>
      </c>
    </row>
    <row r="521" spans="1:10" x14ac:dyDescent="0.2">
      <c r="A521" s="1" t="s">
        <v>33422</v>
      </c>
      <c r="B521" s="1" t="s">
        <v>16977</v>
      </c>
      <c r="C521" s="1" t="s">
        <v>16978</v>
      </c>
      <c r="D521" s="1" t="s">
        <v>16228</v>
      </c>
      <c r="E521" t="s">
        <v>61</v>
      </c>
      <c r="G521" t="s">
        <v>61</v>
      </c>
      <c r="H521" t="s">
        <v>61</v>
      </c>
      <c r="I521" t="s">
        <v>61</v>
      </c>
      <c r="J521" t="s">
        <v>62</v>
      </c>
    </row>
    <row r="522" spans="1:10" x14ac:dyDescent="0.2">
      <c r="A522" s="1" t="s">
        <v>33423</v>
      </c>
      <c r="B522" s="1" t="s">
        <v>16979</v>
      </c>
      <c r="C522" s="1" t="s">
        <v>16980</v>
      </c>
      <c r="D522" s="1" t="s">
        <v>16228</v>
      </c>
      <c r="E522" t="s">
        <v>61</v>
      </c>
      <c r="F522" t="s">
        <v>61</v>
      </c>
      <c r="G522" t="s">
        <v>61</v>
      </c>
      <c r="H522" t="s">
        <v>61</v>
      </c>
      <c r="I522" t="s">
        <v>61</v>
      </c>
      <c r="J522" t="s">
        <v>61</v>
      </c>
    </row>
    <row r="523" spans="1:10" x14ac:dyDescent="0.2">
      <c r="A523" s="1" t="s">
        <v>33424</v>
      </c>
      <c r="B523" s="1" t="s">
        <v>16981</v>
      </c>
      <c r="C523" s="1" t="s">
        <v>16982</v>
      </c>
      <c r="D523" s="1" t="s">
        <v>16228</v>
      </c>
      <c r="E523" t="s">
        <v>61</v>
      </c>
      <c r="F523" t="s">
        <v>61</v>
      </c>
      <c r="G523" t="s">
        <v>61</v>
      </c>
      <c r="H523" t="s">
        <v>61</v>
      </c>
      <c r="I523" t="s">
        <v>61</v>
      </c>
      <c r="J523" t="s">
        <v>62</v>
      </c>
    </row>
    <row r="524" spans="1:10" x14ac:dyDescent="0.2">
      <c r="A524" s="1" t="s">
        <v>33425</v>
      </c>
      <c r="B524" s="1" t="s">
        <v>16983</v>
      </c>
      <c r="C524" s="1" t="s">
        <v>16984</v>
      </c>
      <c r="D524" s="1" t="s">
        <v>16228</v>
      </c>
      <c r="E524" t="s">
        <v>61</v>
      </c>
      <c r="F524" t="s">
        <v>62</v>
      </c>
      <c r="G524" t="s">
        <v>62</v>
      </c>
      <c r="H524" t="s">
        <v>61</v>
      </c>
      <c r="I524" t="s">
        <v>61</v>
      </c>
      <c r="J524" t="s">
        <v>62</v>
      </c>
    </row>
    <row r="525" spans="1:10" x14ac:dyDescent="0.2">
      <c r="A525" s="1" t="s">
        <v>33426</v>
      </c>
      <c r="B525" s="1" t="s">
        <v>16985</v>
      </c>
      <c r="C525" s="1" t="s">
        <v>16986</v>
      </c>
      <c r="D525" s="1" t="s">
        <v>16228</v>
      </c>
      <c r="E525" t="s">
        <v>62</v>
      </c>
      <c r="G525" t="s">
        <v>62</v>
      </c>
      <c r="H525" t="s">
        <v>61</v>
      </c>
      <c r="I525" t="s">
        <v>62</v>
      </c>
      <c r="J525" t="s">
        <v>62</v>
      </c>
    </row>
    <row r="526" spans="1:10" x14ac:dyDescent="0.2">
      <c r="A526" s="1" t="s">
        <v>33427</v>
      </c>
      <c r="B526" s="1" t="s">
        <v>16987</v>
      </c>
      <c r="C526" s="1" t="s">
        <v>16988</v>
      </c>
      <c r="D526" s="1" t="s">
        <v>16228</v>
      </c>
      <c r="E526" t="s">
        <v>61</v>
      </c>
      <c r="F526" t="s">
        <v>61</v>
      </c>
      <c r="G526" t="s">
        <v>61</v>
      </c>
      <c r="H526" t="s">
        <v>62</v>
      </c>
      <c r="I526" t="s">
        <v>61</v>
      </c>
      <c r="J526" t="s">
        <v>62</v>
      </c>
    </row>
    <row r="527" spans="1:10" x14ac:dyDescent="0.2">
      <c r="A527" s="1" t="s">
        <v>33428</v>
      </c>
      <c r="B527" s="1" t="s">
        <v>16989</v>
      </c>
      <c r="C527" s="1" t="s">
        <v>16990</v>
      </c>
      <c r="D527" s="1" t="s">
        <v>16228</v>
      </c>
      <c r="E527" t="s">
        <v>61</v>
      </c>
      <c r="F527" t="s">
        <v>61</v>
      </c>
      <c r="G527" t="s">
        <v>61</v>
      </c>
      <c r="H527" t="s">
        <v>61</v>
      </c>
      <c r="I527" t="s">
        <v>61</v>
      </c>
      <c r="J527" t="s">
        <v>62</v>
      </c>
    </row>
    <row r="528" spans="1:10" x14ac:dyDescent="0.2">
      <c r="A528" s="1" t="s">
        <v>33429</v>
      </c>
      <c r="B528" s="1" t="s">
        <v>16991</v>
      </c>
      <c r="C528" s="1" t="s">
        <v>16992</v>
      </c>
      <c r="D528" s="1" t="s">
        <v>16228</v>
      </c>
      <c r="E528" t="s">
        <v>61</v>
      </c>
      <c r="F528" t="s">
        <v>61</v>
      </c>
      <c r="G528" t="s">
        <v>61</v>
      </c>
      <c r="H528" t="s">
        <v>61</v>
      </c>
      <c r="I528" t="s">
        <v>61</v>
      </c>
      <c r="J528" t="s">
        <v>62</v>
      </c>
    </row>
    <row r="529" spans="1:10" x14ac:dyDescent="0.2">
      <c r="A529" s="1" t="s">
        <v>33430</v>
      </c>
      <c r="B529" s="1" t="s">
        <v>16993</v>
      </c>
      <c r="C529" s="1" t="s">
        <v>16994</v>
      </c>
      <c r="D529" s="1" t="s">
        <v>16228</v>
      </c>
      <c r="E529" t="s">
        <v>61</v>
      </c>
      <c r="F529" t="s">
        <v>61</v>
      </c>
      <c r="G529" t="s">
        <v>61</v>
      </c>
      <c r="H529" t="s">
        <v>61</v>
      </c>
      <c r="I529" t="s">
        <v>61</v>
      </c>
      <c r="J529" t="s">
        <v>62</v>
      </c>
    </row>
    <row r="530" spans="1:10" x14ac:dyDescent="0.2">
      <c r="A530" s="1" t="s">
        <v>33431</v>
      </c>
      <c r="B530" s="1" t="s">
        <v>16995</v>
      </c>
      <c r="C530" s="1" t="s">
        <v>16996</v>
      </c>
      <c r="D530" s="1" t="s">
        <v>16228</v>
      </c>
      <c r="E530" t="s">
        <v>61</v>
      </c>
      <c r="F530" t="s">
        <v>61</v>
      </c>
      <c r="G530" t="s">
        <v>61</v>
      </c>
      <c r="H530" t="s">
        <v>61</v>
      </c>
      <c r="I530" t="s">
        <v>61</v>
      </c>
      <c r="J530" t="s">
        <v>62</v>
      </c>
    </row>
    <row r="531" spans="1:10" x14ac:dyDescent="0.2">
      <c r="A531" s="1" t="s">
        <v>33432</v>
      </c>
      <c r="B531" s="1" t="s">
        <v>16997</v>
      </c>
      <c r="C531" s="1" t="s">
        <v>16998</v>
      </c>
      <c r="D531" s="1" t="s">
        <v>16228</v>
      </c>
      <c r="E531" t="s">
        <v>61</v>
      </c>
      <c r="F531" t="s">
        <v>61</v>
      </c>
      <c r="G531" t="s">
        <v>61</v>
      </c>
      <c r="H531" t="s">
        <v>61</v>
      </c>
      <c r="I531" t="s">
        <v>61</v>
      </c>
      <c r="J531" t="s">
        <v>62</v>
      </c>
    </row>
    <row r="532" spans="1:10" x14ac:dyDescent="0.2">
      <c r="A532" s="1" t="s">
        <v>33433</v>
      </c>
      <c r="B532" s="1" t="s">
        <v>16999</v>
      </c>
      <c r="C532" s="1" t="s">
        <v>17000</v>
      </c>
      <c r="D532" s="1" t="s">
        <v>16228</v>
      </c>
      <c r="E532" t="s">
        <v>62</v>
      </c>
      <c r="F532" t="s">
        <v>61</v>
      </c>
      <c r="G532" t="s">
        <v>61</v>
      </c>
      <c r="H532" t="s">
        <v>61</v>
      </c>
      <c r="I532" t="s">
        <v>61</v>
      </c>
      <c r="J532" t="s">
        <v>62</v>
      </c>
    </row>
    <row r="533" spans="1:10" x14ac:dyDescent="0.2">
      <c r="A533" s="1" t="s">
        <v>33434</v>
      </c>
      <c r="B533" s="1" t="s">
        <v>17001</v>
      </c>
      <c r="C533" s="1" t="s">
        <v>17002</v>
      </c>
      <c r="D533" s="1" t="s">
        <v>16228</v>
      </c>
      <c r="E533" t="s">
        <v>61</v>
      </c>
      <c r="F533" t="s">
        <v>61</v>
      </c>
      <c r="G533" t="s">
        <v>61</v>
      </c>
      <c r="H533" t="s">
        <v>61</v>
      </c>
      <c r="I533" t="s">
        <v>61</v>
      </c>
      <c r="J533" t="s">
        <v>62</v>
      </c>
    </row>
    <row r="534" spans="1:10" x14ac:dyDescent="0.2">
      <c r="A534" s="1" t="s">
        <v>33435</v>
      </c>
      <c r="B534" s="1" t="s">
        <v>17003</v>
      </c>
      <c r="C534" s="1" t="s">
        <v>17004</v>
      </c>
      <c r="D534" s="1" t="s">
        <v>16228</v>
      </c>
      <c r="E534" t="s">
        <v>61</v>
      </c>
      <c r="F534" t="s">
        <v>61</v>
      </c>
      <c r="G534" t="s">
        <v>61</v>
      </c>
      <c r="H534" t="s">
        <v>61</v>
      </c>
      <c r="I534" t="s">
        <v>61</v>
      </c>
      <c r="J534" t="s">
        <v>62</v>
      </c>
    </row>
    <row r="535" spans="1:10" x14ac:dyDescent="0.2">
      <c r="A535" s="1" t="s">
        <v>33436</v>
      </c>
      <c r="B535" s="1" t="s">
        <v>17005</v>
      </c>
      <c r="C535" s="1" t="s">
        <v>17006</v>
      </c>
      <c r="D535" s="1" t="s">
        <v>16228</v>
      </c>
      <c r="E535" t="s">
        <v>61</v>
      </c>
      <c r="F535" t="s">
        <v>62</v>
      </c>
      <c r="G535" t="s">
        <v>62</v>
      </c>
      <c r="H535" t="s">
        <v>61</v>
      </c>
      <c r="I535" t="s">
        <v>61</v>
      </c>
      <c r="J535" t="s">
        <v>62</v>
      </c>
    </row>
    <row r="536" spans="1:10" x14ac:dyDescent="0.2">
      <c r="A536" s="1" t="s">
        <v>33437</v>
      </c>
      <c r="B536" s="1" t="s">
        <v>17007</v>
      </c>
      <c r="C536" s="1" t="s">
        <v>17008</v>
      </c>
      <c r="D536" s="1" t="s">
        <v>16228</v>
      </c>
      <c r="E536" t="s">
        <v>61</v>
      </c>
      <c r="F536" t="s">
        <v>62</v>
      </c>
      <c r="G536" t="s">
        <v>62</v>
      </c>
      <c r="H536" t="s">
        <v>61</v>
      </c>
      <c r="I536" t="s">
        <v>61</v>
      </c>
      <c r="J536" t="s">
        <v>62</v>
      </c>
    </row>
    <row r="537" spans="1:10" x14ac:dyDescent="0.2">
      <c r="A537" s="1" t="s">
        <v>33438</v>
      </c>
      <c r="B537" s="1" t="s">
        <v>17009</v>
      </c>
      <c r="C537" s="1" t="s">
        <v>17010</v>
      </c>
      <c r="D537" s="1" t="s">
        <v>16228</v>
      </c>
      <c r="E537" t="s">
        <v>62</v>
      </c>
      <c r="F537" t="s">
        <v>61</v>
      </c>
      <c r="G537" t="s">
        <v>61</v>
      </c>
      <c r="H537" t="s">
        <v>61</v>
      </c>
      <c r="I537" t="s">
        <v>61</v>
      </c>
      <c r="J537" t="s">
        <v>62</v>
      </c>
    </row>
    <row r="538" spans="1:10" x14ac:dyDescent="0.2">
      <c r="A538" s="1" t="s">
        <v>33439</v>
      </c>
      <c r="B538" s="1" t="s">
        <v>17011</v>
      </c>
      <c r="C538" s="1" t="s">
        <v>17012</v>
      </c>
      <c r="D538" s="1" t="s">
        <v>16228</v>
      </c>
      <c r="E538" t="s">
        <v>61</v>
      </c>
      <c r="F538" t="s">
        <v>61</v>
      </c>
      <c r="G538" t="s">
        <v>61</v>
      </c>
      <c r="H538" t="s">
        <v>61</v>
      </c>
      <c r="I538" t="s">
        <v>61</v>
      </c>
      <c r="J538" t="s">
        <v>62</v>
      </c>
    </row>
    <row r="539" spans="1:10" x14ac:dyDescent="0.2">
      <c r="A539" s="1" t="s">
        <v>33440</v>
      </c>
      <c r="B539" s="1" t="s">
        <v>17013</v>
      </c>
      <c r="C539" s="1" t="s">
        <v>17014</v>
      </c>
      <c r="D539" s="1" t="s">
        <v>16228</v>
      </c>
      <c r="E539" t="s">
        <v>61</v>
      </c>
      <c r="F539" t="s">
        <v>61</v>
      </c>
      <c r="G539" t="s">
        <v>61</v>
      </c>
      <c r="H539" t="s">
        <v>61</v>
      </c>
      <c r="I539" t="s">
        <v>61</v>
      </c>
      <c r="J539" t="s">
        <v>62</v>
      </c>
    </row>
    <row r="540" spans="1:10" x14ac:dyDescent="0.2">
      <c r="A540" s="1" t="s">
        <v>33441</v>
      </c>
      <c r="B540" s="1" t="s">
        <v>17015</v>
      </c>
      <c r="C540" s="1" t="s">
        <v>17016</v>
      </c>
      <c r="D540" s="1" t="s">
        <v>16228</v>
      </c>
      <c r="E540" t="s">
        <v>61</v>
      </c>
      <c r="F540" t="s">
        <v>61</v>
      </c>
      <c r="G540" t="s">
        <v>61</v>
      </c>
      <c r="H540" t="s">
        <v>61</v>
      </c>
      <c r="I540" t="s">
        <v>61</v>
      </c>
      <c r="J540" t="s">
        <v>62</v>
      </c>
    </row>
    <row r="541" spans="1:10" x14ac:dyDescent="0.2">
      <c r="A541" s="1" t="s">
        <v>33442</v>
      </c>
      <c r="B541" s="1" t="s">
        <v>17017</v>
      </c>
      <c r="C541" s="1" t="s">
        <v>17018</v>
      </c>
      <c r="D541" s="1" t="s">
        <v>16228</v>
      </c>
      <c r="E541" t="s">
        <v>62</v>
      </c>
      <c r="G541" t="s">
        <v>62</v>
      </c>
      <c r="H541" t="s">
        <v>62</v>
      </c>
      <c r="I541" t="s">
        <v>62</v>
      </c>
      <c r="J541" t="s">
        <v>62</v>
      </c>
    </row>
    <row r="542" spans="1:10" x14ac:dyDescent="0.2">
      <c r="A542" s="1" t="s">
        <v>33443</v>
      </c>
      <c r="B542" s="1" t="s">
        <v>17019</v>
      </c>
      <c r="C542" s="1" t="s">
        <v>17020</v>
      </c>
      <c r="D542" s="1" t="s">
        <v>16228</v>
      </c>
      <c r="E542" t="s">
        <v>61</v>
      </c>
      <c r="F542" t="s">
        <v>61</v>
      </c>
      <c r="G542" t="s">
        <v>61</v>
      </c>
      <c r="H542" t="s">
        <v>62</v>
      </c>
      <c r="I542" t="s">
        <v>61</v>
      </c>
      <c r="J542" t="s">
        <v>62</v>
      </c>
    </row>
    <row r="543" spans="1:10" x14ac:dyDescent="0.2">
      <c r="A543" s="1" t="s">
        <v>33444</v>
      </c>
      <c r="B543" s="1" t="s">
        <v>17021</v>
      </c>
      <c r="C543" s="1" t="s">
        <v>17022</v>
      </c>
      <c r="D543" s="1" t="s">
        <v>16228</v>
      </c>
      <c r="E543" t="s">
        <v>61</v>
      </c>
      <c r="F543" t="s">
        <v>61</v>
      </c>
      <c r="G543" t="s">
        <v>61</v>
      </c>
      <c r="H543" t="s">
        <v>61</v>
      </c>
      <c r="I543" t="s">
        <v>61</v>
      </c>
      <c r="J543" t="s">
        <v>61</v>
      </c>
    </row>
    <row r="544" spans="1:10" x14ac:dyDescent="0.2">
      <c r="A544" s="1" t="s">
        <v>33445</v>
      </c>
      <c r="B544" s="1" t="s">
        <v>17023</v>
      </c>
      <c r="C544" s="1" t="s">
        <v>17024</v>
      </c>
      <c r="D544" s="1" t="s">
        <v>16228</v>
      </c>
      <c r="E544" t="s">
        <v>62</v>
      </c>
      <c r="F544" t="s">
        <v>62</v>
      </c>
      <c r="G544" t="s">
        <v>62</v>
      </c>
      <c r="H544" t="s">
        <v>61</v>
      </c>
      <c r="I544" t="s">
        <v>62</v>
      </c>
      <c r="J544" t="s">
        <v>62</v>
      </c>
    </row>
    <row r="545" spans="1:10" x14ac:dyDescent="0.2">
      <c r="A545" s="1" t="s">
        <v>33446</v>
      </c>
      <c r="B545" s="1" t="s">
        <v>17025</v>
      </c>
      <c r="C545" s="1" t="s">
        <v>17026</v>
      </c>
      <c r="D545" s="1" t="s">
        <v>16228</v>
      </c>
      <c r="E545" t="s">
        <v>61</v>
      </c>
      <c r="G545" t="s">
        <v>61</v>
      </c>
      <c r="H545" t="s">
        <v>61</v>
      </c>
      <c r="I545" t="s">
        <v>61</v>
      </c>
      <c r="J545" t="s">
        <v>62</v>
      </c>
    </row>
    <row r="546" spans="1:10" x14ac:dyDescent="0.2">
      <c r="A546" s="1" t="s">
        <v>33447</v>
      </c>
      <c r="B546" s="1" t="s">
        <v>17027</v>
      </c>
      <c r="C546" s="1" t="s">
        <v>17028</v>
      </c>
      <c r="D546" s="1" t="s">
        <v>16228</v>
      </c>
      <c r="E546" t="s">
        <v>61</v>
      </c>
      <c r="G546" t="s">
        <v>61</v>
      </c>
      <c r="H546" t="s">
        <v>61</v>
      </c>
      <c r="I546" t="s">
        <v>61</v>
      </c>
      <c r="J546" t="s">
        <v>62</v>
      </c>
    </row>
    <row r="547" spans="1:10" x14ac:dyDescent="0.2">
      <c r="A547" s="1" t="s">
        <v>33448</v>
      </c>
      <c r="B547" s="1" t="s">
        <v>17029</v>
      </c>
      <c r="C547" s="1" t="s">
        <v>17030</v>
      </c>
      <c r="D547" s="1" t="s">
        <v>16228</v>
      </c>
      <c r="E547" t="s">
        <v>61</v>
      </c>
      <c r="G547" t="s">
        <v>61</v>
      </c>
      <c r="H547" t="s">
        <v>61</v>
      </c>
      <c r="I547" t="s">
        <v>61</v>
      </c>
      <c r="J547" t="s">
        <v>62</v>
      </c>
    </row>
    <row r="548" spans="1:10" x14ac:dyDescent="0.2">
      <c r="A548" s="1" t="s">
        <v>33449</v>
      </c>
      <c r="B548" s="1" t="s">
        <v>17031</v>
      </c>
      <c r="C548" s="1" t="s">
        <v>17032</v>
      </c>
      <c r="D548" s="1" t="s">
        <v>16228</v>
      </c>
      <c r="E548" t="s">
        <v>61</v>
      </c>
      <c r="G548" t="s">
        <v>61</v>
      </c>
      <c r="H548" t="s">
        <v>61</v>
      </c>
      <c r="I548" t="s">
        <v>61</v>
      </c>
      <c r="J548" t="s">
        <v>62</v>
      </c>
    </row>
    <row r="549" spans="1:10" x14ac:dyDescent="0.2">
      <c r="A549" s="1" t="s">
        <v>33450</v>
      </c>
      <c r="B549" s="1" t="s">
        <v>17033</v>
      </c>
      <c r="C549" s="1" t="s">
        <v>17034</v>
      </c>
      <c r="D549" s="1" t="s">
        <v>16228</v>
      </c>
      <c r="E549" t="s">
        <v>61</v>
      </c>
      <c r="G549" t="s">
        <v>61</v>
      </c>
      <c r="H549" t="s">
        <v>61</v>
      </c>
      <c r="I549" t="s">
        <v>61</v>
      </c>
      <c r="J549" t="s">
        <v>62</v>
      </c>
    </row>
    <row r="550" spans="1:10" x14ac:dyDescent="0.2">
      <c r="A550" s="1" t="s">
        <v>33451</v>
      </c>
      <c r="B550" s="1" t="s">
        <v>17035</v>
      </c>
      <c r="C550" s="1" t="s">
        <v>17036</v>
      </c>
      <c r="D550" s="1" t="s">
        <v>16228</v>
      </c>
      <c r="E550" t="s">
        <v>61</v>
      </c>
      <c r="G550" t="s">
        <v>61</v>
      </c>
      <c r="H550" t="s">
        <v>61</v>
      </c>
      <c r="I550" t="s">
        <v>61</v>
      </c>
      <c r="J550" t="s">
        <v>61</v>
      </c>
    </row>
    <row r="551" spans="1:10" x14ac:dyDescent="0.2">
      <c r="A551" s="1" t="s">
        <v>33452</v>
      </c>
      <c r="B551" s="1" t="s">
        <v>17037</v>
      </c>
      <c r="C551" s="1" t="s">
        <v>17038</v>
      </c>
      <c r="D551" s="1" t="s">
        <v>16228</v>
      </c>
      <c r="E551" t="s">
        <v>61</v>
      </c>
      <c r="G551" t="s">
        <v>61</v>
      </c>
      <c r="H551" t="s">
        <v>61</v>
      </c>
      <c r="I551" t="s">
        <v>61</v>
      </c>
      <c r="J551" t="s">
        <v>62</v>
      </c>
    </row>
    <row r="552" spans="1:10" x14ac:dyDescent="0.2">
      <c r="A552" s="1" t="s">
        <v>33453</v>
      </c>
      <c r="B552" s="1" t="s">
        <v>17039</v>
      </c>
      <c r="C552" s="1" t="s">
        <v>17040</v>
      </c>
      <c r="D552" s="1" t="s">
        <v>16228</v>
      </c>
      <c r="E552" t="s">
        <v>61</v>
      </c>
      <c r="G552" t="s">
        <v>61</v>
      </c>
      <c r="H552" t="s">
        <v>61</v>
      </c>
      <c r="I552" t="s">
        <v>62</v>
      </c>
      <c r="J552" t="s">
        <v>62</v>
      </c>
    </row>
    <row r="553" spans="1:10" x14ac:dyDescent="0.2">
      <c r="A553" s="1" t="s">
        <v>33454</v>
      </c>
      <c r="B553" s="1" t="s">
        <v>17041</v>
      </c>
      <c r="C553" s="1" t="s">
        <v>17042</v>
      </c>
      <c r="D553" s="1" t="s">
        <v>16228</v>
      </c>
      <c r="E553" t="s">
        <v>61</v>
      </c>
      <c r="G553" t="s">
        <v>61</v>
      </c>
      <c r="H553" t="s">
        <v>62</v>
      </c>
      <c r="I553" t="s">
        <v>61</v>
      </c>
      <c r="J553" t="s">
        <v>62</v>
      </c>
    </row>
    <row r="554" spans="1:10" x14ac:dyDescent="0.2">
      <c r="A554" s="1" t="s">
        <v>33455</v>
      </c>
      <c r="B554" s="1" t="s">
        <v>17043</v>
      </c>
      <c r="C554" s="1" t="s">
        <v>17044</v>
      </c>
      <c r="D554" s="1" t="s">
        <v>16228</v>
      </c>
      <c r="E554" t="s">
        <v>61</v>
      </c>
      <c r="G554" t="s">
        <v>61</v>
      </c>
      <c r="H554" t="s">
        <v>61</v>
      </c>
      <c r="I554" t="s">
        <v>61</v>
      </c>
      <c r="J554" t="s">
        <v>61</v>
      </c>
    </row>
    <row r="555" spans="1:10" x14ac:dyDescent="0.2">
      <c r="A555" s="1" t="s">
        <v>33456</v>
      </c>
      <c r="B555" s="1" t="s">
        <v>14688</v>
      </c>
      <c r="C555" s="1" t="s">
        <v>17045</v>
      </c>
      <c r="D555" s="1" t="s">
        <v>16228</v>
      </c>
      <c r="E555" t="s">
        <v>61</v>
      </c>
      <c r="G555" t="s">
        <v>61</v>
      </c>
      <c r="H555" t="s">
        <v>61</v>
      </c>
      <c r="I555" t="s">
        <v>61</v>
      </c>
      <c r="J555" t="s">
        <v>62</v>
      </c>
    </row>
    <row r="556" spans="1:10" x14ac:dyDescent="0.2">
      <c r="A556" s="1" t="s">
        <v>33457</v>
      </c>
      <c r="B556" s="1" t="s">
        <v>17046</v>
      </c>
      <c r="C556" s="1" t="s">
        <v>17047</v>
      </c>
      <c r="D556" s="1" t="s">
        <v>16228</v>
      </c>
      <c r="E556" t="s">
        <v>62</v>
      </c>
      <c r="G556" t="s">
        <v>62</v>
      </c>
      <c r="H556" t="s">
        <v>61</v>
      </c>
      <c r="I556" t="s">
        <v>62</v>
      </c>
      <c r="J556" t="s">
        <v>62</v>
      </c>
    </row>
    <row r="557" spans="1:10" x14ac:dyDescent="0.2">
      <c r="A557" s="1" t="s">
        <v>33458</v>
      </c>
      <c r="B557" s="1" t="s">
        <v>17048</v>
      </c>
      <c r="C557" s="1" t="s">
        <v>17049</v>
      </c>
      <c r="D557" s="1" t="s">
        <v>16228</v>
      </c>
      <c r="E557" t="s">
        <v>61</v>
      </c>
      <c r="G557" t="s">
        <v>61</v>
      </c>
      <c r="H557" t="s">
        <v>61</v>
      </c>
      <c r="I557" t="s">
        <v>61</v>
      </c>
      <c r="J557" t="s">
        <v>62</v>
      </c>
    </row>
    <row r="558" spans="1:10" x14ac:dyDescent="0.2">
      <c r="A558" s="1" t="s">
        <v>33459</v>
      </c>
      <c r="B558" s="1" t="s">
        <v>17050</v>
      </c>
      <c r="C558" s="1" t="s">
        <v>17051</v>
      </c>
      <c r="D558" s="1" t="s">
        <v>16228</v>
      </c>
      <c r="E558" t="s">
        <v>61</v>
      </c>
      <c r="G558" t="s">
        <v>61</v>
      </c>
      <c r="H558" t="s">
        <v>61</v>
      </c>
      <c r="I558" t="s">
        <v>61</v>
      </c>
      <c r="J558" t="s">
        <v>62</v>
      </c>
    </row>
    <row r="559" spans="1:10" x14ac:dyDescent="0.2">
      <c r="A559" s="1" t="s">
        <v>33460</v>
      </c>
      <c r="B559" s="1" t="s">
        <v>17052</v>
      </c>
      <c r="C559" s="1" t="s">
        <v>17053</v>
      </c>
      <c r="D559" s="1" t="s">
        <v>16228</v>
      </c>
      <c r="E559" t="s">
        <v>61</v>
      </c>
      <c r="G559" t="s">
        <v>61</v>
      </c>
      <c r="H559" t="s">
        <v>61</v>
      </c>
      <c r="I559" t="s">
        <v>61</v>
      </c>
      <c r="J559" t="s">
        <v>62</v>
      </c>
    </row>
    <row r="560" spans="1:10" x14ac:dyDescent="0.2">
      <c r="A560" s="1" t="s">
        <v>33461</v>
      </c>
      <c r="B560" s="1" t="s">
        <v>17054</v>
      </c>
      <c r="C560" s="1" t="s">
        <v>17055</v>
      </c>
      <c r="D560" s="1" t="s">
        <v>16228</v>
      </c>
      <c r="E560" t="s">
        <v>61</v>
      </c>
      <c r="G560" t="s">
        <v>61</v>
      </c>
      <c r="H560" t="s">
        <v>62</v>
      </c>
      <c r="I560" t="s">
        <v>61</v>
      </c>
      <c r="J560" t="s">
        <v>62</v>
      </c>
    </row>
    <row r="561" spans="1:10" x14ac:dyDescent="0.2">
      <c r="A561" s="1" t="s">
        <v>33462</v>
      </c>
      <c r="B561" s="1" t="s">
        <v>17056</v>
      </c>
      <c r="C561" s="1" t="s">
        <v>17057</v>
      </c>
      <c r="D561" s="1" t="s">
        <v>16228</v>
      </c>
      <c r="E561" t="s">
        <v>61</v>
      </c>
      <c r="G561" t="s">
        <v>61</v>
      </c>
      <c r="H561" t="s">
        <v>61</v>
      </c>
      <c r="I561" t="s">
        <v>61</v>
      </c>
      <c r="J561" t="s">
        <v>62</v>
      </c>
    </row>
    <row r="562" spans="1:10" x14ac:dyDescent="0.2">
      <c r="A562" s="1" t="s">
        <v>33463</v>
      </c>
      <c r="B562" s="1" t="s">
        <v>17058</v>
      </c>
      <c r="C562" s="1" t="s">
        <v>17059</v>
      </c>
      <c r="D562" s="1" t="s">
        <v>16228</v>
      </c>
      <c r="E562" t="s">
        <v>61</v>
      </c>
      <c r="G562" t="s">
        <v>61</v>
      </c>
      <c r="H562" t="s">
        <v>61</v>
      </c>
      <c r="I562" t="s">
        <v>61</v>
      </c>
      <c r="J562" t="s">
        <v>62</v>
      </c>
    </row>
    <row r="563" spans="1:10" x14ac:dyDescent="0.2">
      <c r="A563" s="1" t="s">
        <v>33464</v>
      </c>
      <c r="B563" s="1" t="s">
        <v>17060</v>
      </c>
      <c r="C563" s="1" t="s">
        <v>17061</v>
      </c>
      <c r="D563" s="1" t="s">
        <v>16228</v>
      </c>
      <c r="E563" t="s">
        <v>62</v>
      </c>
      <c r="G563" t="s">
        <v>61</v>
      </c>
      <c r="H563" t="s">
        <v>61</v>
      </c>
      <c r="I563" t="s">
        <v>62</v>
      </c>
      <c r="J563" t="s">
        <v>62</v>
      </c>
    </row>
    <row r="564" spans="1:10" x14ac:dyDescent="0.2">
      <c r="A564" s="1" t="s">
        <v>33465</v>
      </c>
      <c r="B564" s="1" t="s">
        <v>17062</v>
      </c>
      <c r="C564" s="1" t="s">
        <v>17063</v>
      </c>
      <c r="D564" s="1" t="s">
        <v>16228</v>
      </c>
      <c r="E564" t="s">
        <v>61</v>
      </c>
      <c r="G564" t="s">
        <v>61</v>
      </c>
      <c r="H564" t="s">
        <v>61</v>
      </c>
      <c r="I564" t="s">
        <v>61</v>
      </c>
      <c r="J564" t="s">
        <v>62</v>
      </c>
    </row>
    <row r="565" spans="1:10" x14ac:dyDescent="0.2">
      <c r="A565" s="1" t="s">
        <v>33466</v>
      </c>
      <c r="B565" s="1" t="s">
        <v>17064</v>
      </c>
      <c r="C565" s="1" t="s">
        <v>17065</v>
      </c>
      <c r="D565" s="1" t="s">
        <v>16228</v>
      </c>
      <c r="E565" t="s">
        <v>61</v>
      </c>
      <c r="G565" t="s">
        <v>61</v>
      </c>
      <c r="H565" t="s">
        <v>62</v>
      </c>
      <c r="I565" t="s">
        <v>61</v>
      </c>
      <c r="J565" t="s">
        <v>62</v>
      </c>
    </row>
    <row r="566" spans="1:10" x14ac:dyDescent="0.2">
      <c r="A566" s="1" t="s">
        <v>33467</v>
      </c>
      <c r="B566" s="1" t="s">
        <v>17066</v>
      </c>
      <c r="C566" s="1" t="s">
        <v>17067</v>
      </c>
      <c r="D566" s="1" t="s">
        <v>16228</v>
      </c>
      <c r="E566" t="s">
        <v>61</v>
      </c>
      <c r="G566" t="s">
        <v>61</v>
      </c>
      <c r="H566" t="s">
        <v>61</v>
      </c>
      <c r="I566" t="s">
        <v>61</v>
      </c>
      <c r="J566" t="s">
        <v>62</v>
      </c>
    </row>
    <row r="567" spans="1:10" x14ac:dyDescent="0.2">
      <c r="A567" s="1" t="s">
        <v>33468</v>
      </c>
      <c r="B567" s="1" t="s">
        <v>17068</v>
      </c>
      <c r="C567" s="1" t="s">
        <v>17069</v>
      </c>
      <c r="D567" s="1" t="s">
        <v>16228</v>
      </c>
      <c r="E567" t="s">
        <v>61</v>
      </c>
      <c r="G567" t="s">
        <v>61</v>
      </c>
      <c r="H567" t="s">
        <v>61</v>
      </c>
      <c r="I567" t="s">
        <v>61</v>
      </c>
      <c r="J567" t="s">
        <v>61</v>
      </c>
    </row>
    <row r="568" spans="1:10" x14ac:dyDescent="0.2">
      <c r="A568" s="1" t="s">
        <v>33469</v>
      </c>
      <c r="B568" s="1" t="s">
        <v>17070</v>
      </c>
      <c r="C568" s="1" t="s">
        <v>17071</v>
      </c>
      <c r="D568" s="1" t="s">
        <v>16228</v>
      </c>
      <c r="E568" t="s">
        <v>61</v>
      </c>
      <c r="G568" t="s">
        <v>61</v>
      </c>
      <c r="H568" t="s">
        <v>61</v>
      </c>
      <c r="I568" t="s">
        <v>61</v>
      </c>
      <c r="J568" t="s">
        <v>62</v>
      </c>
    </row>
    <row r="569" spans="1:10" x14ac:dyDescent="0.2">
      <c r="A569" s="1" t="s">
        <v>33470</v>
      </c>
      <c r="B569" s="1" t="s">
        <v>17072</v>
      </c>
      <c r="C569" s="1" t="s">
        <v>17073</v>
      </c>
      <c r="D569" s="1" t="s">
        <v>16228</v>
      </c>
      <c r="E569" t="s">
        <v>61</v>
      </c>
      <c r="G569" t="s">
        <v>61</v>
      </c>
      <c r="H569" t="s">
        <v>61</v>
      </c>
      <c r="I569" t="s">
        <v>61</v>
      </c>
      <c r="J569" t="s">
        <v>62</v>
      </c>
    </row>
    <row r="570" spans="1:10" x14ac:dyDescent="0.2">
      <c r="A570" s="1" t="s">
        <v>33471</v>
      </c>
      <c r="B570" s="1" t="s">
        <v>17074</v>
      </c>
      <c r="C570" s="1" t="s">
        <v>17075</v>
      </c>
      <c r="D570" s="1" t="s">
        <v>16228</v>
      </c>
      <c r="E570" t="s">
        <v>61</v>
      </c>
      <c r="G570" t="s">
        <v>61</v>
      </c>
      <c r="H570" t="s">
        <v>62</v>
      </c>
      <c r="I570" t="s">
        <v>61</v>
      </c>
      <c r="J570" t="s">
        <v>62</v>
      </c>
    </row>
    <row r="571" spans="1:10" x14ac:dyDescent="0.2">
      <c r="A571" s="1" t="s">
        <v>33472</v>
      </c>
      <c r="B571" s="1" t="s">
        <v>17076</v>
      </c>
      <c r="C571" s="1" t="s">
        <v>17077</v>
      </c>
      <c r="D571" s="1" t="s">
        <v>16228</v>
      </c>
      <c r="E571" t="s">
        <v>61</v>
      </c>
      <c r="G571" t="s">
        <v>61</v>
      </c>
      <c r="H571" t="s">
        <v>61</v>
      </c>
      <c r="I571" t="s">
        <v>61</v>
      </c>
      <c r="J571" t="s">
        <v>62</v>
      </c>
    </row>
    <row r="572" spans="1:10" x14ac:dyDescent="0.2">
      <c r="A572" s="1" t="s">
        <v>33473</v>
      </c>
      <c r="B572" s="1" t="s">
        <v>17078</v>
      </c>
      <c r="C572" s="1" t="s">
        <v>17079</v>
      </c>
      <c r="D572" s="1" t="s">
        <v>16228</v>
      </c>
      <c r="E572" t="s">
        <v>61</v>
      </c>
      <c r="G572" t="s">
        <v>62</v>
      </c>
      <c r="H572" t="s">
        <v>61</v>
      </c>
      <c r="I572" t="s">
        <v>61</v>
      </c>
      <c r="J572" t="s">
        <v>62</v>
      </c>
    </row>
    <row r="573" spans="1:10" x14ac:dyDescent="0.2">
      <c r="A573" s="1" t="s">
        <v>33474</v>
      </c>
      <c r="B573" s="1" t="s">
        <v>17080</v>
      </c>
      <c r="C573" s="1" t="s">
        <v>17081</v>
      </c>
      <c r="D573" s="1" t="s">
        <v>16228</v>
      </c>
      <c r="E573" t="s">
        <v>61</v>
      </c>
      <c r="G573" t="s">
        <v>61</v>
      </c>
      <c r="H573" t="s">
        <v>61</v>
      </c>
      <c r="I573" t="s">
        <v>61</v>
      </c>
      <c r="J573" t="s">
        <v>62</v>
      </c>
    </row>
    <row r="574" spans="1:10" x14ac:dyDescent="0.2">
      <c r="A574" s="1" t="s">
        <v>33475</v>
      </c>
      <c r="B574" s="1" t="s">
        <v>17082</v>
      </c>
      <c r="C574" s="1" t="s">
        <v>17083</v>
      </c>
      <c r="D574" s="1" t="s">
        <v>16228</v>
      </c>
      <c r="E574" t="s">
        <v>61</v>
      </c>
      <c r="G574" t="s">
        <v>61</v>
      </c>
      <c r="H574" t="s">
        <v>61</v>
      </c>
      <c r="I574" t="s">
        <v>61</v>
      </c>
      <c r="J574" t="s">
        <v>62</v>
      </c>
    </row>
    <row r="575" spans="1:10" x14ac:dyDescent="0.2">
      <c r="A575" s="1" t="s">
        <v>33476</v>
      </c>
      <c r="B575" s="1" t="s">
        <v>17084</v>
      </c>
      <c r="C575" s="1" t="s">
        <v>17085</v>
      </c>
      <c r="D575" s="1" t="s">
        <v>16228</v>
      </c>
      <c r="E575" t="s">
        <v>61</v>
      </c>
      <c r="G575" t="s">
        <v>61</v>
      </c>
      <c r="H575" t="s">
        <v>61</v>
      </c>
      <c r="I575" t="s">
        <v>61</v>
      </c>
      <c r="J575" t="s">
        <v>61</v>
      </c>
    </row>
    <row r="576" spans="1:10" x14ac:dyDescent="0.2">
      <c r="A576" s="1" t="s">
        <v>33477</v>
      </c>
      <c r="B576" s="1" t="s">
        <v>17086</v>
      </c>
      <c r="C576" s="1" t="s">
        <v>17087</v>
      </c>
      <c r="D576" s="1" t="s">
        <v>16228</v>
      </c>
      <c r="E576" t="s">
        <v>61</v>
      </c>
      <c r="G576" t="s">
        <v>61</v>
      </c>
      <c r="H576" t="s">
        <v>61</v>
      </c>
      <c r="I576" t="s">
        <v>61</v>
      </c>
      <c r="J576" t="s">
        <v>62</v>
      </c>
    </row>
    <row r="577" spans="1:10" x14ac:dyDescent="0.2">
      <c r="A577" s="1" t="s">
        <v>33478</v>
      </c>
      <c r="B577" s="1" t="s">
        <v>17088</v>
      </c>
      <c r="C577" s="1" t="s">
        <v>17089</v>
      </c>
      <c r="D577" s="1" t="s">
        <v>16228</v>
      </c>
      <c r="E577" t="s">
        <v>61</v>
      </c>
      <c r="G577" t="s">
        <v>61</v>
      </c>
      <c r="H577" t="s">
        <v>61</v>
      </c>
      <c r="I577" t="s">
        <v>61</v>
      </c>
      <c r="J577" t="s">
        <v>62</v>
      </c>
    </row>
    <row r="578" spans="1:10" x14ac:dyDescent="0.2">
      <c r="A578" s="1" t="s">
        <v>33479</v>
      </c>
      <c r="B578" s="1" t="s">
        <v>17090</v>
      </c>
      <c r="C578" s="1" t="s">
        <v>17091</v>
      </c>
      <c r="D578" s="1" t="s">
        <v>16228</v>
      </c>
      <c r="E578" t="s">
        <v>61</v>
      </c>
      <c r="G578" t="s">
        <v>61</v>
      </c>
      <c r="H578" t="s">
        <v>61</v>
      </c>
      <c r="I578" t="s">
        <v>61</v>
      </c>
      <c r="J578" t="s">
        <v>62</v>
      </c>
    </row>
    <row r="579" spans="1:10" x14ac:dyDescent="0.2">
      <c r="A579" s="1" t="s">
        <v>33480</v>
      </c>
      <c r="B579" s="1" t="s">
        <v>17092</v>
      </c>
      <c r="C579" s="1" t="s">
        <v>17093</v>
      </c>
      <c r="D579" s="1" t="s">
        <v>16228</v>
      </c>
      <c r="E579" t="s">
        <v>61</v>
      </c>
      <c r="G579" t="s">
        <v>61</v>
      </c>
      <c r="H579" t="s">
        <v>61</v>
      </c>
      <c r="I579" t="s">
        <v>61</v>
      </c>
      <c r="J579" t="s">
        <v>62</v>
      </c>
    </row>
    <row r="580" spans="1:10" x14ac:dyDescent="0.2">
      <c r="A580" s="1" t="s">
        <v>33481</v>
      </c>
      <c r="B580" s="1" t="s">
        <v>17094</v>
      </c>
      <c r="C580" s="1" t="s">
        <v>17095</v>
      </c>
      <c r="D580" s="1" t="s">
        <v>16228</v>
      </c>
      <c r="E580" t="s">
        <v>61</v>
      </c>
      <c r="G580" t="s">
        <v>61</v>
      </c>
      <c r="H580" t="s">
        <v>61</v>
      </c>
      <c r="I580" t="s">
        <v>61</v>
      </c>
      <c r="J580" t="s">
        <v>62</v>
      </c>
    </row>
    <row r="581" spans="1:10" x14ac:dyDescent="0.2">
      <c r="A581" s="1" t="s">
        <v>33482</v>
      </c>
      <c r="B581" s="1" t="s">
        <v>17096</v>
      </c>
      <c r="C581" s="1" t="s">
        <v>17097</v>
      </c>
      <c r="D581" s="1" t="s">
        <v>16228</v>
      </c>
      <c r="E581" t="s">
        <v>61</v>
      </c>
      <c r="G581" t="s">
        <v>61</v>
      </c>
      <c r="H581" t="s">
        <v>61</v>
      </c>
      <c r="I581" t="s">
        <v>61</v>
      </c>
      <c r="J581" t="s">
        <v>62</v>
      </c>
    </row>
    <row r="582" spans="1:10" x14ac:dyDescent="0.2">
      <c r="A582" s="1" t="s">
        <v>33483</v>
      </c>
      <c r="B582" s="1" t="s">
        <v>17098</v>
      </c>
      <c r="C582" s="1" t="s">
        <v>17099</v>
      </c>
      <c r="D582" s="1" t="s">
        <v>16228</v>
      </c>
      <c r="E582" t="s">
        <v>61</v>
      </c>
      <c r="G582" t="s">
        <v>61</v>
      </c>
      <c r="H582" t="s">
        <v>61</v>
      </c>
      <c r="I582" t="s">
        <v>61</v>
      </c>
      <c r="J582" t="s">
        <v>62</v>
      </c>
    </row>
    <row r="583" spans="1:10" x14ac:dyDescent="0.2">
      <c r="A583" s="1" t="s">
        <v>33484</v>
      </c>
      <c r="B583" s="1" t="s">
        <v>17100</v>
      </c>
      <c r="C583" s="1" t="s">
        <v>17101</v>
      </c>
      <c r="D583" s="1" t="s">
        <v>16228</v>
      </c>
      <c r="E583" t="s">
        <v>61</v>
      </c>
      <c r="G583" t="s">
        <v>62</v>
      </c>
      <c r="H583" t="s">
        <v>61</v>
      </c>
      <c r="I583" t="s">
        <v>61</v>
      </c>
      <c r="J583" t="s">
        <v>62</v>
      </c>
    </row>
    <row r="584" spans="1:10" x14ac:dyDescent="0.2">
      <c r="A584" s="1" t="s">
        <v>33485</v>
      </c>
      <c r="B584" s="1" t="s">
        <v>17102</v>
      </c>
      <c r="C584" s="1" t="s">
        <v>17103</v>
      </c>
      <c r="D584" s="1" t="s">
        <v>16228</v>
      </c>
      <c r="E584" t="s">
        <v>61</v>
      </c>
      <c r="G584" t="s">
        <v>61</v>
      </c>
      <c r="H584" t="s">
        <v>61</v>
      </c>
      <c r="I584" t="s">
        <v>61</v>
      </c>
      <c r="J584" t="s">
        <v>62</v>
      </c>
    </row>
    <row r="585" spans="1:10" x14ac:dyDescent="0.2">
      <c r="A585" s="1" t="s">
        <v>33486</v>
      </c>
      <c r="B585" s="1" t="s">
        <v>17104</v>
      </c>
      <c r="C585" s="1" t="s">
        <v>17105</v>
      </c>
      <c r="D585" s="1" t="s">
        <v>16228</v>
      </c>
      <c r="E585" t="s">
        <v>61</v>
      </c>
      <c r="G585" t="s">
        <v>61</v>
      </c>
      <c r="H585" t="s">
        <v>61</v>
      </c>
      <c r="I585" t="s">
        <v>61</v>
      </c>
      <c r="J585" t="s">
        <v>62</v>
      </c>
    </row>
    <row r="586" spans="1:10" x14ac:dyDescent="0.2">
      <c r="A586" s="1" t="s">
        <v>33487</v>
      </c>
      <c r="B586" s="1" t="s">
        <v>17106</v>
      </c>
      <c r="C586" s="1" t="s">
        <v>17107</v>
      </c>
      <c r="D586" s="1" t="s">
        <v>16228</v>
      </c>
      <c r="E586" t="s">
        <v>61</v>
      </c>
      <c r="G586" t="s">
        <v>61</v>
      </c>
      <c r="H586" t="s">
        <v>61</v>
      </c>
      <c r="I586" t="s">
        <v>61</v>
      </c>
      <c r="J586" t="s">
        <v>62</v>
      </c>
    </row>
    <row r="587" spans="1:10" x14ac:dyDescent="0.2">
      <c r="A587" s="1" t="s">
        <v>33488</v>
      </c>
      <c r="B587" s="1" t="s">
        <v>17108</v>
      </c>
      <c r="C587" s="1" t="s">
        <v>17109</v>
      </c>
      <c r="D587" s="1" t="s">
        <v>16228</v>
      </c>
      <c r="E587" t="s">
        <v>61</v>
      </c>
      <c r="G587" t="s">
        <v>62</v>
      </c>
      <c r="H587" t="s">
        <v>61</v>
      </c>
      <c r="I587" t="s">
        <v>61</v>
      </c>
      <c r="J587" t="s">
        <v>61</v>
      </c>
    </row>
    <row r="588" spans="1:10" x14ac:dyDescent="0.2">
      <c r="A588" s="1" t="s">
        <v>33489</v>
      </c>
      <c r="B588" s="1" t="s">
        <v>17110</v>
      </c>
      <c r="C588" s="1" t="s">
        <v>17111</v>
      </c>
      <c r="D588" s="1" t="s">
        <v>16228</v>
      </c>
      <c r="E588" t="s">
        <v>61</v>
      </c>
      <c r="G588" t="s">
        <v>61</v>
      </c>
      <c r="H588" t="s">
        <v>61</v>
      </c>
      <c r="I588" t="s">
        <v>61</v>
      </c>
      <c r="J588" t="s">
        <v>61</v>
      </c>
    </row>
    <row r="589" spans="1:10" x14ac:dyDescent="0.2">
      <c r="A589" s="1" t="s">
        <v>33490</v>
      </c>
      <c r="B589" s="1" t="s">
        <v>17112</v>
      </c>
      <c r="C589" s="1" t="s">
        <v>17113</v>
      </c>
      <c r="D589" s="1" t="s">
        <v>16228</v>
      </c>
      <c r="E589" t="s">
        <v>61</v>
      </c>
      <c r="G589" t="s">
        <v>61</v>
      </c>
      <c r="H589" t="s">
        <v>61</v>
      </c>
      <c r="I589" t="s">
        <v>61</v>
      </c>
      <c r="J589" t="s">
        <v>62</v>
      </c>
    </row>
    <row r="590" spans="1:10" x14ac:dyDescent="0.2">
      <c r="A590" s="1" t="s">
        <v>33491</v>
      </c>
      <c r="B590" s="1" t="s">
        <v>17114</v>
      </c>
      <c r="C590" s="1" t="s">
        <v>17115</v>
      </c>
      <c r="D590" s="1" t="s">
        <v>16228</v>
      </c>
      <c r="E590" t="s">
        <v>61</v>
      </c>
      <c r="G590" t="s">
        <v>61</v>
      </c>
      <c r="H590" t="s">
        <v>61</v>
      </c>
      <c r="I590" t="s">
        <v>61</v>
      </c>
      <c r="J590" t="s">
        <v>62</v>
      </c>
    </row>
    <row r="591" spans="1:10" x14ac:dyDescent="0.2">
      <c r="A591" s="1" t="s">
        <v>33492</v>
      </c>
      <c r="B591" s="1" t="s">
        <v>17116</v>
      </c>
      <c r="C591" s="1" t="s">
        <v>17117</v>
      </c>
      <c r="D591" s="1" t="s">
        <v>16228</v>
      </c>
      <c r="E591" t="s">
        <v>61</v>
      </c>
      <c r="G591" t="s">
        <v>61</v>
      </c>
      <c r="H591" t="s">
        <v>61</v>
      </c>
      <c r="I591" t="s">
        <v>61</v>
      </c>
      <c r="J591" t="s">
        <v>62</v>
      </c>
    </row>
    <row r="592" spans="1:10" x14ac:dyDescent="0.2">
      <c r="A592" s="1" t="s">
        <v>33493</v>
      </c>
      <c r="B592" s="1" t="s">
        <v>17118</v>
      </c>
      <c r="C592" s="1" t="s">
        <v>17119</v>
      </c>
      <c r="D592" s="1" t="s">
        <v>16228</v>
      </c>
      <c r="E592" t="s">
        <v>61</v>
      </c>
      <c r="G592" t="s">
        <v>61</v>
      </c>
      <c r="H592" t="s">
        <v>61</v>
      </c>
      <c r="I592" t="s">
        <v>61</v>
      </c>
      <c r="J592" t="s">
        <v>62</v>
      </c>
    </row>
    <row r="593" spans="1:10" x14ac:dyDescent="0.2">
      <c r="A593" s="1" t="s">
        <v>33494</v>
      </c>
      <c r="B593" s="1" t="s">
        <v>17120</v>
      </c>
      <c r="C593" s="1" t="s">
        <v>17121</v>
      </c>
      <c r="D593" s="1" t="s">
        <v>16228</v>
      </c>
      <c r="E593" t="s">
        <v>62</v>
      </c>
      <c r="G593" t="s">
        <v>62</v>
      </c>
      <c r="H593" t="s">
        <v>61</v>
      </c>
      <c r="I593" t="s">
        <v>62</v>
      </c>
      <c r="J593" t="s">
        <v>62</v>
      </c>
    </row>
    <row r="594" spans="1:10" x14ac:dyDescent="0.2">
      <c r="A594" s="1" t="s">
        <v>33495</v>
      </c>
      <c r="B594" s="1" t="s">
        <v>17122</v>
      </c>
      <c r="C594" s="1" t="s">
        <v>17123</v>
      </c>
      <c r="D594" s="1" t="s">
        <v>16228</v>
      </c>
      <c r="E594" t="s">
        <v>61</v>
      </c>
      <c r="G594" t="s">
        <v>61</v>
      </c>
      <c r="H594" t="s">
        <v>61</v>
      </c>
      <c r="I594" t="s">
        <v>61</v>
      </c>
      <c r="J594" t="s">
        <v>62</v>
      </c>
    </row>
    <row r="595" spans="1:10" x14ac:dyDescent="0.2">
      <c r="A595" s="1" t="s">
        <v>33496</v>
      </c>
      <c r="B595" s="1" t="s">
        <v>17124</v>
      </c>
      <c r="C595" s="1" t="s">
        <v>17125</v>
      </c>
      <c r="D595" s="1" t="s">
        <v>16228</v>
      </c>
      <c r="E595" t="s">
        <v>61</v>
      </c>
      <c r="G595" t="s">
        <v>61</v>
      </c>
      <c r="H595" t="s">
        <v>61</v>
      </c>
      <c r="I595" t="s">
        <v>61</v>
      </c>
      <c r="J595" t="s">
        <v>62</v>
      </c>
    </row>
    <row r="596" spans="1:10" x14ac:dyDescent="0.2">
      <c r="A596" s="1" t="s">
        <v>33497</v>
      </c>
      <c r="B596" s="1" t="s">
        <v>17126</v>
      </c>
      <c r="C596" s="1" t="s">
        <v>17127</v>
      </c>
      <c r="D596" s="1" t="s">
        <v>16228</v>
      </c>
      <c r="E596" t="s">
        <v>61</v>
      </c>
      <c r="G596" t="s">
        <v>61</v>
      </c>
      <c r="H596" t="s">
        <v>61</v>
      </c>
      <c r="I596" t="s">
        <v>61</v>
      </c>
      <c r="J596" t="s">
        <v>61</v>
      </c>
    </row>
    <row r="597" spans="1:10" x14ac:dyDescent="0.2">
      <c r="A597" s="1" t="s">
        <v>33498</v>
      </c>
      <c r="B597" s="1" t="s">
        <v>17128</v>
      </c>
      <c r="C597" s="1" t="s">
        <v>17129</v>
      </c>
      <c r="D597" s="1" t="s">
        <v>16228</v>
      </c>
      <c r="E597" t="s">
        <v>61</v>
      </c>
      <c r="G597" t="s">
        <v>61</v>
      </c>
      <c r="H597" t="s">
        <v>61</v>
      </c>
      <c r="I597" t="s">
        <v>61</v>
      </c>
      <c r="J597" t="s">
        <v>62</v>
      </c>
    </row>
    <row r="598" spans="1:10" x14ac:dyDescent="0.2">
      <c r="A598" s="1" t="s">
        <v>33499</v>
      </c>
      <c r="B598" s="1" t="s">
        <v>17130</v>
      </c>
      <c r="C598" s="1" t="s">
        <v>17131</v>
      </c>
      <c r="D598" s="1" t="s">
        <v>16228</v>
      </c>
      <c r="E598" t="s">
        <v>61</v>
      </c>
      <c r="G598" t="s">
        <v>61</v>
      </c>
      <c r="H598" t="s">
        <v>61</v>
      </c>
      <c r="I598" t="s">
        <v>61</v>
      </c>
      <c r="J598" t="s">
        <v>61</v>
      </c>
    </row>
    <row r="599" spans="1:10" x14ac:dyDescent="0.2">
      <c r="A599" s="1" t="s">
        <v>33500</v>
      </c>
      <c r="B599" s="1" t="s">
        <v>17132</v>
      </c>
      <c r="C599" s="1" t="s">
        <v>17133</v>
      </c>
      <c r="D599" s="1" t="s">
        <v>16228</v>
      </c>
      <c r="E599" t="s">
        <v>61</v>
      </c>
      <c r="G599" t="s">
        <v>61</v>
      </c>
      <c r="H599" t="s">
        <v>61</v>
      </c>
      <c r="I599" t="s">
        <v>61</v>
      </c>
      <c r="J599" t="s">
        <v>62</v>
      </c>
    </row>
    <row r="600" spans="1:10" x14ac:dyDescent="0.2">
      <c r="A600" s="1" t="s">
        <v>33501</v>
      </c>
      <c r="B600" s="1" t="s">
        <v>17134</v>
      </c>
      <c r="C600" s="1" t="s">
        <v>17135</v>
      </c>
      <c r="D600" s="1" t="s">
        <v>16228</v>
      </c>
      <c r="E600" t="s">
        <v>62</v>
      </c>
      <c r="G600" t="s">
        <v>62</v>
      </c>
      <c r="H600" t="s">
        <v>61</v>
      </c>
      <c r="I600" t="s">
        <v>62</v>
      </c>
      <c r="J600" t="s">
        <v>62</v>
      </c>
    </row>
    <row r="601" spans="1:10" x14ac:dyDescent="0.2">
      <c r="A601" s="1" t="s">
        <v>33502</v>
      </c>
      <c r="B601" s="1" t="s">
        <v>17136</v>
      </c>
      <c r="C601" s="1" t="s">
        <v>17137</v>
      </c>
      <c r="D601" s="1" t="s">
        <v>16228</v>
      </c>
      <c r="E601" t="s">
        <v>61</v>
      </c>
      <c r="G601" t="s">
        <v>61</v>
      </c>
      <c r="H601" t="s">
        <v>61</v>
      </c>
      <c r="I601" t="s">
        <v>61</v>
      </c>
      <c r="J601" t="s">
        <v>62</v>
      </c>
    </row>
    <row r="602" spans="1:10" x14ac:dyDescent="0.2">
      <c r="A602" s="1" t="s">
        <v>33503</v>
      </c>
      <c r="B602" s="1" t="s">
        <v>17138</v>
      </c>
      <c r="C602" s="1" t="s">
        <v>17139</v>
      </c>
      <c r="D602" s="1" t="s">
        <v>16228</v>
      </c>
      <c r="E602" t="s">
        <v>61</v>
      </c>
      <c r="G602" t="s">
        <v>61</v>
      </c>
      <c r="H602" t="s">
        <v>62</v>
      </c>
      <c r="I602" t="s">
        <v>61</v>
      </c>
      <c r="J602" t="s">
        <v>61</v>
      </c>
    </row>
    <row r="603" spans="1:10" x14ac:dyDescent="0.2">
      <c r="A603" s="1" t="s">
        <v>33504</v>
      </c>
      <c r="B603" s="1" t="s">
        <v>17140</v>
      </c>
      <c r="C603" s="1" t="s">
        <v>17141</v>
      </c>
      <c r="D603" s="1" t="s">
        <v>16228</v>
      </c>
      <c r="E603" t="s">
        <v>61</v>
      </c>
      <c r="G603" t="s">
        <v>61</v>
      </c>
      <c r="H603" t="s">
        <v>61</v>
      </c>
      <c r="I603" t="s">
        <v>61</v>
      </c>
      <c r="J603" t="s">
        <v>62</v>
      </c>
    </row>
    <row r="604" spans="1:10" x14ac:dyDescent="0.2">
      <c r="A604" s="1" t="s">
        <v>33505</v>
      </c>
      <c r="B604" s="1" t="s">
        <v>17142</v>
      </c>
      <c r="C604" s="1" t="s">
        <v>17143</v>
      </c>
      <c r="D604" s="1" t="s">
        <v>16228</v>
      </c>
      <c r="E604" t="s">
        <v>61</v>
      </c>
      <c r="G604" t="s">
        <v>61</v>
      </c>
      <c r="H604" t="s">
        <v>61</v>
      </c>
      <c r="I604" t="s">
        <v>61</v>
      </c>
      <c r="J604" t="s">
        <v>62</v>
      </c>
    </row>
    <row r="605" spans="1:10" x14ac:dyDescent="0.2">
      <c r="A605" s="1" t="s">
        <v>33506</v>
      </c>
      <c r="B605" s="1" t="s">
        <v>17144</v>
      </c>
      <c r="C605" s="1" t="s">
        <v>17145</v>
      </c>
      <c r="D605" s="1" t="s">
        <v>16228</v>
      </c>
      <c r="E605" t="s">
        <v>61</v>
      </c>
      <c r="G605" t="s">
        <v>61</v>
      </c>
      <c r="H605" t="s">
        <v>61</v>
      </c>
      <c r="I605" t="s">
        <v>61</v>
      </c>
      <c r="J605" t="s">
        <v>62</v>
      </c>
    </row>
    <row r="606" spans="1:10" x14ac:dyDescent="0.2">
      <c r="A606" s="1" t="s">
        <v>33507</v>
      </c>
      <c r="B606" s="1" t="s">
        <v>17146</v>
      </c>
      <c r="C606" s="1" t="s">
        <v>17147</v>
      </c>
      <c r="D606" s="1" t="s">
        <v>16228</v>
      </c>
      <c r="E606" t="s">
        <v>61</v>
      </c>
      <c r="G606" t="s">
        <v>61</v>
      </c>
      <c r="H606" t="s">
        <v>61</v>
      </c>
      <c r="I606" t="s">
        <v>61</v>
      </c>
      <c r="J606" t="s">
        <v>61</v>
      </c>
    </row>
    <row r="607" spans="1:10" x14ac:dyDescent="0.2">
      <c r="A607" s="1" t="s">
        <v>33508</v>
      </c>
      <c r="B607" s="1" t="s">
        <v>17148</v>
      </c>
      <c r="C607" s="1" t="s">
        <v>17149</v>
      </c>
      <c r="D607" s="1" t="s">
        <v>16228</v>
      </c>
      <c r="E607" t="s">
        <v>61</v>
      </c>
      <c r="G607" t="s">
        <v>61</v>
      </c>
      <c r="H607" t="s">
        <v>62</v>
      </c>
      <c r="I607" t="s">
        <v>61</v>
      </c>
      <c r="J607" t="s">
        <v>62</v>
      </c>
    </row>
    <row r="608" spans="1:10" x14ac:dyDescent="0.2">
      <c r="A608" s="1" t="s">
        <v>33509</v>
      </c>
      <c r="B608" s="1" t="s">
        <v>17150</v>
      </c>
      <c r="C608" s="1" t="s">
        <v>17151</v>
      </c>
      <c r="D608" s="1" t="s">
        <v>16228</v>
      </c>
      <c r="E608" t="s">
        <v>61</v>
      </c>
      <c r="G608" t="s">
        <v>61</v>
      </c>
      <c r="H608" t="s">
        <v>61</v>
      </c>
      <c r="I608" t="s">
        <v>61</v>
      </c>
      <c r="J608" t="s">
        <v>62</v>
      </c>
    </row>
    <row r="609" spans="1:10" x14ac:dyDescent="0.2">
      <c r="A609" s="1" t="s">
        <v>33510</v>
      </c>
      <c r="B609" s="1" t="s">
        <v>17152</v>
      </c>
      <c r="C609" s="1" t="s">
        <v>17153</v>
      </c>
      <c r="D609" s="1" t="s">
        <v>16228</v>
      </c>
      <c r="E609" t="s">
        <v>61</v>
      </c>
      <c r="G609" t="s">
        <v>61</v>
      </c>
      <c r="H609" t="s">
        <v>61</v>
      </c>
      <c r="I609" t="s">
        <v>61</v>
      </c>
      <c r="J609" t="s">
        <v>62</v>
      </c>
    </row>
    <row r="610" spans="1:10" x14ac:dyDescent="0.2">
      <c r="A610" s="1" t="s">
        <v>33511</v>
      </c>
      <c r="B610" s="1" t="s">
        <v>17154</v>
      </c>
      <c r="C610" s="1" t="s">
        <v>17155</v>
      </c>
      <c r="D610" s="1" t="s">
        <v>16228</v>
      </c>
      <c r="E610" t="s">
        <v>61</v>
      </c>
      <c r="G610" t="s">
        <v>61</v>
      </c>
      <c r="H610" t="s">
        <v>62</v>
      </c>
      <c r="I610" t="s">
        <v>61</v>
      </c>
      <c r="J610" t="s">
        <v>61</v>
      </c>
    </row>
    <row r="611" spans="1:10" x14ac:dyDescent="0.2">
      <c r="A611" s="1" t="s">
        <v>33512</v>
      </c>
      <c r="B611" s="1" t="s">
        <v>17156</v>
      </c>
      <c r="C611" s="1" t="s">
        <v>17157</v>
      </c>
      <c r="D611" s="1" t="s">
        <v>16228</v>
      </c>
      <c r="E611" t="s">
        <v>61</v>
      </c>
      <c r="G611" t="s">
        <v>61</v>
      </c>
      <c r="H611" t="s">
        <v>62</v>
      </c>
      <c r="I611" t="s">
        <v>61</v>
      </c>
      <c r="J611" t="s">
        <v>61</v>
      </c>
    </row>
    <row r="612" spans="1:10" x14ac:dyDescent="0.2">
      <c r="A612" s="1" t="s">
        <v>33513</v>
      </c>
      <c r="B612" s="1" t="s">
        <v>17158</v>
      </c>
      <c r="C612" s="1" t="s">
        <v>17159</v>
      </c>
      <c r="D612" s="1" t="s">
        <v>16228</v>
      </c>
      <c r="E612" t="s">
        <v>61</v>
      </c>
      <c r="G612" t="s">
        <v>61</v>
      </c>
      <c r="H612" t="s">
        <v>61</v>
      </c>
      <c r="I612" t="s">
        <v>61</v>
      </c>
      <c r="J612" t="s">
        <v>62</v>
      </c>
    </row>
    <row r="613" spans="1:10" x14ac:dyDescent="0.2">
      <c r="A613" s="1" t="s">
        <v>33514</v>
      </c>
      <c r="B613" s="1" t="s">
        <v>17160</v>
      </c>
      <c r="C613" s="1" t="s">
        <v>17161</v>
      </c>
      <c r="D613" s="1" t="s">
        <v>16228</v>
      </c>
      <c r="E613" t="s">
        <v>61</v>
      </c>
      <c r="G613" t="s">
        <v>61</v>
      </c>
      <c r="H613" t="s">
        <v>61</v>
      </c>
      <c r="I613" t="s">
        <v>61</v>
      </c>
      <c r="J613" t="s">
        <v>61</v>
      </c>
    </row>
    <row r="614" spans="1:10" x14ac:dyDescent="0.2">
      <c r="A614" s="1" t="s">
        <v>33515</v>
      </c>
      <c r="B614" s="1" t="s">
        <v>17162</v>
      </c>
      <c r="C614" s="1" t="s">
        <v>17163</v>
      </c>
      <c r="D614" s="1" t="s">
        <v>16228</v>
      </c>
      <c r="E614" t="s">
        <v>61</v>
      </c>
      <c r="G614" t="s">
        <v>61</v>
      </c>
      <c r="H614" t="s">
        <v>61</v>
      </c>
      <c r="I614" t="s">
        <v>61</v>
      </c>
      <c r="J614" t="s">
        <v>62</v>
      </c>
    </row>
    <row r="615" spans="1:10" x14ac:dyDescent="0.2">
      <c r="A615" s="1" t="s">
        <v>33516</v>
      </c>
      <c r="B615" s="1" t="s">
        <v>17164</v>
      </c>
      <c r="C615" s="1" t="s">
        <v>17165</v>
      </c>
      <c r="D615" s="1" t="s">
        <v>16228</v>
      </c>
      <c r="E615" t="s">
        <v>61</v>
      </c>
      <c r="G615" t="s">
        <v>61</v>
      </c>
      <c r="H615" t="s">
        <v>61</v>
      </c>
      <c r="I615" t="s">
        <v>61</v>
      </c>
      <c r="J615" t="s">
        <v>62</v>
      </c>
    </row>
    <row r="616" spans="1:10" x14ac:dyDescent="0.2">
      <c r="A616" s="1" t="s">
        <v>33517</v>
      </c>
      <c r="B616" s="1" t="s">
        <v>17166</v>
      </c>
      <c r="C616" s="1" t="s">
        <v>17167</v>
      </c>
      <c r="D616" s="1" t="s">
        <v>16228</v>
      </c>
      <c r="E616" t="s">
        <v>61</v>
      </c>
      <c r="G616" t="s">
        <v>61</v>
      </c>
      <c r="H616" t="s">
        <v>61</v>
      </c>
      <c r="I616" t="s">
        <v>61</v>
      </c>
      <c r="J616" t="s">
        <v>62</v>
      </c>
    </row>
    <row r="617" spans="1:10" x14ac:dyDescent="0.2">
      <c r="A617" s="1" t="s">
        <v>33518</v>
      </c>
      <c r="B617" s="1" t="s">
        <v>17168</v>
      </c>
      <c r="C617" s="1" t="s">
        <v>17169</v>
      </c>
      <c r="D617" s="1" t="s">
        <v>16228</v>
      </c>
      <c r="E617" t="s">
        <v>61</v>
      </c>
      <c r="G617" t="s">
        <v>61</v>
      </c>
      <c r="H617" t="s">
        <v>61</v>
      </c>
      <c r="I617" t="s">
        <v>61</v>
      </c>
      <c r="J617" t="s">
        <v>61</v>
      </c>
    </row>
    <row r="618" spans="1:10" x14ac:dyDescent="0.2">
      <c r="A618" s="1" t="s">
        <v>33519</v>
      </c>
      <c r="B618" s="1" t="s">
        <v>17170</v>
      </c>
      <c r="C618" s="1" t="s">
        <v>17171</v>
      </c>
      <c r="D618" s="1" t="s">
        <v>16228</v>
      </c>
      <c r="E618" t="s">
        <v>62</v>
      </c>
      <c r="F618" t="s">
        <v>62</v>
      </c>
      <c r="G618" t="s">
        <v>62</v>
      </c>
      <c r="H618" t="s">
        <v>61</v>
      </c>
      <c r="I618" t="s">
        <v>62</v>
      </c>
      <c r="J618" t="s">
        <v>62</v>
      </c>
    </row>
    <row r="619" spans="1:10" x14ac:dyDescent="0.2">
      <c r="A619" s="1" t="s">
        <v>33520</v>
      </c>
      <c r="B619" s="1" t="s">
        <v>17172</v>
      </c>
      <c r="C619" s="1" t="s">
        <v>17173</v>
      </c>
      <c r="D619" s="1" t="s">
        <v>16228</v>
      </c>
      <c r="E619" t="s">
        <v>61</v>
      </c>
      <c r="G619" t="s">
        <v>61</v>
      </c>
      <c r="H619" t="s">
        <v>61</v>
      </c>
      <c r="I619" t="s">
        <v>61</v>
      </c>
      <c r="J619" t="s">
        <v>62</v>
      </c>
    </row>
    <row r="620" spans="1:10" x14ac:dyDescent="0.2">
      <c r="A620" s="1" t="s">
        <v>33521</v>
      </c>
      <c r="B620" s="1" t="s">
        <v>17174</v>
      </c>
      <c r="C620" s="1" t="s">
        <v>17175</v>
      </c>
      <c r="D620" s="1" t="s">
        <v>16228</v>
      </c>
      <c r="E620" t="s">
        <v>61</v>
      </c>
      <c r="G620" t="s">
        <v>61</v>
      </c>
      <c r="H620" t="s">
        <v>61</v>
      </c>
      <c r="I620" t="s">
        <v>61</v>
      </c>
      <c r="J620" t="s">
        <v>62</v>
      </c>
    </row>
    <row r="621" spans="1:10" x14ac:dyDescent="0.2">
      <c r="A621" s="1" t="s">
        <v>33522</v>
      </c>
      <c r="B621" s="1" t="s">
        <v>17176</v>
      </c>
      <c r="C621" s="1" t="s">
        <v>17177</v>
      </c>
      <c r="D621" s="1" t="s">
        <v>16228</v>
      </c>
      <c r="E621" t="s">
        <v>61</v>
      </c>
      <c r="G621" t="s">
        <v>61</v>
      </c>
      <c r="H621" t="s">
        <v>61</v>
      </c>
      <c r="I621" t="s">
        <v>61</v>
      </c>
      <c r="J621" t="s">
        <v>61</v>
      </c>
    </row>
    <row r="622" spans="1:10" x14ac:dyDescent="0.2">
      <c r="A622" s="1" t="s">
        <v>33523</v>
      </c>
      <c r="B622" s="1" t="s">
        <v>17178</v>
      </c>
      <c r="C622" s="1" t="s">
        <v>17179</v>
      </c>
      <c r="D622" s="1" t="s">
        <v>16228</v>
      </c>
      <c r="E622" t="s">
        <v>61</v>
      </c>
      <c r="G622" t="s">
        <v>61</v>
      </c>
      <c r="H622" t="s">
        <v>61</v>
      </c>
      <c r="I622" t="s">
        <v>61</v>
      </c>
      <c r="J622" t="s">
        <v>62</v>
      </c>
    </row>
    <row r="623" spans="1:10" x14ac:dyDescent="0.2">
      <c r="A623" s="1" t="s">
        <v>33524</v>
      </c>
      <c r="B623" s="1" t="s">
        <v>17180</v>
      </c>
      <c r="C623" s="1" t="s">
        <v>17181</v>
      </c>
      <c r="D623" s="1" t="s">
        <v>16228</v>
      </c>
      <c r="E623" t="s">
        <v>61</v>
      </c>
      <c r="G623" t="s">
        <v>61</v>
      </c>
      <c r="H623" t="s">
        <v>62</v>
      </c>
      <c r="I623" t="s">
        <v>61</v>
      </c>
      <c r="J623" t="s">
        <v>62</v>
      </c>
    </row>
    <row r="624" spans="1:10" x14ac:dyDescent="0.2">
      <c r="A624" s="1" t="s">
        <v>33525</v>
      </c>
      <c r="B624" s="1" t="s">
        <v>17182</v>
      </c>
      <c r="C624" s="1" t="s">
        <v>17183</v>
      </c>
      <c r="D624" s="1" t="s">
        <v>16228</v>
      </c>
      <c r="E624" t="s">
        <v>61</v>
      </c>
      <c r="F624" t="s">
        <v>61</v>
      </c>
      <c r="G624" t="s">
        <v>61</v>
      </c>
      <c r="H624" t="s">
        <v>61</v>
      </c>
      <c r="I624" t="s">
        <v>61</v>
      </c>
      <c r="J624" t="s">
        <v>62</v>
      </c>
    </row>
    <row r="625" spans="1:10" x14ac:dyDescent="0.2">
      <c r="A625" s="1" t="s">
        <v>33526</v>
      </c>
      <c r="B625" s="1" t="s">
        <v>17184</v>
      </c>
      <c r="C625" s="1" t="s">
        <v>17185</v>
      </c>
      <c r="D625" s="1" t="s">
        <v>16228</v>
      </c>
      <c r="E625" t="s">
        <v>62</v>
      </c>
      <c r="F625" t="s">
        <v>62</v>
      </c>
      <c r="G625" t="s">
        <v>62</v>
      </c>
      <c r="H625" t="s">
        <v>61</v>
      </c>
      <c r="I625" t="s">
        <v>62</v>
      </c>
      <c r="J625" t="s">
        <v>62</v>
      </c>
    </row>
    <row r="626" spans="1:10" x14ac:dyDescent="0.2">
      <c r="A626" s="1" t="s">
        <v>33527</v>
      </c>
      <c r="B626" s="1" t="s">
        <v>17186</v>
      </c>
      <c r="C626" s="1" t="s">
        <v>17187</v>
      </c>
      <c r="D626" s="1" t="s">
        <v>16228</v>
      </c>
      <c r="E626" t="s">
        <v>61</v>
      </c>
      <c r="F626" t="s">
        <v>61</v>
      </c>
      <c r="G626" t="s">
        <v>61</v>
      </c>
      <c r="H626" t="s">
        <v>61</v>
      </c>
      <c r="I626" t="s">
        <v>61</v>
      </c>
      <c r="J626" t="s">
        <v>62</v>
      </c>
    </row>
    <row r="627" spans="1:10" x14ac:dyDescent="0.2">
      <c r="A627" s="1" t="s">
        <v>33528</v>
      </c>
      <c r="B627" s="1" t="s">
        <v>17188</v>
      </c>
      <c r="C627" s="1" t="s">
        <v>17189</v>
      </c>
      <c r="D627" s="1" t="s">
        <v>16228</v>
      </c>
      <c r="E627" t="s">
        <v>62</v>
      </c>
      <c r="F627" t="s">
        <v>62</v>
      </c>
      <c r="G627" t="s">
        <v>62</v>
      </c>
      <c r="H627" t="s">
        <v>61</v>
      </c>
      <c r="I627" t="s">
        <v>62</v>
      </c>
      <c r="J627" t="s">
        <v>62</v>
      </c>
    </row>
    <row r="628" spans="1:10" x14ac:dyDescent="0.2">
      <c r="A628" s="1" t="s">
        <v>33529</v>
      </c>
      <c r="B628" s="1" t="s">
        <v>17190</v>
      </c>
      <c r="C628" s="1" t="s">
        <v>17191</v>
      </c>
      <c r="D628" s="1" t="s">
        <v>16228</v>
      </c>
      <c r="E628" t="s">
        <v>61</v>
      </c>
      <c r="F628" t="s">
        <v>61</v>
      </c>
      <c r="G628" t="s">
        <v>61</v>
      </c>
      <c r="H628" t="s">
        <v>61</v>
      </c>
      <c r="I628" t="s">
        <v>61</v>
      </c>
      <c r="J628" t="s">
        <v>61</v>
      </c>
    </row>
    <row r="629" spans="1:10" x14ac:dyDescent="0.2">
      <c r="A629" s="1" t="s">
        <v>33530</v>
      </c>
      <c r="B629" s="1" t="s">
        <v>17192</v>
      </c>
      <c r="C629" s="1" t="s">
        <v>17193</v>
      </c>
      <c r="D629" s="1" t="s">
        <v>16228</v>
      </c>
      <c r="E629" t="s">
        <v>61</v>
      </c>
      <c r="F629" t="s">
        <v>61</v>
      </c>
      <c r="G629" t="s">
        <v>61</v>
      </c>
      <c r="H629" t="s">
        <v>61</v>
      </c>
      <c r="I629" t="s">
        <v>61</v>
      </c>
      <c r="J629" t="s">
        <v>61</v>
      </c>
    </row>
    <row r="630" spans="1:10" x14ac:dyDescent="0.2">
      <c r="A630" s="1" t="s">
        <v>33531</v>
      </c>
      <c r="B630" s="1" t="s">
        <v>17194</v>
      </c>
      <c r="C630" s="1" t="s">
        <v>17195</v>
      </c>
      <c r="D630" s="1" t="s">
        <v>16228</v>
      </c>
      <c r="E630" t="s">
        <v>61</v>
      </c>
      <c r="G630" t="s">
        <v>61</v>
      </c>
      <c r="H630" t="s">
        <v>61</v>
      </c>
      <c r="I630" t="s">
        <v>61</v>
      </c>
      <c r="J630" t="s">
        <v>62</v>
      </c>
    </row>
    <row r="631" spans="1:10" x14ac:dyDescent="0.2">
      <c r="A631" s="1" t="s">
        <v>33532</v>
      </c>
      <c r="B631" s="1" t="s">
        <v>17196</v>
      </c>
      <c r="C631" s="1" t="s">
        <v>17197</v>
      </c>
      <c r="D631" s="1" t="s">
        <v>16228</v>
      </c>
      <c r="E631" t="s">
        <v>62</v>
      </c>
      <c r="F631" t="s">
        <v>62</v>
      </c>
      <c r="G631" t="s">
        <v>62</v>
      </c>
      <c r="H631" t="s">
        <v>61</v>
      </c>
      <c r="I631" t="s">
        <v>62</v>
      </c>
      <c r="J631" t="s">
        <v>62</v>
      </c>
    </row>
    <row r="632" spans="1:10" x14ac:dyDescent="0.2">
      <c r="A632" s="1" t="s">
        <v>33533</v>
      </c>
      <c r="B632" s="1" t="s">
        <v>17198</v>
      </c>
      <c r="C632" s="1" t="s">
        <v>17199</v>
      </c>
      <c r="D632" s="1" t="s">
        <v>16228</v>
      </c>
      <c r="E632" t="s">
        <v>61</v>
      </c>
      <c r="G632" t="s">
        <v>61</v>
      </c>
      <c r="H632" t="s">
        <v>61</v>
      </c>
      <c r="I632" t="s">
        <v>61</v>
      </c>
      <c r="J632" t="s">
        <v>62</v>
      </c>
    </row>
    <row r="633" spans="1:10" x14ac:dyDescent="0.2">
      <c r="A633" s="1" t="s">
        <v>33534</v>
      </c>
      <c r="B633" s="1" t="s">
        <v>17200</v>
      </c>
      <c r="C633" s="1" t="s">
        <v>17201</v>
      </c>
      <c r="D633" s="1" t="s">
        <v>16228</v>
      </c>
      <c r="E633" t="s">
        <v>61</v>
      </c>
      <c r="G633" t="s">
        <v>61</v>
      </c>
      <c r="H633" t="s">
        <v>61</v>
      </c>
      <c r="I633" t="s">
        <v>61</v>
      </c>
      <c r="J633" t="s">
        <v>62</v>
      </c>
    </row>
    <row r="634" spans="1:10" x14ac:dyDescent="0.2">
      <c r="A634" s="1" t="s">
        <v>33535</v>
      </c>
      <c r="B634" s="1" t="s">
        <v>17202</v>
      </c>
      <c r="C634" s="1" t="s">
        <v>17203</v>
      </c>
      <c r="D634" s="1" t="s">
        <v>16228</v>
      </c>
      <c r="E634" t="s">
        <v>61</v>
      </c>
      <c r="G634" t="s">
        <v>61</v>
      </c>
      <c r="H634" t="s">
        <v>61</v>
      </c>
      <c r="I634" t="s">
        <v>61</v>
      </c>
      <c r="J634" t="s">
        <v>61</v>
      </c>
    </row>
    <row r="635" spans="1:10" x14ac:dyDescent="0.2">
      <c r="A635" s="1" t="s">
        <v>33536</v>
      </c>
      <c r="B635" s="1" t="s">
        <v>17204</v>
      </c>
      <c r="C635" s="1" t="s">
        <v>17205</v>
      </c>
      <c r="D635" s="1" t="s">
        <v>16228</v>
      </c>
      <c r="E635" t="s">
        <v>61</v>
      </c>
      <c r="F635" t="s">
        <v>61</v>
      </c>
      <c r="G635" t="s">
        <v>61</v>
      </c>
      <c r="H635" t="s">
        <v>61</v>
      </c>
      <c r="I635" t="s">
        <v>61</v>
      </c>
      <c r="J635" t="s">
        <v>62</v>
      </c>
    </row>
    <row r="636" spans="1:10" x14ac:dyDescent="0.2">
      <c r="A636" s="1" t="s">
        <v>33537</v>
      </c>
      <c r="B636" s="1" t="s">
        <v>17206</v>
      </c>
      <c r="C636" s="1" t="s">
        <v>17207</v>
      </c>
      <c r="D636" s="1" t="s">
        <v>16228</v>
      </c>
      <c r="E636" t="s">
        <v>61</v>
      </c>
      <c r="F636" t="s">
        <v>61</v>
      </c>
      <c r="G636" t="s">
        <v>61</v>
      </c>
      <c r="H636" t="s">
        <v>61</v>
      </c>
      <c r="I636" t="s">
        <v>61</v>
      </c>
      <c r="J636" t="s">
        <v>62</v>
      </c>
    </row>
    <row r="637" spans="1:10" x14ac:dyDescent="0.2">
      <c r="A637" s="1" t="s">
        <v>33538</v>
      </c>
      <c r="B637" s="1" t="s">
        <v>17208</v>
      </c>
      <c r="C637" s="1" t="s">
        <v>17209</v>
      </c>
      <c r="D637" s="1" t="s">
        <v>16228</v>
      </c>
      <c r="E637" t="s">
        <v>62</v>
      </c>
      <c r="F637" t="s">
        <v>61</v>
      </c>
      <c r="G637" t="s">
        <v>61</v>
      </c>
      <c r="H637" t="s">
        <v>61</v>
      </c>
      <c r="I637" t="s">
        <v>62</v>
      </c>
      <c r="J637" t="s">
        <v>62</v>
      </c>
    </row>
    <row r="638" spans="1:10" x14ac:dyDescent="0.2">
      <c r="A638" s="1" t="s">
        <v>33539</v>
      </c>
      <c r="B638" s="1" t="s">
        <v>17210</v>
      </c>
      <c r="C638" s="1" t="s">
        <v>17211</v>
      </c>
      <c r="D638" s="1" t="s">
        <v>16228</v>
      </c>
      <c r="E638" t="s">
        <v>62</v>
      </c>
      <c r="F638" t="s">
        <v>62</v>
      </c>
      <c r="G638" t="s">
        <v>62</v>
      </c>
      <c r="H638" t="s">
        <v>61</v>
      </c>
      <c r="I638" t="s">
        <v>62</v>
      </c>
      <c r="J638" t="s">
        <v>62</v>
      </c>
    </row>
    <row r="639" spans="1:10" x14ac:dyDescent="0.2">
      <c r="A639" s="1" t="s">
        <v>33540</v>
      </c>
      <c r="B639" s="1" t="s">
        <v>17212</v>
      </c>
      <c r="C639" s="1" t="s">
        <v>17213</v>
      </c>
      <c r="D639" s="1" t="s">
        <v>16228</v>
      </c>
      <c r="E639" t="s">
        <v>62</v>
      </c>
      <c r="F639" t="s">
        <v>62</v>
      </c>
      <c r="G639" t="s">
        <v>62</v>
      </c>
      <c r="H639" t="s">
        <v>61</v>
      </c>
      <c r="I639" t="s">
        <v>62</v>
      </c>
      <c r="J639" t="s">
        <v>62</v>
      </c>
    </row>
    <row r="640" spans="1:10" x14ac:dyDescent="0.2">
      <c r="A640" s="1" t="s">
        <v>33541</v>
      </c>
      <c r="B640" s="1" t="s">
        <v>17214</v>
      </c>
      <c r="C640" s="1" t="s">
        <v>17215</v>
      </c>
      <c r="D640" s="1" t="s">
        <v>16228</v>
      </c>
      <c r="E640" t="s">
        <v>62</v>
      </c>
      <c r="F640" t="s">
        <v>62</v>
      </c>
      <c r="G640" t="s">
        <v>62</v>
      </c>
      <c r="H640" t="s">
        <v>61</v>
      </c>
      <c r="I640" t="s">
        <v>62</v>
      </c>
      <c r="J640" t="s">
        <v>62</v>
      </c>
    </row>
    <row r="641" spans="1:10" x14ac:dyDescent="0.2">
      <c r="A641" s="1" t="s">
        <v>33542</v>
      </c>
      <c r="B641" s="1" t="s">
        <v>17216</v>
      </c>
      <c r="C641" s="1" t="s">
        <v>17217</v>
      </c>
      <c r="D641" s="1" t="s">
        <v>16228</v>
      </c>
      <c r="E641" t="s">
        <v>62</v>
      </c>
      <c r="G641" t="s">
        <v>61</v>
      </c>
      <c r="H641" t="s">
        <v>61</v>
      </c>
      <c r="I641" t="s">
        <v>61</v>
      </c>
      <c r="J641" t="s">
        <v>62</v>
      </c>
    </row>
    <row r="642" spans="1:10" x14ac:dyDescent="0.2">
      <c r="A642" s="1" t="s">
        <v>33543</v>
      </c>
      <c r="B642" s="1" t="s">
        <v>17218</v>
      </c>
      <c r="C642" s="1" t="s">
        <v>17219</v>
      </c>
      <c r="D642" s="1" t="s">
        <v>16228</v>
      </c>
      <c r="E642" t="s">
        <v>62</v>
      </c>
      <c r="F642" t="s">
        <v>62</v>
      </c>
      <c r="G642" t="s">
        <v>62</v>
      </c>
      <c r="H642" t="s">
        <v>61</v>
      </c>
      <c r="I642" t="s">
        <v>62</v>
      </c>
      <c r="J642" t="s">
        <v>62</v>
      </c>
    </row>
    <row r="643" spans="1:10" x14ac:dyDescent="0.2">
      <c r="A643" s="1" t="s">
        <v>33544</v>
      </c>
      <c r="B643" s="1" t="s">
        <v>17220</v>
      </c>
      <c r="C643" s="1" t="s">
        <v>17221</v>
      </c>
      <c r="D643" s="1" t="s">
        <v>16228</v>
      </c>
      <c r="E643" t="s">
        <v>61</v>
      </c>
      <c r="G643" t="s">
        <v>61</v>
      </c>
      <c r="H643" t="s">
        <v>61</v>
      </c>
      <c r="I643" t="s">
        <v>61</v>
      </c>
      <c r="J643" t="s">
        <v>62</v>
      </c>
    </row>
    <row r="644" spans="1:10" x14ac:dyDescent="0.2">
      <c r="A644" s="1" t="s">
        <v>33545</v>
      </c>
      <c r="B644" s="1" t="s">
        <v>17222</v>
      </c>
      <c r="C644" s="1" t="s">
        <v>17223</v>
      </c>
      <c r="D644" s="1" t="s">
        <v>16228</v>
      </c>
      <c r="E644" t="s">
        <v>61</v>
      </c>
      <c r="G644" t="s">
        <v>61</v>
      </c>
      <c r="H644" t="s">
        <v>61</v>
      </c>
      <c r="I644" t="s">
        <v>61</v>
      </c>
      <c r="J644" t="s">
        <v>62</v>
      </c>
    </row>
    <row r="645" spans="1:10" x14ac:dyDescent="0.2">
      <c r="A645" s="1" t="s">
        <v>33546</v>
      </c>
      <c r="B645" s="1" t="s">
        <v>17224</v>
      </c>
      <c r="C645" s="1" t="s">
        <v>17225</v>
      </c>
      <c r="D645" s="1" t="s">
        <v>16228</v>
      </c>
      <c r="E645" t="s">
        <v>62</v>
      </c>
      <c r="F645" t="s">
        <v>62</v>
      </c>
      <c r="G645" t="s">
        <v>62</v>
      </c>
      <c r="H645" t="s">
        <v>61</v>
      </c>
      <c r="I645" t="s">
        <v>62</v>
      </c>
      <c r="J645" t="s">
        <v>62</v>
      </c>
    </row>
    <row r="646" spans="1:10" x14ac:dyDescent="0.2">
      <c r="A646" s="1" t="s">
        <v>33547</v>
      </c>
      <c r="B646" s="1" t="s">
        <v>17226</v>
      </c>
      <c r="C646" s="1" t="s">
        <v>17227</v>
      </c>
      <c r="D646" s="1" t="s">
        <v>16228</v>
      </c>
      <c r="E646" t="s">
        <v>61</v>
      </c>
      <c r="G646" t="s">
        <v>61</v>
      </c>
      <c r="H646" t="s">
        <v>61</v>
      </c>
      <c r="I646" t="s">
        <v>61</v>
      </c>
      <c r="J646" t="s">
        <v>62</v>
      </c>
    </row>
    <row r="647" spans="1:10" x14ac:dyDescent="0.2">
      <c r="A647" s="1" t="s">
        <v>33548</v>
      </c>
      <c r="B647" s="1" t="s">
        <v>17228</v>
      </c>
      <c r="C647" s="1" t="s">
        <v>17229</v>
      </c>
      <c r="D647" s="1" t="s">
        <v>16228</v>
      </c>
      <c r="E647" t="s">
        <v>61</v>
      </c>
      <c r="F647" t="s">
        <v>61</v>
      </c>
      <c r="G647" t="s">
        <v>61</v>
      </c>
      <c r="H647" t="s">
        <v>61</v>
      </c>
      <c r="I647" t="s">
        <v>61</v>
      </c>
      <c r="J647" t="s">
        <v>62</v>
      </c>
    </row>
    <row r="648" spans="1:10" x14ac:dyDescent="0.2">
      <c r="A648" s="1" t="s">
        <v>33549</v>
      </c>
      <c r="B648" s="1" t="s">
        <v>17230</v>
      </c>
      <c r="C648" s="1" t="s">
        <v>17231</v>
      </c>
      <c r="D648" s="1" t="s">
        <v>16228</v>
      </c>
      <c r="E648" t="s">
        <v>61</v>
      </c>
      <c r="F648" t="s">
        <v>61</v>
      </c>
      <c r="G648" t="s">
        <v>61</v>
      </c>
      <c r="H648" t="s">
        <v>61</v>
      </c>
      <c r="I648" t="s">
        <v>61</v>
      </c>
      <c r="J648" t="s">
        <v>62</v>
      </c>
    </row>
    <row r="649" spans="1:10" x14ac:dyDescent="0.2">
      <c r="A649" s="1" t="s">
        <v>33550</v>
      </c>
      <c r="B649" s="1" t="s">
        <v>17232</v>
      </c>
      <c r="C649" s="1" t="s">
        <v>17233</v>
      </c>
      <c r="D649" s="1" t="s">
        <v>16228</v>
      </c>
      <c r="E649" t="s">
        <v>61</v>
      </c>
      <c r="F649" t="s">
        <v>61</v>
      </c>
      <c r="G649" t="s">
        <v>61</v>
      </c>
      <c r="H649" t="s">
        <v>61</v>
      </c>
      <c r="I649" t="s">
        <v>61</v>
      </c>
      <c r="J649" t="s">
        <v>61</v>
      </c>
    </row>
    <row r="650" spans="1:10" x14ac:dyDescent="0.2">
      <c r="A650" s="1" t="s">
        <v>33551</v>
      </c>
      <c r="B650" s="1" t="s">
        <v>17234</v>
      </c>
      <c r="C650" s="1" t="s">
        <v>17235</v>
      </c>
      <c r="D650" s="1" t="s">
        <v>16228</v>
      </c>
      <c r="E650" t="s">
        <v>62</v>
      </c>
      <c r="F650" t="s">
        <v>62</v>
      </c>
      <c r="G650" t="s">
        <v>62</v>
      </c>
      <c r="H650" t="s">
        <v>61</v>
      </c>
      <c r="I650" t="s">
        <v>62</v>
      </c>
      <c r="J650" t="s">
        <v>62</v>
      </c>
    </row>
    <row r="651" spans="1:10" x14ac:dyDescent="0.2">
      <c r="A651" s="1" t="s">
        <v>33552</v>
      </c>
      <c r="B651" s="1" t="s">
        <v>17236</v>
      </c>
      <c r="C651" s="1" t="s">
        <v>17237</v>
      </c>
      <c r="D651" s="1" t="s">
        <v>16228</v>
      </c>
      <c r="E651" t="s">
        <v>61</v>
      </c>
      <c r="F651" t="s">
        <v>61</v>
      </c>
      <c r="G651" t="s">
        <v>61</v>
      </c>
      <c r="H651" t="s">
        <v>61</v>
      </c>
      <c r="I651" t="s">
        <v>61</v>
      </c>
      <c r="J651" t="s">
        <v>62</v>
      </c>
    </row>
    <row r="652" spans="1:10" x14ac:dyDescent="0.2">
      <c r="A652" s="1" t="s">
        <v>33553</v>
      </c>
      <c r="B652" s="1" t="s">
        <v>17238</v>
      </c>
      <c r="C652" s="1" t="s">
        <v>17239</v>
      </c>
      <c r="D652" s="1" t="s">
        <v>16228</v>
      </c>
      <c r="E652" t="s">
        <v>61</v>
      </c>
      <c r="G652" t="s">
        <v>61</v>
      </c>
      <c r="H652" t="s">
        <v>61</v>
      </c>
      <c r="I652" t="s">
        <v>61</v>
      </c>
      <c r="J652" t="s">
        <v>62</v>
      </c>
    </row>
    <row r="653" spans="1:10" x14ac:dyDescent="0.2">
      <c r="A653" s="1" t="s">
        <v>33554</v>
      </c>
      <c r="B653" s="1" t="s">
        <v>17240</v>
      </c>
      <c r="C653" s="1" t="s">
        <v>17241</v>
      </c>
      <c r="D653" s="1" t="s">
        <v>16228</v>
      </c>
      <c r="E653" t="s">
        <v>61</v>
      </c>
      <c r="G653" t="s">
        <v>61</v>
      </c>
      <c r="H653" t="s">
        <v>61</v>
      </c>
      <c r="I653" t="s">
        <v>61</v>
      </c>
      <c r="J653" t="s">
        <v>62</v>
      </c>
    </row>
    <row r="654" spans="1:10" x14ac:dyDescent="0.2">
      <c r="A654" s="1" t="s">
        <v>33555</v>
      </c>
      <c r="B654" s="1" t="s">
        <v>17242</v>
      </c>
      <c r="C654" s="1" t="s">
        <v>17243</v>
      </c>
      <c r="D654" s="1" t="s">
        <v>16228</v>
      </c>
      <c r="E654" t="s">
        <v>61</v>
      </c>
      <c r="G654" t="s">
        <v>61</v>
      </c>
      <c r="H654" t="s">
        <v>61</v>
      </c>
      <c r="I654" t="s">
        <v>61</v>
      </c>
      <c r="J654" t="s">
        <v>62</v>
      </c>
    </row>
    <row r="655" spans="1:10" x14ac:dyDescent="0.2">
      <c r="A655" s="1" t="s">
        <v>33556</v>
      </c>
      <c r="B655" s="1" t="s">
        <v>17244</v>
      </c>
      <c r="C655" s="1" t="s">
        <v>17245</v>
      </c>
      <c r="D655" s="1" t="s">
        <v>16228</v>
      </c>
      <c r="E655" t="s">
        <v>61</v>
      </c>
      <c r="G655" t="s">
        <v>61</v>
      </c>
      <c r="H655" t="s">
        <v>61</v>
      </c>
      <c r="I655" t="s">
        <v>61</v>
      </c>
      <c r="J655" t="s">
        <v>62</v>
      </c>
    </row>
    <row r="656" spans="1:10" x14ac:dyDescent="0.2">
      <c r="A656" s="1" t="s">
        <v>33557</v>
      </c>
      <c r="B656" s="1" t="s">
        <v>17246</v>
      </c>
      <c r="C656" s="1" t="s">
        <v>17247</v>
      </c>
      <c r="D656" s="1" t="s">
        <v>16228</v>
      </c>
      <c r="E656" t="s">
        <v>61</v>
      </c>
      <c r="G656" t="s">
        <v>61</v>
      </c>
      <c r="H656" t="s">
        <v>61</v>
      </c>
      <c r="I656" t="s">
        <v>61</v>
      </c>
      <c r="J656" t="s">
        <v>62</v>
      </c>
    </row>
    <row r="657" spans="1:10" x14ac:dyDescent="0.2">
      <c r="A657" s="1" t="s">
        <v>33558</v>
      </c>
      <c r="B657" s="1" t="s">
        <v>17248</v>
      </c>
      <c r="C657" s="1" t="s">
        <v>17249</v>
      </c>
      <c r="D657" s="1" t="s">
        <v>16228</v>
      </c>
      <c r="E657" t="s">
        <v>61</v>
      </c>
      <c r="G657" t="s">
        <v>61</v>
      </c>
      <c r="H657" t="s">
        <v>61</v>
      </c>
      <c r="I657" t="s">
        <v>61</v>
      </c>
      <c r="J657" t="s">
        <v>62</v>
      </c>
    </row>
    <row r="658" spans="1:10" x14ac:dyDescent="0.2">
      <c r="A658" s="1" t="s">
        <v>33559</v>
      </c>
      <c r="B658" s="1" t="s">
        <v>17250</v>
      </c>
      <c r="C658" s="1" t="s">
        <v>17251</v>
      </c>
      <c r="D658" s="1" t="s">
        <v>16228</v>
      </c>
      <c r="E658" t="s">
        <v>61</v>
      </c>
      <c r="G658" t="s">
        <v>62</v>
      </c>
      <c r="H658" t="s">
        <v>61</v>
      </c>
      <c r="I658" t="s">
        <v>61</v>
      </c>
      <c r="J658" t="s">
        <v>62</v>
      </c>
    </row>
    <row r="659" spans="1:10" x14ac:dyDescent="0.2">
      <c r="A659" s="1" t="s">
        <v>33560</v>
      </c>
      <c r="B659" s="1" t="s">
        <v>17252</v>
      </c>
      <c r="C659" s="1" t="s">
        <v>17253</v>
      </c>
      <c r="D659" s="1" t="s">
        <v>16228</v>
      </c>
      <c r="E659" t="s">
        <v>62</v>
      </c>
      <c r="G659" t="s">
        <v>62</v>
      </c>
      <c r="H659" t="s">
        <v>61</v>
      </c>
      <c r="I659" t="s">
        <v>62</v>
      </c>
      <c r="J659" t="s">
        <v>62</v>
      </c>
    </row>
    <row r="660" spans="1:10" x14ac:dyDescent="0.2">
      <c r="A660" s="1" t="s">
        <v>33561</v>
      </c>
      <c r="B660" s="1" t="s">
        <v>17254</v>
      </c>
      <c r="C660" s="1" t="s">
        <v>17255</v>
      </c>
      <c r="D660" s="1" t="s">
        <v>16228</v>
      </c>
      <c r="E660" t="s">
        <v>61</v>
      </c>
      <c r="G660" t="s">
        <v>61</v>
      </c>
      <c r="H660" t="s">
        <v>61</v>
      </c>
      <c r="I660" t="s">
        <v>61</v>
      </c>
      <c r="J660" t="s">
        <v>62</v>
      </c>
    </row>
    <row r="661" spans="1:10" x14ac:dyDescent="0.2">
      <c r="A661" s="1" t="s">
        <v>33562</v>
      </c>
      <c r="B661" s="1" t="s">
        <v>17256</v>
      </c>
      <c r="C661" s="1" t="s">
        <v>17257</v>
      </c>
      <c r="D661" s="1" t="s">
        <v>16228</v>
      </c>
      <c r="E661" t="s">
        <v>62</v>
      </c>
      <c r="G661" t="s">
        <v>61</v>
      </c>
      <c r="H661" t="s">
        <v>61</v>
      </c>
      <c r="I661" t="s">
        <v>62</v>
      </c>
      <c r="J661" t="s">
        <v>62</v>
      </c>
    </row>
    <row r="662" spans="1:10" x14ac:dyDescent="0.2">
      <c r="A662" s="1" t="s">
        <v>33563</v>
      </c>
      <c r="B662" s="1" t="s">
        <v>17258</v>
      </c>
      <c r="C662" s="1" t="s">
        <v>17259</v>
      </c>
      <c r="D662" s="1" t="s">
        <v>16228</v>
      </c>
      <c r="E662" t="s">
        <v>61</v>
      </c>
      <c r="G662" t="s">
        <v>61</v>
      </c>
      <c r="H662" t="s">
        <v>61</v>
      </c>
      <c r="I662" t="s">
        <v>61</v>
      </c>
      <c r="J662" t="s">
        <v>62</v>
      </c>
    </row>
    <row r="663" spans="1:10" x14ac:dyDescent="0.2">
      <c r="A663" s="1" t="s">
        <v>33564</v>
      </c>
      <c r="B663" s="1" t="s">
        <v>17260</v>
      </c>
      <c r="C663" s="1" t="s">
        <v>17261</v>
      </c>
      <c r="D663" s="1" t="s">
        <v>16228</v>
      </c>
      <c r="E663" t="s">
        <v>62</v>
      </c>
      <c r="G663" t="s">
        <v>61</v>
      </c>
      <c r="H663" t="s">
        <v>61</v>
      </c>
      <c r="I663" t="s">
        <v>61</v>
      </c>
      <c r="J663" t="s">
        <v>62</v>
      </c>
    </row>
    <row r="664" spans="1:10" x14ac:dyDescent="0.2">
      <c r="A664" s="1" t="s">
        <v>33565</v>
      </c>
      <c r="B664" s="1" t="s">
        <v>17262</v>
      </c>
      <c r="C664" s="1" t="s">
        <v>17263</v>
      </c>
      <c r="D664" s="1" t="s">
        <v>16228</v>
      </c>
      <c r="E664" t="s">
        <v>61</v>
      </c>
      <c r="G664" t="s">
        <v>61</v>
      </c>
      <c r="H664" t="s">
        <v>61</v>
      </c>
      <c r="I664" t="s">
        <v>61</v>
      </c>
      <c r="J664" t="s">
        <v>62</v>
      </c>
    </row>
    <row r="665" spans="1:10" x14ac:dyDescent="0.2">
      <c r="A665" s="1" t="s">
        <v>33566</v>
      </c>
      <c r="B665" s="1" t="s">
        <v>17264</v>
      </c>
      <c r="C665" s="1" t="s">
        <v>17265</v>
      </c>
      <c r="D665" s="1" t="s">
        <v>16228</v>
      </c>
      <c r="E665" t="s">
        <v>61</v>
      </c>
      <c r="G665" t="s">
        <v>62</v>
      </c>
      <c r="H665" t="s">
        <v>61</v>
      </c>
      <c r="I665" t="s">
        <v>61</v>
      </c>
      <c r="J665" t="s">
        <v>62</v>
      </c>
    </row>
    <row r="666" spans="1:10" x14ac:dyDescent="0.2">
      <c r="A666" s="1" t="s">
        <v>33567</v>
      </c>
      <c r="B666" s="1" t="s">
        <v>17266</v>
      </c>
      <c r="C666" s="1" t="s">
        <v>17267</v>
      </c>
      <c r="D666" s="1" t="s">
        <v>16228</v>
      </c>
      <c r="E666" t="s">
        <v>61</v>
      </c>
      <c r="G666" t="s">
        <v>61</v>
      </c>
      <c r="H666" t="s">
        <v>61</v>
      </c>
      <c r="I666" t="s">
        <v>61</v>
      </c>
      <c r="J666" t="s">
        <v>62</v>
      </c>
    </row>
    <row r="667" spans="1:10" x14ac:dyDescent="0.2">
      <c r="A667" s="1" t="s">
        <v>33568</v>
      </c>
      <c r="B667" s="1" t="s">
        <v>17268</v>
      </c>
      <c r="C667" s="1" t="s">
        <v>17269</v>
      </c>
      <c r="D667" s="1" t="s">
        <v>16228</v>
      </c>
      <c r="E667" t="s">
        <v>61</v>
      </c>
      <c r="G667" t="s">
        <v>61</v>
      </c>
      <c r="H667" t="s">
        <v>61</v>
      </c>
      <c r="I667" t="s">
        <v>61</v>
      </c>
      <c r="J667" t="s">
        <v>62</v>
      </c>
    </row>
    <row r="668" spans="1:10" x14ac:dyDescent="0.2">
      <c r="A668" s="1" t="s">
        <v>33569</v>
      </c>
      <c r="B668" s="1" t="s">
        <v>17270</v>
      </c>
      <c r="C668" s="1" t="s">
        <v>17271</v>
      </c>
      <c r="D668" s="1" t="s">
        <v>16228</v>
      </c>
      <c r="E668" t="s">
        <v>61</v>
      </c>
      <c r="G668" t="s">
        <v>61</v>
      </c>
      <c r="H668" t="s">
        <v>62</v>
      </c>
      <c r="I668" t="s">
        <v>61</v>
      </c>
      <c r="J668" t="s">
        <v>62</v>
      </c>
    </row>
    <row r="669" spans="1:10" x14ac:dyDescent="0.2">
      <c r="A669" s="1" t="s">
        <v>33570</v>
      </c>
      <c r="B669" s="1" t="s">
        <v>17272</v>
      </c>
      <c r="C669" s="1" t="s">
        <v>17273</v>
      </c>
      <c r="D669" s="1" t="s">
        <v>16228</v>
      </c>
      <c r="E669" t="s">
        <v>62</v>
      </c>
      <c r="F669" t="s">
        <v>62</v>
      </c>
      <c r="G669" t="s">
        <v>62</v>
      </c>
      <c r="H669" t="s">
        <v>61</v>
      </c>
      <c r="I669" t="s">
        <v>62</v>
      </c>
      <c r="J669" t="s">
        <v>62</v>
      </c>
    </row>
    <row r="670" spans="1:10" x14ac:dyDescent="0.2">
      <c r="A670" s="1" t="s">
        <v>33571</v>
      </c>
      <c r="B670" s="1" t="s">
        <v>17274</v>
      </c>
      <c r="C670" s="1" t="s">
        <v>17275</v>
      </c>
      <c r="D670" s="1" t="s">
        <v>16228</v>
      </c>
      <c r="E670" t="s">
        <v>62</v>
      </c>
      <c r="G670" t="s">
        <v>61</v>
      </c>
      <c r="H670" t="s">
        <v>61</v>
      </c>
      <c r="I670" t="s">
        <v>62</v>
      </c>
      <c r="J670" t="s">
        <v>62</v>
      </c>
    </row>
    <row r="671" spans="1:10" x14ac:dyDescent="0.2">
      <c r="A671" s="1" t="s">
        <v>33572</v>
      </c>
      <c r="B671" s="1" t="s">
        <v>17276</v>
      </c>
      <c r="C671" s="1" t="s">
        <v>17277</v>
      </c>
      <c r="D671" s="1" t="s">
        <v>16228</v>
      </c>
      <c r="E671" t="s">
        <v>61</v>
      </c>
      <c r="G671" t="s">
        <v>61</v>
      </c>
      <c r="H671" t="s">
        <v>61</v>
      </c>
      <c r="I671" t="s">
        <v>61</v>
      </c>
      <c r="J671" t="s">
        <v>62</v>
      </c>
    </row>
    <row r="672" spans="1:10" x14ac:dyDescent="0.2">
      <c r="A672" s="1" t="s">
        <v>33573</v>
      </c>
      <c r="B672" s="1" t="s">
        <v>17278</v>
      </c>
      <c r="C672" s="1" t="s">
        <v>17279</v>
      </c>
      <c r="D672" s="1" t="s">
        <v>16228</v>
      </c>
      <c r="E672" t="s">
        <v>61</v>
      </c>
      <c r="G672" t="s">
        <v>61</v>
      </c>
      <c r="H672" t="s">
        <v>61</v>
      </c>
      <c r="I672" t="s">
        <v>61</v>
      </c>
      <c r="J672" t="s">
        <v>62</v>
      </c>
    </row>
    <row r="673" spans="1:10" x14ac:dyDescent="0.2">
      <c r="A673" s="1" t="s">
        <v>33574</v>
      </c>
      <c r="B673" s="1" t="s">
        <v>17280</v>
      </c>
      <c r="C673" s="1" t="s">
        <v>17281</v>
      </c>
      <c r="D673" s="1" t="s">
        <v>16228</v>
      </c>
      <c r="E673" t="s">
        <v>61</v>
      </c>
      <c r="F673" t="s">
        <v>61</v>
      </c>
      <c r="G673" t="s">
        <v>61</v>
      </c>
      <c r="H673" t="s">
        <v>62</v>
      </c>
      <c r="I673" t="s">
        <v>61</v>
      </c>
      <c r="J673" t="s">
        <v>62</v>
      </c>
    </row>
    <row r="674" spans="1:10" x14ac:dyDescent="0.2">
      <c r="A674" s="1" t="s">
        <v>33575</v>
      </c>
      <c r="B674" s="1" t="s">
        <v>17282</v>
      </c>
      <c r="C674" s="1" t="s">
        <v>17283</v>
      </c>
      <c r="D674" s="1" t="s">
        <v>16228</v>
      </c>
      <c r="E674" t="s">
        <v>61</v>
      </c>
      <c r="F674" t="s">
        <v>61</v>
      </c>
      <c r="G674" t="s">
        <v>61</v>
      </c>
      <c r="H674" t="s">
        <v>61</v>
      </c>
      <c r="I674" t="s">
        <v>61</v>
      </c>
      <c r="J674" t="s">
        <v>62</v>
      </c>
    </row>
    <row r="675" spans="1:10" x14ac:dyDescent="0.2">
      <c r="A675" s="1" t="s">
        <v>33576</v>
      </c>
      <c r="B675" s="1" t="s">
        <v>17284</v>
      </c>
      <c r="C675" s="1" t="s">
        <v>17285</v>
      </c>
      <c r="D675" s="1" t="s">
        <v>16228</v>
      </c>
      <c r="E675" t="s">
        <v>62</v>
      </c>
      <c r="F675" t="s">
        <v>62</v>
      </c>
      <c r="G675" t="s">
        <v>62</v>
      </c>
      <c r="H675" t="s">
        <v>61</v>
      </c>
      <c r="I675" t="s">
        <v>62</v>
      </c>
      <c r="J675" t="s">
        <v>62</v>
      </c>
    </row>
    <row r="676" spans="1:10" x14ac:dyDescent="0.2">
      <c r="A676" s="1" t="s">
        <v>33577</v>
      </c>
      <c r="B676" s="1" t="s">
        <v>17286</v>
      </c>
      <c r="C676" s="1" t="s">
        <v>17287</v>
      </c>
      <c r="D676" s="1" t="s">
        <v>16228</v>
      </c>
      <c r="E676" t="s">
        <v>62</v>
      </c>
      <c r="F676" t="s">
        <v>62</v>
      </c>
      <c r="G676" t="s">
        <v>62</v>
      </c>
      <c r="H676" t="s">
        <v>61</v>
      </c>
      <c r="I676" t="s">
        <v>62</v>
      </c>
      <c r="J676" t="s">
        <v>62</v>
      </c>
    </row>
    <row r="677" spans="1:10" x14ac:dyDescent="0.2">
      <c r="A677" s="1" t="s">
        <v>33578</v>
      </c>
      <c r="B677" s="1" t="s">
        <v>17288</v>
      </c>
      <c r="C677" s="1" t="s">
        <v>17289</v>
      </c>
      <c r="D677" s="1" t="s">
        <v>16228</v>
      </c>
      <c r="E677" t="s">
        <v>61</v>
      </c>
      <c r="G677" t="s">
        <v>61</v>
      </c>
      <c r="H677" t="s">
        <v>61</v>
      </c>
      <c r="I677" t="s">
        <v>61</v>
      </c>
      <c r="J677" t="s">
        <v>62</v>
      </c>
    </row>
    <row r="678" spans="1:10" x14ac:dyDescent="0.2">
      <c r="A678" s="1" t="s">
        <v>33579</v>
      </c>
      <c r="B678" s="1" t="s">
        <v>17290</v>
      </c>
      <c r="C678" s="1" t="s">
        <v>17291</v>
      </c>
      <c r="D678" s="1" t="s">
        <v>16228</v>
      </c>
      <c r="E678" t="s">
        <v>61</v>
      </c>
      <c r="G678" t="s">
        <v>61</v>
      </c>
      <c r="H678" t="s">
        <v>61</v>
      </c>
      <c r="I678" t="s">
        <v>61</v>
      </c>
      <c r="J678" t="s">
        <v>61</v>
      </c>
    </row>
    <row r="679" spans="1:10" x14ac:dyDescent="0.2">
      <c r="A679" s="1" t="s">
        <v>33580</v>
      </c>
      <c r="B679" s="1" t="s">
        <v>17292</v>
      </c>
      <c r="C679" s="1" t="s">
        <v>17293</v>
      </c>
      <c r="D679" s="1" t="s">
        <v>16228</v>
      </c>
      <c r="E679" t="s">
        <v>61</v>
      </c>
      <c r="G679" t="s">
        <v>61</v>
      </c>
      <c r="H679" t="s">
        <v>62</v>
      </c>
      <c r="I679" t="s">
        <v>61</v>
      </c>
      <c r="J679" t="s">
        <v>62</v>
      </c>
    </row>
    <row r="680" spans="1:10" x14ac:dyDescent="0.2">
      <c r="A680" s="1" t="s">
        <v>33581</v>
      </c>
      <c r="B680" s="1" t="s">
        <v>17294</v>
      </c>
      <c r="C680" s="1" t="s">
        <v>17295</v>
      </c>
      <c r="D680" s="1" t="s">
        <v>16228</v>
      </c>
      <c r="E680" t="s">
        <v>61</v>
      </c>
      <c r="G680" t="s">
        <v>61</v>
      </c>
      <c r="H680" t="s">
        <v>61</v>
      </c>
      <c r="I680" t="s">
        <v>61</v>
      </c>
      <c r="J680" t="s">
        <v>62</v>
      </c>
    </row>
    <row r="681" spans="1:10" x14ac:dyDescent="0.2">
      <c r="A681" s="1" t="s">
        <v>33582</v>
      </c>
      <c r="B681" s="1" t="s">
        <v>17296</v>
      </c>
      <c r="C681" s="1" t="s">
        <v>17297</v>
      </c>
      <c r="D681" s="1" t="s">
        <v>16228</v>
      </c>
      <c r="E681" t="s">
        <v>62</v>
      </c>
      <c r="G681" t="s">
        <v>62</v>
      </c>
      <c r="H681" t="s">
        <v>62</v>
      </c>
      <c r="I681" t="s">
        <v>62</v>
      </c>
      <c r="J681" t="s">
        <v>62</v>
      </c>
    </row>
    <row r="682" spans="1:10" x14ac:dyDescent="0.2">
      <c r="A682" s="1" t="s">
        <v>33583</v>
      </c>
      <c r="B682" s="1" t="s">
        <v>17298</v>
      </c>
      <c r="C682" s="1" t="s">
        <v>17299</v>
      </c>
      <c r="D682" s="1" t="s">
        <v>16228</v>
      </c>
      <c r="E682" t="s">
        <v>61</v>
      </c>
      <c r="G682" t="s">
        <v>61</v>
      </c>
      <c r="H682" t="s">
        <v>61</v>
      </c>
      <c r="I682" t="s">
        <v>61</v>
      </c>
      <c r="J682" t="s">
        <v>62</v>
      </c>
    </row>
    <row r="683" spans="1:10" x14ac:dyDescent="0.2">
      <c r="A683" s="1" t="s">
        <v>33584</v>
      </c>
      <c r="B683" s="1" t="s">
        <v>17300</v>
      </c>
      <c r="C683" s="1" t="s">
        <v>17301</v>
      </c>
      <c r="D683" s="1" t="s">
        <v>16228</v>
      </c>
      <c r="E683" t="s">
        <v>61</v>
      </c>
      <c r="G683" t="s">
        <v>61</v>
      </c>
      <c r="H683" t="s">
        <v>61</v>
      </c>
      <c r="I683" t="s">
        <v>61</v>
      </c>
      <c r="J683" t="s">
        <v>61</v>
      </c>
    </row>
    <row r="684" spans="1:10" x14ac:dyDescent="0.2">
      <c r="A684" s="1" t="s">
        <v>33585</v>
      </c>
      <c r="B684" s="1" t="s">
        <v>17302</v>
      </c>
      <c r="C684" s="1" t="s">
        <v>17303</v>
      </c>
      <c r="D684" s="1" t="s">
        <v>16228</v>
      </c>
      <c r="E684" t="s">
        <v>61</v>
      </c>
      <c r="G684" t="s">
        <v>61</v>
      </c>
      <c r="H684" t="s">
        <v>61</v>
      </c>
      <c r="I684" t="s">
        <v>61</v>
      </c>
      <c r="J684" t="s">
        <v>62</v>
      </c>
    </row>
    <row r="685" spans="1:10" x14ac:dyDescent="0.2">
      <c r="A685" s="1" t="s">
        <v>33586</v>
      </c>
      <c r="B685" s="1" t="s">
        <v>17304</v>
      </c>
      <c r="C685" s="1" t="s">
        <v>17305</v>
      </c>
      <c r="D685" s="1" t="s">
        <v>16228</v>
      </c>
      <c r="E685" t="s">
        <v>61</v>
      </c>
      <c r="G685" t="s">
        <v>61</v>
      </c>
      <c r="H685" t="s">
        <v>62</v>
      </c>
      <c r="I685" t="s">
        <v>61</v>
      </c>
      <c r="J685" t="s">
        <v>62</v>
      </c>
    </row>
    <row r="686" spans="1:10" x14ac:dyDescent="0.2">
      <c r="A686" s="1" t="s">
        <v>33587</v>
      </c>
      <c r="B686" s="1" t="s">
        <v>17306</v>
      </c>
      <c r="C686" s="1" t="s">
        <v>17307</v>
      </c>
      <c r="D686" s="1" t="s">
        <v>16228</v>
      </c>
      <c r="E686" t="s">
        <v>62</v>
      </c>
      <c r="G686" t="s">
        <v>62</v>
      </c>
      <c r="H686" t="s">
        <v>61</v>
      </c>
      <c r="I686" t="s">
        <v>62</v>
      </c>
      <c r="J686" t="s">
        <v>62</v>
      </c>
    </row>
    <row r="687" spans="1:10" x14ac:dyDescent="0.2">
      <c r="A687" s="1" t="s">
        <v>33588</v>
      </c>
      <c r="B687" s="1" t="s">
        <v>17308</v>
      </c>
      <c r="C687" s="1" t="s">
        <v>17309</v>
      </c>
      <c r="D687" s="1" t="s">
        <v>16228</v>
      </c>
      <c r="E687" t="s">
        <v>61</v>
      </c>
      <c r="G687" t="s">
        <v>61</v>
      </c>
      <c r="H687" t="s">
        <v>61</v>
      </c>
      <c r="I687" t="s">
        <v>61</v>
      </c>
      <c r="J687" t="s">
        <v>61</v>
      </c>
    </row>
    <row r="688" spans="1:10" x14ac:dyDescent="0.2">
      <c r="A688" s="1" t="s">
        <v>33589</v>
      </c>
      <c r="B688" s="1" t="s">
        <v>17310</v>
      </c>
      <c r="C688" s="1" t="s">
        <v>17311</v>
      </c>
      <c r="D688" s="1" t="s">
        <v>16228</v>
      </c>
      <c r="E688" t="s">
        <v>62</v>
      </c>
      <c r="G688" t="s">
        <v>62</v>
      </c>
      <c r="H688" t="s">
        <v>61</v>
      </c>
      <c r="I688" t="s">
        <v>62</v>
      </c>
      <c r="J688" t="s">
        <v>62</v>
      </c>
    </row>
    <row r="689" spans="1:10" x14ac:dyDescent="0.2">
      <c r="A689" s="1" t="s">
        <v>33590</v>
      </c>
      <c r="B689" s="1" t="s">
        <v>17312</v>
      </c>
      <c r="C689" s="1" t="s">
        <v>17313</v>
      </c>
      <c r="D689" s="1" t="s">
        <v>16228</v>
      </c>
      <c r="E689" t="s">
        <v>61</v>
      </c>
      <c r="G689" t="s">
        <v>61</v>
      </c>
      <c r="H689" t="s">
        <v>61</v>
      </c>
      <c r="I689" t="s">
        <v>61</v>
      </c>
      <c r="J689" t="s">
        <v>61</v>
      </c>
    </row>
    <row r="690" spans="1:10" x14ac:dyDescent="0.2">
      <c r="A690" s="1" t="s">
        <v>33591</v>
      </c>
      <c r="B690" s="1" t="s">
        <v>17314</v>
      </c>
      <c r="C690" s="1" t="s">
        <v>17315</v>
      </c>
      <c r="D690" s="1" t="s">
        <v>16228</v>
      </c>
      <c r="E690" t="s">
        <v>61</v>
      </c>
      <c r="G690" t="s">
        <v>61</v>
      </c>
      <c r="H690" t="s">
        <v>61</v>
      </c>
      <c r="I690" t="s">
        <v>61</v>
      </c>
      <c r="J690" t="s">
        <v>62</v>
      </c>
    </row>
    <row r="691" spans="1:10" x14ac:dyDescent="0.2">
      <c r="A691" s="1" t="s">
        <v>33592</v>
      </c>
      <c r="B691" s="1" t="s">
        <v>17316</v>
      </c>
      <c r="C691" s="1" t="s">
        <v>17317</v>
      </c>
      <c r="D691" s="1" t="s">
        <v>16228</v>
      </c>
      <c r="E691" t="s">
        <v>61</v>
      </c>
      <c r="G691" t="s">
        <v>61</v>
      </c>
      <c r="H691" t="s">
        <v>61</v>
      </c>
      <c r="I691" t="s">
        <v>61</v>
      </c>
      <c r="J691" t="s">
        <v>62</v>
      </c>
    </row>
    <row r="692" spans="1:10" x14ac:dyDescent="0.2">
      <c r="A692" s="1" t="s">
        <v>33593</v>
      </c>
      <c r="B692" s="1" t="s">
        <v>17318</v>
      </c>
      <c r="C692" s="1" t="s">
        <v>17319</v>
      </c>
      <c r="D692" s="1" t="s">
        <v>16228</v>
      </c>
      <c r="E692" t="s">
        <v>61</v>
      </c>
      <c r="G692" t="s">
        <v>61</v>
      </c>
      <c r="H692" t="s">
        <v>62</v>
      </c>
      <c r="I692" t="s">
        <v>61</v>
      </c>
      <c r="J692" t="s">
        <v>62</v>
      </c>
    </row>
    <row r="693" spans="1:10" x14ac:dyDescent="0.2">
      <c r="A693" s="1" t="s">
        <v>33594</v>
      </c>
      <c r="B693" s="1" t="s">
        <v>17320</v>
      </c>
      <c r="C693" s="1" t="s">
        <v>17321</v>
      </c>
      <c r="D693" s="1" t="s">
        <v>16228</v>
      </c>
      <c r="E693" t="s">
        <v>61</v>
      </c>
      <c r="G693" t="s">
        <v>61</v>
      </c>
      <c r="H693" t="s">
        <v>62</v>
      </c>
      <c r="I693" t="s">
        <v>61</v>
      </c>
      <c r="J693" t="s">
        <v>62</v>
      </c>
    </row>
    <row r="694" spans="1:10" x14ac:dyDescent="0.2">
      <c r="A694" s="1" t="s">
        <v>33595</v>
      </c>
      <c r="B694" s="1" t="s">
        <v>17322</v>
      </c>
      <c r="C694" s="1" t="s">
        <v>17323</v>
      </c>
      <c r="D694" s="1" t="s">
        <v>16228</v>
      </c>
      <c r="E694" t="s">
        <v>61</v>
      </c>
      <c r="G694" t="s">
        <v>61</v>
      </c>
      <c r="H694" t="s">
        <v>61</v>
      </c>
      <c r="I694" t="s">
        <v>61</v>
      </c>
      <c r="J694" t="s">
        <v>62</v>
      </c>
    </row>
    <row r="695" spans="1:10" x14ac:dyDescent="0.2">
      <c r="A695" s="1" t="s">
        <v>33596</v>
      </c>
      <c r="B695" s="1" t="s">
        <v>17324</v>
      </c>
      <c r="C695" s="1" t="s">
        <v>17325</v>
      </c>
      <c r="D695" s="1" t="s">
        <v>16228</v>
      </c>
      <c r="E695" t="s">
        <v>61</v>
      </c>
      <c r="G695" t="s">
        <v>61</v>
      </c>
      <c r="H695" t="s">
        <v>61</v>
      </c>
      <c r="I695" t="s">
        <v>61</v>
      </c>
      <c r="J695" t="s">
        <v>61</v>
      </c>
    </row>
    <row r="696" spans="1:10" x14ac:dyDescent="0.2">
      <c r="A696" s="1" t="s">
        <v>33597</v>
      </c>
      <c r="B696" s="1" t="s">
        <v>17326</v>
      </c>
      <c r="C696" s="1" t="s">
        <v>17327</v>
      </c>
      <c r="D696" s="1" t="s">
        <v>16228</v>
      </c>
      <c r="E696" t="s">
        <v>61</v>
      </c>
      <c r="G696" t="s">
        <v>61</v>
      </c>
      <c r="H696" t="s">
        <v>61</v>
      </c>
      <c r="I696" t="s">
        <v>61</v>
      </c>
      <c r="J696" t="s">
        <v>62</v>
      </c>
    </row>
    <row r="697" spans="1:10" x14ac:dyDescent="0.2">
      <c r="A697" s="1" t="s">
        <v>33598</v>
      </c>
      <c r="B697" s="1" t="s">
        <v>17328</v>
      </c>
      <c r="C697" s="1" t="s">
        <v>17329</v>
      </c>
      <c r="D697" s="1" t="s">
        <v>16228</v>
      </c>
      <c r="E697" t="s">
        <v>61</v>
      </c>
      <c r="G697" t="s">
        <v>61</v>
      </c>
      <c r="H697" t="s">
        <v>61</v>
      </c>
      <c r="I697" t="s">
        <v>61</v>
      </c>
      <c r="J697" t="s">
        <v>62</v>
      </c>
    </row>
    <row r="698" spans="1:10" x14ac:dyDescent="0.2">
      <c r="A698" s="1" t="s">
        <v>33599</v>
      </c>
      <c r="B698" s="1" t="s">
        <v>17330</v>
      </c>
      <c r="C698" s="1" t="s">
        <v>17331</v>
      </c>
      <c r="D698" s="1" t="s">
        <v>16228</v>
      </c>
      <c r="E698" t="s">
        <v>61</v>
      </c>
      <c r="G698" t="s">
        <v>62</v>
      </c>
      <c r="H698" t="s">
        <v>61</v>
      </c>
      <c r="I698" t="s">
        <v>61</v>
      </c>
      <c r="J698" t="s">
        <v>62</v>
      </c>
    </row>
    <row r="699" spans="1:10" x14ac:dyDescent="0.2">
      <c r="A699" s="1" t="s">
        <v>33600</v>
      </c>
      <c r="B699" s="1" t="s">
        <v>17332</v>
      </c>
      <c r="C699" s="1" t="s">
        <v>17333</v>
      </c>
      <c r="D699" s="1" t="s">
        <v>16228</v>
      </c>
      <c r="E699" t="s">
        <v>61</v>
      </c>
      <c r="G699" t="s">
        <v>61</v>
      </c>
      <c r="H699" t="s">
        <v>61</v>
      </c>
      <c r="I699" t="s">
        <v>61</v>
      </c>
      <c r="J699" t="s">
        <v>61</v>
      </c>
    </row>
    <row r="700" spans="1:10" x14ac:dyDescent="0.2">
      <c r="A700" s="1" t="s">
        <v>33601</v>
      </c>
      <c r="B700" s="1" t="s">
        <v>17334</v>
      </c>
      <c r="C700" s="1" t="s">
        <v>17335</v>
      </c>
      <c r="D700" s="1" t="s">
        <v>16228</v>
      </c>
      <c r="E700" t="s">
        <v>62</v>
      </c>
      <c r="G700" t="s">
        <v>62</v>
      </c>
      <c r="H700" t="s">
        <v>61</v>
      </c>
      <c r="I700" t="s">
        <v>62</v>
      </c>
      <c r="J700" t="s">
        <v>62</v>
      </c>
    </row>
    <row r="701" spans="1:10" x14ac:dyDescent="0.2">
      <c r="A701" s="1" t="s">
        <v>33602</v>
      </c>
      <c r="B701" s="1" t="s">
        <v>17336</v>
      </c>
      <c r="C701" s="1" t="s">
        <v>17337</v>
      </c>
      <c r="D701" s="1" t="s">
        <v>16228</v>
      </c>
      <c r="E701" t="s">
        <v>61</v>
      </c>
      <c r="G701" t="s">
        <v>61</v>
      </c>
      <c r="H701" t="s">
        <v>62</v>
      </c>
      <c r="I701" t="s">
        <v>61</v>
      </c>
      <c r="J701" t="s">
        <v>62</v>
      </c>
    </row>
    <row r="702" spans="1:10" x14ac:dyDescent="0.2">
      <c r="A702" s="1" t="s">
        <v>33603</v>
      </c>
      <c r="B702" s="1" t="s">
        <v>17338</v>
      </c>
      <c r="C702" s="1" t="s">
        <v>17339</v>
      </c>
      <c r="D702" s="1" t="s">
        <v>16228</v>
      </c>
      <c r="E702" t="s">
        <v>62</v>
      </c>
      <c r="G702" t="s">
        <v>61</v>
      </c>
      <c r="H702" t="s">
        <v>61</v>
      </c>
      <c r="I702" t="s">
        <v>61</v>
      </c>
      <c r="J702" t="s">
        <v>62</v>
      </c>
    </row>
    <row r="703" spans="1:10" x14ac:dyDescent="0.2">
      <c r="A703" s="1" t="s">
        <v>33604</v>
      </c>
      <c r="B703" s="1" t="s">
        <v>17340</v>
      </c>
      <c r="C703" s="1" t="s">
        <v>17341</v>
      </c>
      <c r="D703" s="1" t="s">
        <v>16228</v>
      </c>
      <c r="E703" t="s">
        <v>61</v>
      </c>
      <c r="G703" t="s">
        <v>61</v>
      </c>
      <c r="H703" t="s">
        <v>61</v>
      </c>
      <c r="I703" t="s">
        <v>61</v>
      </c>
      <c r="J703" t="s">
        <v>61</v>
      </c>
    </row>
    <row r="704" spans="1:10" x14ac:dyDescent="0.2">
      <c r="A704" s="1" t="s">
        <v>33605</v>
      </c>
      <c r="B704" s="1" t="s">
        <v>17342</v>
      </c>
      <c r="C704" s="1" t="s">
        <v>17343</v>
      </c>
      <c r="D704" s="1" t="s">
        <v>16228</v>
      </c>
      <c r="E704" t="s">
        <v>61</v>
      </c>
      <c r="G704" t="s">
        <v>61</v>
      </c>
      <c r="H704" t="s">
        <v>61</v>
      </c>
      <c r="I704" t="s">
        <v>61</v>
      </c>
      <c r="J704" t="s">
        <v>61</v>
      </c>
    </row>
    <row r="705" spans="1:10" x14ac:dyDescent="0.2">
      <c r="A705" s="1" t="s">
        <v>33606</v>
      </c>
      <c r="B705" s="1" t="s">
        <v>17344</v>
      </c>
      <c r="C705" s="1" t="s">
        <v>17345</v>
      </c>
      <c r="D705" s="1" t="s">
        <v>16228</v>
      </c>
      <c r="E705" t="s">
        <v>62</v>
      </c>
      <c r="F705" t="s">
        <v>62</v>
      </c>
      <c r="G705" t="s">
        <v>62</v>
      </c>
      <c r="H705" t="s">
        <v>61</v>
      </c>
      <c r="I705" t="s">
        <v>62</v>
      </c>
      <c r="J705" t="s">
        <v>62</v>
      </c>
    </row>
    <row r="706" spans="1:10" x14ac:dyDescent="0.2">
      <c r="A706" s="1" t="s">
        <v>33607</v>
      </c>
      <c r="B706" s="1" t="s">
        <v>17346</v>
      </c>
      <c r="C706" s="1" t="s">
        <v>17347</v>
      </c>
      <c r="D706" s="1" t="s">
        <v>16228</v>
      </c>
      <c r="E706" t="s">
        <v>62</v>
      </c>
      <c r="F706" t="s">
        <v>62</v>
      </c>
      <c r="G706" t="s">
        <v>62</v>
      </c>
      <c r="H706" t="s">
        <v>61</v>
      </c>
      <c r="I706" t="s">
        <v>62</v>
      </c>
      <c r="J706" t="s">
        <v>62</v>
      </c>
    </row>
    <row r="707" spans="1:10" x14ac:dyDescent="0.2">
      <c r="A707" s="1" t="s">
        <v>33608</v>
      </c>
      <c r="B707" s="1" t="s">
        <v>17348</v>
      </c>
      <c r="C707" s="1" t="s">
        <v>17349</v>
      </c>
      <c r="D707" s="1" t="s">
        <v>16228</v>
      </c>
      <c r="E707" t="s">
        <v>62</v>
      </c>
      <c r="F707" t="s">
        <v>62</v>
      </c>
      <c r="G707" t="s">
        <v>62</v>
      </c>
      <c r="H707" t="s">
        <v>61</v>
      </c>
      <c r="I707" t="s">
        <v>62</v>
      </c>
      <c r="J707" t="s">
        <v>62</v>
      </c>
    </row>
    <row r="708" spans="1:10" x14ac:dyDescent="0.2">
      <c r="A708" s="1" t="s">
        <v>33609</v>
      </c>
      <c r="B708" s="1" t="s">
        <v>17350</v>
      </c>
      <c r="C708" s="1" t="s">
        <v>17351</v>
      </c>
      <c r="D708" s="1" t="s">
        <v>16228</v>
      </c>
      <c r="E708" t="s">
        <v>62</v>
      </c>
      <c r="F708" t="s">
        <v>62</v>
      </c>
      <c r="G708" t="s">
        <v>62</v>
      </c>
      <c r="H708" t="s">
        <v>61</v>
      </c>
      <c r="I708" t="s">
        <v>62</v>
      </c>
      <c r="J708" t="s">
        <v>62</v>
      </c>
    </row>
    <row r="709" spans="1:10" x14ac:dyDescent="0.2">
      <c r="A709" s="1" t="s">
        <v>33610</v>
      </c>
      <c r="B709" s="1" t="s">
        <v>17352</v>
      </c>
      <c r="C709" s="1" t="s">
        <v>17353</v>
      </c>
      <c r="D709" s="1" t="s">
        <v>16228</v>
      </c>
      <c r="E709" t="s">
        <v>61</v>
      </c>
      <c r="G709" t="s">
        <v>61</v>
      </c>
      <c r="H709" t="s">
        <v>61</v>
      </c>
      <c r="I709" t="s">
        <v>61</v>
      </c>
      <c r="J709" t="s">
        <v>62</v>
      </c>
    </row>
    <row r="710" spans="1:10" x14ac:dyDescent="0.2">
      <c r="A710" s="1" t="s">
        <v>33611</v>
      </c>
      <c r="B710" s="1" t="s">
        <v>17354</v>
      </c>
      <c r="C710" s="1" t="s">
        <v>17355</v>
      </c>
      <c r="D710" s="1" t="s">
        <v>16228</v>
      </c>
      <c r="E710" t="s">
        <v>62</v>
      </c>
      <c r="F710" t="s">
        <v>62</v>
      </c>
      <c r="G710" t="s">
        <v>62</v>
      </c>
      <c r="H710" t="s">
        <v>61</v>
      </c>
      <c r="I710" t="s">
        <v>62</v>
      </c>
      <c r="J710" t="s">
        <v>62</v>
      </c>
    </row>
    <row r="711" spans="1:10" x14ac:dyDescent="0.2">
      <c r="A711" s="1" t="s">
        <v>33612</v>
      </c>
      <c r="B711" s="1" t="s">
        <v>17356</v>
      </c>
      <c r="C711" s="1" t="s">
        <v>17357</v>
      </c>
      <c r="D711" s="1" t="s">
        <v>16228</v>
      </c>
      <c r="E711" t="s">
        <v>62</v>
      </c>
      <c r="F711" t="s">
        <v>61</v>
      </c>
      <c r="G711" t="s">
        <v>61</v>
      </c>
      <c r="H711" t="s">
        <v>61</v>
      </c>
      <c r="I711" t="s">
        <v>62</v>
      </c>
      <c r="J711" t="s">
        <v>62</v>
      </c>
    </row>
    <row r="712" spans="1:10" x14ac:dyDescent="0.2">
      <c r="A712" s="1" t="s">
        <v>33613</v>
      </c>
      <c r="B712" s="1" t="s">
        <v>17358</v>
      </c>
      <c r="C712" s="1" t="s">
        <v>17359</v>
      </c>
      <c r="D712" s="1" t="s">
        <v>16228</v>
      </c>
      <c r="E712" t="s">
        <v>62</v>
      </c>
      <c r="F712" t="s">
        <v>61</v>
      </c>
      <c r="G712" t="s">
        <v>61</v>
      </c>
      <c r="H712" t="s">
        <v>61</v>
      </c>
      <c r="I712" t="s">
        <v>61</v>
      </c>
      <c r="J712" t="s">
        <v>62</v>
      </c>
    </row>
    <row r="713" spans="1:10" x14ac:dyDescent="0.2">
      <c r="A713" s="1" t="s">
        <v>33614</v>
      </c>
      <c r="B713" s="1" t="s">
        <v>17360</v>
      </c>
      <c r="C713" s="1" t="s">
        <v>17361</v>
      </c>
      <c r="D713" s="1" t="s">
        <v>16228</v>
      </c>
      <c r="E713" t="s">
        <v>61</v>
      </c>
      <c r="F713" t="s">
        <v>61</v>
      </c>
      <c r="G713" t="s">
        <v>61</v>
      </c>
      <c r="H713" t="s">
        <v>61</v>
      </c>
      <c r="I713" t="s">
        <v>61</v>
      </c>
      <c r="J713" t="s">
        <v>62</v>
      </c>
    </row>
    <row r="714" spans="1:10" x14ac:dyDescent="0.2">
      <c r="A714" s="1" t="s">
        <v>33615</v>
      </c>
      <c r="B714" s="1" t="s">
        <v>17362</v>
      </c>
      <c r="C714" s="1" t="s">
        <v>17363</v>
      </c>
      <c r="D714" s="1" t="s">
        <v>16228</v>
      </c>
      <c r="E714" t="s">
        <v>62</v>
      </c>
      <c r="F714" t="s">
        <v>62</v>
      </c>
      <c r="G714" t="s">
        <v>62</v>
      </c>
      <c r="H714" t="s">
        <v>61</v>
      </c>
      <c r="I714" t="s">
        <v>62</v>
      </c>
      <c r="J714" t="s">
        <v>62</v>
      </c>
    </row>
    <row r="715" spans="1:10" x14ac:dyDescent="0.2">
      <c r="A715" s="1" t="s">
        <v>33616</v>
      </c>
      <c r="B715" s="1" t="s">
        <v>17364</v>
      </c>
      <c r="C715" s="1" t="s">
        <v>17365</v>
      </c>
      <c r="D715" s="1" t="s">
        <v>16228</v>
      </c>
      <c r="E715" t="s">
        <v>62</v>
      </c>
      <c r="F715" t="s">
        <v>62</v>
      </c>
      <c r="G715" t="s">
        <v>62</v>
      </c>
      <c r="H715" t="s">
        <v>61</v>
      </c>
      <c r="I715" t="s">
        <v>62</v>
      </c>
      <c r="J715" t="s">
        <v>62</v>
      </c>
    </row>
    <row r="716" spans="1:10" x14ac:dyDescent="0.2">
      <c r="A716" s="1" t="s">
        <v>33617</v>
      </c>
      <c r="B716" s="1" t="s">
        <v>17366</v>
      </c>
      <c r="C716" s="1" t="s">
        <v>17367</v>
      </c>
      <c r="D716" s="1" t="s">
        <v>16228</v>
      </c>
      <c r="E716" t="s">
        <v>62</v>
      </c>
      <c r="F716" t="s">
        <v>62</v>
      </c>
      <c r="G716" t="s">
        <v>62</v>
      </c>
      <c r="H716" t="s">
        <v>61</v>
      </c>
      <c r="I716" t="s">
        <v>62</v>
      </c>
      <c r="J716" t="s">
        <v>62</v>
      </c>
    </row>
    <row r="717" spans="1:10" x14ac:dyDescent="0.2">
      <c r="A717" s="1" t="s">
        <v>33618</v>
      </c>
      <c r="B717" s="1" t="s">
        <v>17368</v>
      </c>
      <c r="C717" s="1" t="s">
        <v>17369</v>
      </c>
      <c r="D717" s="1" t="s">
        <v>16228</v>
      </c>
      <c r="E717" t="s">
        <v>62</v>
      </c>
      <c r="F717" t="s">
        <v>62</v>
      </c>
      <c r="G717" t="s">
        <v>62</v>
      </c>
      <c r="H717" t="s">
        <v>61</v>
      </c>
      <c r="I717" t="s">
        <v>62</v>
      </c>
      <c r="J717" t="s">
        <v>62</v>
      </c>
    </row>
    <row r="718" spans="1:10" x14ac:dyDescent="0.2">
      <c r="A718" s="1" t="s">
        <v>33619</v>
      </c>
      <c r="B718" s="1" t="s">
        <v>17370</v>
      </c>
      <c r="C718" s="1" t="s">
        <v>17371</v>
      </c>
      <c r="D718" s="1" t="s">
        <v>16228</v>
      </c>
      <c r="E718" t="s">
        <v>62</v>
      </c>
      <c r="F718" t="s">
        <v>62</v>
      </c>
      <c r="G718" t="s">
        <v>62</v>
      </c>
      <c r="H718" t="s">
        <v>61</v>
      </c>
      <c r="I718" t="s">
        <v>62</v>
      </c>
      <c r="J718" t="s">
        <v>62</v>
      </c>
    </row>
    <row r="719" spans="1:10" x14ac:dyDescent="0.2">
      <c r="A719" s="1" t="s">
        <v>33620</v>
      </c>
      <c r="B719" s="1" t="s">
        <v>17372</v>
      </c>
      <c r="C719" s="1" t="s">
        <v>17373</v>
      </c>
      <c r="D719" s="1" t="s">
        <v>16228</v>
      </c>
      <c r="E719" t="s">
        <v>62</v>
      </c>
      <c r="F719" t="s">
        <v>62</v>
      </c>
      <c r="G719" t="s">
        <v>62</v>
      </c>
      <c r="H719" t="s">
        <v>61</v>
      </c>
      <c r="I719" t="s">
        <v>62</v>
      </c>
      <c r="J719" t="s">
        <v>62</v>
      </c>
    </row>
    <row r="720" spans="1:10" x14ac:dyDescent="0.2">
      <c r="A720" s="1" t="s">
        <v>33621</v>
      </c>
      <c r="B720" s="1" t="s">
        <v>17374</v>
      </c>
      <c r="C720" s="1" t="s">
        <v>17375</v>
      </c>
      <c r="D720" s="1" t="s">
        <v>16228</v>
      </c>
      <c r="E720" t="s">
        <v>61</v>
      </c>
      <c r="G720" t="s">
        <v>61</v>
      </c>
      <c r="H720" t="s">
        <v>61</v>
      </c>
      <c r="I720" t="s">
        <v>61</v>
      </c>
      <c r="J720" t="s">
        <v>62</v>
      </c>
    </row>
    <row r="721" spans="1:10" x14ac:dyDescent="0.2">
      <c r="A721" s="1" t="s">
        <v>33622</v>
      </c>
      <c r="B721" s="1" t="s">
        <v>17376</v>
      </c>
      <c r="C721" s="1" t="s">
        <v>17377</v>
      </c>
      <c r="D721" s="1" t="s">
        <v>16228</v>
      </c>
      <c r="E721" t="s">
        <v>61</v>
      </c>
      <c r="G721" t="s">
        <v>61</v>
      </c>
      <c r="H721" t="s">
        <v>61</v>
      </c>
      <c r="I721" t="s">
        <v>61</v>
      </c>
      <c r="J721" t="s">
        <v>62</v>
      </c>
    </row>
    <row r="722" spans="1:10" x14ac:dyDescent="0.2">
      <c r="A722" s="1" t="s">
        <v>33623</v>
      </c>
      <c r="B722" s="1" t="s">
        <v>17378</v>
      </c>
      <c r="C722" s="1" t="s">
        <v>17379</v>
      </c>
      <c r="D722" s="1" t="s">
        <v>16228</v>
      </c>
      <c r="E722" t="s">
        <v>61</v>
      </c>
      <c r="G722" t="s">
        <v>61</v>
      </c>
      <c r="H722" t="s">
        <v>61</v>
      </c>
      <c r="I722" t="s">
        <v>61</v>
      </c>
      <c r="J722" t="s">
        <v>61</v>
      </c>
    </row>
    <row r="723" spans="1:10" x14ac:dyDescent="0.2">
      <c r="A723" s="1" t="s">
        <v>33624</v>
      </c>
      <c r="B723" s="1" t="s">
        <v>17380</v>
      </c>
      <c r="C723" s="1" t="s">
        <v>17381</v>
      </c>
      <c r="D723" s="1" t="s">
        <v>16228</v>
      </c>
      <c r="E723" t="s">
        <v>61</v>
      </c>
      <c r="G723" t="s">
        <v>61</v>
      </c>
      <c r="H723" t="s">
        <v>61</v>
      </c>
      <c r="I723" t="s">
        <v>61</v>
      </c>
      <c r="J723" t="s">
        <v>62</v>
      </c>
    </row>
    <row r="724" spans="1:10" x14ac:dyDescent="0.2">
      <c r="A724" s="1" t="s">
        <v>33625</v>
      </c>
      <c r="B724" s="1" t="s">
        <v>17382</v>
      </c>
      <c r="C724" s="1" t="s">
        <v>17383</v>
      </c>
      <c r="D724" s="1" t="s">
        <v>16228</v>
      </c>
      <c r="E724" t="s">
        <v>62</v>
      </c>
      <c r="G724" t="s">
        <v>62</v>
      </c>
      <c r="H724" t="s">
        <v>61</v>
      </c>
      <c r="I724" t="s">
        <v>62</v>
      </c>
      <c r="J724" t="s">
        <v>62</v>
      </c>
    </row>
    <row r="725" spans="1:10" x14ac:dyDescent="0.2">
      <c r="A725" s="1" t="s">
        <v>33626</v>
      </c>
      <c r="B725" s="1" t="s">
        <v>17384</v>
      </c>
      <c r="C725" s="1" t="s">
        <v>17385</v>
      </c>
      <c r="D725" s="1" t="s">
        <v>16228</v>
      </c>
      <c r="E725" t="s">
        <v>62</v>
      </c>
      <c r="G725" t="s">
        <v>61</v>
      </c>
      <c r="H725" t="s">
        <v>61</v>
      </c>
      <c r="I725" t="s">
        <v>62</v>
      </c>
      <c r="J725" t="s">
        <v>62</v>
      </c>
    </row>
    <row r="726" spans="1:10" x14ac:dyDescent="0.2">
      <c r="A726" s="1" t="s">
        <v>33627</v>
      </c>
      <c r="B726" s="1" t="s">
        <v>17386</v>
      </c>
      <c r="C726" s="1" t="s">
        <v>17387</v>
      </c>
      <c r="D726" s="1" t="s">
        <v>16228</v>
      </c>
      <c r="E726" t="s">
        <v>61</v>
      </c>
      <c r="G726" t="s">
        <v>61</v>
      </c>
      <c r="H726" t="s">
        <v>61</v>
      </c>
      <c r="I726" t="s">
        <v>61</v>
      </c>
      <c r="J726" t="s">
        <v>62</v>
      </c>
    </row>
    <row r="727" spans="1:10" x14ac:dyDescent="0.2">
      <c r="A727" s="1" t="s">
        <v>33628</v>
      </c>
      <c r="B727" s="1" t="s">
        <v>17388</v>
      </c>
      <c r="C727" s="1" t="s">
        <v>17389</v>
      </c>
      <c r="D727" s="1" t="s">
        <v>16228</v>
      </c>
      <c r="E727" t="s">
        <v>61</v>
      </c>
      <c r="G727" t="s">
        <v>61</v>
      </c>
      <c r="H727" t="s">
        <v>61</v>
      </c>
      <c r="I727" t="s">
        <v>61</v>
      </c>
      <c r="J727" t="s">
        <v>61</v>
      </c>
    </row>
    <row r="728" spans="1:10" x14ac:dyDescent="0.2">
      <c r="A728" s="1" t="s">
        <v>33629</v>
      </c>
      <c r="B728" s="1" t="s">
        <v>17390</v>
      </c>
      <c r="C728" s="1" t="s">
        <v>17391</v>
      </c>
      <c r="D728" s="1" t="s">
        <v>16228</v>
      </c>
      <c r="E728" t="s">
        <v>62</v>
      </c>
      <c r="G728" t="s">
        <v>62</v>
      </c>
      <c r="H728" t="s">
        <v>61</v>
      </c>
      <c r="I728" t="s">
        <v>61</v>
      </c>
      <c r="J728" t="s">
        <v>62</v>
      </c>
    </row>
    <row r="729" spans="1:10" x14ac:dyDescent="0.2">
      <c r="A729" s="1" t="s">
        <v>33630</v>
      </c>
      <c r="B729" s="1" t="s">
        <v>17392</v>
      </c>
      <c r="C729" s="1" t="s">
        <v>17393</v>
      </c>
      <c r="D729" s="1" t="s">
        <v>16228</v>
      </c>
      <c r="E729" t="s">
        <v>61</v>
      </c>
      <c r="G729" t="s">
        <v>61</v>
      </c>
      <c r="H729" t="s">
        <v>61</v>
      </c>
      <c r="I729" t="s">
        <v>61</v>
      </c>
      <c r="J729" t="s">
        <v>61</v>
      </c>
    </row>
    <row r="730" spans="1:10" x14ac:dyDescent="0.2">
      <c r="A730" s="1" t="s">
        <v>33631</v>
      </c>
      <c r="B730" s="1" t="s">
        <v>17394</v>
      </c>
      <c r="C730" s="1" t="s">
        <v>17395</v>
      </c>
      <c r="D730" s="1" t="s">
        <v>16228</v>
      </c>
      <c r="E730" t="s">
        <v>61</v>
      </c>
      <c r="G730" t="s">
        <v>61</v>
      </c>
      <c r="H730" t="s">
        <v>61</v>
      </c>
      <c r="I730" t="s">
        <v>61</v>
      </c>
      <c r="J730" t="s">
        <v>62</v>
      </c>
    </row>
    <row r="731" spans="1:10" x14ac:dyDescent="0.2">
      <c r="A731" s="1" t="s">
        <v>33632</v>
      </c>
      <c r="B731" s="1" t="s">
        <v>17396</v>
      </c>
      <c r="C731" s="1" t="s">
        <v>17397</v>
      </c>
      <c r="D731" s="1" t="s">
        <v>16228</v>
      </c>
      <c r="E731" t="s">
        <v>61</v>
      </c>
      <c r="G731" t="s">
        <v>61</v>
      </c>
      <c r="H731" t="s">
        <v>61</v>
      </c>
      <c r="I731" t="s">
        <v>61</v>
      </c>
      <c r="J731" t="s">
        <v>62</v>
      </c>
    </row>
    <row r="732" spans="1:10" x14ac:dyDescent="0.2">
      <c r="A732" s="1" t="s">
        <v>33633</v>
      </c>
      <c r="B732" s="1" t="s">
        <v>17398</v>
      </c>
      <c r="C732" s="1" t="s">
        <v>17399</v>
      </c>
      <c r="D732" s="1" t="s">
        <v>16228</v>
      </c>
      <c r="E732" t="s">
        <v>61</v>
      </c>
      <c r="G732" t="s">
        <v>61</v>
      </c>
      <c r="H732" t="s">
        <v>61</v>
      </c>
      <c r="I732" t="s">
        <v>61</v>
      </c>
      <c r="J732" t="s">
        <v>61</v>
      </c>
    </row>
    <row r="733" spans="1:10" x14ac:dyDescent="0.2">
      <c r="A733" s="1" t="s">
        <v>33634</v>
      </c>
      <c r="B733" s="1" t="s">
        <v>17400</v>
      </c>
      <c r="C733" s="1" t="s">
        <v>17401</v>
      </c>
      <c r="D733" s="1" t="s">
        <v>16228</v>
      </c>
      <c r="E733" t="s">
        <v>62</v>
      </c>
      <c r="F733" t="s">
        <v>62</v>
      </c>
      <c r="G733" t="s">
        <v>62</v>
      </c>
      <c r="H733" t="s">
        <v>61</v>
      </c>
      <c r="I733" t="s">
        <v>62</v>
      </c>
      <c r="J733" t="s">
        <v>62</v>
      </c>
    </row>
    <row r="734" spans="1:10" x14ac:dyDescent="0.2">
      <c r="A734" s="1" t="s">
        <v>33635</v>
      </c>
      <c r="B734" s="1" t="s">
        <v>17402</v>
      </c>
      <c r="C734" s="1" t="s">
        <v>17403</v>
      </c>
      <c r="D734" s="1" t="s">
        <v>16228</v>
      </c>
      <c r="E734" t="s">
        <v>61</v>
      </c>
      <c r="G734" t="s">
        <v>61</v>
      </c>
      <c r="H734" t="s">
        <v>61</v>
      </c>
      <c r="I734" t="s">
        <v>61</v>
      </c>
      <c r="J734" t="s">
        <v>61</v>
      </c>
    </row>
    <row r="735" spans="1:10" x14ac:dyDescent="0.2">
      <c r="A735" s="1" t="s">
        <v>33636</v>
      </c>
      <c r="B735" s="1" t="s">
        <v>17404</v>
      </c>
      <c r="C735" s="1" t="s">
        <v>17405</v>
      </c>
      <c r="D735" s="1" t="s">
        <v>16228</v>
      </c>
      <c r="E735" t="s">
        <v>61</v>
      </c>
      <c r="F735" t="s">
        <v>61</v>
      </c>
      <c r="G735" t="s">
        <v>61</v>
      </c>
      <c r="H735" t="s">
        <v>61</v>
      </c>
      <c r="I735" t="s">
        <v>61</v>
      </c>
      <c r="J735" t="s">
        <v>62</v>
      </c>
    </row>
    <row r="736" spans="1:10" x14ac:dyDescent="0.2">
      <c r="A736" s="1" t="s">
        <v>33637</v>
      </c>
      <c r="B736" s="1" t="s">
        <v>17406</v>
      </c>
      <c r="C736" s="1" t="s">
        <v>17407</v>
      </c>
      <c r="D736" s="1" t="s">
        <v>16228</v>
      </c>
      <c r="E736" t="s">
        <v>61</v>
      </c>
      <c r="F736" t="s">
        <v>61</v>
      </c>
      <c r="G736" t="s">
        <v>61</v>
      </c>
      <c r="H736" t="s">
        <v>62</v>
      </c>
      <c r="I736" t="s">
        <v>61</v>
      </c>
      <c r="J736" t="s">
        <v>62</v>
      </c>
    </row>
    <row r="737" spans="1:10" x14ac:dyDescent="0.2">
      <c r="A737" s="1" t="s">
        <v>33638</v>
      </c>
      <c r="B737" s="1" t="s">
        <v>17408</v>
      </c>
      <c r="C737" s="1" t="s">
        <v>17409</v>
      </c>
      <c r="D737" s="1" t="s">
        <v>16228</v>
      </c>
      <c r="E737" t="s">
        <v>62</v>
      </c>
      <c r="F737" t="s">
        <v>61</v>
      </c>
      <c r="G737" t="s">
        <v>61</v>
      </c>
      <c r="H737" t="s">
        <v>61</v>
      </c>
      <c r="I737" t="s">
        <v>61</v>
      </c>
      <c r="J737" t="s">
        <v>62</v>
      </c>
    </row>
    <row r="738" spans="1:10" x14ac:dyDescent="0.2">
      <c r="A738" s="1" t="s">
        <v>33639</v>
      </c>
      <c r="B738" s="1" t="s">
        <v>17410</v>
      </c>
      <c r="C738" s="1" t="s">
        <v>17411</v>
      </c>
      <c r="D738" s="1" t="s">
        <v>16228</v>
      </c>
      <c r="E738" t="s">
        <v>62</v>
      </c>
      <c r="G738" t="s">
        <v>61</v>
      </c>
      <c r="H738" t="s">
        <v>61</v>
      </c>
      <c r="I738" t="s">
        <v>62</v>
      </c>
      <c r="J738" t="s">
        <v>62</v>
      </c>
    </row>
    <row r="739" spans="1:10" x14ac:dyDescent="0.2">
      <c r="A739" s="1" t="s">
        <v>33640</v>
      </c>
      <c r="B739" s="1" t="s">
        <v>17412</v>
      </c>
      <c r="C739" s="1" t="s">
        <v>17413</v>
      </c>
      <c r="D739" s="1" t="s">
        <v>16228</v>
      </c>
      <c r="E739" t="s">
        <v>62</v>
      </c>
      <c r="F739" t="s">
        <v>62</v>
      </c>
      <c r="G739" t="s">
        <v>62</v>
      </c>
      <c r="H739" t="s">
        <v>61</v>
      </c>
      <c r="I739" t="s">
        <v>62</v>
      </c>
      <c r="J739" t="s">
        <v>62</v>
      </c>
    </row>
    <row r="740" spans="1:10" x14ac:dyDescent="0.2">
      <c r="A740" s="1" t="s">
        <v>33641</v>
      </c>
      <c r="B740" s="1" t="s">
        <v>17414</v>
      </c>
      <c r="C740" s="1" t="s">
        <v>17415</v>
      </c>
      <c r="D740" s="1" t="s">
        <v>16228</v>
      </c>
      <c r="E740" t="s">
        <v>62</v>
      </c>
      <c r="F740" t="s">
        <v>62</v>
      </c>
      <c r="G740" t="s">
        <v>62</v>
      </c>
      <c r="H740" t="s">
        <v>61</v>
      </c>
      <c r="I740" t="s">
        <v>62</v>
      </c>
      <c r="J740" t="s">
        <v>62</v>
      </c>
    </row>
    <row r="741" spans="1:10" x14ac:dyDescent="0.2">
      <c r="A741" s="1" t="s">
        <v>33642</v>
      </c>
      <c r="B741" s="1" t="s">
        <v>17416</v>
      </c>
      <c r="C741" s="1" t="s">
        <v>17417</v>
      </c>
      <c r="D741" s="1" t="s">
        <v>16228</v>
      </c>
      <c r="E741" t="s">
        <v>62</v>
      </c>
      <c r="F741" t="s">
        <v>62</v>
      </c>
      <c r="G741" t="s">
        <v>62</v>
      </c>
      <c r="H741" t="s">
        <v>61</v>
      </c>
      <c r="I741" t="s">
        <v>62</v>
      </c>
      <c r="J741" t="s">
        <v>62</v>
      </c>
    </row>
    <row r="742" spans="1:10" x14ac:dyDescent="0.2">
      <c r="A742" s="1" t="s">
        <v>33643</v>
      </c>
      <c r="B742" s="1" t="s">
        <v>17418</v>
      </c>
      <c r="C742" s="1" t="s">
        <v>17419</v>
      </c>
      <c r="D742" s="1" t="s">
        <v>16228</v>
      </c>
      <c r="E742" t="s">
        <v>62</v>
      </c>
      <c r="F742" t="s">
        <v>62</v>
      </c>
      <c r="G742" t="s">
        <v>62</v>
      </c>
      <c r="H742" t="s">
        <v>61</v>
      </c>
      <c r="I742" t="s">
        <v>62</v>
      </c>
      <c r="J742" t="s">
        <v>62</v>
      </c>
    </row>
    <row r="743" spans="1:10" x14ac:dyDescent="0.2">
      <c r="A743" s="1" t="s">
        <v>33644</v>
      </c>
      <c r="B743" s="1" t="s">
        <v>17420</v>
      </c>
      <c r="C743" s="1" t="s">
        <v>17421</v>
      </c>
      <c r="D743" s="1" t="s">
        <v>16228</v>
      </c>
      <c r="E743" t="s">
        <v>62</v>
      </c>
      <c r="F743" t="s">
        <v>62</v>
      </c>
      <c r="G743" t="s">
        <v>62</v>
      </c>
      <c r="H743" t="s">
        <v>61</v>
      </c>
      <c r="I743" t="s">
        <v>62</v>
      </c>
      <c r="J743" t="s">
        <v>62</v>
      </c>
    </row>
    <row r="744" spans="1:10" x14ac:dyDescent="0.2">
      <c r="A744" s="1" t="s">
        <v>33645</v>
      </c>
      <c r="B744" s="1" t="s">
        <v>17422</v>
      </c>
      <c r="C744" s="1" t="s">
        <v>17423</v>
      </c>
      <c r="D744" s="1" t="s">
        <v>16228</v>
      </c>
      <c r="E744" t="s">
        <v>62</v>
      </c>
      <c r="F744" t="s">
        <v>62</v>
      </c>
      <c r="G744" t="s">
        <v>62</v>
      </c>
      <c r="H744" t="s">
        <v>61</v>
      </c>
      <c r="I744" t="s">
        <v>62</v>
      </c>
      <c r="J744" t="s">
        <v>62</v>
      </c>
    </row>
    <row r="745" spans="1:10" x14ac:dyDescent="0.2">
      <c r="A745" s="1" t="s">
        <v>33646</v>
      </c>
      <c r="B745" s="1" t="s">
        <v>17424</v>
      </c>
      <c r="C745" s="1" t="s">
        <v>17425</v>
      </c>
      <c r="D745" s="1" t="s">
        <v>16228</v>
      </c>
      <c r="E745" t="s">
        <v>61</v>
      </c>
      <c r="G745" t="s">
        <v>61</v>
      </c>
      <c r="H745" t="s">
        <v>61</v>
      </c>
      <c r="I745" t="s">
        <v>61</v>
      </c>
      <c r="J745" t="s">
        <v>62</v>
      </c>
    </row>
    <row r="746" spans="1:10" x14ac:dyDescent="0.2">
      <c r="A746" s="1" t="s">
        <v>33647</v>
      </c>
      <c r="B746" s="1" t="s">
        <v>17426</v>
      </c>
      <c r="C746" s="1" t="s">
        <v>17427</v>
      </c>
      <c r="D746" s="1" t="s">
        <v>16228</v>
      </c>
      <c r="E746" t="s">
        <v>62</v>
      </c>
      <c r="G746" t="s">
        <v>61</v>
      </c>
      <c r="H746" t="s">
        <v>61</v>
      </c>
      <c r="I746" t="s">
        <v>62</v>
      </c>
      <c r="J746" t="s">
        <v>62</v>
      </c>
    </row>
    <row r="747" spans="1:10" x14ac:dyDescent="0.2">
      <c r="A747" s="1" t="s">
        <v>33648</v>
      </c>
      <c r="B747" s="1" t="s">
        <v>17428</v>
      </c>
      <c r="C747" s="1" t="s">
        <v>17429</v>
      </c>
      <c r="D747" s="1" t="s">
        <v>16228</v>
      </c>
      <c r="E747" t="s">
        <v>62</v>
      </c>
      <c r="G747" t="s">
        <v>61</v>
      </c>
      <c r="H747" t="s">
        <v>61</v>
      </c>
      <c r="I747" t="s">
        <v>62</v>
      </c>
      <c r="J747" t="s">
        <v>62</v>
      </c>
    </row>
    <row r="748" spans="1:10" x14ac:dyDescent="0.2">
      <c r="A748" s="1" t="s">
        <v>33649</v>
      </c>
      <c r="B748" s="1" t="s">
        <v>17430</v>
      </c>
      <c r="C748" s="1" t="s">
        <v>17431</v>
      </c>
      <c r="D748" s="1" t="s">
        <v>16228</v>
      </c>
      <c r="E748" t="s">
        <v>62</v>
      </c>
      <c r="G748" t="s">
        <v>61</v>
      </c>
      <c r="H748" t="s">
        <v>62</v>
      </c>
      <c r="I748" t="s">
        <v>61</v>
      </c>
      <c r="J748" t="s">
        <v>62</v>
      </c>
    </row>
    <row r="749" spans="1:10" x14ac:dyDescent="0.2">
      <c r="A749" s="1" t="s">
        <v>33650</v>
      </c>
      <c r="B749" s="1" t="s">
        <v>17432</v>
      </c>
      <c r="C749" s="1" t="s">
        <v>17433</v>
      </c>
      <c r="D749" s="1" t="s">
        <v>16228</v>
      </c>
      <c r="E749" t="s">
        <v>62</v>
      </c>
      <c r="G749" t="s">
        <v>61</v>
      </c>
      <c r="H749" t="s">
        <v>61</v>
      </c>
      <c r="I749" t="s">
        <v>62</v>
      </c>
      <c r="J749" t="s">
        <v>62</v>
      </c>
    </row>
    <row r="750" spans="1:10" x14ac:dyDescent="0.2">
      <c r="A750" s="1" t="s">
        <v>33651</v>
      </c>
      <c r="B750" s="1" t="s">
        <v>17434</v>
      </c>
      <c r="C750" s="1" t="s">
        <v>17435</v>
      </c>
      <c r="D750" s="1" t="s">
        <v>16228</v>
      </c>
      <c r="E750" t="s">
        <v>61</v>
      </c>
      <c r="G750" t="s">
        <v>61</v>
      </c>
      <c r="H750" t="s">
        <v>61</v>
      </c>
      <c r="I750" t="s">
        <v>61</v>
      </c>
      <c r="J750" t="s">
        <v>62</v>
      </c>
    </row>
    <row r="751" spans="1:10" x14ac:dyDescent="0.2">
      <c r="A751" s="1" t="s">
        <v>33652</v>
      </c>
      <c r="B751" s="1" t="s">
        <v>17436</v>
      </c>
      <c r="C751" s="1" t="s">
        <v>17437</v>
      </c>
      <c r="D751" s="1" t="s">
        <v>16228</v>
      </c>
      <c r="E751" t="s">
        <v>61</v>
      </c>
      <c r="G751" t="s">
        <v>61</v>
      </c>
      <c r="H751" t="s">
        <v>61</v>
      </c>
      <c r="I751" t="s">
        <v>61</v>
      </c>
      <c r="J751" t="s">
        <v>62</v>
      </c>
    </row>
    <row r="752" spans="1:10" x14ac:dyDescent="0.2">
      <c r="A752" s="1" t="s">
        <v>33653</v>
      </c>
      <c r="B752" s="1" t="s">
        <v>17438</v>
      </c>
      <c r="C752" s="1" t="s">
        <v>17439</v>
      </c>
      <c r="D752" s="1" t="s">
        <v>16228</v>
      </c>
      <c r="E752" t="s">
        <v>62</v>
      </c>
      <c r="G752" t="s">
        <v>62</v>
      </c>
      <c r="H752" t="s">
        <v>61</v>
      </c>
      <c r="I752" t="s">
        <v>61</v>
      </c>
      <c r="J752" t="s">
        <v>62</v>
      </c>
    </row>
    <row r="753" spans="1:10" x14ac:dyDescent="0.2">
      <c r="A753" s="1" t="s">
        <v>33654</v>
      </c>
      <c r="B753" s="1" t="s">
        <v>17440</v>
      </c>
      <c r="C753" s="1" t="s">
        <v>17441</v>
      </c>
      <c r="D753" s="1" t="s">
        <v>16228</v>
      </c>
      <c r="E753" t="s">
        <v>61</v>
      </c>
      <c r="G753" t="s">
        <v>62</v>
      </c>
      <c r="H753" t="s">
        <v>61</v>
      </c>
      <c r="I753" t="s">
        <v>61</v>
      </c>
      <c r="J753" t="s">
        <v>62</v>
      </c>
    </row>
    <row r="754" spans="1:10" x14ac:dyDescent="0.2">
      <c r="A754" s="1" t="s">
        <v>33655</v>
      </c>
      <c r="B754" s="1" t="s">
        <v>17442</v>
      </c>
      <c r="C754" s="1" t="s">
        <v>17443</v>
      </c>
      <c r="D754" s="1" t="s">
        <v>16228</v>
      </c>
      <c r="E754" t="s">
        <v>61</v>
      </c>
      <c r="G754" t="s">
        <v>61</v>
      </c>
      <c r="H754" t="s">
        <v>61</v>
      </c>
      <c r="I754" t="s">
        <v>61</v>
      </c>
      <c r="J754" t="s">
        <v>62</v>
      </c>
    </row>
    <row r="755" spans="1:10" x14ac:dyDescent="0.2">
      <c r="A755" s="1" t="s">
        <v>33656</v>
      </c>
      <c r="B755" s="1" t="s">
        <v>17444</v>
      </c>
      <c r="C755" s="1" t="s">
        <v>17445</v>
      </c>
      <c r="D755" s="1" t="s">
        <v>16228</v>
      </c>
      <c r="E755" t="s">
        <v>61</v>
      </c>
      <c r="G755" t="s">
        <v>61</v>
      </c>
      <c r="H755" t="s">
        <v>61</v>
      </c>
      <c r="I755" t="s">
        <v>61</v>
      </c>
      <c r="J755" t="s">
        <v>62</v>
      </c>
    </row>
    <row r="756" spans="1:10" x14ac:dyDescent="0.2">
      <c r="A756" s="1" t="s">
        <v>33657</v>
      </c>
      <c r="B756" s="1" t="s">
        <v>17446</v>
      </c>
      <c r="C756" s="1" t="s">
        <v>17447</v>
      </c>
      <c r="D756" s="1" t="s">
        <v>16228</v>
      </c>
      <c r="E756" t="s">
        <v>61</v>
      </c>
      <c r="G756" t="s">
        <v>61</v>
      </c>
      <c r="H756" t="s">
        <v>61</v>
      </c>
      <c r="I756" t="s">
        <v>61</v>
      </c>
      <c r="J756" t="s">
        <v>62</v>
      </c>
    </row>
    <row r="757" spans="1:10" x14ac:dyDescent="0.2">
      <c r="A757" s="1" t="s">
        <v>33658</v>
      </c>
      <c r="B757" s="1" t="s">
        <v>17448</v>
      </c>
      <c r="C757" s="1" t="s">
        <v>17449</v>
      </c>
      <c r="D757" s="1" t="s">
        <v>16228</v>
      </c>
      <c r="E757" t="s">
        <v>61</v>
      </c>
      <c r="G757" t="s">
        <v>61</v>
      </c>
      <c r="H757" t="s">
        <v>61</v>
      </c>
      <c r="I757" t="s">
        <v>61</v>
      </c>
      <c r="J757" t="s">
        <v>61</v>
      </c>
    </row>
    <row r="758" spans="1:10" x14ac:dyDescent="0.2">
      <c r="A758" s="1" t="s">
        <v>33659</v>
      </c>
      <c r="B758" s="1" t="s">
        <v>17450</v>
      </c>
      <c r="C758" s="1" t="s">
        <v>17451</v>
      </c>
      <c r="D758" s="1" t="s">
        <v>16228</v>
      </c>
      <c r="E758" t="s">
        <v>62</v>
      </c>
      <c r="F758" t="s">
        <v>62</v>
      </c>
      <c r="G758" t="s">
        <v>62</v>
      </c>
      <c r="H758" t="s">
        <v>61</v>
      </c>
      <c r="I758" t="s">
        <v>62</v>
      </c>
      <c r="J758" t="s">
        <v>62</v>
      </c>
    </row>
    <row r="759" spans="1:10" x14ac:dyDescent="0.2">
      <c r="A759" s="1" t="s">
        <v>33660</v>
      </c>
      <c r="B759" s="1" t="s">
        <v>17452</v>
      </c>
      <c r="C759" s="1" t="s">
        <v>17453</v>
      </c>
      <c r="D759" s="1" t="s">
        <v>16228</v>
      </c>
      <c r="E759" t="s">
        <v>61</v>
      </c>
      <c r="G759" t="s">
        <v>61</v>
      </c>
      <c r="H759" t="s">
        <v>61</v>
      </c>
      <c r="I759" t="s">
        <v>61</v>
      </c>
      <c r="J759" t="s">
        <v>62</v>
      </c>
    </row>
    <row r="760" spans="1:10" x14ac:dyDescent="0.2">
      <c r="A760" s="1" t="s">
        <v>33661</v>
      </c>
      <c r="B760" s="1" t="s">
        <v>17454</v>
      </c>
      <c r="C760" s="1" t="s">
        <v>17455</v>
      </c>
      <c r="D760" s="1" t="s">
        <v>16228</v>
      </c>
      <c r="E760" t="s">
        <v>61</v>
      </c>
      <c r="G760" t="s">
        <v>61</v>
      </c>
      <c r="H760" t="s">
        <v>61</v>
      </c>
      <c r="I760" t="s">
        <v>61</v>
      </c>
      <c r="J760" t="s">
        <v>62</v>
      </c>
    </row>
    <row r="761" spans="1:10" x14ac:dyDescent="0.2">
      <c r="A761" s="1" t="s">
        <v>33662</v>
      </c>
      <c r="B761" s="1" t="s">
        <v>17456</v>
      </c>
      <c r="C761" s="1" t="s">
        <v>17457</v>
      </c>
      <c r="D761" s="1" t="s">
        <v>16228</v>
      </c>
      <c r="E761" t="s">
        <v>61</v>
      </c>
      <c r="G761" t="s">
        <v>61</v>
      </c>
      <c r="H761" t="s">
        <v>61</v>
      </c>
      <c r="I761" t="s">
        <v>61</v>
      </c>
      <c r="J761" t="s">
        <v>62</v>
      </c>
    </row>
    <row r="762" spans="1:10" x14ac:dyDescent="0.2">
      <c r="A762" s="1" t="s">
        <v>33663</v>
      </c>
      <c r="B762" s="1" t="s">
        <v>17458</v>
      </c>
      <c r="C762" s="1" t="s">
        <v>17459</v>
      </c>
      <c r="D762" s="1" t="s">
        <v>16228</v>
      </c>
      <c r="E762" t="s">
        <v>62</v>
      </c>
      <c r="G762" t="s">
        <v>61</v>
      </c>
      <c r="H762" t="s">
        <v>61</v>
      </c>
      <c r="I762" t="s">
        <v>62</v>
      </c>
      <c r="J762" t="s">
        <v>62</v>
      </c>
    </row>
    <row r="763" spans="1:10" x14ac:dyDescent="0.2">
      <c r="A763" s="1" t="s">
        <v>33664</v>
      </c>
      <c r="B763" s="1" t="s">
        <v>17460</v>
      </c>
      <c r="C763" s="1" t="s">
        <v>17461</v>
      </c>
      <c r="D763" s="1" t="s">
        <v>16228</v>
      </c>
      <c r="E763" t="s">
        <v>61</v>
      </c>
      <c r="G763" t="s">
        <v>61</v>
      </c>
      <c r="H763" t="s">
        <v>61</v>
      </c>
      <c r="I763" t="s">
        <v>61</v>
      </c>
      <c r="J763" t="s">
        <v>62</v>
      </c>
    </row>
    <row r="764" spans="1:10" x14ac:dyDescent="0.2">
      <c r="A764" s="1" t="s">
        <v>33665</v>
      </c>
      <c r="B764" s="1" t="s">
        <v>17462</v>
      </c>
      <c r="C764" s="1" t="s">
        <v>17463</v>
      </c>
      <c r="D764" s="1" t="s">
        <v>16228</v>
      </c>
      <c r="E764" t="s">
        <v>61</v>
      </c>
      <c r="G764" t="s">
        <v>61</v>
      </c>
      <c r="H764" t="s">
        <v>61</v>
      </c>
      <c r="I764" t="s">
        <v>61</v>
      </c>
      <c r="J764" t="s">
        <v>62</v>
      </c>
    </row>
    <row r="765" spans="1:10" x14ac:dyDescent="0.2">
      <c r="A765" s="1" t="s">
        <v>33666</v>
      </c>
      <c r="B765" s="1" t="s">
        <v>17464</v>
      </c>
      <c r="C765" s="1" t="s">
        <v>17465</v>
      </c>
      <c r="D765" s="1" t="s">
        <v>16228</v>
      </c>
      <c r="E765" t="s">
        <v>61</v>
      </c>
      <c r="G765" t="s">
        <v>61</v>
      </c>
      <c r="H765" t="s">
        <v>61</v>
      </c>
      <c r="I765" t="s">
        <v>61</v>
      </c>
      <c r="J765" t="s">
        <v>62</v>
      </c>
    </row>
    <row r="766" spans="1:10" x14ac:dyDescent="0.2">
      <c r="A766" s="1" t="s">
        <v>33667</v>
      </c>
      <c r="B766" s="1" t="s">
        <v>17466</v>
      </c>
      <c r="C766" s="1" t="s">
        <v>17467</v>
      </c>
      <c r="D766" s="1" t="s">
        <v>16228</v>
      </c>
      <c r="E766" t="s">
        <v>61</v>
      </c>
      <c r="G766" t="s">
        <v>61</v>
      </c>
      <c r="H766" t="s">
        <v>61</v>
      </c>
      <c r="I766" t="s">
        <v>61</v>
      </c>
      <c r="J766" t="s">
        <v>61</v>
      </c>
    </row>
    <row r="767" spans="1:10" x14ac:dyDescent="0.2">
      <c r="A767" s="1" t="s">
        <v>33668</v>
      </c>
      <c r="B767" s="1" t="s">
        <v>17468</v>
      </c>
      <c r="C767" s="1" t="s">
        <v>17469</v>
      </c>
      <c r="D767" s="1" t="s">
        <v>16228</v>
      </c>
      <c r="E767" t="s">
        <v>61</v>
      </c>
      <c r="G767" t="s">
        <v>61</v>
      </c>
      <c r="H767" t="s">
        <v>62</v>
      </c>
      <c r="I767" t="s">
        <v>61</v>
      </c>
      <c r="J767" t="s">
        <v>62</v>
      </c>
    </row>
    <row r="768" spans="1:10" x14ac:dyDescent="0.2">
      <c r="A768" s="1" t="s">
        <v>33669</v>
      </c>
      <c r="B768" s="1" t="s">
        <v>17470</v>
      </c>
      <c r="C768" s="1" t="s">
        <v>17471</v>
      </c>
      <c r="D768" s="1" t="s">
        <v>16228</v>
      </c>
      <c r="E768" t="s">
        <v>61</v>
      </c>
      <c r="G768" t="s">
        <v>61</v>
      </c>
      <c r="H768" t="s">
        <v>62</v>
      </c>
      <c r="I768" t="s">
        <v>61</v>
      </c>
      <c r="J768" t="s">
        <v>62</v>
      </c>
    </row>
    <row r="769" spans="1:10" x14ac:dyDescent="0.2">
      <c r="A769" s="1" t="s">
        <v>33670</v>
      </c>
      <c r="B769" s="1" t="s">
        <v>17472</v>
      </c>
      <c r="C769" s="1" t="s">
        <v>17473</v>
      </c>
      <c r="D769" s="1" t="s">
        <v>16228</v>
      </c>
      <c r="E769" t="s">
        <v>61</v>
      </c>
      <c r="G769" t="s">
        <v>61</v>
      </c>
      <c r="H769" t="s">
        <v>61</v>
      </c>
      <c r="I769" t="s">
        <v>61</v>
      </c>
      <c r="J769" t="s">
        <v>62</v>
      </c>
    </row>
    <row r="770" spans="1:10" x14ac:dyDescent="0.2">
      <c r="A770" s="1" t="s">
        <v>33671</v>
      </c>
      <c r="B770" s="1" t="s">
        <v>17474</v>
      </c>
      <c r="C770" s="1" t="s">
        <v>17475</v>
      </c>
      <c r="D770" s="1" t="s">
        <v>16228</v>
      </c>
      <c r="E770" t="s">
        <v>61</v>
      </c>
      <c r="G770" t="s">
        <v>62</v>
      </c>
      <c r="H770" t="s">
        <v>61</v>
      </c>
      <c r="I770" t="s">
        <v>61</v>
      </c>
      <c r="J770" t="s">
        <v>62</v>
      </c>
    </row>
    <row r="771" spans="1:10" x14ac:dyDescent="0.2">
      <c r="A771" s="1" t="s">
        <v>33672</v>
      </c>
      <c r="B771" s="1" t="s">
        <v>17476</v>
      </c>
      <c r="C771" s="1" t="s">
        <v>17477</v>
      </c>
      <c r="D771" s="1" t="s">
        <v>16228</v>
      </c>
      <c r="E771" t="s">
        <v>61</v>
      </c>
      <c r="G771" t="s">
        <v>61</v>
      </c>
      <c r="H771" t="s">
        <v>61</v>
      </c>
      <c r="I771" t="s">
        <v>61</v>
      </c>
      <c r="J771" t="s">
        <v>62</v>
      </c>
    </row>
    <row r="772" spans="1:10" x14ac:dyDescent="0.2">
      <c r="A772" s="1" t="s">
        <v>33673</v>
      </c>
      <c r="B772" s="1" t="s">
        <v>17478</v>
      </c>
      <c r="C772" s="1" t="s">
        <v>17479</v>
      </c>
      <c r="D772" s="1" t="s">
        <v>16228</v>
      </c>
      <c r="E772" t="s">
        <v>61</v>
      </c>
      <c r="G772" t="s">
        <v>61</v>
      </c>
      <c r="H772" t="s">
        <v>61</v>
      </c>
      <c r="I772" t="s">
        <v>61</v>
      </c>
      <c r="J772" t="s">
        <v>62</v>
      </c>
    </row>
    <row r="773" spans="1:10" x14ac:dyDescent="0.2">
      <c r="A773" s="1" t="s">
        <v>33674</v>
      </c>
      <c r="B773" s="1" t="s">
        <v>17480</v>
      </c>
      <c r="C773" s="1" t="s">
        <v>17481</v>
      </c>
      <c r="D773" s="1" t="s">
        <v>16228</v>
      </c>
      <c r="E773" t="s">
        <v>61</v>
      </c>
      <c r="G773" t="s">
        <v>61</v>
      </c>
      <c r="H773" t="s">
        <v>61</v>
      </c>
      <c r="I773" t="s">
        <v>61</v>
      </c>
      <c r="J773" t="s">
        <v>61</v>
      </c>
    </row>
    <row r="774" spans="1:10" x14ac:dyDescent="0.2">
      <c r="A774" s="1" t="s">
        <v>33675</v>
      </c>
      <c r="B774" s="1" t="s">
        <v>17482</v>
      </c>
      <c r="C774" s="1" t="s">
        <v>17483</v>
      </c>
      <c r="D774" s="1" t="s">
        <v>16228</v>
      </c>
      <c r="E774" t="s">
        <v>61</v>
      </c>
      <c r="G774" t="s">
        <v>61</v>
      </c>
      <c r="H774" t="s">
        <v>61</v>
      </c>
      <c r="I774" t="s">
        <v>61</v>
      </c>
      <c r="J774" t="s">
        <v>62</v>
      </c>
    </row>
    <row r="775" spans="1:10" x14ac:dyDescent="0.2">
      <c r="A775" s="1" t="s">
        <v>33676</v>
      </c>
      <c r="B775" s="1" t="s">
        <v>17484</v>
      </c>
      <c r="C775" s="1" t="s">
        <v>17485</v>
      </c>
      <c r="D775" s="1" t="s">
        <v>16228</v>
      </c>
      <c r="E775" t="s">
        <v>61</v>
      </c>
      <c r="G775" t="s">
        <v>61</v>
      </c>
      <c r="H775" t="s">
        <v>61</v>
      </c>
      <c r="I775" t="s">
        <v>61</v>
      </c>
      <c r="J775" t="s">
        <v>61</v>
      </c>
    </row>
    <row r="776" spans="1:10" x14ac:dyDescent="0.2">
      <c r="A776" s="1" t="s">
        <v>33677</v>
      </c>
      <c r="B776" s="1" t="s">
        <v>17486</v>
      </c>
      <c r="C776" s="1" t="s">
        <v>17487</v>
      </c>
      <c r="D776" s="1" t="s">
        <v>16228</v>
      </c>
      <c r="E776" t="s">
        <v>62</v>
      </c>
      <c r="G776" t="s">
        <v>61</v>
      </c>
      <c r="H776" t="s">
        <v>61</v>
      </c>
      <c r="I776" t="s">
        <v>62</v>
      </c>
      <c r="J776" t="s">
        <v>62</v>
      </c>
    </row>
    <row r="777" spans="1:10" x14ac:dyDescent="0.2">
      <c r="A777" s="1" t="s">
        <v>33678</v>
      </c>
      <c r="B777" s="1" t="s">
        <v>17488</v>
      </c>
      <c r="C777" s="1" t="s">
        <v>17489</v>
      </c>
      <c r="D777" s="1" t="s">
        <v>16228</v>
      </c>
      <c r="E777" t="s">
        <v>62</v>
      </c>
      <c r="G777" t="s">
        <v>62</v>
      </c>
      <c r="H777" t="s">
        <v>61</v>
      </c>
      <c r="I777" t="s">
        <v>62</v>
      </c>
      <c r="J777" t="s">
        <v>62</v>
      </c>
    </row>
    <row r="778" spans="1:10" x14ac:dyDescent="0.2">
      <c r="A778" s="1" t="s">
        <v>33679</v>
      </c>
      <c r="B778" s="1" t="s">
        <v>17490</v>
      </c>
      <c r="C778" s="1" t="s">
        <v>17491</v>
      </c>
      <c r="D778" s="1" t="s">
        <v>16228</v>
      </c>
      <c r="E778" t="s">
        <v>62</v>
      </c>
      <c r="G778" t="s">
        <v>61</v>
      </c>
      <c r="H778" t="s">
        <v>61</v>
      </c>
      <c r="I778" t="s">
        <v>62</v>
      </c>
      <c r="J778" t="s">
        <v>62</v>
      </c>
    </row>
    <row r="779" spans="1:10" x14ac:dyDescent="0.2">
      <c r="A779" s="1" t="s">
        <v>33680</v>
      </c>
      <c r="B779" s="1" t="s">
        <v>17492</v>
      </c>
      <c r="C779" s="1" t="s">
        <v>17493</v>
      </c>
      <c r="D779" s="1" t="s">
        <v>16228</v>
      </c>
      <c r="E779" t="s">
        <v>61</v>
      </c>
      <c r="G779" t="s">
        <v>61</v>
      </c>
      <c r="H779" t="s">
        <v>61</v>
      </c>
      <c r="I779" t="s">
        <v>61</v>
      </c>
      <c r="J779" t="s">
        <v>62</v>
      </c>
    </row>
    <row r="780" spans="1:10" x14ac:dyDescent="0.2">
      <c r="A780" s="1" t="s">
        <v>33681</v>
      </c>
      <c r="B780" s="1" t="s">
        <v>17494</v>
      </c>
      <c r="C780" s="1" t="s">
        <v>17495</v>
      </c>
      <c r="D780" s="1" t="s">
        <v>16228</v>
      </c>
      <c r="E780" t="s">
        <v>62</v>
      </c>
      <c r="F780" t="s">
        <v>62</v>
      </c>
      <c r="G780" t="s">
        <v>62</v>
      </c>
      <c r="H780" t="s">
        <v>61</v>
      </c>
      <c r="I780" t="s">
        <v>62</v>
      </c>
      <c r="J780" t="s">
        <v>62</v>
      </c>
    </row>
    <row r="781" spans="1:10" x14ac:dyDescent="0.2">
      <c r="A781" s="1" t="s">
        <v>33682</v>
      </c>
      <c r="B781" s="1" t="s">
        <v>17496</v>
      </c>
      <c r="C781" s="1" t="s">
        <v>17497</v>
      </c>
      <c r="D781" s="1" t="s">
        <v>16228</v>
      </c>
      <c r="E781" t="s">
        <v>62</v>
      </c>
      <c r="F781" t="s">
        <v>62</v>
      </c>
      <c r="G781" t="s">
        <v>62</v>
      </c>
      <c r="H781" t="s">
        <v>61</v>
      </c>
      <c r="I781" t="s">
        <v>62</v>
      </c>
      <c r="J781" t="s">
        <v>62</v>
      </c>
    </row>
    <row r="782" spans="1:10" x14ac:dyDescent="0.2">
      <c r="A782" s="1" t="s">
        <v>33683</v>
      </c>
      <c r="B782" s="1" t="s">
        <v>17498</v>
      </c>
      <c r="C782" s="1" t="s">
        <v>17499</v>
      </c>
      <c r="D782" s="1" t="s">
        <v>16228</v>
      </c>
      <c r="E782" t="s">
        <v>62</v>
      </c>
      <c r="F782" t="s">
        <v>61</v>
      </c>
      <c r="G782" t="s">
        <v>61</v>
      </c>
      <c r="H782" t="s">
        <v>61</v>
      </c>
      <c r="I782" t="s">
        <v>62</v>
      </c>
      <c r="J782" t="s">
        <v>62</v>
      </c>
    </row>
    <row r="783" spans="1:10" x14ac:dyDescent="0.2">
      <c r="A783" s="1" t="s">
        <v>33684</v>
      </c>
      <c r="B783" s="1" t="s">
        <v>17500</v>
      </c>
      <c r="C783" s="1" t="s">
        <v>17501</v>
      </c>
      <c r="D783" s="1" t="s">
        <v>16228</v>
      </c>
      <c r="E783" t="s">
        <v>61</v>
      </c>
      <c r="F783" t="s">
        <v>61</v>
      </c>
      <c r="G783" t="s">
        <v>61</v>
      </c>
      <c r="H783" t="s">
        <v>61</v>
      </c>
      <c r="I783" t="s">
        <v>61</v>
      </c>
      <c r="J783" t="s">
        <v>62</v>
      </c>
    </row>
    <row r="784" spans="1:10" x14ac:dyDescent="0.2">
      <c r="A784" s="1" t="s">
        <v>33685</v>
      </c>
      <c r="B784" s="1" t="s">
        <v>17502</v>
      </c>
      <c r="C784" s="1" t="s">
        <v>17503</v>
      </c>
      <c r="D784" s="1" t="s">
        <v>16228</v>
      </c>
      <c r="E784" t="s">
        <v>61</v>
      </c>
      <c r="F784" t="s">
        <v>61</v>
      </c>
      <c r="G784" t="s">
        <v>61</v>
      </c>
      <c r="H784" t="s">
        <v>61</v>
      </c>
      <c r="I784" t="s">
        <v>61</v>
      </c>
      <c r="J784" t="s">
        <v>62</v>
      </c>
    </row>
    <row r="785" spans="1:10" x14ac:dyDescent="0.2">
      <c r="A785" s="1" t="s">
        <v>33686</v>
      </c>
      <c r="B785" s="1" t="s">
        <v>17504</v>
      </c>
      <c r="C785" s="1" t="s">
        <v>17505</v>
      </c>
      <c r="D785" s="1" t="s">
        <v>16228</v>
      </c>
      <c r="E785" t="s">
        <v>61</v>
      </c>
      <c r="F785" t="s">
        <v>61</v>
      </c>
      <c r="G785" t="s">
        <v>61</v>
      </c>
      <c r="H785" t="s">
        <v>61</v>
      </c>
      <c r="I785" t="s">
        <v>61</v>
      </c>
      <c r="J785" t="s">
        <v>62</v>
      </c>
    </row>
    <row r="786" spans="1:10" x14ac:dyDescent="0.2">
      <c r="A786" s="1" t="s">
        <v>33687</v>
      </c>
      <c r="B786" s="1" t="s">
        <v>17506</v>
      </c>
      <c r="C786" s="1" t="s">
        <v>17507</v>
      </c>
      <c r="D786" s="1" t="s">
        <v>16228</v>
      </c>
      <c r="E786" t="s">
        <v>61</v>
      </c>
      <c r="F786" t="s">
        <v>61</v>
      </c>
      <c r="G786" t="s">
        <v>61</v>
      </c>
      <c r="H786" t="s">
        <v>61</v>
      </c>
      <c r="I786" t="s">
        <v>61</v>
      </c>
      <c r="J786" t="s">
        <v>62</v>
      </c>
    </row>
    <row r="787" spans="1:10" x14ac:dyDescent="0.2">
      <c r="A787" s="1" t="s">
        <v>33688</v>
      </c>
      <c r="B787" s="1" t="s">
        <v>17508</v>
      </c>
      <c r="C787" s="1" t="s">
        <v>17509</v>
      </c>
      <c r="D787" s="1" t="s">
        <v>16228</v>
      </c>
      <c r="E787" t="s">
        <v>61</v>
      </c>
      <c r="F787" t="s">
        <v>61</v>
      </c>
      <c r="G787" t="s">
        <v>61</v>
      </c>
      <c r="H787" t="s">
        <v>61</v>
      </c>
      <c r="I787" t="s">
        <v>61</v>
      </c>
      <c r="J787" t="s">
        <v>62</v>
      </c>
    </row>
    <row r="788" spans="1:10" x14ac:dyDescent="0.2">
      <c r="A788" s="1" t="s">
        <v>33689</v>
      </c>
      <c r="B788" s="1" t="s">
        <v>17510</v>
      </c>
      <c r="C788" s="1" t="s">
        <v>17511</v>
      </c>
      <c r="D788" s="1" t="s">
        <v>16228</v>
      </c>
      <c r="E788" t="s">
        <v>61</v>
      </c>
      <c r="F788" t="s">
        <v>61</v>
      </c>
      <c r="G788" t="s">
        <v>61</v>
      </c>
      <c r="H788" t="s">
        <v>61</v>
      </c>
      <c r="I788" t="s">
        <v>61</v>
      </c>
      <c r="J788" t="s">
        <v>62</v>
      </c>
    </row>
    <row r="789" spans="1:10" x14ac:dyDescent="0.2">
      <c r="A789" s="1" t="s">
        <v>33690</v>
      </c>
      <c r="B789" s="1" t="s">
        <v>17512</v>
      </c>
      <c r="C789" s="1" t="s">
        <v>17513</v>
      </c>
      <c r="D789" s="1" t="s">
        <v>16228</v>
      </c>
      <c r="E789" t="s">
        <v>61</v>
      </c>
      <c r="F789" t="s">
        <v>61</v>
      </c>
      <c r="G789" t="s">
        <v>61</v>
      </c>
      <c r="H789" t="s">
        <v>61</v>
      </c>
      <c r="I789" t="s">
        <v>61</v>
      </c>
      <c r="J789" t="s">
        <v>62</v>
      </c>
    </row>
    <row r="790" spans="1:10" x14ac:dyDescent="0.2">
      <c r="A790" s="1" t="s">
        <v>33691</v>
      </c>
      <c r="B790" s="1" t="s">
        <v>17514</v>
      </c>
      <c r="C790" s="1" t="s">
        <v>17515</v>
      </c>
      <c r="D790" s="1" t="s">
        <v>16228</v>
      </c>
      <c r="E790" t="s">
        <v>61</v>
      </c>
      <c r="F790" t="s">
        <v>61</v>
      </c>
      <c r="G790" t="s">
        <v>61</v>
      </c>
      <c r="H790" t="s">
        <v>61</v>
      </c>
      <c r="I790" t="s">
        <v>61</v>
      </c>
      <c r="J790" t="s">
        <v>62</v>
      </c>
    </row>
    <row r="791" spans="1:10" x14ac:dyDescent="0.2">
      <c r="A791" s="1" t="s">
        <v>33692</v>
      </c>
      <c r="B791" s="1" t="s">
        <v>17516</v>
      </c>
      <c r="C791" s="1" t="s">
        <v>17517</v>
      </c>
      <c r="D791" s="1" t="s">
        <v>16228</v>
      </c>
      <c r="E791" t="s">
        <v>61</v>
      </c>
      <c r="G791" t="s">
        <v>61</v>
      </c>
      <c r="H791" t="s">
        <v>62</v>
      </c>
      <c r="I791" t="s">
        <v>61</v>
      </c>
      <c r="J791" t="s">
        <v>62</v>
      </c>
    </row>
    <row r="792" spans="1:10" x14ac:dyDescent="0.2">
      <c r="A792" s="1" t="s">
        <v>33693</v>
      </c>
      <c r="B792" s="1" t="s">
        <v>17518</v>
      </c>
      <c r="C792" s="1" t="s">
        <v>17519</v>
      </c>
      <c r="D792" s="1" t="s">
        <v>16228</v>
      </c>
      <c r="E792" t="s">
        <v>61</v>
      </c>
      <c r="G792" t="s">
        <v>61</v>
      </c>
      <c r="H792" t="s">
        <v>61</v>
      </c>
      <c r="I792" t="s">
        <v>61</v>
      </c>
      <c r="J792" t="s">
        <v>61</v>
      </c>
    </row>
    <row r="793" spans="1:10" x14ac:dyDescent="0.2">
      <c r="A793" s="1" t="s">
        <v>33694</v>
      </c>
      <c r="B793" s="1" t="s">
        <v>17520</v>
      </c>
      <c r="C793" s="1" t="s">
        <v>17521</v>
      </c>
      <c r="D793" s="1" t="s">
        <v>16228</v>
      </c>
      <c r="E793" t="s">
        <v>61</v>
      </c>
      <c r="G793" t="s">
        <v>61</v>
      </c>
      <c r="H793" t="s">
        <v>61</v>
      </c>
      <c r="I793" t="s">
        <v>61</v>
      </c>
      <c r="J793" t="s">
        <v>62</v>
      </c>
    </row>
    <row r="794" spans="1:10" x14ac:dyDescent="0.2">
      <c r="A794" s="1" t="s">
        <v>33695</v>
      </c>
      <c r="B794" s="1" t="s">
        <v>17522</v>
      </c>
      <c r="C794" s="1" t="s">
        <v>17523</v>
      </c>
      <c r="D794" s="1" t="s">
        <v>16228</v>
      </c>
      <c r="E794" t="s">
        <v>61</v>
      </c>
      <c r="G794" t="s">
        <v>61</v>
      </c>
      <c r="H794" t="s">
        <v>62</v>
      </c>
      <c r="I794" t="s">
        <v>61</v>
      </c>
      <c r="J794" t="s">
        <v>62</v>
      </c>
    </row>
    <row r="795" spans="1:10" x14ac:dyDescent="0.2">
      <c r="A795" s="1" t="s">
        <v>33696</v>
      </c>
      <c r="B795" s="1" t="s">
        <v>17524</v>
      </c>
      <c r="C795" s="1" t="s">
        <v>17525</v>
      </c>
      <c r="D795" s="1" t="s">
        <v>16228</v>
      </c>
      <c r="E795" t="s">
        <v>61</v>
      </c>
      <c r="G795" t="s">
        <v>61</v>
      </c>
      <c r="H795" t="s">
        <v>61</v>
      </c>
      <c r="I795" t="s">
        <v>61</v>
      </c>
      <c r="J795" t="s">
        <v>62</v>
      </c>
    </row>
    <row r="796" spans="1:10" x14ac:dyDescent="0.2">
      <c r="A796" s="1" t="s">
        <v>33697</v>
      </c>
      <c r="B796" s="1" t="s">
        <v>17526</v>
      </c>
      <c r="C796" s="1" t="s">
        <v>17527</v>
      </c>
      <c r="D796" s="1" t="s">
        <v>16228</v>
      </c>
      <c r="E796" t="s">
        <v>61</v>
      </c>
      <c r="F796" t="s">
        <v>61</v>
      </c>
      <c r="G796" t="s">
        <v>61</v>
      </c>
      <c r="H796" t="s">
        <v>61</v>
      </c>
      <c r="I796" t="s">
        <v>61</v>
      </c>
      <c r="J796" t="s">
        <v>62</v>
      </c>
    </row>
    <row r="797" spans="1:10" x14ac:dyDescent="0.2">
      <c r="A797" s="1" t="s">
        <v>33698</v>
      </c>
      <c r="B797" s="1" t="s">
        <v>17528</v>
      </c>
      <c r="C797" s="1" t="s">
        <v>17529</v>
      </c>
      <c r="D797" s="1" t="s">
        <v>16228</v>
      </c>
      <c r="E797" t="s">
        <v>61</v>
      </c>
      <c r="G797" t="s">
        <v>61</v>
      </c>
      <c r="H797" t="s">
        <v>61</v>
      </c>
      <c r="I797" t="s">
        <v>61</v>
      </c>
      <c r="J797" t="s">
        <v>62</v>
      </c>
    </row>
    <row r="798" spans="1:10" x14ac:dyDescent="0.2">
      <c r="A798" s="1" t="s">
        <v>33699</v>
      </c>
      <c r="B798" s="1" t="s">
        <v>17530</v>
      </c>
      <c r="C798" s="1" t="s">
        <v>17531</v>
      </c>
      <c r="D798" s="1" t="s">
        <v>16228</v>
      </c>
      <c r="E798" t="s">
        <v>61</v>
      </c>
      <c r="G798" t="s">
        <v>61</v>
      </c>
      <c r="H798" t="s">
        <v>61</v>
      </c>
      <c r="I798" t="s">
        <v>61</v>
      </c>
      <c r="J798" t="s">
        <v>62</v>
      </c>
    </row>
    <row r="799" spans="1:10" x14ac:dyDescent="0.2">
      <c r="A799" s="1" t="s">
        <v>33700</v>
      </c>
      <c r="B799" s="1" t="s">
        <v>17532</v>
      </c>
      <c r="C799" s="1" t="s">
        <v>17533</v>
      </c>
      <c r="D799" s="1" t="s">
        <v>16228</v>
      </c>
      <c r="E799" t="s">
        <v>61</v>
      </c>
      <c r="G799" t="s">
        <v>61</v>
      </c>
      <c r="H799" t="s">
        <v>61</v>
      </c>
      <c r="I799" t="s">
        <v>61</v>
      </c>
      <c r="J799" t="s">
        <v>62</v>
      </c>
    </row>
    <row r="800" spans="1:10" x14ac:dyDescent="0.2">
      <c r="A800" s="1" t="s">
        <v>33701</v>
      </c>
      <c r="B800" s="1" t="s">
        <v>17534</v>
      </c>
      <c r="C800" s="1" t="s">
        <v>17535</v>
      </c>
      <c r="D800" s="1" t="s">
        <v>16228</v>
      </c>
      <c r="E800" t="s">
        <v>62</v>
      </c>
      <c r="G800" t="s">
        <v>62</v>
      </c>
      <c r="H800" t="s">
        <v>62</v>
      </c>
      <c r="I800" t="s">
        <v>62</v>
      </c>
      <c r="J800" t="s">
        <v>62</v>
      </c>
    </row>
    <row r="801" spans="1:10" x14ac:dyDescent="0.2">
      <c r="A801" s="1" t="s">
        <v>33702</v>
      </c>
      <c r="B801" s="1" t="s">
        <v>17536</v>
      </c>
      <c r="C801" s="1" t="s">
        <v>17537</v>
      </c>
      <c r="D801" s="1" t="s">
        <v>16228</v>
      </c>
      <c r="E801" t="s">
        <v>61</v>
      </c>
      <c r="G801" t="s">
        <v>61</v>
      </c>
      <c r="H801" t="s">
        <v>61</v>
      </c>
      <c r="I801" t="s">
        <v>61</v>
      </c>
      <c r="J801" t="s">
        <v>61</v>
      </c>
    </row>
    <row r="802" spans="1:10" x14ac:dyDescent="0.2">
      <c r="A802" s="1" t="s">
        <v>33703</v>
      </c>
      <c r="B802" s="1" t="s">
        <v>17538</v>
      </c>
      <c r="C802" s="1" t="s">
        <v>17539</v>
      </c>
      <c r="D802" s="1" t="s">
        <v>16228</v>
      </c>
      <c r="E802" t="s">
        <v>61</v>
      </c>
      <c r="G802" t="s">
        <v>61</v>
      </c>
      <c r="H802" t="s">
        <v>61</v>
      </c>
      <c r="I802" t="s">
        <v>61</v>
      </c>
      <c r="J802" t="s">
        <v>62</v>
      </c>
    </row>
    <row r="803" spans="1:10" x14ac:dyDescent="0.2">
      <c r="A803" s="1" t="s">
        <v>33704</v>
      </c>
      <c r="B803" s="1" t="s">
        <v>17540</v>
      </c>
      <c r="C803" s="1" t="s">
        <v>17541</v>
      </c>
      <c r="D803" s="1" t="s">
        <v>16228</v>
      </c>
      <c r="E803" t="s">
        <v>61</v>
      </c>
      <c r="G803" t="s">
        <v>61</v>
      </c>
      <c r="H803" t="s">
        <v>61</v>
      </c>
      <c r="I803" t="s">
        <v>61</v>
      </c>
      <c r="J803" t="s">
        <v>62</v>
      </c>
    </row>
    <row r="804" spans="1:10" x14ac:dyDescent="0.2">
      <c r="A804" s="1" t="s">
        <v>33705</v>
      </c>
      <c r="B804" s="1" t="s">
        <v>17542</v>
      </c>
      <c r="C804" s="1" t="s">
        <v>17543</v>
      </c>
      <c r="D804" s="1" t="s">
        <v>16228</v>
      </c>
      <c r="E804" t="s">
        <v>61</v>
      </c>
      <c r="G804" t="s">
        <v>62</v>
      </c>
      <c r="H804" t="s">
        <v>61</v>
      </c>
      <c r="I804" t="s">
        <v>61</v>
      </c>
      <c r="J804" t="s">
        <v>62</v>
      </c>
    </row>
    <row r="805" spans="1:10" x14ac:dyDescent="0.2">
      <c r="A805" s="1" t="s">
        <v>33706</v>
      </c>
      <c r="B805" s="1" t="s">
        <v>17544</v>
      </c>
      <c r="C805" s="1" t="s">
        <v>17545</v>
      </c>
      <c r="D805" s="1" t="s">
        <v>16228</v>
      </c>
      <c r="E805" t="s">
        <v>62</v>
      </c>
      <c r="G805" t="s">
        <v>62</v>
      </c>
      <c r="H805" t="s">
        <v>61</v>
      </c>
      <c r="I805" t="s">
        <v>62</v>
      </c>
      <c r="J805" t="s">
        <v>62</v>
      </c>
    </row>
    <row r="806" spans="1:10" x14ac:dyDescent="0.2">
      <c r="A806" s="1" t="s">
        <v>33707</v>
      </c>
      <c r="B806" s="1" t="s">
        <v>17546</v>
      </c>
      <c r="C806" s="1" t="s">
        <v>17547</v>
      </c>
      <c r="D806" s="1" t="s">
        <v>16228</v>
      </c>
      <c r="E806" t="s">
        <v>61</v>
      </c>
      <c r="G806" t="s">
        <v>61</v>
      </c>
      <c r="H806" t="s">
        <v>61</v>
      </c>
      <c r="I806" t="s">
        <v>61</v>
      </c>
      <c r="J806" t="s">
        <v>62</v>
      </c>
    </row>
    <row r="807" spans="1:10" x14ac:dyDescent="0.2">
      <c r="A807" s="1" t="s">
        <v>33708</v>
      </c>
      <c r="B807" s="1" t="s">
        <v>17548</v>
      </c>
      <c r="C807" s="1" t="s">
        <v>17549</v>
      </c>
      <c r="D807" s="1" t="s">
        <v>16228</v>
      </c>
      <c r="E807" t="s">
        <v>62</v>
      </c>
      <c r="F807" t="s">
        <v>61</v>
      </c>
      <c r="G807" t="s">
        <v>61</v>
      </c>
      <c r="H807" t="s">
        <v>61</v>
      </c>
      <c r="I807" t="s">
        <v>62</v>
      </c>
      <c r="J807" t="s">
        <v>62</v>
      </c>
    </row>
    <row r="808" spans="1:10" x14ac:dyDescent="0.2">
      <c r="A808" s="1" t="s">
        <v>33709</v>
      </c>
      <c r="B808" s="1" t="s">
        <v>17550</v>
      </c>
      <c r="C808" s="1" t="s">
        <v>17551</v>
      </c>
      <c r="D808" s="1" t="s">
        <v>16228</v>
      </c>
      <c r="E808" t="s">
        <v>61</v>
      </c>
      <c r="F808" t="s">
        <v>61</v>
      </c>
      <c r="G808" t="s">
        <v>61</v>
      </c>
      <c r="H808" t="s">
        <v>61</v>
      </c>
      <c r="I808" t="s">
        <v>61</v>
      </c>
      <c r="J808" t="s">
        <v>62</v>
      </c>
    </row>
    <row r="809" spans="1:10" x14ac:dyDescent="0.2">
      <c r="A809" s="1" t="s">
        <v>33710</v>
      </c>
      <c r="B809" s="1" t="s">
        <v>17552</v>
      </c>
      <c r="C809" s="1" t="s">
        <v>17553</v>
      </c>
      <c r="D809" s="1" t="s">
        <v>16228</v>
      </c>
      <c r="E809" t="s">
        <v>61</v>
      </c>
      <c r="F809" t="s">
        <v>61</v>
      </c>
      <c r="G809" t="s">
        <v>61</v>
      </c>
      <c r="H809" t="s">
        <v>61</v>
      </c>
      <c r="I809" t="s">
        <v>61</v>
      </c>
      <c r="J809" t="s">
        <v>62</v>
      </c>
    </row>
    <row r="810" spans="1:10" x14ac:dyDescent="0.2">
      <c r="A810" s="1" t="s">
        <v>33711</v>
      </c>
      <c r="B810" s="1" t="s">
        <v>17554</v>
      </c>
      <c r="C810" s="1" t="s">
        <v>17555</v>
      </c>
      <c r="D810" s="1" t="s">
        <v>16228</v>
      </c>
      <c r="E810" t="s">
        <v>61</v>
      </c>
      <c r="F810" t="s">
        <v>61</v>
      </c>
      <c r="G810" t="s">
        <v>61</v>
      </c>
      <c r="H810" t="s">
        <v>61</v>
      </c>
      <c r="I810" t="s">
        <v>61</v>
      </c>
      <c r="J810" t="s">
        <v>62</v>
      </c>
    </row>
    <row r="811" spans="1:10" x14ac:dyDescent="0.2">
      <c r="A811" s="1" t="s">
        <v>33712</v>
      </c>
      <c r="B811" s="1" t="s">
        <v>17556</v>
      </c>
      <c r="C811" s="1" t="s">
        <v>17557</v>
      </c>
      <c r="D811" s="1" t="s">
        <v>16228</v>
      </c>
      <c r="E811" t="s">
        <v>62</v>
      </c>
      <c r="F811" t="s">
        <v>61</v>
      </c>
      <c r="G811" t="s">
        <v>61</v>
      </c>
      <c r="H811" t="s">
        <v>62</v>
      </c>
      <c r="I811" t="s">
        <v>62</v>
      </c>
      <c r="J811" t="s">
        <v>62</v>
      </c>
    </row>
    <row r="812" spans="1:10" x14ac:dyDescent="0.2">
      <c r="A812" s="1" t="s">
        <v>33713</v>
      </c>
      <c r="B812" s="1" t="s">
        <v>17558</v>
      </c>
      <c r="C812" s="1" t="s">
        <v>17559</v>
      </c>
      <c r="D812" s="1" t="s">
        <v>16228</v>
      </c>
      <c r="E812" t="s">
        <v>61</v>
      </c>
      <c r="F812" t="s">
        <v>62</v>
      </c>
      <c r="G812" t="s">
        <v>62</v>
      </c>
      <c r="H812" t="s">
        <v>61</v>
      </c>
      <c r="I812" t="s">
        <v>61</v>
      </c>
      <c r="J812" t="s">
        <v>62</v>
      </c>
    </row>
    <row r="813" spans="1:10" x14ac:dyDescent="0.2">
      <c r="A813" s="1" t="s">
        <v>33714</v>
      </c>
      <c r="B813" s="1" t="s">
        <v>17560</v>
      </c>
      <c r="C813" s="1" t="s">
        <v>17561</v>
      </c>
      <c r="D813" s="1" t="s">
        <v>16228</v>
      </c>
      <c r="E813" t="s">
        <v>62</v>
      </c>
      <c r="G813" t="s">
        <v>61</v>
      </c>
      <c r="H813" t="s">
        <v>61</v>
      </c>
      <c r="I813" t="s">
        <v>62</v>
      </c>
      <c r="J813" t="s">
        <v>62</v>
      </c>
    </row>
    <row r="814" spans="1:10" x14ac:dyDescent="0.2">
      <c r="A814" s="1" t="s">
        <v>33715</v>
      </c>
      <c r="B814" s="1" t="s">
        <v>17562</v>
      </c>
      <c r="C814" s="1" t="s">
        <v>17563</v>
      </c>
      <c r="D814" s="1" t="s">
        <v>16228</v>
      </c>
      <c r="E814" t="s">
        <v>62</v>
      </c>
      <c r="F814" t="s">
        <v>62</v>
      </c>
      <c r="G814" t="s">
        <v>62</v>
      </c>
      <c r="H814" t="s">
        <v>61</v>
      </c>
      <c r="I814" t="s">
        <v>62</v>
      </c>
      <c r="J814" t="s">
        <v>62</v>
      </c>
    </row>
    <row r="815" spans="1:10" x14ac:dyDescent="0.2">
      <c r="A815" s="1" t="s">
        <v>33716</v>
      </c>
      <c r="B815" s="1" t="s">
        <v>17564</v>
      </c>
      <c r="C815" s="1" t="s">
        <v>17565</v>
      </c>
      <c r="D815" s="1" t="s">
        <v>16228</v>
      </c>
      <c r="E815" t="s">
        <v>62</v>
      </c>
      <c r="F815" t="s">
        <v>62</v>
      </c>
      <c r="G815" t="s">
        <v>62</v>
      </c>
      <c r="H815" t="s">
        <v>61</v>
      </c>
      <c r="I815" t="s">
        <v>62</v>
      </c>
      <c r="J815" t="s">
        <v>62</v>
      </c>
    </row>
    <row r="816" spans="1:10" x14ac:dyDescent="0.2">
      <c r="A816" s="1" t="s">
        <v>33717</v>
      </c>
      <c r="B816" s="1" t="s">
        <v>17566</v>
      </c>
      <c r="C816" s="1" t="s">
        <v>17567</v>
      </c>
      <c r="D816" s="1" t="s">
        <v>16228</v>
      </c>
      <c r="E816" t="s">
        <v>62</v>
      </c>
      <c r="F816" t="s">
        <v>62</v>
      </c>
      <c r="G816" t="s">
        <v>62</v>
      </c>
      <c r="H816" t="s">
        <v>61</v>
      </c>
      <c r="I816" t="s">
        <v>62</v>
      </c>
      <c r="J816" t="s">
        <v>62</v>
      </c>
    </row>
    <row r="817" spans="1:10" x14ac:dyDescent="0.2">
      <c r="A817" s="1" t="s">
        <v>33718</v>
      </c>
      <c r="B817" s="1" t="s">
        <v>17568</v>
      </c>
      <c r="C817" s="1" t="s">
        <v>17569</v>
      </c>
      <c r="D817" s="1" t="s">
        <v>16228</v>
      </c>
      <c r="E817" t="s">
        <v>62</v>
      </c>
      <c r="F817" t="s">
        <v>62</v>
      </c>
      <c r="G817" t="s">
        <v>62</v>
      </c>
      <c r="H817" t="s">
        <v>61</v>
      </c>
      <c r="I817" t="s">
        <v>62</v>
      </c>
      <c r="J817" t="s">
        <v>62</v>
      </c>
    </row>
    <row r="818" spans="1:10" x14ac:dyDescent="0.2">
      <c r="A818" s="1" t="s">
        <v>33719</v>
      </c>
      <c r="B818" s="1" t="s">
        <v>17570</v>
      </c>
      <c r="C818" s="1" t="s">
        <v>17571</v>
      </c>
      <c r="D818" s="1" t="s">
        <v>16228</v>
      </c>
      <c r="E818" t="s">
        <v>62</v>
      </c>
      <c r="F818" t="s">
        <v>62</v>
      </c>
      <c r="G818" t="s">
        <v>62</v>
      </c>
      <c r="H818" t="s">
        <v>61</v>
      </c>
      <c r="I818" t="s">
        <v>62</v>
      </c>
      <c r="J818" t="s">
        <v>62</v>
      </c>
    </row>
    <row r="819" spans="1:10" x14ac:dyDescent="0.2">
      <c r="A819" s="1" t="s">
        <v>33720</v>
      </c>
      <c r="B819" s="1" t="s">
        <v>17572</v>
      </c>
      <c r="C819" s="1" t="s">
        <v>17573</v>
      </c>
      <c r="D819" s="1" t="s">
        <v>16228</v>
      </c>
      <c r="E819" t="s">
        <v>62</v>
      </c>
      <c r="F819" t="s">
        <v>62</v>
      </c>
      <c r="G819" t="s">
        <v>62</v>
      </c>
      <c r="H819" t="s">
        <v>61</v>
      </c>
      <c r="I819" t="s">
        <v>62</v>
      </c>
      <c r="J819" t="s">
        <v>62</v>
      </c>
    </row>
    <row r="820" spans="1:10" x14ac:dyDescent="0.2">
      <c r="A820" s="1" t="s">
        <v>33721</v>
      </c>
      <c r="B820" s="1" t="s">
        <v>17574</v>
      </c>
      <c r="C820" s="1" t="s">
        <v>17575</v>
      </c>
      <c r="D820" s="1" t="s">
        <v>16228</v>
      </c>
      <c r="E820" t="s">
        <v>62</v>
      </c>
      <c r="F820" t="s">
        <v>62</v>
      </c>
      <c r="G820" t="s">
        <v>62</v>
      </c>
      <c r="H820" t="s">
        <v>61</v>
      </c>
      <c r="I820" t="s">
        <v>62</v>
      </c>
      <c r="J820" t="s">
        <v>62</v>
      </c>
    </row>
    <row r="821" spans="1:10" x14ac:dyDescent="0.2">
      <c r="A821" s="1" t="s">
        <v>33722</v>
      </c>
      <c r="B821" s="1" t="s">
        <v>17576</v>
      </c>
      <c r="C821" s="1" t="s">
        <v>17577</v>
      </c>
      <c r="D821" s="1" t="s">
        <v>16228</v>
      </c>
      <c r="E821" t="s">
        <v>61</v>
      </c>
      <c r="G821" t="s">
        <v>61</v>
      </c>
      <c r="H821" t="s">
        <v>61</v>
      </c>
      <c r="I821" t="s">
        <v>61</v>
      </c>
      <c r="J821" t="s">
        <v>62</v>
      </c>
    </row>
    <row r="822" spans="1:10" x14ac:dyDescent="0.2">
      <c r="A822" s="1" t="s">
        <v>33723</v>
      </c>
      <c r="B822" s="1" t="s">
        <v>17578</v>
      </c>
      <c r="C822" s="1" t="s">
        <v>17579</v>
      </c>
      <c r="D822" s="1" t="s">
        <v>16228</v>
      </c>
      <c r="E822" t="s">
        <v>62</v>
      </c>
      <c r="G822" t="s">
        <v>62</v>
      </c>
      <c r="H822" t="s">
        <v>61</v>
      </c>
      <c r="I822" t="s">
        <v>61</v>
      </c>
      <c r="J822" t="s">
        <v>62</v>
      </c>
    </row>
    <row r="823" spans="1:10" x14ac:dyDescent="0.2">
      <c r="A823" s="1" t="s">
        <v>33724</v>
      </c>
      <c r="B823" s="1" t="s">
        <v>17580</v>
      </c>
      <c r="C823" s="1" t="s">
        <v>17581</v>
      </c>
      <c r="D823" s="1" t="s">
        <v>16228</v>
      </c>
      <c r="E823" t="s">
        <v>61</v>
      </c>
      <c r="G823" t="s">
        <v>61</v>
      </c>
      <c r="H823" t="s">
        <v>61</v>
      </c>
      <c r="I823" t="s">
        <v>61</v>
      </c>
      <c r="J823" t="s">
        <v>62</v>
      </c>
    </row>
    <row r="824" spans="1:10" x14ac:dyDescent="0.2">
      <c r="A824" s="1" t="s">
        <v>33725</v>
      </c>
      <c r="B824" s="1" t="s">
        <v>17582</v>
      </c>
      <c r="C824" s="1" t="s">
        <v>17583</v>
      </c>
      <c r="D824" s="1" t="s">
        <v>16228</v>
      </c>
      <c r="E824" t="s">
        <v>61</v>
      </c>
      <c r="G824" t="s">
        <v>61</v>
      </c>
      <c r="H824" t="s">
        <v>61</v>
      </c>
      <c r="I824" t="s">
        <v>61</v>
      </c>
      <c r="J824" t="s">
        <v>62</v>
      </c>
    </row>
    <row r="825" spans="1:10" x14ac:dyDescent="0.2">
      <c r="A825" s="1" t="s">
        <v>33726</v>
      </c>
      <c r="B825" s="1" t="s">
        <v>17584</v>
      </c>
      <c r="C825" s="1" t="s">
        <v>17585</v>
      </c>
      <c r="D825" s="1" t="s">
        <v>16228</v>
      </c>
      <c r="E825" t="s">
        <v>61</v>
      </c>
      <c r="G825" t="s">
        <v>61</v>
      </c>
      <c r="H825" t="s">
        <v>61</v>
      </c>
      <c r="I825" t="s">
        <v>61</v>
      </c>
      <c r="J825" t="s">
        <v>62</v>
      </c>
    </row>
    <row r="826" spans="1:10" x14ac:dyDescent="0.2">
      <c r="A826" s="1" t="s">
        <v>33727</v>
      </c>
      <c r="B826" s="1" t="s">
        <v>17586</v>
      </c>
      <c r="C826" s="1" t="s">
        <v>17587</v>
      </c>
      <c r="D826" s="1" t="s">
        <v>16228</v>
      </c>
      <c r="E826" t="s">
        <v>61</v>
      </c>
      <c r="G826" t="s">
        <v>61</v>
      </c>
      <c r="H826" t="s">
        <v>62</v>
      </c>
      <c r="I826" t="s">
        <v>61</v>
      </c>
      <c r="J826" t="s">
        <v>62</v>
      </c>
    </row>
    <row r="827" spans="1:10" x14ac:dyDescent="0.2">
      <c r="A827" s="1" t="s">
        <v>33728</v>
      </c>
      <c r="B827" s="1" t="s">
        <v>17588</v>
      </c>
      <c r="C827" s="1" t="s">
        <v>17589</v>
      </c>
      <c r="D827" s="1" t="s">
        <v>16228</v>
      </c>
      <c r="E827" t="s">
        <v>62</v>
      </c>
      <c r="G827" t="s">
        <v>62</v>
      </c>
      <c r="H827" t="s">
        <v>61</v>
      </c>
      <c r="I827" t="s">
        <v>62</v>
      </c>
      <c r="J827" t="s">
        <v>62</v>
      </c>
    </row>
    <row r="828" spans="1:10" x14ac:dyDescent="0.2">
      <c r="A828" s="1" t="s">
        <v>33729</v>
      </c>
      <c r="B828" s="1" t="s">
        <v>17590</v>
      </c>
      <c r="C828" s="1" t="s">
        <v>17591</v>
      </c>
      <c r="D828" s="1" t="s">
        <v>16228</v>
      </c>
      <c r="E828" t="s">
        <v>61</v>
      </c>
      <c r="G828" t="s">
        <v>61</v>
      </c>
      <c r="H828" t="s">
        <v>61</v>
      </c>
      <c r="I828" t="s">
        <v>61</v>
      </c>
      <c r="J828" t="s">
        <v>62</v>
      </c>
    </row>
    <row r="829" spans="1:10" x14ac:dyDescent="0.2">
      <c r="A829" s="1" t="s">
        <v>33730</v>
      </c>
      <c r="B829" s="1" t="s">
        <v>17592</v>
      </c>
      <c r="C829" s="1" t="s">
        <v>17593</v>
      </c>
      <c r="D829" s="1" t="s">
        <v>16228</v>
      </c>
      <c r="E829" t="s">
        <v>62</v>
      </c>
      <c r="F829" t="s">
        <v>62</v>
      </c>
      <c r="G829" t="s">
        <v>62</v>
      </c>
      <c r="H829" t="s">
        <v>61</v>
      </c>
      <c r="I829" t="s">
        <v>62</v>
      </c>
      <c r="J829" t="s">
        <v>62</v>
      </c>
    </row>
    <row r="830" spans="1:10" x14ac:dyDescent="0.2">
      <c r="A830" s="1" t="s">
        <v>33731</v>
      </c>
      <c r="B830" s="1" t="s">
        <v>17594</v>
      </c>
      <c r="C830" s="1" t="s">
        <v>17595</v>
      </c>
      <c r="D830" s="1" t="s">
        <v>16228</v>
      </c>
      <c r="E830" t="s">
        <v>61</v>
      </c>
      <c r="F830" t="s">
        <v>61</v>
      </c>
      <c r="G830" t="s">
        <v>61</v>
      </c>
      <c r="H830" t="s">
        <v>61</v>
      </c>
      <c r="I830" t="s">
        <v>61</v>
      </c>
      <c r="J830" t="s">
        <v>62</v>
      </c>
    </row>
    <row r="831" spans="1:10" x14ac:dyDescent="0.2">
      <c r="A831" s="1" t="s">
        <v>33732</v>
      </c>
      <c r="B831" s="1" t="s">
        <v>17596</v>
      </c>
      <c r="C831" s="1" t="s">
        <v>17597</v>
      </c>
      <c r="D831" s="1" t="s">
        <v>16228</v>
      </c>
      <c r="E831" t="s">
        <v>61</v>
      </c>
      <c r="F831" t="s">
        <v>61</v>
      </c>
      <c r="G831" t="s">
        <v>61</v>
      </c>
      <c r="H831" t="s">
        <v>61</v>
      </c>
      <c r="I831" t="s">
        <v>61</v>
      </c>
      <c r="J831" t="s">
        <v>62</v>
      </c>
    </row>
    <row r="832" spans="1:10" x14ac:dyDescent="0.2">
      <c r="A832" s="1" t="s">
        <v>33733</v>
      </c>
      <c r="B832" s="1" t="s">
        <v>17598</v>
      </c>
      <c r="C832" s="1" t="s">
        <v>17599</v>
      </c>
      <c r="D832" s="1" t="s">
        <v>16228</v>
      </c>
      <c r="E832" t="s">
        <v>62</v>
      </c>
      <c r="F832" t="s">
        <v>61</v>
      </c>
      <c r="G832" t="s">
        <v>61</v>
      </c>
      <c r="H832" t="s">
        <v>61</v>
      </c>
      <c r="I832" t="s">
        <v>61</v>
      </c>
      <c r="J832" t="s">
        <v>62</v>
      </c>
    </row>
    <row r="833" spans="1:10" x14ac:dyDescent="0.2">
      <c r="A833" s="1" t="s">
        <v>33734</v>
      </c>
      <c r="B833" s="1" t="s">
        <v>17600</v>
      </c>
      <c r="C833" s="1" t="s">
        <v>17601</v>
      </c>
      <c r="D833" s="1" t="s">
        <v>16228</v>
      </c>
      <c r="E833" t="s">
        <v>61</v>
      </c>
      <c r="F833" t="s">
        <v>61</v>
      </c>
      <c r="G833" t="s">
        <v>61</v>
      </c>
      <c r="H833" t="s">
        <v>61</v>
      </c>
      <c r="I833" t="s">
        <v>61</v>
      </c>
      <c r="J833" t="s">
        <v>61</v>
      </c>
    </row>
    <row r="834" spans="1:10" x14ac:dyDescent="0.2">
      <c r="A834" s="1" t="s">
        <v>33735</v>
      </c>
      <c r="B834" s="1" t="s">
        <v>17602</v>
      </c>
      <c r="C834" s="1" t="s">
        <v>17603</v>
      </c>
      <c r="D834" s="1" t="s">
        <v>16228</v>
      </c>
      <c r="E834" t="s">
        <v>61</v>
      </c>
      <c r="F834" t="s">
        <v>61</v>
      </c>
      <c r="G834" t="s">
        <v>61</v>
      </c>
      <c r="H834" t="s">
        <v>61</v>
      </c>
      <c r="I834" t="s">
        <v>61</v>
      </c>
      <c r="J834" t="s">
        <v>61</v>
      </c>
    </row>
    <row r="835" spans="1:10" x14ac:dyDescent="0.2">
      <c r="A835" s="1" t="s">
        <v>33736</v>
      </c>
      <c r="B835" s="1" t="s">
        <v>17604</v>
      </c>
      <c r="C835" s="1" t="s">
        <v>17605</v>
      </c>
      <c r="D835" s="1" t="s">
        <v>16228</v>
      </c>
      <c r="E835" t="s">
        <v>61</v>
      </c>
      <c r="F835" t="s">
        <v>61</v>
      </c>
      <c r="G835" t="s">
        <v>61</v>
      </c>
      <c r="H835" t="s">
        <v>61</v>
      </c>
      <c r="I835" t="s">
        <v>61</v>
      </c>
      <c r="J835" t="s">
        <v>62</v>
      </c>
    </row>
    <row r="836" spans="1:10" x14ac:dyDescent="0.2">
      <c r="A836" s="1" t="s">
        <v>33737</v>
      </c>
      <c r="B836" s="1" t="s">
        <v>17606</v>
      </c>
      <c r="C836" s="1" t="s">
        <v>17607</v>
      </c>
      <c r="D836" s="1" t="s">
        <v>16228</v>
      </c>
      <c r="E836" t="s">
        <v>62</v>
      </c>
      <c r="F836" t="s">
        <v>62</v>
      </c>
      <c r="G836" t="s">
        <v>62</v>
      </c>
      <c r="H836" t="s">
        <v>61</v>
      </c>
      <c r="I836" t="s">
        <v>62</v>
      </c>
      <c r="J836" t="s">
        <v>62</v>
      </c>
    </row>
    <row r="837" spans="1:10" x14ac:dyDescent="0.2">
      <c r="A837" s="1" t="s">
        <v>33738</v>
      </c>
      <c r="B837" s="1" t="s">
        <v>17608</v>
      </c>
      <c r="C837" s="1" t="s">
        <v>17609</v>
      </c>
      <c r="D837" s="1" t="s">
        <v>16228</v>
      </c>
      <c r="E837" t="s">
        <v>61</v>
      </c>
      <c r="F837" t="s">
        <v>61</v>
      </c>
      <c r="G837" t="s">
        <v>61</v>
      </c>
      <c r="H837" t="s">
        <v>61</v>
      </c>
      <c r="I837" t="s">
        <v>61</v>
      </c>
      <c r="J837" t="s">
        <v>62</v>
      </c>
    </row>
    <row r="838" spans="1:10" x14ac:dyDescent="0.2">
      <c r="A838" s="1" t="s">
        <v>33739</v>
      </c>
      <c r="B838" s="1" t="s">
        <v>17610</v>
      </c>
      <c r="C838" s="1" t="s">
        <v>17611</v>
      </c>
      <c r="D838" s="1" t="s">
        <v>16228</v>
      </c>
      <c r="E838" t="s">
        <v>62</v>
      </c>
      <c r="F838" t="s">
        <v>62</v>
      </c>
      <c r="G838" t="s">
        <v>62</v>
      </c>
      <c r="H838" t="s">
        <v>61</v>
      </c>
      <c r="I838" t="s">
        <v>62</v>
      </c>
      <c r="J838" t="s">
        <v>62</v>
      </c>
    </row>
    <row r="839" spans="1:10" x14ac:dyDescent="0.2">
      <c r="A839" s="1" t="s">
        <v>33740</v>
      </c>
      <c r="B839" s="1" t="s">
        <v>17612</v>
      </c>
      <c r="C839" s="1" t="s">
        <v>17613</v>
      </c>
      <c r="D839" s="1" t="s">
        <v>16228</v>
      </c>
      <c r="E839" t="s">
        <v>62</v>
      </c>
      <c r="F839" t="s">
        <v>62</v>
      </c>
      <c r="G839" t="s">
        <v>62</v>
      </c>
      <c r="H839" t="s">
        <v>62</v>
      </c>
      <c r="I839" t="s">
        <v>62</v>
      </c>
      <c r="J839" t="s">
        <v>62</v>
      </c>
    </row>
    <row r="840" spans="1:10" x14ac:dyDescent="0.2">
      <c r="A840" s="1" t="s">
        <v>33741</v>
      </c>
      <c r="B840" s="1" t="s">
        <v>17614</v>
      </c>
      <c r="C840" s="1" t="s">
        <v>17615</v>
      </c>
      <c r="D840" s="1" t="s">
        <v>16228</v>
      </c>
      <c r="E840" t="s">
        <v>62</v>
      </c>
      <c r="F840" t="s">
        <v>62</v>
      </c>
      <c r="G840" t="s">
        <v>62</v>
      </c>
      <c r="H840" t="s">
        <v>61</v>
      </c>
      <c r="I840" t="s">
        <v>62</v>
      </c>
      <c r="J840" t="s">
        <v>62</v>
      </c>
    </row>
    <row r="841" spans="1:10" x14ac:dyDescent="0.2">
      <c r="A841" s="1" t="s">
        <v>33742</v>
      </c>
      <c r="B841" s="1" t="s">
        <v>17616</v>
      </c>
      <c r="C841" s="1" t="s">
        <v>17617</v>
      </c>
      <c r="D841" s="1" t="s">
        <v>16228</v>
      </c>
      <c r="E841" t="s">
        <v>62</v>
      </c>
      <c r="F841" t="s">
        <v>62</v>
      </c>
      <c r="G841" t="s">
        <v>62</v>
      </c>
      <c r="H841" t="s">
        <v>61</v>
      </c>
      <c r="I841" t="s">
        <v>62</v>
      </c>
      <c r="J841" t="s">
        <v>62</v>
      </c>
    </row>
    <row r="842" spans="1:10" x14ac:dyDescent="0.2">
      <c r="A842" s="1" t="s">
        <v>33743</v>
      </c>
      <c r="B842" s="1" t="s">
        <v>17618</v>
      </c>
      <c r="C842" s="1" t="s">
        <v>17619</v>
      </c>
      <c r="D842" s="1" t="s">
        <v>16228</v>
      </c>
      <c r="E842" t="s">
        <v>62</v>
      </c>
      <c r="F842" t="s">
        <v>62</v>
      </c>
      <c r="G842" t="s">
        <v>62</v>
      </c>
      <c r="H842" t="s">
        <v>61</v>
      </c>
      <c r="I842" t="s">
        <v>62</v>
      </c>
      <c r="J842" t="s">
        <v>62</v>
      </c>
    </row>
    <row r="843" spans="1:10" x14ac:dyDescent="0.2">
      <c r="A843" s="1" t="s">
        <v>33744</v>
      </c>
      <c r="B843" s="1" t="s">
        <v>17620</v>
      </c>
      <c r="C843" s="1" t="s">
        <v>17621</v>
      </c>
      <c r="D843" s="1" t="s">
        <v>16228</v>
      </c>
      <c r="E843" t="s">
        <v>61</v>
      </c>
      <c r="G843" t="s">
        <v>61</v>
      </c>
      <c r="H843" t="s">
        <v>61</v>
      </c>
      <c r="I843" t="s">
        <v>61</v>
      </c>
      <c r="J843" t="s">
        <v>62</v>
      </c>
    </row>
    <row r="844" spans="1:10" x14ac:dyDescent="0.2">
      <c r="A844" s="1" t="s">
        <v>33745</v>
      </c>
      <c r="B844" s="1" t="s">
        <v>17622</v>
      </c>
      <c r="C844" s="1" t="s">
        <v>17623</v>
      </c>
      <c r="D844" s="1" t="s">
        <v>16228</v>
      </c>
      <c r="E844" t="s">
        <v>61</v>
      </c>
      <c r="G844" t="s">
        <v>61</v>
      </c>
      <c r="H844" t="s">
        <v>61</v>
      </c>
      <c r="I844" t="s">
        <v>61</v>
      </c>
      <c r="J844" t="s">
        <v>61</v>
      </c>
    </row>
    <row r="845" spans="1:10" x14ac:dyDescent="0.2">
      <c r="A845" s="1" t="s">
        <v>33746</v>
      </c>
      <c r="B845" s="1" t="s">
        <v>17624</v>
      </c>
      <c r="C845" s="1" t="s">
        <v>17625</v>
      </c>
      <c r="D845" s="1" t="s">
        <v>16228</v>
      </c>
      <c r="E845" t="s">
        <v>62</v>
      </c>
      <c r="G845" t="s">
        <v>61</v>
      </c>
      <c r="H845" t="s">
        <v>61</v>
      </c>
      <c r="I845" t="s">
        <v>62</v>
      </c>
      <c r="J845" t="s">
        <v>62</v>
      </c>
    </row>
    <row r="846" spans="1:10" x14ac:dyDescent="0.2">
      <c r="A846" s="1" t="s">
        <v>33747</v>
      </c>
      <c r="B846" s="1" t="s">
        <v>17626</v>
      </c>
      <c r="C846" s="1" t="s">
        <v>17627</v>
      </c>
      <c r="D846" s="1" t="s">
        <v>16228</v>
      </c>
      <c r="E846" t="s">
        <v>62</v>
      </c>
      <c r="G846" t="s">
        <v>62</v>
      </c>
      <c r="H846" t="s">
        <v>61</v>
      </c>
      <c r="I846" t="s">
        <v>62</v>
      </c>
      <c r="J846" t="s">
        <v>62</v>
      </c>
    </row>
    <row r="847" spans="1:10" x14ac:dyDescent="0.2">
      <c r="A847" s="1" t="s">
        <v>33748</v>
      </c>
      <c r="B847" s="1" t="s">
        <v>17628</v>
      </c>
      <c r="C847" s="1" t="s">
        <v>17629</v>
      </c>
      <c r="D847" s="1" t="s">
        <v>16228</v>
      </c>
      <c r="E847" t="s">
        <v>61</v>
      </c>
      <c r="G847" t="s">
        <v>61</v>
      </c>
      <c r="H847" t="s">
        <v>62</v>
      </c>
      <c r="I847" t="s">
        <v>61</v>
      </c>
      <c r="J847" t="s">
        <v>62</v>
      </c>
    </row>
    <row r="848" spans="1:10" x14ac:dyDescent="0.2">
      <c r="A848" s="1" t="s">
        <v>33749</v>
      </c>
      <c r="B848" s="1" t="s">
        <v>17630</v>
      </c>
      <c r="C848" s="1" t="s">
        <v>17631</v>
      </c>
      <c r="D848" s="1" t="s">
        <v>16228</v>
      </c>
      <c r="E848" t="s">
        <v>61</v>
      </c>
      <c r="G848" t="s">
        <v>61</v>
      </c>
      <c r="H848" t="s">
        <v>61</v>
      </c>
      <c r="I848" t="s">
        <v>61</v>
      </c>
      <c r="J848" t="s">
        <v>62</v>
      </c>
    </row>
    <row r="849" spans="1:10" x14ac:dyDescent="0.2">
      <c r="A849" s="1" t="s">
        <v>33750</v>
      </c>
      <c r="B849" s="1" t="s">
        <v>17632</v>
      </c>
      <c r="C849" s="1" t="s">
        <v>17633</v>
      </c>
      <c r="D849" s="1" t="s">
        <v>16228</v>
      </c>
      <c r="E849" t="s">
        <v>61</v>
      </c>
      <c r="G849" t="s">
        <v>61</v>
      </c>
      <c r="H849" t="s">
        <v>61</v>
      </c>
      <c r="I849" t="s">
        <v>61</v>
      </c>
      <c r="J849" t="s">
        <v>62</v>
      </c>
    </row>
    <row r="850" spans="1:10" x14ac:dyDescent="0.2">
      <c r="A850" s="1" t="s">
        <v>33751</v>
      </c>
      <c r="B850" s="1" t="s">
        <v>17634</v>
      </c>
      <c r="C850" s="1" t="s">
        <v>17635</v>
      </c>
      <c r="D850" s="1" t="s">
        <v>16228</v>
      </c>
      <c r="E850" t="s">
        <v>61</v>
      </c>
      <c r="G850" t="s">
        <v>61</v>
      </c>
      <c r="H850" t="s">
        <v>61</v>
      </c>
      <c r="I850" t="s">
        <v>61</v>
      </c>
      <c r="J850" t="s">
        <v>62</v>
      </c>
    </row>
    <row r="851" spans="1:10" x14ac:dyDescent="0.2">
      <c r="A851" s="1" t="s">
        <v>33752</v>
      </c>
      <c r="B851" s="1" t="s">
        <v>17636</v>
      </c>
      <c r="C851" s="1" t="s">
        <v>17637</v>
      </c>
      <c r="D851" s="1" t="s">
        <v>16228</v>
      </c>
      <c r="E851" t="s">
        <v>61</v>
      </c>
      <c r="F851" t="s">
        <v>61</v>
      </c>
      <c r="G851" t="s">
        <v>61</v>
      </c>
      <c r="H851" t="s">
        <v>61</v>
      </c>
      <c r="I851" t="s">
        <v>61</v>
      </c>
      <c r="J851" t="s">
        <v>62</v>
      </c>
    </row>
    <row r="852" spans="1:10" x14ac:dyDescent="0.2">
      <c r="A852" s="1" t="s">
        <v>33753</v>
      </c>
      <c r="B852" s="1" t="s">
        <v>17638</v>
      </c>
      <c r="C852" s="1" t="s">
        <v>17639</v>
      </c>
      <c r="D852" s="1" t="s">
        <v>16228</v>
      </c>
      <c r="E852" t="s">
        <v>61</v>
      </c>
      <c r="F852" t="s">
        <v>61</v>
      </c>
      <c r="G852" t="s">
        <v>61</v>
      </c>
      <c r="H852" t="s">
        <v>61</v>
      </c>
      <c r="I852" t="s">
        <v>62</v>
      </c>
      <c r="J852" t="s">
        <v>62</v>
      </c>
    </row>
    <row r="853" spans="1:10" x14ac:dyDescent="0.2">
      <c r="A853" s="1" t="s">
        <v>33754</v>
      </c>
      <c r="B853" s="1" t="s">
        <v>17640</v>
      </c>
      <c r="C853" s="1" t="s">
        <v>17641</v>
      </c>
      <c r="D853" s="1" t="s">
        <v>16228</v>
      </c>
      <c r="E853" t="s">
        <v>61</v>
      </c>
      <c r="F853" t="s">
        <v>61</v>
      </c>
      <c r="G853" t="s">
        <v>61</v>
      </c>
      <c r="H853" t="s">
        <v>61</v>
      </c>
      <c r="I853" t="s">
        <v>61</v>
      </c>
      <c r="J853" t="s">
        <v>62</v>
      </c>
    </row>
    <row r="854" spans="1:10" x14ac:dyDescent="0.2">
      <c r="A854" s="1" t="s">
        <v>33755</v>
      </c>
      <c r="B854" s="1" t="s">
        <v>17642</v>
      </c>
      <c r="C854" s="1" t="s">
        <v>17643</v>
      </c>
      <c r="D854" s="1" t="s">
        <v>16228</v>
      </c>
      <c r="E854" t="s">
        <v>62</v>
      </c>
      <c r="F854" t="s">
        <v>62</v>
      </c>
      <c r="G854" t="s">
        <v>62</v>
      </c>
      <c r="H854" t="s">
        <v>61</v>
      </c>
      <c r="I854" t="s">
        <v>62</v>
      </c>
      <c r="J854" t="s">
        <v>62</v>
      </c>
    </row>
    <row r="855" spans="1:10" x14ac:dyDescent="0.2">
      <c r="A855" s="1" t="s">
        <v>33756</v>
      </c>
      <c r="B855" s="1" t="s">
        <v>17644</v>
      </c>
      <c r="C855" s="1" t="s">
        <v>17645</v>
      </c>
      <c r="D855" s="1" t="s">
        <v>16228</v>
      </c>
      <c r="E855" t="s">
        <v>62</v>
      </c>
      <c r="F855" t="s">
        <v>62</v>
      </c>
      <c r="G855" t="s">
        <v>62</v>
      </c>
      <c r="H855" t="s">
        <v>61</v>
      </c>
      <c r="I855" t="s">
        <v>62</v>
      </c>
      <c r="J855" t="s">
        <v>62</v>
      </c>
    </row>
    <row r="856" spans="1:10" x14ac:dyDescent="0.2">
      <c r="A856" s="1" t="s">
        <v>33757</v>
      </c>
      <c r="B856" s="1" t="s">
        <v>17646</v>
      </c>
      <c r="C856" s="1" t="s">
        <v>17647</v>
      </c>
      <c r="D856" s="1" t="s">
        <v>16228</v>
      </c>
      <c r="E856" t="s">
        <v>62</v>
      </c>
      <c r="F856" t="s">
        <v>62</v>
      </c>
      <c r="G856" t="s">
        <v>62</v>
      </c>
      <c r="H856" t="s">
        <v>61</v>
      </c>
      <c r="I856" t="s">
        <v>62</v>
      </c>
      <c r="J856" t="s">
        <v>62</v>
      </c>
    </row>
    <row r="857" spans="1:10" x14ac:dyDescent="0.2">
      <c r="A857" s="1" t="s">
        <v>33758</v>
      </c>
      <c r="B857" s="1" t="s">
        <v>17648</v>
      </c>
      <c r="C857" s="1" t="s">
        <v>17649</v>
      </c>
      <c r="D857" s="1" t="s">
        <v>16228</v>
      </c>
      <c r="E857" t="s">
        <v>61</v>
      </c>
      <c r="F857" t="s">
        <v>61</v>
      </c>
      <c r="G857" t="s">
        <v>61</v>
      </c>
      <c r="H857" t="s">
        <v>61</v>
      </c>
      <c r="I857" t="s">
        <v>62</v>
      </c>
      <c r="J857" t="s">
        <v>62</v>
      </c>
    </row>
    <row r="858" spans="1:10" x14ac:dyDescent="0.2">
      <c r="A858" s="1" t="s">
        <v>33759</v>
      </c>
      <c r="B858" s="1" t="s">
        <v>17650</v>
      </c>
      <c r="C858" s="1" t="s">
        <v>17651</v>
      </c>
      <c r="D858" s="1" t="s">
        <v>16228</v>
      </c>
      <c r="E858" t="s">
        <v>61</v>
      </c>
      <c r="F858" t="s">
        <v>61</v>
      </c>
      <c r="G858" t="s">
        <v>61</v>
      </c>
      <c r="H858" t="s">
        <v>62</v>
      </c>
      <c r="I858" t="s">
        <v>61</v>
      </c>
      <c r="J858" t="s">
        <v>62</v>
      </c>
    </row>
    <row r="859" spans="1:10" x14ac:dyDescent="0.2">
      <c r="A859" s="1" t="s">
        <v>33760</v>
      </c>
      <c r="B859" s="1" t="s">
        <v>17652</v>
      </c>
      <c r="C859" s="1" t="s">
        <v>17653</v>
      </c>
      <c r="D859" s="1" t="s">
        <v>16228</v>
      </c>
      <c r="E859" t="s">
        <v>61</v>
      </c>
      <c r="G859" t="s">
        <v>61</v>
      </c>
      <c r="H859" t="s">
        <v>62</v>
      </c>
      <c r="I859" t="s">
        <v>61</v>
      </c>
      <c r="J859" t="s">
        <v>62</v>
      </c>
    </row>
    <row r="860" spans="1:10" x14ac:dyDescent="0.2">
      <c r="A860" s="1" t="s">
        <v>33761</v>
      </c>
      <c r="B860" s="1" t="s">
        <v>17654</v>
      </c>
      <c r="C860" s="1" t="s">
        <v>17655</v>
      </c>
      <c r="D860" s="1" t="s">
        <v>16228</v>
      </c>
      <c r="E860" t="s">
        <v>61</v>
      </c>
      <c r="G860" t="s">
        <v>61</v>
      </c>
      <c r="H860" t="s">
        <v>61</v>
      </c>
      <c r="I860" t="s">
        <v>61</v>
      </c>
      <c r="J860" t="s">
        <v>62</v>
      </c>
    </row>
    <row r="861" spans="1:10" x14ac:dyDescent="0.2">
      <c r="A861" s="1" t="s">
        <v>33762</v>
      </c>
      <c r="B861" s="1" t="s">
        <v>17656</v>
      </c>
      <c r="C861" s="1" t="s">
        <v>17657</v>
      </c>
      <c r="D861" s="1" t="s">
        <v>16228</v>
      </c>
      <c r="E861" t="s">
        <v>62</v>
      </c>
      <c r="G861" t="s">
        <v>62</v>
      </c>
      <c r="H861" t="s">
        <v>61</v>
      </c>
      <c r="I861" t="s">
        <v>62</v>
      </c>
      <c r="J861" t="s">
        <v>62</v>
      </c>
    </row>
    <row r="862" spans="1:10" x14ac:dyDescent="0.2">
      <c r="A862" s="1" t="s">
        <v>33763</v>
      </c>
      <c r="B862" s="1" t="s">
        <v>17658</v>
      </c>
      <c r="C862" s="1" t="s">
        <v>17659</v>
      </c>
      <c r="D862" s="1" t="s">
        <v>16228</v>
      </c>
      <c r="E862" t="s">
        <v>61</v>
      </c>
      <c r="G862" t="s">
        <v>62</v>
      </c>
      <c r="H862" t="s">
        <v>61</v>
      </c>
      <c r="I862" t="s">
        <v>61</v>
      </c>
      <c r="J862" t="s">
        <v>62</v>
      </c>
    </row>
    <row r="863" spans="1:10" x14ac:dyDescent="0.2">
      <c r="A863" s="1" t="s">
        <v>33764</v>
      </c>
      <c r="B863" s="1" t="s">
        <v>17660</v>
      </c>
      <c r="C863" s="1" t="s">
        <v>17661</v>
      </c>
      <c r="D863" s="1" t="s">
        <v>16228</v>
      </c>
      <c r="E863" t="s">
        <v>62</v>
      </c>
      <c r="G863" t="s">
        <v>61</v>
      </c>
      <c r="H863" t="s">
        <v>61</v>
      </c>
      <c r="I863" t="s">
        <v>61</v>
      </c>
      <c r="J863" t="s">
        <v>62</v>
      </c>
    </row>
    <row r="864" spans="1:10" x14ac:dyDescent="0.2">
      <c r="A864" s="1" t="s">
        <v>33765</v>
      </c>
      <c r="B864" s="1" t="s">
        <v>17662</v>
      </c>
      <c r="C864" s="1" t="s">
        <v>17663</v>
      </c>
      <c r="D864" s="1" t="s">
        <v>16228</v>
      </c>
      <c r="E864" t="s">
        <v>61</v>
      </c>
      <c r="G864" t="s">
        <v>61</v>
      </c>
      <c r="H864" t="s">
        <v>61</v>
      </c>
      <c r="I864" t="s">
        <v>61</v>
      </c>
      <c r="J864" t="s">
        <v>62</v>
      </c>
    </row>
    <row r="865" spans="1:10" x14ac:dyDescent="0.2">
      <c r="A865" s="1" t="s">
        <v>33766</v>
      </c>
      <c r="B865" s="1" t="s">
        <v>17664</v>
      </c>
      <c r="C865" s="1" t="s">
        <v>17665</v>
      </c>
      <c r="D865" s="1" t="s">
        <v>16228</v>
      </c>
      <c r="E865" t="s">
        <v>61</v>
      </c>
      <c r="G865" t="s">
        <v>61</v>
      </c>
      <c r="H865" t="s">
        <v>61</v>
      </c>
      <c r="I865" t="s">
        <v>61</v>
      </c>
      <c r="J865" t="s">
        <v>62</v>
      </c>
    </row>
    <row r="866" spans="1:10" x14ac:dyDescent="0.2">
      <c r="A866" s="1" t="s">
        <v>33767</v>
      </c>
      <c r="B866" s="1" t="s">
        <v>17666</v>
      </c>
      <c r="C866" s="1" t="s">
        <v>17667</v>
      </c>
      <c r="D866" s="1" t="s">
        <v>16228</v>
      </c>
      <c r="E866" t="s">
        <v>61</v>
      </c>
      <c r="G866" t="s">
        <v>61</v>
      </c>
      <c r="H866" t="s">
        <v>61</v>
      </c>
      <c r="I866" t="s">
        <v>61</v>
      </c>
      <c r="J866" t="s">
        <v>62</v>
      </c>
    </row>
    <row r="867" spans="1:10" x14ac:dyDescent="0.2">
      <c r="A867" s="1" t="s">
        <v>33768</v>
      </c>
      <c r="B867" s="1" t="s">
        <v>17668</v>
      </c>
      <c r="C867" s="1" t="s">
        <v>17669</v>
      </c>
      <c r="D867" s="1" t="s">
        <v>16228</v>
      </c>
      <c r="E867" t="s">
        <v>61</v>
      </c>
      <c r="G867" t="s">
        <v>61</v>
      </c>
      <c r="H867" t="s">
        <v>61</v>
      </c>
      <c r="I867" t="s">
        <v>61</v>
      </c>
      <c r="J867" t="s">
        <v>62</v>
      </c>
    </row>
    <row r="868" spans="1:10" x14ac:dyDescent="0.2">
      <c r="A868" s="1" t="s">
        <v>33769</v>
      </c>
      <c r="B868" s="1" t="s">
        <v>17670</v>
      </c>
      <c r="C868" s="1" t="s">
        <v>17671</v>
      </c>
      <c r="D868" s="1" t="s">
        <v>16228</v>
      </c>
      <c r="E868" t="s">
        <v>61</v>
      </c>
      <c r="G868" t="s">
        <v>61</v>
      </c>
      <c r="H868" t="s">
        <v>61</v>
      </c>
      <c r="I868" t="s">
        <v>61</v>
      </c>
      <c r="J868" t="s">
        <v>62</v>
      </c>
    </row>
    <row r="869" spans="1:10" x14ac:dyDescent="0.2">
      <c r="A869" s="1" t="s">
        <v>33770</v>
      </c>
      <c r="B869" s="1" t="s">
        <v>17672</v>
      </c>
      <c r="C869" s="1" t="s">
        <v>17673</v>
      </c>
      <c r="D869" s="1" t="s">
        <v>16228</v>
      </c>
      <c r="E869" t="s">
        <v>61</v>
      </c>
      <c r="F869" t="s">
        <v>61</v>
      </c>
      <c r="G869" t="s">
        <v>61</v>
      </c>
      <c r="H869" t="s">
        <v>61</v>
      </c>
      <c r="I869" t="s">
        <v>61</v>
      </c>
      <c r="J869" t="s">
        <v>62</v>
      </c>
    </row>
    <row r="870" spans="1:10" x14ac:dyDescent="0.2">
      <c r="A870" s="1" t="s">
        <v>33771</v>
      </c>
      <c r="B870" s="1" t="s">
        <v>17674</v>
      </c>
      <c r="C870" s="1" t="s">
        <v>17675</v>
      </c>
      <c r="D870" s="1" t="s">
        <v>16228</v>
      </c>
      <c r="E870" t="s">
        <v>61</v>
      </c>
      <c r="G870" t="s">
        <v>61</v>
      </c>
      <c r="H870" t="s">
        <v>61</v>
      </c>
      <c r="I870" t="s">
        <v>61</v>
      </c>
      <c r="J870" t="s">
        <v>62</v>
      </c>
    </row>
    <row r="871" spans="1:10" x14ac:dyDescent="0.2">
      <c r="A871" s="1" t="s">
        <v>33772</v>
      </c>
      <c r="B871" s="1" t="s">
        <v>17676</v>
      </c>
      <c r="C871" s="1" t="s">
        <v>17677</v>
      </c>
      <c r="D871" s="1" t="s">
        <v>16228</v>
      </c>
      <c r="E871" t="s">
        <v>61</v>
      </c>
      <c r="G871" t="s">
        <v>62</v>
      </c>
      <c r="H871" t="s">
        <v>61</v>
      </c>
      <c r="I871" t="s">
        <v>61</v>
      </c>
      <c r="J871" t="s">
        <v>61</v>
      </c>
    </row>
    <row r="872" spans="1:10" x14ac:dyDescent="0.2">
      <c r="A872" s="1" t="s">
        <v>33773</v>
      </c>
      <c r="B872" s="1" t="s">
        <v>17678</v>
      </c>
      <c r="C872" s="1" t="s">
        <v>17679</v>
      </c>
      <c r="D872" s="1" t="s">
        <v>16228</v>
      </c>
      <c r="E872" t="s">
        <v>61</v>
      </c>
      <c r="G872" t="s">
        <v>61</v>
      </c>
      <c r="H872" t="s">
        <v>61</v>
      </c>
      <c r="I872" t="s">
        <v>61</v>
      </c>
      <c r="J872" t="s">
        <v>61</v>
      </c>
    </row>
    <row r="873" spans="1:10" x14ac:dyDescent="0.2">
      <c r="A873" s="1" t="s">
        <v>33774</v>
      </c>
      <c r="B873" s="1" t="s">
        <v>17680</v>
      </c>
      <c r="C873" s="1" t="s">
        <v>17681</v>
      </c>
      <c r="D873" s="1" t="s">
        <v>16228</v>
      </c>
      <c r="E873" t="s">
        <v>61</v>
      </c>
      <c r="G873" t="s">
        <v>61</v>
      </c>
      <c r="H873" t="s">
        <v>61</v>
      </c>
      <c r="I873" t="s">
        <v>61</v>
      </c>
      <c r="J873" t="s">
        <v>61</v>
      </c>
    </row>
    <row r="874" spans="1:10" x14ac:dyDescent="0.2">
      <c r="A874" s="1" t="s">
        <v>33775</v>
      </c>
      <c r="B874" s="1" t="s">
        <v>17682</v>
      </c>
      <c r="C874" s="1" t="s">
        <v>17683</v>
      </c>
      <c r="D874" s="1" t="s">
        <v>16228</v>
      </c>
      <c r="E874" t="s">
        <v>61</v>
      </c>
      <c r="G874" t="s">
        <v>61</v>
      </c>
      <c r="H874" t="s">
        <v>61</v>
      </c>
      <c r="I874" t="s">
        <v>61</v>
      </c>
      <c r="J874" t="s">
        <v>61</v>
      </c>
    </row>
    <row r="875" spans="1:10" x14ac:dyDescent="0.2">
      <c r="A875" s="1" t="s">
        <v>33776</v>
      </c>
      <c r="B875" s="1" t="s">
        <v>17684</v>
      </c>
      <c r="C875" s="1" t="s">
        <v>17685</v>
      </c>
      <c r="D875" s="1" t="s">
        <v>16228</v>
      </c>
      <c r="E875" t="s">
        <v>61</v>
      </c>
      <c r="G875" t="s">
        <v>61</v>
      </c>
      <c r="H875" t="s">
        <v>61</v>
      </c>
      <c r="I875" t="s">
        <v>61</v>
      </c>
      <c r="J875" t="s">
        <v>61</v>
      </c>
    </row>
    <row r="876" spans="1:10" x14ac:dyDescent="0.2">
      <c r="A876" s="1" t="s">
        <v>33777</v>
      </c>
      <c r="B876" s="1" t="s">
        <v>17686</v>
      </c>
      <c r="C876" s="1" t="s">
        <v>17687</v>
      </c>
      <c r="D876" s="1" t="s">
        <v>16228</v>
      </c>
      <c r="E876" t="s">
        <v>61</v>
      </c>
      <c r="G876" t="s">
        <v>61</v>
      </c>
      <c r="H876" t="s">
        <v>61</v>
      </c>
      <c r="I876" t="s">
        <v>61</v>
      </c>
      <c r="J876" t="s">
        <v>62</v>
      </c>
    </row>
    <row r="877" spans="1:10" x14ac:dyDescent="0.2">
      <c r="A877" s="1" t="s">
        <v>33778</v>
      </c>
      <c r="B877" s="1" t="s">
        <v>17688</v>
      </c>
      <c r="C877" s="1" t="s">
        <v>17689</v>
      </c>
      <c r="D877" s="1" t="s">
        <v>16228</v>
      </c>
      <c r="E877" t="s">
        <v>61</v>
      </c>
      <c r="G877" t="s">
        <v>61</v>
      </c>
      <c r="H877" t="s">
        <v>61</v>
      </c>
      <c r="I877" t="s">
        <v>61</v>
      </c>
      <c r="J877" t="s">
        <v>61</v>
      </c>
    </row>
    <row r="878" spans="1:10" x14ac:dyDescent="0.2">
      <c r="A878" s="1" t="s">
        <v>33779</v>
      </c>
      <c r="B878" s="1" t="s">
        <v>17690</v>
      </c>
      <c r="C878" s="1" t="s">
        <v>17691</v>
      </c>
      <c r="D878" s="1" t="s">
        <v>16228</v>
      </c>
      <c r="E878" t="s">
        <v>61</v>
      </c>
      <c r="G878" t="s">
        <v>61</v>
      </c>
      <c r="H878" t="s">
        <v>61</v>
      </c>
      <c r="I878" t="s">
        <v>61</v>
      </c>
      <c r="J878" t="s">
        <v>62</v>
      </c>
    </row>
    <row r="879" spans="1:10" x14ac:dyDescent="0.2">
      <c r="A879" s="1" t="s">
        <v>33780</v>
      </c>
      <c r="B879" s="1" t="s">
        <v>17692</v>
      </c>
      <c r="C879" s="1" t="s">
        <v>17693</v>
      </c>
      <c r="D879" s="1" t="s">
        <v>16228</v>
      </c>
      <c r="E879" t="s">
        <v>61</v>
      </c>
      <c r="G879" t="s">
        <v>61</v>
      </c>
      <c r="H879" t="s">
        <v>61</v>
      </c>
      <c r="I879" t="s">
        <v>61</v>
      </c>
      <c r="J879" t="s">
        <v>62</v>
      </c>
    </row>
    <row r="880" spans="1:10" x14ac:dyDescent="0.2">
      <c r="A880" s="1" t="s">
        <v>33781</v>
      </c>
      <c r="B880" s="1" t="s">
        <v>17694</v>
      </c>
      <c r="C880" s="1" t="s">
        <v>17695</v>
      </c>
      <c r="D880" s="1" t="s">
        <v>16228</v>
      </c>
      <c r="E880" t="s">
        <v>61</v>
      </c>
      <c r="G880" t="s">
        <v>61</v>
      </c>
      <c r="H880" t="s">
        <v>61</v>
      </c>
      <c r="I880" t="s">
        <v>61</v>
      </c>
      <c r="J880" t="s">
        <v>62</v>
      </c>
    </row>
    <row r="881" spans="1:10" x14ac:dyDescent="0.2">
      <c r="A881" s="1" t="s">
        <v>33782</v>
      </c>
      <c r="B881" s="1" t="s">
        <v>17696</v>
      </c>
      <c r="C881" s="1" t="s">
        <v>17697</v>
      </c>
      <c r="D881" s="1" t="s">
        <v>16228</v>
      </c>
      <c r="E881" t="s">
        <v>61</v>
      </c>
      <c r="G881" t="s">
        <v>61</v>
      </c>
      <c r="H881" t="s">
        <v>61</v>
      </c>
      <c r="I881" t="s">
        <v>61</v>
      </c>
      <c r="J881" t="s">
        <v>62</v>
      </c>
    </row>
    <row r="882" spans="1:10" x14ac:dyDescent="0.2">
      <c r="A882" s="1" t="s">
        <v>33783</v>
      </c>
      <c r="B882" s="1" t="s">
        <v>17698</v>
      </c>
      <c r="C882" s="1" t="s">
        <v>17699</v>
      </c>
      <c r="D882" s="1" t="s">
        <v>16228</v>
      </c>
      <c r="E882" t="s">
        <v>61</v>
      </c>
      <c r="G882" t="s">
        <v>61</v>
      </c>
      <c r="H882" t="s">
        <v>61</v>
      </c>
      <c r="I882" t="s">
        <v>61</v>
      </c>
      <c r="J882" t="s">
        <v>62</v>
      </c>
    </row>
    <row r="883" spans="1:10" x14ac:dyDescent="0.2">
      <c r="A883" s="1" t="s">
        <v>33784</v>
      </c>
      <c r="B883" s="1" t="s">
        <v>17700</v>
      </c>
      <c r="C883" s="1" t="s">
        <v>17701</v>
      </c>
      <c r="D883" s="1" t="s">
        <v>16228</v>
      </c>
      <c r="E883" t="s">
        <v>61</v>
      </c>
      <c r="G883" t="s">
        <v>61</v>
      </c>
      <c r="H883" t="s">
        <v>61</v>
      </c>
      <c r="I883" t="s">
        <v>61</v>
      </c>
      <c r="J883" t="s">
        <v>62</v>
      </c>
    </row>
    <row r="884" spans="1:10" x14ac:dyDescent="0.2">
      <c r="A884" s="1" t="s">
        <v>33785</v>
      </c>
      <c r="B884" s="1" t="s">
        <v>17702</v>
      </c>
      <c r="C884" s="1" t="s">
        <v>17703</v>
      </c>
      <c r="D884" s="1" t="s">
        <v>16228</v>
      </c>
      <c r="E884" t="s">
        <v>61</v>
      </c>
      <c r="G884" t="s">
        <v>61</v>
      </c>
      <c r="H884" t="s">
        <v>61</v>
      </c>
      <c r="I884" t="s">
        <v>61</v>
      </c>
      <c r="J884" t="s">
        <v>61</v>
      </c>
    </row>
    <row r="885" spans="1:10" x14ac:dyDescent="0.2">
      <c r="A885" s="1" t="s">
        <v>33786</v>
      </c>
      <c r="B885" s="1" t="s">
        <v>17704</v>
      </c>
      <c r="C885" s="1" t="s">
        <v>17705</v>
      </c>
      <c r="D885" s="1" t="s">
        <v>16228</v>
      </c>
      <c r="E885" t="s">
        <v>61</v>
      </c>
      <c r="G885" t="s">
        <v>61</v>
      </c>
      <c r="H885" t="s">
        <v>61</v>
      </c>
      <c r="I885" t="s">
        <v>61</v>
      </c>
      <c r="J885" t="s">
        <v>62</v>
      </c>
    </row>
    <row r="886" spans="1:10" x14ac:dyDescent="0.2">
      <c r="A886" s="1" t="s">
        <v>33787</v>
      </c>
      <c r="B886" s="1" t="s">
        <v>17706</v>
      </c>
      <c r="C886" s="1" t="s">
        <v>17707</v>
      </c>
      <c r="D886" s="1" t="s">
        <v>16228</v>
      </c>
      <c r="E886" t="s">
        <v>62</v>
      </c>
      <c r="G886" t="s">
        <v>62</v>
      </c>
      <c r="H886" t="s">
        <v>61</v>
      </c>
      <c r="I886" t="s">
        <v>62</v>
      </c>
      <c r="J886" t="s">
        <v>62</v>
      </c>
    </row>
    <row r="887" spans="1:10" x14ac:dyDescent="0.2">
      <c r="A887" s="1" t="s">
        <v>33788</v>
      </c>
      <c r="B887" s="1" t="s">
        <v>17708</v>
      </c>
      <c r="C887" s="1" t="s">
        <v>17709</v>
      </c>
      <c r="D887" s="1" t="s">
        <v>16228</v>
      </c>
      <c r="E887" t="s">
        <v>62</v>
      </c>
      <c r="G887" t="s">
        <v>62</v>
      </c>
      <c r="H887" t="s">
        <v>61</v>
      </c>
      <c r="I887" t="s">
        <v>62</v>
      </c>
      <c r="J887" t="s">
        <v>62</v>
      </c>
    </row>
    <row r="888" spans="1:10" x14ac:dyDescent="0.2">
      <c r="A888" s="1" t="s">
        <v>33789</v>
      </c>
      <c r="B888" s="1" t="s">
        <v>17710</v>
      </c>
      <c r="C888" s="1" t="s">
        <v>17711</v>
      </c>
      <c r="D888" s="1" t="s">
        <v>16228</v>
      </c>
      <c r="E888" t="s">
        <v>62</v>
      </c>
      <c r="G888" t="s">
        <v>61</v>
      </c>
      <c r="H888" t="s">
        <v>61</v>
      </c>
      <c r="I888" t="s">
        <v>62</v>
      </c>
      <c r="J888" t="s">
        <v>62</v>
      </c>
    </row>
    <row r="889" spans="1:10" x14ac:dyDescent="0.2">
      <c r="A889" s="1" t="s">
        <v>33790</v>
      </c>
      <c r="B889" s="1" t="s">
        <v>17712</v>
      </c>
      <c r="C889" s="1" t="s">
        <v>17713</v>
      </c>
      <c r="D889" s="1" t="s">
        <v>16228</v>
      </c>
      <c r="E889" t="s">
        <v>62</v>
      </c>
      <c r="G889" t="s">
        <v>61</v>
      </c>
      <c r="H889" t="s">
        <v>61</v>
      </c>
      <c r="I889" t="s">
        <v>62</v>
      </c>
      <c r="J889" t="s">
        <v>62</v>
      </c>
    </row>
    <row r="890" spans="1:10" x14ac:dyDescent="0.2">
      <c r="A890" s="1" t="s">
        <v>33791</v>
      </c>
      <c r="B890" s="1" t="s">
        <v>17714</v>
      </c>
      <c r="C890" s="1" t="s">
        <v>17715</v>
      </c>
      <c r="D890" s="1" t="s">
        <v>16228</v>
      </c>
      <c r="E890" t="s">
        <v>62</v>
      </c>
      <c r="G890" t="s">
        <v>61</v>
      </c>
      <c r="H890" t="s">
        <v>61</v>
      </c>
      <c r="I890" t="s">
        <v>62</v>
      </c>
      <c r="J890" t="s">
        <v>62</v>
      </c>
    </row>
    <row r="891" spans="1:10" x14ac:dyDescent="0.2">
      <c r="A891" s="1" t="s">
        <v>33792</v>
      </c>
      <c r="B891" s="1" t="s">
        <v>17716</v>
      </c>
      <c r="C891" s="1" t="s">
        <v>17717</v>
      </c>
      <c r="D891" s="1" t="s">
        <v>16228</v>
      </c>
      <c r="E891" t="s">
        <v>61</v>
      </c>
      <c r="G891" t="s">
        <v>61</v>
      </c>
      <c r="H891" t="s">
        <v>61</v>
      </c>
      <c r="I891" t="s">
        <v>61</v>
      </c>
      <c r="J891" t="s">
        <v>61</v>
      </c>
    </row>
    <row r="892" spans="1:10" x14ac:dyDescent="0.2">
      <c r="A892" s="1" t="s">
        <v>33793</v>
      </c>
      <c r="B892" s="1" t="s">
        <v>17718</v>
      </c>
      <c r="C892" s="1" t="s">
        <v>17719</v>
      </c>
      <c r="D892" s="1" t="s">
        <v>16228</v>
      </c>
      <c r="E892" t="s">
        <v>61</v>
      </c>
      <c r="G892" t="s">
        <v>61</v>
      </c>
      <c r="H892" t="s">
        <v>61</v>
      </c>
      <c r="I892" t="s">
        <v>61</v>
      </c>
      <c r="J892" t="s">
        <v>62</v>
      </c>
    </row>
    <row r="893" spans="1:10" x14ac:dyDescent="0.2">
      <c r="A893" s="1" t="s">
        <v>33794</v>
      </c>
      <c r="B893" s="1" t="s">
        <v>17720</v>
      </c>
      <c r="C893" s="1" t="s">
        <v>17721</v>
      </c>
      <c r="D893" s="1" t="s">
        <v>16228</v>
      </c>
      <c r="E893" t="s">
        <v>61</v>
      </c>
      <c r="G893" t="s">
        <v>61</v>
      </c>
      <c r="H893" t="s">
        <v>62</v>
      </c>
      <c r="I893" t="s">
        <v>61</v>
      </c>
      <c r="J893" t="s">
        <v>62</v>
      </c>
    </row>
    <row r="894" spans="1:10" x14ac:dyDescent="0.2">
      <c r="A894" s="1" t="s">
        <v>33795</v>
      </c>
      <c r="B894" s="1" t="s">
        <v>17722</v>
      </c>
      <c r="C894" s="1" t="s">
        <v>17723</v>
      </c>
      <c r="D894" s="1" t="s">
        <v>16228</v>
      </c>
      <c r="E894" t="s">
        <v>61</v>
      </c>
      <c r="G894" t="s">
        <v>61</v>
      </c>
      <c r="H894" t="s">
        <v>61</v>
      </c>
      <c r="I894" t="s">
        <v>61</v>
      </c>
      <c r="J894" t="s">
        <v>62</v>
      </c>
    </row>
    <row r="895" spans="1:10" x14ac:dyDescent="0.2">
      <c r="A895" s="1" t="s">
        <v>33796</v>
      </c>
      <c r="B895" s="1" t="s">
        <v>17724</v>
      </c>
      <c r="C895" s="1" t="s">
        <v>17725</v>
      </c>
      <c r="D895" s="1" t="s">
        <v>16228</v>
      </c>
      <c r="E895" t="s">
        <v>61</v>
      </c>
      <c r="G895" t="s">
        <v>61</v>
      </c>
      <c r="H895" t="s">
        <v>61</v>
      </c>
      <c r="I895" t="s">
        <v>61</v>
      </c>
      <c r="J895" t="s">
        <v>62</v>
      </c>
    </row>
    <row r="896" spans="1:10" x14ac:dyDescent="0.2">
      <c r="A896" s="1" t="s">
        <v>33797</v>
      </c>
      <c r="B896" s="1" t="s">
        <v>17726</v>
      </c>
      <c r="C896" s="1" t="s">
        <v>17727</v>
      </c>
      <c r="D896" s="1" t="s">
        <v>16228</v>
      </c>
      <c r="E896" t="s">
        <v>61</v>
      </c>
      <c r="G896" t="s">
        <v>61</v>
      </c>
      <c r="H896" t="s">
        <v>61</v>
      </c>
      <c r="I896" t="s">
        <v>61</v>
      </c>
      <c r="J896" t="s">
        <v>62</v>
      </c>
    </row>
    <row r="897" spans="1:10" x14ac:dyDescent="0.2">
      <c r="A897" s="1" t="s">
        <v>33798</v>
      </c>
      <c r="B897" s="1" t="s">
        <v>17728</v>
      </c>
      <c r="C897" s="1" t="s">
        <v>17729</v>
      </c>
      <c r="D897" s="1" t="s">
        <v>16228</v>
      </c>
      <c r="E897" t="s">
        <v>62</v>
      </c>
      <c r="F897" t="s">
        <v>62</v>
      </c>
      <c r="G897" t="s">
        <v>62</v>
      </c>
      <c r="H897" t="s">
        <v>61</v>
      </c>
      <c r="I897" t="s">
        <v>62</v>
      </c>
      <c r="J897" t="s">
        <v>62</v>
      </c>
    </row>
    <row r="898" spans="1:10" x14ac:dyDescent="0.2">
      <c r="A898" s="1" t="s">
        <v>33799</v>
      </c>
      <c r="B898" s="1" t="s">
        <v>17730</v>
      </c>
      <c r="C898" s="1" t="s">
        <v>17731</v>
      </c>
      <c r="D898" s="1" t="s">
        <v>16228</v>
      </c>
      <c r="E898" t="s">
        <v>62</v>
      </c>
      <c r="F898" t="s">
        <v>62</v>
      </c>
      <c r="G898" t="s">
        <v>62</v>
      </c>
      <c r="H898" t="s">
        <v>61</v>
      </c>
      <c r="I898" t="s">
        <v>62</v>
      </c>
      <c r="J898" t="s">
        <v>62</v>
      </c>
    </row>
    <row r="899" spans="1:10" x14ac:dyDescent="0.2">
      <c r="A899" s="1" t="s">
        <v>33800</v>
      </c>
      <c r="B899" s="1" t="s">
        <v>17732</v>
      </c>
      <c r="C899" s="1" t="s">
        <v>17733</v>
      </c>
      <c r="D899" s="1" t="s">
        <v>16228</v>
      </c>
      <c r="E899" t="s">
        <v>62</v>
      </c>
      <c r="F899" t="s">
        <v>62</v>
      </c>
      <c r="G899" t="s">
        <v>62</v>
      </c>
      <c r="H899" t="s">
        <v>61</v>
      </c>
      <c r="I899" t="s">
        <v>62</v>
      </c>
      <c r="J899" t="s">
        <v>62</v>
      </c>
    </row>
    <row r="900" spans="1:10" x14ac:dyDescent="0.2">
      <c r="A900" s="1" t="s">
        <v>33801</v>
      </c>
      <c r="B900" s="1" t="s">
        <v>17734</v>
      </c>
      <c r="C900" s="1" t="s">
        <v>17735</v>
      </c>
      <c r="D900" s="1" t="s">
        <v>16228</v>
      </c>
      <c r="E900" t="s">
        <v>62</v>
      </c>
      <c r="F900" t="s">
        <v>62</v>
      </c>
      <c r="G900" t="s">
        <v>62</v>
      </c>
      <c r="H900" t="s">
        <v>61</v>
      </c>
      <c r="I900" t="s">
        <v>62</v>
      </c>
      <c r="J900" t="s">
        <v>62</v>
      </c>
    </row>
    <row r="901" spans="1:10" x14ac:dyDescent="0.2">
      <c r="A901" s="1" t="s">
        <v>33802</v>
      </c>
      <c r="B901" s="1" t="s">
        <v>17736</v>
      </c>
      <c r="C901" s="1" t="s">
        <v>17737</v>
      </c>
      <c r="D901" s="1" t="s">
        <v>16228</v>
      </c>
      <c r="E901" t="s">
        <v>62</v>
      </c>
      <c r="F901" t="s">
        <v>62</v>
      </c>
      <c r="G901" t="s">
        <v>62</v>
      </c>
      <c r="H901" t="s">
        <v>61</v>
      </c>
      <c r="I901" t="s">
        <v>62</v>
      </c>
      <c r="J901" t="s">
        <v>62</v>
      </c>
    </row>
    <row r="902" spans="1:10" x14ac:dyDescent="0.2">
      <c r="A902" s="1" t="s">
        <v>33803</v>
      </c>
      <c r="B902" s="1" t="s">
        <v>17738</v>
      </c>
      <c r="C902" s="1" t="s">
        <v>17739</v>
      </c>
      <c r="D902" s="1" t="s">
        <v>16228</v>
      </c>
      <c r="E902" t="s">
        <v>62</v>
      </c>
      <c r="F902" t="s">
        <v>62</v>
      </c>
      <c r="G902" t="s">
        <v>62</v>
      </c>
      <c r="H902" t="s">
        <v>61</v>
      </c>
      <c r="I902" t="s">
        <v>62</v>
      </c>
      <c r="J902" t="s">
        <v>62</v>
      </c>
    </row>
    <row r="903" spans="1:10" x14ac:dyDescent="0.2">
      <c r="A903" s="1" t="s">
        <v>33804</v>
      </c>
      <c r="B903" s="1" t="s">
        <v>17740</v>
      </c>
      <c r="C903" s="1" t="s">
        <v>17741</v>
      </c>
      <c r="D903" s="1" t="s">
        <v>16228</v>
      </c>
      <c r="E903" t="s">
        <v>62</v>
      </c>
      <c r="F903" t="s">
        <v>62</v>
      </c>
      <c r="G903" t="s">
        <v>62</v>
      </c>
      <c r="H903" t="s">
        <v>61</v>
      </c>
      <c r="I903" t="s">
        <v>62</v>
      </c>
      <c r="J903" t="s">
        <v>62</v>
      </c>
    </row>
    <row r="904" spans="1:10" x14ac:dyDescent="0.2">
      <c r="A904" s="1" t="s">
        <v>33805</v>
      </c>
      <c r="B904" s="1" t="s">
        <v>17742</v>
      </c>
      <c r="C904" s="1" t="s">
        <v>17743</v>
      </c>
      <c r="D904" s="1" t="s">
        <v>16228</v>
      </c>
      <c r="E904" t="s">
        <v>62</v>
      </c>
      <c r="F904" t="s">
        <v>62</v>
      </c>
      <c r="G904" t="s">
        <v>62</v>
      </c>
      <c r="H904" t="s">
        <v>61</v>
      </c>
      <c r="I904" t="s">
        <v>62</v>
      </c>
      <c r="J904" t="s">
        <v>62</v>
      </c>
    </row>
    <row r="905" spans="1:10" x14ac:dyDescent="0.2">
      <c r="A905" s="1" t="s">
        <v>33806</v>
      </c>
      <c r="B905" s="1" t="s">
        <v>17744</v>
      </c>
      <c r="C905" s="1" t="s">
        <v>17745</v>
      </c>
      <c r="D905" s="1" t="s">
        <v>16228</v>
      </c>
      <c r="E905" t="s">
        <v>62</v>
      </c>
      <c r="F905" t="s">
        <v>62</v>
      </c>
      <c r="G905" t="s">
        <v>62</v>
      </c>
      <c r="H905" t="s">
        <v>61</v>
      </c>
      <c r="I905" t="s">
        <v>62</v>
      </c>
      <c r="J905" t="s">
        <v>62</v>
      </c>
    </row>
    <row r="906" spans="1:10" x14ac:dyDescent="0.2">
      <c r="A906" s="1" t="s">
        <v>33807</v>
      </c>
      <c r="B906" s="1" t="s">
        <v>17746</v>
      </c>
      <c r="C906" s="1" t="s">
        <v>17747</v>
      </c>
      <c r="D906" s="1" t="s">
        <v>16228</v>
      </c>
      <c r="E906" t="s">
        <v>62</v>
      </c>
      <c r="F906" t="s">
        <v>61</v>
      </c>
      <c r="G906" t="s">
        <v>61</v>
      </c>
      <c r="H906" t="s">
        <v>61</v>
      </c>
      <c r="I906" t="s">
        <v>62</v>
      </c>
      <c r="J906" t="s">
        <v>62</v>
      </c>
    </row>
    <row r="907" spans="1:10" x14ac:dyDescent="0.2">
      <c r="A907" s="1" t="s">
        <v>33808</v>
      </c>
      <c r="B907" s="1" t="s">
        <v>17748</v>
      </c>
      <c r="C907" s="1" t="s">
        <v>17749</v>
      </c>
      <c r="D907" s="1" t="s">
        <v>16228</v>
      </c>
      <c r="E907" t="s">
        <v>62</v>
      </c>
      <c r="F907" t="s">
        <v>62</v>
      </c>
      <c r="G907" t="s">
        <v>62</v>
      </c>
      <c r="H907" t="s">
        <v>61</v>
      </c>
      <c r="I907" t="s">
        <v>62</v>
      </c>
      <c r="J907" t="s">
        <v>62</v>
      </c>
    </row>
    <row r="908" spans="1:10" x14ac:dyDescent="0.2">
      <c r="A908" s="1" t="s">
        <v>33809</v>
      </c>
      <c r="B908" s="1" t="s">
        <v>17750</v>
      </c>
      <c r="C908" s="1" t="s">
        <v>17751</v>
      </c>
      <c r="D908" s="1" t="s">
        <v>16228</v>
      </c>
      <c r="E908" t="s">
        <v>62</v>
      </c>
      <c r="F908" t="s">
        <v>62</v>
      </c>
      <c r="G908" t="s">
        <v>62</v>
      </c>
      <c r="H908" t="s">
        <v>61</v>
      </c>
      <c r="I908" t="s">
        <v>62</v>
      </c>
      <c r="J908" t="s">
        <v>62</v>
      </c>
    </row>
    <row r="909" spans="1:10" x14ac:dyDescent="0.2">
      <c r="A909" s="1" t="s">
        <v>33810</v>
      </c>
      <c r="B909" s="1" t="s">
        <v>17752</v>
      </c>
      <c r="C909" s="1" t="s">
        <v>17753</v>
      </c>
      <c r="D909" s="1" t="s">
        <v>16228</v>
      </c>
      <c r="E909" t="s">
        <v>62</v>
      </c>
      <c r="F909" t="s">
        <v>61</v>
      </c>
      <c r="G909" t="s">
        <v>61</v>
      </c>
      <c r="H909" t="s">
        <v>61</v>
      </c>
      <c r="I909" t="s">
        <v>62</v>
      </c>
      <c r="J909" t="s">
        <v>62</v>
      </c>
    </row>
    <row r="910" spans="1:10" x14ac:dyDescent="0.2">
      <c r="A910" s="1" t="s">
        <v>33811</v>
      </c>
      <c r="B910" s="1" t="s">
        <v>17754</v>
      </c>
      <c r="C910" s="1" t="s">
        <v>17755</v>
      </c>
      <c r="D910" s="1" t="s">
        <v>16228</v>
      </c>
      <c r="E910" t="s">
        <v>62</v>
      </c>
      <c r="F910" t="s">
        <v>62</v>
      </c>
      <c r="G910" t="s">
        <v>62</v>
      </c>
      <c r="H910" t="s">
        <v>61</v>
      </c>
      <c r="I910" t="s">
        <v>62</v>
      </c>
      <c r="J910" t="s">
        <v>62</v>
      </c>
    </row>
    <row r="911" spans="1:10" x14ac:dyDescent="0.2">
      <c r="A911" s="1" t="s">
        <v>33812</v>
      </c>
      <c r="B911" s="1" t="s">
        <v>17756</v>
      </c>
      <c r="C911" s="1" t="s">
        <v>17757</v>
      </c>
      <c r="D911" s="1" t="s">
        <v>16228</v>
      </c>
      <c r="E911" t="s">
        <v>62</v>
      </c>
      <c r="F911" t="s">
        <v>62</v>
      </c>
      <c r="G911" t="s">
        <v>62</v>
      </c>
      <c r="H911" t="s">
        <v>61</v>
      </c>
      <c r="I911" t="s">
        <v>62</v>
      </c>
      <c r="J911" t="s">
        <v>62</v>
      </c>
    </row>
    <row r="912" spans="1:10" x14ac:dyDescent="0.2">
      <c r="A912" s="1" t="s">
        <v>33813</v>
      </c>
      <c r="B912" s="1" t="s">
        <v>17758</v>
      </c>
      <c r="C912" s="1" t="s">
        <v>17759</v>
      </c>
      <c r="D912" s="1" t="s">
        <v>16228</v>
      </c>
      <c r="E912" t="s">
        <v>62</v>
      </c>
      <c r="F912" t="s">
        <v>62</v>
      </c>
      <c r="G912" t="s">
        <v>62</v>
      </c>
      <c r="H912" t="s">
        <v>61</v>
      </c>
      <c r="I912" t="s">
        <v>62</v>
      </c>
      <c r="J912" t="s">
        <v>62</v>
      </c>
    </row>
    <row r="913" spans="1:10" x14ac:dyDescent="0.2">
      <c r="A913" s="1" t="s">
        <v>33814</v>
      </c>
      <c r="B913" s="1" t="s">
        <v>17760</v>
      </c>
      <c r="C913" s="1" t="s">
        <v>17761</v>
      </c>
      <c r="D913" s="1" t="s">
        <v>16228</v>
      </c>
      <c r="E913" t="s">
        <v>62</v>
      </c>
      <c r="F913" t="s">
        <v>62</v>
      </c>
      <c r="G913" t="s">
        <v>62</v>
      </c>
      <c r="H913" t="s">
        <v>61</v>
      </c>
      <c r="I913" t="s">
        <v>62</v>
      </c>
      <c r="J913" t="s">
        <v>62</v>
      </c>
    </row>
    <row r="914" spans="1:10" x14ac:dyDescent="0.2">
      <c r="A914" s="1" t="s">
        <v>33815</v>
      </c>
      <c r="B914" s="1" t="s">
        <v>17762</v>
      </c>
      <c r="C914" s="1" t="s">
        <v>17763</v>
      </c>
      <c r="D914" s="1" t="s">
        <v>16228</v>
      </c>
      <c r="E914" t="s">
        <v>61</v>
      </c>
      <c r="G914" t="s">
        <v>61</v>
      </c>
      <c r="H914" t="s">
        <v>61</v>
      </c>
      <c r="I914" t="s">
        <v>61</v>
      </c>
      <c r="J914" t="s">
        <v>61</v>
      </c>
    </row>
    <row r="915" spans="1:10" x14ac:dyDescent="0.2">
      <c r="A915" s="1" t="s">
        <v>33816</v>
      </c>
      <c r="B915" s="1" t="s">
        <v>17764</v>
      </c>
      <c r="C915" s="1" t="s">
        <v>17765</v>
      </c>
      <c r="D915" s="1" t="s">
        <v>16228</v>
      </c>
      <c r="E915" t="s">
        <v>61</v>
      </c>
      <c r="G915" t="s">
        <v>61</v>
      </c>
      <c r="H915" t="s">
        <v>61</v>
      </c>
      <c r="I915" t="s">
        <v>61</v>
      </c>
      <c r="J915" t="s">
        <v>62</v>
      </c>
    </row>
    <row r="916" spans="1:10" x14ac:dyDescent="0.2">
      <c r="A916" s="1" t="s">
        <v>33817</v>
      </c>
      <c r="B916" s="1" t="s">
        <v>17766</v>
      </c>
      <c r="C916" s="1" t="s">
        <v>17767</v>
      </c>
      <c r="D916" s="1" t="s">
        <v>16228</v>
      </c>
      <c r="E916" t="s">
        <v>61</v>
      </c>
      <c r="G916" t="s">
        <v>61</v>
      </c>
      <c r="H916" t="s">
        <v>61</v>
      </c>
      <c r="I916" t="s">
        <v>61</v>
      </c>
      <c r="J916" t="s">
        <v>62</v>
      </c>
    </row>
    <row r="917" spans="1:10" x14ac:dyDescent="0.2">
      <c r="A917" s="1" t="s">
        <v>33818</v>
      </c>
      <c r="B917" s="1" t="s">
        <v>17768</v>
      </c>
      <c r="C917" s="1" t="s">
        <v>17769</v>
      </c>
      <c r="D917" s="1" t="s">
        <v>16228</v>
      </c>
      <c r="E917" t="s">
        <v>61</v>
      </c>
      <c r="G917" t="s">
        <v>61</v>
      </c>
      <c r="H917" t="s">
        <v>61</v>
      </c>
      <c r="I917" t="s">
        <v>61</v>
      </c>
      <c r="J917" t="s">
        <v>62</v>
      </c>
    </row>
    <row r="918" spans="1:10" x14ac:dyDescent="0.2">
      <c r="A918" s="1" t="s">
        <v>33819</v>
      </c>
      <c r="B918" s="1" t="s">
        <v>17770</v>
      </c>
      <c r="C918" s="1" t="s">
        <v>17771</v>
      </c>
      <c r="D918" s="1" t="s">
        <v>16228</v>
      </c>
      <c r="E918" t="s">
        <v>61</v>
      </c>
      <c r="G918" t="s">
        <v>61</v>
      </c>
      <c r="H918" t="s">
        <v>61</v>
      </c>
      <c r="I918" t="s">
        <v>61</v>
      </c>
      <c r="J918" t="s">
        <v>61</v>
      </c>
    </row>
    <row r="919" spans="1:10" x14ac:dyDescent="0.2">
      <c r="A919" s="1" t="s">
        <v>33820</v>
      </c>
      <c r="B919" s="1" t="s">
        <v>17772</v>
      </c>
      <c r="C919" s="1" t="s">
        <v>17773</v>
      </c>
      <c r="D919" s="1" t="s">
        <v>16228</v>
      </c>
      <c r="E919" t="s">
        <v>61</v>
      </c>
      <c r="G919" t="s">
        <v>61</v>
      </c>
      <c r="H919" t="s">
        <v>61</v>
      </c>
      <c r="I919" t="s">
        <v>61</v>
      </c>
      <c r="J919" t="s">
        <v>62</v>
      </c>
    </row>
    <row r="920" spans="1:10" x14ac:dyDescent="0.2">
      <c r="A920" s="1" t="s">
        <v>33821</v>
      </c>
      <c r="B920" s="1" t="s">
        <v>17774</v>
      </c>
      <c r="C920" s="1" t="s">
        <v>17775</v>
      </c>
      <c r="D920" s="1" t="s">
        <v>16228</v>
      </c>
      <c r="E920" t="s">
        <v>61</v>
      </c>
      <c r="G920" t="s">
        <v>61</v>
      </c>
      <c r="H920" t="s">
        <v>61</v>
      </c>
      <c r="I920" t="s">
        <v>61</v>
      </c>
      <c r="J920" t="s">
        <v>62</v>
      </c>
    </row>
    <row r="921" spans="1:10" x14ac:dyDescent="0.2">
      <c r="A921" s="1" t="s">
        <v>33822</v>
      </c>
      <c r="B921" s="1" t="s">
        <v>17776</v>
      </c>
      <c r="C921" s="1" t="s">
        <v>17777</v>
      </c>
      <c r="D921" s="1" t="s">
        <v>16228</v>
      </c>
      <c r="E921" t="s">
        <v>61</v>
      </c>
      <c r="G921" t="s">
        <v>61</v>
      </c>
      <c r="H921" t="s">
        <v>61</v>
      </c>
      <c r="I921" t="s">
        <v>61</v>
      </c>
      <c r="J921" t="s">
        <v>62</v>
      </c>
    </row>
    <row r="922" spans="1:10" x14ac:dyDescent="0.2">
      <c r="A922" s="1" t="s">
        <v>33823</v>
      </c>
      <c r="B922" s="1" t="s">
        <v>17778</v>
      </c>
      <c r="C922" s="1" t="s">
        <v>17779</v>
      </c>
      <c r="D922" s="1" t="s">
        <v>16228</v>
      </c>
      <c r="E922" t="s">
        <v>61</v>
      </c>
      <c r="G922" t="s">
        <v>61</v>
      </c>
      <c r="H922" t="s">
        <v>61</v>
      </c>
      <c r="I922" t="s">
        <v>61</v>
      </c>
      <c r="J922" t="s">
        <v>62</v>
      </c>
    </row>
    <row r="923" spans="1:10" x14ac:dyDescent="0.2">
      <c r="A923" s="1" t="s">
        <v>33824</v>
      </c>
      <c r="B923" s="1" t="s">
        <v>17780</v>
      </c>
      <c r="C923" s="1" t="s">
        <v>17781</v>
      </c>
      <c r="D923" s="1" t="s">
        <v>16228</v>
      </c>
      <c r="E923" t="s">
        <v>61</v>
      </c>
      <c r="G923" t="s">
        <v>61</v>
      </c>
      <c r="H923" t="s">
        <v>61</v>
      </c>
      <c r="I923" t="s">
        <v>61</v>
      </c>
      <c r="J923" t="s">
        <v>61</v>
      </c>
    </row>
    <row r="924" spans="1:10" x14ac:dyDescent="0.2">
      <c r="A924" s="1" t="s">
        <v>33825</v>
      </c>
      <c r="B924" s="1" t="s">
        <v>17782</v>
      </c>
      <c r="C924" s="1" t="s">
        <v>17783</v>
      </c>
      <c r="D924" s="1" t="s">
        <v>16228</v>
      </c>
      <c r="E924" t="s">
        <v>61</v>
      </c>
      <c r="G924" t="s">
        <v>61</v>
      </c>
      <c r="H924" t="s">
        <v>61</v>
      </c>
      <c r="I924" t="s">
        <v>61</v>
      </c>
      <c r="J924" t="s">
        <v>62</v>
      </c>
    </row>
    <row r="925" spans="1:10" x14ac:dyDescent="0.2">
      <c r="A925" s="1" t="s">
        <v>33826</v>
      </c>
      <c r="B925" s="1" t="s">
        <v>17784</v>
      </c>
      <c r="C925" s="1" t="s">
        <v>17785</v>
      </c>
      <c r="D925" s="1" t="s">
        <v>16228</v>
      </c>
      <c r="E925" t="s">
        <v>61</v>
      </c>
      <c r="G925" t="s">
        <v>61</v>
      </c>
      <c r="H925" t="s">
        <v>62</v>
      </c>
      <c r="I925" t="s">
        <v>61</v>
      </c>
      <c r="J925" t="s">
        <v>62</v>
      </c>
    </row>
    <row r="926" spans="1:10" x14ac:dyDescent="0.2">
      <c r="A926" s="1" t="s">
        <v>33827</v>
      </c>
      <c r="B926" s="1" t="s">
        <v>17786</v>
      </c>
      <c r="C926" s="1" t="s">
        <v>17787</v>
      </c>
      <c r="D926" s="1" t="s">
        <v>16228</v>
      </c>
      <c r="E926" t="s">
        <v>62</v>
      </c>
      <c r="G926" t="s">
        <v>61</v>
      </c>
      <c r="H926" t="s">
        <v>61</v>
      </c>
      <c r="I926" t="s">
        <v>61</v>
      </c>
      <c r="J926" t="s">
        <v>61</v>
      </c>
    </row>
    <row r="927" spans="1:10" x14ac:dyDescent="0.2">
      <c r="A927" s="1" t="s">
        <v>33828</v>
      </c>
      <c r="B927" s="1" t="s">
        <v>17788</v>
      </c>
      <c r="C927" s="1" t="s">
        <v>17789</v>
      </c>
      <c r="D927" s="1" t="s">
        <v>16228</v>
      </c>
      <c r="E927" t="s">
        <v>61</v>
      </c>
      <c r="G927" t="s">
        <v>61</v>
      </c>
      <c r="H927" t="s">
        <v>61</v>
      </c>
      <c r="I927" t="s">
        <v>61</v>
      </c>
      <c r="J927" t="s">
        <v>62</v>
      </c>
    </row>
    <row r="928" spans="1:10" x14ac:dyDescent="0.2">
      <c r="A928" s="1" t="s">
        <v>33829</v>
      </c>
      <c r="B928" s="1" t="s">
        <v>17790</v>
      </c>
      <c r="C928" s="1" t="s">
        <v>17791</v>
      </c>
      <c r="D928" s="1" t="s">
        <v>16228</v>
      </c>
      <c r="E928" t="s">
        <v>62</v>
      </c>
      <c r="G928" t="s">
        <v>61</v>
      </c>
      <c r="H928" t="s">
        <v>61</v>
      </c>
      <c r="I928" t="s">
        <v>61</v>
      </c>
      <c r="J928" t="s">
        <v>61</v>
      </c>
    </row>
    <row r="929" spans="1:10" x14ac:dyDescent="0.2">
      <c r="A929" s="1" t="s">
        <v>33830</v>
      </c>
      <c r="B929" s="1" t="s">
        <v>17792</v>
      </c>
      <c r="C929" s="1" t="s">
        <v>17793</v>
      </c>
      <c r="D929" s="1" t="s">
        <v>16228</v>
      </c>
      <c r="E929" t="s">
        <v>62</v>
      </c>
      <c r="G929" t="s">
        <v>61</v>
      </c>
      <c r="H929" t="s">
        <v>61</v>
      </c>
      <c r="I929" t="s">
        <v>62</v>
      </c>
      <c r="J929" t="s">
        <v>62</v>
      </c>
    </row>
    <row r="930" spans="1:10" x14ac:dyDescent="0.2">
      <c r="A930" s="1" t="s">
        <v>33831</v>
      </c>
      <c r="B930" s="1" t="s">
        <v>17794</v>
      </c>
      <c r="C930" s="1" t="s">
        <v>17795</v>
      </c>
      <c r="D930" s="1" t="s">
        <v>16228</v>
      </c>
      <c r="E930" t="s">
        <v>61</v>
      </c>
      <c r="G930" t="s">
        <v>61</v>
      </c>
      <c r="H930" t="s">
        <v>61</v>
      </c>
      <c r="I930" t="s">
        <v>61</v>
      </c>
      <c r="J930" t="s">
        <v>62</v>
      </c>
    </row>
    <row r="931" spans="1:10" x14ac:dyDescent="0.2">
      <c r="A931" s="1" t="s">
        <v>33832</v>
      </c>
      <c r="B931" s="1" t="s">
        <v>17796</v>
      </c>
      <c r="C931" s="1" t="s">
        <v>17797</v>
      </c>
      <c r="D931" s="1" t="s">
        <v>16228</v>
      </c>
      <c r="E931" t="s">
        <v>61</v>
      </c>
      <c r="G931" t="s">
        <v>61</v>
      </c>
      <c r="H931" t="s">
        <v>61</v>
      </c>
      <c r="I931" t="s">
        <v>61</v>
      </c>
      <c r="J931" t="s">
        <v>62</v>
      </c>
    </row>
    <row r="932" spans="1:10" x14ac:dyDescent="0.2">
      <c r="A932" s="1" t="s">
        <v>33833</v>
      </c>
      <c r="B932" s="1" t="s">
        <v>17798</v>
      </c>
      <c r="C932" s="1" t="s">
        <v>17799</v>
      </c>
      <c r="D932" s="1" t="s">
        <v>16228</v>
      </c>
      <c r="E932" t="s">
        <v>61</v>
      </c>
      <c r="G932" t="s">
        <v>61</v>
      </c>
      <c r="H932" t="s">
        <v>61</v>
      </c>
      <c r="I932" t="s">
        <v>61</v>
      </c>
      <c r="J932" t="s">
        <v>62</v>
      </c>
    </row>
    <row r="933" spans="1:10" x14ac:dyDescent="0.2">
      <c r="A933" s="1" t="s">
        <v>33834</v>
      </c>
      <c r="B933" s="1" t="s">
        <v>17800</v>
      </c>
      <c r="C933" s="1" t="s">
        <v>17801</v>
      </c>
      <c r="D933" s="1" t="s">
        <v>16228</v>
      </c>
      <c r="E933" t="s">
        <v>61</v>
      </c>
      <c r="G933" t="s">
        <v>61</v>
      </c>
      <c r="H933" t="s">
        <v>61</v>
      </c>
      <c r="I933" t="s">
        <v>61</v>
      </c>
      <c r="J933" t="s">
        <v>61</v>
      </c>
    </row>
    <row r="934" spans="1:10" x14ac:dyDescent="0.2">
      <c r="A934" s="1" t="s">
        <v>33835</v>
      </c>
      <c r="B934" s="1" t="s">
        <v>17802</v>
      </c>
      <c r="C934" s="1" t="s">
        <v>17803</v>
      </c>
      <c r="D934" s="1" t="s">
        <v>16228</v>
      </c>
      <c r="E934" t="s">
        <v>61</v>
      </c>
      <c r="G934" t="s">
        <v>61</v>
      </c>
      <c r="H934" t="s">
        <v>61</v>
      </c>
      <c r="I934" t="s">
        <v>61</v>
      </c>
      <c r="J934" t="s">
        <v>61</v>
      </c>
    </row>
    <row r="935" spans="1:10" x14ac:dyDescent="0.2">
      <c r="A935" s="1" t="s">
        <v>33836</v>
      </c>
      <c r="B935" s="1" t="s">
        <v>17804</v>
      </c>
      <c r="C935" s="1" t="s">
        <v>17805</v>
      </c>
      <c r="D935" s="1" t="s">
        <v>16228</v>
      </c>
      <c r="E935" t="s">
        <v>61</v>
      </c>
      <c r="G935" t="s">
        <v>61</v>
      </c>
      <c r="H935" t="s">
        <v>61</v>
      </c>
      <c r="I935" t="s">
        <v>61</v>
      </c>
      <c r="J935" t="s">
        <v>61</v>
      </c>
    </row>
    <row r="936" spans="1:10" x14ac:dyDescent="0.2">
      <c r="A936" s="1" t="s">
        <v>33837</v>
      </c>
      <c r="B936" s="1" t="s">
        <v>17806</v>
      </c>
      <c r="C936" s="1" t="s">
        <v>17807</v>
      </c>
      <c r="D936" s="1" t="s">
        <v>16228</v>
      </c>
      <c r="E936" t="s">
        <v>61</v>
      </c>
      <c r="G936" t="s">
        <v>61</v>
      </c>
      <c r="H936" t="s">
        <v>61</v>
      </c>
      <c r="I936" t="s">
        <v>61</v>
      </c>
      <c r="J936" t="s">
        <v>62</v>
      </c>
    </row>
    <row r="937" spans="1:10" x14ac:dyDescent="0.2">
      <c r="A937" s="1" t="s">
        <v>33838</v>
      </c>
      <c r="B937" s="1" t="s">
        <v>17808</v>
      </c>
      <c r="C937" s="1" t="s">
        <v>17809</v>
      </c>
      <c r="D937" s="1" t="s">
        <v>16228</v>
      </c>
      <c r="E937" t="s">
        <v>61</v>
      </c>
      <c r="G937" t="s">
        <v>61</v>
      </c>
      <c r="H937" t="s">
        <v>61</v>
      </c>
      <c r="I937" t="s">
        <v>61</v>
      </c>
      <c r="J937" t="s">
        <v>61</v>
      </c>
    </row>
    <row r="938" spans="1:10" x14ac:dyDescent="0.2">
      <c r="A938" s="1" t="s">
        <v>33839</v>
      </c>
      <c r="B938" s="1" t="s">
        <v>17810</v>
      </c>
      <c r="C938" s="1" t="s">
        <v>17811</v>
      </c>
      <c r="D938" s="1" t="s">
        <v>16228</v>
      </c>
      <c r="E938" t="s">
        <v>61</v>
      </c>
      <c r="G938" t="s">
        <v>61</v>
      </c>
      <c r="H938" t="s">
        <v>61</v>
      </c>
      <c r="I938" t="s">
        <v>61</v>
      </c>
      <c r="J938" t="s">
        <v>62</v>
      </c>
    </row>
    <row r="939" spans="1:10" x14ac:dyDescent="0.2">
      <c r="A939" s="1" t="s">
        <v>33840</v>
      </c>
      <c r="B939" s="1" t="s">
        <v>17812</v>
      </c>
      <c r="C939" s="1" t="s">
        <v>17813</v>
      </c>
      <c r="D939" s="1" t="s">
        <v>16228</v>
      </c>
      <c r="E939" t="s">
        <v>61</v>
      </c>
      <c r="G939" t="s">
        <v>61</v>
      </c>
      <c r="H939" t="s">
        <v>61</v>
      </c>
      <c r="I939" t="s">
        <v>61</v>
      </c>
      <c r="J939" t="s">
        <v>62</v>
      </c>
    </row>
    <row r="940" spans="1:10" x14ac:dyDescent="0.2">
      <c r="A940" s="1" t="s">
        <v>33841</v>
      </c>
      <c r="B940" s="1" t="s">
        <v>17814</v>
      </c>
      <c r="C940" s="1" t="s">
        <v>17815</v>
      </c>
      <c r="D940" s="1" t="s">
        <v>16228</v>
      </c>
      <c r="E940" t="s">
        <v>61</v>
      </c>
      <c r="G940" t="s">
        <v>61</v>
      </c>
      <c r="H940" t="s">
        <v>61</v>
      </c>
      <c r="I940" t="s">
        <v>61</v>
      </c>
      <c r="J940" t="s">
        <v>61</v>
      </c>
    </row>
    <row r="941" spans="1:10" x14ac:dyDescent="0.2">
      <c r="A941" s="1" t="s">
        <v>33842</v>
      </c>
      <c r="B941" s="1" t="s">
        <v>17816</v>
      </c>
      <c r="C941" s="1" t="s">
        <v>17817</v>
      </c>
      <c r="D941" s="1" t="s">
        <v>16228</v>
      </c>
      <c r="E941" t="s">
        <v>61</v>
      </c>
      <c r="G941" t="s">
        <v>61</v>
      </c>
      <c r="H941" t="s">
        <v>61</v>
      </c>
      <c r="I941" t="s">
        <v>61</v>
      </c>
      <c r="J941" t="s">
        <v>62</v>
      </c>
    </row>
    <row r="942" spans="1:10" x14ac:dyDescent="0.2">
      <c r="A942" s="1" t="s">
        <v>33843</v>
      </c>
      <c r="B942" s="1" t="s">
        <v>17818</v>
      </c>
      <c r="C942" s="1" t="s">
        <v>17819</v>
      </c>
      <c r="D942" s="1" t="s">
        <v>16228</v>
      </c>
      <c r="E942" t="s">
        <v>61</v>
      </c>
      <c r="G942" t="s">
        <v>61</v>
      </c>
      <c r="H942" t="s">
        <v>61</v>
      </c>
      <c r="I942" t="s">
        <v>61</v>
      </c>
      <c r="J942" t="s">
        <v>61</v>
      </c>
    </row>
    <row r="943" spans="1:10" x14ac:dyDescent="0.2">
      <c r="A943" s="1" t="s">
        <v>33844</v>
      </c>
      <c r="B943" s="1" t="s">
        <v>17820</v>
      </c>
      <c r="C943" s="1" t="s">
        <v>17821</v>
      </c>
      <c r="D943" s="1" t="s">
        <v>16228</v>
      </c>
      <c r="E943" t="s">
        <v>61</v>
      </c>
      <c r="G943" t="s">
        <v>62</v>
      </c>
      <c r="H943" t="s">
        <v>61</v>
      </c>
      <c r="I943" t="s">
        <v>61</v>
      </c>
      <c r="J943" t="s">
        <v>62</v>
      </c>
    </row>
    <row r="944" spans="1:10" x14ac:dyDescent="0.2">
      <c r="A944" s="1" t="s">
        <v>33845</v>
      </c>
      <c r="B944" s="1" t="s">
        <v>17822</v>
      </c>
      <c r="C944" s="1" t="s">
        <v>17823</v>
      </c>
      <c r="D944" s="1" t="s">
        <v>16228</v>
      </c>
      <c r="E944" t="s">
        <v>61</v>
      </c>
      <c r="G944" t="s">
        <v>61</v>
      </c>
      <c r="H944" t="s">
        <v>61</v>
      </c>
      <c r="I944" t="s">
        <v>61</v>
      </c>
      <c r="J944" t="s">
        <v>62</v>
      </c>
    </row>
    <row r="945" spans="1:10" x14ac:dyDescent="0.2">
      <c r="A945" s="1" t="s">
        <v>33846</v>
      </c>
      <c r="B945" s="1" t="s">
        <v>17824</v>
      </c>
      <c r="C945" s="1" t="s">
        <v>17825</v>
      </c>
      <c r="D945" s="1" t="s">
        <v>16228</v>
      </c>
      <c r="E945" t="s">
        <v>61</v>
      </c>
      <c r="G945" t="s">
        <v>61</v>
      </c>
      <c r="H945" t="s">
        <v>61</v>
      </c>
      <c r="I945" t="s">
        <v>61</v>
      </c>
      <c r="J945" t="s">
        <v>62</v>
      </c>
    </row>
    <row r="946" spans="1:10" x14ac:dyDescent="0.2">
      <c r="A946" s="1" t="s">
        <v>33847</v>
      </c>
      <c r="B946" s="1" t="s">
        <v>17826</v>
      </c>
      <c r="C946" s="1" t="s">
        <v>17827</v>
      </c>
      <c r="D946" s="1" t="s">
        <v>16228</v>
      </c>
      <c r="E946" t="s">
        <v>61</v>
      </c>
      <c r="G946" t="s">
        <v>61</v>
      </c>
      <c r="H946" t="s">
        <v>61</v>
      </c>
      <c r="I946" t="s">
        <v>61</v>
      </c>
      <c r="J946" t="s">
        <v>61</v>
      </c>
    </row>
    <row r="947" spans="1:10" x14ac:dyDescent="0.2">
      <c r="A947" s="1" t="s">
        <v>33848</v>
      </c>
      <c r="B947" s="1" t="s">
        <v>17828</v>
      </c>
      <c r="C947" s="1" t="s">
        <v>17829</v>
      </c>
      <c r="D947" s="1" t="s">
        <v>16228</v>
      </c>
      <c r="E947" t="s">
        <v>61</v>
      </c>
      <c r="G947" t="s">
        <v>61</v>
      </c>
      <c r="H947" t="s">
        <v>61</v>
      </c>
      <c r="I947" t="s">
        <v>61</v>
      </c>
      <c r="J947" t="s">
        <v>62</v>
      </c>
    </row>
    <row r="948" spans="1:10" x14ac:dyDescent="0.2">
      <c r="A948" s="1" t="s">
        <v>33849</v>
      </c>
      <c r="B948" s="1" t="s">
        <v>17830</v>
      </c>
      <c r="C948" s="1" t="s">
        <v>17831</v>
      </c>
      <c r="D948" s="1" t="s">
        <v>16228</v>
      </c>
      <c r="E948" t="s">
        <v>61</v>
      </c>
      <c r="G948" t="s">
        <v>61</v>
      </c>
      <c r="H948" t="s">
        <v>61</v>
      </c>
      <c r="I948" t="s">
        <v>61</v>
      </c>
      <c r="J948" t="s">
        <v>62</v>
      </c>
    </row>
    <row r="949" spans="1:10" x14ac:dyDescent="0.2">
      <c r="A949" s="1" t="s">
        <v>33850</v>
      </c>
      <c r="B949" s="1" t="s">
        <v>17832</v>
      </c>
      <c r="C949" s="1" t="s">
        <v>17833</v>
      </c>
      <c r="D949" s="1" t="s">
        <v>16228</v>
      </c>
      <c r="E949" t="s">
        <v>61</v>
      </c>
      <c r="G949" t="s">
        <v>61</v>
      </c>
      <c r="H949" t="s">
        <v>61</v>
      </c>
      <c r="I949" t="s">
        <v>61</v>
      </c>
      <c r="J949" t="s">
        <v>61</v>
      </c>
    </row>
    <row r="950" spans="1:10" x14ac:dyDescent="0.2">
      <c r="A950" s="1" t="s">
        <v>33851</v>
      </c>
      <c r="B950" s="1" t="s">
        <v>17834</v>
      </c>
      <c r="C950" s="1" t="s">
        <v>17835</v>
      </c>
      <c r="D950" s="1" t="s">
        <v>16228</v>
      </c>
      <c r="E950" t="s">
        <v>61</v>
      </c>
      <c r="G950" t="s">
        <v>61</v>
      </c>
      <c r="H950" t="s">
        <v>61</v>
      </c>
      <c r="I950" t="s">
        <v>61</v>
      </c>
      <c r="J950" t="s">
        <v>62</v>
      </c>
    </row>
    <row r="951" spans="1:10" x14ac:dyDescent="0.2">
      <c r="A951" s="1" t="s">
        <v>33852</v>
      </c>
      <c r="B951" s="1" t="s">
        <v>17836</v>
      </c>
      <c r="C951" s="1" t="s">
        <v>17837</v>
      </c>
      <c r="D951" s="1" t="s">
        <v>16228</v>
      </c>
      <c r="E951" t="s">
        <v>61</v>
      </c>
      <c r="G951" t="s">
        <v>61</v>
      </c>
      <c r="H951" t="s">
        <v>61</v>
      </c>
      <c r="I951" t="s">
        <v>61</v>
      </c>
      <c r="J951" t="s">
        <v>62</v>
      </c>
    </row>
    <row r="952" spans="1:10" x14ac:dyDescent="0.2">
      <c r="A952" s="1" t="s">
        <v>33853</v>
      </c>
      <c r="B952" s="1" t="s">
        <v>17838</v>
      </c>
      <c r="C952" s="1" t="s">
        <v>17839</v>
      </c>
      <c r="D952" s="1" t="s">
        <v>16228</v>
      </c>
      <c r="E952" t="s">
        <v>61</v>
      </c>
      <c r="G952" t="s">
        <v>61</v>
      </c>
      <c r="H952" t="s">
        <v>61</v>
      </c>
      <c r="I952" t="s">
        <v>61</v>
      </c>
      <c r="J952" t="s">
        <v>62</v>
      </c>
    </row>
    <row r="953" spans="1:10" x14ac:dyDescent="0.2">
      <c r="A953" s="1" t="s">
        <v>33854</v>
      </c>
      <c r="B953" s="1" t="s">
        <v>17840</v>
      </c>
      <c r="C953" s="1" t="s">
        <v>17841</v>
      </c>
      <c r="D953" s="1" t="s">
        <v>16228</v>
      </c>
      <c r="E953" t="s">
        <v>61</v>
      </c>
      <c r="G953" t="s">
        <v>61</v>
      </c>
      <c r="H953" t="s">
        <v>61</v>
      </c>
      <c r="I953" t="s">
        <v>61</v>
      </c>
      <c r="J953" t="s">
        <v>62</v>
      </c>
    </row>
    <row r="954" spans="1:10" x14ac:dyDescent="0.2">
      <c r="A954" s="1" t="s">
        <v>33855</v>
      </c>
      <c r="B954" s="1" t="s">
        <v>17842</v>
      </c>
      <c r="C954" s="1" t="s">
        <v>17843</v>
      </c>
      <c r="D954" s="1" t="s">
        <v>16228</v>
      </c>
      <c r="E954" t="s">
        <v>62</v>
      </c>
      <c r="G954" t="s">
        <v>62</v>
      </c>
      <c r="H954" t="s">
        <v>61</v>
      </c>
      <c r="I954" t="s">
        <v>62</v>
      </c>
      <c r="J954" t="s">
        <v>62</v>
      </c>
    </row>
    <row r="955" spans="1:10" x14ac:dyDescent="0.2">
      <c r="A955" s="1" t="s">
        <v>33856</v>
      </c>
      <c r="B955" s="1" t="s">
        <v>17844</v>
      </c>
      <c r="C955" s="1" t="s">
        <v>17845</v>
      </c>
      <c r="D955" s="1" t="s">
        <v>16228</v>
      </c>
      <c r="E955" t="s">
        <v>62</v>
      </c>
      <c r="G955" t="s">
        <v>61</v>
      </c>
      <c r="H955" t="s">
        <v>61</v>
      </c>
      <c r="I955" t="s">
        <v>61</v>
      </c>
      <c r="J955" t="s">
        <v>62</v>
      </c>
    </row>
    <row r="956" spans="1:10" x14ac:dyDescent="0.2">
      <c r="A956" s="1" t="s">
        <v>33857</v>
      </c>
      <c r="B956" s="1" t="s">
        <v>17846</v>
      </c>
      <c r="C956" s="1" t="s">
        <v>17847</v>
      </c>
      <c r="D956" s="1" t="s">
        <v>16228</v>
      </c>
      <c r="E956" t="s">
        <v>61</v>
      </c>
      <c r="G956" t="s">
        <v>61</v>
      </c>
      <c r="H956" t="s">
        <v>61</v>
      </c>
      <c r="I956" t="s">
        <v>61</v>
      </c>
      <c r="J956" t="s">
        <v>62</v>
      </c>
    </row>
    <row r="957" spans="1:10" x14ac:dyDescent="0.2">
      <c r="A957" s="1" t="s">
        <v>33858</v>
      </c>
      <c r="B957" s="1" t="s">
        <v>17848</v>
      </c>
      <c r="C957" s="1" t="s">
        <v>17849</v>
      </c>
      <c r="D957" s="1" t="s">
        <v>16228</v>
      </c>
      <c r="E957" t="s">
        <v>61</v>
      </c>
      <c r="G957" t="s">
        <v>61</v>
      </c>
      <c r="H957" t="s">
        <v>61</v>
      </c>
      <c r="I957" t="s">
        <v>61</v>
      </c>
      <c r="J957" t="s">
        <v>62</v>
      </c>
    </row>
    <row r="958" spans="1:10" x14ac:dyDescent="0.2">
      <c r="A958" s="1" t="s">
        <v>33859</v>
      </c>
      <c r="B958" s="1" t="s">
        <v>17850</v>
      </c>
      <c r="C958" s="1" t="s">
        <v>17851</v>
      </c>
      <c r="D958" s="1" t="s">
        <v>16228</v>
      </c>
      <c r="E958" t="s">
        <v>61</v>
      </c>
      <c r="G958" t="s">
        <v>61</v>
      </c>
      <c r="H958" t="s">
        <v>61</v>
      </c>
      <c r="I958" t="s">
        <v>61</v>
      </c>
      <c r="J958" t="s">
        <v>62</v>
      </c>
    </row>
    <row r="959" spans="1:10" x14ac:dyDescent="0.2">
      <c r="A959" s="1" t="s">
        <v>33860</v>
      </c>
      <c r="B959" s="1" t="s">
        <v>17852</v>
      </c>
      <c r="C959" s="1" t="s">
        <v>17853</v>
      </c>
      <c r="D959" s="1" t="s">
        <v>16228</v>
      </c>
      <c r="E959" t="s">
        <v>61</v>
      </c>
      <c r="G959" t="s">
        <v>61</v>
      </c>
      <c r="H959" t="s">
        <v>61</v>
      </c>
      <c r="I959" t="s">
        <v>61</v>
      </c>
      <c r="J959" t="s">
        <v>62</v>
      </c>
    </row>
    <row r="960" spans="1:10" x14ac:dyDescent="0.2">
      <c r="A960" s="1" t="s">
        <v>33861</v>
      </c>
      <c r="B960" s="1" t="s">
        <v>17854</v>
      </c>
      <c r="C960" s="1" t="s">
        <v>17855</v>
      </c>
      <c r="D960" s="1" t="s">
        <v>16228</v>
      </c>
      <c r="E960" t="s">
        <v>61</v>
      </c>
      <c r="G960" t="s">
        <v>62</v>
      </c>
      <c r="H960" t="s">
        <v>61</v>
      </c>
      <c r="I960" t="s">
        <v>62</v>
      </c>
      <c r="J960" t="s">
        <v>62</v>
      </c>
    </row>
    <row r="961" spans="1:10" x14ac:dyDescent="0.2">
      <c r="A961" s="1" t="s">
        <v>33862</v>
      </c>
      <c r="B961" s="1" t="s">
        <v>17856</v>
      </c>
      <c r="C961" s="1" t="s">
        <v>17857</v>
      </c>
      <c r="D961" s="1" t="s">
        <v>16228</v>
      </c>
      <c r="E961" t="s">
        <v>61</v>
      </c>
      <c r="F961" t="s">
        <v>61</v>
      </c>
      <c r="G961" t="s">
        <v>61</v>
      </c>
      <c r="H961" t="s">
        <v>61</v>
      </c>
      <c r="I961" t="s">
        <v>61</v>
      </c>
      <c r="J961" t="s">
        <v>62</v>
      </c>
    </row>
    <row r="962" spans="1:10" x14ac:dyDescent="0.2">
      <c r="A962" s="1" t="s">
        <v>33863</v>
      </c>
      <c r="B962" s="1" t="s">
        <v>17858</v>
      </c>
      <c r="C962" s="1" t="s">
        <v>17859</v>
      </c>
      <c r="D962" s="1" t="s">
        <v>16228</v>
      </c>
      <c r="E962" t="s">
        <v>61</v>
      </c>
      <c r="G962" t="s">
        <v>61</v>
      </c>
      <c r="H962" t="s">
        <v>61</v>
      </c>
      <c r="I962" t="s">
        <v>61</v>
      </c>
      <c r="J962" t="s">
        <v>62</v>
      </c>
    </row>
    <row r="963" spans="1:10" x14ac:dyDescent="0.2">
      <c r="A963" s="1" t="s">
        <v>33864</v>
      </c>
      <c r="B963" s="1" t="s">
        <v>17860</v>
      </c>
      <c r="C963" s="1" t="s">
        <v>17861</v>
      </c>
      <c r="D963" s="1" t="s">
        <v>16228</v>
      </c>
      <c r="E963" t="s">
        <v>61</v>
      </c>
      <c r="F963" t="s">
        <v>61</v>
      </c>
      <c r="G963" t="s">
        <v>61</v>
      </c>
      <c r="H963" t="s">
        <v>61</v>
      </c>
      <c r="I963" t="s">
        <v>61</v>
      </c>
      <c r="J963" t="s">
        <v>62</v>
      </c>
    </row>
    <row r="964" spans="1:10" x14ac:dyDescent="0.2">
      <c r="A964" s="1" t="s">
        <v>33865</v>
      </c>
      <c r="B964" s="1" t="s">
        <v>17862</v>
      </c>
      <c r="C964" s="1" t="s">
        <v>17863</v>
      </c>
      <c r="D964" s="1" t="s">
        <v>16228</v>
      </c>
      <c r="E964" t="s">
        <v>61</v>
      </c>
      <c r="G964" t="s">
        <v>61</v>
      </c>
      <c r="H964" t="s">
        <v>61</v>
      </c>
      <c r="I964" t="s">
        <v>61</v>
      </c>
      <c r="J964" t="s">
        <v>62</v>
      </c>
    </row>
    <row r="965" spans="1:10" x14ac:dyDescent="0.2">
      <c r="A965" s="1" t="s">
        <v>33866</v>
      </c>
      <c r="B965" s="1" t="s">
        <v>17864</v>
      </c>
      <c r="C965" s="1" t="s">
        <v>17865</v>
      </c>
      <c r="D965" s="1" t="s">
        <v>16228</v>
      </c>
      <c r="E965" t="s">
        <v>61</v>
      </c>
      <c r="G965" t="s">
        <v>61</v>
      </c>
      <c r="H965" t="s">
        <v>61</v>
      </c>
      <c r="I965" t="s">
        <v>61</v>
      </c>
      <c r="J965" t="s">
        <v>61</v>
      </c>
    </row>
    <row r="966" spans="1:10" x14ac:dyDescent="0.2">
      <c r="A966" s="1" t="s">
        <v>33867</v>
      </c>
      <c r="B966" s="1" t="s">
        <v>17866</v>
      </c>
      <c r="C966" s="1" t="s">
        <v>17867</v>
      </c>
      <c r="D966" s="1" t="s">
        <v>16228</v>
      </c>
      <c r="E966" t="s">
        <v>61</v>
      </c>
      <c r="G966" t="s">
        <v>61</v>
      </c>
      <c r="H966" t="s">
        <v>61</v>
      </c>
      <c r="I966" t="s">
        <v>61</v>
      </c>
      <c r="J966" t="s">
        <v>61</v>
      </c>
    </row>
    <row r="967" spans="1:10" x14ac:dyDescent="0.2">
      <c r="A967" s="1" t="s">
        <v>33868</v>
      </c>
      <c r="B967" s="1" t="s">
        <v>17868</v>
      </c>
      <c r="C967" s="1" t="s">
        <v>17869</v>
      </c>
      <c r="D967" s="1" t="s">
        <v>16228</v>
      </c>
      <c r="E967" t="s">
        <v>61</v>
      </c>
      <c r="G967" t="s">
        <v>61</v>
      </c>
      <c r="H967" t="s">
        <v>61</v>
      </c>
      <c r="I967" t="s">
        <v>61</v>
      </c>
      <c r="J967" t="s">
        <v>61</v>
      </c>
    </row>
    <row r="968" spans="1:10" x14ac:dyDescent="0.2">
      <c r="A968" s="1" t="s">
        <v>33869</v>
      </c>
      <c r="B968" s="1" t="s">
        <v>17870</v>
      </c>
      <c r="C968" s="1" t="s">
        <v>17871</v>
      </c>
      <c r="D968" s="1" t="s">
        <v>16228</v>
      </c>
      <c r="E968" t="s">
        <v>61</v>
      </c>
      <c r="G968" t="s">
        <v>61</v>
      </c>
      <c r="H968" t="s">
        <v>61</v>
      </c>
      <c r="I968" t="s">
        <v>61</v>
      </c>
      <c r="J968" t="s">
        <v>62</v>
      </c>
    </row>
    <row r="969" spans="1:10" x14ac:dyDescent="0.2">
      <c r="A969" s="1" t="s">
        <v>33870</v>
      </c>
      <c r="B969" s="1" t="s">
        <v>17872</v>
      </c>
      <c r="C969" s="1" t="s">
        <v>17873</v>
      </c>
      <c r="D969" s="1" t="s">
        <v>16228</v>
      </c>
      <c r="E969" t="s">
        <v>61</v>
      </c>
      <c r="G969" t="s">
        <v>61</v>
      </c>
      <c r="H969" t="s">
        <v>61</v>
      </c>
      <c r="I969" t="s">
        <v>61</v>
      </c>
      <c r="J969" t="s">
        <v>62</v>
      </c>
    </row>
    <row r="970" spans="1:10" x14ac:dyDescent="0.2">
      <c r="A970" s="1" t="s">
        <v>33871</v>
      </c>
      <c r="B970" s="1" t="s">
        <v>17874</v>
      </c>
      <c r="C970" s="1" t="s">
        <v>17875</v>
      </c>
      <c r="D970" s="1" t="s">
        <v>16228</v>
      </c>
      <c r="E970" t="s">
        <v>61</v>
      </c>
      <c r="G970" t="s">
        <v>61</v>
      </c>
      <c r="H970" t="s">
        <v>61</v>
      </c>
      <c r="I970" t="s">
        <v>61</v>
      </c>
      <c r="J970" t="s">
        <v>62</v>
      </c>
    </row>
    <row r="971" spans="1:10" x14ac:dyDescent="0.2">
      <c r="A971" s="1" t="s">
        <v>33872</v>
      </c>
      <c r="B971" s="1" t="s">
        <v>17876</v>
      </c>
      <c r="C971" s="1" t="s">
        <v>17877</v>
      </c>
      <c r="D971" s="1" t="s">
        <v>16228</v>
      </c>
      <c r="E971" t="s">
        <v>61</v>
      </c>
      <c r="G971" t="s">
        <v>61</v>
      </c>
      <c r="H971" t="s">
        <v>61</v>
      </c>
      <c r="I971" t="s">
        <v>61</v>
      </c>
      <c r="J971" t="s">
        <v>62</v>
      </c>
    </row>
    <row r="972" spans="1:10" x14ac:dyDescent="0.2">
      <c r="A972" s="1" t="s">
        <v>33873</v>
      </c>
      <c r="B972" s="1" t="s">
        <v>17878</v>
      </c>
      <c r="C972" s="1" t="s">
        <v>17879</v>
      </c>
      <c r="D972" s="1" t="s">
        <v>16228</v>
      </c>
      <c r="E972" t="s">
        <v>61</v>
      </c>
      <c r="G972" t="s">
        <v>61</v>
      </c>
      <c r="H972" t="s">
        <v>61</v>
      </c>
      <c r="I972" t="s">
        <v>61</v>
      </c>
      <c r="J972" t="s">
        <v>62</v>
      </c>
    </row>
    <row r="973" spans="1:10" x14ac:dyDescent="0.2">
      <c r="A973" s="1" t="s">
        <v>33874</v>
      </c>
      <c r="B973" s="1" t="s">
        <v>17880</v>
      </c>
      <c r="C973" s="1" t="s">
        <v>17881</v>
      </c>
      <c r="D973" s="1" t="s">
        <v>16228</v>
      </c>
      <c r="E973" t="s">
        <v>61</v>
      </c>
      <c r="G973" t="s">
        <v>61</v>
      </c>
      <c r="H973" t="s">
        <v>61</v>
      </c>
      <c r="I973" t="s">
        <v>61</v>
      </c>
      <c r="J973" t="s">
        <v>62</v>
      </c>
    </row>
    <row r="974" spans="1:10" x14ac:dyDescent="0.2">
      <c r="A974" s="1" t="s">
        <v>33875</v>
      </c>
      <c r="B974" s="1" t="s">
        <v>17882</v>
      </c>
      <c r="C974" s="1" t="s">
        <v>17883</v>
      </c>
      <c r="D974" s="1" t="s">
        <v>16228</v>
      </c>
      <c r="E974" t="s">
        <v>62</v>
      </c>
      <c r="G974" t="s">
        <v>62</v>
      </c>
      <c r="H974" t="s">
        <v>61</v>
      </c>
      <c r="I974" t="s">
        <v>62</v>
      </c>
      <c r="J974" t="s">
        <v>62</v>
      </c>
    </row>
    <row r="975" spans="1:10" x14ac:dyDescent="0.2">
      <c r="A975" s="1" t="s">
        <v>33876</v>
      </c>
      <c r="B975" s="1" t="s">
        <v>17884</v>
      </c>
      <c r="C975" s="1" t="s">
        <v>17885</v>
      </c>
      <c r="D975" s="1" t="s">
        <v>16228</v>
      </c>
      <c r="E975" t="s">
        <v>61</v>
      </c>
      <c r="G975" t="s">
        <v>61</v>
      </c>
      <c r="H975" t="s">
        <v>61</v>
      </c>
      <c r="I975" t="s">
        <v>61</v>
      </c>
      <c r="J975" t="s">
        <v>62</v>
      </c>
    </row>
    <row r="976" spans="1:10" x14ac:dyDescent="0.2">
      <c r="A976" s="1" t="s">
        <v>33877</v>
      </c>
      <c r="B976" s="1" t="s">
        <v>17886</v>
      </c>
      <c r="C976" s="1" t="s">
        <v>17887</v>
      </c>
      <c r="D976" s="1" t="s">
        <v>16228</v>
      </c>
      <c r="E976" t="s">
        <v>61</v>
      </c>
      <c r="G976" t="s">
        <v>61</v>
      </c>
      <c r="H976" t="s">
        <v>61</v>
      </c>
      <c r="I976" t="s">
        <v>61</v>
      </c>
      <c r="J976" t="s">
        <v>62</v>
      </c>
    </row>
    <row r="977" spans="1:10" x14ac:dyDescent="0.2">
      <c r="A977" s="1" t="s">
        <v>33878</v>
      </c>
      <c r="B977" s="1" t="s">
        <v>17888</v>
      </c>
      <c r="C977" s="1" t="s">
        <v>17889</v>
      </c>
      <c r="D977" s="1" t="s">
        <v>16228</v>
      </c>
      <c r="E977" t="s">
        <v>61</v>
      </c>
      <c r="G977" t="s">
        <v>61</v>
      </c>
      <c r="H977" t="s">
        <v>61</v>
      </c>
      <c r="I977" t="s">
        <v>61</v>
      </c>
      <c r="J977" t="s">
        <v>62</v>
      </c>
    </row>
    <row r="978" spans="1:10" x14ac:dyDescent="0.2">
      <c r="A978" s="1" t="s">
        <v>33879</v>
      </c>
      <c r="B978" s="1" t="s">
        <v>17890</v>
      </c>
      <c r="C978" s="1" t="s">
        <v>17891</v>
      </c>
      <c r="D978" s="1" t="s">
        <v>16228</v>
      </c>
      <c r="E978" t="s">
        <v>61</v>
      </c>
      <c r="G978" t="s">
        <v>61</v>
      </c>
      <c r="H978" t="s">
        <v>61</v>
      </c>
      <c r="I978" t="s">
        <v>61</v>
      </c>
      <c r="J978" t="s">
        <v>62</v>
      </c>
    </row>
    <row r="979" spans="1:10" x14ac:dyDescent="0.2">
      <c r="A979" s="1" t="s">
        <v>33880</v>
      </c>
      <c r="B979" s="1" t="s">
        <v>17892</v>
      </c>
      <c r="C979" s="1" t="s">
        <v>17893</v>
      </c>
      <c r="D979" s="1" t="s">
        <v>16228</v>
      </c>
      <c r="E979" t="s">
        <v>61</v>
      </c>
      <c r="G979" t="s">
        <v>61</v>
      </c>
      <c r="H979" t="s">
        <v>61</v>
      </c>
      <c r="I979" t="s">
        <v>61</v>
      </c>
      <c r="J979" t="s">
        <v>62</v>
      </c>
    </row>
    <row r="980" spans="1:10" x14ac:dyDescent="0.2">
      <c r="A980" s="1" t="s">
        <v>33881</v>
      </c>
      <c r="B980" s="1" t="s">
        <v>17894</v>
      </c>
      <c r="C980" s="1" t="s">
        <v>17895</v>
      </c>
      <c r="D980" s="1" t="s">
        <v>16228</v>
      </c>
      <c r="E980" t="s">
        <v>62</v>
      </c>
      <c r="G980" t="s">
        <v>62</v>
      </c>
      <c r="H980" t="s">
        <v>61</v>
      </c>
      <c r="I980" t="s">
        <v>62</v>
      </c>
      <c r="J980" t="s">
        <v>62</v>
      </c>
    </row>
    <row r="981" spans="1:10" x14ac:dyDescent="0.2">
      <c r="A981" s="1" t="s">
        <v>33882</v>
      </c>
      <c r="B981" s="1" t="s">
        <v>17896</v>
      </c>
      <c r="C981" s="1" t="s">
        <v>17897</v>
      </c>
      <c r="D981" s="1" t="s">
        <v>16228</v>
      </c>
      <c r="E981" t="s">
        <v>62</v>
      </c>
      <c r="G981" t="s">
        <v>61</v>
      </c>
      <c r="H981" t="s">
        <v>61</v>
      </c>
      <c r="I981" t="s">
        <v>62</v>
      </c>
      <c r="J981" t="s">
        <v>62</v>
      </c>
    </row>
    <row r="982" spans="1:10" x14ac:dyDescent="0.2">
      <c r="A982" s="1" t="s">
        <v>33883</v>
      </c>
      <c r="B982" s="1" t="s">
        <v>17898</v>
      </c>
      <c r="C982" s="1" t="s">
        <v>17899</v>
      </c>
      <c r="D982" s="1" t="s">
        <v>16228</v>
      </c>
      <c r="E982" t="s">
        <v>62</v>
      </c>
      <c r="G982" t="s">
        <v>61</v>
      </c>
      <c r="H982" t="s">
        <v>61</v>
      </c>
      <c r="I982" t="s">
        <v>61</v>
      </c>
      <c r="J982" t="s">
        <v>62</v>
      </c>
    </row>
    <row r="983" spans="1:10" x14ac:dyDescent="0.2">
      <c r="A983" s="1" t="s">
        <v>33884</v>
      </c>
      <c r="B983" s="1" t="s">
        <v>17900</v>
      </c>
      <c r="C983" s="1" t="s">
        <v>17901</v>
      </c>
      <c r="D983" s="1" t="s">
        <v>16228</v>
      </c>
      <c r="E983" t="s">
        <v>62</v>
      </c>
      <c r="G983" t="s">
        <v>62</v>
      </c>
      <c r="H983" t="s">
        <v>61</v>
      </c>
      <c r="I983" t="s">
        <v>62</v>
      </c>
      <c r="J983" t="s">
        <v>62</v>
      </c>
    </row>
    <row r="984" spans="1:10" x14ac:dyDescent="0.2">
      <c r="A984" s="1" t="s">
        <v>33885</v>
      </c>
      <c r="B984" s="1" t="s">
        <v>17902</v>
      </c>
      <c r="C984" s="1" t="s">
        <v>17903</v>
      </c>
      <c r="D984" s="1" t="s">
        <v>16228</v>
      </c>
      <c r="E984" t="s">
        <v>62</v>
      </c>
      <c r="G984" t="s">
        <v>62</v>
      </c>
      <c r="H984" t="s">
        <v>61</v>
      </c>
      <c r="I984" t="s">
        <v>62</v>
      </c>
      <c r="J984" t="s">
        <v>62</v>
      </c>
    </row>
    <row r="985" spans="1:10" x14ac:dyDescent="0.2">
      <c r="A985" s="1" t="s">
        <v>33886</v>
      </c>
      <c r="B985" s="1" t="s">
        <v>17904</v>
      </c>
      <c r="C985" s="1" t="s">
        <v>17905</v>
      </c>
      <c r="D985" s="1" t="s">
        <v>16228</v>
      </c>
      <c r="E985" t="s">
        <v>62</v>
      </c>
      <c r="G985" t="s">
        <v>62</v>
      </c>
      <c r="H985" t="s">
        <v>61</v>
      </c>
      <c r="I985" t="s">
        <v>62</v>
      </c>
      <c r="J985" t="s">
        <v>62</v>
      </c>
    </row>
    <row r="986" spans="1:10" x14ac:dyDescent="0.2">
      <c r="A986" s="1" t="s">
        <v>33887</v>
      </c>
      <c r="B986" s="1" t="s">
        <v>17906</v>
      </c>
      <c r="C986" s="1" t="s">
        <v>17907</v>
      </c>
      <c r="D986" s="1" t="s">
        <v>16228</v>
      </c>
      <c r="E986" t="s">
        <v>62</v>
      </c>
      <c r="G986" t="s">
        <v>61</v>
      </c>
      <c r="H986" t="s">
        <v>61</v>
      </c>
      <c r="I986" t="s">
        <v>62</v>
      </c>
      <c r="J986" t="s">
        <v>62</v>
      </c>
    </row>
    <row r="987" spans="1:10" x14ac:dyDescent="0.2">
      <c r="A987" s="1" t="s">
        <v>33888</v>
      </c>
      <c r="B987" s="1" t="s">
        <v>17908</v>
      </c>
      <c r="C987" s="1" t="s">
        <v>17909</v>
      </c>
      <c r="D987" s="1" t="s">
        <v>16228</v>
      </c>
      <c r="E987" t="s">
        <v>62</v>
      </c>
      <c r="G987" t="s">
        <v>61</v>
      </c>
      <c r="H987" t="s">
        <v>61</v>
      </c>
      <c r="I987" t="s">
        <v>62</v>
      </c>
      <c r="J987" t="s">
        <v>62</v>
      </c>
    </row>
    <row r="988" spans="1:10" x14ac:dyDescent="0.2">
      <c r="A988" s="1" t="s">
        <v>33889</v>
      </c>
      <c r="B988" s="1" t="s">
        <v>17910</v>
      </c>
      <c r="C988" s="1" t="s">
        <v>17911</v>
      </c>
      <c r="D988" s="1" t="s">
        <v>16228</v>
      </c>
      <c r="E988" t="s">
        <v>62</v>
      </c>
      <c r="G988" t="s">
        <v>62</v>
      </c>
      <c r="H988" t="s">
        <v>61</v>
      </c>
      <c r="I988" t="s">
        <v>62</v>
      </c>
      <c r="J988" t="s">
        <v>62</v>
      </c>
    </row>
    <row r="989" spans="1:10" x14ac:dyDescent="0.2">
      <c r="A989" s="1" t="s">
        <v>33890</v>
      </c>
      <c r="B989" s="1" t="s">
        <v>17912</v>
      </c>
      <c r="C989" s="1" t="s">
        <v>17913</v>
      </c>
      <c r="D989" s="1" t="s">
        <v>16228</v>
      </c>
      <c r="E989" t="s">
        <v>62</v>
      </c>
      <c r="G989" t="s">
        <v>61</v>
      </c>
      <c r="H989" t="s">
        <v>61</v>
      </c>
      <c r="I989" t="s">
        <v>61</v>
      </c>
      <c r="J989" t="s">
        <v>62</v>
      </c>
    </row>
    <row r="990" spans="1:10" x14ac:dyDescent="0.2">
      <c r="A990" s="1" t="s">
        <v>33891</v>
      </c>
      <c r="B990" s="1" t="s">
        <v>17914</v>
      </c>
      <c r="C990" s="1" t="s">
        <v>17915</v>
      </c>
      <c r="D990" s="1" t="s">
        <v>16228</v>
      </c>
      <c r="E990" t="s">
        <v>61</v>
      </c>
      <c r="G990" t="s">
        <v>61</v>
      </c>
      <c r="H990" t="s">
        <v>61</v>
      </c>
      <c r="I990" t="s">
        <v>61</v>
      </c>
      <c r="J990" t="s">
        <v>62</v>
      </c>
    </row>
    <row r="991" spans="1:10" x14ac:dyDescent="0.2">
      <c r="A991" s="1" t="s">
        <v>33892</v>
      </c>
      <c r="B991" s="1" t="s">
        <v>17916</v>
      </c>
      <c r="C991" s="1" t="s">
        <v>17917</v>
      </c>
      <c r="D991" s="1" t="s">
        <v>16228</v>
      </c>
      <c r="E991" t="s">
        <v>61</v>
      </c>
      <c r="G991" t="s">
        <v>61</v>
      </c>
      <c r="H991" t="s">
        <v>61</v>
      </c>
      <c r="I991" t="s">
        <v>61</v>
      </c>
      <c r="J991" t="s">
        <v>62</v>
      </c>
    </row>
    <row r="992" spans="1:10" x14ac:dyDescent="0.2">
      <c r="A992" s="1" t="s">
        <v>33893</v>
      </c>
      <c r="B992" s="1" t="s">
        <v>17918</v>
      </c>
      <c r="C992" s="1" t="s">
        <v>17919</v>
      </c>
      <c r="D992" s="1" t="s">
        <v>16228</v>
      </c>
      <c r="E992" t="s">
        <v>62</v>
      </c>
      <c r="G992" t="s">
        <v>62</v>
      </c>
      <c r="H992" t="s">
        <v>61</v>
      </c>
      <c r="I992" t="s">
        <v>62</v>
      </c>
      <c r="J992" t="s">
        <v>62</v>
      </c>
    </row>
    <row r="993" spans="1:10" x14ac:dyDescent="0.2">
      <c r="A993" s="1" t="s">
        <v>33894</v>
      </c>
      <c r="B993" s="1" t="s">
        <v>17920</v>
      </c>
      <c r="C993" s="1" t="s">
        <v>17921</v>
      </c>
      <c r="D993" s="1" t="s">
        <v>16228</v>
      </c>
      <c r="E993" t="s">
        <v>61</v>
      </c>
      <c r="G993" t="s">
        <v>61</v>
      </c>
      <c r="H993" t="s">
        <v>62</v>
      </c>
      <c r="I993" t="s">
        <v>61</v>
      </c>
      <c r="J993" t="s">
        <v>62</v>
      </c>
    </row>
    <row r="994" spans="1:10" x14ac:dyDescent="0.2">
      <c r="A994" s="1" t="s">
        <v>33895</v>
      </c>
      <c r="B994" s="1" t="s">
        <v>17922</v>
      </c>
      <c r="C994" s="1" t="s">
        <v>17923</v>
      </c>
      <c r="D994" s="1" t="s">
        <v>16228</v>
      </c>
      <c r="E994" t="s">
        <v>61</v>
      </c>
      <c r="G994" t="s">
        <v>61</v>
      </c>
      <c r="H994" t="s">
        <v>61</v>
      </c>
      <c r="I994" t="s">
        <v>61</v>
      </c>
      <c r="J994" t="s">
        <v>62</v>
      </c>
    </row>
    <row r="995" spans="1:10" x14ac:dyDescent="0.2">
      <c r="A995" s="1" t="s">
        <v>33896</v>
      </c>
      <c r="B995" s="1" t="s">
        <v>17924</v>
      </c>
      <c r="C995" s="1" t="s">
        <v>17925</v>
      </c>
      <c r="D995" s="1" t="s">
        <v>16228</v>
      </c>
      <c r="E995" t="s">
        <v>61</v>
      </c>
      <c r="G995" t="s">
        <v>61</v>
      </c>
      <c r="H995" t="s">
        <v>61</v>
      </c>
      <c r="I995" t="s">
        <v>61</v>
      </c>
      <c r="J995" t="s">
        <v>62</v>
      </c>
    </row>
    <row r="996" spans="1:10" x14ac:dyDescent="0.2">
      <c r="A996" s="1" t="s">
        <v>33897</v>
      </c>
      <c r="B996" s="1" t="s">
        <v>17926</v>
      </c>
      <c r="C996" s="1" t="s">
        <v>17927</v>
      </c>
      <c r="D996" s="1" t="s">
        <v>16228</v>
      </c>
      <c r="E996" t="s">
        <v>61</v>
      </c>
      <c r="G996" t="s">
        <v>61</v>
      </c>
      <c r="H996" t="s">
        <v>61</v>
      </c>
      <c r="I996" t="s">
        <v>61</v>
      </c>
      <c r="J996" t="s">
        <v>62</v>
      </c>
    </row>
    <row r="997" spans="1:10" x14ac:dyDescent="0.2">
      <c r="A997" s="1" t="s">
        <v>33898</v>
      </c>
      <c r="B997" s="1" t="s">
        <v>17928</v>
      </c>
      <c r="C997" s="1" t="s">
        <v>17929</v>
      </c>
      <c r="D997" s="1" t="s">
        <v>16228</v>
      </c>
      <c r="E997" t="s">
        <v>61</v>
      </c>
      <c r="G997" t="s">
        <v>61</v>
      </c>
      <c r="H997" t="s">
        <v>61</v>
      </c>
      <c r="I997" t="s">
        <v>61</v>
      </c>
      <c r="J997" t="s">
        <v>62</v>
      </c>
    </row>
    <row r="998" spans="1:10" x14ac:dyDescent="0.2">
      <c r="A998" s="1" t="s">
        <v>33899</v>
      </c>
      <c r="B998" s="1" t="s">
        <v>17930</v>
      </c>
      <c r="C998" s="1" t="s">
        <v>17931</v>
      </c>
      <c r="D998" s="1" t="s">
        <v>16228</v>
      </c>
      <c r="E998" t="s">
        <v>61</v>
      </c>
      <c r="G998" t="s">
        <v>62</v>
      </c>
      <c r="H998" t="s">
        <v>61</v>
      </c>
      <c r="I998" t="s">
        <v>61</v>
      </c>
      <c r="J998" t="s">
        <v>62</v>
      </c>
    </row>
    <row r="999" spans="1:10" x14ac:dyDescent="0.2">
      <c r="A999" s="1" t="s">
        <v>33900</v>
      </c>
      <c r="B999" s="1" t="s">
        <v>17932</v>
      </c>
      <c r="C999" s="1" t="s">
        <v>17933</v>
      </c>
      <c r="D999" s="1" t="s">
        <v>16228</v>
      </c>
      <c r="E999" t="s">
        <v>61</v>
      </c>
      <c r="G999" t="s">
        <v>61</v>
      </c>
      <c r="H999" t="s">
        <v>61</v>
      </c>
      <c r="I999" t="s">
        <v>61</v>
      </c>
      <c r="J999" t="s">
        <v>62</v>
      </c>
    </row>
    <row r="1000" spans="1:10" x14ac:dyDescent="0.2">
      <c r="A1000" s="1" t="s">
        <v>33901</v>
      </c>
      <c r="B1000" s="1" t="s">
        <v>17934</v>
      </c>
      <c r="C1000" s="1" t="s">
        <v>17935</v>
      </c>
      <c r="D1000" s="1" t="s">
        <v>16228</v>
      </c>
      <c r="E1000" t="s">
        <v>61</v>
      </c>
      <c r="G1000" t="s">
        <v>62</v>
      </c>
      <c r="H1000" t="s">
        <v>61</v>
      </c>
      <c r="I1000" t="s">
        <v>61</v>
      </c>
      <c r="J1000" t="s">
        <v>62</v>
      </c>
    </row>
    <row r="1001" spans="1:10" x14ac:dyDescent="0.2">
      <c r="A1001" s="1" t="s">
        <v>33902</v>
      </c>
      <c r="B1001" s="1" t="s">
        <v>17936</v>
      </c>
      <c r="C1001" s="1" t="s">
        <v>17937</v>
      </c>
      <c r="D1001" s="1" t="s">
        <v>16228</v>
      </c>
      <c r="E1001" t="s">
        <v>62</v>
      </c>
      <c r="G1001" t="s">
        <v>62</v>
      </c>
      <c r="H1001" t="s">
        <v>61</v>
      </c>
      <c r="I1001" t="s">
        <v>62</v>
      </c>
      <c r="J1001" t="s">
        <v>62</v>
      </c>
    </row>
    <row r="1002" spans="1:10" x14ac:dyDescent="0.2">
      <c r="A1002" s="1" t="s">
        <v>33903</v>
      </c>
      <c r="B1002" s="1" t="s">
        <v>17938</v>
      </c>
      <c r="C1002" s="1" t="s">
        <v>17939</v>
      </c>
      <c r="D1002" s="1" t="s">
        <v>16228</v>
      </c>
      <c r="E1002" t="s">
        <v>62</v>
      </c>
      <c r="G1002" t="s">
        <v>61</v>
      </c>
      <c r="H1002" t="s">
        <v>61</v>
      </c>
      <c r="I1002" t="s">
        <v>62</v>
      </c>
      <c r="J1002" t="s">
        <v>62</v>
      </c>
    </row>
    <row r="1003" spans="1:10" x14ac:dyDescent="0.2">
      <c r="A1003" s="1" t="s">
        <v>33904</v>
      </c>
      <c r="B1003" s="1" t="s">
        <v>17940</v>
      </c>
      <c r="C1003" s="1" t="s">
        <v>17941</v>
      </c>
      <c r="D1003" s="1" t="s">
        <v>16228</v>
      </c>
      <c r="E1003" t="s">
        <v>62</v>
      </c>
      <c r="F1003" t="s">
        <v>62</v>
      </c>
      <c r="G1003" t="s">
        <v>62</v>
      </c>
      <c r="H1003" t="s">
        <v>61</v>
      </c>
      <c r="I1003" t="s">
        <v>62</v>
      </c>
      <c r="J1003" t="s">
        <v>62</v>
      </c>
    </row>
    <row r="1004" spans="1:10" x14ac:dyDescent="0.2">
      <c r="A1004" s="1" t="s">
        <v>33905</v>
      </c>
      <c r="B1004" s="1" t="s">
        <v>17942</v>
      </c>
      <c r="C1004" s="1" t="s">
        <v>17943</v>
      </c>
      <c r="D1004" s="1" t="s">
        <v>16228</v>
      </c>
      <c r="E1004" t="s">
        <v>61</v>
      </c>
      <c r="F1004" t="s">
        <v>61</v>
      </c>
      <c r="G1004" t="s">
        <v>61</v>
      </c>
      <c r="H1004" t="s">
        <v>61</v>
      </c>
      <c r="I1004" t="s">
        <v>61</v>
      </c>
      <c r="J1004" t="s">
        <v>62</v>
      </c>
    </row>
    <row r="1005" spans="1:10" x14ac:dyDescent="0.2">
      <c r="A1005" s="1" t="s">
        <v>33906</v>
      </c>
      <c r="B1005" s="1" t="s">
        <v>17944</v>
      </c>
      <c r="C1005" s="1" t="s">
        <v>17945</v>
      </c>
      <c r="D1005" s="1" t="s">
        <v>16228</v>
      </c>
      <c r="E1005" t="s">
        <v>62</v>
      </c>
      <c r="F1005" t="s">
        <v>62</v>
      </c>
      <c r="G1005" t="s">
        <v>62</v>
      </c>
      <c r="H1005" t="s">
        <v>61</v>
      </c>
      <c r="I1005" t="s">
        <v>62</v>
      </c>
      <c r="J1005" t="s">
        <v>62</v>
      </c>
    </row>
    <row r="1006" spans="1:10" x14ac:dyDescent="0.2">
      <c r="A1006" s="1" t="s">
        <v>33907</v>
      </c>
      <c r="B1006" s="1" t="s">
        <v>17946</v>
      </c>
      <c r="C1006" s="1" t="s">
        <v>17947</v>
      </c>
      <c r="D1006" s="1" t="s">
        <v>16228</v>
      </c>
      <c r="E1006" t="s">
        <v>62</v>
      </c>
      <c r="F1006" t="s">
        <v>61</v>
      </c>
      <c r="G1006" t="s">
        <v>61</v>
      </c>
      <c r="H1006" t="s">
        <v>61</v>
      </c>
      <c r="I1006" t="s">
        <v>62</v>
      </c>
      <c r="J1006" t="s">
        <v>62</v>
      </c>
    </row>
    <row r="1007" spans="1:10" x14ac:dyDescent="0.2">
      <c r="A1007" s="1" t="s">
        <v>33908</v>
      </c>
      <c r="B1007" s="1" t="s">
        <v>17948</v>
      </c>
      <c r="C1007" s="1" t="s">
        <v>17949</v>
      </c>
      <c r="D1007" s="1" t="s">
        <v>16228</v>
      </c>
      <c r="E1007" t="s">
        <v>61</v>
      </c>
      <c r="F1007" t="s">
        <v>61</v>
      </c>
      <c r="G1007" t="s">
        <v>61</v>
      </c>
      <c r="H1007" t="s">
        <v>61</v>
      </c>
      <c r="I1007" t="s">
        <v>62</v>
      </c>
      <c r="J1007" t="s">
        <v>62</v>
      </c>
    </row>
    <row r="1008" spans="1:10" x14ac:dyDescent="0.2">
      <c r="A1008" s="1" t="s">
        <v>33909</v>
      </c>
      <c r="B1008" s="1" t="s">
        <v>17950</v>
      </c>
      <c r="C1008" s="1" t="s">
        <v>17951</v>
      </c>
      <c r="D1008" s="1" t="s">
        <v>16228</v>
      </c>
      <c r="E1008" t="s">
        <v>62</v>
      </c>
      <c r="F1008" t="s">
        <v>61</v>
      </c>
      <c r="G1008" t="s">
        <v>61</v>
      </c>
      <c r="H1008" t="s">
        <v>61</v>
      </c>
      <c r="I1008" t="s">
        <v>61</v>
      </c>
      <c r="J1008" t="s">
        <v>62</v>
      </c>
    </row>
    <row r="1009" spans="1:10" x14ac:dyDescent="0.2">
      <c r="A1009" s="1" t="s">
        <v>33910</v>
      </c>
      <c r="B1009" s="1" t="s">
        <v>17952</v>
      </c>
      <c r="C1009" s="1" t="s">
        <v>17953</v>
      </c>
      <c r="D1009" s="1" t="s">
        <v>16228</v>
      </c>
      <c r="E1009" t="s">
        <v>62</v>
      </c>
      <c r="F1009" t="s">
        <v>61</v>
      </c>
      <c r="G1009" t="s">
        <v>61</v>
      </c>
      <c r="H1009" t="s">
        <v>61</v>
      </c>
      <c r="I1009" t="s">
        <v>61</v>
      </c>
      <c r="J1009" t="s">
        <v>62</v>
      </c>
    </row>
    <row r="1010" spans="1:10" x14ac:dyDescent="0.2">
      <c r="A1010" s="1" t="s">
        <v>33911</v>
      </c>
      <c r="B1010" s="1" t="s">
        <v>17954</v>
      </c>
      <c r="C1010" s="1" t="s">
        <v>17955</v>
      </c>
      <c r="D1010" s="1" t="s">
        <v>16228</v>
      </c>
      <c r="E1010" t="s">
        <v>62</v>
      </c>
      <c r="G1010" t="s">
        <v>62</v>
      </c>
      <c r="H1010" t="s">
        <v>61</v>
      </c>
      <c r="I1010" t="s">
        <v>62</v>
      </c>
      <c r="J1010" t="s">
        <v>62</v>
      </c>
    </row>
    <row r="1011" spans="1:10" x14ac:dyDescent="0.2">
      <c r="A1011" s="1" t="s">
        <v>33912</v>
      </c>
      <c r="B1011" s="1" t="s">
        <v>17956</v>
      </c>
      <c r="C1011" s="1" t="s">
        <v>17957</v>
      </c>
      <c r="D1011" s="1" t="s">
        <v>16228</v>
      </c>
      <c r="E1011" t="s">
        <v>62</v>
      </c>
      <c r="F1011" t="s">
        <v>62</v>
      </c>
      <c r="G1011" t="s">
        <v>62</v>
      </c>
      <c r="H1011" t="s">
        <v>61</v>
      </c>
      <c r="I1011" t="s">
        <v>62</v>
      </c>
      <c r="J1011" t="s">
        <v>62</v>
      </c>
    </row>
    <row r="1012" spans="1:10" x14ac:dyDescent="0.2">
      <c r="A1012" s="1" t="s">
        <v>33913</v>
      </c>
      <c r="B1012" s="1" t="s">
        <v>17958</v>
      </c>
      <c r="C1012" s="1" t="s">
        <v>17959</v>
      </c>
      <c r="D1012" s="1" t="s">
        <v>16228</v>
      </c>
      <c r="E1012" t="s">
        <v>61</v>
      </c>
      <c r="F1012" t="s">
        <v>61</v>
      </c>
      <c r="G1012" t="s">
        <v>61</v>
      </c>
      <c r="H1012" t="s">
        <v>61</v>
      </c>
      <c r="I1012" t="s">
        <v>61</v>
      </c>
      <c r="J1012" t="s">
        <v>62</v>
      </c>
    </row>
    <row r="1013" spans="1:10" x14ac:dyDescent="0.2">
      <c r="A1013" s="1" t="s">
        <v>33914</v>
      </c>
      <c r="B1013" s="1" t="s">
        <v>17960</v>
      </c>
      <c r="C1013" s="1" t="s">
        <v>17961</v>
      </c>
      <c r="D1013" s="1" t="s">
        <v>16228</v>
      </c>
      <c r="E1013" t="s">
        <v>61</v>
      </c>
      <c r="G1013" t="s">
        <v>62</v>
      </c>
      <c r="H1013" t="s">
        <v>61</v>
      </c>
      <c r="I1013" t="s">
        <v>61</v>
      </c>
      <c r="J1013" t="s">
        <v>62</v>
      </c>
    </row>
    <row r="1014" spans="1:10" x14ac:dyDescent="0.2">
      <c r="A1014" s="1" t="s">
        <v>33915</v>
      </c>
      <c r="B1014" s="1" t="s">
        <v>17962</v>
      </c>
      <c r="C1014" s="1" t="s">
        <v>17963</v>
      </c>
      <c r="D1014" s="1" t="s">
        <v>16228</v>
      </c>
      <c r="E1014" t="s">
        <v>61</v>
      </c>
      <c r="G1014" t="s">
        <v>61</v>
      </c>
      <c r="H1014" t="s">
        <v>61</v>
      </c>
      <c r="I1014" t="s">
        <v>61</v>
      </c>
      <c r="J1014" t="s">
        <v>62</v>
      </c>
    </row>
    <row r="1015" spans="1:10" x14ac:dyDescent="0.2">
      <c r="A1015" s="1" t="s">
        <v>33916</v>
      </c>
      <c r="B1015" s="1" t="s">
        <v>17964</v>
      </c>
      <c r="C1015" s="1" t="s">
        <v>17965</v>
      </c>
      <c r="D1015" s="1" t="s">
        <v>16228</v>
      </c>
      <c r="E1015" t="s">
        <v>61</v>
      </c>
      <c r="G1015" t="s">
        <v>61</v>
      </c>
      <c r="H1015" t="s">
        <v>61</v>
      </c>
      <c r="I1015" t="s">
        <v>61</v>
      </c>
      <c r="J1015" t="s">
        <v>62</v>
      </c>
    </row>
    <row r="1016" spans="1:10" x14ac:dyDescent="0.2">
      <c r="A1016" s="1" t="s">
        <v>33917</v>
      </c>
      <c r="B1016" s="1" t="s">
        <v>17966</v>
      </c>
      <c r="C1016" s="1" t="s">
        <v>17967</v>
      </c>
      <c r="D1016" s="1" t="s">
        <v>16228</v>
      </c>
      <c r="E1016" t="s">
        <v>62</v>
      </c>
      <c r="G1016" t="s">
        <v>62</v>
      </c>
      <c r="H1016" t="s">
        <v>61</v>
      </c>
      <c r="I1016" t="s">
        <v>62</v>
      </c>
      <c r="J1016" t="s">
        <v>62</v>
      </c>
    </row>
    <row r="1017" spans="1:10" x14ac:dyDescent="0.2">
      <c r="A1017" s="1" t="s">
        <v>33918</v>
      </c>
      <c r="B1017" s="1" t="s">
        <v>17968</v>
      </c>
      <c r="C1017" s="1" t="s">
        <v>17969</v>
      </c>
      <c r="D1017" s="1" t="s">
        <v>16228</v>
      </c>
      <c r="E1017" t="s">
        <v>62</v>
      </c>
      <c r="G1017" t="s">
        <v>62</v>
      </c>
      <c r="H1017" t="s">
        <v>61</v>
      </c>
      <c r="I1017" t="s">
        <v>62</v>
      </c>
      <c r="J1017" t="s">
        <v>62</v>
      </c>
    </row>
    <row r="1018" spans="1:10" x14ac:dyDescent="0.2">
      <c r="A1018" s="1" t="s">
        <v>33919</v>
      </c>
      <c r="B1018" s="1" t="s">
        <v>17970</v>
      </c>
      <c r="C1018" s="1" t="s">
        <v>17971</v>
      </c>
      <c r="D1018" s="1" t="s">
        <v>16228</v>
      </c>
      <c r="E1018" t="s">
        <v>61</v>
      </c>
      <c r="F1018" t="s">
        <v>61</v>
      </c>
      <c r="G1018" t="s">
        <v>61</v>
      </c>
      <c r="H1018" t="s">
        <v>61</v>
      </c>
      <c r="I1018" t="s">
        <v>61</v>
      </c>
      <c r="J1018" t="s">
        <v>62</v>
      </c>
    </row>
    <row r="1019" spans="1:10" x14ac:dyDescent="0.2">
      <c r="A1019" s="1" t="s">
        <v>33920</v>
      </c>
      <c r="B1019" s="1" t="s">
        <v>17972</v>
      </c>
      <c r="C1019" s="1" t="s">
        <v>17973</v>
      </c>
      <c r="D1019" s="1" t="s">
        <v>16228</v>
      </c>
      <c r="E1019" t="s">
        <v>61</v>
      </c>
      <c r="G1019" t="s">
        <v>61</v>
      </c>
      <c r="H1019" t="s">
        <v>61</v>
      </c>
      <c r="I1019" t="s">
        <v>61</v>
      </c>
      <c r="J1019" t="s">
        <v>62</v>
      </c>
    </row>
    <row r="1020" spans="1:10" x14ac:dyDescent="0.2">
      <c r="A1020" s="1" t="s">
        <v>33921</v>
      </c>
      <c r="B1020" s="1" t="s">
        <v>17974</v>
      </c>
      <c r="C1020" s="1" t="s">
        <v>17975</v>
      </c>
      <c r="D1020" s="1" t="s">
        <v>16228</v>
      </c>
      <c r="E1020" t="s">
        <v>61</v>
      </c>
      <c r="G1020" t="s">
        <v>61</v>
      </c>
      <c r="H1020" t="s">
        <v>61</v>
      </c>
      <c r="I1020" t="s">
        <v>61</v>
      </c>
      <c r="J1020" t="s">
        <v>62</v>
      </c>
    </row>
    <row r="1021" spans="1:10" x14ac:dyDescent="0.2">
      <c r="A1021" s="1" t="s">
        <v>33922</v>
      </c>
      <c r="B1021" s="1" t="s">
        <v>17976</v>
      </c>
      <c r="C1021" s="1" t="s">
        <v>17977</v>
      </c>
      <c r="D1021" s="1" t="s">
        <v>16228</v>
      </c>
      <c r="E1021" t="s">
        <v>62</v>
      </c>
      <c r="G1021" t="s">
        <v>62</v>
      </c>
      <c r="H1021" t="s">
        <v>61</v>
      </c>
      <c r="I1021" t="s">
        <v>62</v>
      </c>
      <c r="J1021" t="s">
        <v>62</v>
      </c>
    </row>
    <row r="1022" spans="1:10" x14ac:dyDescent="0.2">
      <c r="A1022" s="1" t="s">
        <v>33923</v>
      </c>
      <c r="B1022" s="1" t="s">
        <v>17978</v>
      </c>
      <c r="C1022" s="1" t="s">
        <v>17979</v>
      </c>
      <c r="D1022" s="1" t="s">
        <v>16228</v>
      </c>
      <c r="E1022" t="s">
        <v>61</v>
      </c>
      <c r="G1022" t="s">
        <v>61</v>
      </c>
      <c r="H1022" t="s">
        <v>61</v>
      </c>
      <c r="I1022" t="s">
        <v>61</v>
      </c>
      <c r="J1022" t="s">
        <v>61</v>
      </c>
    </row>
    <row r="1023" spans="1:10" x14ac:dyDescent="0.2">
      <c r="A1023" s="1" t="s">
        <v>33924</v>
      </c>
      <c r="B1023" s="1" t="s">
        <v>17980</v>
      </c>
      <c r="C1023" s="1" t="s">
        <v>17981</v>
      </c>
      <c r="D1023" s="1" t="s">
        <v>16228</v>
      </c>
      <c r="E1023" t="s">
        <v>62</v>
      </c>
      <c r="G1023" t="s">
        <v>62</v>
      </c>
      <c r="H1023" t="s">
        <v>61</v>
      </c>
      <c r="I1023" t="s">
        <v>62</v>
      </c>
      <c r="J1023" t="s">
        <v>62</v>
      </c>
    </row>
    <row r="1024" spans="1:10" x14ac:dyDescent="0.2">
      <c r="A1024" s="1" t="s">
        <v>33925</v>
      </c>
      <c r="B1024" s="1" t="s">
        <v>17982</v>
      </c>
      <c r="C1024" s="1" t="s">
        <v>17983</v>
      </c>
      <c r="D1024" s="1" t="s">
        <v>16228</v>
      </c>
      <c r="E1024" t="s">
        <v>61</v>
      </c>
      <c r="G1024" t="s">
        <v>61</v>
      </c>
      <c r="H1024" t="s">
        <v>61</v>
      </c>
      <c r="I1024" t="s">
        <v>61</v>
      </c>
      <c r="J1024" t="s">
        <v>61</v>
      </c>
    </row>
    <row r="1025" spans="1:10" x14ac:dyDescent="0.2">
      <c r="A1025" s="1" t="s">
        <v>33926</v>
      </c>
      <c r="B1025" s="1" t="s">
        <v>17984</v>
      </c>
      <c r="C1025" s="1" t="s">
        <v>17985</v>
      </c>
      <c r="D1025" s="1" t="s">
        <v>16228</v>
      </c>
      <c r="E1025" t="s">
        <v>61</v>
      </c>
      <c r="G1025" t="s">
        <v>61</v>
      </c>
      <c r="H1025" t="s">
        <v>61</v>
      </c>
      <c r="I1025" t="s">
        <v>61</v>
      </c>
      <c r="J1025" t="s">
        <v>61</v>
      </c>
    </row>
    <row r="1026" spans="1:10" x14ac:dyDescent="0.2">
      <c r="A1026" s="1" t="s">
        <v>33927</v>
      </c>
      <c r="B1026" s="1" t="s">
        <v>17986</v>
      </c>
      <c r="C1026" s="1" t="s">
        <v>17987</v>
      </c>
      <c r="D1026" s="1" t="s">
        <v>16228</v>
      </c>
      <c r="E1026" t="s">
        <v>62</v>
      </c>
      <c r="G1026" t="s">
        <v>61</v>
      </c>
      <c r="H1026" t="s">
        <v>61</v>
      </c>
      <c r="I1026" t="s">
        <v>62</v>
      </c>
      <c r="J1026" t="s">
        <v>62</v>
      </c>
    </row>
    <row r="1027" spans="1:10" x14ac:dyDescent="0.2">
      <c r="A1027" s="1" t="s">
        <v>33928</v>
      </c>
      <c r="B1027" s="1" t="s">
        <v>17988</v>
      </c>
      <c r="C1027" s="1" t="s">
        <v>17989</v>
      </c>
      <c r="D1027" s="1" t="s">
        <v>16228</v>
      </c>
      <c r="E1027" t="s">
        <v>61</v>
      </c>
      <c r="G1027" t="s">
        <v>61</v>
      </c>
      <c r="H1027" t="s">
        <v>61</v>
      </c>
      <c r="I1027" t="s">
        <v>61</v>
      </c>
      <c r="J1027" t="s">
        <v>62</v>
      </c>
    </row>
    <row r="1028" spans="1:10" x14ac:dyDescent="0.2">
      <c r="A1028" s="1" t="s">
        <v>33929</v>
      </c>
      <c r="B1028" s="1" t="s">
        <v>17990</v>
      </c>
      <c r="C1028" s="1" t="s">
        <v>17991</v>
      </c>
      <c r="D1028" s="1" t="s">
        <v>16228</v>
      </c>
      <c r="E1028" t="s">
        <v>61</v>
      </c>
      <c r="G1028" t="s">
        <v>61</v>
      </c>
      <c r="H1028" t="s">
        <v>61</v>
      </c>
      <c r="I1028" t="s">
        <v>61</v>
      </c>
      <c r="J1028" t="s">
        <v>61</v>
      </c>
    </row>
    <row r="1029" spans="1:10" x14ac:dyDescent="0.2">
      <c r="A1029" s="1" t="s">
        <v>33930</v>
      </c>
      <c r="B1029" s="1" t="s">
        <v>17992</v>
      </c>
      <c r="C1029" s="1" t="s">
        <v>17993</v>
      </c>
      <c r="D1029" s="1" t="s">
        <v>16228</v>
      </c>
      <c r="E1029" t="s">
        <v>62</v>
      </c>
      <c r="G1029" t="s">
        <v>61</v>
      </c>
      <c r="H1029" t="s">
        <v>61</v>
      </c>
      <c r="I1029" t="s">
        <v>62</v>
      </c>
      <c r="J1029" t="s">
        <v>62</v>
      </c>
    </row>
    <row r="1030" spans="1:10" x14ac:dyDescent="0.2">
      <c r="A1030" s="1" t="s">
        <v>33931</v>
      </c>
      <c r="B1030" s="1" t="s">
        <v>17994</v>
      </c>
      <c r="C1030" s="1" t="s">
        <v>17995</v>
      </c>
      <c r="D1030" s="1" t="s">
        <v>16228</v>
      </c>
      <c r="E1030" t="s">
        <v>62</v>
      </c>
      <c r="G1030" t="s">
        <v>62</v>
      </c>
      <c r="H1030" t="s">
        <v>61</v>
      </c>
      <c r="I1030" t="s">
        <v>62</v>
      </c>
      <c r="J1030" t="s">
        <v>62</v>
      </c>
    </row>
    <row r="1031" spans="1:10" x14ac:dyDescent="0.2">
      <c r="A1031" s="1" t="s">
        <v>33932</v>
      </c>
      <c r="B1031" s="1" t="s">
        <v>17996</v>
      </c>
      <c r="C1031" s="1" t="s">
        <v>17997</v>
      </c>
      <c r="D1031" s="1" t="s">
        <v>16228</v>
      </c>
      <c r="E1031" t="s">
        <v>61</v>
      </c>
      <c r="G1031" t="s">
        <v>61</v>
      </c>
      <c r="H1031" t="s">
        <v>61</v>
      </c>
      <c r="I1031" t="s">
        <v>61</v>
      </c>
      <c r="J1031" t="s">
        <v>62</v>
      </c>
    </row>
    <row r="1032" spans="1:10" x14ac:dyDescent="0.2">
      <c r="A1032" s="1" t="s">
        <v>33933</v>
      </c>
      <c r="B1032" s="1" t="s">
        <v>17998</v>
      </c>
      <c r="C1032" s="1" t="s">
        <v>17999</v>
      </c>
      <c r="D1032" s="1" t="s">
        <v>16228</v>
      </c>
      <c r="E1032" t="s">
        <v>61</v>
      </c>
      <c r="G1032" t="s">
        <v>61</v>
      </c>
      <c r="H1032" t="s">
        <v>61</v>
      </c>
      <c r="I1032" t="s">
        <v>61</v>
      </c>
      <c r="J1032" t="s">
        <v>62</v>
      </c>
    </row>
    <row r="1033" spans="1:10" x14ac:dyDescent="0.2">
      <c r="A1033" s="1" t="s">
        <v>33934</v>
      </c>
      <c r="B1033" s="1" t="s">
        <v>18000</v>
      </c>
      <c r="C1033" s="1" t="s">
        <v>18001</v>
      </c>
      <c r="D1033" s="1" t="s">
        <v>16228</v>
      </c>
      <c r="E1033" t="s">
        <v>61</v>
      </c>
      <c r="G1033" t="s">
        <v>61</v>
      </c>
      <c r="H1033" t="s">
        <v>61</v>
      </c>
      <c r="I1033" t="s">
        <v>61</v>
      </c>
      <c r="J1033" t="s">
        <v>62</v>
      </c>
    </row>
    <row r="1034" spans="1:10" x14ac:dyDescent="0.2">
      <c r="A1034" s="1" t="s">
        <v>33935</v>
      </c>
      <c r="B1034" s="1" t="s">
        <v>18002</v>
      </c>
      <c r="C1034" s="1" t="s">
        <v>18003</v>
      </c>
      <c r="D1034" s="1" t="s">
        <v>16228</v>
      </c>
      <c r="E1034" t="s">
        <v>61</v>
      </c>
      <c r="G1034" t="s">
        <v>61</v>
      </c>
      <c r="H1034" t="s">
        <v>61</v>
      </c>
      <c r="I1034" t="s">
        <v>61</v>
      </c>
      <c r="J1034" t="s">
        <v>62</v>
      </c>
    </row>
    <row r="1035" spans="1:10" x14ac:dyDescent="0.2">
      <c r="A1035" s="1" t="s">
        <v>33936</v>
      </c>
      <c r="B1035" s="1" t="s">
        <v>18004</v>
      </c>
      <c r="C1035" s="1" t="s">
        <v>18005</v>
      </c>
      <c r="D1035" s="1" t="s">
        <v>16228</v>
      </c>
      <c r="E1035" t="s">
        <v>62</v>
      </c>
      <c r="G1035" t="s">
        <v>62</v>
      </c>
      <c r="H1035" t="s">
        <v>61</v>
      </c>
      <c r="I1035" t="s">
        <v>62</v>
      </c>
      <c r="J1035" t="s">
        <v>62</v>
      </c>
    </row>
    <row r="1036" spans="1:10" x14ac:dyDescent="0.2">
      <c r="A1036" s="1" t="s">
        <v>33937</v>
      </c>
      <c r="B1036" s="1" t="s">
        <v>18006</v>
      </c>
      <c r="C1036" s="1" t="s">
        <v>18007</v>
      </c>
      <c r="D1036" s="1" t="s">
        <v>16228</v>
      </c>
      <c r="E1036" t="s">
        <v>61</v>
      </c>
      <c r="G1036" t="s">
        <v>61</v>
      </c>
      <c r="H1036" t="s">
        <v>61</v>
      </c>
      <c r="I1036" t="s">
        <v>61</v>
      </c>
      <c r="J1036" t="s">
        <v>62</v>
      </c>
    </row>
    <row r="1037" spans="1:10" x14ac:dyDescent="0.2">
      <c r="A1037" s="1" t="s">
        <v>33938</v>
      </c>
      <c r="B1037" s="1" t="s">
        <v>18008</v>
      </c>
      <c r="C1037" s="1" t="s">
        <v>18009</v>
      </c>
      <c r="D1037" s="1" t="s">
        <v>16228</v>
      </c>
      <c r="E1037" t="s">
        <v>62</v>
      </c>
      <c r="G1037" t="s">
        <v>61</v>
      </c>
      <c r="H1037" t="s">
        <v>61</v>
      </c>
      <c r="I1037" t="s">
        <v>61</v>
      </c>
      <c r="J1037" t="s">
        <v>62</v>
      </c>
    </row>
    <row r="1038" spans="1:10" x14ac:dyDescent="0.2">
      <c r="A1038" s="1" t="s">
        <v>33939</v>
      </c>
      <c r="B1038" s="1" t="s">
        <v>18010</v>
      </c>
      <c r="C1038" s="1" t="s">
        <v>18011</v>
      </c>
      <c r="D1038" s="1" t="s">
        <v>16228</v>
      </c>
      <c r="E1038" t="s">
        <v>61</v>
      </c>
      <c r="G1038" t="s">
        <v>61</v>
      </c>
      <c r="H1038" t="s">
        <v>61</v>
      </c>
      <c r="I1038" t="s">
        <v>61</v>
      </c>
      <c r="J1038" t="s">
        <v>61</v>
      </c>
    </row>
    <row r="1039" spans="1:10" x14ac:dyDescent="0.2">
      <c r="A1039" s="1" t="s">
        <v>33940</v>
      </c>
      <c r="B1039" s="1" t="s">
        <v>18012</v>
      </c>
      <c r="C1039" s="1" t="s">
        <v>18013</v>
      </c>
      <c r="D1039" s="1" t="s">
        <v>16228</v>
      </c>
      <c r="E1039" t="s">
        <v>61</v>
      </c>
      <c r="G1039" t="s">
        <v>61</v>
      </c>
      <c r="H1039" t="s">
        <v>61</v>
      </c>
      <c r="I1039" t="s">
        <v>61</v>
      </c>
      <c r="J1039" t="s">
        <v>62</v>
      </c>
    </row>
    <row r="1040" spans="1:10" x14ac:dyDescent="0.2">
      <c r="A1040" s="1" t="s">
        <v>33941</v>
      </c>
      <c r="B1040" s="1" t="s">
        <v>18014</v>
      </c>
      <c r="C1040" s="1" t="s">
        <v>18015</v>
      </c>
      <c r="D1040" s="1" t="s">
        <v>16228</v>
      </c>
      <c r="E1040" t="s">
        <v>61</v>
      </c>
      <c r="G1040" t="s">
        <v>61</v>
      </c>
      <c r="H1040" t="s">
        <v>62</v>
      </c>
      <c r="I1040" t="s">
        <v>61</v>
      </c>
      <c r="J1040" t="s">
        <v>62</v>
      </c>
    </row>
    <row r="1041" spans="1:10" x14ac:dyDescent="0.2">
      <c r="A1041" s="1" t="s">
        <v>33942</v>
      </c>
      <c r="B1041" s="1" t="s">
        <v>18016</v>
      </c>
      <c r="C1041" s="1" t="s">
        <v>18017</v>
      </c>
      <c r="D1041" s="1" t="s">
        <v>16228</v>
      </c>
      <c r="E1041" t="s">
        <v>61</v>
      </c>
      <c r="G1041" t="s">
        <v>61</v>
      </c>
      <c r="H1041" t="s">
        <v>61</v>
      </c>
      <c r="I1041" t="s">
        <v>61</v>
      </c>
      <c r="J1041" t="s">
        <v>62</v>
      </c>
    </row>
    <row r="1042" spans="1:10" x14ac:dyDescent="0.2">
      <c r="A1042" s="1" t="s">
        <v>33943</v>
      </c>
      <c r="B1042" s="1" t="s">
        <v>18018</v>
      </c>
      <c r="C1042" s="1" t="s">
        <v>18019</v>
      </c>
      <c r="D1042" s="1" t="s">
        <v>16228</v>
      </c>
      <c r="E1042" t="s">
        <v>61</v>
      </c>
      <c r="G1042" t="s">
        <v>61</v>
      </c>
      <c r="H1042" t="s">
        <v>61</v>
      </c>
      <c r="I1042" t="s">
        <v>61</v>
      </c>
      <c r="J1042" t="s">
        <v>62</v>
      </c>
    </row>
    <row r="1043" spans="1:10" x14ac:dyDescent="0.2">
      <c r="A1043" s="1" t="s">
        <v>33944</v>
      </c>
      <c r="B1043" s="1" t="s">
        <v>18020</v>
      </c>
      <c r="C1043" s="1" t="s">
        <v>18021</v>
      </c>
      <c r="D1043" s="1" t="s">
        <v>16228</v>
      </c>
      <c r="E1043" t="s">
        <v>61</v>
      </c>
      <c r="G1043" t="s">
        <v>61</v>
      </c>
      <c r="H1043" t="s">
        <v>61</v>
      </c>
      <c r="I1043" t="s">
        <v>61</v>
      </c>
      <c r="J1043" t="s">
        <v>62</v>
      </c>
    </row>
    <row r="1044" spans="1:10" x14ac:dyDescent="0.2">
      <c r="A1044" s="1" t="s">
        <v>33945</v>
      </c>
      <c r="B1044" s="1" t="s">
        <v>18022</v>
      </c>
      <c r="C1044" s="1" t="s">
        <v>18023</v>
      </c>
      <c r="D1044" s="1" t="s">
        <v>16228</v>
      </c>
      <c r="E1044" t="s">
        <v>61</v>
      </c>
      <c r="G1044" t="s">
        <v>61</v>
      </c>
      <c r="H1044" t="s">
        <v>62</v>
      </c>
      <c r="I1044" t="s">
        <v>61</v>
      </c>
      <c r="J1044" t="s">
        <v>62</v>
      </c>
    </row>
    <row r="1045" spans="1:10" x14ac:dyDescent="0.2">
      <c r="A1045" s="1" t="s">
        <v>33946</v>
      </c>
      <c r="B1045" s="1" t="s">
        <v>18024</v>
      </c>
      <c r="C1045" s="1" t="s">
        <v>18025</v>
      </c>
      <c r="D1045" s="1" t="s">
        <v>16228</v>
      </c>
      <c r="E1045" t="s">
        <v>62</v>
      </c>
      <c r="G1045" t="s">
        <v>62</v>
      </c>
      <c r="H1045" t="s">
        <v>61</v>
      </c>
      <c r="I1045" t="s">
        <v>62</v>
      </c>
      <c r="J1045" t="s">
        <v>62</v>
      </c>
    </row>
    <row r="1046" spans="1:10" x14ac:dyDescent="0.2">
      <c r="A1046" s="1" t="s">
        <v>33947</v>
      </c>
      <c r="B1046" s="1" t="s">
        <v>18026</v>
      </c>
      <c r="C1046" s="1" t="s">
        <v>18027</v>
      </c>
      <c r="D1046" s="1" t="s">
        <v>16228</v>
      </c>
      <c r="E1046" t="s">
        <v>61</v>
      </c>
      <c r="G1046" t="s">
        <v>61</v>
      </c>
      <c r="H1046" t="s">
        <v>61</v>
      </c>
      <c r="I1046" t="s">
        <v>61</v>
      </c>
      <c r="J1046" t="s">
        <v>61</v>
      </c>
    </row>
    <row r="1047" spans="1:10" x14ac:dyDescent="0.2">
      <c r="A1047" s="1" t="s">
        <v>33948</v>
      </c>
      <c r="B1047" s="1" t="s">
        <v>18028</v>
      </c>
      <c r="C1047" s="1" t="s">
        <v>18029</v>
      </c>
      <c r="D1047" s="1" t="s">
        <v>16228</v>
      </c>
      <c r="E1047" t="s">
        <v>61</v>
      </c>
      <c r="G1047" t="s">
        <v>61</v>
      </c>
      <c r="H1047" t="s">
        <v>61</v>
      </c>
      <c r="I1047" t="s">
        <v>61</v>
      </c>
      <c r="J1047" t="s">
        <v>61</v>
      </c>
    </row>
    <row r="1048" spans="1:10" x14ac:dyDescent="0.2">
      <c r="A1048" s="1" t="s">
        <v>33949</v>
      </c>
      <c r="B1048" s="1" t="s">
        <v>18030</v>
      </c>
      <c r="C1048" s="1" t="s">
        <v>18031</v>
      </c>
      <c r="D1048" s="1" t="s">
        <v>16228</v>
      </c>
      <c r="E1048" t="s">
        <v>62</v>
      </c>
      <c r="G1048" t="s">
        <v>62</v>
      </c>
      <c r="H1048" t="s">
        <v>61</v>
      </c>
      <c r="I1048" t="s">
        <v>62</v>
      </c>
      <c r="J1048" t="s">
        <v>62</v>
      </c>
    </row>
    <row r="1049" spans="1:10" x14ac:dyDescent="0.2">
      <c r="A1049" s="1" t="s">
        <v>33950</v>
      </c>
      <c r="B1049" s="1" t="s">
        <v>18032</v>
      </c>
      <c r="C1049" s="1" t="s">
        <v>18033</v>
      </c>
      <c r="D1049" s="1" t="s">
        <v>16228</v>
      </c>
      <c r="E1049" t="s">
        <v>61</v>
      </c>
      <c r="G1049" t="s">
        <v>61</v>
      </c>
      <c r="H1049" t="s">
        <v>61</v>
      </c>
      <c r="I1049" t="s">
        <v>61</v>
      </c>
      <c r="J1049" t="s">
        <v>62</v>
      </c>
    </row>
    <row r="1050" spans="1:10" x14ac:dyDescent="0.2">
      <c r="A1050" s="1" t="s">
        <v>33951</v>
      </c>
      <c r="B1050" s="1" t="s">
        <v>18034</v>
      </c>
      <c r="C1050" s="1" t="s">
        <v>18035</v>
      </c>
      <c r="D1050" s="1" t="s">
        <v>16228</v>
      </c>
      <c r="E1050" t="s">
        <v>61</v>
      </c>
      <c r="G1050" t="s">
        <v>61</v>
      </c>
      <c r="H1050" t="s">
        <v>61</v>
      </c>
      <c r="I1050" t="s">
        <v>61</v>
      </c>
      <c r="J1050" t="s">
        <v>62</v>
      </c>
    </row>
    <row r="1051" spans="1:10" x14ac:dyDescent="0.2">
      <c r="A1051" s="1" t="s">
        <v>33952</v>
      </c>
      <c r="B1051" s="1" t="s">
        <v>18036</v>
      </c>
      <c r="C1051" s="1" t="s">
        <v>18037</v>
      </c>
      <c r="D1051" s="1" t="s">
        <v>16228</v>
      </c>
      <c r="E1051" t="s">
        <v>61</v>
      </c>
      <c r="G1051" t="s">
        <v>61</v>
      </c>
      <c r="H1051" t="s">
        <v>61</v>
      </c>
      <c r="I1051" t="s">
        <v>61</v>
      </c>
      <c r="J1051" t="s">
        <v>61</v>
      </c>
    </row>
    <row r="1052" spans="1:10" x14ac:dyDescent="0.2">
      <c r="A1052" s="1" t="s">
        <v>33953</v>
      </c>
      <c r="B1052" s="1" t="s">
        <v>18038</v>
      </c>
      <c r="C1052" s="1" t="s">
        <v>18039</v>
      </c>
      <c r="D1052" s="1" t="s">
        <v>16228</v>
      </c>
      <c r="E1052" t="s">
        <v>61</v>
      </c>
      <c r="G1052" t="s">
        <v>61</v>
      </c>
      <c r="H1052" t="s">
        <v>61</v>
      </c>
      <c r="I1052" t="s">
        <v>61</v>
      </c>
      <c r="J1052" t="s">
        <v>62</v>
      </c>
    </row>
    <row r="1053" spans="1:10" x14ac:dyDescent="0.2">
      <c r="A1053" s="1" t="s">
        <v>33954</v>
      </c>
      <c r="B1053" s="1" t="s">
        <v>18040</v>
      </c>
      <c r="C1053" s="1" t="s">
        <v>18041</v>
      </c>
      <c r="D1053" s="1" t="s">
        <v>16228</v>
      </c>
      <c r="E1053" t="s">
        <v>61</v>
      </c>
      <c r="G1053" t="s">
        <v>61</v>
      </c>
      <c r="H1053" t="s">
        <v>61</v>
      </c>
      <c r="I1053" t="s">
        <v>61</v>
      </c>
      <c r="J1053" t="s">
        <v>62</v>
      </c>
    </row>
    <row r="1054" spans="1:10" x14ac:dyDescent="0.2">
      <c r="A1054" s="1" t="s">
        <v>33955</v>
      </c>
      <c r="B1054" s="1" t="s">
        <v>18042</v>
      </c>
      <c r="C1054" s="1" t="s">
        <v>18043</v>
      </c>
      <c r="D1054" s="1" t="s">
        <v>16228</v>
      </c>
      <c r="E1054" t="s">
        <v>61</v>
      </c>
      <c r="G1054" t="s">
        <v>61</v>
      </c>
      <c r="H1054" t="s">
        <v>62</v>
      </c>
      <c r="I1054" t="s">
        <v>61</v>
      </c>
      <c r="J1054" t="s">
        <v>62</v>
      </c>
    </row>
    <row r="1055" spans="1:10" x14ac:dyDescent="0.2">
      <c r="A1055" s="1" t="s">
        <v>33956</v>
      </c>
      <c r="B1055" s="1" t="s">
        <v>18044</v>
      </c>
      <c r="C1055" s="1" t="s">
        <v>18045</v>
      </c>
      <c r="D1055" s="1" t="s">
        <v>16228</v>
      </c>
      <c r="E1055" t="s">
        <v>61</v>
      </c>
      <c r="G1055" t="s">
        <v>61</v>
      </c>
      <c r="H1055" t="s">
        <v>61</v>
      </c>
      <c r="I1055" t="s">
        <v>61</v>
      </c>
      <c r="J1055" t="s">
        <v>62</v>
      </c>
    </row>
    <row r="1056" spans="1:10" x14ac:dyDescent="0.2">
      <c r="A1056" s="1" t="s">
        <v>33957</v>
      </c>
      <c r="B1056" s="1" t="s">
        <v>18046</v>
      </c>
      <c r="C1056" s="1" t="s">
        <v>18047</v>
      </c>
      <c r="D1056" s="1" t="s">
        <v>16228</v>
      </c>
      <c r="E1056" t="s">
        <v>61</v>
      </c>
      <c r="G1056" t="s">
        <v>61</v>
      </c>
      <c r="H1056" t="s">
        <v>61</v>
      </c>
      <c r="I1056" t="s">
        <v>62</v>
      </c>
      <c r="J1056" t="s">
        <v>62</v>
      </c>
    </row>
    <row r="1057" spans="1:10" x14ac:dyDescent="0.2">
      <c r="A1057" s="1" t="s">
        <v>33958</v>
      </c>
      <c r="B1057" s="1" t="s">
        <v>18048</v>
      </c>
      <c r="C1057" s="1" t="s">
        <v>18049</v>
      </c>
      <c r="D1057" s="1" t="s">
        <v>16228</v>
      </c>
      <c r="E1057" t="s">
        <v>61</v>
      </c>
      <c r="G1057" t="s">
        <v>61</v>
      </c>
      <c r="H1057" t="s">
        <v>61</v>
      </c>
      <c r="I1057" t="s">
        <v>61</v>
      </c>
      <c r="J1057" t="s">
        <v>61</v>
      </c>
    </row>
    <row r="1058" spans="1:10" x14ac:dyDescent="0.2">
      <c r="A1058" s="1" t="s">
        <v>33959</v>
      </c>
      <c r="B1058" s="1" t="s">
        <v>18050</v>
      </c>
      <c r="C1058" s="1" t="s">
        <v>18051</v>
      </c>
      <c r="D1058" s="1" t="s">
        <v>16228</v>
      </c>
      <c r="E1058" t="s">
        <v>61</v>
      </c>
      <c r="G1058" t="s">
        <v>61</v>
      </c>
      <c r="H1058" t="s">
        <v>61</v>
      </c>
      <c r="I1058" t="s">
        <v>61</v>
      </c>
      <c r="J1058" t="s">
        <v>62</v>
      </c>
    </row>
    <row r="1059" spans="1:10" x14ac:dyDescent="0.2">
      <c r="A1059" s="1" t="s">
        <v>33960</v>
      </c>
      <c r="B1059" s="1" t="s">
        <v>18052</v>
      </c>
      <c r="C1059" s="1" t="s">
        <v>18053</v>
      </c>
      <c r="D1059" s="1" t="s">
        <v>16228</v>
      </c>
      <c r="E1059" t="s">
        <v>61</v>
      </c>
      <c r="G1059" t="s">
        <v>61</v>
      </c>
      <c r="H1059" t="s">
        <v>61</v>
      </c>
      <c r="I1059" t="s">
        <v>61</v>
      </c>
      <c r="J1059" t="s">
        <v>62</v>
      </c>
    </row>
    <row r="1060" spans="1:10" x14ac:dyDescent="0.2">
      <c r="A1060" s="1" t="s">
        <v>33961</v>
      </c>
      <c r="B1060" s="1" t="s">
        <v>18054</v>
      </c>
      <c r="C1060" s="1" t="s">
        <v>18055</v>
      </c>
      <c r="D1060" s="1" t="s">
        <v>16228</v>
      </c>
      <c r="E1060" t="s">
        <v>61</v>
      </c>
      <c r="G1060" t="s">
        <v>61</v>
      </c>
      <c r="H1060" t="s">
        <v>61</v>
      </c>
      <c r="I1060" t="s">
        <v>61</v>
      </c>
      <c r="J1060" t="s">
        <v>62</v>
      </c>
    </row>
    <row r="1061" spans="1:10" x14ac:dyDescent="0.2">
      <c r="A1061" s="1" t="s">
        <v>33962</v>
      </c>
      <c r="B1061" s="1" t="s">
        <v>18056</v>
      </c>
      <c r="C1061" s="1" t="s">
        <v>18057</v>
      </c>
      <c r="D1061" s="1" t="s">
        <v>16228</v>
      </c>
      <c r="E1061" t="s">
        <v>62</v>
      </c>
      <c r="G1061" t="s">
        <v>61</v>
      </c>
      <c r="H1061" t="s">
        <v>61</v>
      </c>
      <c r="I1061" t="s">
        <v>61</v>
      </c>
      <c r="J1061" t="s">
        <v>62</v>
      </c>
    </row>
    <row r="1062" spans="1:10" x14ac:dyDescent="0.2">
      <c r="A1062" s="1" t="s">
        <v>33963</v>
      </c>
      <c r="B1062" s="1" t="s">
        <v>18058</v>
      </c>
      <c r="C1062" s="1" t="s">
        <v>18059</v>
      </c>
      <c r="D1062" s="1" t="s">
        <v>16228</v>
      </c>
      <c r="E1062" t="s">
        <v>61</v>
      </c>
      <c r="G1062" t="s">
        <v>61</v>
      </c>
      <c r="H1062" t="s">
        <v>61</v>
      </c>
      <c r="I1062" t="s">
        <v>61</v>
      </c>
      <c r="J1062" t="s">
        <v>62</v>
      </c>
    </row>
    <row r="1063" spans="1:10" x14ac:dyDescent="0.2">
      <c r="A1063" s="1" t="s">
        <v>33964</v>
      </c>
      <c r="B1063" s="1" t="s">
        <v>18060</v>
      </c>
      <c r="C1063" s="1" t="s">
        <v>18061</v>
      </c>
      <c r="D1063" s="1" t="s">
        <v>16228</v>
      </c>
      <c r="E1063" t="s">
        <v>61</v>
      </c>
      <c r="G1063" t="s">
        <v>61</v>
      </c>
      <c r="H1063" t="s">
        <v>61</v>
      </c>
      <c r="I1063" t="s">
        <v>61</v>
      </c>
      <c r="J1063" t="s">
        <v>61</v>
      </c>
    </row>
    <row r="1064" spans="1:10" x14ac:dyDescent="0.2">
      <c r="A1064" s="1" t="s">
        <v>33965</v>
      </c>
      <c r="B1064" s="1" t="s">
        <v>18062</v>
      </c>
      <c r="C1064" s="1" t="s">
        <v>18063</v>
      </c>
      <c r="D1064" s="1" t="s">
        <v>16228</v>
      </c>
      <c r="E1064" t="s">
        <v>61</v>
      </c>
      <c r="G1064" t="s">
        <v>61</v>
      </c>
      <c r="H1064" t="s">
        <v>61</v>
      </c>
      <c r="I1064" t="s">
        <v>61</v>
      </c>
      <c r="J1064" t="s">
        <v>62</v>
      </c>
    </row>
    <row r="1065" spans="1:10" x14ac:dyDescent="0.2">
      <c r="A1065" s="1" t="s">
        <v>33966</v>
      </c>
      <c r="B1065" s="1" t="s">
        <v>18064</v>
      </c>
      <c r="C1065" s="1" t="s">
        <v>18065</v>
      </c>
      <c r="D1065" s="1" t="s">
        <v>16228</v>
      </c>
      <c r="E1065" t="s">
        <v>61</v>
      </c>
      <c r="G1065" t="s">
        <v>61</v>
      </c>
      <c r="H1065" t="s">
        <v>61</v>
      </c>
      <c r="I1065" t="s">
        <v>61</v>
      </c>
      <c r="J1065" t="s">
        <v>62</v>
      </c>
    </row>
    <row r="1066" spans="1:10" x14ac:dyDescent="0.2">
      <c r="A1066" s="1" t="s">
        <v>33967</v>
      </c>
      <c r="B1066" s="1" t="s">
        <v>18066</v>
      </c>
      <c r="C1066" s="1" t="s">
        <v>18067</v>
      </c>
      <c r="D1066" s="1" t="s">
        <v>16228</v>
      </c>
      <c r="E1066" t="s">
        <v>61</v>
      </c>
      <c r="G1066" t="s">
        <v>61</v>
      </c>
      <c r="H1066" t="s">
        <v>61</v>
      </c>
      <c r="I1066" t="s">
        <v>61</v>
      </c>
      <c r="J1066" t="s">
        <v>62</v>
      </c>
    </row>
    <row r="1067" spans="1:10" x14ac:dyDescent="0.2">
      <c r="A1067" s="1" t="s">
        <v>33968</v>
      </c>
      <c r="B1067" s="1" t="s">
        <v>18068</v>
      </c>
      <c r="C1067" s="1" t="s">
        <v>18069</v>
      </c>
      <c r="D1067" s="1" t="s">
        <v>16228</v>
      </c>
      <c r="E1067" t="s">
        <v>61</v>
      </c>
      <c r="G1067" t="s">
        <v>61</v>
      </c>
      <c r="H1067" t="s">
        <v>61</v>
      </c>
      <c r="I1067" t="s">
        <v>61</v>
      </c>
      <c r="J1067" t="s">
        <v>62</v>
      </c>
    </row>
    <row r="1068" spans="1:10" x14ac:dyDescent="0.2">
      <c r="A1068" s="1" t="s">
        <v>33969</v>
      </c>
      <c r="B1068" s="1" t="s">
        <v>18070</v>
      </c>
      <c r="C1068" s="1" t="s">
        <v>18071</v>
      </c>
      <c r="D1068" s="1" t="s">
        <v>16228</v>
      </c>
      <c r="E1068" t="s">
        <v>62</v>
      </c>
      <c r="G1068" t="s">
        <v>61</v>
      </c>
      <c r="H1068" t="s">
        <v>61</v>
      </c>
      <c r="I1068" t="s">
        <v>62</v>
      </c>
      <c r="J1068" t="s">
        <v>62</v>
      </c>
    </row>
    <row r="1069" spans="1:10" x14ac:dyDescent="0.2">
      <c r="A1069" s="1" t="s">
        <v>33970</v>
      </c>
      <c r="B1069" s="1" t="s">
        <v>18072</v>
      </c>
      <c r="C1069" s="1" t="s">
        <v>18073</v>
      </c>
      <c r="D1069" s="1" t="s">
        <v>16228</v>
      </c>
      <c r="E1069" t="s">
        <v>61</v>
      </c>
      <c r="G1069" t="s">
        <v>61</v>
      </c>
      <c r="H1069" t="s">
        <v>61</v>
      </c>
      <c r="I1069" t="s">
        <v>61</v>
      </c>
      <c r="J1069" t="s">
        <v>62</v>
      </c>
    </row>
    <row r="1070" spans="1:10" x14ac:dyDescent="0.2">
      <c r="A1070" s="1" t="s">
        <v>33971</v>
      </c>
      <c r="B1070" s="1" t="s">
        <v>18074</v>
      </c>
      <c r="C1070" s="1" t="s">
        <v>18075</v>
      </c>
      <c r="D1070" s="1" t="s">
        <v>16228</v>
      </c>
      <c r="E1070" t="s">
        <v>62</v>
      </c>
      <c r="G1070" t="s">
        <v>62</v>
      </c>
      <c r="H1070" t="s">
        <v>61</v>
      </c>
      <c r="I1070" t="s">
        <v>62</v>
      </c>
      <c r="J1070" t="s">
        <v>62</v>
      </c>
    </row>
    <row r="1071" spans="1:10" x14ac:dyDescent="0.2">
      <c r="A1071" s="1" t="s">
        <v>33972</v>
      </c>
      <c r="B1071" s="1" t="s">
        <v>18076</v>
      </c>
      <c r="C1071" s="1" t="s">
        <v>18077</v>
      </c>
      <c r="D1071" s="1" t="s">
        <v>16228</v>
      </c>
      <c r="E1071" t="s">
        <v>61</v>
      </c>
      <c r="G1071" t="s">
        <v>61</v>
      </c>
      <c r="H1071" t="s">
        <v>61</v>
      </c>
      <c r="I1071" t="s">
        <v>61</v>
      </c>
      <c r="J1071" t="s">
        <v>62</v>
      </c>
    </row>
    <row r="1072" spans="1:10" x14ac:dyDescent="0.2">
      <c r="A1072" s="1" t="s">
        <v>33973</v>
      </c>
      <c r="B1072" s="1" t="s">
        <v>18078</v>
      </c>
      <c r="C1072" s="1" t="s">
        <v>18079</v>
      </c>
      <c r="D1072" s="1" t="s">
        <v>16228</v>
      </c>
      <c r="E1072" t="s">
        <v>61</v>
      </c>
      <c r="G1072" t="s">
        <v>61</v>
      </c>
      <c r="H1072" t="s">
        <v>61</v>
      </c>
      <c r="I1072" t="s">
        <v>61</v>
      </c>
      <c r="J1072" t="s">
        <v>62</v>
      </c>
    </row>
    <row r="1073" spans="1:10" x14ac:dyDescent="0.2">
      <c r="A1073" s="1" t="s">
        <v>33974</v>
      </c>
      <c r="B1073" s="1" t="s">
        <v>18080</v>
      </c>
      <c r="C1073" s="1" t="s">
        <v>18081</v>
      </c>
      <c r="D1073" s="1" t="s">
        <v>16228</v>
      </c>
      <c r="E1073" t="s">
        <v>61</v>
      </c>
      <c r="G1073" t="s">
        <v>61</v>
      </c>
      <c r="H1073" t="s">
        <v>61</v>
      </c>
      <c r="I1073" t="s">
        <v>61</v>
      </c>
      <c r="J1073" t="s">
        <v>61</v>
      </c>
    </row>
    <row r="1074" spans="1:10" x14ac:dyDescent="0.2">
      <c r="A1074" s="1" t="s">
        <v>33975</v>
      </c>
      <c r="B1074" s="1" t="s">
        <v>18082</v>
      </c>
      <c r="C1074" s="1" t="s">
        <v>18083</v>
      </c>
      <c r="D1074" s="1" t="s">
        <v>16228</v>
      </c>
      <c r="E1074" t="s">
        <v>61</v>
      </c>
      <c r="G1074" t="s">
        <v>61</v>
      </c>
      <c r="H1074" t="s">
        <v>61</v>
      </c>
      <c r="I1074" t="s">
        <v>61</v>
      </c>
      <c r="J1074" t="s">
        <v>62</v>
      </c>
    </row>
    <row r="1075" spans="1:10" x14ac:dyDescent="0.2">
      <c r="A1075" s="1" t="s">
        <v>33976</v>
      </c>
      <c r="B1075" s="1" t="s">
        <v>18084</v>
      </c>
      <c r="C1075" s="1" t="s">
        <v>18085</v>
      </c>
      <c r="D1075" s="1" t="s">
        <v>16228</v>
      </c>
      <c r="E1075" t="s">
        <v>62</v>
      </c>
      <c r="G1075" t="s">
        <v>62</v>
      </c>
      <c r="H1075" t="s">
        <v>61</v>
      </c>
      <c r="I1075" t="s">
        <v>62</v>
      </c>
      <c r="J1075" t="s">
        <v>62</v>
      </c>
    </row>
    <row r="1076" spans="1:10" x14ac:dyDescent="0.2">
      <c r="A1076" s="1" t="s">
        <v>33977</v>
      </c>
      <c r="B1076" s="1" t="s">
        <v>18086</v>
      </c>
      <c r="C1076" s="1" t="s">
        <v>18087</v>
      </c>
      <c r="D1076" s="1" t="s">
        <v>16228</v>
      </c>
      <c r="E1076" t="s">
        <v>61</v>
      </c>
      <c r="G1076" t="s">
        <v>61</v>
      </c>
      <c r="H1076" t="s">
        <v>61</v>
      </c>
      <c r="I1076" t="s">
        <v>61</v>
      </c>
      <c r="J1076" t="s">
        <v>61</v>
      </c>
    </row>
    <row r="1077" spans="1:10" x14ac:dyDescent="0.2">
      <c r="A1077" s="1" t="s">
        <v>33978</v>
      </c>
      <c r="B1077" s="1" t="s">
        <v>18088</v>
      </c>
      <c r="C1077" s="1" t="s">
        <v>18089</v>
      </c>
      <c r="D1077" s="1" t="s">
        <v>16228</v>
      </c>
      <c r="E1077" t="s">
        <v>61</v>
      </c>
      <c r="G1077" t="s">
        <v>61</v>
      </c>
      <c r="H1077" t="s">
        <v>61</v>
      </c>
      <c r="I1077" t="s">
        <v>61</v>
      </c>
      <c r="J1077" t="s">
        <v>62</v>
      </c>
    </row>
    <row r="1078" spans="1:10" x14ac:dyDescent="0.2">
      <c r="A1078" s="1" t="s">
        <v>33979</v>
      </c>
      <c r="B1078" s="1" t="s">
        <v>18090</v>
      </c>
      <c r="C1078" s="1" t="s">
        <v>18091</v>
      </c>
      <c r="D1078" s="1" t="s">
        <v>16228</v>
      </c>
      <c r="E1078" t="s">
        <v>61</v>
      </c>
      <c r="G1078" t="s">
        <v>61</v>
      </c>
      <c r="H1078" t="s">
        <v>61</v>
      </c>
      <c r="I1078" t="s">
        <v>61</v>
      </c>
      <c r="J1078" t="s">
        <v>62</v>
      </c>
    </row>
    <row r="1079" spans="1:10" x14ac:dyDescent="0.2">
      <c r="A1079" s="1" t="s">
        <v>33980</v>
      </c>
      <c r="B1079" s="1" t="s">
        <v>18092</v>
      </c>
      <c r="C1079" s="1" t="s">
        <v>18093</v>
      </c>
      <c r="D1079" s="1" t="s">
        <v>16228</v>
      </c>
      <c r="E1079" t="s">
        <v>61</v>
      </c>
      <c r="G1079" t="s">
        <v>62</v>
      </c>
      <c r="H1079" t="s">
        <v>61</v>
      </c>
      <c r="I1079" t="s">
        <v>61</v>
      </c>
      <c r="J1079" t="s">
        <v>61</v>
      </c>
    </row>
    <row r="1080" spans="1:10" x14ac:dyDescent="0.2">
      <c r="A1080" s="1" t="s">
        <v>33981</v>
      </c>
      <c r="B1080" s="1" t="s">
        <v>18094</v>
      </c>
      <c r="C1080" s="1" t="s">
        <v>18095</v>
      </c>
      <c r="D1080" s="1" t="s">
        <v>16228</v>
      </c>
      <c r="E1080" t="s">
        <v>62</v>
      </c>
      <c r="G1080" t="s">
        <v>61</v>
      </c>
      <c r="H1080" t="s">
        <v>62</v>
      </c>
      <c r="I1080" t="s">
        <v>62</v>
      </c>
      <c r="J1080" t="s">
        <v>62</v>
      </c>
    </row>
    <row r="1081" spans="1:10" x14ac:dyDescent="0.2">
      <c r="A1081" s="1" t="s">
        <v>33982</v>
      </c>
      <c r="B1081" s="1" t="s">
        <v>18096</v>
      </c>
      <c r="C1081" s="1" t="s">
        <v>18097</v>
      </c>
      <c r="D1081" s="1" t="s">
        <v>16228</v>
      </c>
      <c r="E1081" t="s">
        <v>61</v>
      </c>
      <c r="G1081" t="s">
        <v>61</v>
      </c>
      <c r="H1081" t="s">
        <v>61</v>
      </c>
      <c r="I1081" t="s">
        <v>61</v>
      </c>
      <c r="J1081" t="s">
        <v>61</v>
      </c>
    </row>
    <row r="1082" spans="1:10" x14ac:dyDescent="0.2">
      <c r="A1082" s="1" t="s">
        <v>33983</v>
      </c>
      <c r="B1082" s="1" t="s">
        <v>18098</v>
      </c>
      <c r="C1082" s="1" t="s">
        <v>18099</v>
      </c>
      <c r="D1082" s="1" t="s">
        <v>16228</v>
      </c>
      <c r="E1082" t="s">
        <v>61</v>
      </c>
      <c r="G1082" t="s">
        <v>61</v>
      </c>
      <c r="H1082" t="s">
        <v>62</v>
      </c>
      <c r="I1082" t="s">
        <v>61</v>
      </c>
      <c r="J1082" t="s">
        <v>62</v>
      </c>
    </row>
    <row r="1083" spans="1:10" x14ac:dyDescent="0.2">
      <c r="A1083" s="1" t="s">
        <v>33984</v>
      </c>
      <c r="B1083" s="1" t="s">
        <v>18100</v>
      </c>
      <c r="C1083" s="1" t="s">
        <v>18101</v>
      </c>
      <c r="D1083" s="1" t="s">
        <v>16228</v>
      </c>
      <c r="E1083" t="s">
        <v>61</v>
      </c>
      <c r="G1083" t="s">
        <v>62</v>
      </c>
      <c r="H1083" t="s">
        <v>61</v>
      </c>
      <c r="I1083" t="s">
        <v>61</v>
      </c>
      <c r="J1083" t="s">
        <v>62</v>
      </c>
    </row>
    <row r="1084" spans="1:10" x14ac:dyDescent="0.2">
      <c r="A1084" s="1" t="s">
        <v>33985</v>
      </c>
      <c r="B1084" s="1" t="s">
        <v>18102</v>
      </c>
      <c r="C1084" s="1" t="s">
        <v>18103</v>
      </c>
      <c r="D1084" s="1" t="s">
        <v>16228</v>
      </c>
      <c r="E1084" t="s">
        <v>61</v>
      </c>
      <c r="G1084" t="s">
        <v>62</v>
      </c>
      <c r="H1084" t="s">
        <v>61</v>
      </c>
      <c r="I1084" t="s">
        <v>61</v>
      </c>
      <c r="J1084" t="s">
        <v>61</v>
      </c>
    </row>
    <row r="1085" spans="1:10" x14ac:dyDescent="0.2">
      <c r="A1085" s="1" t="s">
        <v>33986</v>
      </c>
      <c r="B1085" s="1" t="s">
        <v>18104</v>
      </c>
      <c r="C1085" s="1" t="s">
        <v>18105</v>
      </c>
      <c r="D1085" s="1" t="s">
        <v>16228</v>
      </c>
      <c r="E1085" t="s">
        <v>62</v>
      </c>
      <c r="G1085" t="s">
        <v>61</v>
      </c>
      <c r="H1085" t="s">
        <v>61</v>
      </c>
      <c r="I1085" t="s">
        <v>62</v>
      </c>
      <c r="J1085" t="s">
        <v>62</v>
      </c>
    </row>
    <row r="1086" spans="1:10" x14ac:dyDescent="0.2">
      <c r="A1086" s="1" t="s">
        <v>33987</v>
      </c>
      <c r="B1086" s="1" t="s">
        <v>18106</v>
      </c>
      <c r="C1086" s="1" t="s">
        <v>18107</v>
      </c>
      <c r="D1086" s="1" t="s">
        <v>16228</v>
      </c>
      <c r="E1086" t="s">
        <v>61</v>
      </c>
      <c r="G1086" t="s">
        <v>61</v>
      </c>
      <c r="H1086" t="s">
        <v>61</v>
      </c>
      <c r="I1086" t="s">
        <v>61</v>
      </c>
      <c r="J1086" t="s">
        <v>62</v>
      </c>
    </row>
    <row r="1087" spans="1:10" x14ac:dyDescent="0.2">
      <c r="A1087" s="1" t="s">
        <v>33988</v>
      </c>
      <c r="B1087" s="1" t="s">
        <v>18108</v>
      </c>
      <c r="C1087" s="1" t="s">
        <v>18109</v>
      </c>
      <c r="D1087" s="1" t="s">
        <v>16228</v>
      </c>
      <c r="E1087" t="s">
        <v>61</v>
      </c>
      <c r="G1087" t="s">
        <v>61</v>
      </c>
      <c r="H1087" t="s">
        <v>61</v>
      </c>
      <c r="I1087" t="s">
        <v>61</v>
      </c>
      <c r="J1087" t="s">
        <v>62</v>
      </c>
    </row>
    <row r="1088" spans="1:10" x14ac:dyDescent="0.2">
      <c r="A1088" s="1" t="s">
        <v>33989</v>
      </c>
      <c r="B1088" s="1" t="s">
        <v>18110</v>
      </c>
      <c r="C1088" s="1" t="s">
        <v>18111</v>
      </c>
      <c r="D1088" s="1" t="s">
        <v>16228</v>
      </c>
      <c r="E1088" t="s">
        <v>62</v>
      </c>
      <c r="G1088" t="s">
        <v>61</v>
      </c>
      <c r="H1088" t="s">
        <v>61</v>
      </c>
      <c r="I1088" t="s">
        <v>62</v>
      </c>
      <c r="J1088" t="s">
        <v>62</v>
      </c>
    </row>
    <row r="1089" spans="1:10" x14ac:dyDescent="0.2">
      <c r="A1089" s="1" t="s">
        <v>33990</v>
      </c>
      <c r="B1089" s="1" t="s">
        <v>18112</v>
      </c>
      <c r="C1089" s="1" t="s">
        <v>18113</v>
      </c>
      <c r="D1089" s="1" t="s">
        <v>16228</v>
      </c>
      <c r="E1089" t="s">
        <v>61</v>
      </c>
      <c r="G1089" t="s">
        <v>61</v>
      </c>
      <c r="H1089" t="s">
        <v>61</v>
      </c>
      <c r="I1089" t="s">
        <v>61</v>
      </c>
      <c r="J1089" t="s">
        <v>62</v>
      </c>
    </row>
    <row r="1090" spans="1:10" x14ac:dyDescent="0.2">
      <c r="A1090" s="1" t="s">
        <v>33991</v>
      </c>
      <c r="B1090" s="1" t="s">
        <v>18114</v>
      </c>
      <c r="C1090" s="1" t="s">
        <v>18115</v>
      </c>
      <c r="D1090" s="1" t="s">
        <v>16228</v>
      </c>
      <c r="E1090" t="s">
        <v>61</v>
      </c>
      <c r="G1090" t="s">
        <v>61</v>
      </c>
      <c r="H1090" t="s">
        <v>61</v>
      </c>
      <c r="I1090" t="s">
        <v>61</v>
      </c>
      <c r="J1090" t="s">
        <v>62</v>
      </c>
    </row>
    <row r="1091" spans="1:10" x14ac:dyDescent="0.2">
      <c r="A1091" s="1" t="s">
        <v>33992</v>
      </c>
      <c r="B1091" s="1" t="s">
        <v>18116</v>
      </c>
      <c r="C1091" s="1" t="s">
        <v>18117</v>
      </c>
      <c r="D1091" s="1" t="s">
        <v>16228</v>
      </c>
      <c r="E1091" t="s">
        <v>61</v>
      </c>
      <c r="G1091" t="s">
        <v>61</v>
      </c>
      <c r="H1091" t="s">
        <v>61</v>
      </c>
      <c r="I1091" t="s">
        <v>61</v>
      </c>
      <c r="J1091" t="s">
        <v>62</v>
      </c>
    </row>
    <row r="1092" spans="1:10" x14ac:dyDescent="0.2">
      <c r="A1092" s="1" t="s">
        <v>33993</v>
      </c>
      <c r="B1092" s="1" t="s">
        <v>18118</v>
      </c>
      <c r="C1092" s="1" t="s">
        <v>18119</v>
      </c>
      <c r="D1092" s="1" t="s">
        <v>16228</v>
      </c>
      <c r="E1092" t="s">
        <v>61</v>
      </c>
      <c r="G1092" t="s">
        <v>61</v>
      </c>
      <c r="H1092" t="s">
        <v>61</v>
      </c>
      <c r="I1092" t="s">
        <v>61</v>
      </c>
      <c r="J1092" t="s">
        <v>62</v>
      </c>
    </row>
    <row r="1093" spans="1:10" x14ac:dyDescent="0.2">
      <c r="A1093" s="1" t="s">
        <v>33994</v>
      </c>
      <c r="B1093" s="1" t="s">
        <v>18120</v>
      </c>
      <c r="C1093" s="1" t="s">
        <v>18121</v>
      </c>
      <c r="D1093" s="1" t="s">
        <v>16228</v>
      </c>
      <c r="E1093" t="s">
        <v>61</v>
      </c>
      <c r="G1093" t="s">
        <v>61</v>
      </c>
      <c r="H1093" t="s">
        <v>61</v>
      </c>
      <c r="I1093" t="s">
        <v>61</v>
      </c>
      <c r="J1093" t="s">
        <v>61</v>
      </c>
    </row>
    <row r="1094" spans="1:10" x14ac:dyDescent="0.2">
      <c r="A1094" s="1" t="s">
        <v>33995</v>
      </c>
      <c r="B1094" s="1" t="s">
        <v>18122</v>
      </c>
      <c r="C1094" s="1" t="s">
        <v>18123</v>
      </c>
      <c r="D1094" s="1" t="s">
        <v>16228</v>
      </c>
      <c r="E1094" t="s">
        <v>62</v>
      </c>
      <c r="G1094" t="s">
        <v>62</v>
      </c>
      <c r="H1094" t="s">
        <v>61</v>
      </c>
      <c r="I1094" t="s">
        <v>61</v>
      </c>
      <c r="J1094" t="s">
        <v>62</v>
      </c>
    </row>
    <row r="1095" spans="1:10" x14ac:dyDescent="0.2">
      <c r="A1095" s="1" t="s">
        <v>33996</v>
      </c>
      <c r="B1095" s="1" t="s">
        <v>18124</v>
      </c>
      <c r="C1095" s="1" t="s">
        <v>18125</v>
      </c>
      <c r="D1095" s="1" t="s">
        <v>16228</v>
      </c>
      <c r="E1095" t="s">
        <v>61</v>
      </c>
      <c r="G1095" t="s">
        <v>61</v>
      </c>
      <c r="H1095" t="s">
        <v>61</v>
      </c>
      <c r="I1095" t="s">
        <v>61</v>
      </c>
      <c r="J1095" t="s">
        <v>62</v>
      </c>
    </row>
    <row r="1096" spans="1:10" x14ac:dyDescent="0.2">
      <c r="A1096" s="1" t="s">
        <v>33997</v>
      </c>
      <c r="B1096" s="1" t="s">
        <v>18126</v>
      </c>
      <c r="C1096" s="1" t="s">
        <v>18127</v>
      </c>
      <c r="D1096" s="1" t="s">
        <v>16228</v>
      </c>
      <c r="E1096" t="s">
        <v>61</v>
      </c>
      <c r="G1096" t="s">
        <v>61</v>
      </c>
      <c r="H1096" t="s">
        <v>61</v>
      </c>
      <c r="I1096" t="s">
        <v>61</v>
      </c>
      <c r="J1096" t="s">
        <v>62</v>
      </c>
    </row>
    <row r="1097" spans="1:10" x14ac:dyDescent="0.2">
      <c r="A1097" s="1" t="s">
        <v>33998</v>
      </c>
      <c r="B1097" s="1" t="s">
        <v>18128</v>
      </c>
      <c r="C1097" s="1" t="s">
        <v>18129</v>
      </c>
      <c r="D1097" s="1" t="s">
        <v>16228</v>
      </c>
      <c r="E1097" t="s">
        <v>61</v>
      </c>
      <c r="G1097" t="s">
        <v>61</v>
      </c>
      <c r="H1097" t="s">
        <v>61</v>
      </c>
      <c r="I1097" t="s">
        <v>61</v>
      </c>
      <c r="J1097" t="s">
        <v>62</v>
      </c>
    </row>
    <row r="1098" spans="1:10" x14ac:dyDescent="0.2">
      <c r="A1098" s="1" t="s">
        <v>33999</v>
      </c>
      <c r="B1098" s="1" t="s">
        <v>18130</v>
      </c>
      <c r="C1098" s="1" t="s">
        <v>18131</v>
      </c>
      <c r="D1098" s="1" t="s">
        <v>16228</v>
      </c>
      <c r="E1098" t="s">
        <v>62</v>
      </c>
      <c r="G1098" t="s">
        <v>61</v>
      </c>
      <c r="H1098" t="s">
        <v>61</v>
      </c>
      <c r="I1098" t="s">
        <v>62</v>
      </c>
      <c r="J1098" t="s">
        <v>62</v>
      </c>
    </row>
    <row r="1099" spans="1:10" x14ac:dyDescent="0.2">
      <c r="A1099" s="1" t="s">
        <v>34000</v>
      </c>
      <c r="B1099" s="1" t="s">
        <v>18132</v>
      </c>
      <c r="C1099" s="1" t="s">
        <v>18133</v>
      </c>
      <c r="D1099" s="1" t="s">
        <v>16228</v>
      </c>
      <c r="E1099" t="s">
        <v>61</v>
      </c>
      <c r="G1099" t="s">
        <v>61</v>
      </c>
      <c r="H1099" t="s">
        <v>61</v>
      </c>
      <c r="I1099" t="s">
        <v>61</v>
      </c>
      <c r="J1099" t="s">
        <v>62</v>
      </c>
    </row>
    <row r="1100" spans="1:10" x14ac:dyDescent="0.2">
      <c r="A1100" s="1" t="s">
        <v>34001</v>
      </c>
      <c r="B1100" s="1" t="s">
        <v>18134</v>
      </c>
      <c r="C1100" s="1" t="s">
        <v>18135</v>
      </c>
      <c r="D1100" s="1" t="s">
        <v>16228</v>
      </c>
      <c r="E1100" t="s">
        <v>61</v>
      </c>
      <c r="G1100" t="s">
        <v>61</v>
      </c>
      <c r="H1100" t="s">
        <v>61</v>
      </c>
      <c r="I1100" t="s">
        <v>61</v>
      </c>
      <c r="J1100" t="s">
        <v>62</v>
      </c>
    </row>
    <row r="1101" spans="1:10" x14ac:dyDescent="0.2">
      <c r="A1101" s="1" t="s">
        <v>34002</v>
      </c>
      <c r="B1101" s="1" t="s">
        <v>18136</v>
      </c>
      <c r="C1101" s="1" t="s">
        <v>18137</v>
      </c>
      <c r="D1101" s="1" t="s">
        <v>16228</v>
      </c>
      <c r="E1101" t="s">
        <v>61</v>
      </c>
      <c r="G1101" t="s">
        <v>61</v>
      </c>
      <c r="H1101" t="s">
        <v>61</v>
      </c>
      <c r="I1101" t="s">
        <v>61</v>
      </c>
      <c r="J1101" t="s">
        <v>62</v>
      </c>
    </row>
    <row r="1102" spans="1:10" x14ac:dyDescent="0.2">
      <c r="A1102" s="1" t="s">
        <v>34003</v>
      </c>
      <c r="B1102" s="1" t="s">
        <v>18138</v>
      </c>
      <c r="C1102" s="1" t="s">
        <v>18139</v>
      </c>
      <c r="D1102" s="1" t="s">
        <v>16228</v>
      </c>
      <c r="E1102" t="s">
        <v>61</v>
      </c>
      <c r="G1102" t="s">
        <v>61</v>
      </c>
      <c r="H1102" t="s">
        <v>61</v>
      </c>
      <c r="I1102" t="s">
        <v>61</v>
      </c>
      <c r="J1102" t="s">
        <v>62</v>
      </c>
    </row>
    <row r="1103" spans="1:10" x14ac:dyDescent="0.2">
      <c r="A1103" s="1" t="s">
        <v>34004</v>
      </c>
      <c r="B1103" s="1" t="s">
        <v>18140</v>
      </c>
      <c r="C1103" s="1" t="s">
        <v>18141</v>
      </c>
      <c r="D1103" s="1" t="s">
        <v>16228</v>
      </c>
      <c r="E1103" t="s">
        <v>61</v>
      </c>
      <c r="G1103" t="s">
        <v>61</v>
      </c>
      <c r="H1103" t="s">
        <v>61</v>
      </c>
      <c r="I1103" t="s">
        <v>61</v>
      </c>
      <c r="J1103" t="s">
        <v>62</v>
      </c>
    </row>
    <row r="1104" spans="1:10" x14ac:dyDescent="0.2">
      <c r="A1104" s="1" t="s">
        <v>34005</v>
      </c>
      <c r="B1104" s="1" t="s">
        <v>18142</v>
      </c>
      <c r="C1104" s="1" t="s">
        <v>18143</v>
      </c>
      <c r="D1104" s="1" t="s">
        <v>16228</v>
      </c>
      <c r="E1104" t="s">
        <v>61</v>
      </c>
      <c r="G1104" t="s">
        <v>61</v>
      </c>
      <c r="H1104" t="s">
        <v>61</v>
      </c>
      <c r="I1104" t="s">
        <v>61</v>
      </c>
      <c r="J1104" t="s">
        <v>62</v>
      </c>
    </row>
    <row r="1105" spans="1:10" x14ac:dyDescent="0.2">
      <c r="A1105" s="1" t="s">
        <v>34006</v>
      </c>
      <c r="B1105" s="1" t="s">
        <v>18144</v>
      </c>
      <c r="C1105" s="1" t="s">
        <v>18145</v>
      </c>
      <c r="D1105" s="1" t="s">
        <v>16228</v>
      </c>
      <c r="E1105" t="s">
        <v>62</v>
      </c>
      <c r="G1105" t="s">
        <v>61</v>
      </c>
      <c r="H1105" t="s">
        <v>61</v>
      </c>
      <c r="I1105" t="s">
        <v>62</v>
      </c>
      <c r="J1105" t="s">
        <v>62</v>
      </c>
    </row>
    <row r="1106" spans="1:10" x14ac:dyDescent="0.2">
      <c r="A1106" s="1" t="s">
        <v>34007</v>
      </c>
      <c r="B1106" s="1" t="s">
        <v>18146</v>
      </c>
      <c r="C1106" s="1" t="s">
        <v>18147</v>
      </c>
      <c r="D1106" s="1" t="s">
        <v>16228</v>
      </c>
      <c r="E1106" t="s">
        <v>62</v>
      </c>
      <c r="G1106" t="s">
        <v>61</v>
      </c>
      <c r="H1106" t="s">
        <v>61</v>
      </c>
      <c r="I1106" t="s">
        <v>62</v>
      </c>
      <c r="J1106" t="s">
        <v>62</v>
      </c>
    </row>
    <row r="1107" spans="1:10" x14ac:dyDescent="0.2">
      <c r="A1107" s="1" t="s">
        <v>34008</v>
      </c>
      <c r="B1107" s="1" t="s">
        <v>18148</v>
      </c>
      <c r="C1107" s="1" t="s">
        <v>18149</v>
      </c>
      <c r="D1107" s="1" t="s">
        <v>16228</v>
      </c>
      <c r="E1107" t="s">
        <v>61</v>
      </c>
      <c r="G1107" t="s">
        <v>61</v>
      </c>
      <c r="H1107" t="s">
        <v>61</v>
      </c>
      <c r="I1107" t="s">
        <v>61</v>
      </c>
      <c r="J1107" t="s">
        <v>61</v>
      </c>
    </row>
    <row r="1108" spans="1:10" x14ac:dyDescent="0.2">
      <c r="A1108" s="1" t="s">
        <v>34009</v>
      </c>
      <c r="B1108" s="1" t="s">
        <v>18150</v>
      </c>
      <c r="C1108" s="1" t="s">
        <v>18151</v>
      </c>
      <c r="D1108" s="1" t="s">
        <v>16228</v>
      </c>
      <c r="E1108" t="s">
        <v>62</v>
      </c>
      <c r="G1108" t="s">
        <v>62</v>
      </c>
      <c r="H1108" t="s">
        <v>61</v>
      </c>
      <c r="I1108" t="s">
        <v>62</v>
      </c>
      <c r="J1108" t="s">
        <v>62</v>
      </c>
    </row>
    <row r="1109" spans="1:10" x14ac:dyDescent="0.2">
      <c r="A1109" s="1" t="s">
        <v>34010</v>
      </c>
      <c r="B1109" s="1" t="s">
        <v>18152</v>
      </c>
      <c r="C1109" s="1" t="s">
        <v>18153</v>
      </c>
      <c r="D1109" s="1" t="s">
        <v>16228</v>
      </c>
      <c r="E1109" t="s">
        <v>62</v>
      </c>
      <c r="G1109" t="s">
        <v>61</v>
      </c>
      <c r="H1109" t="s">
        <v>61</v>
      </c>
      <c r="I1109" t="s">
        <v>62</v>
      </c>
      <c r="J1109" t="s">
        <v>62</v>
      </c>
    </row>
    <row r="1110" spans="1:10" x14ac:dyDescent="0.2">
      <c r="A1110" s="1" t="s">
        <v>34011</v>
      </c>
      <c r="B1110" s="1" t="s">
        <v>18154</v>
      </c>
      <c r="C1110" s="1" t="s">
        <v>18155</v>
      </c>
      <c r="D1110" s="1" t="s">
        <v>16228</v>
      </c>
      <c r="E1110" t="s">
        <v>61</v>
      </c>
      <c r="G1110" t="s">
        <v>61</v>
      </c>
      <c r="H1110" t="s">
        <v>61</v>
      </c>
      <c r="I1110" t="s">
        <v>61</v>
      </c>
      <c r="J1110" t="s">
        <v>61</v>
      </c>
    </row>
    <row r="1111" spans="1:10" x14ac:dyDescent="0.2">
      <c r="A1111" s="1" t="s">
        <v>34012</v>
      </c>
      <c r="B1111" s="1" t="s">
        <v>18156</v>
      </c>
      <c r="C1111" s="1" t="s">
        <v>18157</v>
      </c>
      <c r="D1111" s="1" t="s">
        <v>16228</v>
      </c>
      <c r="E1111" t="s">
        <v>61</v>
      </c>
      <c r="G1111" t="s">
        <v>61</v>
      </c>
      <c r="H1111" t="s">
        <v>61</v>
      </c>
      <c r="I1111" t="s">
        <v>61</v>
      </c>
      <c r="J1111" t="s">
        <v>62</v>
      </c>
    </row>
    <row r="1112" spans="1:10" x14ac:dyDescent="0.2">
      <c r="A1112" s="1" t="s">
        <v>34013</v>
      </c>
      <c r="B1112" s="1" t="s">
        <v>18158</v>
      </c>
      <c r="C1112" s="1" t="s">
        <v>18159</v>
      </c>
      <c r="D1112" s="1" t="s">
        <v>16228</v>
      </c>
      <c r="E1112" t="s">
        <v>61</v>
      </c>
      <c r="G1112" t="s">
        <v>61</v>
      </c>
      <c r="H1112" t="s">
        <v>61</v>
      </c>
      <c r="I1112" t="s">
        <v>61</v>
      </c>
      <c r="J1112" t="s">
        <v>62</v>
      </c>
    </row>
    <row r="1113" spans="1:10" x14ac:dyDescent="0.2">
      <c r="A1113" s="1" t="s">
        <v>34014</v>
      </c>
      <c r="B1113" s="1" t="s">
        <v>18160</v>
      </c>
      <c r="C1113" s="1" t="s">
        <v>18161</v>
      </c>
      <c r="D1113" s="1" t="s">
        <v>16228</v>
      </c>
      <c r="E1113" t="s">
        <v>61</v>
      </c>
      <c r="G1113" t="s">
        <v>61</v>
      </c>
      <c r="H1113" t="s">
        <v>61</v>
      </c>
      <c r="I1113" t="s">
        <v>61</v>
      </c>
      <c r="J1113" t="s">
        <v>62</v>
      </c>
    </row>
    <row r="1114" spans="1:10" x14ac:dyDescent="0.2">
      <c r="A1114" s="1" t="s">
        <v>34015</v>
      </c>
      <c r="B1114" s="1" t="s">
        <v>18162</v>
      </c>
      <c r="C1114" s="1" t="s">
        <v>18163</v>
      </c>
      <c r="D1114" s="1" t="s">
        <v>16228</v>
      </c>
      <c r="E1114" t="s">
        <v>61</v>
      </c>
      <c r="G1114" t="s">
        <v>61</v>
      </c>
      <c r="H1114" t="s">
        <v>61</v>
      </c>
      <c r="I1114" t="s">
        <v>61</v>
      </c>
      <c r="J1114" t="s">
        <v>61</v>
      </c>
    </row>
    <row r="1115" spans="1:10" x14ac:dyDescent="0.2">
      <c r="A1115" s="1" t="s">
        <v>34016</v>
      </c>
      <c r="B1115" s="1" t="s">
        <v>18164</v>
      </c>
      <c r="C1115" s="1" t="s">
        <v>18165</v>
      </c>
      <c r="D1115" s="1" t="s">
        <v>16228</v>
      </c>
      <c r="E1115" t="s">
        <v>61</v>
      </c>
      <c r="G1115" t="s">
        <v>61</v>
      </c>
      <c r="H1115" t="s">
        <v>61</v>
      </c>
      <c r="I1115" t="s">
        <v>61</v>
      </c>
      <c r="J1115" t="s">
        <v>62</v>
      </c>
    </row>
    <row r="1116" spans="1:10" x14ac:dyDescent="0.2">
      <c r="A1116" s="1" t="s">
        <v>34017</v>
      </c>
      <c r="B1116" s="1" t="s">
        <v>18166</v>
      </c>
      <c r="C1116" s="1" t="s">
        <v>18167</v>
      </c>
      <c r="D1116" s="1" t="s">
        <v>16228</v>
      </c>
      <c r="E1116" t="s">
        <v>61</v>
      </c>
      <c r="G1116" t="s">
        <v>61</v>
      </c>
      <c r="H1116" t="s">
        <v>61</v>
      </c>
      <c r="I1116" t="s">
        <v>61</v>
      </c>
      <c r="J1116" t="s">
        <v>61</v>
      </c>
    </row>
    <row r="1117" spans="1:10" x14ac:dyDescent="0.2">
      <c r="A1117" s="1" t="s">
        <v>34018</v>
      </c>
      <c r="B1117" s="1" t="s">
        <v>18168</v>
      </c>
      <c r="C1117" s="1" t="s">
        <v>18169</v>
      </c>
      <c r="D1117" s="1" t="s">
        <v>16228</v>
      </c>
      <c r="E1117" t="s">
        <v>61</v>
      </c>
      <c r="G1117" t="s">
        <v>61</v>
      </c>
      <c r="H1117" t="s">
        <v>61</v>
      </c>
      <c r="I1117" t="s">
        <v>61</v>
      </c>
      <c r="J1117" t="s">
        <v>62</v>
      </c>
    </row>
    <row r="1118" spans="1:10" x14ac:dyDescent="0.2">
      <c r="A1118" s="1" t="s">
        <v>34019</v>
      </c>
      <c r="B1118" s="1" t="s">
        <v>18170</v>
      </c>
      <c r="C1118" s="1" t="s">
        <v>18171</v>
      </c>
      <c r="D1118" s="1" t="s">
        <v>16228</v>
      </c>
      <c r="E1118" t="s">
        <v>61</v>
      </c>
      <c r="G1118" t="s">
        <v>61</v>
      </c>
      <c r="H1118" t="s">
        <v>61</v>
      </c>
      <c r="I1118" t="s">
        <v>61</v>
      </c>
      <c r="J1118" t="s">
        <v>62</v>
      </c>
    </row>
    <row r="1119" spans="1:10" x14ac:dyDescent="0.2">
      <c r="A1119" s="1" t="s">
        <v>34020</v>
      </c>
      <c r="B1119" s="1" t="s">
        <v>18172</v>
      </c>
      <c r="C1119" s="1" t="s">
        <v>18173</v>
      </c>
      <c r="D1119" s="1" t="s">
        <v>16228</v>
      </c>
      <c r="E1119" t="s">
        <v>61</v>
      </c>
      <c r="G1119" t="s">
        <v>61</v>
      </c>
      <c r="H1119" t="s">
        <v>61</v>
      </c>
      <c r="I1119" t="s">
        <v>61</v>
      </c>
      <c r="J1119" t="s">
        <v>62</v>
      </c>
    </row>
    <row r="1120" spans="1:10" x14ac:dyDescent="0.2">
      <c r="A1120" s="1" t="s">
        <v>34021</v>
      </c>
      <c r="B1120" s="1" t="s">
        <v>18174</v>
      </c>
      <c r="C1120" s="1" t="s">
        <v>18175</v>
      </c>
      <c r="D1120" s="1" t="s">
        <v>16228</v>
      </c>
      <c r="E1120" t="s">
        <v>61</v>
      </c>
      <c r="G1120" t="s">
        <v>62</v>
      </c>
      <c r="H1120" t="s">
        <v>61</v>
      </c>
      <c r="I1120" t="s">
        <v>61</v>
      </c>
      <c r="J1120" t="s">
        <v>61</v>
      </c>
    </row>
    <row r="1121" spans="1:10" x14ac:dyDescent="0.2">
      <c r="A1121" s="1" t="s">
        <v>34022</v>
      </c>
      <c r="B1121" s="1" t="s">
        <v>18176</v>
      </c>
      <c r="C1121" s="1" t="s">
        <v>18177</v>
      </c>
      <c r="D1121" s="1" t="s">
        <v>16228</v>
      </c>
      <c r="E1121" t="s">
        <v>61</v>
      </c>
      <c r="G1121" t="s">
        <v>61</v>
      </c>
      <c r="H1121" t="s">
        <v>61</v>
      </c>
      <c r="I1121" t="s">
        <v>61</v>
      </c>
      <c r="J1121" t="s">
        <v>62</v>
      </c>
    </row>
    <row r="1122" spans="1:10" x14ac:dyDescent="0.2">
      <c r="A1122" s="1" t="s">
        <v>34023</v>
      </c>
      <c r="B1122" s="1" t="s">
        <v>18178</v>
      </c>
      <c r="C1122" s="1" t="s">
        <v>18179</v>
      </c>
      <c r="D1122" s="1" t="s">
        <v>16228</v>
      </c>
      <c r="E1122" t="s">
        <v>61</v>
      </c>
      <c r="G1122" t="s">
        <v>61</v>
      </c>
      <c r="H1122" t="s">
        <v>61</v>
      </c>
      <c r="I1122" t="s">
        <v>61</v>
      </c>
      <c r="J1122" t="s">
        <v>62</v>
      </c>
    </row>
    <row r="1123" spans="1:10" x14ac:dyDescent="0.2">
      <c r="A1123" s="1" t="s">
        <v>34024</v>
      </c>
      <c r="B1123" s="1" t="s">
        <v>18180</v>
      </c>
      <c r="C1123" s="1" t="s">
        <v>18181</v>
      </c>
      <c r="D1123" s="1" t="s">
        <v>16228</v>
      </c>
      <c r="E1123" t="s">
        <v>61</v>
      </c>
      <c r="G1123" t="s">
        <v>61</v>
      </c>
      <c r="H1123" t="s">
        <v>61</v>
      </c>
      <c r="I1123" t="s">
        <v>61</v>
      </c>
      <c r="J1123" t="s">
        <v>61</v>
      </c>
    </row>
    <row r="1124" spans="1:10" x14ac:dyDescent="0.2">
      <c r="A1124" s="1" t="s">
        <v>34025</v>
      </c>
      <c r="B1124" s="1" t="s">
        <v>18182</v>
      </c>
      <c r="C1124" s="1" t="s">
        <v>18183</v>
      </c>
      <c r="D1124" s="1" t="s">
        <v>16228</v>
      </c>
      <c r="E1124" t="s">
        <v>61</v>
      </c>
      <c r="G1124" t="s">
        <v>61</v>
      </c>
      <c r="H1124" t="s">
        <v>61</v>
      </c>
      <c r="I1124" t="s">
        <v>61</v>
      </c>
      <c r="J1124" t="s">
        <v>62</v>
      </c>
    </row>
    <row r="1125" spans="1:10" x14ac:dyDescent="0.2">
      <c r="A1125" s="1" t="s">
        <v>34026</v>
      </c>
      <c r="B1125" s="1" t="s">
        <v>18184</v>
      </c>
      <c r="C1125" s="1" t="s">
        <v>18185</v>
      </c>
      <c r="D1125" s="1" t="s">
        <v>16228</v>
      </c>
      <c r="E1125" t="s">
        <v>61</v>
      </c>
      <c r="G1125" t="s">
        <v>61</v>
      </c>
      <c r="H1125" t="s">
        <v>61</v>
      </c>
      <c r="I1125" t="s">
        <v>61</v>
      </c>
      <c r="J1125" t="s">
        <v>61</v>
      </c>
    </row>
    <row r="1126" spans="1:10" x14ac:dyDescent="0.2">
      <c r="A1126" s="1" t="s">
        <v>34027</v>
      </c>
      <c r="B1126" s="1" t="s">
        <v>18186</v>
      </c>
      <c r="C1126" s="1" t="s">
        <v>18187</v>
      </c>
      <c r="D1126" s="1" t="s">
        <v>16228</v>
      </c>
      <c r="E1126" t="s">
        <v>62</v>
      </c>
      <c r="G1126" t="s">
        <v>61</v>
      </c>
      <c r="H1126" t="s">
        <v>61</v>
      </c>
      <c r="I1126" t="s">
        <v>62</v>
      </c>
      <c r="J1126" t="s">
        <v>62</v>
      </c>
    </row>
    <row r="1127" spans="1:10" x14ac:dyDescent="0.2">
      <c r="A1127" s="1" t="s">
        <v>34028</v>
      </c>
      <c r="B1127" s="1" t="s">
        <v>18188</v>
      </c>
      <c r="C1127" s="1" t="s">
        <v>18189</v>
      </c>
      <c r="D1127" s="1" t="s">
        <v>16228</v>
      </c>
      <c r="E1127" t="s">
        <v>61</v>
      </c>
      <c r="G1127" t="s">
        <v>61</v>
      </c>
      <c r="H1127" t="s">
        <v>61</v>
      </c>
      <c r="I1127" t="s">
        <v>61</v>
      </c>
      <c r="J1127" t="s">
        <v>61</v>
      </c>
    </row>
    <row r="1128" spans="1:10" x14ac:dyDescent="0.2">
      <c r="A1128" s="1" t="s">
        <v>34029</v>
      </c>
      <c r="B1128" s="1" t="s">
        <v>18190</v>
      </c>
      <c r="C1128" s="1" t="s">
        <v>18191</v>
      </c>
      <c r="D1128" s="1" t="s">
        <v>16228</v>
      </c>
      <c r="E1128" t="s">
        <v>61</v>
      </c>
      <c r="G1128" t="s">
        <v>61</v>
      </c>
      <c r="H1128" t="s">
        <v>61</v>
      </c>
      <c r="I1128" t="s">
        <v>61</v>
      </c>
      <c r="J1128" t="s">
        <v>62</v>
      </c>
    </row>
    <row r="1129" spans="1:10" x14ac:dyDescent="0.2">
      <c r="A1129" s="1" t="s">
        <v>34030</v>
      </c>
      <c r="B1129" s="1" t="s">
        <v>18192</v>
      </c>
      <c r="C1129" s="1" t="s">
        <v>18193</v>
      </c>
      <c r="D1129" s="1" t="s">
        <v>16228</v>
      </c>
      <c r="E1129" t="s">
        <v>61</v>
      </c>
      <c r="G1129" t="s">
        <v>61</v>
      </c>
      <c r="H1129" t="s">
        <v>61</v>
      </c>
      <c r="I1129" t="s">
        <v>61</v>
      </c>
      <c r="J1129" t="s">
        <v>62</v>
      </c>
    </row>
    <row r="1130" spans="1:10" x14ac:dyDescent="0.2">
      <c r="A1130" s="1" t="s">
        <v>34031</v>
      </c>
      <c r="B1130" s="1" t="s">
        <v>18194</v>
      </c>
      <c r="C1130" s="1" t="s">
        <v>18195</v>
      </c>
      <c r="D1130" s="1" t="s">
        <v>16228</v>
      </c>
      <c r="E1130" t="s">
        <v>61</v>
      </c>
      <c r="G1130" t="s">
        <v>62</v>
      </c>
      <c r="H1130" t="s">
        <v>61</v>
      </c>
      <c r="I1130" t="s">
        <v>61</v>
      </c>
      <c r="J1130" t="s">
        <v>62</v>
      </c>
    </row>
    <row r="1131" spans="1:10" x14ac:dyDescent="0.2">
      <c r="A1131" s="1" t="s">
        <v>34032</v>
      </c>
      <c r="B1131" s="1" t="s">
        <v>18196</v>
      </c>
      <c r="C1131" s="1" t="s">
        <v>18197</v>
      </c>
      <c r="D1131" s="1" t="s">
        <v>16228</v>
      </c>
      <c r="E1131" t="s">
        <v>61</v>
      </c>
      <c r="G1131" t="s">
        <v>61</v>
      </c>
      <c r="H1131" t="s">
        <v>62</v>
      </c>
      <c r="I1131" t="s">
        <v>61</v>
      </c>
      <c r="J1131" t="s">
        <v>62</v>
      </c>
    </row>
    <row r="1132" spans="1:10" x14ac:dyDescent="0.2">
      <c r="A1132" s="1" t="s">
        <v>34033</v>
      </c>
      <c r="B1132" s="1" t="s">
        <v>18198</v>
      </c>
      <c r="C1132" s="1" t="s">
        <v>18199</v>
      </c>
      <c r="D1132" s="1" t="s">
        <v>16228</v>
      </c>
      <c r="E1132" t="s">
        <v>62</v>
      </c>
      <c r="G1132" t="s">
        <v>62</v>
      </c>
      <c r="H1132" t="s">
        <v>61</v>
      </c>
      <c r="I1132" t="s">
        <v>62</v>
      </c>
      <c r="J1132" t="s">
        <v>62</v>
      </c>
    </row>
    <row r="1133" spans="1:10" x14ac:dyDescent="0.2">
      <c r="A1133" s="1" t="s">
        <v>34034</v>
      </c>
      <c r="B1133" s="1" t="s">
        <v>18200</v>
      </c>
      <c r="C1133" s="1" t="s">
        <v>18201</v>
      </c>
      <c r="D1133" s="1" t="s">
        <v>16228</v>
      </c>
      <c r="E1133" t="s">
        <v>61</v>
      </c>
      <c r="G1133" t="s">
        <v>61</v>
      </c>
      <c r="H1133" t="s">
        <v>61</v>
      </c>
      <c r="I1133" t="s">
        <v>61</v>
      </c>
      <c r="J1133" t="s">
        <v>62</v>
      </c>
    </row>
    <row r="1134" spans="1:10" x14ac:dyDescent="0.2">
      <c r="A1134" s="1" t="s">
        <v>34035</v>
      </c>
      <c r="B1134" s="1" t="s">
        <v>18202</v>
      </c>
      <c r="C1134" s="1" t="s">
        <v>18203</v>
      </c>
      <c r="D1134" s="1" t="s">
        <v>16228</v>
      </c>
      <c r="E1134" t="s">
        <v>61</v>
      </c>
      <c r="G1134" t="s">
        <v>61</v>
      </c>
      <c r="H1134" t="s">
        <v>61</v>
      </c>
      <c r="I1134" t="s">
        <v>61</v>
      </c>
      <c r="J1134" t="s">
        <v>62</v>
      </c>
    </row>
    <row r="1135" spans="1:10" x14ac:dyDescent="0.2">
      <c r="A1135" s="1" t="s">
        <v>34036</v>
      </c>
      <c r="B1135" s="1" t="s">
        <v>18204</v>
      </c>
      <c r="C1135" s="1" t="s">
        <v>18205</v>
      </c>
      <c r="D1135" s="1" t="s">
        <v>16228</v>
      </c>
      <c r="E1135" t="s">
        <v>61</v>
      </c>
      <c r="G1135" t="s">
        <v>61</v>
      </c>
      <c r="H1135" t="s">
        <v>62</v>
      </c>
      <c r="I1135" t="s">
        <v>61</v>
      </c>
      <c r="J1135" t="s">
        <v>62</v>
      </c>
    </row>
    <row r="1136" spans="1:10" x14ac:dyDescent="0.2">
      <c r="A1136" s="1" t="s">
        <v>34037</v>
      </c>
      <c r="B1136" s="1" t="s">
        <v>18206</v>
      </c>
      <c r="C1136" s="1" t="s">
        <v>18207</v>
      </c>
      <c r="D1136" s="1" t="s">
        <v>16228</v>
      </c>
      <c r="E1136" t="s">
        <v>62</v>
      </c>
      <c r="G1136" t="s">
        <v>62</v>
      </c>
      <c r="H1136" t="s">
        <v>61</v>
      </c>
      <c r="I1136" t="s">
        <v>62</v>
      </c>
      <c r="J1136" t="s">
        <v>62</v>
      </c>
    </row>
    <row r="1137" spans="1:10" x14ac:dyDescent="0.2">
      <c r="A1137" s="1" t="s">
        <v>34038</v>
      </c>
      <c r="B1137" s="1" t="s">
        <v>18208</v>
      </c>
      <c r="C1137" s="1" t="s">
        <v>18209</v>
      </c>
      <c r="D1137" s="1" t="s">
        <v>16228</v>
      </c>
      <c r="E1137" t="s">
        <v>61</v>
      </c>
      <c r="G1137" t="s">
        <v>61</v>
      </c>
      <c r="H1137" t="s">
        <v>61</v>
      </c>
      <c r="I1137" t="s">
        <v>61</v>
      </c>
      <c r="J1137" t="s">
        <v>62</v>
      </c>
    </row>
    <row r="1138" spans="1:10" x14ac:dyDescent="0.2">
      <c r="A1138" s="1" t="s">
        <v>34039</v>
      </c>
      <c r="B1138" s="1" t="s">
        <v>18210</v>
      </c>
      <c r="C1138" s="1" t="s">
        <v>18211</v>
      </c>
      <c r="D1138" s="1" t="s">
        <v>16228</v>
      </c>
      <c r="E1138" t="s">
        <v>61</v>
      </c>
      <c r="G1138" t="s">
        <v>61</v>
      </c>
      <c r="H1138" t="s">
        <v>61</v>
      </c>
      <c r="I1138" t="s">
        <v>61</v>
      </c>
      <c r="J1138" t="s">
        <v>62</v>
      </c>
    </row>
    <row r="1139" spans="1:10" x14ac:dyDescent="0.2">
      <c r="A1139" s="1" t="s">
        <v>34040</v>
      </c>
      <c r="B1139" s="1" t="s">
        <v>18212</v>
      </c>
      <c r="C1139" s="1" t="s">
        <v>18213</v>
      </c>
      <c r="D1139" s="1" t="s">
        <v>16228</v>
      </c>
      <c r="E1139" t="s">
        <v>61</v>
      </c>
      <c r="G1139" t="s">
        <v>61</v>
      </c>
      <c r="H1139" t="s">
        <v>61</v>
      </c>
      <c r="I1139" t="s">
        <v>61</v>
      </c>
      <c r="J1139" t="s">
        <v>62</v>
      </c>
    </row>
    <row r="1140" spans="1:10" x14ac:dyDescent="0.2">
      <c r="A1140" s="1" t="s">
        <v>34041</v>
      </c>
      <c r="B1140" s="1" t="s">
        <v>18214</v>
      </c>
      <c r="C1140" s="1" t="s">
        <v>18215</v>
      </c>
      <c r="D1140" s="1" t="s">
        <v>16228</v>
      </c>
      <c r="E1140" t="s">
        <v>61</v>
      </c>
      <c r="G1140" t="s">
        <v>61</v>
      </c>
      <c r="H1140" t="s">
        <v>61</v>
      </c>
      <c r="I1140" t="s">
        <v>61</v>
      </c>
      <c r="J1140" t="s">
        <v>62</v>
      </c>
    </row>
    <row r="1141" spans="1:10" x14ac:dyDescent="0.2">
      <c r="A1141" s="1" t="s">
        <v>34042</v>
      </c>
      <c r="B1141" s="1" t="s">
        <v>18216</v>
      </c>
      <c r="C1141" s="1" t="s">
        <v>18217</v>
      </c>
      <c r="D1141" s="1" t="s">
        <v>16228</v>
      </c>
      <c r="E1141" t="s">
        <v>61</v>
      </c>
      <c r="G1141" t="s">
        <v>61</v>
      </c>
      <c r="H1141" t="s">
        <v>61</v>
      </c>
      <c r="I1141" t="s">
        <v>61</v>
      </c>
      <c r="J1141" t="s">
        <v>61</v>
      </c>
    </row>
    <row r="1142" spans="1:10" x14ac:dyDescent="0.2">
      <c r="A1142" s="1" t="s">
        <v>34043</v>
      </c>
      <c r="B1142" s="1" t="s">
        <v>18218</v>
      </c>
      <c r="C1142" s="1" t="s">
        <v>18219</v>
      </c>
      <c r="D1142" s="1" t="s">
        <v>16228</v>
      </c>
      <c r="E1142" t="s">
        <v>61</v>
      </c>
      <c r="G1142" t="s">
        <v>61</v>
      </c>
      <c r="H1142" t="s">
        <v>61</v>
      </c>
      <c r="I1142" t="s">
        <v>61</v>
      </c>
      <c r="J1142" t="s">
        <v>62</v>
      </c>
    </row>
    <row r="1143" spans="1:10" x14ac:dyDescent="0.2">
      <c r="A1143" s="1" t="s">
        <v>34044</v>
      </c>
      <c r="B1143" s="1" t="s">
        <v>18220</v>
      </c>
      <c r="C1143" s="1" t="s">
        <v>18221</v>
      </c>
      <c r="D1143" s="1" t="s">
        <v>16228</v>
      </c>
      <c r="E1143" t="s">
        <v>62</v>
      </c>
      <c r="G1143" t="s">
        <v>61</v>
      </c>
      <c r="H1143" t="s">
        <v>61</v>
      </c>
      <c r="I1143" t="s">
        <v>62</v>
      </c>
      <c r="J1143" t="s">
        <v>62</v>
      </c>
    </row>
    <row r="1144" spans="1:10" x14ac:dyDescent="0.2">
      <c r="A1144" s="1" t="s">
        <v>34045</v>
      </c>
      <c r="B1144" s="1" t="s">
        <v>18222</v>
      </c>
      <c r="C1144" s="1" t="s">
        <v>18223</v>
      </c>
      <c r="D1144" s="1" t="s">
        <v>16228</v>
      </c>
      <c r="E1144" t="s">
        <v>61</v>
      </c>
      <c r="G1144" t="s">
        <v>61</v>
      </c>
      <c r="H1144" t="s">
        <v>61</v>
      </c>
      <c r="I1144" t="s">
        <v>61</v>
      </c>
      <c r="J1144" t="s">
        <v>62</v>
      </c>
    </row>
    <row r="1145" spans="1:10" x14ac:dyDescent="0.2">
      <c r="A1145" s="1" t="s">
        <v>34046</v>
      </c>
      <c r="B1145" s="1" t="s">
        <v>18224</v>
      </c>
      <c r="C1145" s="1" t="s">
        <v>18225</v>
      </c>
      <c r="D1145" s="1" t="s">
        <v>16228</v>
      </c>
      <c r="E1145" t="s">
        <v>61</v>
      </c>
      <c r="G1145" t="s">
        <v>61</v>
      </c>
      <c r="H1145" t="s">
        <v>61</v>
      </c>
      <c r="I1145" t="s">
        <v>61</v>
      </c>
      <c r="J1145" t="s">
        <v>62</v>
      </c>
    </row>
    <row r="1146" spans="1:10" x14ac:dyDescent="0.2">
      <c r="A1146" s="1" t="s">
        <v>34047</v>
      </c>
      <c r="B1146" s="1" t="s">
        <v>18226</v>
      </c>
      <c r="C1146" s="1" t="s">
        <v>18227</v>
      </c>
      <c r="D1146" s="1" t="s">
        <v>16228</v>
      </c>
      <c r="E1146" t="s">
        <v>62</v>
      </c>
      <c r="G1146" t="s">
        <v>61</v>
      </c>
      <c r="H1146" t="s">
        <v>61</v>
      </c>
      <c r="I1146" t="s">
        <v>62</v>
      </c>
      <c r="J1146" t="s">
        <v>62</v>
      </c>
    </row>
    <row r="1147" spans="1:10" x14ac:dyDescent="0.2">
      <c r="A1147" s="1" t="s">
        <v>34048</v>
      </c>
      <c r="B1147" s="1" t="s">
        <v>18228</v>
      </c>
      <c r="C1147" s="1" t="s">
        <v>18229</v>
      </c>
      <c r="D1147" s="1" t="s">
        <v>16228</v>
      </c>
      <c r="E1147" t="s">
        <v>61</v>
      </c>
      <c r="G1147" t="s">
        <v>61</v>
      </c>
      <c r="H1147" t="s">
        <v>61</v>
      </c>
      <c r="I1147" t="s">
        <v>61</v>
      </c>
      <c r="J1147" t="s">
        <v>62</v>
      </c>
    </row>
    <row r="1148" spans="1:10" x14ac:dyDescent="0.2">
      <c r="A1148" s="1" t="s">
        <v>34049</v>
      </c>
      <c r="B1148" s="1" t="s">
        <v>18230</v>
      </c>
      <c r="C1148" s="1" t="s">
        <v>18231</v>
      </c>
      <c r="D1148" s="1" t="s">
        <v>16228</v>
      </c>
      <c r="E1148" t="s">
        <v>61</v>
      </c>
      <c r="G1148" t="s">
        <v>61</v>
      </c>
      <c r="H1148" t="s">
        <v>61</v>
      </c>
      <c r="I1148" t="s">
        <v>61</v>
      </c>
      <c r="J1148" t="s">
        <v>62</v>
      </c>
    </row>
    <row r="1149" spans="1:10" x14ac:dyDescent="0.2">
      <c r="A1149" s="1" t="s">
        <v>34050</v>
      </c>
      <c r="B1149" s="1" t="s">
        <v>18232</v>
      </c>
      <c r="C1149" s="1" t="s">
        <v>18233</v>
      </c>
      <c r="D1149" s="1" t="s">
        <v>16228</v>
      </c>
      <c r="E1149" t="s">
        <v>61</v>
      </c>
      <c r="G1149" t="s">
        <v>61</v>
      </c>
      <c r="H1149" t="s">
        <v>61</v>
      </c>
      <c r="I1149" t="s">
        <v>61</v>
      </c>
      <c r="J1149" t="s">
        <v>62</v>
      </c>
    </row>
    <row r="1150" spans="1:10" x14ac:dyDescent="0.2">
      <c r="A1150" s="1" t="s">
        <v>34051</v>
      </c>
      <c r="B1150" s="1" t="s">
        <v>18234</v>
      </c>
      <c r="C1150" s="1" t="s">
        <v>18235</v>
      </c>
      <c r="D1150" s="1" t="s">
        <v>16228</v>
      </c>
      <c r="E1150" t="s">
        <v>61</v>
      </c>
      <c r="G1150" t="s">
        <v>61</v>
      </c>
      <c r="H1150" t="s">
        <v>61</v>
      </c>
      <c r="I1150" t="s">
        <v>61</v>
      </c>
      <c r="J1150" t="s">
        <v>62</v>
      </c>
    </row>
    <row r="1151" spans="1:10" x14ac:dyDescent="0.2">
      <c r="A1151" s="1" t="s">
        <v>34052</v>
      </c>
      <c r="B1151" s="1" t="s">
        <v>18236</v>
      </c>
      <c r="C1151" s="1" t="s">
        <v>18237</v>
      </c>
      <c r="D1151" s="1" t="s">
        <v>16228</v>
      </c>
      <c r="E1151" t="s">
        <v>62</v>
      </c>
      <c r="G1151" t="s">
        <v>61</v>
      </c>
      <c r="H1151" t="s">
        <v>61</v>
      </c>
      <c r="I1151" t="s">
        <v>62</v>
      </c>
      <c r="J1151" t="s">
        <v>62</v>
      </c>
    </row>
    <row r="1152" spans="1:10" x14ac:dyDescent="0.2">
      <c r="A1152" s="1" t="s">
        <v>34053</v>
      </c>
      <c r="B1152" s="1" t="s">
        <v>18238</v>
      </c>
      <c r="C1152" s="1" t="s">
        <v>18239</v>
      </c>
      <c r="D1152" s="1" t="s">
        <v>16228</v>
      </c>
      <c r="E1152" t="s">
        <v>61</v>
      </c>
      <c r="G1152" t="s">
        <v>62</v>
      </c>
      <c r="H1152" t="s">
        <v>61</v>
      </c>
      <c r="I1152" t="s">
        <v>62</v>
      </c>
      <c r="J1152" t="s">
        <v>62</v>
      </c>
    </row>
    <row r="1153" spans="1:10" x14ac:dyDescent="0.2">
      <c r="A1153" s="1" t="s">
        <v>34054</v>
      </c>
      <c r="B1153" s="1" t="s">
        <v>18240</v>
      </c>
      <c r="C1153" s="1" t="s">
        <v>18241</v>
      </c>
      <c r="D1153" s="1" t="s">
        <v>16228</v>
      </c>
      <c r="E1153" t="s">
        <v>61</v>
      </c>
      <c r="G1153" t="s">
        <v>61</v>
      </c>
      <c r="H1153" t="s">
        <v>62</v>
      </c>
      <c r="I1153" t="s">
        <v>61</v>
      </c>
      <c r="J1153" t="s">
        <v>62</v>
      </c>
    </row>
    <row r="1154" spans="1:10" x14ac:dyDescent="0.2">
      <c r="A1154" s="1" t="s">
        <v>34055</v>
      </c>
      <c r="B1154" s="1" t="s">
        <v>18242</v>
      </c>
      <c r="C1154" s="1" t="s">
        <v>18243</v>
      </c>
      <c r="D1154" s="1" t="s">
        <v>16228</v>
      </c>
      <c r="E1154" t="s">
        <v>61</v>
      </c>
      <c r="G1154" t="s">
        <v>61</v>
      </c>
      <c r="H1154" t="s">
        <v>61</v>
      </c>
      <c r="I1154" t="s">
        <v>61</v>
      </c>
      <c r="J1154" t="s">
        <v>62</v>
      </c>
    </row>
    <row r="1155" spans="1:10" x14ac:dyDescent="0.2">
      <c r="A1155" s="1" t="s">
        <v>34056</v>
      </c>
      <c r="B1155" s="1" t="s">
        <v>18244</v>
      </c>
      <c r="C1155" s="1" t="s">
        <v>18245</v>
      </c>
      <c r="D1155" s="1" t="s">
        <v>16228</v>
      </c>
      <c r="E1155" t="s">
        <v>61</v>
      </c>
      <c r="G1155" t="s">
        <v>61</v>
      </c>
      <c r="H1155" t="s">
        <v>61</v>
      </c>
      <c r="I1155" t="s">
        <v>61</v>
      </c>
      <c r="J1155" t="s">
        <v>62</v>
      </c>
    </row>
    <row r="1156" spans="1:10" x14ac:dyDescent="0.2">
      <c r="A1156" s="1" t="s">
        <v>34057</v>
      </c>
      <c r="B1156" s="1" t="s">
        <v>18246</v>
      </c>
      <c r="C1156" s="1" t="s">
        <v>18247</v>
      </c>
      <c r="D1156" s="1" t="s">
        <v>16228</v>
      </c>
      <c r="E1156" t="s">
        <v>61</v>
      </c>
      <c r="G1156" t="s">
        <v>61</v>
      </c>
      <c r="H1156" t="s">
        <v>61</v>
      </c>
      <c r="I1156" t="s">
        <v>61</v>
      </c>
      <c r="J1156" t="s">
        <v>62</v>
      </c>
    </row>
    <row r="1157" spans="1:10" x14ac:dyDescent="0.2">
      <c r="A1157" s="1" t="s">
        <v>34058</v>
      </c>
      <c r="B1157" s="1" t="s">
        <v>18248</v>
      </c>
      <c r="C1157" s="1" t="s">
        <v>18249</v>
      </c>
      <c r="D1157" s="1" t="s">
        <v>16228</v>
      </c>
      <c r="E1157" t="s">
        <v>61</v>
      </c>
      <c r="G1157" t="s">
        <v>61</v>
      </c>
      <c r="H1157" t="s">
        <v>61</v>
      </c>
      <c r="I1157" t="s">
        <v>61</v>
      </c>
      <c r="J1157" t="s">
        <v>61</v>
      </c>
    </row>
    <row r="1158" spans="1:10" x14ac:dyDescent="0.2">
      <c r="A1158" s="1" t="s">
        <v>34059</v>
      </c>
      <c r="B1158" s="1" t="s">
        <v>18250</v>
      </c>
      <c r="C1158" s="1" t="s">
        <v>18251</v>
      </c>
      <c r="D1158" s="1" t="s">
        <v>16228</v>
      </c>
      <c r="E1158" t="s">
        <v>62</v>
      </c>
      <c r="G1158" t="s">
        <v>61</v>
      </c>
      <c r="H1158" t="s">
        <v>61</v>
      </c>
      <c r="I1158" t="s">
        <v>62</v>
      </c>
      <c r="J1158" t="s">
        <v>62</v>
      </c>
    </row>
    <row r="1159" spans="1:10" x14ac:dyDescent="0.2">
      <c r="A1159" s="1" t="s">
        <v>34060</v>
      </c>
      <c r="B1159" s="1" t="s">
        <v>18252</v>
      </c>
      <c r="C1159" s="1" t="s">
        <v>18253</v>
      </c>
      <c r="D1159" s="1" t="s">
        <v>16228</v>
      </c>
      <c r="E1159" t="s">
        <v>61</v>
      </c>
      <c r="G1159" t="s">
        <v>61</v>
      </c>
      <c r="H1159" t="s">
        <v>61</v>
      </c>
      <c r="I1159" t="s">
        <v>61</v>
      </c>
      <c r="J1159" t="s">
        <v>62</v>
      </c>
    </row>
    <row r="1160" spans="1:10" x14ac:dyDescent="0.2">
      <c r="A1160" s="1" t="s">
        <v>34061</v>
      </c>
      <c r="B1160" s="1" t="s">
        <v>18254</v>
      </c>
      <c r="C1160" s="1" t="s">
        <v>18255</v>
      </c>
      <c r="D1160" s="1" t="s">
        <v>16228</v>
      </c>
      <c r="E1160" t="s">
        <v>61</v>
      </c>
      <c r="G1160" t="s">
        <v>61</v>
      </c>
      <c r="H1160" t="s">
        <v>61</v>
      </c>
      <c r="I1160" t="s">
        <v>61</v>
      </c>
      <c r="J1160" t="s">
        <v>62</v>
      </c>
    </row>
    <row r="1161" spans="1:10" x14ac:dyDescent="0.2">
      <c r="A1161" s="1" t="s">
        <v>34062</v>
      </c>
      <c r="B1161" s="1" t="s">
        <v>18256</v>
      </c>
      <c r="C1161" s="1" t="s">
        <v>18257</v>
      </c>
      <c r="D1161" s="1" t="s">
        <v>16228</v>
      </c>
      <c r="E1161" t="s">
        <v>62</v>
      </c>
      <c r="G1161" t="s">
        <v>61</v>
      </c>
      <c r="H1161" t="s">
        <v>61</v>
      </c>
      <c r="I1161" t="s">
        <v>61</v>
      </c>
      <c r="J1161" t="s">
        <v>62</v>
      </c>
    </row>
    <row r="1162" spans="1:10" x14ac:dyDescent="0.2">
      <c r="A1162" s="1" t="s">
        <v>34063</v>
      </c>
      <c r="B1162" s="1" t="s">
        <v>18258</v>
      </c>
      <c r="C1162" s="1" t="s">
        <v>18259</v>
      </c>
      <c r="D1162" s="1" t="s">
        <v>16228</v>
      </c>
      <c r="E1162" t="s">
        <v>61</v>
      </c>
      <c r="G1162" t="s">
        <v>61</v>
      </c>
      <c r="H1162" t="s">
        <v>61</v>
      </c>
      <c r="I1162" t="s">
        <v>61</v>
      </c>
      <c r="J1162" t="s">
        <v>62</v>
      </c>
    </row>
    <row r="1163" spans="1:10" x14ac:dyDescent="0.2">
      <c r="A1163" s="1" t="s">
        <v>34064</v>
      </c>
      <c r="B1163" s="1" t="s">
        <v>18260</v>
      </c>
      <c r="C1163" s="1" t="s">
        <v>18261</v>
      </c>
      <c r="D1163" s="1" t="s">
        <v>16228</v>
      </c>
      <c r="E1163" t="s">
        <v>61</v>
      </c>
      <c r="G1163" t="s">
        <v>61</v>
      </c>
      <c r="H1163" t="s">
        <v>61</v>
      </c>
      <c r="I1163" t="s">
        <v>61</v>
      </c>
      <c r="J1163" t="s">
        <v>62</v>
      </c>
    </row>
    <row r="1164" spans="1:10" x14ac:dyDescent="0.2">
      <c r="A1164" s="1" t="s">
        <v>34065</v>
      </c>
      <c r="B1164" s="1" t="s">
        <v>18262</v>
      </c>
      <c r="C1164" s="1" t="s">
        <v>18263</v>
      </c>
      <c r="D1164" s="1" t="s">
        <v>16228</v>
      </c>
      <c r="E1164" t="s">
        <v>62</v>
      </c>
      <c r="G1164" t="s">
        <v>61</v>
      </c>
      <c r="H1164" t="s">
        <v>61</v>
      </c>
      <c r="I1164" t="s">
        <v>62</v>
      </c>
      <c r="J1164" t="s">
        <v>62</v>
      </c>
    </row>
    <row r="1165" spans="1:10" x14ac:dyDescent="0.2">
      <c r="A1165" s="1" t="s">
        <v>34066</v>
      </c>
      <c r="B1165" s="1" t="s">
        <v>18264</v>
      </c>
      <c r="C1165" s="1" t="s">
        <v>18265</v>
      </c>
      <c r="D1165" s="1" t="s">
        <v>16228</v>
      </c>
      <c r="E1165" t="s">
        <v>61</v>
      </c>
      <c r="G1165" t="s">
        <v>61</v>
      </c>
      <c r="H1165" t="s">
        <v>61</v>
      </c>
      <c r="I1165" t="s">
        <v>61</v>
      </c>
      <c r="J1165" t="s">
        <v>62</v>
      </c>
    </row>
    <row r="1166" spans="1:10" x14ac:dyDescent="0.2">
      <c r="A1166" s="1" t="s">
        <v>34067</v>
      </c>
      <c r="B1166" s="1" t="s">
        <v>18266</v>
      </c>
      <c r="C1166" s="1" t="s">
        <v>18267</v>
      </c>
      <c r="D1166" s="1" t="s">
        <v>16228</v>
      </c>
      <c r="E1166" t="s">
        <v>61</v>
      </c>
      <c r="G1166" t="s">
        <v>61</v>
      </c>
      <c r="H1166" t="s">
        <v>61</v>
      </c>
      <c r="I1166" t="s">
        <v>61</v>
      </c>
      <c r="J1166" t="s">
        <v>62</v>
      </c>
    </row>
    <row r="1167" spans="1:10" x14ac:dyDescent="0.2">
      <c r="A1167" s="1" t="s">
        <v>34068</v>
      </c>
      <c r="B1167" s="1" t="s">
        <v>18268</v>
      </c>
      <c r="C1167" s="1" t="s">
        <v>18269</v>
      </c>
      <c r="D1167" s="1" t="s">
        <v>16228</v>
      </c>
      <c r="E1167" t="s">
        <v>61</v>
      </c>
      <c r="F1167" t="s">
        <v>61</v>
      </c>
      <c r="G1167" t="s">
        <v>61</v>
      </c>
      <c r="H1167" t="s">
        <v>61</v>
      </c>
      <c r="I1167" t="s">
        <v>61</v>
      </c>
      <c r="J1167" t="s">
        <v>62</v>
      </c>
    </row>
    <row r="1168" spans="1:10" x14ac:dyDescent="0.2">
      <c r="A1168" s="1" t="s">
        <v>34069</v>
      </c>
      <c r="B1168" s="1" t="s">
        <v>18270</v>
      </c>
      <c r="C1168" s="1" t="s">
        <v>18271</v>
      </c>
      <c r="D1168" s="1" t="s">
        <v>16228</v>
      </c>
      <c r="E1168" t="s">
        <v>61</v>
      </c>
      <c r="F1168" t="s">
        <v>61</v>
      </c>
      <c r="G1168" t="s">
        <v>61</v>
      </c>
      <c r="H1168" t="s">
        <v>61</v>
      </c>
      <c r="I1168" t="s">
        <v>61</v>
      </c>
      <c r="J1168" t="s">
        <v>62</v>
      </c>
    </row>
    <row r="1169" spans="1:10" x14ac:dyDescent="0.2">
      <c r="A1169" s="1" t="s">
        <v>34070</v>
      </c>
      <c r="B1169" s="1" t="s">
        <v>18272</v>
      </c>
      <c r="C1169" s="1" t="s">
        <v>18273</v>
      </c>
      <c r="D1169" s="1" t="s">
        <v>16228</v>
      </c>
      <c r="E1169" t="s">
        <v>61</v>
      </c>
      <c r="F1169" t="s">
        <v>61</v>
      </c>
      <c r="G1169" t="s">
        <v>61</v>
      </c>
      <c r="H1169" t="s">
        <v>61</v>
      </c>
      <c r="I1169" t="s">
        <v>61</v>
      </c>
      <c r="J1169" t="s">
        <v>62</v>
      </c>
    </row>
    <row r="1170" spans="1:10" x14ac:dyDescent="0.2">
      <c r="A1170" s="1" t="s">
        <v>34071</v>
      </c>
      <c r="B1170" s="1" t="s">
        <v>18274</v>
      </c>
      <c r="C1170" s="1" t="s">
        <v>18275</v>
      </c>
      <c r="D1170" s="1" t="s">
        <v>16228</v>
      </c>
      <c r="E1170" t="s">
        <v>62</v>
      </c>
      <c r="F1170" t="s">
        <v>61</v>
      </c>
      <c r="G1170" t="s">
        <v>61</v>
      </c>
      <c r="H1170" t="s">
        <v>61</v>
      </c>
      <c r="I1170" t="s">
        <v>62</v>
      </c>
      <c r="J1170" t="s">
        <v>62</v>
      </c>
    </row>
    <row r="1171" spans="1:10" x14ac:dyDescent="0.2">
      <c r="A1171" s="1" t="s">
        <v>34072</v>
      </c>
      <c r="B1171" s="1" t="s">
        <v>18276</v>
      </c>
      <c r="C1171" s="1" t="s">
        <v>18277</v>
      </c>
      <c r="D1171" s="1" t="s">
        <v>16228</v>
      </c>
      <c r="E1171" t="s">
        <v>61</v>
      </c>
      <c r="F1171" t="s">
        <v>61</v>
      </c>
      <c r="G1171" t="s">
        <v>61</v>
      </c>
      <c r="H1171" t="s">
        <v>61</v>
      </c>
      <c r="I1171" t="s">
        <v>61</v>
      </c>
      <c r="J1171" t="s">
        <v>62</v>
      </c>
    </row>
    <row r="1172" spans="1:10" x14ac:dyDescent="0.2">
      <c r="A1172" s="1" t="s">
        <v>34073</v>
      </c>
      <c r="B1172" s="1" t="s">
        <v>18278</v>
      </c>
      <c r="C1172" s="1" t="s">
        <v>18279</v>
      </c>
      <c r="D1172" s="1" t="s">
        <v>16228</v>
      </c>
      <c r="E1172" t="s">
        <v>61</v>
      </c>
      <c r="F1172" t="s">
        <v>61</v>
      </c>
      <c r="G1172" t="s">
        <v>61</v>
      </c>
      <c r="H1172" t="s">
        <v>62</v>
      </c>
      <c r="I1172" t="s">
        <v>61</v>
      </c>
      <c r="J1172" t="s">
        <v>61</v>
      </c>
    </row>
    <row r="1173" spans="1:10" x14ac:dyDescent="0.2">
      <c r="A1173" s="1" t="s">
        <v>34074</v>
      </c>
      <c r="B1173" s="1" t="s">
        <v>18280</v>
      </c>
      <c r="C1173" s="1" t="s">
        <v>18281</v>
      </c>
      <c r="D1173" s="1" t="s">
        <v>16228</v>
      </c>
      <c r="E1173" t="s">
        <v>62</v>
      </c>
      <c r="F1173" t="s">
        <v>61</v>
      </c>
      <c r="G1173" t="s">
        <v>61</v>
      </c>
      <c r="H1173" t="s">
        <v>61</v>
      </c>
      <c r="I1173" t="s">
        <v>62</v>
      </c>
      <c r="J1173" t="s">
        <v>62</v>
      </c>
    </row>
    <row r="1174" spans="1:10" x14ac:dyDescent="0.2">
      <c r="A1174" s="1" t="s">
        <v>34075</v>
      </c>
      <c r="B1174" s="1" t="s">
        <v>18282</v>
      </c>
      <c r="C1174" s="1" t="s">
        <v>18283</v>
      </c>
      <c r="D1174" s="1" t="s">
        <v>16228</v>
      </c>
      <c r="E1174" t="s">
        <v>61</v>
      </c>
      <c r="F1174" t="s">
        <v>62</v>
      </c>
      <c r="G1174" t="s">
        <v>62</v>
      </c>
      <c r="H1174" t="s">
        <v>61</v>
      </c>
      <c r="I1174" t="s">
        <v>62</v>
      </c>
      <c r="J1174" t="s">
        <v>62</v>
      </c>
    </row>
    <row r="1175" spans="1:10" x14ac:dyDescent="0.2">
      <c r="A1175" s="1" t="s">
        <v>34076</v>
      </c>
      <c r="B1175" s="1" t="s">
        <v>18284</v>
      </c>
      <c r="C1175" s="1" t="s">
        <v>18285</v>
      </c>
      <c r="D1175" s="1" t="s">
        <v>16228</v>
      </c>
      <c r="E1175" t="s">
        <v>61</v>
      </c>
      <c r="F1175" t="s">
        <v>61</v>
      </c>
      <c r="G1175" t="s">
        <v>61</v>
      </c>
      <c r="H1175" t="s">
        <v>61</v>
      </c>
      <c r="I1175" t="s">
        <v>61</v>
      </c>
      <c r="J1175" t="s">
        <v>62</v>
      </c>
    </row>
    <row r="1176" spans="1:10" x14ac:dyDescent="0.2">
      <c r="A1176" s="1" t="s">
        <v>34077</v>
      </c>
      <c r="B1176" s="1" t="s">
        <v>18286</v>
      </c>
      <c r="C1176" s="1" t="s">
        <v>18287</v>
      </c>
      <c r="D1176" s="1" t="s">
        <v>16228</v>
      </c>
      <c r="E1176" t="s">
        <v>62</v>
      </c>
      <c r="F1176" t="s">
        <v>62</v>
      </c>
      <c r="G1176" t="s">
        <v>62</v>
      </c>
      <c r="H1176" t="s">
        <v>61</v>
      </c>
      <c r="I1176" t="s">
        <v>61</v>
      </c>
      <c r="J1176" t="s">
        <v>62</v>
      </c>
    </row>
    <row r="1177" spans="1:10" x14ac:dyDescent="0.2">
      <c r="A1177" s="1" t="s">
        <v>34078</v>
      </c>
      <c r="B1177" s="1" t="s">
        <v>18288</v>
      </c>
      <c r="C1177" s="1" t="s">
        <v>18289</v>
      </c>
      <c r="D1177" s="1" t="s">
        <v>16228</v>
      </c>
      <c r="E1177" t="s">
        <v>61</v>
      </c>
      <c r="F1177" t="s">
        <v>62</v>
      </c>
      <c r="G1177" t="s">
        <v>62</v>
      </c>
      <c r="H1177" t="s">
        <v>61</v>
      </c>
      <c r="I1177" t="s">
        <v>61</v>
      </c>
      <c r="J1177" t="s">
        <v>62</v>
      </c>
    </row>
    <row r="1178" spans="1:10" x14ac:dyDescent="0.2">
      <c r="A1178" s="1" t="s">
        <v>34079</v>
      </c>
      <c r="B1178" s="1" t="s">
        <v>18290</v>
      </c>
      <c r="C1178" s="1" t="s">
        <v>18291</v>
      </c>
      <c r="D1178" s="1" t="s">
        <v>16228</v>
      </c>
      <c r="E1178" t="s">
        <v>61</v>
      </c>
      <c r="F1178" t="s">
        <v>61</v>
      </c>
      <c r="G1178" t="s">
        <v>61</v>
      </c>
      <c r="H1178" t="s">
        <v>62</v>
      </c>
      <c r="I1178" t="s">
        <v>61</v>
      </c>
      <c r="J1178" t="s">
        <v>62</v>
      </c>
    </row>
    <row r="1179" spans="1:10" x14ac:dyDescent="0.2">
      <c r="A1179" s="1" t="s">
        <v>34080</v>
      </c>
      <c r="B1179" s="1" t="s">
        <v>18292</v>
      </c>
      <c r="C1179" s="1" t="s">
        <v>18293</v>
      </c>
      <c r="D1179" s="1" t="s">
        <v>16228</v>
      </c>
      <c r="E1179" t="s">
        <v>61</v>
      </c>
      <c r="F1179" t="s">
        <v>61</v>
      </c>
      <c r="G1179" t="s">
        <v>61</v>
      </c>
      <c r="H1179" t="s">
        <v>61</v>
      </c>
      <c r="I1179" t="s">
        <v>61</v>
      </c>
      <c r="J1179" t="s">
        <v>62</v>
      </c>
    </row>
    <row r="1180" spans="1:10" x14ac:dyDescent="0.2">
      <c r="A1180" s="1" t="s">
        <v>34081</v>
      </c>
      <c r="B1180" s="1" t="s">
        <v>18294</v>
      </c>
      <c r="C1180" s="1" t="s">
        <v>18295</v>
      </c>
      <c r="D1180" s="1" t="s">
        <v>16228</v>
      </c>
      <c r="E1180" t="s">
        <v>62</v>
      </c>
      <c r="F1180" t="s">
        <v>62</v>
      </c>
      <c r="G1180" t="s">
        <v>62</v>
      </c>
      <c r="H1180" t="s">
        <v>61</v>
      </c>
      <c r="I1180" t="s">
        <v>62</v>
      </c>
      <c r="J1180" t="s">
        <v>62</v>
      </c>
    </row>
    <row r="1181" spans="1:10" x14ac:dyDescent="0.2">
      <c r="A1181" s="1" t="s">
        <v>34082</v>
      </c>
      <c r="B1181" s="1" t="s">
        <v>18296</v>
      </c>
      <c r="C1181" s="1" t="s">
        <v>18297</v>
      </c>
      <c r="D1181" s="1" t="s">
        <v>16228</v>
      </c>
      <c r="E1181" t="s">
        <v>62</v>
      </c>
      <c r="F1181" t="s">
        <v>62</v>
      </c>
      <c r="G1181" t="s">
        <v>62</v>
      </c>
      <c r="H1181" t="s">
        <v>61</v>
      </c>
      <c r="I1181" t="s">
        <v>62</v>
      </c>
      <c r="J1181" t="s">
        <v>62</v>
      </c>
    </row>
    <row r="1182" spans="1:10" x14ac:dyDescent="0.2">
      <c r="A1182" s="1" t="s">
        <v>34083</v>
      </c>
      <c r="B1182" s="1" t="s">
        <v>18298</v>
      </c>
      <c r="C1182" s="1" t="s">
        <v>18299</v>
      </c>
      <c r="D1182" s="1" t="s">
        <v>16228</v>
      </c>
      <c r="E1182" t="s">
        <v>61</v>
      </c>
      <c r="F1182" t="s">
        <v>61</v>
      </c>
      <c r="G1182" t="s">
        <v>61</v>
      </c>
      <c r="H1182" t="s">
        <v>61</v>
      </c>
      <c r="I1182" t="s">
        <v>61</v>
      </c>
      <c r="J1182" t="s">
        <v>62</v>
      </c>
    </row>
    <row r="1183" spans="1:10" x14ac:dyDescent="0.2">
      <c r="A1183" s="1" t="s">
        <v>34084</v>
      </c>
      <c r="B1183" s="1" t="s">
        <v>18300</v>
      </c>
      <c r="C1183" s="1" t="s">
        <v>18301</v>
      </c>
      <c r="D1183" s="1" t="s">
        <v>16228</v>
      </c>
      <c r="E1183" t="s">
        <v>62</v>
      </c>
      <c r="F1183" t="s">
        <v>62</v>
      </c>
      <c r="G1183" t="s">
        <v>62</v>
      </c>
      <c r="H1183" t="s">
        <v>61</v>
      </c>
      <c r="I1183" t="s">
        <v>62</v>
      </c>
      <c r="J1183" t="s">
        <v>62</v>
      </c>
    </row>
    <row r="1184" spans="1:10" x14ac:dyDescent="0.2">
      <c r="A1184" s="1" t="s">
        <v>34085</v>
      </c>
      <c r="B1184" s="1" t="s">
        <v>18302</v>
      </c>
      <c r="C1184" s="1" t="s">
        <v>18303</v>
      </c>
      <c r="D1184" s="1" t="s">
        <v>16228</v>
      </c>
      <c r="E1184" t="s">
        <v>61</v>
      </c>
      <c r="F1184" t="s">
        <v>61</v>
      </c>
      <c r="G1184" t="s">
        <v>61</v>
      </c>
      <c r="H1184" t="s">
        <v>61</v>
      </c>
      <c r="I1184" t="s">
        <v>61</v>
      </c>
      <c r="J1184" t="s">
        <v>62</v>
      </c>
    </row>
    <row r="1185" spans="1:10" x14ac:dyDescent="0.2">
      <c r="A1185" s="1" t="s">
        <v>34086</v>
      </c>
      <c r="B1185" s="1" t="s">
        <v>18304</v>
      </c>
      <c r="C1185" s="1" t="s">
        <v>18305</v>
      </c>
      <c r="D1185" s="1" t="s">
        <v>16228</v>
      </c>
      <c r="E1185" t="s">
        <v>61</v>
      </c>
      <c r="F1185" t="s">
        <v>61</v>
      </c>
      <c r="G1185" t="s">
        <v>61</v>
      </c>
      <c r="H1185" t="s">
        <v>62</v>
      </c>
      <c r="I1185" t="s">
        <v>61</v>
      </c>
      <c r="J1185" t="s">
        <v>62</v>
      </c>
    </row>
    <row r="1186" spans="1:10" x14ac:dyDescent="0.2">
      <c r="A1186" s="1" t="s">
        <v>34087</v>
      </c>
      <c r="B1186" s="1" t="s">
        <v>18306</v>
      </c>
      <c r="C1186" s="1" t="s">
        <v>18307</v>
      </c>
      <c r="D1186" s="1" t="s">
        <v>16228</v>
      </c>
      <c r="E1186" t="s">
        <v>62</v>
      </c>
      <c r="F1186" t="s">
        <v>62</v>
      </c>
      <c r="G1186" t="s">
        <v>62</v>
      </c>
      <c r="H1186" t="s">
        <v>61</v>
      </c>
      <c r="I1186" t="s">
        <v>62</v>
      </c>
      <c r="J1186" t="s">
        <v>62</v>
      </c>
    </row>
    <row r="1187" spans="1:10" x14ac:dyDescent="0.2">
      <c r="A1187" s="1" t="s">
        <v>34088</v>
      </c>
      <c r="B1187" s="1" t="s">
        <v>18308</v>
      </c>
      <c r="C1187" s="1" t="s">
        <v>18309</v>
      </c>
      <c r="D1187" s="1" t="s">
        <v>16228</v>
      </c>
      <c r="E1187" t="s">
        <v>62</v>
      </c>
      <c r="F1187" t="s">
        <v>61</v>
      </c>
      <c r="G1187" t="s">
        <v>61</v>
      </c>
      <c r="H1187" t="s">
        <v>61</v>
      </c>
      <c r="I1187" t="s">
        <v>62</v>
      </c>
      <c r="J1187" t="s">
        <v>62</v>
      </c>
    </row>
    <row r="1188" spans="1:10" x14ac:dyDescent="0.2">
      <c r="A1188" s="1" t="s">
        <v>34089</v>
      </c>
      <c r="B1188" s="1" t="s">
        <v>18310</v>
      </c>
      <c r="C1188" s="1" t="s">
        <v>18311</v>
      </c>
      <c r="D1188" s="1" t="s">
        <v>16228</v>
      </c>
      <c r="E1188" t="s">
        <v>61</v>
      </c>
      <c r="F1188" t="s">
        <v>61</v>
      </c>
      <c r="G1188" t="s">
        <v>61</v>
      </c>
      <c r="H1188" t="s">
        <v>61</v>
      </c>
      <c r="I1188" t="s">
        <v>61</v>
      </c>
      <c r="J1188" t="s">
        <v>62</v>
      </c>
    </row>
    <row r="1189" spans="1:10" x14ac:dyDescent="0.2">
      <c r="A1189" s="1" t="s">
        <v>34090</v>
      </c>
      <c r="B1189" s="1" t="s">
        <v>18312</v>
      </c>
      <c r="C1189" s="1" t="s">
        <v>18313</v>
      </c>
      <c r="D1189" s="1" t="s">
        <v>16228</v>
      </c>
      <c r="E1189" t="s">
        <v>61</v>
      </c>
      <c r="F1189" t="s">
        <v>61</v>
      </c>
      <c r="G1189" t="s">
        <v>61</v>
      </c>
      <c r="H1189" t="s">
        <v>61</v>
      </c>
      <c r="I1189" t="s">
        <v>61</v>
      </c>
      <c r="J1189" t="s">
        <v>62</v>
      </c>
    </row>
    <row r="1190" spans="1:10" x14ac:dyDescent="0.2">
      <c r="A1190" s="1" t="s">
        <v>34091</v>
      </c>
      <c r="B1190" s="1" t="s">
        <v>18314</v>
      </c>
      <c r="C1190" s="1" t="s">
        <v>18315</v>
      </c>
      <c r="D1190" s="1" t="s">
        <v>16228</v>
      </c>
      <c r="E1190" t="s">
        <v>62</v>
      </c>
      <c r="F1190" t="s">
        <v>62</v>
      </c>
      <c r="G1190" t="s">
        <v>62</v>
      </c>
      <c r="H1190" t="s">
        <v>61</v>
      </c>
      <c r="I1190" t="s">
        <v>61</v>
      </c>
      <c r="J1190" t="s">
        <v>62</v>
      </c>
    </row>
    <row r="1191" spans="1:10" x14ac:dyDescent="0.2">
      <c r="A1191" s="1" t="s">
        <v>34092</v>
      </c>
      <c r="B1191" s="1" t="s">
        <v>18316</v>
      </c>
      <c r="C1191" s="1" t="s">
        <v>18317</v>
      </c>
      <c r="D1191" s="1" t="s">
        <v>16228</v>
      </c>
      <c r="E1191" t="s">
        <v>62</v>
      </c>
      <c r="F1191" t="s">
        <v>62</v>
      </c>
      <c r="G1191" t="s">
        <v>62</v>
      </c>
      <c r="H1191" t="s">
        <v>61</v>
      </c>
      <c r="I1191" t="s">
        <v>62</v>
      </c>
      <c r="J1191" t="s">
        <v>62</v>
      </c>
    </row>
    <row r="1192" spans="1:10" x14ac:dyDescent="0.2">
      <c r="A1192" s="1" t="s">
        <v>34093</v>
      </c>
      <c r="B1192" s="1" t="s">
        <v>18318</v>
      </c>
      <c r="C1192" s="1" t="s">
        <v>18319</v>
      </c>
      <c r="D1192" s="1" t="s">
        <v>16228</v>
      </c>
      <c r="E1192" t="s">
        <v>61</v>
      </c>
      <c r="F1192" t="s">
        <v>61</v>
      </c>
      <c r="G1192" t="s">
        <v>61</v>
      </c>
      <c r="H1192" t="s">
        <v>61</v>
      </c>
      <c r="I1192" t="s">
        <v>61</v>
      </c>
      <c r="J1192" t="s">
        <v>62</v>
      </c>
    </row>
    <row r="1193" spans="1:10" x14ac:dyDescent="0.2">
      <c r="A1193" s="1" t="s">
        <v>34094</v>
      </c>
      <c r="B1193" s="1" t="s">
        <v>18320</v>
      </c>
      <c r="C1193" s="1" t="s">
        <v>18321</v>
      </c>
      <c r="D1193" s="1" t="s">
        <v>16228</v>
      </c>
      <c r="E1193" t="s">
        <v>61</v>
      </c>
      <c r="F1193" t="s">
        <v>61</v>
      </c>
      <c r="G1193" t="s">
        <v>61</v>
      </c>
      <c r="H1193" t="s">
        <v>61</v>
      </c>
      <c r="I1193" t="s">
        <v>61</v>
      </c>
      <c r="J1193" t="s">
        <v>62</v>
      </c>
    </row>
    <row r="1194" spans="1:10" x14ac:dyDescent="0.2">
      <c r="A1194" s="1" t="s">
        <v>34095</v>
      </c>
      <c r="B1194" s="1" t="s">
        <v>18322</v>
      </c>
      <c r="C1194" s="1" t="s">
        <v>18323</v>
      </c>
      <c r="D1194" s="1" t="s">
        <v>16228</v>
      </c>
      <c r="E1194" t="s">
        <v>62</v>
      </c>
      <c r="F1194" t="s">
        <v>61</v>
      </c>
      <c r="G1194" t="s">
        <v>62</v>
      </c>
      <c r="H1194" t="s">
        <v>61</v>
      </c>
      <c r="I1194" t="s">
        <v>62</v>
      </c>
      <c r="J1194" t="s">
        <v>62</v>
      </c>
    </row>
    <row r="1195" spans="1:10" x14ac:dyDescent="0.2">
      <c r="A1195" s="1" t="s">
        <v>34096</v>
      </c>
      <c r="B1195" s="1" t="s">
        <v>18324</v>
      </c>
      <c r="C1195" s="1" t="s">
        <v>18325</v>
      </c>
      <c r="D1195" s="1" t="s">
        <v>16228</v>
      </c>
      <c r="E1195" t="s">
        <v>62</v>
      </c>
      <c r="F1195" t="s">
        <v>62</v>
      </c>
      <c r="G1195" t="s">
        <v>62</v>
      </c>
      <c r="H1195" t="s">
        <v>61</v>
      </c>
      <c r="I1195" t="s">
        <v>62</v>
      </c>
      <c r="J1195" t="s">
        <v>62</v>
      </c>
    </row>
    <row r="1196" spans="1:10" x14ac:dyDescent="0.2">
      <c r="A1196" s="1" t="s">
        <v>34097</v>
      </c>
      <c r="B1196" s="1" t="s">
        <v>18326</v>
      </c>
      <c r="C1196" s="1" t="s">
        <v>18327</v>
      </c>
      <c r="D1196" s="1" t="s">
        <v>16228</v>
      </c>
      <c r="E1196" t="s">
        <v>62</v>
      </c>
      <c r="F1196" t="s">
        <v>62</v>
      </c>
      <c r="G1196" t="s">
        <v>62</v>
      </c>
      <c r="H1196" t="s">
        <v>61</v>
      </c>
      <c r="I1196" t="s">
        <v>62</v>
      </c>
      <c r="J1196" t="s">
        <v>62</v>
      </c>
    </row>
    <row r="1197" spans="1:10" x14ac:dyDescent="0.2">
      <c r="A1197" s="1" t="s">
        <v>34098</v>
      </c>
      <c r="B1197" s="1" t="s">
        <v>18328</v>
      </c>
      <c r="C1197" s="1" t="s">
        <v>18329</v>
      </c>
      <c r="D1197" s="1" t="s">
        <v>16228</v>
      </c>
      <c r="E1197" t="s">
        <v>62</v>
      </c>
      <c r="F1197" t="s">
        <v>62</v>
      </c>
      <c r="G1197" t="s">
        <v>62</v>
      </c>
      <c r="H1197" t="s">
        <v>61</v>
      </c>
      <c r="I1197" t="s">
        <v>61</v>
      </c>
      <c r="J1197" t="s">
        <v>62</v>
      </c>
    </row>
    <row r="1198" spans="1:10" x14ac:dyDescent="0.2">
      <c r="A1198" s="1" t="s">
        <v>34099</v>
      </c>
      <c r="B1198" s="1" t="s">
        <v>18330</v>
      </c>
      <c r="C1198" s="1" t="s">
        <v>18331</v>
      </c>
      <c r="D1198" s="1" t="s">
        <v>16228</v>
      </c>
      <c r="E1198" t="s">
        <v>61</v>
      </c>
      <c r="F1198" t="s">
        <v>61</v>
      </c>
      <c r="G1198" t="s">
        <v>61</v>
      </c>
      <c r="H1198" t="s">
        <v>61</v>
      </c>
      <c r="I1198" t="s">
        <v>61</v>
      </c>
      <c r="J1198" t="s">
        <v>62</v>
      </c>
    </row>
    <row r="1199" spans="1:10" x14ac:dyDescent="0.2">
      <c r="A1199" s="1" t="s">
        <v>34100</v>
      </c>
      <c r="B1199" s="1" t="s">
        <v>18332</v>
      </c>
      <c r="C1199" s="1" t="s">
        <v>18333</v>
      </c>
      <c r="D1199" s="1" t="s">
        <v>16228</v>
      </c>
      <c r="E1199" t="s">
        <v>61</v>
      </c>
      <c r="F1199" t="s">
        <v>61</v>
      </c>
      <c r="G1199" t="s">
        <v>61</v>
      </c>
      <c r="H1199" t="s">
        <v>62</v>
      </c>
      <c r="I1199" t="s">
        <v>61</v>
      </c>
      <c r="J1199" t="s">
        <v>62</v>
      </c>
    </row>
    <row r="1200" spans="1:10" x14ac:dyDescent="0.2">
      <c r="A1200" s="1" t="s">
        <v>34101</v>
      </c>
      <c r="B1200" s="1" t="s">
        <v>18334</v>
      </c>
      <c r="C1200" s="1" t="s">
        <v>18335</v>
      </c>
      <c r="D1200" s="1" t="s">
        <v>16228</v>
      </c>
      <c r="E1200" t="s">
        <v>61</v>
      </c>
      <c r="F1200" t="s">
        <v>61</v>
      </c>
      <c r="G1200" t="s">
        <v>61</v>
      </c>
      <c r="H1200" t="s">
        <v>61</v>
      </c>
      <c r="I1200" t="s">
        <v>61</v>
      </c>
      <c r="J1200" t="s">
        <v>62</v>
      </c>
    </row>
    <row r="1201" spans="1:10" x14ac:dyDescent="0.2">
      <c r="A1201" s="1" t="s">
        <v>34102</v>
      </c>
      <c r="B1201" s="1" t="s">
        <v>18336</v>
      </c>
      <c r="C1201" s="1" t="s">
        <v>18337</v>
      </c>
      <c r="D1201" s="1" t="s">
        <v>16228</v>
      </c>
      <c r="E1201" t="s">
        <v>62</v>
      </c>
      <c r="F1201" t="s">
        <v>61</v>
      </c>
      <c r="G1201" t="s">
        <v>61</v>
      </c>
      <c r="H1201" t="s">
        <v>61</v>
      </c>
      <c r="I1201" t="s">
        <v>62</v>
      </c>
      <c r="J1201" t="s">
        <v>62</v>
      </c>
    </row>
    <row r="1202" spans="1:10" x14ac:dyDescent="0.2">
      <c r="A1202" s="1" t="s">
        <v>34103</v>
      </c>
      <c r="B1202" s="1" t="s">
        <v>18338</v>
      </c>
      <c r="C1202" s="1" t="s">
        <v>18339</v>
      </c>
      <c r="D1202" s="1" t="s">
        <v>16228</v>
      </c>
      <c r="E1202" t="s">
        <v>62</v>
      </c>
      <c r="G1202" t="s">
        <v>62</v>
      </c>
      <c r="H1202" t="s">
        <v>61</v>
      </c>
      <c r="I1202" t="s">
        <v>62</v>
      </c>
      <c r="J1202" t="s">
        <v>62</v>
      </c>
    </row>
    <row r="1203" spans="1:10" x14ac:dyDescent="0.2">
      <c r="A1203" s="1" t="s">
        <v>34104</v>
      </c>
      <c r="B1203" s="1" t="s">
        <v>18340</v>
      </c>
      <c r="C1203" s="1" t="s">
        <v>18341</v>
      </c>
      <c r="D1203" s="1" t="s">
        <v>16228</v>
      </c>
      <c r="E1203" t="s">
        <v>62</v>
      </c>
      <c r="G1203" t="s">
        <v>62</v>
      </c>
      <c r="H1203" t="s">
        <v>61</v>
      </c>
      <c r="I1203" t="s">
        <v>62</v>
      </c>
      <c r="J1203" t="s">
        <v>62</v>
      </c>
    </row>
    <row r="1204" spans="1:10" x14ac:dyDescent="0.2">
      <c r="A1204" s="1" t="s">
        <v>34105</v>
      </c>
      <c r="B1204" s="1" t="s">
        <v>18342</v>
      </c>
      <c r="C1204" s="1" t="s">
        <v>18343</v>
      </c>
      <c r="D1204" s="1" t="s">
        <v>16228</v>
      </c>
      <c r="E1204" t="s">
        <v>61</v>
      </c>
      <c r="F1204" t="s">
        <v>61</v>
      </c>
      <c r="G1204" t="s">
        <v>61</v>
      </c>
      <c r="H1204" t="s">
        <v>61</v>
      </c>
      <c r="I1204" t="s">
        <v>61</v>
      </c>
      <c r="J1204" t="s">
        <v>61</v>
      </c>
    </row>
    <row r="1205" spans="1:10" x14ac:dyDescent="0.2">
      <c r="A1205" s="1" t="s">
        <v>34106</v>
      </c>
      <c r="B1205" s="1" t="s">
        <v>18344</v>
      </c>
      <c r="C1205" s="1" t="s">
        <v>18345</v>
      </c>
      <c r="D1205" s="1" t="s">
        <v>16228</v>
      </c>
      <c r="E1205" t="s">
        <v>61</v>
      </c>
      <c r="F1205" t="s">
        <v>61</v>
      </c>
      <c r="G1205" t="s">
        <v>61</v>
      </c>
      <c r="H1205" t="s">
        <v>61</v>
      </c>
      <c r="I1205" t="s">
        <v>61</v>
      </c>
      <c r="J1205" t="s">
        <v>62</v>
      </c>
    </row>
    <row r="1206" spans="1:10" x14ac:dyDescent="0.2">
      <c r="A1206" s="1" t="s">
        <v>34107</v>
      </c>
      <c r="B1206" s="1" t="s">
        <v>18346</v>
      </c>
      <c r="C1206" s="1" t="s">
        <v>18347</v>
      </c>
      <c r="D1206" s="1" t="s">
        <v>16228</v>
      </c>
      <c r="E1206" t="s">
        <v>62</v>
      </c>
      <c r="F1206" t="s">
        <v>62</v>
      </c>
      <c r="G1206" t="s">
        <v>62</v>
      </c>
      <c r="H1206" t="s">
        <v>61</v>
      </c>
      <c r="I1206" t="s">
        <v>62</v>
      </c>
      <c r="J1206" t="s">
        <v>62</v>
      </c>
    </row>
    <row r="1207" spans="1:10" x14ac:dyDescent="0.2">
      <c r="A1207" s="1" t="s">
        <v>34108</v>
      </c>
      <c r="B1207" s="1" t="s">
        <v>18348</v>
      </c>
      <c r="C1207" s="1" t="s">
        <v>18349</v>
      </c>
      <c r="D1207" s="1" t="s">
        <v>16228</v>
      </c>
      <c r="E1207" t="s">
        <v>61</v>
      </c>
      <c r="G1207" t="s">
        <v>61</v>
      </c>
      <c r="H1207" t="s">
        <v>62</v>
      </c>
      <c r="I1207" t="s">
        <v>61</v>
      </c>
      <c r="J1207" t="s">
        <v>62</v>
      </c>
    </row>
    <row r="1208" spans="1:10" x14ac:dyDescent="0.2">
      <c r="A1208" s="1" t="s">
        <v>34109</v>
      </c>
      <c r="B1208" s="1" t="s">
        <v>18350</v>
      </c>
      <c r="C1208" s="1" t="s">
        <v>18351</v>
      </c>
      <c r="D1208" s="1" t="s">
        <v>16228</v>
      </c>
      <c r="E1208" t="s">
        <v>61</v>
      </c>
      <c r="F1208" t="s">
        <v>61</v>
      </c>
      <c r="G1208" t="s">
        <v>61</v>
      </c>
      <c r="H1208" t="s">
        <v>62</v>
      </c>
      <c r="I1208" t="s">
        <v>61</v>
      </c>
      <c r="J1208" t="s">
        <v>62</v>
      </c>
    </row>
    <row r="1209" spans="1:10" x14ac:dyDescent="0.2">
      <c r="A1209" s="1" t="s">
        <v>34110</v>
      </c>
      <c r="B1209" s="1" t="s">
        <v>18352</v>
      </c>
      <c r="C1209" s="1" t="s">
        <v>18353</v>
      </c>
      <c r="D1209" s="1" t="s">
        <v>16228</v>
      </c>
      <c r="E1209" t="s">
        <v>61</v>
      </c>
      <c r="F1209" t="s">
        <v>62</v>
      </c>
      <c r="G1209" t="s">
        <v>62</v>
      </c>
      <c r="H1209" t="s">
        <v>61</v>
      </c>
      <c r="I1209" t="s">
        <v>61</v>
      </c>
      <c r="J1209" t="s">
        <v>62</v>
      </c>
    </row>
    <row r="1210" spans="1:10" x14ac:dyDescent="0.2">
      <c r="A1210" s="1" t="s">
        <v>34111</v>
      </c>
      <c r="B1210" s="1" t="s">
        <v>18354</v>
      </c>
      <c r="C1210" s="1" t="s">
        <v>18355</v>
      </c>
      <c r="D1210" s="1" t="s">
        <v>16228</v>
      </c>
      <c r="E1210" t="s">
        <v>61</v>
      </c>
      <c r="F1210" t="s">
        <v>61</v>
      </c>
      <c r="G1210" t="s">
        <v>61</v>
      </c>
      <c r="H1210" t="s">
        <v>61</v>
      </c>
      <c r="I1210" t="s">
        <v>61</v>
      </c>
      <c r="J1210" t="s">
        <v>61</v>
      </c>
    </row>
    <row r="1211" spans="1:10" x14ac:dyDescent="0.2">
      <c r="A1211" s="1" t="s">
        <v>34112</v>
      </c>
      <c r="B1211" s="1" t="s">
        <v>18356</v>
      </c>
      <c r="C1211" s="1" t="s">
        <v>18357</v>
      </c>
      <c r="D1211" s="1" t="s">
        <v>16228</v>
      </c>
      <c r="E1211" t="s">
        <v>61</v>
      </c>
      <c r="G1211" t="s">
        <v>61</v>
      </c>
      <c r="H1211" t="s">
        <v>61</v>
      </c>
      <c r="I1211" t="s">
        <v>61</v>
      </c>
      <c r="J1211" t="s">
        <v>61</v>
      </c>
    </row>
    <row r="1212" spans="1:10" x14ac:dyDescent="0.2">
      <c r="A1212" s="1" t="s">
        <v>34113</v>
      </c>
      <c r="B1212" s="1" t="s">
        <v>18358</v>
      </c>
      <c r="C1212" s="1" t="s">
        <v>18359</v>
      </c>
      <c r="D1212" s="1" t="s">
        <v>16228</v>
      </c>
      <c r="E1212" t="s">
        <v>61</v>
      </c>
      <c r="F1212" t="s">
        <v>61</v>
      </c>
      <c r="G1212" t="s">
        <v>61</v>
      </c>
      <c r="H1212" t="s">
        <v>61</v>
      </c>
      <c r="I1212" t="s">
        <v>61</v>
      </c>
      <c r="J1212" t="s">
        <v>62</v>
      </c>
    </row>
    <row r="1213" spans="1:10" x14ac:dyDescent="0.2">
      <c r="A1213" s="1" t="s">
        <v>34114</v>
      </c>
      <c r="B1213" s="1" t="s">
        <v>18360</v>
      </c>
      <c r="C1213" s="1" t="s">
        <v>18361</v>
      </c>
      <c r="D1213" s="1" t="s">
        <v>16228</v>
      </c>
      <c r="E1213" t="s">
        <v>62</v>
      </c>
      <c r="F1213" t="s">
        <v>61</v>
      </c>
      <c r="G1213" t="s">
        <v>62</v>
      </c>
      <c r="H1213" t="s">
        <v>61</v>
      </c>
      <c r="I1213" t="s">
        <v>62</v>
      </c>
      <c r="J1213" t="s">
        <v>62</v>
      </c>
    </row>
    <row r="1214" spans="1:10" x14ac:dyDescent="0.2">
      <c r="A1214" s="1" t="s">
        <v>34115</v>
      </c>
      <c r="B1214" s="1" t="s">
        <v>18362</v>
      </c>
      <c r="C1214" s="1" t="s">
        <v>18363</v>
      </c>
      <c r="D1214" s="1" t="s">
        <v>16228</v>
      </c>
      <c r="E1214" t="s">
        <v>61</v>
      </c>
      <c r="G1214" t="s">
        <v>61</v>
      </c>
      <c r="H1214" t="s">
        <v>61</v>
      </c>
      <c r="I1214" t="s">
        <v>61</v>
      </c>
      <c r="J1214" t="s">
        <v>61</v>
      </c>
    </row>
    <row r="1215" spans="1:10" x14ac:dyDescent="0.2">
      <c r="A1215" s="1" t="s">
        <v>34116</v>
      </c>
      <c r="B1215" s="1" t="s">
        <v>18364</v>
      </c>
      <c r="C1215" s="1" t="s">
        <v>18365</v>
      </c>
      <c r="D1215" s="1" t="s">
        <v>16228</v>
      </c>
      <c r="E1215" t="s">
        <v>61</v>
      </c>
      <c r="G1215" t="s">
        <v>61</v>
      </c>
      <c r="H1215" t="s">
        <v>61</v>
      </c>
      <c r="I1215" t="s">
        <v>61</v>
      </c>
      <c r="J1215" t="s">
        <v>62</v>
      </c>
    </row>
    <row r="1216" spans="1:10" x14ac:dyDescent="0.2">
      <c r="A1216" s="1" t="s">
        <v>34117</v>
      </c>
      <c r="B1216" s="1" t="s">
        <v>18366</v>
      </c>
      <c r="C1216" s="1" t="s">
        <v>18367</v>
      </c>
      <c r="D1216" s="1" t="s">
        <v>16228</v>
      </c>
      <c r="E1216" t="s">
        <v>61</v>
      </c>
      <c r="F1216" t="s">
        <v>61</v>
      </c>
      <c r="G1216" t="s">
        <v>61</v>
      </c>
      <c r="H1216" t="s">
        <v>61</v>
      </c>
      <c r="I1216" t="s">
        <v>61</v>
      </c>
      <c r="J1216" t="s">
        <v>62</v>
      </c>
    </row>
    <row r="1217" spans="1:10" x14ac:dyDescent="0.2">
      <c r="A1217" s="1" t="s">
        <v>34118</v>
      </c>
      <c r="B1217" s="1" t="s">
        <v>18368</v>
      </c>
      <c r="C1217" s="1" t="s">
        <v>18369</v>
      </c>
      <c r="D1217" s="1" t="s">
        <v>16228</v>
      </c>
      <c r="E1217" t="s">
        <v>61</v>
      </c>
      <c r="F1217" t="s">
        <v>61</v>
      </c>
      <c r="G1217" t="s">
        <v>61</v>
      </c>
      <c r="H1217" t="s">
        <v>61</v>
      </c>
      <c r="I1217" t="s">
        <v>61</v>
      </c>
      <c r="J1217" t="s">
        <v>62</v>
      </c>
    </row>
    <row r="1218" spans="1:10" x14ac:dyDescent="0.2">
      <c r="A1218" s="1" t="s">
        <v>34119</v>
      </c>
      <c r="B1218" s="1" t="s">
        <v>18370</v>
      </c>
      <c r="C1218" s="1" t="s">
        <v>18371</v>
      </c>
      <c r="D1218" s="1" t="s">
        <v>16228</v>
      </c>
      <c r="E1218" t="s">
        <v>61</v>
      </c>
      <c r="F1218" t="s">
        <v>62</v>
      </c>
      <c r="G1218" t="s">
        <v>62</v>
      </c>
      <c r="H1218" t="s">
        <v>61</v>
      </c>
      <c r="I1218" t="s">
        <v>61</v>
      </c>
      <c r="J1218" t="s">
        <v>62</v>
      </c>
    </row>
    <row r="1219" spans="1:10" x14ac:dyDescent="0.2">
      <c r="A1219" s="1" t="s">
        <v>34120</v>
      </c>
      <c r="B1219" s="1" t="s">
        <v>18372</v>
      </c>
      <c r="C1219" s="1" t="s">
        <v>18373</v>
      </c>
      <c r="D1219" s="1" t="s">
        <v>16228</v>
      </c>
      <c r="E1219" t="s">
        <v>61</v>
      </c>
      <c r="F1219" t="s">
        <v>61</v>
      </c>
      <c r="G1219" t="s">
        <v>61</v>
      </c>
      <c r="H1219" t="s">
        <v>61</v>
      </c>
      <c r="I1219" t="s">
        <v>61</v>
      </c>
      <c r="J1219" t="s">
        <v>62</v>
      </c>
    </row>
    <row r="1220" spans="1:10" x14ac:dyDescent="0.2">
      <c r="A1220" s="1" t="s">
        <v>34121</v>
      </c>
      <c r="B1220" s="1" t="s">
        <v>18374</v>
      </c>
      <c r="C1220" s="1" t="s">
        <v>18375</v>
      </c>
      <c r="D1220" s="1" t="s">
        <v>16228</v>
      </c>
      <c r="E1220" t="s">
        <v>61</v>
      </c>
      <c r="F1220" t="s">
        <v>61</v>
      </c>
      <c r="G1220" t="s">
        <v>61</v>
      </c>
      <c r="H1220" t="s">
        <v>61</v>
      </c>
      <c r="I1220" t="s">
        <v>61</v>
      </c>
      <c r="J1220" t="s">
        <v>62</v>
      </c>
    </row>
    <row r="1221" spans="1:10" x14ac:dyDescent="0.2">
      <c r="A1221" s="1" t="s">
        <v>34122</v>
      </c>
      <c r="B1221" s="1" t="s">
        <v>18376</v>
      </c>
      <c r="C1221" s="1" t="s">
        <v>18377</v>
      </c>
      <c r="D1221" s="1" t="s">
        <v>16228</v>
      </c>
      <c r="E1221" t="s">
        <v>61</v>
      </c>
      <c r="G1221" t="s">
        <v>61</v>
      </c>
      <c r="H1221" t="s">
        <v>61</v>
      </c>
      <c r="I1221" t="s">
        <v>61</v>
      </c>
      <c r="J1221" t="s">
        <v>62</v>
      </c>
    </row>
    <row r="1222" spans="1:10" x14ac:dyDescent="0.2">
      <c r="A1222" s="1" t="s">
        <v>34123</v>
      </c>
      <c r="B1222" s="1" t="s">
        <v>18378</v>
      </c>
      <c r="C1222" s="1" t="s">
        <v>18379</v>
      </c>
      <c r="D1222" s="1" t="s">
        <v>16228</v>
      </c>
      <c r="E1222" t="s">
        <v>61</v>
      </c>
      <c r="F1222" t="s">
        <v>61</v>
      </c>
      <c r="G1222" t="s">
        <v>61</v>
      </c>
      <c r="H1222" t="s">
        <v>61</v>
      </c>
      <c r="I1222" t="s">
        <v>61</v>
      </c>
      <c r="J1222" t="s">
        <v>61</v>
      </c>
    </row>
    <row r="1223" spans="1:10" x14ac:dyDescent="0.2">
      <c r="A1223" s="1" t="s">
        <v>34124</v>
      </c>
      <c r="B1223" s="1" t="s">
        <v>18380</v>
      </c>
      <c r="C1223" s="1" t="s">
        <v>18381</v>
      </c>
      <c r="D1223" s="1" t="s">
        <v>16228</v>
      </c>
      <c r="E1223" t="s">
        <v>61</v>
      </c>
      <c r="G1223" t="s">
        <v>61</v>
      </c>
      <c r="H1223" t="s">
        <v>61</v>
      </c>
      <c r="I1223" t="s">
        <v>61</v>
      </c>
      <c r="J1223" t="s">
        <v>62</v>
      </c>
    </row>
    <row r="1224" spans="1:10" x14ac:dyDescent="0.2">
      <c r="A1224" s="1" t="s">
        <v>34125</v>
      </c>
      <c r="B1224" s="1" t="s">
        <v>18382</v>
      </c>
      <c r="C1224" s="1" t="s">
        <v>18383</v>
      </c>
      <c r="D1224" s="1" t="s">
        <v>16228</v>
      </c>
      <c r="E1224" t="s">
        <v>61</v>
      </c>
      <c r="F1224" t="s">
        <v>61</v>
      </c>
      <c r="G1224" t="s">
        <v>61</v>
      </c>
      <c r="H1224" t="s">
        <v>61</v>
      </c>
      <c r="I1224" t="s">
        <v>61</v>
      </c>
      <c r="J1224" t="s">
        <v>62</v>
      </c>
    </row>
    <row r="1225" spans="1:10" x14ac:dyDescent="0.2">
      <c r="A1225" s="1" t="s">
        <v>34126</v>
      </c>
      <c r="B1225" s="1" t="s">
        <v>18384</v>
      </c>
      <c r="C1225" s="1" t="s">
        <v>18385</v>
      </c>
      <c r="D1225" s="1" t="s">
        <v>16228</v>
      </c>
      <c r="E1225" t="s">
        <v>61</v>
      </c>
      <c r="F1225" t="s">
        <v>62</v>
      </c>
      <c r="G1225" t="s">
        <v>62</v>
      </c>
      <c r="H1225" t="s">
        <v>61</v>
      </c>
      <c r="I1225" t="s">
        <v>61</v>
      </c>
      <c r="J1225" t="s">
        <v>62</v>
      </c>
    </row>
    <row r="1226" spans="1:10" x14ac:dyDescent="0.2">
      <c r="A1226" s="1" t="s">
        <v>34127</v>
      </c>
      <c r="B1226" s="1" t="s">
        <v>18386</v>
      </c>
      <c r="C1226" s="1" t="s">
        <v>18387</v>
      </c>
      <c r="D1226" s="1" t="s">
        <v>16228</v>
      </c>
      <c r="E1226" t="s">
        <v>61</v>
      </c>
      <c r="G1226" t="s">
        <v>61</v>
      </c>
      <c r="H1226" t="s">
        <v>61</v>
      </c>
      <c r="I1226" t="s">
        <v>61</v>
      </c>
      <c r="J1226" t="s">
        <v>61</v>
      </c>
    </row>
    <row r="1227" spans="1:10" x14ac:dyDescent="0.2">
      <c r="A1227" s="1" t="s">
        <v>34128</v>
      </c>
      <c r="B1227" s="1" t="s">
        <v>18388</v>
      </c>
      <c r="C1227" s="1" t="s">
        <v>18389</v>
      </c>
      <c r="D1227" s="1" t="s">
        <v>16228</v>
      </c>
      <c r="E1227" t="s">
        <v>61</v>
      </c>
      <c r="F1227" t="s">
        <v>61</v>
      </c>
      <c r="G1227" t="s">
        <v>61</v>
      </c>
      <c r="H1227" t="s">
        <v>61</v>
      </c>
      <c r="I1227" t="s">
        <v>61</v>
      </c>
      <c r="J1227" t="s">
        <v>61</v>
      </c>
    </row>
    <row r="1228" spans="1:10" x14ac:dyDescent="0.2">
      <c r="A1228" s="1" t="s">
        <v>34129</v>
      </c>
      <c r="B1228" s="1" t="s">
        <v>18390</v>
      </c>
      <c r="C1228" s="1" t="s">
        <v>18391</v>
      </c>
      <c r="D1228" s="1" t="s">
        <v>16228</v>
      </c>
      <c r="E1228" t="s">
        <v>61</v>
      </c>
      <c r="F1228" t="s">
        <v>61</v>
      </c>
      <c r="G1228" t="s">
        <v>61</v>
      </c>
      <c r="H1228" t="s">
        <v>61</v>
      </c>
      <c r="I1228" t="s">
        <v>61</v>
      </c>
      <c r="J1228" t="s">
        <v>61</v>
      </c>
    </row>
    <row r="1229" spans="1:10" x14ac:dyDescent="0.2">
      <c r="A1229" s="1" t="s">
        <v>34130</v>
      </c>
      <c r="B1229" s="1" t="s">
        <v>18392</v>
      </c>
      <c r="C1229" s="1" t="s">
        <v>18393</v>
      </c>
      <c r="D1229" s="1" t="s">
        <v>16228</v>
      </c>
      <c r="E1229" t="s">
        <v>61</v>
      </c>
      <c r="F1229" t="s">
        <v>61</v>
      </c>
      <c r="G1229" t="s">
        <v>61</v>
      </c>
      <c r="H1229" t="s">
        <v>61</v>
      </c>
      <c r="I1229" t="s">
        <v>61</v>
      </c>
      <c r="J1229" t="s">
        <v>62</v>
      </c>
    </row>
    <row r="1230" spans="1:10" x14ac:dyDescent="0.2">
      <c r="A1230" s="1" t="s">
        <v>34131</v>
      </c>
      <c r="B1230" s="1" t="s">
        <v>18394</v>
      </c>
      <c r="C1230" s="1" t="s">
        <v>18395</v>
      </c>
      <c r="D1230" s="1" t="s">
        <v>16228</v>
      </c>
      <c r="E1230" t="s">
        <v>61</v>
      </c>
      <c r="F1230" t="s">
        <v>61</v>
      </c>
      <c r="G1230" t="s">
        <v>61</v>
      </c>
      <c r="H1230" t="s">
        <v>62</v>
      </c>
      <c r="I1230" t="s">
        <v>61</v>
      </c>
      <c r="J1230" t="s">
        <v>62</v>
      </c>
    </row>
    <row r="1231" spans="1:10" x14ac:dyDescent="0.2">
      <c r="A1231" s="1" t="s">
        <v>34132</v>
      </c>
      <c r="B1231" s="1" t="s">
        <v>18396</v>
      </c>
      <c r="C1231" s="1" t="s">
        <v>18397</v>
      </c>
      <c r="D1231" s="1" t="s">
        <v>16228</v>
      </c>
      <c r="E1231" t="s">
        <v>61</v>
      </c>
      <c r="F1231" t="s">
        <v>62</v>
      </c>
      <c r="G1231" t="s">
        <v>62</v>
      </c>
      <c r="H1231" t="s">
        <v>61</v>
      </c>
      <c r="I1231" t="s">
        <v>61</v>
      </c>
      <c r="J1231" t="s">
        <v>62</v>
      </c>
    </row>
    <row r="1232" spans="1:10" x14ac:dyDescent="0.2">
      <c r="A1232" s="1" t="s">
        <v>34133</v>
      </c>
      <c r="B1232" s="1" t="s">
        <v>18398</v>
      </c>
      <c r="C1232" s="1" t="s">
        <v>18399</v>
      </c>
      <c r="D1232" s="1" t="s">
        <v>16228</v>
      </c>
      <c r="E1232" t="s">
        <v>61</v>
      </c>
      <c r="F1232" t="s">
        <v>61</v>
      </c>
      <c r="G1232" t="s">
        <v>61</v>
      </c>
      <c r="H1232" t="s">
        <v>61</v>
      </c>
      <c r="I1232" t="s">
        <v>61</v>
      </c>
      <c r="J1232" t="s">
        <v>62</v>
      </c>
    </row>
    <row r="1233" spans="1:10" x14ac:dyDescent="0.2">
      <c r="A1233" s="1" t="s">
        <v>34134</v>
      </c>
      <c r="B1233" s="1" t="s">
        <v>18400</v>
      </c>
      <c r="C1233" s="1" t="s">
        <v>18401</v>
      </c>
      <c r="D1233" s="1" t="s">
        <v>16228</v>
      </c>
      <c r="E1233" t="s">
        <v>61</v>
      </c>
      <c r="F1233" t="s">
        <v>61</v>
      </c>
      <c r="G1233" t="s">
        <v>61</v>
      </c>
      <c r="H1233" t="s">
        <v>61</v>
      </c>
      <c r="I1233" t="s">
        <v>61</v>
      </c>
      <c r="J1233" t="s">
        <v>62</v>
      </c>
    </row>
    <row r="1234" spans="1:10" x14ac:dyDescent="0.2">
      <c r="A1234" s="1" t="s">
        <v>34135</v>
      </c>
      <c r="B1234" s="1" t="s">
        <v>18402</v>
      </c>
      <c r="C1234" s="1" t="s">
        <v>18403</v>
      </c>
      <c r="D1234" s="1" t="s">
        <v>16228</v>
      </c>
      <c r="E1234" t="s">
        <v>61</v>
      </c>
      <c r="F1234" t="s">
        <v>61</v>
      </c>
      <c r="G1234" t="s">
        <v>61</v>
      </c>
      <c r="H1234" t="s">
        <v>61</v>
      </c>
      <c r="I1234" t="s">
        <v>61</v>
      </c>
      <c r="J1234" t="s">
        <v>61</v>
      </c>
    </row>
    <row r="1235" spans="1:10" x14ac:dyDescent="0.2">
      <c r="A1235" s="1" t="s">
        <v>34136</v>
      </c>
      <c r="B1235" s="1" t="s">
        <v>18404</v>
      </c>
      <c r="C1235" s="1" t="s">
        <v>18405</v>
      </c>
      <c r="D1235" s="1" t="s">
        <v>16228</v>
      </c>
      <c r="E1235" t="s">
        <v>61</v>
      </c>
      <c r="F1235" t="s">
        <v>61</v>
      </c>
      <c r="G1235" t="s">
        <v>61</v>
      </c>
      <c r="H1235" t="s">
        <v>61</v>
      </c>
      <c r="I1235" t="s">
        <v>61</v>
      </c>
      <c r="J1235" t="s">
        <v>61</v>
      </c>
    </row>
    <row r="1236" spans="1:10" x14ac:dyDescent="0.2">
      <c r="A1236" s="1" t="s">
        <v>34137</v>
      </c>
      <c r="B1236" s="1" t="s">
        <v>18406</v>
      </c>
      <c r="C1236" s="1" t="s">
        <v>18407</v>
      </c>
      <c r="D1236" s="1" t="s">
        <v>16228</v>
      </c>
      <c r="E1236" t="s">
        <v>61</v>
      </c>
      <c r="F1236" t="s">
        <v>62</v>
      </c>
      <c r="G1236" t="s">
        <v>62</v>
      </c>
      <c r="H1236" t="s">
        <v>61</v>
      </c>
      <c r="I1236" t="s">
        <v>61</v>
      </c>
      <c r="J1236" t="s">
        <v>62</v>
      </c>
    </row>
    <row r="1237" spans="1:10" x14ac:dyDescent="0.2">
      <c r="A1237" s="1" t="s">
        <v>34138</v>
      </c>
      <c r="B1237" s="1" t="s">
        <v>18408</v>
      </c>
      <c r="C1237" s="1" t="s">
        <v>18409</v>
      </c>
      <c r="D1237" s="1" t="s">
        <v>16228</v>
      </c>
      <c r="E1237" t="s">
        <v>61</v>
      </c>
      <c r="F1237" t="s">
        <v>61</v>
      </c>
      <c r="G1237" t="s">
        <v>61</v>
      </c>
      <c r="H1237" t="s">
        <v>61</v>
      </c>
      <c r="I1237" t="s">
        <v>61</v>
      </c>
      <c r="J1237" t="s">
        <v>61</v>
      </c>
    </row>
    <row r="1238" spans="1:10" x14ac:dyDescent="0.2">
      <c r="A1238" s="1" t="s">
        <v>34139</v>
      </c>
      <c r="B1238" s="1" t="s">
        <v>18410</v>
      </c>
      <c r="C1238" s="1" t="s">
        <v>18411</v>
      </c>
      <c r="D1238" s="1" t="s">
        <v>16228</v>
      </c>
      <c r="E1238" t="s">
        <v>61</v>
      </c>
      <c r="F1238" t="s">
        <v>61</v>
      </c>
      <c r="G1238" t="s">
        <v>61</v>
      </c>
      <c r="H1238" t="s">
        <v>61</v>
      </c>
      <c r="I1238" t="s">
        <v>61</v>
      </c>
      <c r="J1238" t="s">
        <v>62</v>
      </c>
    </row>
    <row r="1239" spans="1:10" x14ac:dyDescent="0.2">
      <c r="A1239" s="1" t="s">
        <v>34140</v>
      </c>
      <c r="B1239" s="1" t="s">
        <v>18412</v>
      </c>
      <c r="C1239" s="1" t="s">
        <v>18413</v>
      </c>
      <c r="D1239" s="1" t="s">
        <v>16228</v>
      </c>
      <c r="E1239" t="s">
        <v>61</v>
      </c>
      <c r="F1239" t="s">
        <v>61</v>
      </c>
      <c r="G1239" t="s">
        <v>61</v>
      </c>
      <c r="H1239" t="s">
        <v>61</v>
      </c>
      <c r="I1239" t="s">
        <v>61</v>
      </c>
      <c r="J1239" t="s">
        <v>62</v>
      </c>
    </row>
    <row r="1240" spans="1:10" x14ac:dyDescent="0.2">
      <c r="A1240" s="1" t="s">
        <v>34141</v>
      </c>
      <c r="B1240" s="1" t="s">
        <v>18414</v>
      </c>
      <c r="C1240" s="1" t="s">
        <v>18415</v>
      </c>
      <c r="D1240" s="1" t="s">
        <v>16228</v>
      </c>
      <c r="E1240" t="s">
        <v>61</v>
      </c>
      <c r="F1240" t="s">
        <v>61</v>
      </c>
      <c r="G1240" t="s">
        <v>61</v>
      </c>
      <c r="H1240" t="s">
        <v>61</v>
      </c>
      <c r="I1240" t="s">
        <v>61</v>
      </c>
      <c r="J1240" t="s">
        <v>62</v>
      </c>
    </row>
    <row r="1241" spans="1:10" x14ac:dyDescent="0.2">
      <c r="A1241" s="1" t="s">
        <v>34142</v>
      </c>
      <c r="B1241" s="1" t="s">
        <v>18416</v>
      </c>
      <c r="C1241" s="1" t="s">
        <v>18417</v>
      </c>
      <c r="D1241" s="1" t="s">
        <v>16228</v>
      </c>
      <c r="E1241" t="s">
        <v>62</v>
      </c>
      <c r="F1241" t="s">
        <v>62</v>
      </c>
      <c r="G1241" t="s">
        <v>62</v>
      </c>
      <c r="H1241" t="s">
        <v>61</v>
      </c>
      <c r="I1241" t="s">
        <v>62</v>
      </c>
      <c r="J1241" t="s">
        <v>62</v>
      </c>
    </row>
    <row r="1242" spans="1:10" x14ac:dyDescent="0.2">
      <c r="A1242" s="1" t="s">
        <v>34143</v>
      </c>
      <c r="B1242" s="1" t="s">
        <v>18418</v>
      </c>
      <c r="C1242" s="1" t="s">
        <v>18419</v>
      </c>
      <c r="D1242" s="1" t="s">
        <v>16228</v>
      </c>
      <c r="E1242" t="s">
        <v>61</v>
      </c>
      <c r="G1242" t="s">
        <v>62</v>
      </c>
      <c r="H1242" t="s">
        <v>61</v>
      </c>
      <c r="I1242" t="s">
        <v>61</v>
      </c>
      <c r="J1242" t="s">
        <v>62</v>
      </c>
    </row>
    <row r="1243" spans="1:10" x14ac:dyDescent="0.2">
      <c r="A1243" s="1" t="s">
        <v>34144</v>
      </c>
      <c r="B1243" s="1" t="s">
        <v>18420</v>
      </c>
      <c r="C1243" s="1" t="s">
        <v>18421</v>
      </c>
      <c r="D1243" s="1" t="s">
        <v>16228</v>
      </c>
      <c r="E1243" t="s">
        <v>61</v>
      </c>
      <c r="G1243" t="s">
        <v>62</v>
      </c>
      <c r="H1243" t="s">
        <v>62</v>
      </c>
      <c r="I1243" t="s">
        <v>61</v>
      </c>
      <c r="J1243" t="s">
        <v>61</v>
      </c>
    </row>
    <row r="1244" spans="1:10" x14ac:dyDescent="0.2">
      <c r="A1244" s="1" t="s">
        <v>34145</v>
      </c>
      <c r="B1244" s="1" t="s">
        <v>18422</v>
      </c>
      <c r="C1244" s="1" t="s">
        <v>18423</v>
      </c>
      <c r="D1244" s="1" t="s">
        <v>16228</v>
      </c>
      <c r="E1244" t="s">
        <v>61</v>
      </c>
      <c r="F1244" t="s">
        <v>61</v>
      </c>
      <c r="G1244" t="s">
        <v>61</v>
      </c>
      <c r="H1244" t="s">
        <v>61</v>
      </c>
      <c r="I1244" t="s">
        <v>61</v>
      </c>
      <c r="J1244" t="s">
        <v>62</v>
      </c>
    </row>
    <row r="1245" spans="1:10" x14ac:dyDescent="0.2">
      <c r="A1245" s="1" t="s">
        <v>34146</v>
      </c>
      <c r="B1245" s="1" t="s">
        <v>18424</v>
      </c>
      <c r="C1245" s="1" t="s">
        <v>18425</v>
      </c>
      <c r="D1245" s="1" t="s">
        <v>16228</v>
      </c>
      <c r="E1245" t="s">
        <v>61</v>
      </c>
      <c r="F1245" t="s">
        <v>61</v>
      </c>
      <c r="G1245" t="s">
        <v>62</v>
      </c>
      <c r="H1245" t="s">
        <v>62</v>
      </c>
      <c r="I1245" t="s">
        <v>61</v>
      </c>
      <c r="J1245" t="s">
        <v>62</v>
      </c>
    </row>
    <row r="1246" spans="1:10" x14ac:dyDescent="0.2">
      <c r="A1246" s="1" t="s">
        <v>34147</v>
      </c>
      <c r="B1246" s="1" t="s">
        <v>18426</v>
      </c>
      <c r="C1246" s="1" t="s">
        <v>18427</v>
      </c>
      <c r="D1246" s="1" t="s">
        <v>16228</v>
      </c>
      <c r="E1246" t="s">
        <v>61</v>
      </c>
      <c r="F1246" t="s">
        <v>61</v>
      </c>
      <c r="G1246" t="s">
        <v>61</v>
      </c>
      <c r="H1246" t="s">
        <v>61</v>
      </c>
      <c r="I1246" t="s">
        <v>61</v>
      </c>
      <c r="J1246" t="s">
        <v>62</v>
      </c>
    </row>
    <row r="1247" spans="1:10" x14ac:dyDescent="0.2">
      <c r="A1247" s="1" t="s">
        <v>34148</v>
      </c>
      <c r="B1247" s="1" t="s">
        <v>18428</v>
      </c>
      <c r="C1247" s="1" t="s">
        <v>18429</v>
      </c>
      <c r="D1247" s="1" t="s">
        <v>16228</v>
      </c>
      <c r="E1247" t="s">
        <v>61</v>
      </c>
      <c r="F1247" t="s">
        <v>61</v>
      </c>
      <c r="G1247" t="s">
        <v>61</v>
      </c>
      <c r="H1247" t="s">
        <v>61</v>
      </c>
      <c r="I1247" t="s">
        <v>61</v>
      </c>
      <c r="J1247" t="s">
        <v>62</v>
      </c>
    </row>
    <row r="1248" spans="1:10" x14ac:dyDescent="0.2">
      <c r="A1248" s="1" t="s">
        <v>34149</v>
      </c>
      <c r="B1248" s="1" t="s">
        <v>18430</v>
      </c>
      <c r="C1248" s="1" t="s">
        <v>18431</v>
      </c>
      <c r="D1248" s="1" t="s">
        <v>16228</v>
      </c>
      <c r="E1248" t="s">
        <v>62</v>
      </c>
      <c r="F1248" t="s">
        <v>62</v>
      </c>
      <c r="G1248" t="s">
        <v>62</v>
      </c>
      <c r="H1248" t="s">
        <v>61</v>
      </c>
      <c r="I1248" t="s">
        <v>62</v>
      </c>
      <c r="J1248" t="s">
        <v>62</v>
      </c>
    </row>
    <row r="1249" spans="1:10" x14ac:dyDescent="0.2">
      <c r="A1249" s="1" t="s">
        <v>34150</v>
      </c>
      <c r="B1249" s="1" t="s">
        <v>18432</v>
      </c>
      <c r="C1249" s="1" t="s">
        <v>18433</v>
      </c>
      <c r="D1249" s="1" t="s">
        <v>16228</v>
      </c>
      <c r="E1249" t="s">
        <v>62</v>
      </c>
      <c r="F1249" t="s">
        <v>62</v>
      </c>
      <c r="G1249" t="s">
        <v>62</v>
      </c>
      <c r="H1249" t="s">
        <v>61</v>
      </c>
      <c r="I1249" t="s">
        <v>62</v>
      </c>
      <c r="J1249" t="s">
        <v>62</v>
      </c>
    </row>
    <row r="1250" spans="1:10" x14ac:dyDescent="0.2">
      <c r="A1250" s="1" t="s">
        <v>34151</v>
      </c>
      <c r="B1250" s="1" t="s">
        <v>18434</v>
      </c>
      <c r="C1250" s="1" t="s">
        <v>18435</v>
      </c>
      <c r="D1250" s="1" t="s">
        <v>16228</v>
      </c>
      <c r="E1250" t="s">
        <v>61</v>
      </c>
      <c r="F1250" t="s">
        <v>61</v>
      </c>
      <c r="G1250" t="s">
        <v>61</v>
      </c>
      <c r="H1250" t="s">
        <v>61</v>
      </c>
      <c r="I1250" t="s">
        <v>61</v>
      </c>
      <c r="J1250" t="s">
        <v>62</v>
      </c>
    </row>
    <row r="1251" spans="1:10" x14ac:dyDescent="0.2">
      <c r="A1251" s="1" t="s">
        <v>34152</v>
      </c>
      <c r="B1251" s="1" t="s">
        <v>18436</v>
      </c>
      <c r="C1251" s="1" t="s">
        <v>18437</v>
      </c>
      <c r="D1251" s="1" t="s">
        <v>16228</v>
      </c>
      <c r="E1251" t="s">
        <v>61</v>
      </c>
      <c r="F1251" t="s">
        <v>61</v>
      </c>
      <c r="G1251" t="s">
        <v>61</v>
      </c>
      <c r="H1251" t="s">
        <v>61</v>
      </c>
      <c r="I1251" t="s">
        <v>61</v>
      </c>
      <c r="J1251" t="s">
        <v>62</v>
      </c>
    </row>
    <row r="1252" spans="1:10" x14ac:dyDescent="0.2">
      <c r="A1252" s="1" t="s">
        <v>34153</v>
      </c>
      <c r="B1252" s="1" t="s">
        <v>18438</v>
      </c>
      <c r="C1252" s="1" t="s">
        <v>18439</v>
      </c>
      <c r="D1252" s="1" t="s">
        <v>16228</v>
      </c>
      <c r="E1252" t="s">
        <v>61</v>
      </c>
      <c r="F1252" t="s">
        <v>62</v>
      </c>
      <c r="G1252" t="s">
        <v>62</v>
      </c>
      <c r="H1252" t="s">
        <v>61</v>
      </c>
      <c r="I1252" t="s">
        <v>61</v>
      </c>
      <c r="J1252" t="s">
        <v>62</v>
      </c>
    </row>
    <row r="1253" spans="1:10" x14ac:dyDescent="0.2">
      <c r="A1253" s="1" t="s">
        <v>34154</v>
      </c>
      <c r="B1253" s="1" t="s">
        <v>18440</v>
      </c>
      <c r="C1253" s="1" t="s">
        <v>18441</v>
      </c>
      <c r="D1253" s="1" t="s">
        <v>16228</v>
      </c>
      <c r="E1253" t="s">
        <v>61</v>
      </c>
      <c r="F1253" t="s">
        <v>61</v>
      </c>
      <c r="G1253" t="s">
        <v>61</v>
      </c>
      <c r="H1253" t="s">
        <v>61</v>
      </c>
      <c r="I1253" t="s">
        <v>61</v>
      </c>
      <c r="J1253" t="s">
        <v>61</v>
      </c>
    </row>
    <row r="1254" spans="1:10" x14ac:dyDescent="0.2">
      <c r="A1254" s="1" t="s">
        <v>34155</v>
      </c>
      <c r="B1254" s="1" t="s">
        <v>18442</v>
      </c>
      <c r="C1254" s="1" t="s">
        <v>18443</v>
      </c>
      <c r="D1254" s="1" t="s">
        <v>16228</v>
      </c>
      <c r="E1254" t="s">
        <v>61</v>
      </c>
      <c r="F1254" t="s">
        <v>61</v>
      </c>
      <c r="G1254" t="s">
        <v>61</v>
      </c>
      <c r="H1254" t="s">
        <v>62</v>
      </c>
      <c r="I1254" t="s">
        <v>61</v>
      </c>
      <c r="J1254" t="s">
        <v>62</v>
      </c>
    </row>
    <row r="1255" spans="1:10" x14ac:dyDescent="0.2">
      <c r="A1255" s="1" t="s">
        <v>34156</v>
      </c>
      <c r="B1255" s="1" t="s">
        <v>18444</v>
      </c>
      <c r="C1255" s="1" t="s">
        <v>18445</v>
      </c>
      <c r="D1255" s="1" t="s">
        <v>16228</v>
      </c>
      <c r="E1255" t="s">
        <v>61</v>
      </c>
      <c r="F1255" t="s">
        <v>61</v>
      </c>
      <c r="G1255" t="s">
        <v>61</v>
      </c>
      <c r="H1255" t="s">
        <v>62</v>
      </c>
      <c r="I1255" t="s">
        <v>61</v>
      </c>
      <c r="J1255" t="s">
        <v>62</v>
      </c>
    </row>
    <row r="1256" spans="1:10" x14ac:dyDescent="0.2">
      <c r="A1256" s="1" t="s">
        <v>34157</v>
      </c>
      <c r="B1256" s="1" t="s">
        <v>18446</v>
      </c>
      <c r="C1256" s="1" t="s">
        <v>18447</v>
      </c>
      <c r="D1256" s="1" t="s">
        <v>16228</v>
      </c>
      <c r="E1256" t="s">
        <v>62</v>
      </c>
      <c r="F1256" t="s">
        <v>61</v>
      </c>
      <c r="G1256" t="s">
        <v>61</v>
      </c>
      <c r="H1256" t="s">
        <v>61</v>
      </c>
      <c r="I1256" t="s">
        <v>61</v>
      </c>
      <c r="J1256" t="s">
        <v>61</v>
      </c>
    </row>
    <row r="1257" spans="1:10" x14ac:dyDescent="0.2">
      <c r="A1257" s="1" t="s">
        <v>34158</v>
      </c>
      <c r="B1257" s="1" t="s">
        <v>18448</v>
      </c>
      <c r="C1257" s="1" t="s">
        <v>18449</v>
      </c>
      <c r="D1257" s="1" t="s">
        <v>16228</v>
      </c>
      <c r="E1257" t="s">
        <v>61</v>
      </c>
      <c r="F1257" t="s">
        <v>61</v>
      </c>
      <c r="G1257" t="s">
        <v>61</v>
      </c>
      <c r="H1257" t="s">
        <v>61</v>
      </c>
      <c r="I1257" t="s">
        <v>61</v>
      </c>
      <c r="J1257" t="s">
        <v>62</v>
      </c>
    </row>
    <row r="1258" spans="1:10" x14ac:dyDescent="0.2">
      <c r="A1258" s="1" t="s">
        <v>34159</v>
      </c>
      <c r="B1258" s="1" t="s">
        <v>18450</v>
      </c>
      <c r="C1258" s="1" t="s">
        <v>18451</v>
      </c>
      <c r="D1258" s="1" t="s">
        <v>16228</v>
      </c>
      <c r="E1258" t="s">
        <v>61</v>
      </c>
      <c r="F1258" t="s">
        <v>61</v>
      </c>
      <c r="G1258" t="s">
        <v>61</v>
      </c>
      <c r="H1258" t="s">
        <v>61</v>
      </c>
      <c r="I1258" t="s">
        <v>61</v>
      </c>
      <c r="J1258" t="s">
        <v>62</v>
      </c>
    </row>
    <row r="1259" spans="1:10" x14ac:dyDescent="0.2">
      <c r="A1259" s="1" t="s">
        <v>34160</v>
      </c>
      <c r="B1259" s="1" t="s">
        <v>18452</v>
      </c>
      <c r="C1259" s="1" t="s">
        <v>18453</v>
      </c>
      <c r="D1259" s="1" t="s">
        <v>16228</v>
      </c>
      <c r="E1259" t="s">
        <v>61</v>
      </c>
      <c r="F1259" t="s">
        <v>61</v>
      </c>
      <c r="G1259" t="s">
        <v>61</v>
      </c>
      <c r="H1259" t="s">
        <v>61</v>
      </c>
      <c r="I1259" t="s">
        <v>61</v>
      </c>
      <c r="J1259" t="s">
        <v>61</v>
      </c>
    </row>
    <row r="1260" spans="1:10" x14ac:dyDescent="0.2">
      <c r="A1260" s="1" t="s">
        <v>34161</v>
      </c>
      <c r="B1260" s="1" t="s">
        <v>18454</v>
      </c>
      <c r="C1260" s="1" t="s">
        <v>18455</v>
      </c>
      <c r="D1260" s="1" t="s">
        <v>16228</v>
      </c>
      <c r="E1260" t="s">
        <v>61</v>
      </c>
      <c r="G1260" t="s">
        <v>61</v>
      </c>
      <c r="H1260" t="s">
        <v>61</v>
      </c>
      <c r="I1260" t="s">
        <v>61</v>
      </c>
      <c r="J1260" t="s">
        <v>62</v>
      </c>
    </row>
    <row r="1261" spans="1:10" x14ac:dyDescent="0.2">
      <c r="A1261" s="1" t="s">
        <v>34162</v>
      </c>
      <c r="B1261" s="1" t="s">
        <v>18456</v>
      </c>
      <c r="C1261" s="1" t="s">
        <v>18457</v>
      </c>
      <c r="D1261" s="1" t="s">
        <v>16228</v>
      </c>
      <c r="E1261" t="s">
        <v>62</v>
      </c>
      <c r="F1261" t="s">
        <v>62</v>
      </c>
      <c r="G1261" t="s">
        <v>62</v>
      </c>
      <c r="H1261" t="s">
        <v>62</v>
      </c>
      <c r="I1261" t="s">
        <v>62</v>
      </c>
      <c r="J1261" t="s">
        <v>62</v>
      </c>
    </row>
    <row r="1262" spans="1:10" x14ac:dyDescent="0.2">
      <c r="A1262" s="1" t="s">
        <v>34163</v>
      </c>
      <c r="B1262" s="1" t="s">
        <v>18458</v>
      </c>
      <c r="C1262" s="1" t="s">
        <v>18459</v>
      </c>
      <c r="D1262" s="1" t="s">
        <v>16228</v>
      </c>
      <c r="E1262" t="s">
        <v>61</v>
      </c>
      <c r="F1262" t="s">
        <v>61</v>
      </c>
      <c r="G1262" t="s">
        <v>61</v>
      </c>
      <c r="H1262" t="s">
        <v>61</v>
      </c>
      <c r="I1262" t="s">
        <v>61</v>
      </c>
      <c r="J1262" t="s">
        <v>62</v>
      </c>
    </row>
    <row r="1263" spans="1:10" x14ac:dyDescent="0.2">
      <c r="A1263" s="1" t="s">
        <v>34164</v>
      </c>
      <c r="B1263" s="1" t="s">
        <v>18460</v>
      </c>
      <c r="C1263" s="1" t="s">
        <v>18461</v>
      </c>
      <c r="D1263" s="1" t="s">
        <v>16228</v>
      </c>
      <c r="E1263" t="s">
        <v>61</v>
      </c>
      <c r="F1263" t="s">
        <v>61</v>
      </c>
      <c r="G1263" t="s">
        <v>61</v>
      </c>
      <c r="H1263" t="s">
        <v>61</v>
      </c>
      <c r="I1263" t="s">
        <v>61</v>
      </c>
      <c r="J1263" t="s">
        <v>62</v>
      </c>
    </row>
    <row r="1264" spans="1:10" x14ac:dyDescent="0.2">
      <c r="A1264" s="1" t="s">
        <v>34165</v>
      </c>
      <c r="B1264" s="1" t="s">
        <v>18462</v>
      </c>
      <c r="C1264" s="1" t="s">
        <v>18463</v>
      </c>
      <c r="D1264" s="1" t="s">
        <v>16228</v>
      </c>
      <c r="E1264" t="s">
        <v>61</v>
      </c>
      <c r="F1264" t="s">
        <v>61</v>
      </c>
      <c r="G1264" t="s">
        <v>61</v>
      </c>
      <c r="H1264" t="s">
        <v>61</v>
      </c>
      <c r="I1264" t="s">
        <v>61</v>
      </c>
      <c r="J1264" t="s">
        <v>61</v>
      </c>
    </row>
    <row r="1265" spans="1:10" x14ac:dyDescent="0.2">
      <c r="A1265" s="1" t="s">
        <v>34166</v>
      </c>
      <c r="B1265" s="1" t="s">
        <v>18464</v>
      </c>
      <c r="C1265" s="1" t="s">
        <v>18465</v>
      </c>
      <c r="D1265" s="1" t="s">
        <v>16228</v>
      </c>
      <c r="E1265" t="s">
        <v>61</v>
      </c>
      <c r="F1265" t="s">
        <v>61</v>
      </c>
      <c r="G1265" t="s">
        <v>61</v>
      </c>
      <c r="H1265" t="s">
        <v>61</v>
      </c>
      <c r="I1265" t="s">
        <v>61</v>
      </c>
      <c r="J1265" t="s">
        <v>62</v>
      </c>
    </row>
    <row r="1266" spans="1:10" x14ac:dyDescent="0.2">
      <c r="A1266" s="1" t="s">
        <v>34167</v>
      </c>
      <c r="B1266" s="1" t="s">
        <v>18466</v>
      </c>
      <c r="C1266" s="1" t="s">
        <v>18467</v>
      </c>
      <c r="D1266" s="1" t="s">
        <v>16228</v>
      </c>
      <c r="E1266" t="s">
        <v>61</v>
      </c>
      <c r="F1266" t="s">
        <v>61</v>
      </c>
      <c r="G1266" t="s">
        <v>61</v>
      </c>
      <c r="H1266" t="s">
        <v>61</v>
      </c>
      <c r="I1266" t="s">
        <v>61</v>
      </c>
      <c r="J1266" t="s">
        <v>62</v>
      </c>
    </row>
    <row r="1267" spans="1:10" x14ac:dyDescent="0.2">
      <c r="A1267" s="1" t="s">
        <v>34168</v>
      </c>
      <c r="B1267" s="1" t="s">
        <v>18468</v>
      </c>
      <c r="C1267" s="1" t="s">
        <v>18469</v>
      </c>
      <c r="D1267" s="1" t="s">
        <v>16228</v>
      </c>
      <c r="E1267" t="s">
        <v>61</v>
      </c>
      <c r="F1267" t="s">
        <v>61</v>
      </c>
      <c r="G1267" t="s">
        <v>61</v>
      </c>
      <c r="H1267" t="s">
        <v>61</v>
      </c>
      <c r="I1267" t="s">
        <v>61</v>
      </c>
      <c r="J1267" t="s">
        <v>62</v>
      </c>
    </row>
    <row r="1268" spans="1:10" x14ac:dyDescent="0.2">
      <c r="A1268" s="1" t="s">
        <v>34169</v>
      </c>
      <c r="B1268" s="1" t="s">
        <v>18470</v>
      </c>
      <c r="C1268" s="1" t="s">
        <v>18471</v>
      </c>
      <c r="D1268" s="1" t="s">
        <v>16228</v>
      </c>
      <c r="E1268" t="s">
        <v>61</v>
      </c>
      <c r="F1268" t="s">
        <v>61</v>
      </c>
      <c r="G1268" t="s">
        <v>61</v>
      </c>
      <c r="H1268" t="s">
        <v>62</v>
      </c>
      <c r="I1268" t="s">
        <v>61</v>
      </c>
      <c r="J1268" t="s">
        <v>62</v>
      </c>
    </row>
    <row r="1269" spans="1:10" x14ac:dyDescent="0.2">
      <c r="A1269" s="1" t="s">
        <v>34170</v>
      </c>
      <c r="B1269" s="1" t="s">
        <v>18472</v>
      </c>
      <c r="C1269" s="1" t="s">
        <v>18473</v>
      </c>
      <c r="D1269" s="1" t="s">
        <v>16228</v>
      </c>
      <c r="E1269" t="s">
        <v>61</v>
      </c>
      <c r="F1269" t="s">
        <v>61</v>
      </c>
      <c r="G1269" t="s">
        <v>62</v>
      </c>
      <c r="H1269" t="s">
        <v>61</v>
      </c>
      <c r="I1269" t="s">
        <v>61</v>
      </c>
      <c r="J1269" t="s">
        <v>62</v>
      </c>
    </row>
    <row r="1270" spans="1:10" x14ac:dyDescent="0.2">
      <c r="A1270" s="1" t="s">
        <v>34171</v>
      </c>
      <c r="B1270" s="1" t="s">
        <v>18474</v>
      </c>
      <c r="C1270" s="1" t="s">
        <v>18475</v>
      </c>
      <c r="D1270" s="1" t="s">
        <v>16228</v>
      </c>
      <c r="E1270" t="s">
        <v>61</v>
      </c>
      <c r="F1270" t="s">
        <v>61</v>
      </c>
      <c r="G1270" t="s">
        <v>61</v>
      </c>
      <c r="H1270" t="s">
        <v>61</v>
      </c>
      <c r="I1270" t="s">
        <v>61</v>
      </c>
      <c r="J1270" t="s">
        <v>62</v>
      </c>
    </row>
    <row r="1271" spans="1:10" x14ac:dyDescent="0.2">
      <c r="A1271" s="1" t="s">
        <v>34172</v>
      </c>
      <c r="B1271" s="1" t="s">
        <v>18476</v>
      </c>
      <c r="C1271" s="1" t="s">
        <v>18477</v>
      </c>
      <c r="D1271" s="1" t="s">
        <v>16228</v>
      </c>
      <c r="E1271" t="s">
        <v>61</v>
      </c>
      <c r="F1271" t="s">
        <v>62</v>
      </c>
      <c r="G1271" t="s">
        <v>62</v>
      </c>
      <c r="H1271" t="s">
        <v>62</v>
      </c>
      <c r="I1271" t="s">
        <v>62</v>
      </c>
      <c r="J1271" t="s">
        <v>62</v>
      </c>
    </row>
    <row r="1272" spans="1:10" x14ac:dyDescent="0.2">
      <c r="A1272" s="1" t="s">
        <v>34173</v>
      </c>
      <c r="B1272" s="1" t="s">
        <v>18478</v>
      </c>
      <c r="C1272" s="1" t="s">
        <v>18479</v>
      </c>
      <c r="D1272" s="1" t="s">
        <v>16228</v>
      </c>
      <c r="E1272" t="s">
        <v>61</v>
      </c>
      <c r="F1272" t="s">
        <v>61</v>
      </c>
      <c r="G1272" t="s">
        <v>61</v>
      </c>
      <c r="H1272" t="s">
        <v>61</v>
      </c>
      <c r="I1272" t="s">
        <v>61</v>
      </c>
      <c r="J1272" t="s">
        <v>62</v>
      </c>
    </row>
    <row r="1273" spans="1:10" x14ac:dyDescent="0.2">
      <c r="A1273" s="1" t="s">
        <v>34174</v>
      </c>
      <c r="B1273" s="1" t="s">
        <v>18480</v>
      </c>
      <c r="C1273" s="1" t="s">
        <v>18481</v>
      </c>
      <c r="D1273" s="1" t="s">
        <v>16228</v>
      </c>
      <c r="E1273" t="s">
        <v>61</v>
      </c>
      <c r="F1273" t="s">
        <v>61</v>
      </c>
      <c r="G1273" t="s">
        <v>61</v>
      </c>
      <c r="H1273" t="s">
        <v>61</v>
      </c>
      <c r="I1273" t="s">
        <v>61</v>
      </c>
      <c r="J1273" t="s">
        <v>62</v>
      </c>
    </row>
    <row r="1274" spans="1:10" x14ac:dyDescent="0.2">
      <c r="A1274" s="1" t="s">
        <v>34175</v>
      </c>
      <c r="B1274" s="1" t="s">
        <v>18482</v>
      </c>
      <c r="C1274" s="1" t="s">
        <v>18483</v>
      </c>
      <c r="D1274" s="1" t="s">
        <v>16228</v>
      </c>
      <c r="E1274" t="s">
        <v>61</v>
      </c>
      <c r="F1274" t="s">
        <v>61</v>
      </c>
      <c r="G1274" t="s">
        <v>61</v>
      </c>
      <c r="H1274" t="s">
        <v>61</v>
      </c>
      <c r="I1274" t="s">
        <v>61</v>
      </c>
      <c r="J1274" t="s">
        <v>61</v>
      </c>
    </row>
    <row r="1275" spans="1:10" x14ac:dyDescent="0.2">
      <c r="A1275" s="1" t="s">
        <v>34176</v>
      </c>
      <c r="B1275" s="1" t="s">
        <v>18484</v>
      </c>
      <c r="C1275" s="1" t="s">
        <v>18485</v>
      </c>
      <c r="D1275" s="1" t="s">
        <v>16228</v>
      </c>
      <c r="E1275" t="s">
        <v>61</v>
      </c>
      <c r="G1275" t="s">
        <v>61</v>
      </c>
      <c r="H1275" t="s">
        <v>61</v>
      </c>
      <c r="I1275" t="s">
        <v>61</v>
      </c>
      <c r="J1275" t="s">
        <v>62</v>
      </c>
    </row>
    <row r="1276" spans="1:10" x14ac:dyDescent="0.2">
      <c r="A1276" s="6" t="s">
        <v>34177</v>
      </c>
      <c r="B1276" s="6" t="s">
        <v>18486</v>
      </c>
      <c r="C1276" s="6" t="s">
        <v>18487</v>
      </c>
      <c r="D1276" s="6" t="s">
        <v>16228</v>
      </c>
      <c r="E1276" s="7" t="s">
        <v>61</v>
      </c>
      <c r="F1276" s="7"/>
      <c r="G1276" s="7" t="s">
        <v>61</v>
      </c>
      <c r="H1276" s="7" t="s">
        <v>62</v>
      </c>
      <c r="I1276" s="7" t="s">
        <v>61</v>
      </c>
      <c r="J1276" s="7" t="s">
        <v>62</v>
      </c>
    </row>
    <row r="1277" spans="1:10" x14ac:dyDescent="0.2">
      <c r="A1277" s="1" t="s">
        <v>9064</v>
      </c>
      <c r="C1277"/>
      <c r="D1277" s="22"/>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9232-3BD9-0948-976A-7D7788DE6941}">
  <dimension ref="A1:W1669"/>
  <sheetViews>
    <sheetView workbookViewId="0">
      <selection activeCell="D15" sqref="D15"/>
    </sheetView>
  </sheetViews>
  <sheetFormatPr baseColWidth="10" defaultRowHeight="16" x14ac:dyDescent="0.2"/>
  <cols>
    <col min="1" max="1" width="10.83203125" style="2"/>
    <col min="2" max="2" width="13.5" style="2" customWidth="1"/>
    <col min="3" max="3" width="25.5" style="2" customWidth="1"/>
    <col min="4" max="4" width="10.83203125" style="2"/>
  </cols>
  <sheetData>
    <row r="1" spans="1:23" x14ac:dyDescent="0.2">
      <c r="A1" s="2" t="s">
        <v>34859</v>
      </c>
    </row>
    <row r="2" spans="1:23" x14ac:dyDescent="0.2">
      <c r="A2" s="8" t="s">
        <v>3400</v>
      </c>
      <c r="B2" s="8" t="s">
        <v>5068</v>
      </c>
      <c r="C2" s="8" t="s">
        <v>3397</v>
      </c>
      <c r="D2" s="8" t="s">
        <v>3398</v>
      </c>
      <c r="E2" s="8" t="s">
        <v>0</v>
      </c>
      <c r="F2" s="8" t="s">
        <v>1</v>
      </c>
      <c r="G2" s="8" t="s">
        <v>2</v>
      </c>
      <c r="H2" s="8" t="s">
        <v>3</v>
      </c>
      <c r="I2" s="8" t="s">
        <v>4</v>
      </c>
      <c r="J2" s="8" t="s">
        <v>5</v>
      </c>
      <c r="K2" s="8" t="s">
        <v>6</v>
      </c>
      <c r="L2" s="8" t="s">
        <v>7</v>
      </c>
      <c r="M2" s="8" t="s">
        <v>8</v>
      </c>
      <c r="N2" s="8" t="s">
        <v>9</v>
      </c>
      <c r="O2" s="8" t="s">
        <v>10</v>
      </c>
      <c r="P2" s="8" t="s">
        <v>11</v>
      </c>
      <c r="Q2" s="8" t="s">
        <v>12</v>
      </c>
      <c r="R2" s="8" t="s">
        <v>13</v>
      </c>
      <c r="S2" s="8" t="s">
        <v>14</v>
      </c>
      <c r="T2" s="8" t="s">
        <v>15</v>
      </c>
      <c r="U2" s="8" t="s">
        <v>16</v>
      </c>
      <c r="V2" s="8" t="s">
        <v>17</v>
      </c>
      <c r="W2" s="8" t="s">
        <v>18</v>
      </c>
    </row>
    <row r="3" spans="1:23" x14ac:dyDescent="0.2">
      <c r="A3" s="2" t="str">
        <f>"573.12858"</f>
        <v>573.12858</v>
      </c>
      <c r="B3" s="1" t="s">
        <v>3401</v>
      </c>
      <c r="C3" s="1" t="s">
        <v>1730</v>
      </c>
      <c r="D3" s="1" t="s">
        <v>3399</v>
      </c>
      <c r="E3" s="1" t="s">
        <v>19</v>
      </c>
      <c r="F3" s="1" t="s">
        <v>20</v>
      </c>
      <c r="G3" s="1" t="s">
        <v>18510</v>
      </c>
      <c r="H3" s="1" t="s">
        <v>21</v>
      </c>
      <c r="I3" s="1" t="s">
        <v>22</v>
      </c>
      <c r="J3" s="1" t="s">
        <v>19</v>
      </c>
      <c r="K3" s="1" t="s">
        <v>18510</v>
      </c>
      <c r="L3" s="1" t="s">
        <v>21</v>
      </c>
      <c r="N3" s="1" t="s">
        <v>23</v>
      </c>
      <c r="O3" s="1" t="s">
        <v>24</v>
      </c>
      <c r="P3" s="1" t="s">
        <v>25</v>
      </c>
      <c r="Q3" s="1" t="s">
        <v>26</v>
      </c>
      <c r="R3" s="1" t="s">
        <v>27</v>
      </c>
      <c r="S3" s="1" t="s">
        <v>28</v>
      </c>
      <c r="T3" s="1" t="s">
        <v>29</v>
      </c>
      <c r="U3" s="1" t="s">
        <v>24</v>
      </c>
      <c r="V3" s="1" t="s">
        <v>24</v>
      </c>
      <c r="W3" s="1" t="s">
        <v>30</v>
      </c>
    </row>
    <row r="4" spans="1:23" x14ac:dyDescent="0.2">
      <c r="A4" s="2" t="str">
        <f>"573.12859"</f>
        <v>573.12859</v>
      </c>
      <c r="B4" s="1" t="s">
        <v>3402</v>
      </c>
      <c r="C4" s="1" t="s">
        <v>1731</v>
      </c>
      <c r="D4" s="1" t="s">
        <v>3399</v>
      </c>
      <c r="E4" s="1" t="s">
        <v>19</v>
      </c>
      <c r="F4" s="1" t="s">
        <v>18515</v>
      </c>
      <c r="G4" s="1" t="s">
        <v>22</v>
      </c>
      <c r="H4" s="1" t="s">
        <v>21</v>
      </c>
      <c r="I4" s="1" t="s">
        <v>31</v>
      </c>
      <c r="J4" s="1" t="s">
        <v>19</v>
      </c>
      <c r="K4" s="1" t="s">
        <v>22</v>
      </c>
      <c r="L4" s="1" t="s">
        <v>18509</v>
      </c>
      <c r="N4" s="1" t="s">
        <v>18507</v>
      </c>
      <c r="O4" s="1" t="s">
        <v>18507</v>
      </c>
      <c r="P4" s="1" t="s">
        <v>25</v>
      </c>
      <c r="Q4" s="1" t="s">
        <v>26</v>
      </c>
      <c r="R4" s="1" t="s">
        <v>27</v>
      </c>
      <c r="S4" s="1" t="s">
        <v>32</v>
      </c>
      <c r="T4" s="1" t="s">
        <v>18516</v>
      </c>
      <c r="U4" s="1" t="s">
        <v>18505</v>
      </c>
      <c r="V4" s="1" t="s">
        <v>18507</v>
      </c>
      <c r="W4" s="1" t="s">
        <v>33</v>
      </c>
    </row>
    <row r="5" spans="1:23" x14ac:dyDescent="0.2">
      <c r="A5" s="2" t="str">
        <f>"573.12860"</f>
        <v>573.12860</v>
      </c>
      <c r="B5" s="1" t="s">
        <v>3403</v>
      </c>
      <c r="C5" s="1" t="s">
        <v>1732</v>
      </c>
      <c r="D5" s="1" t="s">
        <v>3399</v>
      </c>
      <c r="E5" s="1" t="s">
        <v>18509</v>
      </c>
      <c r="F5" s="1" t="s">
        <v>20</v>
      </c>
      <c r="G5" s="1" t="s">
        <v>22</v>
      </c>
      <c r="H5" s="1" t="s">
        <v>21</v>
      </c>
      <c r="I5" s="1" t="s">
        <v>22</v>
      </c>
      <c r="J5" s="1" t="s">
        <v>18510</v>
      </c>
      <c r="K5" s="1" t="s">
        <v>22</v>
      </c>
      <c r="L5" s="1" t="s">
        <v>21</v>
      </c>
      <c r="N5" s="1" t="s">
        <v>23</v>
      </c>
      <c r="O5" s="1" t="s">
        <v>18505</v>
      </c>
      <c r="P5" s="1" t="s">
        <v>25</v>
      </c>
      <c r="Q5" s="1" t="s">
        <v>34</v>
      </c>
      <c r="R5" s="1" t="s">
        <v>27</v>
      </c>
      <c r="S5" s="1" t="s">
        <v>28</v>
      </c>
      <c r="T5" s="1" t="s">
        <v>29</v>
      </c>
      <c r="U5" s="1" t="s">
        <v>18506</v>
      </c>
      <c r="V5" s="1" t="s">
        <v>24</v>
      </c>
      <c r="W5" s="1" t="s">
        <v>30</v>
      </c>
    </row>
    <row r="6" spans="1:23" x14ac:dyDescent="0.2">
      <c r="A6" s="2" t="str">
        <f>"573.12861"</f>
        <v>573.12861</v>
      </c>
      <c r="B6" s="1" t="s">
        <v>3404</v>
      </c>
      <c r="C6" s="1" t="s">
        <v>1733</v>
      </c>
      <c r="D6" s="1" t="s">
        <v>3399</v>
      </c>
      <c r="E6" s="1" t="s">
        <v>19</v>
      </c>
      <c r="F6" s="1" t="s">
        <v>18515</v>
      </c>
      <c r="G6" s="1" t="s">
        <v>26</v>
      </c>
      <c r="H6" s="1" t="s">
        <v>18505</v>
      </c>
      <c r="I6" s="1" t="s">
        <v>31</v>
      </c>
      <c r="J6" s="1" t="s">
        <v>19</v>
      </c>
      <c r="K6" s="1" t="s">
        <v>31</v>
      </c>
      <c r="L6" s="1" t="s">
        <v>31</v>
      </c>
      <c r="M6" s="1" t="s">
        <v>18502</v>
      </c>
      <c r="N6" s="1" t="s">
        <v>31</v>
      </c>
      <c r="O6" s="1" t="s">
        <v>31</v>
      </c>
      <c r="P6" s="1" t="s">
        <v>18504</v>
      </c>
      <c r="Q6" s="1" t="s">
        <v>26</v>
      </c>
      <c r="R6" s="1" t="s">
        <v>27</v>
      </c>
      <c r="S6" s="1" t="s">
        <v>18508</v>
      </c>
      <c r="T6" s="1" t="s">
        <v>35</v>
      </c>
      <c r="U6" s="1" t="s">
        <v>26</v>
      </c>
      <c r="V6" s="1" t="s">
        <v>18507</v>
      </c>
      <c r="W6" s="1" t="s">
        <v>33</v>
      </c>
    </row>
    <row r="7" spans="1:23" x14ac:dyDescent="0.2">
      <c r="A7" s="2" t="str">
        <f>"573.12862"</f>
        <v>573.12862</v>
      </c>
      <c r="B7" s="1" t="s">
        <v>3405</v>
      </c>
      <c r="C7" s="1" t="s">
        <v>1734</v>
      </c>
      <c r="D7" s="1" t="s">
        <v>3399</v>
      </c>
      <c r="E7" s="1" t="s">
        <v>18509</v>
      </c>
      <c r="F7" s="1" t="s">
        <v>36</v>
      </c>
      <c r="G7" s="1" t="s">
        <v>22</v>
      </c>
      <c r="H7" s="1" t="s">
        <v>21</v>
      </c>
      <c r="I7" s="1" t="s">
        <v>18507</v>
      </c>
      <c r="J7" s="1" t="s">
        <v>19</v>
      </c>
      <c r="K7" s="1" t="s">
        <v>22</v>
      </c>
      <c r="L7" s="1" t="s">
        <v>18502</v>
      </c>
      <c r="N7" s="1" t="s">
        <v>23</v>
      </c>
      <c r="O7" s="1" t="s">
        <v>18505</v>
      </c>
      <c r="P7" s="1" t="s">
        <v>25</v>
      </c>
      <c r="Q7" s="1" t="s">
        <v>34</v>
      </c>
      <c r="R7" s="1" t="s">
        <v>27</v>
      </c>
      <c r="T7" s="1" t="s">
        <v>18515</v>
      </c>
      <c r="U7" s="1" t="s">
        <v>18506</v>
      </c>
      <c r="V7" s="1" t="s">
        <v>24</v>
      </c>
      <c r="W7" s="1" t="s">
        <v>30</v>
      </c>
    </row>
    <row r="8" spans="1:23" x14ac:dyDescent="0.2">
      <c r="A8" s="2" t="str">
        <f>"573.12863"</f>
        <v>573.12863</v>
      </c>
      <c r="B8" s="1" t="s">
        <v>3406</v>
      </c>
      <c r="C8" s="1" t="s">
        <v>1735</v>
      </c>
      <c r="D8" s="1" t="s">
        <v>3399</v>
      </c>
      <c r="E8" s="1" t="s">
        <v>19</v>
      </c>
      <c r="F8" s="1" t="s">
        <v>18515</v>
      </c>
      <c r="G8" s="1" t="s">
        <v>26</v>
      </c>
      <c r="H8" s="1" t="s">
        <v>26</v>
      </c>
      <c r="I8" s="1" t="s">
        <v>31</v>
      </c>
      <c r="J8" s="1" t="s">
        <v>19</v>
      </c>
      <c r="K8" s="1" t="s">
        <v>31</v>
      </c>
      <c r="L8" s="1" t="s">
        <v>31</v>
      </c>
      <c r="M8" s="1" t="s">
        <v>19</v>
      </c>
      <c r="N8" s="1" t="s">
        <v>31</v>
      </c>
      <c r="O8" s="1" t="s">
        <v>18507</v>
      </c>
      <c r="P8" s="1" t="s">
        <v>25</v>
      </c>
      <c r="Q8" s="1" t="s">
        <v>26</v>
      </c>
      <c r="R8" s="1" t="s">
        <v>27</v>
      </c>
      <c r="T8" s="1" t="s">
        <v>18516</v>
      </c>
      <c r="U8" s="1" t="s">
        <v>26</v>
      </c>
      <c r="V8" s="1" t="s">
        <v>18507</v>
      </c>
      <c r="W8" s="1" t="s">
        <v>33</v>
      </c>
    </row>
    <row r="9" spans="1:23" x14ac:dyDescent="0.2">
      <c r="A9" s="2" t="str">
        <f>"573.12864"</f>
        <v>573.12864</v>
      </c>
      <c r="B9" s="1" t="s">
        <v>3407</v>
      </c>
      <c r="C9" s="1" t="s">
        <v>1736</v>
      </c>
      <c r="D9" s="1" t="s">
        <v>3399</v>
      </c>
      <c r="E9" s="1" t="s">
        <v>19</v>
      </c>
      <c r="F9" s="1" t="s">
        <v>20</v>
      </c>
      <c r="G9" s="1" t="s">
        <v>22</v>
      </c>
      <c r="H9" s="1" t="s">
        <v>21</v>
      </c>
      <c r="J9" s="1" t="s">
        <v>22</v>
      </c>
      <c r="K9" s="1" t="s">
        <v>22</v>
      </c>
      <c r="L9" s="1" t="s">
        <v>21</v>
      </c>
      <c r="N9" s="1" t="s">
        <v>23</v>
      </c>
      <c r="O9" s="1" t="s">
        <v>18502</v>
      </c>
      <c r="P9" s="1" t="s">
        <v>24</v>
      </c>
      <c r="Q9" s="1" t="s">
        <v>34</v>
      </c>
      <c r="R9" s="1" t="s">
        <v>24</v>
      </c>
      <c r="S9" s="1" t="s">
        <v>28</v>
      </c>
      <c r="T9" s="1" t="s">
        <v>29</v>
      </c>
      <c r="U9" s="1" t="s">
        <v>18502</v>
      </c>
      <c r="V9" s="1" t="s">
        <v>24</v>
      </c>
      <c r="W9" s="1" t="s">
        <v>33</v>
      </c>
    </row>
    <row r="10" spans="1:23" x14ac:dyDescent="0.2">
      <c r="A10" s="2" t="str">
        <f>"573.12865"</f>
        <v>573.12865</v>
      </c>
      <c r="B10" s="1" t="s">
        <v>3408</v>
      </c>
      <c r="C10" s="1" t="s">
        <v>1737</v>
      </c>
      <c r="D10" s="1" t="s">
        <v>3399</v>
      </c>
      <c r="E10" s="1" t="s">
        <v>19</v>
      </c>
      <c r="F10" s="1" t="s">
        <v>18515</v>
      </c>
      <c r="G10" s="1" t="s">
        <v>26</v>
      </c>
      <c r="H10" s="1" t="s">
        <v>26</v>
      </c>
      <c r="I10" s="1" t="s">
        <v>31</v>
      </c>
      <c r="J10" s="1" t="s">
        <v>19</v>
      </c>
      <c r="K10" s="1" t="s">
        <v>31</v>
      </c>
      <c r="L10" s="1" t="s">
        <v>31</v>
      </c>
      <c r="M10" s="1" t="s">
        <v>19</v>
      </c>
      <c r="N10" s="1" t="s">
        <v>31</v>
      </c>
      <c r="O10" s="1" t="s">
        <v>18507</v>
      </c>
      <c r="P10" s="1" t="s">
        <v>25</v>
      </c>
      <c r="Q10" s="1" t="s">
        <v>26</v>
      </c>
      <c r="R10" s="1" t="s">
        <v>27</v>
      </c>
      <c r="T10" s="1" t="s">
        <v>18516</v>
      </c>
      <c r="U10" s="1" t="s">
        <v>18505</v>
      </c>
      <c r="V10" s="1" t="s">
        <v>18507</v>
      </c>
      <c r="W10" s="1" t="s">
        <v>33</v>
      </c>
    </row>
    <row r="11" spans="1:23" x14ac:dyDescent="0.2">
      <c r="A11" s="2" t="str">
        <f>"573.12867"</f>
        <v>573.12867</v>
      </c>
      <c r="B11" s="1" t="s">
        <v>3409</v>
      </c>
      <c r="C11" s="1" t="s">
        <v>1738</v>
      </c>
      <c r="D11" s="1" t="s">
        <v>3399</v>
      </c>
      <c r="E11" s="1" t="s">
        <v>19</v>
      </c>
      <c r="F11" s="1" t="s">
        <v>20</v>
      </c>
      <c r="G11" s="1" t="s">
        <v>22</v>
      </c>
      <c r="H11" s="1" t="s">
        <v>21</v>
      </c>
      <c r="I11" s="1" t="s">
        <v>18510</v>
      </c>
      <c r="J11" s="1" t="s">
        <v>22</v>
      </c>
      <c r="K11" s="1" t="s">
        <v>22</v>
      </c>
      <c r="L11" s="1" t="s">
        <v>21</v>
      </c>
      <c r="N11" s="1" t="s">
        <v>23</v>
      </c>
      <c r="O11" s="1" t="s">
        <v>31</v>
      </c>
      <c r="P11" s="1" t="s">
        <v>18502</v>
      </c>
      <c r="Q11" s="1" t="s">
        <v>34</v>
      </c>
      <c r="R11" s="1" t="s">
        <v>24</v>
      </c>
      <c r="T11" s="1" t="s">
        <v>29</v>
      </c>
      <c r="U11" s="1" t="s">
        <v>18502</v>
      </c>
      <c r="V11" s="1" t="s">
        <v>31</v>
      </c>
      <c r="W11" s="1" t="s">
        <v>33</v>
      </c>
    </row>
    <row r="12" spans="1:23" x14ac:dyDescent="0.2">
      <c r="A12" s="2" t="str">
        <f>"573.12868"</f>
        <v>573.12868</v>
      </c>
      <c r="B12" s="1" t="s">
        <v>3410</v>
      </c>
      <c r="C12" s="1" t="s">
        <v>1739</v>
      </c>
      <c r="D12" s="1" t="s">
        <v>3399</v>
      </c>
      <c r="E12" s="1" t="s">
        <v>19</v>
      </c>
      <c r="F12" s="1" t="s">
        <v>18515</v>
      </c>
      <c r="G12" s="1" t="s">
        <v>26</v>
      </c>
      <c r="H12" s="1" t="s">
        <v>26</v>
      </c>
      <c r="I12" s="1" t="s">
        <v>31</v>
      </c>
      <c r="J12" s="1" t="s">
        <v>19</v>
      </c>
      <c r="K12" s="1" t="s">
        <v>31</v>
      </c>
      <c r="L12" s="1" t="s">
        <v>31</v>
      </c>
      <c r="M12" s="1" t="s">
        <v>19</v>
      </c>
      <c r="N12" s="1" t="s">
        <v>31</v>
      </c>
      <c r="O12" s="1" t="s">
        <v>18507</v>
      </c>
      <c r="P12" s="1" t="s">
        <v>25</v>
      </c>
      <c r="Q12" s="1" t="s">
        <v>26</v>
      </c>
      <c r="R12" s="1" t="s">
        <v>27</v>
      </c>
      <c r="S12" s="1" t="s">
        <v>18509</v>
      </c>
      <c r="T12" s="1" t="s">
        <v>18516</v>
      </c>
      <c r="U12" s="1" t="s">
        <v>26</v>
      </c>
      <c r="V12" s="1" t="s">
        <v>18507</v>
      </c>
      <c r="W12" s="1" t="s">
        <v>33</v>
      </c>
    </row>
    <row r="13" spans="1:23" x14ac:dyDescent="0.2">
      <c r="A13" s="2" t="str">
        <f>"573.12869"</f>
        <v>573.12869</v>
      </c>
      <c r="B13" s="1" t="s">
        <v>3411</v>
      </c>
      <c r="C13" s="1" t="s">
        <v>1740</v>
      </c>
      <c r="D13" s="1" t="s">
        <v>3399</v>
      </c>
      <c r="E13" s="1" t="s">
        <v>19</v>
      </c>
      <c r="F13" s="1" t="s">
        <v>20</v>
      </c>
      <c r="G13" s="1" t="s">
        <v>22</v>
      </c>
      <c r="H13" s="1" t="s">
        <v>21</v>
      </c>
      <c r="I13" s="1" t="s">
        <v>22</v>
      </c>
      <c r="J13" s="1" t="s">
        <v>19</v>
      </c>
      <c r="K13" s="1" t="s">
        <v>22</v>
      </c>
      <c r="L13" s="1" t="s">
        <v>21</v>
      </c>
      <c r="N13" s="1" t="s">
        <v>23</v>
      </c>
      <c r="O13" s="1" t="s">
        <v>18507</v>
      </c>
      <c r="P13" s="1" t="s">
        <v>25</v>
      </c>
      <c r="Q13" s="1" t="s">
        <v>26</v>
      </c>
      <c r="R13" s="1" t="s">
        <v>27</v>
      </c>
      <c r="S13" s="1" t="s">
        <v>28</v>
      </c>
      <c r="T13" s="1" t="s">
        <v>29</v>
      </c>
      <c r="U13" s="1" t="s">
        <v>24</v>
      </c>
      <c r="V13" s="1" t="s">
        <v>24</v>
      </c>
      <c r="W13" s="1" t="s">
        <v>30</v>
      </c>
    </row>
    <row r="14" spans="1:23" x14ac:dyDescent="0.2">
      <c r="A14" s="2" t="str">
        <f>"573.12870"</f>
        <v>573.12870</v>
      </c>
      <c r="B14" s="1" t="s">
        <v>3412</v>
      </c>
      <c r="C14" s="1" t="s">
        <v>1741</v>
      </c>
      <c r="D14" s="1" t="s">
        <v>3399</v>
      </c>
      <c r="E14" s="1" t="s">
        <v>19</v>
      </c>
      <c r="F14" s="1" t="s">
        <v>20</v>
      </c>
      <c r="G14" s="1" t="s">
        <v>22</v>
      </c>
      <c r="H14" s="1" t="s">
        <v>21</v>
      </c>
      <c r="I14" s="1" t="s">
        <v>22</v>
      </c>
      <c r="K14" s="1" t="s">
        <v>22</v>
      </c>
      <c r="L14" s="1" t="s">
        <v>21</v>
      </c>
      <c r="N14" s="1" t="s">
        <v>23</v>
      </c>
      <c r="O14" s="1" t="s">
        <v>18507</v>
      </c>
      <c r="P14" s="1" t="s">
        <v>25</v>
      </c>
      <c r="Q14" s="1" t="s">
        <v>34</v>
      </c>
      <c r="S14" s="1" t="s">
        <v>28</v>
      </c>
      <c r="U14" s="1" t="s">
        <v>18506</v>
      </c>
      <c r="V14" s="1" t="s">
        <v>24</v>
      </c>
      <c r="W14" s="1" t="s">
        <v>30</v>
      </c>
    </row>
    <row r="15" spans="1:23" x14ac:dyDescent="0.2">
      <c r="A15" s="2" t="str">
        <f>"573.12871"</f>
        <v>573.12871</v>
      </c>
      <c r="B15" s="1" t="s">
        <v>3413</v>
      </c>
      <c r="C15" s="1" t="s">
        <v>1742</v>
      </c>
      <c r="D15" s="1" t="s">
        <v>3399</v>
      </c>
      <c r="E15" s="1" t="s">
        <v>19</v>
      </c>
      <c r="F15" s="1" t="s">
        <v>18515</v>
      </c>
      <c r="G15" s="1" t="s">
        <v>26</v>
      </c>
      <c r="H15" s="1" t="s">
        <v>26</v>
      </c>
      <c r="I15" s="1" t="s">
        <v>31</v>
      </c>
      <c r="J15" s="1" t="s">
        <v>19</v>
      </c>
      <c r="K15" s="1" t="s">
        <v>31</v>
      </c>
      <c r="L15" s="1" t="s">
        <v>31</v>
      </c>
      <c r="M15" s="1" t="s">
        <v>19</v>
      </c>
      <c r="N15" s="1" t="s">
        <v>31</v>
      </c>
      <c r="O15" s="1" t="s">
        <v>18507</v>
      </c>
      <c r="P15" s="1" t="s">
        <v>18504</v>
      </c>
      <c r="Q15" s="1" t="s">
        <v>26</v>
      </c>
      <c r="R15" s="1" t="s">
        <v>27</v>
      </c>
      <c r="S15" s="1" t="s">
        <v>28</v>
      </c>
      <c r="T15" s="1" t="s">
        <v>18516</v>
      </c>
      <c r="U15" s="1" t="s">
        <v>18505</v>
      </c>
      <c r="V15" s="1" t="s">
        <v>18507</v>
      </c>
      <c r="W15" s="1" t="s">
        <v>33</v>
      </c>
    </row>
    <row r="16" spans="1:23" x14ac:dyDescent="0.2">
      <c r="A16" s="2" t="str">
        <f>"573.12872"</f>
        <v>573.12872</v>
      </c>
      <c r="B16" s="1" t="s">
        <v>3414</v>
      </c>
      <c r="C16" s="1" t="s">
        <v>1743</v>
      </c>
      <c r="D16" s="1" t="s">
        <v>3399</v>
      </c>
      <c r="E16" s="1" t="s">
        <v>19</v>
      </c>
      <c r="F16" s="1" t="s">
        <v>18515</v>
      </c>
      <c r="G16" s="1" t="s">
        <v>26</v>
      </c>
      <c r="H16" s="1" t="s">
        <v>26</v>
      </c>
      <c r="I16" s="1" t="s">
        <v>31</v>
      </c>
      <c r="J16" s="1" t="s">
        <v>19</v>
      </c>
      <c r="K16" s="1" t="s">
        <v>31</v>
      </c>
      <c r="L16" s="1" t="s">
        <v>31</v>
      </c>
      <c r="M16" s="1" t="s">
        <v>19</v>
      </c>
      <c r="N16" s="1" t="s">
        <v>31</v>
      </c>
      <c r="O16" s="1" t="s">
        <v>18507</v>
      </c>
      <c r="P16" s="1" t="s">
        <v>25</v>
      </c>
      <c r="Q16" s="1" t="s">
        <v>26</v>
      </c>
      <c r="R16" s="1" t="s">
        <v>27</v>
      </c>
      <c r="S16" s="1" t="s">
        <v>18508</v>
      </c>
      <c r="T16" s="1" t="s">
        <v>18516</v>
      </c>
      <c r="U16" s="1" t="s">
        <v>24</v>
      </c>
      <c r="V16" s="1" t="s">
        <v>18507</v>
      </c>
      <c r="W16" s="1" t="s">
        <v>33</v>
      </c>
    </row>
    <row r="17" spans="1:23" x14ac:dyDescent="0.2">
      <c r="A17" s="2" t="str">
        <f>"573.12873"</f>
        <v>573.12873</v>
      </c>
      <c r="B17" s="1" t="s">
        <v>3415</v>
      </c>
      <c r="C17" s="1" t="s">
        <v>1744</v>
      </c>
      <c r="D17" s="1" t="s">
        <v>3399</v>
      </c>
      <c r="E17" s="1" t="s">
        <v>19</v>
      </c>
      <c r="F17" s="1" t="s">
        <v>18515</v>
      </c>
      <c r="G17" s="1" t="s">
        <v>26</v>
      </c>
      <c r="H17" s="1" t="s">
        <v>18505</v>
      </c>
      <c r="I17" s="1" t="s">
        <v>31</v>
      </c>
      <c r="J17" s="1" t="s">
        <v>19</v>
      </c>
      <c r="K17" s="1" t="s">
        <v>31</v>
      </c>
      <c r="L17" s="1" t="s">
        <v>31</v>
      </c>
      <c r="M17" s="1" t="s">
        <v>19</v>
      </c>
      <c r="N17" s="1" t="s">
        <v>31</v>
      </c>
      <c r="O17" s="1" t="s">
        <v>18507</v>
      </c>
      <c r="P17" s="1" t="s">
        <v>25</v>
      </c>
      <c r="Q17" s="1" t="s">
        <v>26</v>
      </c>
      <c r="R17" s="1" t="s">
        <v>27</v>
      </c>
      <c r="S17" s="1" t="s">
        <v>18508</v>
      </c>
      <c r="T17" s="1" t="s">
        <v>18516</v>
      </c>
      <c r="U17" s="1" t="s">
        <v>26</v>
      </c>
      <c r="V17" s="1" t="s">
        <v>18507</v>
      </c>
      <c r="W17" s="1" t="s">
        <v>33</v>
      </c>
    </row>
    <row r="18" spans="1:23" x14ac:dyDescent="0.2">
      <c r="A18" s="2" t="str">
        <f>"573.12874"</f>
        <v>573.12874</v>
      </c>
      <c r="B18" s="1" t="s">
        <v>3416</v>
      </c>
      <c r="C18" s="1" t="s">
        <v>1745</v>
      </c>
      <c r="D18" s="1" t="s">
        <v>3399</v>
      </c>
      <c r="E18" s="1" t="s">
        <v>19</v>
      </c>
      <c r="F18" s="1" t="s">
        <v>36</v>
      </c>
      <c r="G18" s="1" t="s">
        <v>22</v>
      </c>
      <c r="H18" s="1" t="s">
        <v>21</v>
      </c>
      <c r="I18" s="1" t="s">
        <v>18505</v>
      </c>
      <c r="J18" s="1" t="s">
        <v>22</v>
      </c>
      <c r="K18" s="1" t="s">
        <v>22</v>
      </c>
      <c r="L18" s="1" t="s">
        <v>18510</v>
      </c>
      <c r="N18" s="1" t="s">
        <v>23</v>
      </c>
      <c r="O18" s="1" t="s">
        <v>18506</v>
      </c>
      <c r="P18" s="1" t="s">
        <v>25</v>
      </c>
      <c r="Q18" s="1" t="s">
        <v>34</v>
      </c>
      <c r="R18" s="1" t="s">
        <v>27</v>
      </c>
      <c r="T18" s="1" t="s">
        <v>37</v>
      </c>
      <c r="U18" s="1" t="s">
        <v>24</v>
      </c>
      <c r="V18" s="1" t="s">
        <v>18502</v>
      </c>
      <c r="W18" s="1" t="s">
        <v>33</v>
      </c>
    </row>
    <row r="19" spans="1:23" x14ac:dyDescent="0.2">
      <c r="A19" s="2" t="str">
        <f>"573.12875"</f>
        <v>573.12875</v>
      </c>
      <c r="B19" s="1" t="s">
        <v>3417</v>
      </c>
      <c r="C19" s="1" t="s">
        <v>1746</v>
      </c>
      <c r="D19" s="1" t="s">
        <v>3399</v>
      </c>
      <c r="E19" s="1" t="s">
        <v>19</v>
      </c>
      <c r="F19" s="1" t="s">
        <v>18515</v>
      </c>
      <c r="G19" s="1" t="s">
        <v>26</v>
      </c>
      <c r="H19" s="1" t="s">
        <v>18505</v>
      </c>
      <c r="I19" s="1" t="s">
        <v>31</v>
      </c>
      <c r="J19" s="1" t="s">
        <v>19</v>
      </c>
      <c r="K19" s="1" t="s">
        <v>31</v>
      </c>
      <c r="L19" s="1" t="s">
        <v>31</v>
      </c>
      <c r="M19" s="1" t="s">
        <v>19</v>
      </c>
      <c r="N19" s="1" t="s">
        <v>31</v>
      </c>
      <c r="O19" s="1" t="s">
        <v>18507</v>
      </c>
      <c r="P19" s="1" t="s">
        <v>25</v>
      </c>
      <c r="Q19" s="1" t="s">
        <v>26</v>
      </c>
      <c r="R19" s="1" t="s">
        <v>27</v>
      </c>
      <c r="S19" s="1" t="s">
        <v>18508</v>
      </c>
      <c r="T19" s="1" t="s">
        <v>18516</v>
      </c>
      <c r="U19" s="1" t="s">
        <v>26</v>
      </c>
      <c r="V19" s="1" t="s">
        <v>18507</v>
      </c>
      <c r="W19" s="1" t="s">
        <v>33</v>
      </c>
    </row>
    <row r="20" spans="1:23" x14ac:dyDescent="0.2">
      <c r="A20" s="2" t="str">
        <f>"573.12876"</f>
        <v>573.12876</v>
      </c>
      <c r="B20" s="1" t="s">
        <v>3418</v>
      </c>
      <c r="C20" s="1" t="s">
        <v>1747</v>
      </c>
      <c r="D20" s="1" t="s">
        <v>3399</v>
      </c>
      <c r="E20" s="1" t="s">
        <v>19</v>
      </c>
      <c r="F20" s="1" t="s">
        <v>20</v>
      </c>
      <c r="G20" s="1" t="s">
        <v>22</v>
      </c>
      <c r="H20" s="1" t="s">
        <v>21</v>
      </c>
      <c r="I20" s="1" t="s">
        <v>22</v>
      </c>
      <c r="J20" s="1" t="s">
        <v>18502</v>
      </c>
      <c r="K20" s="1" t="s">
        <v>22</v>
      </c>
      <c r="L20" s="1" t="s">
        <v>21</v>
      </c>
      <c r="N20" s="1" t="s">
        <v>23</v>
      </c>
      <c r="O20" s="1" t="s">
        <v>18507</v>
      </c>
      <c r="P20" s="1" t="s">
        <v>18504</v>
      </c>
      <c r="Q20" s="1" t="s">
        <v>34</v>
      </c>
      <c r="R20" s="1" t="s">
        <v>27</v>
      </c>
      <c r="S20" s="1" t="s">
        <v>28</v>
      </c>
      <c r="T20" s="1" t="s">
        <v>29</v>
      </c>
      <c r="U20" s="1" t="s">
        <v>24</v>
      </c>
      <c r="V20" s="1" t="s">
        <v>24</v>
      </c>
      <c r="W20" s="1" t="s">
        <v>30</v>
      </c>
    </row>
    <row r="21" spans="1:23" x14ac:dyDescent="0.2">
      <c r="A21" s="2" t="str">
        <f>"573.12877"</f>
        <v>573.12877</v>
      </c>
      <c r="B21" s="1" t="s">
        <v>3419</v>
      </c>
      <c r="C21" s="1" t="s">
        <v>1748</v>
      </c>
      <c r="D21" s="1" t="s">
        <v>3399</v>
      </c>
      <c r="E21" s="1" t="s">
        <v>19</v>
      </c>
      <c r="F21" s="1" t="s">
        <v>20</v>
      </c>
      <c r="G21" s="1" t="s">
        <v>22</v>
      </c>
      <c r="H21" s="1" t="s">
        <v>21</v>
      </c>
      <c r="I21" s="1" t="s">
        <v>18502</v>
      </c>
      <c r="K21" s="1" t="s">
        <v>22</v>
      </c>
      <c r="L21" s="1" t="s">
        <v>21</v>
      </c>
      <c r="N21" s="1" t="s">
        <v>23</v>
      </c>
      <c r="O21" s="1" t="s">
        <v>24</v>
      </c>
      <c r="P21" s="1" t="s">
        <v>25</v>
      </c>
      <c r="Q21" s="1" t="s">
        <v>34</v>
      </c>
      <c r="U21" s="1" t="s">
        <v>24</v>
      </c>
      <c r="V21" s="1" t="s">
        <v>24</v>
      </c>
      <c r="W21" s="1" t="s">
        <v>30</v>
      </c>
    </row>
    <row r="22" spans="1:23" x14ac:dyDescent="0.2">
      <c r="A22" s="2" t="str">
        <f>"573.12878"</f>
        <v>573.12878</v>
      </c>
      <c r="B22" s="1" t="s">
        <v>3420</v>
      </c>
      <c r="C22" s="1" t="s">
        <v>1749</v>
      </c>
      <c r="D22" s="1" t="s">
        <v>3399</v>
      </c>
      <c r="E22" s="1" t="s">
        <v>19</v>
      </c>
      <c r="F22" s="1" t="s">
        <v>20</v>
      </c>
      <c r="G22" s="1" t="s">
        <v>22</v>
      </c>
      <c r="H22" s="1" t="s">
        <v>21</v>
      </c>
      <c r="I22" s="1" t="s">
        <v>22</v>
      </c>
      <c r="J22" s="1" t="s">
        <v>22</v>
      </c>
      <c r="K22" s="1" t="s">
        <v>22</v>
      </c>
      <c r="L22" s="1" t="s">
        <v>21</v>
      </c>
      <c r="N22" s="1" t="s">
        <v>23</v>
      </c>
      <c r="O22" s="1" t="s">
        <v>31</v>
      </c>
      <c r="P22" s="1" t="s">
        <v>25</v>
      </c>
      <c r="Q22" s="1" t="s">
        <v>34</v>
      </c>
      <c r="R22" s="1" t="s">
        <v>18517</v>
      </c>
      <c r="S22" s="1" t="s">
        <v>28</v>
      </c>
      <c r="T22" s="1" t="s">
        <v>29</v>
      </c>
      <c r="U22" s="1" t="s">
        <v>18506</v>
      </c>
      <c r="V22" s="1" t="s">
        <v>31</v>
      </c>
      <c r="W22" s="1" t="s">
        <v>30</v>
      </c>
    </row>
    <row r="23" spans="1:23" x14ac:dyDescent="0.2">
      <c r="A23" s="2" t="str">
        <f>"573.12879"</f>
        <v>573.12879</v>
      </c>
      <c r="B23" s="1" t="s">
        <v>3421</v>
      </c>
      <c r="C23" s="1" t="s">
        <v>1750</v>
      </c>
      <c r="D23" s="1" t="s">
        <v>3399</v>
      </c>
      <c r="E23" s="1" t="s">
        <v>19</v>
      </c>
      <c r="F23" s="1" t="s">
        <v>36</v>
      </c>
      <c r="G23" s="1" t="s">
        <v>22</v>
      </c>
      <c r="H23" s="1" t="s">
        <v>21</v>
      </c>
      <c r="I23" s="1" t="s">
        <v>18507</v>
      </c>
      <c r="J23" s="1" t="s">
        <v>19</v>
      </c>
      <c r="K23" s="1" t="s">
        <v>22</v>
      </c>
      <c r="L23" s="1" t="s">
        <v>18509</v>
      </c>
      <c r="N23" s="1" t="s">
        <v>23</v>
      </c>
      <c r="O23" s="1" t="s">
        <v>24</v>
      </c>
      <c r="P23" s="1" t="s">
        <v>25</v>
      </c>
      <c r="Q23" s="1" t="s">
        <v>34</v>
      </c>
      <c r="R23" s="1" t="s">
        <v>27</v>
      </c>
      <c r="T23" s="1" t="s">
        <v>18515</v>
      </c>
      <c r="U23" s="1" t="s">
        <v>24</v>
      </c>
      <c r="V23" s="1" t="s">
        <v>24</v>
      </c>
      <c r="W23" s="1" t="s">
        <v>30</v>
      </c>
    </row>
    <row r="24" spans="1:23" x14ac:dyDescent="0.2">
      <c r="A24" s="2" t="str">
        <f>"573.12880"</f>
        <v>573.12880</v>
      </c>
      <c r="B24" s="1" t="s">
        <v>3422</v>
      </c>
      <c r="C24" s="1" t="s">
        <v>1751</v>
      </c>
      <c r="D24" s="1" t="s">
        <v>3399</v>
      </c>
      <c r="E24" s="1" t="s">
        <v>19</v>
      </c>
      <c r="F24" s="1" t="s">
        <v>20</v>
      </c>
      <c r="G24" s="1" t="s">
        <v>22</v>
      </c>
      <c r="H24" s="1" t="s">
        <v>21</v>
      </c>
      <c r="J24" s="1" t="s">
        <v>22</v>
      </c>
      <c r="K24" s="1" t="s">
        <v>22</v>
      </c>
      <c r="L24" s="1" t="s">
        <v>21</v>
      </c>
      <c r="N24" s="1" t="s">
        <v>23</v>
      </c>
      <c r="O24" s="1" t="s">
        <v>24</v>
      </c>
      <c r="P24" s="1" t="s">
        <v>24</v>
      </c>
      <c r="Q24" s="1" t="s">
        <v>34</v>
      </c>
      <c r="R24" s="1" t="s">
        <v>24</v>
      </c>
      <c r="T24" s="1" t="s">
        <v>29</v>
      </c>
      <c r="U24" s="1" t="s">
        <v>18505</v>
      </c>
      <c r="V24" s="1" t="s">
        <v>24</v>
      </c>
      <c r="W24" s="1" t="s">
        <v>18518</v>
      </c>
    </row>
    <row r="25" spans="1:23" x14ac:dyDescent="0.2">
      <c r="A25" s="2" t="str">
        <f>"573.12881"</f>
        <v>573.12881</v>
      </c>
      <c r="B25" s="1" t="s">
        <v>3423</v>
      </c>
      <c r="C25" s="1" t="s">
        <v>1752</v>
      </c>
      <c r="D25" s="1" t="s">
        <v>3399</v>
      </c>
      <c r="E25" s="1" t="s">
        <v>19</v>
      </c>
      <c r="F25" s="1" t="s">
        <v>18515</v>
      </c>
      <c r="G25" s="1" t="s">
        <v>26</v>
      </c>
      <c r="H25" s="1" t="s">
        <v>26</v>
      </c>
      <c r="I25" s="1" t="s">
        <v>31</v>
      </c>
      <c r="J25" s="1" t="s">
        <v>19</v>
      </c>
      <c r="K25" s="1" t="s">
        <v>31</v>
      </c>
      <c r="L25" s="1" t="s">
        <v>31</v>
      </c>
      <c r="M25" s="1" t="s">
        <v>19</v>
      </c>
      <c r="N25" s="1" t="s">
        <v>31</v>
      </c>
      <c r="O25" s="1" t="s">
        <v>18507</v>
      </c>
      <c r="P25" s="1" t="s">
        <v>18504</v>
      </c>
      <c r="Q25" s="1" t="s">
        <v>26</v>
      </c>
      <c r="R25" s="1" t="s">
        <v>27</v>
      </c>
      <c r="S25" s="1" t="s">
        <v>18508</v>
      </c>
      <c r="T25" s="1" t="s">
        <v>18516</v>
      </c>
      <c r="U25" s="1" t="s">
        <v>26</v>
      </c>
      <c r="V25" s="1" t="s">
        <v>18507</v>
      </c>
      <c r="W25" s="1" t="s">
        <v>33</v>
      </c>
    </row>
    <row r="26" spans="1:23" x14ac:dyDescent="0.2">
      <c r="A26" s="2" t="str">
        <f>"573.12882"</f>
        <v>573.12882</v>
      </c>
      <c r="B26" s="1" t="s">
        <v>3424</v>
      </c>
      <c r="C26" s="1" t="s">
        <v>1753</v>
      </c>
      <c r="D26" s="1" t="s">
        <v>3399</v>
      </c>
      <c r="E26" s="1" t="s">
        <v>19</v>
      </c>
      <c r="F26" s="1" t="s">
        <v>18515</v>
      </c>
      <c r="G26" s="1" t="s">
        <v>26</v>
      </c>
      <c r="H26" s="1" t="s">
        <v>26</v>
      </c>
      <c r="I26" s="1" t="s">
        <v>31</v>
      </c>
      <c r="J26" s="1" t="s">
        <v>19</v>
      </c>
      <c r="K26" s="1" t="s">
        <v>31</v>
      </c>
      <c r="L26" s="1" t="s">
        <v>31</v>
      </c>
      <c r="M26" s="1" t="s">
        <v>19</v>
      </c>
      <c r="N26" s="1" t="s">
        <v>31</v>
      </c>
      <c r="O26" s="1" t="s">
        <v>18507</v>
      </c>
      <c r="P26" s="1" t="s">
        <v>18504</v>
      </c>
      <c r="Q26" s="1" t="s">
        <v>26</v>
      </c>
      <c r="R26" s="1" t="s">
        <v>27</v>
      </c>
      <c r="S26" s="1" t="s">
        <v>32</v>
      </c>
      <c r="T26" s="1" t="s">
        <v>18516</v>
      </c>
      <c r="U26" s="1" t="s">
        <v>26</v>
      </c>
      <c r="V26" s="1" t="s">
        <v>18507</v>
      </c>
      <c r="W26" s="1" t="s">
        <v>33</v>
      </c>
    </row>
    <row r="27" spans="1:23" x14ac:dyDescent="0.2">
      <c r="A27" s="2" t="str">
        <f>"573.12883"</f>
        <v>573.12883</v>
      </c>
      <c r="B27" s="1" t="s">
        <v>3425</v>
      </c>
      <c r="C27" s="1" t="s">
        <v>1754</v>
      </c>
      <c r="D27" s="1" t="s">
        <v>3399</v>
      </c>
      <c r="E27" s="1" t="s">
        <v>19</v>
      </c>
      <c r="F27" s="1" t="s">
        <v>18515</v>
      </c>
      <c r="G27" s="1" t="s">
        <v>26</v>
      </c>
      <c r="H27" s="1" t="s">
        <v>18505</v>
      </c>
      <c r="I27" s="1" t="s">
        <v>31</v>
      </c>
      <c r="J27" s="1" t="s">
        <v>19</v>
      </c>
      <c r="K27" s="1" t="s">
        <v>31</v>
      </c>
      <c r="L27" s="1" t="s">
        <v>31</v>
      </c>
      <c r="M27" s="1" t="s">
        <v>19</v>
      </c>
      <c r="N27" s="1" t="s">
        <v>31</v>
      </c>
      <c r="O27" s="1" t="s">
        <v>18507</v>
      </c>
      <c r="P27" s="1" t="s">
        <v>25</v>
      </c>
      <c r="Q27" s="1" t="s">
        <v>26</v>
      </c>
      <c r="R27" s="1" t="s">
        <v>27</v>
      </c>
      <c r="S27" s="1" t="s">
        <v>18508</v>
      </c>
      <c r="T27" s="1" t="s">
        <v>18515</v>
      </c>
      <c r="U27" s="1" t="s">
        <v>26</v>
      </c>
      <c r="V27" s="1" t="s">
        <v>18507</v>
      </c>
      <c r="W27" s="1" t="s">
        <v>33</v>
      </c>
    </row>
    <row r="28" spans="1:23" x14ac:dyDescent="0.2">
      <c r="A28" s="2" t="str">
        <f>"573.12884"</f>
        <v>573.12884</v>
      </c>
      <c r="B28" s="1" t="s">
        <v>3426</v>
      </c>
      <c r="C28" s="1" t="s">
        <v>1755</v>
      </c>
      <c r="D28" s="1" t="s">
        <v>3399</v>
      </c>
      <c r="E28" s="1" t="s">
        <v>19</v>
      </c>
      <c r="F28" s="1" t="s">
        <v>20</v>
      </c>
      <c r="G28" s="1" t="s">
        <v>22</v>
      </c>
      <c r="H28" s="1" t="s">
        <v>21</v>
      </c>
      <c r="I28" s="1" t="s">
        <v>18510</v>
      </c>
      <c r="J28" s="1" t="s">
        <v>22</v>
      </c>
      <c r="K28" s="1" t="s">
        <v>22</v>
      </c>
      <c r="L28" s="1" t="s">
        <v>21</v>
      </c>
      <c r="N28" s="1" t="s">
        <v>23</v>
      </c>
      <c r="O28" s="1" t="s">
        <v>18502</v>
      </c>
      <c r="P28" s="1" t="s">
        <v>25</v>
      </c>
      <c r="Q28" s="1" t="s">
        <v>34</v>
      </c>
      <c r="R28" s="1" t="s">
        <v>18513</v>
      </c>
      <c r="S28" s="1" t="s">
        <v>28</v>
      </c>
      <c r="T28" s="1" t="s">
        <v>29</v>
      </c>
      <c r="U28" s="1" t="s">
        <v>18506</v>
      </c>
      <c r="V28" s="1" t="s">
        <v>24</v>
      </c>
      <c r="W28" s="1" t="s">
        <v>18519</v>
      </c>
    </row>
    <row r="29" spans="1:23" x14ac:dyDescent="0.2">
      <c r="A29" s="2" t="str">
        <f>"573.12885"</f>
        <v>573.12885</v>
      </c>
      <c r="B29" s="1" t="s">
        <v>3427</v>
      </c>
      <c r="C29" s="1" t="s">
        <v>1756</v>
      </c>
      <c r="D29" s="1" t="s">
        <v>3399</v>
      </c>
      <c r="E29" s="1" t="s">
        <v>19</v>
      </c>
      <c r="F29" s="1" t="s">
        <v>18515</v>
      </c>
      <c r="G29" s="1" t="s">
        <v>26</v>
      </c>
      <c r="H29" s="1" t="s">
        <v>18505</v>
      </c>
      <c r="I29" s="1" t="s">
        <v>31</v>
      </c>
      <c r="J29" s="1" t="s">
        <v>19</v>
      </c>
      <c r="K29" s="1" t="s">
        <v>31</v>
      </c>
      <c r="L29" s="1" t="s">
        <v>31</v>
      </c>
      <c r="M29" s="1" t="s">
        <v>19</v>
      </c>
      <c r="N29" s="1" t="s">
        <v>31</v>
      </c>
      <c r="O29" s="1" t="s">
        <v>18507</v>
      </c>
      <c r="P29" s="1" t="s">
        <v>18504</v>
      </c>
      <c r="Q29" s="1" t="s">
        <v>26</v>
      </c>
      <c r="R29" s="1" t="s">
        <v>27</v>
      </c>
      <c r="T29" s="1" t="s">
        <v>18516</v>
      </c>
      <c r="U29" s="1" t="s">
        <v>26</v>
      </c>
      <c r="V29" s="1" t="s">
        <v>18507</v>
      </c>
      <c r="W29" s="1" t="s">
        <v>33</v>
      </c>
    </row>
    <row r="30" spans="1:23" x14ac:dyDescent="0.2">
      <c r="A30" s="2" t="str">
        <f>"573.12886"</f>
        <v>573.12886</v>
      </c>
      <c r="B30" s="1" t="s">
        <v>3428</v>
      </c>
      <c r="C30" s="1" t="s">
        <v>1757</v>
      </c>
      <c r="D30" s="1" t="s">
        <v>3399</v>
      </c>
      <c r="E30" s="1" t="s">
        <v>19</v>
      </c>
      <c r="F30" s="1" t="s">
        <v>18515</v>
      </c>
      <c r="G30" s="1" t="s">
        <v>26</v>
      </c>
      <c r="H30" s="1" t="s">
        <v>26</v>
      </c>
      <c r="I30" s="1" t="s">
        <v>31</v>
      </c>
      <c r="J30" s="1" t="s">
        <v>19</v>
      </c>
      <c r="K30" s="1" t="s">
        <v>31</v>
      </c>
      <c r="L30" s="1" t="s">
        <v>31</v>
      </c>
      <c r="M30" s="1" t="s">
        <v>19</v>
      </c>
      <c r="N30" s="1" t="s">
        <v>31</v>
      </c>
      <c r="O30" s="1" t="s">
        <v>18507</v>
      </c>
      <c r="P30" s="1" t="s">
        <v>25</v>
      </c>
      <c r="Q30" s="1" t="s">
        <v>26</v>
      </c>
      <c r="R30" s="1" t="s">
        <v>27</v>
      </c>
      <c r="S30" s="1" t="s">
        <v>18508</v>
      </c>
      <c r="T30" s="1" t="s">
        <v>18516</v>
      </c>
      <c r="U30" s="1" t="s">
        <v>18505</v>
      </c>
      <c r="V30" s="1" t="s">
        <v>18507</v>
      </c>
      <c r="W30" s="1" t="s">
        <v>33</v>
      </c>
    </row>
    <row r="31" spans="1:23" x14ac:dyDescent="0.2">
      <c r="A31" s="2" t="str">
        <f>"573.12887"</f>
        <v>573.12887</v>
      </c>
      <c r="B31" s="1" t="s">
        <v>3429</v>
      </c>
      <c r="C31" s="1" t="s">
        <v>1758</v>
      </c>
      <c r="D31" s="1" t="s">
        <v>3399</v>
      </c>
      <c r="E31" s="1" t="s">
        <v>18509</v>
      </c>
      <c r="F31" s="1" t="s">
        <v>20</v>
      </c>
      <c r="G31" s="1" t="s">
        <v>22</v>
      </c>
      <c r="H31" s="1" t="s">
        <v>21</v>
      </c>
      <c r="I31" s="1" t="s">
        <v>18510</v>
      </c>
      <c r="J31" s="1" t="s">
        <v>18510</v>
      </c>
      <c r="K31" s="1" t="s">
        <v>22</v>
      </c>
      <c r="L31" s="1" t="s">
        <v>21</v>
      </c>
      <c r="N31" s="1" t="s">
        <v>23</v>
      </c>
      <c r="O31" s="1" t="s">
        <v>24</v>
      </c>
      <c r="P31" s="1" t="s">
        <v>25</v>
      </c>
      <c r="Q31" s="1" t="s">
        <v>34</v>
      </c>
      <c r="R31" s="1" t="s">
        <v>27</v>
      </c>
      <c r="T31" s="1" t="s">
        <v>29</v>
      </c>
      <c r="U31" s="1" t="s">
        <v>24</v>
      </c>
      <c r="V31" s="1" t="s">
        <v>24</v>
      </c>
      <c r="W31" s="1" t="s">
        <v>30</v>
      </c>
    </row>
    <row r="32" spans="1:23" x14ac:dyDescent="0.2">
      <c r="A32" s="2" t="str">
        <f>"573.12888"</f>
        <v>573.12888</v>
      </c>
      <c r="B32" s="1" t="s">
        <v>3430</v>
      </c>
      <c r="C32" s="1" t="s">
        <v>1759</v>
      </c>
      <c r="D32" s="1" t="s">
        <v>3399</v>
      </c>
      <c r="E32" s="1" t="s">
        <v>18509</v>
      </c>
      <c r="F32" s="1" t="s">
        <v>20</v>
      </c>
      <c r="G32" s="1" t="s">
        <v>22</v>
      </c>
      <c r="H32" s="1" t="s">
        <v>21</v>
      </c>
      <c r="I32" s="1" t="s">
        <v>18506</v>
      </c>
      <c r="J32" s="1" t="s">
        <v>18510</v>
      </c>
      <c r="K32" s="1" t="s">
        <v>22</v>
      </c>
      <c r="L32" s="1" t="s">
        <v>21</v>
      </c>
      <c r="N32" s="1" t="s">
        <v>23</v>
      </c>
      <c r="O32" s="1" t="s">
        <v>24</v>
      </c>
      <c r="P32" s="1" t="s">
        <v>25</v>
      </c>
      <c r="Q32" s="1" t="s">
        <v>34</v>
      </c>
      <c r="R32" s="1" t="s">
        <v>27</v>
      </c>
      <c r="S32" s="1" t="s">
        <v>28</v>
      </c>
      <c r="T32" s="1" t="s">
        <v>29</v>
      </c>
      <c r="U32" s="1" t="s">
        <v>18505</v>
      </c>
      <c r="V32" s="1" t="s">
        <v>24</v>
      </c>
      <c r="W32" s="1" t="s">
        <v>18518</v>
      </c>
    </row>
    <row r="33" spans="1:23" x14ac:dyDescent="0.2">
      <c r="A33" s="2" t="str">
        <f>"573.12889"</f>
        <v>573.12889</v>
      </c>
      <c r="B33" s="1" t="s">
        <v>3431</v>
      </c>
      <c r="C33" s="1" t="s">
        <v>1760</v>
      </c>
      <c r="D33" s="1" t="s">
        <v>3399</v>
      </c>
      <c r="E33" s="1" t="s">
        <v>19</v>
      </c>
      <c r="F33" s="1" t="s">
        <v>18515</v>
      </c>
      <c r="G33" s="1" t="s">
        <v>26</v>
      </c>
      <c r="H33" s="1" t="s">
        <v>26</v>
      </c>
      <c r="I33" s="1" t="s">
        <v>31</v>
      </c>
      <c r="J33" s="1" t="s">
        <v>19</v>
      </c>
      <c r="K33" s="1" t="s">
        <v>31</v>
      </c>
      <c r="L33" s="1" t="s">
        <v>31</v>
      </c>
      <c r="M33" s="1" t="s">
        <v>19</v>
      </c>
      <c r="N33" s="1" t="s">
        <v>31</v>
      </c>
      <c r="O33" s="1" t="s">
        <v>18507</v>
      </c>
      <c r="P33" s="1" t="s">
        <v>25</v>
      </c>
      <c r="Q33" s="1" t="s">
        <v>26</v>
      </c>
      <c r="R33" s="1" t="s">
        <v>27</v>
      </c>
      <c r="S33" s="1" t="s">
        <v>28</v>
      </c>
      <c r="T33" s="1" t="s">
        <v>18516</v>
      </c>
      <c r="U33" s="1" t="s">
        <v>26</v>
      </c>
      <c r="V33" s="1" t="s">
        <v>18507</v>
      </c>
      <c r="W33" s="1" t="s">
        <v>33</v>
      </c>
    </row>
    <row r="34" spans="1:23" x14ac:dyDescent="0.2">
      <c r="A34" s="2" t="str">
        <f>"573.12890"</f>
        <v>573.12890</v>
      </c>
      <c r="B34" s="1" t="s">
        <v>3432</v>
      </c>
      <c r="C34" s="1" t="s">
        <v>1761</v>
      </c>
      <c r="D34" s="1" t="s">
        <v>3399</v>
      </c>
      <c r="E34" s="1" t="s">
        <v>19</v>
      </c>
      <c r="F34" s="1" t="s">
        <v>18515</v>
      </c>
      <c r="G34" s="1" t="s">
        <v>26</v>
      </c>
      <c r="H34" s="1" t="s">
        <v>18505</v>
      </c>
      <c r="I34" s="1" t="s">
        <v>31</v>
      </c>
      <c r="J34" s="1" t="s">
        <v>19</v>
      </c>
      <c r="K34" s="1" t="s">
        <v>31</v>
      </c>
      <c r="L34" s="1" t="s">
        <v>31</v>
      </c>
      <c r="M34" s="1" t="s">
        <v>19</v>
      </c>
      <c r="N34" s="1" t="s">
        <v>31</v>
      </c>
      <c r="O34" s="1" t="s">
        <v>18507</v>
      </c>
      <c r="P34" s="1" t="s">
        <v>25</v>
      </c>
      <c r="Q34" s="1" t="s">
        <v>26</v>
      </c>
      <c r="R34" s="1" t="s">
        <v>27</v>
      </c>
      <c r="T34" s="1" t="s">
        <v>18516</v>
      </c>
      <c r="U34" s="1" t="s">
        <v>18505</v>
      </c>
      <c r="V34" s="1" t="s">
        <v>18507</v>
      </c>
      <c r="W34" s="1" t="s">
        <v>33</v>
      </c>
    </row>
    <row r="35" spans="1:23" x14ac:dyDescent="0.2">
      <c r="A35" s="2" t="str">
        <f>"573.12891"</f>
        <v>573.12891</v>
      </c>
      <c r="B35" s="1" t="s">
        <v>3433</v>
      </c>
      <c r="C35" s="1" t="s">
        <v>1762</v>
      </c>
      <c r="D35" s="1" t="s">
        <v>3399</v>
      </c>
      <c r="E35" s="1" t="s">
        <v>19</v>
      </c>
      <c r="F35" s="1" t="s">
        <v>20</v>
      </c>
      <c r="G35" s="1" t="s">
        <v>22</v>
      </c>
      <c r="H35" s="1" t="s">
        <v>21</v>
      </c>
      <c r="I35" s="1" t="s">
        <v>22</v>
      </c>
      <c r="J35" s="1" t="s">
        <v>22</v>
      </c>
      <c r="K35" s="1" t="s">
        <v>22</v>
      </c>
      <c r="L35" s="1" t="s">
        <v>21</v>
      </c>
      <c r="N35" s="1" t="s">
        <v>23</v>
      </c>
      <c r="O35" s="1" t="s">
        <v>24</v>
      </c>
      <c r="P35" s="1" t="s">
        <v>25</v>
      </c>
      <c r="Q35" s="1" t="s">
        <v>34</v>
      </c>
      <c r="R35" s="1" t="s">
        <v>27</v>
      </c>
      <c r="S35" s="1" t="s">
        <v>28</v>
      </c>
      <c r="T35" s="1" t="s">
        <v>29</v>
      </c>
      <c r="U35" s="1" t="s">
        <v>24</v>
      </c>
      <c r="V35" s="1" t="s">
        <v>24</v>
      </c>
      <c r="W35" s="1" t="s">
        <v>30</v>
      </c>
    </row>
    <row r="36" spans="1:23" x14ac:dyDescent="0.2">
      <c r="A36" s="2" t="str">
        <f>"573.12892"</f>
        <v>573.12892</v>
      </c>
      <c r="B36" s="1" t="s">
        <v>3434</v>
      </c>
      <c r="C36" s="1" t="s">
        <v>1763</v>
      </c>
      <c r="D36" s="1" t="s">
        <v>3399</v>
      </c>
      <c r="E36" s="1" t="s">
        <v>19</v>
      </c>
      <c r="F36" s="1" t="s">
        <v>20</v>
      </c>
      <c r="G36" s="1" t="s">
        <v>18502</v>
      </c>
      <c r="H36" s="1" t="s">
        <v>21</v>
      </c>
      <c r="I36" s="1" t="s">
        <v>18510</v>
      </c>
      <c r="J36" s="1" t="s">
        <v>19</v>
      </c>
      <c r="K36" s="1" t="s">
        <v>18502</v>
      </c>
      <c r="L36" s="1" t="s">
        <v>21</v>
      </c>
      <c r="N36" s="1" t="s">
        <v>23</v>
      </c>
      <c r="O36" s="1" t="s">
        <v>18507</v>
      </c>
      <c r="P36" s="1" t="s">
        <v>25</v>
      </c>
      <c r="Q36" s="1" t="s">
        <v>26</v>
      </c>
      <c r="R36" s="1" t="s">
        <v>27</v>
      </c>
      <c r="S36" s="1" t="s">
        <v>28</v>
      </c>
      <c r="T36" s="1" t="s">
        <v>18515</v>
      </c>
      <c r="U36" s="1" t="s">
        <v>26</v>
      </c>
      <c r="V36" s="1" t="s">
        <v>18502</v>
      </c>
      <c r="W36" s="1" t="s">
        <v>30</v>
      </c>
    </row>
    <row r="37" spans="1:23" x14ac:dyDescent="0.2">
      <c r="A37" s="2" t="str">
        <f>"573.12893"</f>
        <v>573.12893</v>
      </c>
      <c r="B37" s="1" t="s">
        <v>3435</v>
      </c>
      <c r="C37" s="1" t="s">
        <v>1764</v>
      </c>
      <c r="D37" s="1" t="s">
        <v>3399</v>
      </c>
      <c r="E37" s="1" t="s">
        <v>19</v>
      </c>
      <c r="F37" s="1" t="s">
        <v>20</v>
      </c>
      <c r="G37" s="1" t="s">
        <v>22</v>
      </c>
      <c r="H37" s="1" t="s">
        <v>21</v>
      </c>
      <c r="I37" s="1" t="s">
        <v>22</v>
      </c>
      <c r="J37" s="1" t="s">
        <v>18502</v>
      </c>
      <c r="K37" s="1" t="s">
        <v>22</v>
      </c>
      <c r="L37" s="1" t="s">
        <v>21</v>
      </c>
      <c r="N37" s="1" t="s">
        <v>23</v>
      </c>
      <c r="O37" s="1" t="s">
        <v>24</v>
      </c>
      <c r="P37" s="1" t="s">
        <v>25</v>
      </c>
      <c r="Q37" s="1" t="s">
        <v>34</v>
      </c>
      <c r="R37" s="1" t="s">
        <v>27</v>
      </c>
      <c r="T37" s="1" t="s">
        <v>29</v>
      </c>
      <c r="U37" s="1" t="s">
        <v>18506</v>
      </c>
      <c r="V37" s="1" t="s">
        <v>18502</v>
      </c>
      <c r="W37" s="1" t="s">
        <v>30</v>
      </c>
    </row>
    <row r="38" spans="1:23" x14ac:dyDescent="0.2">
      <c r="A38" s="2" t="str">
        <f>"573.12894"</f>
        <v>573.12894</v>
      </c>
      <c r="B38" s="1" t="s">
        <v>3436</v>
      </c>
      <c r="C38" s="1" t="s">
        <v>1765</v>
      </c>
      <c r="D38" s="1" t="s">
        <v>3399</v>
      </c>
      <c r="E38" s="1" t="s">
        <v>19</v>
      </c>
      <c r="F38" s="1" t="s">
        <v>20</v>
      </c>
      <c r="G38" s="1" t="s">
        <v>22</v>
      </c>
      <c r="H38" s="1" t="s">
        <v>21</v>
      </c>
      <c r="I38" s="1" t="s">
        <v>22</v>
      </c>
      <c r="J38" s="1" t="s">
        <v>19</v>
      </c>
      <c r="K38" s="1" t="s">
        <v>22</v>
      </c>
      <c r="L38" s="1" t="s">
        <v>21</v>
      </c>
      <c r="N38" s="1" t="s">
        <v>23</v>
      </c>
      <c r="O38" s="1" t="s">
        <v>24</v>
      </c>
      <c r="P38" s="1" t="s">
        <v>25</v>
      </c>
      <c r="Q38" s="1" t="s">
        <v>34</v>
      </c>
      <c r="R38" s="1" t="s">
        <v>27</v>
      </c>
      <c r="S38" s="1" t="s">
        <v>28</v>
      </c>
      <c r="T38" s="1" t="s">
        <v>29</v>
      </c>
      <c r="U38" s="1" t="s">
        <v>18505</v>
      </c>
      <c r="V38" s="1" t="s">
        <v>18502</v>
      </c>
      <c r="W38" s="1" t="s">
        <v>33</v>
      </c>
    </row>
    <row r="39" spans="1:23" x14ac:dyDescent="0.2">
      <c r="A39" s="2" t="str">
        <f>"573.12895"</f>
        <v>573.12895</v>
      </c>
      <c r="B39" s="1" t="s">
        <v>3437</v>
      </c>
      <c r="C39" s="1" t="s">
        <v>1766</v>
      </c>
      <c r="D39" s="1" t="s">
        <v>3399</v>
      </c>
      <c r="E39" s="1" t="s">
        <v>19</v>
      </c>
      <c r="F39" s="1" t="s">
        <v>18515</v>
      </c>
      <c r="G39" s="1" t="s">
        <v>18510</v>
      </c>
      <c r="H39" s="1" t="s">
        <v>21</v>
      </c>
      <c r="I39" s="1" t="s">
        <v>31</v>
      </c>
      <c r="J39" s="1" t="s">
        <v>19</v>
      </c>
      <c r="K39" s="1" t="s">
        <v>18510</v>
      </c>
      <c r="L39" s="1" t="s">
        <v>18505</v>
      </c>
      <c r="O39" s="1" t="s">
        <v>18502</v>
      </c>
      <c r="P39" s="1" t="s">
        <v>18504</v>
      </c>
      <c r="Q39" s="1" t="s">
        <v>26</v>
      </c>
      <c r="R39" s="1" t="s">
        <v>27</v>
      </c>
      <c r="S39" s="1" t="s">
        <v>28</v>
      </c>
      <c r="T39" s="1" t="s">
        <v>18516</v>
      </c>
      <c r="U39" s="1" t="s">
        <v>26</v>
      </c>
      <c r="V39" s="1" t="s">
        <v>18502</v>
      </c>
      <c r="W39" s="1" t="s">
        <v>33</v>
      </c>
    </row>
    <row r="40" spans="1:23" x14ac:dyDescent="0.2">
      <c r="A40" s="2" t="str">
        <f>"573.12896"</f>
        <v>573.12896</v>
      </c>
      <c r="B40" s="1" t="s">
        <v>3438</v>
      </c>
      <c r="C40" s="1" t="s">
        <v>1767</v>
      </c>
      <c r="D40" s="1" t="s">
        <v>3399</v>
      </c>
      <c r="E40" s="1" t="s">
        <v>19</v>
      </c>
      <c r="F40" s="1" t="s">
        <v>36</v>
      </c>
      <c r="G40" s="1" t="s">
        <v>18510</v>
      </c>
      <c r="H40" s="1" t="s">
        <v>21</v>
      </c>
      <c r="I40" s="1" t="s">
        <v>18507</v>
      </c>
      <c r="J40" s="1" t="s">
        <v>22</v>
      </c>
      <c r="K40" s="1" t="s">
        <v>22</v>
      </c>
      <c r="L40" s="1" t="s">
        <v>18506</v>
      </c>
      <c r="N40" s="1" t="s">
        <v>23</v>
      </c>
      <c r="O40" s="1" t="s">
        <v>18502</v>
      </c>
      <c r="P40" s="1" t="s">
        <v>25</v>
      </c>
      <c r="Q40" s="1" t="s">
        <v>34</v>
      </c>
      <c r="R40" s="1" t="s">
        <v>27</v>
      </c>
      <c r="S40" s="1" t="s">
        <v>28</v>
      </c>
      <c r="T40" s="1" t="s">
        <v>37</v>
      </c>
      <c r="U40" s="1" t="s">
        <v>24</v>
      </c>
      <c r="V40" s="1" t="s">
        <v>18502</v>
      </c>
      <c r="W40" s="1" t="s">
        <v>33</v>
      </c>
    </row>
    <row r="41" spans="1:23" x14ac:dyDescent="0.2">
      <c r="A41" s="2" t="str">
        <f>"573.12897"</f>
        <v>573.12897</v>
      </c>
      <c r="B41" s="1" t="s">
        <v>3439</v>
      </c>
      <c r="C41" s="1" t="s">
        <v>1768</v>
      </c>
      <c r="D41" s="1" t="s">
        <v>3399</v>
      </c>
      <c r="E41" s="1" t="s">
        <v>19</v>
      </c>
      <c r="F41" s="1" t="s">
        <v>20</v>
      </c>
      <c r="G41" s="1" t="s">
        <v>22</v>
      </c>
      <c r="H41" s="1" t="s">
        <v>21</v>
      </c>
      <c r="I41" s="1" t="s">
        <v>22</v>
      </c>
      <c r="J41" s="1" t="s">
        <v>18502</v>
      </c>
      <c r="K41" s="1" t="s">
        <v>22</v>
      </c>
      <c r="L41" s="1" t="s">
        <v>21</v>
      </c>
      <c r="N41" s="1" t="s">
        <v>23</v>
      </c>
      <c r="O41" s="1" t="s">
        <v>18507</v>
      </c>
      <c r="P41" s="1" t="s">
        <v>25</v>
      </c>
      <c r="Q41" s="1" t="s">
        <v>34</v>
      </c>
      <c r="R41" s="1" t="s">
        <v>27</v>
      </c>
      <c r="S41" s="1" t="s">
        <v>18508</v>
      </c>
      <c r="T41" s="1" t="s">
        <v>29</v>
      </c>
      <c r="U41" s="1" t="s">
        <v>24</v>
      </c>
      <c r="V41" s="1" t="s">
        <v>18502</v>
      </c>
      <c r="W41" s="1" t="s">
        <v>30</v>
      </c>
    </row>
    <row r="42" spans="1:23" x14ac:dyDescent="0.2">
      <c r="A42" s="2" t="str">
        <f>"573.12898"</f>
        <v>573.12898</v>
      </c>
      <c r="B42" s="1" t="s">
        <v>3440</v>
      </c>
      <c r="C42" s="1" t="s">
        <v>1769</v>
      </c>
      <c r="D42" s="1" t="s">
        <v>3399</v>
      </c>
      <c r="E42" s="1" t="s">
        <v>19</v>
      </c>
      <c r="F42" s="1" t="s">
        <v>20</v>
      </c>
      <c r="G42" s="1" t="s">
        <v>22</v>
      </c>
      <c r="H42" s="1" t="s">
        <v>21</v>
      </c>
      <c r="J42" s="1" t="s">
        <v>19</v>
      </c>
      <c r="K42" s="1" t="s">
        <v>22</v>
      </c>
      <c r="L42" s="1" t="s">
        <v>21</v>
      </c>
      <c r="N42" s="1" t="s">
        <v>23</v>
      </c>
      <c r="O42" s="1" t="s">
        <v>24</v>
      </c>
      <c r="P42" s="1" t="s">
        <v>25</v>
      </c>
      <c r="Q42" s="1" t="s">
        <v>34</v>
      </c>
      <c r="R42" s="1" t="s">
        <v>27</v>
      </c>
      <c r="S42" s="1" t="s">
        <v>28</v>
      </c>
      <c r="T42" s="1" t="s">
        <v>29</v>
      </c>
      <c r="U42" s="1" t="s">
        <v>24</v>
      </c>
      <c r="V42" s="1" t="s">
        <v>24</v>
      </c>
      <c r="W42" s="1" t="s">
        <v>30</v>
      </c>
    </row>
    <row r="43" spans="1:23" x14ac:dyDescent="0.2">
      <c r="A43" s="2" t="str">
        <f>"573.12899"</f>
        <v>573.12899</v>
      </c>
      <c r="B43" s="1" t="s">
        <v>3441</v>
      </c>
      <c r="C43" s="1" t="s">
        <v>1770</v>
      </c>
      <c r="D43" s="1" t="s">
        <v>3399</v>
      </c>
      <c r="E43" s="1" t="s">
        <v>19</v>
      </c>
      <c r="F43" s="1" t="s">
        <v>20</v>
      </c>
      <c r="G43" s="1" t="s">
        <v>22</v>
      </c>
      <c r="H43" s="1" t="s">
        <v>21</v>
      </c>
      <c r="I43" s="1" t="s">
        <v>22</v>
      </c>
      <c r="J43" s="1" t="s">
        <v>19</v>
      </c>
      <c r="K43" s="1" t="s">
        <v>22</v>
      </c>
      <c r="L43" s="1" t="s">
        <v>21</v>
      </c>
      <c r="N43" s="1" t="s">
        <v>18505</v>
      </c>
      <c r="O43" s="1" t="s">
        <v>24</v>
      </c>
      <c r="P43" s="1" t="s">
        <v>18504</v>
      </c>
      <c r="Q43" s="1" t="s">
        <v>26</v>
      </c>
      <c r="R43" s="1" t="s">
        <v>27</v>
      </c>
      <c r="S43" s="1" t="s">
        <v>28</v>
      </c>
      <c r="T43" s="1" t="s">
        <v>37</v>
      </c>
      <c r="U43" s="1" t="s">
        <v>24</v>
      </c>
      <c r="V43" s="1" t="s">
        <v>24</v>
      </c>
      <c r="W43" s="1" t="s">
        <v>30</v>
      </c>
    </row>
    <row r="44" spans="1:23" x14ac:dyDescent="0.2">
      <c r="A44" s="2" t="str">
        <f>"573.12900"</f>
        <v>573.12900</v>
      </c>
      <c r="B44" s="1" t="s">
        <v>3442</v>
      </c>
      <c r="C44" s="1" t="s">
        <v>1771</v>
      </c>
      <c r="D44" s="1" t="s">
        <v>3399</v>
      </c>
      <c r="E44" s="1" t="s">
        <v>19</v>
      </c>
      <c r="F44" s="1" t="s">
        <v>18515</v>
      </c>
      <c r="G44" s="1" t="s">
        <v>26</v>
      </c>
      <c r="H44" s="1" t="s">
        <v>26</v>
      </c>
      <c r="I44" s="1" t="s">
        <v>31</v>
      </c>
      <c r="J44" s="1" t="s">
        <v>19</v>
      </c>
      <c r="K44" s="1" t="s">
        <v>31</v>
      </c>
      <c r="L44" s="1" t="s">
        <v>31</v>
      </c>
      <c r="M44" s="1" t="s">
        <v>19</v>
      </c>
      <c r="N44" s="1" t="s">
        <v>31</v>
      </c>
      <c r="O44" s="1" t="s">
        <v>18507</v>
      </c>
      <c r="P44" s="1" t="s">
        <v>25</v>
      </c>
      <c r="Q44" s="1" t="s">
        <v>26</v>
      </c>
      <c r="R44" s="1" t="s">
        <v>27</v>
      </c>
      <c r="S44" s="1" t="s">
        <v>28</v>
      </c>
      <c r="T44" s="1" t="s">
        <v>18516</v>
      </c>
      <c r="U44" s="1" t="s">
        <v>26</v>
      </c>
      <c r="V44" s="1" t="s">
        <v>18507</v>
      </c>
      <c r="W44" s="1" t="s">
        <v>33</v>
      </c>
    </row>
    <row r="45" spans="1:23" x14ac:dyDescent="0.2">
      <c r="A45" s="2" t="str">
        <f>"573.12901"</f>
        <v>573.12901</v>
      </c>
      <c r="B45" s="1" t="s">
        <v>3443</v>
      </c>
      <c r="C45" s="1" t="s">
        <v>1772</v>
      </c>
      <c r="D45" s="1" t="s">
        <v>3399</v>
      </c>
      <c r="E45" s="1" t="s">
        <v>19</v>
      </c>
      <c r="F45" s="1" t="s">
        <v>18515</v>
      </c>
      <c r="G45" s="1" t="s">
        <v>26</v>
      </c>
      <c r="H45" s="1" t="s">
        <v>26</v>
      </c>
      <c r="I45" s="1" t="s">
        <v>31</v>
      </c>
      <c r="J45" s="1" t="s">
        <v>19</v>
      </c>
      <c r="K45" s="1" t="s">
        <v>31</v>
      </c>
      <c r="L45" s="1" t="s">
        <v>31</v>
      </c>
      <c r="M45" s="1" t="s">
        <v>19</v>
      </c>
      <c r="N45" s="1" t="s">
        <v>31</v>
      </c>
      <c r="O45" s="1" t="s">
        <v>31</v>
      </c>
      <c r="P45" s="1" t="s">
        <v>25</v>
      </c>
      <c r="Q45" s="1" t="s">
        <v>26</v>
      </c>
      <c r="R45" s="1" t="s">
        <v>27</v>
      </c>
      <c r="S45" s="1" t="s">
        <v>18509</v>
      </c>
      <c r="T45" s="1" t="s">
        <v>18516</v>
      </c>
      <c r="U45" s="1" t="s">
        <v>24</v>
      </c>
      <c r="V45" s="1" t="s">
        <v>18507</v>
      </c>
      <c r="W45" s="1" t="s">
        <v>33</v>
      </c>
    </row>
    <row r="46" spans="1:23" x14ac:dyDescent="0.2">
      <c r="A46" s="2" t="str">
        <f>"573.12902"</f>
        <v>573.12902</v>
      </c>
      <c r="B46" s="1" t="s">
        <v>3444</v>
      </c>
      <c r="C46" s="1" t="s">
        <v>1773</v>
      </c>
      <c r="D46" s="1" t="s">
        <v>3399</v>
      </c>
      <c r="E46" s="1" t="s">
        <v>19</v>
      </c>
      <c r="F46" s="1" t="s">
        <v>18515</v>
      </c>
      <c r="G46" s="1" t="s">
        <v>26</v>
      </c>
      <c r="H46" s="1" t="s">
        <v>18505</v>
      </c>
      <c r="I46" s="1" t="s">
        <v>31</v>
      </c>
      <c r="J46" s="1" t="s">
        <v>18502</v>
      </c>
      <c r="K46" s="1" t="s">
        <v>31</v>
      </c>
      <c r="L46" s="1" t="s">
        <v>31</v>
      </c>
      <c r="M46" s="1" t="s">
        <v>18502</v>
      </c>
      <c r="N46" s="1" t="s">
        <v>31</v>
      </c>
      <c r="O46" s="1" t="s">
        <v>18507</v>
      </c>
      <c r="P46" s="1" t="s">
        <v>25</v>
      </c>
      <c r="Q46" s="1" t="s">
        <v>26</v>
      </c>
      <c r="R46" s="1" t="s">
        <v>27</v>
      </c>
      <c r="S46" s="1" t="s">
        <v>28</v>
      </c>
      <c r="T46" s="1" t="s">
        <v>18516</v>
      </c>
      <c r="U46" s="1" t="s">
        <v>18506</v>
      </c>
      <c r="V46" s="1" t="s">
        <v>18507</v>
      </c>
      <c r="W46" s="1" t="s">
        <v>33</v>
      </c>
    </row>
    <row r="47" spans="1:23" x14ac:dyDescent="0.2">
      <c r="A47" s="2" t="str">
        <f>"573.12903"</f>
        <v>573.12903</v>
      </c>
      <c r="B47" s="1" t="s">
        <v>3445</v>
      </c>
      <c r="C47" s="1" t="s">
        <v>1774</v>
      </c>
      <c r="D47" s="1" t="s">
        <v>3399</v>
      </c>
      <c r="E47" s="1" t="s">
        <v>19</v>
      </c>
      <c r="F47" s="1" t="s">
        <v>36</v>
      </c>
      <c r="G47" s="1" t="s">
        <v>26</v>
      </c>
      <c r="H47" s="1" t="s">
        <v>18505</v>
      </c>
      <c r="I47" s="1" t="s">
        <v>31</v>
      </c>
      <c r="J47" s="1" t="s">
        <v>19</v>
      </c>
      <c r="K47" s="1" t="s">
        <v>31</v>
      </c>
      <c r="L47" s="1" t="s">
        <v>31</v>
      </c>
      <c r="M47" s="1" t="s">
        <v>19</v>
      </c>
      <c r="N47" s="1" t="s">
        <v>31</v>
      </c>
      <c r="O47" s="1" t="s">
        <v>18507</v>
      </c>
      <c r="P47" s="1" t="s">
        <v>25</v>
      </c>
      <c r="Q47" s="1" t="s">
        <v>26</v>
      </c>
      <c r="R47" s="1" t="s">
        <v>27</v>
      </c>
      <c r="S47" s="1" t="s">
        <v>28</v>
      </c>
      <c r="T47" s="1" t="s">
        <v>18516</v>
      </c>
      <c r="U47" s="1" t="s">
        <v>24</v>
      </c>
      <c r="V47" s="1" t="s">
        <v>18507</v>
      </c>
      <c r="W47" s="1" t="s">
        <v>30</v>
      </c>
    </row>
    <row r="48" spans="1:23" x14ac:dyDescent="0.2">
      <c r="A48" s="2" t="str">
        <f>"573.12904"</f>
        <v>573.12904</v>
      </c>
      <c r="B48" s="1" t="s">
        <v>3446</v>
      </c>
      <c r="C48" s="1" t="s">
        <v>1775</v>
      </c>
      <c r="D48" s="1" t="s">
        <v>3399</v>
      </c>
      <c r="E48" s="1" t="s">
        <v>19</v>
      </c>
      <c r="F48" s="1" t="s">
        <v>18515</v>
      </c>
      <c r="G48" s="1" t="s">
        <v>26</v>
      </c>
      <c r="H48" s="1" t="s">
        <v>26</v>
      </c>
      <c r="I48" s="1" t="s">
        <v>31</v>
      </c>
      <c r="J48" s="1" t="s">
        <v>19</v>
      </c>
      <c r="K48" s="1" t="s">
        <v>31</v>
      </c>
      <c r="L48" s="1" t="s">
        <v>31</v>
      </c>
      <c r="M48" s="1" t="s">
        <v>19</v>
      </c>
      <c r="N48" s="1" t="s">
        <v>31</v>
      </c>
      <c r="O48" s="1" t="s">
        <v>31</v>
      </c>
      <c r="P48" s="1" t="s">
        <v>25</v>
      </c>
      <c r="Q48" s="1" t="s">
        <v>26</v>
      </c>
      <c r="R48" s="1" t="s">
        <v>27</v>
      </c>
      <c r="S48" s="1" t="s">
        <v>18509</v>
      </c>
      <c r="T48" s="1" t="s">
        <v>18516</v>
      </c>
      <c r="U48" s="1" t="s">
        <v>26</v>
      </c>
      <c r="V48" s="1" t="s">
        <v>18507</v>
      </c>
      <c r="W48" s="1" t="s">
        <v>33</v>
      </c>
    </row>
    <row r="49" spans="1:23" x14ac:dyDescent="0.2">
      <c r="A49" s="2" t="str">
        <f>"573.12905"</f>
        <v>573.12905</v>
      </c>
      <c r="B49" s="1" t="s">
        <v>3447</v>
      </c>
      <c r="C49" s="1" t="s">
        <v>1776</v>
      </c>
      <c r="D49" s="1" t="s">
        <v>3399</v>
      </c>
      <c r="E49" s="1" t="s">
        <v>19</v>
      </c>
      <c r="F49" s="1" t="s">
        <v>20</v>
      </c>
      <c r="G49" s="1" t="s">
        <v>22</v>
      </c>
      <c r="H49" s="1" t="s">
        <v>21</v>
      </c>
      <c r="I49" s="1" t="s">
        <v>22</v>
      </c>
      <c r="J49" s="1" t="s">
        <v>22</v>
      </c>
      <c r="K49" s="1" t="s">
        <v>22</v>
      </c>
      <c r="L49" s="1" t="s">
        <v>21</v>
      </c>
      <c r="N49" s="1" t="s">
        <v>23</v>
      </c>
      <c r="O49" s="1" t="s">
        <v>24</v>
      </c>
      <c r="P49" s="1" t="s">
        <v>24</v>
      </c>
      <c r="Q49" s="1" t="s">
        <v>34</v>
      </c>
      <c r="R49" s="1" t="s">
        <v>24</v>
      </c>
      <c r="S49" s="1" t="s">
        <v>28</v>
      </c>
      <c r="T49" s="1" t="s">
        <v>29</v>
      </c>
      <c r="U49" s="1" t="s">
        <v>18506</v>
      </c>
      <c r="V49" s="1" t="s">
        <v>18505</v>
      </c>
      <c r="W49" s="1" t="s">
        <v>30</v>
      </c>
    </row>
    <row r="50" spans="1:23" x14ac:dyDescent="0.2">
      <c r="A50" s="2" t="str">
        <f>"573.12906"</f>
        <v>573.12906</v>
      </c>
      <c r="B50" s="1" t="s">
        <v>3448</v>
      </c>
      <c r="C50" s="1" t="s">
        <v>1777</v>
      </c>
      <c r="D50" s="1" t="s">
        <v>3399</v>
      </c>
      <c r="E50" s="1" t="s">
        <v>19</v>
      </c>
      <c r="F50" s="1" t="s">
        <v>18520</v>
      </c>
      <c r="G50" s="1" t="s">
        <v>26</v>
      </c>
      <c r="H50" s="1" t="s">
        <v>26</v>
      </c>
      <c r="I50" s="1" t="s">
        <v>31</v>
      </c>
      <c r="J50" s="1" t="s">
        <v>19</v>
      </c>
      <c r="K50" s="1" t="s">
        <v>31</v>
      </c>
      <c r="L50" s="1" t="s">
        <v>31</v>
      </c>
      <c r="M50" s="1" t="s">
        <v>19</v>
      </c>
      <c r="N50" s="1" t="s">
        <v>31</v>
      </c>
      <c r="O50" s="1" t="s">
        <v>18507</v>
      </c>
      <c r="P50" s="1" t="s">
        <v>25</v>
      </c>
      <c r="Q50" s="1" t="s">
        <v>26</v>
      </c>
      <c r="R50" s="1" t="s">
        <v>27</v>
      </c>
      <c r="T50" s="1" t="s">
        <v>18516</v>
      </c>
      <c r="U50" s="1" t="s">
        <v>26</v>
      </c>
      <c r="V50" s="1" t="s">
        <v>18507</v>
      </c>
      <c r="W50" s="1" t="s">
        <v>33</v>
      </c>
    </row>
    <row r="51" spans="1:23" x14ac:dyDescent="0.2">
      <c r="A51" s="2" t="str">
        <f>"573.12907"</f>
        <v>573.12907</v>
      </c>
      <c r="B51" s="1" t="s">
        <v>3449</v>
      </c>
      <c r="C51" s="1" t="s">
        <v>1778</v>
      </c>
      <c r="D51" s="1" t="s">
        <v>3399</v>
      </c>
      <c r="E51" s="1" t="s">
        <v>19</v>
      </c>
      <c r="F51" s="1" t="s">
        <v>18515</v>
      </c>
      <c r="G51" s="1" t="s">
        <v>26</v>
      </c>
      <c r="H51" s="1" t="s">
        <v>18505</v>
      </c>
      <c r="I51" s="1" t="s">
        <v>31</v>
      </c>
      <c r="J51" s="1" t="s">
        <v>19</v>
      </c>
      <c r="K51" s="1" t="s">
        <v>31</v>
      </c>
      <c r="L51" s="1" t="s">
        <v>31</v>
      </c>
      <c r="M51" s="1" t="s">
        <v>19</v>
      </c>
      <c r="N51" s="1" t="s">
        <v>31</v>
      </c>
      <c r="O51" s="1" t="s">
        <v>18507</v>
      </c>
      <c r="P51" s="1" t="s">
        <v>18504</v>
      </c>
      <c r="Q51" s="1" t="s">
        <v>26</v>
      </c>
      <c r="R51" s="1" t="s">
        <v>27</v>
      </c>
      <c r="T51" s="1" t="s">
        <v>18516</v>
      </c>
      <c r="U51" s="1" t="s">
        <v>26</v>
      </c>
      <c r="V51" s="1" t="s">
        <v>18507</v>
      </c>
      <c r="W51" s="1" t="s">
        <v>33</v>
      </c>
    </row>
    <row r="52" spans="1:23" x14ac:dyDescent="0.2">
      <c r="A52" s="2" t="str">
        <f>"573.12908"</f>
        <v>573.12908</v>
      </c>
      <c r="B52" s="1" t="s">
        <v>3450</v>
      </c>
      <c r="C52" s="1" t="s">
        <v>1779</v>
      </c>
      <c r="D52" s="1" t="s">
        <v>3399</v>
      </c>
      <c r="E52" s="1" t="s">
        <v>19</v>
      </c>
      <c r="F52" s="1" t="s">
        <v>18515</v>
      </c>
      <c r="G52" s="1" t="s">
        <v>26</v>
      </c>
      <c r="H52" s="1" t="s">
        <v>18505</v>
      </c>
      <c r="I52" s="1" t="s">
        <v>31</v>
      </c>
      <c r="J52" s="1" t="s">
        <v>18502</v>
      </c>
      <c r="K52" s="1" t="s">
        <v>31</v>
      </c>
      <c r="L52" s="1" t="s">
        <v>31</v>
      </c>
      <c r="M52" s="1" t="s">
        <v>18502</v>
      </c>
      <c r="N52" s="1" t="s">
        <v>31</v>
      </c>
      <c r="O52" s="1" t="s">
        <v>18507</v>
      </c>
      <c r="P52" s="1" t="s">
        <v>18504</v>
      </c>
      <c r="Q52" s="1" t="s">
        <v>26</v>
      </c>
      <c r="R52" s="1" t="s">
        <v>27</v>
      </c>
      <c r="S52" s="1" t="s">
        <v>18509</v>
      </c>
      <c r="T52" s="1" t="s">
        <v>18515</v>
      </c>
      <c r="U52" s="1" t="s">
        <v>18505</v>
      </c>
      <c r="V52" s="1" t="s">
        <v>18507</v>
      </c>
      <c r="W52" s="1" t="s">
        <v>33</v>
      </c>
    </row>
    <row r="53" spans="1:23" x14ac:dyDescent="0.2">
      <c r="A53" s="2" t="str">
        <f>"573.12909"</f>
        <v>573.12909</v>
      </c>
      <c r="B53" s="1" t="s">
        <v>3451</v>
      </c>
      <c r="C53" s="1" t="s">
        <v>1780</v>
      </c>
      <c r="D53" s="1" t="s">
        <v>3399</v>
      </c>
      <c r="E53" s="1" t="s">
        <v>19</v>
      </c>
      <c r="F53" s="1" t="s">
        <v>20</v>
      </c>
      <c r="G53" s="1" t="s">
        <v>22</v>
      </c>
      <c r="H53" s="1" t="s">
        <v>21</v>
      </c>
      <c r="I53" s="1" t="s">
        <v>22</v>
      </c>
      <c r="J53" s="1" t="s">
        <v>22</v>
      </c>
      <c r="K53" s="1" t="s">
        <v>22</v>
      </c>
      <c r="L53" s="1" t="s">
        <v>21</v>
      </c>
      <c r="N53" s="1" t="s">
        <v>23</v>
      </c>
      <c r="O53" s="1" t="s">
        <v>18506</v>
      </c>
      <c r="P53" s="1" t="s">
        <v>25</v>
      </c>
      <c r="Q53" s="1" t="s">
        <v>34</v>
      </c>
      <c r="R53" s="1" t="s">
        <v>27</v>
      </c>
      <c r="S53" s="1" t="s">
        <v>28</v>
      </c>
      <c r="T53" s="1" t="s">
        <v>29</v>
      </c>
      <c r="U53" s="1" t="s">
        <v>24</v>
      </c>
      <c r="W53" s="1" t="s">
        <v>30</v>
      </c>
    </row>
    <row r="54" spans="1:23" x14ac:dyDescent="0.2">
      <c r="A54" s="2" t="str">
        <f>"573.12910"</f>
        <v>573.12910</v>
      </c>
      <c r="B54" s="1" t="s">
        <v>3452</v>
      </c>
      <c r="C54" s="1" t="s">
        <v>1781</v>
      </c>
      <c r="D54" s="1" t="s">
        <v>3399</v>
      </c>
      <c r="E54" s="1" t="s">
        <v>19</v>
      </c>
      <c r="F54" s="1" t="s">
        <v>20</v>
      </c>
      <c r="G54" s="1" t="s">
        <v>26</v>
      </c>
      <c r="H54" s="1" t="s">
        <v>21</v>
      </c>
      <c r="I54" s="1" t="s">
        <v>18507</v>
      </c>
      <c r="J54" s="1" t="s">
        <v>18510</v>
      </c>
      <c r="K54" s="1" t="s">
        <v>18510</v>
      </c>
      <c r="L54" s="1" t="s">
        <v>31</v>
      </c>
      <c r="N54" s="1" t="s">
        <v>18507</v>
      </c>
      <c r="O54" s="1" t="s">
        <v>18507</v>
      </c>
      <c r="P54" s="1" t="s">
        <v>25</v>
      </c>
      <c r="Q54" s="1" t="s">
        <v>26</v>
      </c>
      <c r="R54" s="1" t="s">
        <v>27</v>
      </c>
      <c r="T54" s="1" t="s">
        <v>29</v>
      </c>
      <c r="U54" s="1" t="s">
        <v>24</v>
      </c>
      <c r="V54" s="1" t="s">
        <v>18507</v>
      </c>
      <c r="W54" s="1" t="s">
        <v>18518</v>
      </c>
    </row>
    <row r="55" spans="1:23" x14ac:dyDescent="0.2">
      <c r="A55" s="2" t="str">
        <f>"573.12911"</f>
        <v>573.12911</v>
      </c>
      <c r="B55" s="1" t="s">
        <v>3453</v>
      </c>
      <c r="C55" s="1" t="s">
        <v>1782</v>
      </c>
      <c r="D55" s="1" t="s">
        <v>3399</v>
      </c>
      <c r="E55" s="1" t="s">
        <v>19</v>
      </c>
      <c r="F55" s="1" t="s">
        <v>18515</v>
      </c>
      <c r="G55" s="1" t="s">
        <v>18502</v>
      </c>
      <c r="H55" s="1" t="s">
        <v>21</v>
      </c>
      <c r="I55" s="1" t="s">
        <v>31</v>
      </c>
      <c r="J55" s="1" t="s">
        <v>19</v>
      </c>
      <c r="K55" s="1" t="s">
        <v>18510</v>
      </c>
      <c r="L55" s="1" t="s">
        <v>18505</v>
      </c>
      <c r="N55" s="1" t="s">
        <v>18505</v>
      </c>
      <c r="O55" s="1" t="s">
        <v>18502</v>
      </c>
      <c r="P55" s="1" t="s">
        <v>18504</v>
      </c>
      <c r="Q55" s="1" t="s">
        <v>26</v>
      </c>
      <c r="R55" s="1" t="s">
        <v>27</v>
      </c>
      <c r="S55" s="1" t="s">
        <v>28</v>
      </c>
      <c r="T55" s="1" t="s">
        <v>35</v>
      </c>
      <c r="U55" s="1" t="s">
        <v>26</v>
      </c>
      <c r="V55" s="1" t="s">
        <v>18502</v>
      </c>
      <c r="W55" s="1" t="s">
        <v>33</v>
      </c>
    </row>
    <row r="56" spans="1:23" x14ac:dyDescent="0.2">
      <c r="A56" s="2" t="str">
        <f>"573.12912"</f>
        <v>573.12912</v>
      </c>
      <c r="B56" s="1" t="s">
        <v>3454</v>
      </c>
      <c r="C56" s="1" t="s">
        <v>1783</v>
      </c>
      <c r="D56" s="1" t="s">
        <v>3399</v>
      </c>
      <c r="E56" s="1" t="s">
        <v>19</v>
      </c>
      <c r="F56" s="1" t="s">
        <v>18515</v>
      </c>
      <c r="G56" s="1" t="s">
        <v>26</v>
      </c>
      <c r="H56" s="1" t="s">
        <v>26</v>
      </c>
      <c r="I56" s="1" t="s">
        <v>31</v>
      </c>
      <c r="J56" s="1" t="s">
        <v>19</v>
      </c>
      <c r="K56" s="1" t="s">
        <v>31</v>
      </c>
      <c r="L56" s="1" t="s">
        <v>31</v>
      </c>
      <c r="M56" s="1" t="s">
        <v>19</v>
      </c>
      <c r="N56" s="1" t="s">
        <v>31</v>
      </c>
      <c r="O56" s="1" t="s">
        <v>18507</v>
      </c>
      <c r="P56" s="1" t="s">
        <v>25</v>
      </c>
      <c r="Q56" s="1" t="s">
        <v>26</v>
      </c>
      <c r="R56" s="1" t="s">
        <v>27</v>
      </c>
      <c r="S56" s="1" t="s">
        <v>28</v>
      </c>
      <c r="T56" s="1" t="s">
        <v>18516</v>
      </c>
      <c r="U56" s="1" t="s">
        <v>26</v>
      </c>
      <c r="V56" s="1" t="s">
        <v>18507</v>
      </c>
      <c r="W56" s="1" t="s">
        <v>33</v>
      </c>
    </row>
    <row r="57" spans="1:23" x14ac:dyDescent="0.2">
      <c r="A57" s="2" t="str">
        <f>"573.12913"</f>
        <v>573.12913</v>
      </c>
      <c r="B57" s="1" t="s">
        <v>3455</v>
      </c>
      <c r="C57" s="1" t="s">
        <v>1784</v>
      </c>
      <c r="D57" s="1" t="s">
        <v>3399</v>
      </c>
      <c r="E57" s="1" t="s">
        <v>19</v>
      </c>
      <c r="F57" s="1" t="s">
        <v>20</v>
      </c>
      <c r="G57" s="1" t="s">
        <v>22</v>
      </c>
      <c r="H57" s="1" t="s">
        <v>21</v>
      </c>
      <c r="I57" s="1" t="s">
        <v>22</v>
      </c>
      <c r="J57" s="1" t="s">
        <v>22</v>
      </c>
      <c r="K57" s="1" t="s">
        <v>22</v>
      </c>
      <c r="L57" s="1" t="s">
        <v>21</v>
      </c>
      <c r="N57" s="1" t="s">
        <v>23</v>
      </c>
      <c r="O57" s="1" t="s">
        <v>18507</v>
      </c>
      <c r="P57" s="1" t="s">
        <v>24</v>
      </c>
      <c r="Q57" s="1" t="s">
        <v>34</v>
      </c>
      <c r="R57" s="1" t="s">
        <v>24</v>
      </c>
      <c r="S57" s="1" t="s">
        <v>28</v>
      </c>
      <c r="T57" s="1" t="s">
        <v>29</v>
      </c>
      <c r="U57" s="1" t="s">
        <v>24</v>
      </c>
      <c r="V57" s="1" t="s">
        <v>18507</v>
      </c>
      <c r="W57" s="1" t="s">
        <v>18519</v>
      </c>
    </row>
    <row r="58" spans="1:23" x14ac:dyDescent="0.2">
      <c r="A58" s="2" t="str">
        <f>"573.12914"</f>
        <v>573.12914</v>
      </c>
      <c r="B58" s="1" t="s">
        <v>3456</v>
      </c>
      <c r="C58" s="1" t="s">
        <v>1785</v>
      </c>
      <c r="D58" s="1" t="s">
        <v>3399</v>
      </c>
      <c r="E58" s="1" t="s">
        <v>19</v>
      </c>
      <c r="F58" s="1" t="s">
        <v>20</v>
      </c>
      <c r="G58" s="1" t="s">
        <v>22</v>
      </c>
      <c r="H58" s="1" t="s">
        <v>21</v>
      </c>
      <c r="I58" s="1" t="s">
        <v>22</v>
      </c>
      <c r="J58" s="1" t="s">
        <v>19</v>
      </c>
      <c r="K58" s="1" t="s">
        <v>22</v>
      </c>
      <c r="L58" s="1" t="s">
        <v>21</v>
      </c>
      <c r="N58" s="1" t="s">
        <v>23</v>
      </c>
      <c r="O58" s="1" t="s">
        <v>24</v>
      </c>
      <c r="P58" s="1" t="s">
        <v>18504</v>
      </c>
      <c r="Q58" s="1" t="s">
        <v>26</v>
      </c>
      <c r="R58" s="1" t="s">
        <v>27</v>
      </c>
      <c r="S58" s="1" t="s">
        <v>28</v>
      </c>
      <c r="T58" s="1" t="s">
        <v>38</v>
      </c>
      <c r="U58" s="1" t="s">
        <v>24</v>
      </c>
      <c r="V58" s="1" t="s">
        <v>24</v>
      </c>
      <c r="W58" s="1" t="s">
        <v>30</v>
      </c>
    </row>
    <row r="59" spans="1:23" x14ac:dyDescent="0.2">
      <c r="A59" s="2" t="str">
        <f>"573.12915"</f>
        <v>573.12915</v>
      </c>
      <c r="B59" s="1" t="s">
        <v>3457</v>
      </c>
      <c r="C59" s="1" t="s">
        <v>1786</v>
      </c>
      <c r="D59" s="1" t="s">
        <v>3399</v>
      </c>
      <c r="E59" s="1" t="s">
        <v>19</v>
      </c>
      <c r="F59" s="1" t="s">
        <v>20</v>
      </c>
      <c r="G59" s="1" t="s">
        <v>26</v>
      </c>
      <c r="H59" s="1" t="s">
        <v>21</v>
      </c>
      <c r="I59" s="1" t="s">
        <v>18510</v>
      </c>
      <c r="K59" s="1" t="s">
        <v>18507</v>
      </c>
      <c r="L59" s="1" t="s">
        <v>21</v>
      </c>
      <c r="N59" s="1" t="s">
        <v>18507</v>
      </c>
      <c r="O59" s="1" t="s">
        <v>18507</v>
      </c>
      <c r="P59" s="1" t="s">
        <v>25</v>
      </c>
      <c r="Q59" s="1" t="s">
        <v>26</v>
      </c>
      <c r="R59" s="1" t="s">
        <v>27</v>
      </c>
      <c r="S59" s="1" t="s">
        <v>18508</v>
      </c>
      <c r="U59" s="1" t="s">
        <v>24</v>
      </c>
      <c r="V59" s="1" t="s">
        <v>18507</v>
      </c>
      <c r="W59" s="1" t="s">
        <v>30</v>
      </c>
    </row>
    <row r="60" spans="1:23" x14ac:dyDescent="0.2">
      <c r="A60" s="2" t="str">
        <f>"573.12916"</f>
        <v>573.12916</v>
      </c>
      <c r="B60" s="1" t="s">
        <v>3458</v>
      </c>
      <c r="C60" s="1" t="s">
        <v>1787</v>
      </c>
      <c r="D60" s="1" t="s">
        <v>3399</v>
      </c>
      <c r="E60" s="1" t="s">
        <v>19</v>
      </c>
      <c r="F60" s="1" t="s">
        <v>36</v>
      </c>
      <c r="G60" s="1" t="s">
        <v>22</v>
      </c>
      <c r="H60" s="1" t="s">
        <v>21</v>
      </c>
      <c r="I60" s="1" t="s">
        <v>31</v>
      </c>
      <c r="J60" s="1" t="s">
        <v>18502</v>
      </c>
      <c r="K60" s="1" t="s">
        <v>22</v>
      </c>
      <c r="L60" s="1" t="s">
        <v>18505</v>
      </c>
      <c r="N60" s="1" t="s">
        <v>23</v>
      </c>
      <c r="O60" s="1" t="s">
        <v>18502</v>
      </c>
      <c r="P60" s="1" t="s">
        <v>25</v>
      </c>
      <c r="Q60" s="1" t="s">
        <v>18506</v>
      </c>
      <c r="R60" s="1" t="s">
        <v>27</v>
      </c>
      <c r="T60" s="1" t="s">
        <v>37</v>
      </c>
      <c r="U60" s="1" t="s">
        <v>18506</v>
      </c>
      <c r="V60" s="1" t="s">
        <v>18502</v>
      </c>
      <c r="W60" s="1" t="s">
        <v>30</v>
      </c>
    </row>
    <row r="61" spans="1:23" x14ac:dyDescent="0.2">
      <c r="A61" s="2" t="str">
        <f>"573.12917"</f>
        <v>573.12917</v>
      </c>
      <c r="B61" s="1" t="s">
        <v>3459</v>
      </c>
      <c r="C61" s="1" t="s">
        <v>1788</v>
      </c>
      <c r="D61" s="1" t="s">
        <v>3399</v>
      </c>
      <c r="E61" s="1" t="s">
        <v>19</v>
      </c>
      <c r="F61" s="1" t="s">
        <v>18515</v>
      </c>
      <c r="G61" s="1" t="s">
        <v>26</v>
      </c>
      <c r="H61" s="1" t="s">
        <v>18505</v>
      </c>
      <c r="I61" s="1" t="s">
        <v>31</v>
      </c>
      <c r="J61" s="1" t="s">
        <v>19</v>
      </c>
      <c r="K61" s="1" t="s">
        <v>31</v>
      </c>
      <c r="L61" s="1" t="s">
        <v>31</v>
      </c>
      <c r="M61" s="1" t="s">
        <v>19</v>
      </c>
      <c r="N61" s="1" t="s">
        <v>31</v>
      </c>
      <c r="O61" s="1" t="s">
        <v>18507</v>
      </c>
      <c r="P61" s="1" t="s">
        <v>18504</v>
      </c>
      <c r="Q61" s="1" t="s">
        <v>26</v>
      </c>
      <c r="R61" s="1" t="s">
        <v>27</v>
      </c>
      <c r="S61" s="1" t="s">
        <v>28</v>
      </c>
      <c r="T61" s="1" t="s">
        <v>18516</v>
      </c>
      <c r="U61" s="1" t="s">
        <v>26</v>
      </c>
      <c r="V61" s="1" t="s">
        <v>18507</v>
      </c>
      <c r="W61" s="1" t="s">
        <v>33</v>
      </c>
    </row>
    <row r="62" spans="1:23" x14ac:dyDescent="0.2">
      <c r="A62" s="2" t="str">
        <f>"573.12918"</f>
        <v>573.12918</v>
      </c>
      <c r="B62" s="1" t="s">
        <v>3460</v>
      </c>
      <c r="C62" s="1" t="s">
        <v>1789</v>
      </c>
      <c r="D62" s="1" t="s">
        <v>3399</v>
      </c>
      <c r="E62" s="1" t="s">
        <v>19</v>
      </c>
      <c r="F62" s="1" t="s">
        <v>20</v>
      </c>
      <c r="G62" s="1" t="s">
        <v>18510</v>
      </c>
      <c r="H62" s="1" t="s">
        <v>21</v>
      </c>
      <c r="I62" s="1" t="s">
        <v>22</v>
      </c>
      <c r="J62" s="1" t="s">
        <v>18502</v>
      </c>
      <c r="K62" s="1" t="s">
        <v>18510</v>
      </c>
      <c r="L62" s="1" t="s">
        <v>21</v>
      </c>
      <c r="N62" s="1" t="s">
        <v>23</v>
      </c>
      <c r="O62" s="1" t="s">
        <v>18507</v>
      </c>
      <c r="P62" s="1" t="s">
        <v>18504</v>
      </c>
      <c r="Q62" s="1" t="s">
        <v>34</v>
      </c>
      <c r="R62" s="1" t="s">
        <v>27</v>
      </c>
      <c r="T62" s="1" t="s">
        <v>37</v>
      </c>
      <c r="U62" s="1" t="s">
        <v>18506</v>
      </c>
      <c r="V62" s="1" t="s">
        <v>18502</v>
      </c>
      <c r="W62" s="1" t="s">
        <v>30</v>
      </c>
    </row>
    <row r="63" spans="1:23" x14ac:dyDescent="0.2">
      <c r="A63" s="2" t="str">
        <f>"573.12919"</f>
        <v>573.12919</v>
      </c>
      <c r="B63" s="1" t="s">
        <v>3461</v>
      </c>
      <c r="C63" s="1" t="s">
        <v>1790</v>
      </c>
      <c r="D63" s="1" t="s">
        <v>3399</v>
      </c>
      <c r="E63" s="1" t="s">
        <v>19</v>
      </c>
      <c r="F63" s="1" t="s">
        <v>20</v>
      </c>
      <c r="G63" s="1" t="s">
        <v>22</v>
      </c>
      <c r="H63" s="1" t="s">
        <v>21</v>
      </c>
      <c r="I63" s="1" t="s">
        <v>22</v>
      </c>
      <c r="J63" s="1" t="s">
        <v>22</v>
      </c>
      <c r="K63" s="1" t="s">
        <v>22</v>
      </c>
      <c r="L63" s="1" t="s">
        <v>21</v>
      </c>
      <c r="N63" s="1" t="s">
        <v>23</v>
      </c>
      <c r="O63" s="1" t="s">
        <v>24</v>
      </c>
      <c r="P63" s="1" t="s">
        <v>18504</v>
      </c>
      <c r="Q63" s="1" t="s">
        <v>34</v>
      </c>
      <c r="R63" s="1" t="s">
        <v>18507</v>
      </c>
      <c r="S63" s="1" t="s">
        <v>28</v>
      </c>
      <c r="T63" s="1" t="s">
        <v>29</v>
      </c>
      <c r="U63" s="1" t="s">
        <v>24</v>
      </c>
      <c r="V63" s="1" t="s">
        <v>18505</v>
      </c>
      <c r="W63" s="1" t="s">
        <v>30</v>
      </c>
    </row>
    <row r="64" spans="1:23" x14ac:dyDescent="0.2">
      <c r="A64" s="2" t="str">
        <f>"573.12920"</f>
        <v>573.12920</v>
      </c>
      <c r="B64" s="1" t="s">
        <v>3462</v>
      </c>
      <c r="C64" s="1" t="s">
        <v>1791</v>
      </c>
      <c r="D64" s="1" t="s">
        <v>3399</v>
      </c>
      <c r="E64" s="1" t="s">
        <v>18509</v>
      </c>
      <c r="F64" s="1" t="s">
        <v>20</v>
      </c>
      <c r="G64" s="1" t="s">
        <v>22</v>
      </c>
      <c r="H64" s="1" t="s">
        <v>21</v>
      </c>
      <c r="I64" s="1" t="s">
        <v>22</v>
      </c>
      <c r="J64" s="1" t="s">
        <v>18510</v>
      </c>
      <c r="K64" s="1" t="s">
        <v>22</v>
      </c>
      <c r="L64" s="1" t="s">
        <v>21</v>
      </c>
      <c r="N64" s="1" t="s">
        <v>23</v>
      </c>
      <c r="O64" s="1" t="s">
        <v>18506</v>
      </c>
      <c r="P64" s="1" t="s">
        <v>25</v>
      </c>
      <c r="Q64" s="1" t="s">
        <v>34</v>
      </c>
      <c r="R64" s="1" t="s">
        <v>27</v>
      </c>
      <c r="T64" s="1" t="s">
        <v>29</v>
      </c>
      <c r="U64" s="1" t="s">
        <v>18505</v>
      </c>
      <c r="V64" s="1" t="s">
        <v>24</v>
      </c>
      <c r="W64" s="1" t="s">
        <v>30</v>
      </c>
    </row>
    <row r="65" spans="1:23" x14ac:dyDescent="0.2">
      <c r="A65" s="2" t="str">
        <f>"573.12921"</f>
        <v>573.12921</v>
      </c>
      <c r="B65" s="1" t="s">
        <v>3463</v>
      </c>
      <c r="C65" s="1" t="s">
        <v>1792</v>
      </c>
      <c r="D65" s="1" t="s">
        <v>3399</v>
      </c>
      <c r="E65" s="1" t="s">
        <v>19</v>
      </c>
      <c r="F65" s="1" t="s">
        <v>18515</v>
      </c>
      <c r="G65" s="1" t="s">
        <v>26</v>
      </c>
      <c r="H65" s="1" t="s">
        <v>26</v>
      </c>
      <c r="I65" s="1" t="s">
        <v>31</v>
      </c>
      <c r="J65" s="1" t="s">
        <v>19</v>
      </c>
      <c r="K65" s="1" t="s">
        <v>31</v>
      </c>
      <c r="L65" s="1" t="s">
        <v>31</v>
      </c>
      <c r="M65" s="1" t="s">
        <v>19</v>
      </c>
      <c r="N65" s="1" t="s">
        <v>31</v>
      </c>
      <c r="O65" s="1" t="s">
        <v>18507</v>
      </c>
      <c r="P65" s="1" t="s">
        <v>25</v>
      </c>
      <c r="Q65" s="1" t="s">
        <v>26</v>
      </c>
      <c r="R65" s="1" t="s">
        <v>27</v>
      </c>
      <c r="S65" s="1" t="s">
        <v>18508</v>
      </c>
      <c r="T65" s="1" t="s">
        <v>35</v>
      </c>
      <c r="U65" s="1" t="s">
        <v>26</v>
      </c>
      <c r="V65" s="1" t="s">
        <v>18507</v>
      </c>
      <c r="W65" s="1" t="s">
        <v>33</v>
      </c>
    </row>
    <row r="66" spans="1:23" x14ac:dyDescent="0.2">
      <c r="A66" s="2" t="str">
        <f>"573.12922"</f>
        <v>573.12922</v>
      </c>
      <c r="B66" s="1" t="s">
        <v>3464</v>
      </c>
      <c r="C66" s="1" t="s">
        <v>1793</v>
      </c>
      <c r="D66" s="1" t="s">
        <v>3399</v>
      </c>
      <c r="E66" s="1" t="s">
        <v>19</v>
      </c>
      <c r="F66" s="1" t="s">
        <v>18521</v>
      </c>
      <c r="G66" s="1" t="s">
        <v>26</v>
      </c>
      <c r="H66" s="1" t="s">
        <v>26</v>
      </c>
      <c r="I66" s="1" t="s">
        <v>31</v>
      </c>
      <c r="J66" s="1" t="s">
        <v>19</v>
      </c>
      <c r="K66" s="1" t="s">
        <v>31</v>
      </c>
      <c r="L66" s="1" t="s">
        <v>31</v>
      </c>
      <c r="M66" s="1" t="s">
        <v>19</v>
      </c>
      <c r="N66" s="1" t="s">
        <v>31</v>
      </c>
      <c r="O66" s="1" t="s">
        <v>18507</v>
      </c>
      <c r="P66" s="1" t="s">
        <v>25</v>
      </c>
      <c r="Q66" s="1" t="s">
        <v>26</v>
      </c>
      <c r="R66" s="1" t="s">
        <v>27</v>
      </c>
      <c r="S66" s="1" t="s">
        <v>18508</v>
      </c>
      <c r="T66" s="1" t="s">
        <v>18516</v>
      </c>
      <c r="U66" s="1" t="s">
        <v>26</v>
      </c>
      <c r="V66" s="1" t="s">
        <v>18507</v>
      </c>
      <c r="W66" s="1" t="s">
        <v>33</v>
      </c>
    </row>
    <row r="67" spans="1:23" x14ac:dyDescent="0.2">
      <c r="A67" s="2" t="str">
        <f>"573.12923"</f>
        <v>573.12923</v>
      </c>
      <c r="B67" s="1" t="s">
        <v>3465</v>
      </c>
      <c r="C67" s="1" t="s">
        <v>1794</v>
      </c>
      <c r="D67" s="1" t="s">
        <v>3399</v>
      </c>
      <c r="E67" s="1" t="s">
        <v>19</v>
      </c>
      <c r="F67" s="1" t="s">
        <v>18515</v>
      </c>
      <c r="G67" s="1" t="s">
        <v>26</v>
      </c>
      <c r="H67" s="1" t="s">
        <v>26</v>
      </c>
      <c r="I67" s="1" t="s">
        <v>31</v>
      </c>
      <c r="J67" s="1" t="s">
        <v>19</v>
      </c>
      <c r="K67" s="1" t="s">
        <v>31</v>
      </c>
      <c r="L67" s="1" t="s">
        <v>31</v>
      </c>
      <c r="M67" s="1" t="s">
        <v>19</v>
      </c>
      <c r="N67" s="1" t="s">
        <v>31</v>
      </c>
      <c r="O67" s="1" t="s">
        <v>18507</v>
      </c>
      <c r="P67" s="1" t="s">
        <v>18504</v>
      </c>
      <c r="Q67" s="1" t="s">
        <v>26</v>
      </c>
      <c r="R67" s="1" t="s">
        <v>27</v>
      </c>
      <c r="T67" s="1" t="s">
        <v>18516</v>
      </c>
      <c r="U67" s="1" t="s">
        <v>18505</v>
      </c>
      <c r="V67" s="1" t="s">
        <v>18507</v>
      </c>
      <c r="W67" s="1" t="s">
        <v>33</v>
      </c>
    </row>
    <row r="68" spans="1:23" x14ac:dyDescent="0.2">
      <c r="A68" s="2" t="str">
        <f>"573.12924"</f>
        <v>573.12924</v>
      </c>
      <c r="B68" s="1" t="s">
        <v>3466</v>
      </c>
      <c r="C68" s="1" t="s">
        <v>1795</v>
      </c>
      <c r="D68" s="1" t="s">
        <v>3399</v>
      </c>
      <c r="E68" s="1" t="s">
        <v>19</v>
      </c>
      <c r="F68" s="1" t="s">
        <v>36</v>
      </c>
      <c r="G68" s="1" t="s">
        <v>22</v>
      </c>
      <c r="H68" s="1" t="s">
        <v>21</v>
      </c>
      <c r="I68" s="1" t="s">
        <v>22</v>
      </c>
      <c r="J68" s="1" t="s">
        <v>22</v>
      </c>
      <c r="K68" s="1" t="s">
        <v>22</v>
      </c>
      <c r="L68" s="1" t="s">
        <v>21</v>
      </c>
      <c r="N68" s="1" t="s">
        <v>18505</v>
      </c>
      <c r="O68" s="1" t="s">
        <v>18502</v>
      </c>
      <c r="P68" s="1" t="s">
        <v>18507</v>
      </c>
      <c r="Q68" s="1" t="s">
        <v>26</v>
      </c>
      <c r="R68" s="1" t="s">
        <v>18522</v>
      </c>
      <c r="S68" s="1" t="s">
        <v>28</v>
      </c>
      <c r="T68" s="1" t="s">
        <v>29</v>
      </c>
      <c r="U68" s="1" t="s">
        <v>26</v>
      </c>
      <c r="V68" s="1" t="s">
        <v>18502</v>
      </c>
      <c r="W68" s="1" t="s">
        <v>33</v>
      </c>
    </row>
    <row r="69" spans="1:23" x14ac:dyDescent="0.2">
      <c r="A69" s="2" t="str">
        <f>"573.12925"</f>
        <v>573.12925</v>
      </c>
      <c r="B69" s="1" t="s">
        <v>3467</v>
      </c>
      <c r="C69" s="1" t="s">
        <v>1796</v>
      </c>
      <c r="D69" s="1" t="s">
        <v>3399</v>
      </c>
      <c r="E69" s="1" t="s">
        <v>19</v>
      </c>
      <c r="F69" s="1" t="s">
        <v>18521</v>
      </c>
      <c r="G69" s="1" t="s">
        <v>26</v>
      </c>
      <c r="H69" s="1" t="s">
        <v>26</v>
      </c>
      <c r="I69" s="1" t="s">
        <v>31</v>
      </c>
      <c r="J69" s="1" t="s">
        <v>19</v>
      </c>
      <c r="K69" s="1" t="s">
        <v>31</v>
      </c>
      <c r="L69" s="1" t="s">
        <v>31</v>
      </c>
      <c r="M69" s="1" t="s">
        <v>19</v>
      </c>
      <c r="N69" s="1" t="s">
        <v>31</v>
      </c>
      <c r="O69" s="1" t="s">
        <v>18507</v>
      </c>
      <c r="P69" s="1" t="s">
        <v>18504</v>
      </c>
      <c r="Q69" s="1" t="s">
        <v>26</v>
      </c>
      <c r="R69" s="1" t="s">
        <v>27</v>
      </c>
      <c r="S69" s="1" t="s">
        <v>18509</v>
      </c>
      <c r="T69" s="1" t="s">
        <v>35</v>
      </c>
      <c r="U69" s="1" t="s">
        <v>26</v>
      </c>
      <c r="V69" s="1" t="s">
        <v>18507</v>
      </c>
      <c r="W69" s="1" t="s">
        <v>33</v>
      </c>
    </row>
    <row r="70" spans="1:23" x14ac:dyDescent="0.2">
      <c r="A70" s="2" t="str">
        <f>"573.12926"</f>
        <v>573.12926</v>
      </c>
      <c r="B70" s="1" t="s">
        <v>3468</v>
      </c>
      <c r="C70" s="1" t="s">
        <v>1797</v>
      </c>
      <c r="D70" s="1" t="s">
        <v>3399</v>
      </c>
      <c r="E70" s="1" t="s">
        <v>19</v>
      </c>
      <c r="F70" s="1" t="s">
        <v>18515</v>
      </c>
      <c r="G70" s="1" t="s">
        <v>26</v>
      </c>
      <c r="H70" s="1" t="s">
        <v>26</v>
      </c>
      <c r="I70" s="1" t="s">
        <v>31</v>
      </c>
      <c r="J70" s="1" t="s">
        <v>19</v>
      </c>
      <c r="K70" s="1" t="s">
        <v>31</v>
      </c>
      <c r="L70" s="1" t="s">
        <v>31</v>
      </c>
      <c r="M70" s="1" t="s">
        <v>19</v>
      </c>
      <c r="N70" s="1" t="s">
        <v>31</v>
      </c>
      <c r="O70" s="1" t="s">
        <v>18507</v>
      </c>
      <c r="P70" s="1" t="s">
        <v>18504</v>
      </c>
      <c r="Q70" s="1" t="s">
        <v>26</v>
      </c>
      <c r="R70" s="1" t="s">
        <v>27</v>
      </c>
      <c r="S70" s="1" t="s">
        <v>18508</v>
      </c>
      <c r="T70" s="1" t="s">
        <v>18516</v>
      </c>
      <c r="U70" s="1" t="s">
        <v>18505</v>
      </c>
      <c r="V70" s="1" t="s">
        <v>18507</v>
      </c>
      <c r="W70" s="1" t="s">
        <v>33</v>
      </c>
    </row>
    <row r="71" spans="1:23" x14ac:dyDescent="0.2">
      <c r="A71" s="2" t="str">
        <f>"573.12927"</f>
        <v>573.12927</v>
      </c>
      <c r="B71" s="1" t="s">
        <v>3469</v>
      </c>
      <c r="C71" s="1" t="s">
        <v>1798</v>
      </c>
      <c r="D71" s="1" t="s">
        <v>3399</v>
      </c>
      <c r="E71" s="1" t="s">
        <v>19</v>
      </c>
      <c r="F71" s="1" t="s">
        <v>18515</v>
      </c>
      <c r="G71" s="1" t="s">
        <v>26</v>
      </c>
      <c r="H71" s="1" t="s">
        <v>18505</v>
      </c>
      <c r="I71" s="1" t="s">
        <v>31</v>
      </c>
      <c r="J71" s="1" t="s">
        <v>19</v>
      </c>
      <c r="K71" s="1" t="s">
        <v>31</v>
      </c>
      <c r="L71" s="1" t="s">
        <v>31</v>
      </c>
      <c r="M71" s="1" t="s">
        <v>19</v>
      </c>
      <c r="N71" s="1" t="s">
        <v>31</v>
      </c>
      <c r="O71" s="1" t="s">
        <v>18507</v>
      </c>
      <c r="P71" s="1" t="s">
        <v>25</v>
      </c>
      <c r="Q71" s="1" t="s">
        <v>26</v>
      </c>
      <c r="R71" s="1" t="s">
        <v>27</v>
      </c>
      <c r="S71" s="1" t="s">
        <v>18508</v>
      </c>
      <c r="T71" s="1" t="s">
        <v>18516</v>
      </c>
      <c r="U71" s="1" t="s">
        <v>24</v>
      </c>
      <c r="V71" s="1" t="s">
        <v>18507</v>
      </c>
      <c r="W71" s="1" t="s">
        <v>33</v>
      </c>
    </row>
    <row r="72" spans="1:23" x14ac:dyDescent="0.2">
      <c r="A72" s="2" t="str">
        <f>"573.12928"</f>
        <v>573.12928</v>
      </c>
      <c r="B72" s="1" t="s">
        <v>3470</v>
      </c>
      <c r="C72" s="1" t="s">
        <v>1799</v>
      </c>
      <c r="D72" s="1" t="s">
        <v>3399</v>
      </c>
      <c r="E72" s="1" t="s">
        <v>19</v>
      </c>
      <c r="F72" s="1" t="s">
        <v>18515</v>
      </c>
      <c r="G72" s="1" t="s">
        <v>26</v>
      </c>
      <c r="H72" s="1" t="s">
        <v>26</v>
      </c>
      <c r="I72" s="1" t="s">
        <v>31</v>
      </c>
      <c r="J72" s="1" t="s">
        <v>19</v>
      </c>
      <c r="K72" s="1" t="s">
        <v>31</v>
      </c>
      <c r="L72" s="1" t="s">
        <v>31</v>
      </c>
      <c r="M72" s="1" t="s">
        <v>19</v>
      </c>
      <c r="N72" s="1" t="s">
        <v>31</v>
      </c>
      <c r="O72" s="1" t="s">
        <v>18507</v>
      </c>
      <c r="P72" s="1" t="s">
        <v>25</v>
      </c>
      <c r="Q72" s="1" t="s">
        <v>26</v>
      </c>
      <c r="R72" s="1" t="s">
        <v>27</v>
      </c>
      <c r="S72" s="1" t="s">
        <v>18508</v>
      </c>
      <c r="T72" s="1" t="s">
        <v>18516</v>
      </c>
      <c r="U72" s="1" t="s">
        <v>18505</v>
      </c>
      <c r="V72" s="1" t="s">
        <v>18507</v>
      </c>
      <c r="W72" s="1" t="s">
        <v>33</v>
      </c>
    </row>
    <row r="73" spans="1:23" x14ac:dyDescent="0.2">
      <c r="A73" s="2" t="str">
        <f>"573.12930"</f>
        <v>573.12930</v>
      </c>
      <c r="B73" s="1" t="s">
        <v>3471</v>
      </c>
      <c r="C73" s="1" t="s">
        <v>1800</v>
      </c>
      <c r="D73" s="1" t="s">
        <v>3399</v>
      </c>
      <c r="E73" s="1" t="s">
        <v>18509</v>
      </c>
      <c r="F73" s="1" t="s">
        <v>18515</v>
      </c>
      <c r="G73" s="1" t="s">
        <v>26</v>
      </c>
      <c r="H73" s="1" t="s">
        <v>18506</v>
      </c>
      <c r="I73" s="1" t="s">
        <v>31</v>
      </c>
      <c r="J73" s="1" t="s">
        <v>18502</v>
      </c>
      <c r="K73" s="1" t="s">
        <v>31</v>
      </c>
      <c r="L73" s="1" t="s">
        <v>31</v>
      </c>
      <c r="M73" s="1" t="s">
        <v>18502</v>
      </c>
      <c r="N73" s="1" t="s">
        <v>23</v>
      </c>
      <c r="O73" s="1" t="s">
        <v>18505</v>
      </c>
      <c r="P73" s="1" t="s">
        <v>25</v>
      </c>
      <c r="Q73" s="1" t="s">
        <v>34</v>
      </c>
      <c r="R73" s="1" t="s">
        <v>27</v>
      </c>
      <c r="S73" s="1" t="s">
        <v>28</v>
      </c>
      <c r="T73" s="1" t="s">
        <v>18515</v>
      </c>
      <c r="U73" s="1" t="s">
        <v>26</v>
      </c>
      <c r="V73" s="1" t="s">
        <v>24</v>
      </c>
      <c r="W73" s="1" t="s">
        <v>30</v>
      </c>
    </row>
    <row r="74" spans="1:23" x14ac:dyDescent="0.2">
      <c r="A74" s="2" t="str">
        <f>"573.12931"</f>
        <v>573.12931</v>
      </c>
      <c r="B74" s="1" t="s">
        <v>3472</v>
      </c>
      <c r="C74" s="1" t="s">
        <v>1801</v>
      </c>
      <c r="D74" s="1" t="s">
        <v>3399</v>
      </c>
      <c r="E74" s="1" t="s">
        <v>19</v>
      </c>
      <c r="F74" s="1" t="s">
        <v>20</v>
      </c>
      <c r="G74" s="1" t="s">
        <v>22</v>
      </c>
      <c r="H74" s="1" t="s">
        <v>21</v>
      </c>
      <c r="I74" s="1" t="s">
        <v>18507</v>
      </c>
      <c r="J74" s="1" t="s">
        <v>18502</v>
      </c>
      <c r="K74" s="1" t="s">
        <v>22</v>
      </c>
      <c r="L74" s="1" t="s">
        <v>18502</v>
      </c>
      <c r="N74" s="1" t="s">
        <v>23</v>
      </c>
      <c r="O74" s="1" t="s">
        <v>24</v>
      </c>
      <c r="P74" s="1" t="s">
        <v>25</v>
      </c>
      <c r="Q74" s="1" t="s">
        <v>34</v>
      </c>
      <c r="R74" s="1" t="s">
        <v>27</v>
      </c>
      <c r="S74" s="1" t="s">
        <v>28</v>
      </c>
      <c r="T74" s="1" t="s">
        <v>18515</v>
      </c>
      <c r="U74" s="1" t="s">
        <v>18505</v>
      </c>
      <c r="V74" s="1" t="s">
        <v>24</v>
      </c>
      <c r="W74" s="1" t="s">
        <v>33</v>
      </c>
    </row>
    <row r="75" spans="1:23" x14ac:dyDescent="0.2">
      <c r="A75" s="2" t="str">
        <f>"573.12932"</f>
        <v>573.12932</v>
      </c>
      <c r="B75" s="1" t="s">
        <v>3473</v>
      </c>
      <c r="C75" s="1" t="s">
        <v>1802</v>
      </c>
      <c r="D75" s="1" t="s">
        <v>3399</v>
      </c>
      <c r="E75" s="1" t="s">
        <v>19</v>
      </c>
      <c r="F75" s="1" t="s">
        <v>20</v>
      </c>
      <c r="G75" s="1" t="s">
        <v>18502</v>
      </c>
      <c r="H75" s="1" t="s">
        <v>21</v>
      </c>
      <c r="J75" s="1" t="s">
        <v>18502</v>
      </c>
      <c r="K75" s="1" t="s">
        <v>22</v>
      </c>
      <c r="L75" s="1" t="s">
        <v>21</v>
      </c>
      <c r="N75" s="1" t="s">
        <v>23</v>
      </c>
      <c r="O75" s="1" t="s">
        <v>24</v>
      </c>
      <c r="P75" s="1" t="s">
        <v>25</v>
      </c>
      <c r="Q75" s="1" t="s">
        <v>34</v>
      </c>
      <c r="R75" s="1" t="s">
        <v>27</v>
      </c>
      <c r="S75" s="1" t="s">
        <v>28</v>
      </c>
      <c r="T75" s="1" t="s">
        <v>29</v>
      </c>
      <c r="U75" s="1" t="s">
        <v>18506</v>
      </c>
      <c r="V75" s="1" t="s">
        <v>18502</v>
      </c>
      <c r="W75" s="1" t="s">
        <v>30</v>
      </c>
    </row>
    <row r="76" spans="1:23" x14ac:dyDescent="0.2">
      <c r="A76" s="2" t="str">
        <f>"573.12933"</f>
        <v>573.12933</v>
      </c>
      <c r="B76" s="1" t="s">
        <v>3474</v>
      </c>
      <c r="C76" s="1" t="s">
        <v>1803</v>
      </c>
      <c r="D76" s="1" t="s">
        <v>3399</v>
      </c>
      <c r="E76" s="1" t="s">
        <v>19</v>
      </c>
      <c r="F76" s="1" t="s">
        <v>18515</v>
      </c>
      <c r="G76" s="1" t="s">
        <v>26</v>
      </c>
      <c r="H76" s="1" t="s">
        <v>18510</v>
      </c>
      <c r="I76" s="1" t="s">
        <v>31</v>
      </c>
      <c r="J76" s="1" t="s">
        <v>22</v>
      </c>
      <c r="K76" s="1" t="s">
        <v>31</v>
      </c>
      <c r="L76" s="1" t="s">
        <v>31</v>
      </c>
      <c r="M76" s="1" t="s">
        <v>19</v>
      </c>
      <c r="N76" s="1" t="s">
        <v>31</v>
      </c>
      <c r="O76" s="1" t="s">
        <v>18507</v>
      </c>
      <c r="P76" s="1" t="s">
        <v>25</v>
      </c>
      <c r="Q76" s="1" t="s">
        <v>26</v>
      </c>
      <c r="R76" s="1" t="s">
        <v>27</v>
      </c>
      <c r="T76" s="1" t="s">
        <v>18516</v>
      </c>
      <c r="U76" s="1" t="s">
        <v>26</v>
      </c>
      <c r="V76" s="1" t="s">
        <v>18507</v>
      </c>
      <c r="W76" s="1" t="s">
        <v>33</v>
      </c>
    </row>
    <row r="77" spans="1:23" x14ac:dyDescent="0.2">
      <c r="A77" s="2" t="str">
        <f>"573.12934"</f>
        <v>573.12934</v>
      </c>
      <c r="B77" s="1" t="s">
        <v>3475</v>
      </c>
      <c r="C77" s="1" t="s">
        <v>1804</v>
      </c>
      <c r="D77" s="1" t="s">
        <v>3399</v>
      </c>
      <c r="E77" s="1" t="s">
        <v>19</v>
      </c>
      <c r="F77" s="1" t="s">
        <v>18521</v>
      </c>
      <c r="G77" s="1" t="s">
        <v>26</v>
      </c>
      <c r="H77" s="1" t="s">
        <v>18505</v>
      </c>
      <c r="I77" s="1" t="s">
        <v>31</v>
      </c>
      <c r="J77" s="1" t="s">
        <v>19</v>
      </c>
      <c r="K77" s="1" t="s">
        <v>31</v>
      </c>
      <c r="L77" s="1" t="s">
        <v>31</v>
      </c>
      <c r="M77" s="1" t="s">
        <v>19</v>
      </c>
      <c r="N77" s="1" t="s">
        <v>31</v>
      </c>
      <c r="O77" s="1" t="s">
        <v>18507</v>
      </c>
      <c r="P77" s="1" t="s">
        <v>18504</v>
      </c>
      <c r="Q77" s="1" t="s">
        <v>26</v>
      </c>
      <c r="R77" s="1" t="s">
        <v>27</v>
      </c>
      <c r="S77" s="1" t="s">
        <v>18509</v>
      </c>
      <c r="T77" s="1" t="s">
        <v>35</v>
      </c>
      <c r="U77" s="1" t="s">
        <v>26</v>
      </c>
      <c r="V77" s="1" t="s">
        <v>18507</v>
      </c>
      <c r="W77" s="1" t="s">
        <v>33</v>
      </c>
    </row>
    <row r="78" spans="1:23" x14ac:dyDescent="0.2">
      <c r="A78" s="2" t="str">
        <f>"573.12935"</f>
        <v>573.12935</v>
      </c>
      <c r="B78" s="1" t="s">
        <v>3476</v>
      </c>
      <c r="C78" s="1" t="s">
        <v>1805</v>
      </c>
      <c r="D78" s="1" t="s">
        <v>3399</v>
      </c>
      <c r="E78" s="1" t="s">
        <v>19</v>
      </c>
      <c r="F78" s="1" t="s">
        <v>18515</v>
      </c>
      <c r="G78" s="1" t="s">
        <v>26</v>
      </c>
      <c r="H78" s="1" t="s">
        <v>26</v>
      </c>
      <c r="I78" s="1" t="s">
        <v>31</v>
      </c>
      <c r="J78" s="1" t="s">
        <v>19</v>
      </c>
      <c r="K78" s="1" t="s">
        <v>31</v>
      </c>
      <c r="L78" s="1" t="s">
        <v>31</v>
      </c>
      <c r="M78" s="1" t="s">
        <v>19</v>
      </c>
      <c r="N78" s="1" t="s">
        <v>31</v>
      </c>
      <c r="O78" s="1" t="s">
        <v>18507</v>
      </c>
      <c r="P78" s="1" t="s">
        <v>25</v>
      </c>
      <c r="Q78" s="1" t="s">
        <v>26</v>
      </c>
      <c r="R78" s="1" t="s">
        <v>27</v>
      </c>
      <c r="S78" s="1" t="s">
        <v>18509</v>
      </c>
      <c r="T78" s="1" t="s">
        <v>18516</v>
      </c>
      <c r="U78" s="1" t="s">
        <v>26</v>
      </c>
      <c r="V78" s="1" t="s">
        <v>18507</v>
      </c>
      <c r="W78" s="1" t="s">
        <v>33</v>
      </c>
    </row>
    <row r="79" spans="1:23" x14ac:dyDescent="0.2">
      <c r="A79" s="2" t="str">
        <f>"573.12936"</f>
        <v>573.12936</v>
      </c>
      <c r="B79" s="1" t="s">
        <v>3477</v>
      </c>
      <c r="C79" s="1" t="s">
        <v>1806</v>
      </c>
      <c r="D79" s="1" t="s">
        <v>3399</v>
      </c>
      <c r="E79" s="1" t="s">
        <v>18510</v>
      </c>
      <c r="F79" s="1" t="s">
        <v>20</v>
      </c>
      <c r="G79" s="1" t="s">
        <v>22</v>
      </c>
      <c r="H79" s="1" t="s">
        <v>21</v>
      </c>
      <c r="I79" s="1" t="s">
        <v>22</v>
      </c>
      <c r="J79" s="1" t="s">
        <v>22</v>
      </c>
      <c r="K79" s="1" t="s">
        <v>22</v>
      </c>
      <c r="L79" s="1" t="s">
        <v>21</v>
      </c>
      <c r="N79" s="1" t="s">
        <v>23</v>
      </c>
      <c r="O79" s="1" t="s">
        <v>18505</v>
      </c>
      <c r="P79" s="1" t="s">
        <v>18502</v>
      </c>
      <c r="Q79" s="1" t="s">
        <v>34</v>
      </c>
      <c r="R79" s="1" t="s">
        <v>24</v>
      </c>
      <c r="S79" s="1" t="s">
        <v>28</v>
      </c>
      <c r="T79" s="1" t="s">
        <v>29</v>
      </c>
      <c r="U79" s="1" t="s">
        <v>18506</v>
      </c>
      <c r="V79" s="1" t="s">
        <v>24</v>
      </c>
      <c r="W79" s="1" t="s">
        <v>30</v>
      </c>
    </row>
    <row r="80" spans="1:23" x14ac:dyDescent="0.2">
      <c r="A80" s="2" t="str">
        <f>"573.12937"</f>
        <v>573.12937</v>
      </c>
      <c r="B80" s="1" t="s">
        <v>3478</v>
      </c>
      <c r="C80" s="1" t="s">
        <v>1807</v>
      </c>
      <c r="D80" s="1" t="s">
        <v>3399</v>
      </c>
      <c r="E80" s="1" t="s">
        <v>19</v>
      </c>
      <c r="F80" s="1" t="s">
        <v>20</v>
      </c>
      <c r="G80" s="1" t="s">
        <v>26</v>
      </c>
      <c r="H80" s="1" t="s">
        <v>21</v>
      </c>
      <c r="I80" s="1" t="s">
        <v>18507</v>
      </c>
      <c r="J80" s="1" t="s">
        <v>19</v>
      </c>
      <c r="K80" s="1" t="s">
        <v>18506</v>
      </c>
      <c r="L80" s="1" t="s">
        <v>31</v>
      </c>
      <c r="N80" s="1" t="s">
        <v>31</v>
      </c>
      <c r="O80" s="1" t="s">
        <v>18507</v>
      </c>
      <c r="P80" s="1" t="s">
        <v>25</v>
      </c>
      <c r="Q80" s="1" t="s">
        <v>26</v>
      </c>
      <c r="R80" s="1" t="s">
        <v>27</v>
      </c>
      <c r="S80" s="1" t="s">
        <v>18508</v>
      </c>
      <c r="T80" s="1" t="s">
        <v>29</v>
      </c>
      <c r="U80" s="1" t="s">
        <v>24</v>
      </c>
      <c r="V80" s="1" t="s">
        <v>18507</v>
      </c>
      <c r="W80" s="1" t="s">
        <v>33</v>
      </c>
    </row>
    <row r="81" spans="1:23" x14ac:dyDescent="0.2">
      <c r="A81" s="2" t="str">
        <f>"573.12938"</f>
        <v>573.12938</v>
      </c>
      <c r="B81" s="1" t="s">
        <v>3479</v>
      </c>
      <c r="C81" s="1" t="s">
        <v>1808</v>
      </c>
      <c r="D81" s="1" t="s">
        <v>3399</v>
      </c>
      <c r="E81" s="1" t="s">
        <v>19</v>
      </c>
      <c r="F81" s="1" t="s">
        <v>20</v>
      </c>
      <c r="G81" s="1" t="s">
        <v>22</v>
      </c>
      <c r="H81" s="1" t="s">
        <v>21</v>
      </c>
      <c r="I81" s="1" t="s">
        <v>18510</v>
      </c>
      <c r="J81" s="1" t="s">
        <v>19</v>
      </c>
      <c r="K81" s="1" t="s">
        <v>18510</v>
      </c>
      <c r="L81" s="1" t="s">
        <v>21</v>
      </c>
      <c r="N81" s="1" t="s">
        <v>23</v>
      </c>
      <c r="O81" s="1" t="s">
        <v>24</v>
      </c>
      <c r="P81" s="1" t="s">
        <v>25</v>
      </c>
      <c r="Q81" s="1" t="s">
        <v>26</v>
      </c>
      <c r="R81" s="1" t="s">
        <v>27</v>
      </c>
      <c r="S81" s="1" t="s">
        <v>18508</v>
      </c>
      <c r="T81" s="1" t="s">
        <v>38</v>
      </c>
      <c r="U81" s="1" t="s">
        <v>24</v>
      </c>
      <c r="V81" s="1" t="s">
        <v>24</v>
      </c>
      <c r="W81" s="1" t="s">
        <v>30</v>
      </c>
    </row>
    <row r="82" spans="1:23" x14ac:dyDescent="0.2">
      <c r="A82" s="2" t="str">
        <f>"573.12939"</f>
        <v>573.12939</v>
      </c>
      <c r="B82" s="1" t="s">
        <v>3480</v>
      </c>
      <c r="C82" s="1" t="s">
        <v>1809</v>
      </c>
      <c r="D82" s="1" t="s">
        <v>3399</v>
      </c>
      <c r="E82" s="1" t="s">
        <v>19</v>
      </c>
      <c r="F82" s="1" t="s">
        <v>18515</v>
      </c>
      <c r="G82" s="1" t="s">
        <v>26</v>
      </c>
      <c r="H82" s="1" t="s">
        <v>26</v>
      </c>
      <c r="I82" s="1" t="s">
        <v>31</v>
      </c>
      <c r="J82" s="1" t="s">
        <v>19</v>
      </c>
      <c r="K82" s="1" t="s">
        <v>31</v>
      </c>
      <c r="L82" s="1" t="s">
        <v>31</v>
      </c>
      <c r="M82" s="1" t="s">
        <v>19</v>
      </c>
      <c r="N82" s="1" t="s">
        <v>31</v>
      </c>
      <c r="O82" s="1" t="s">
        <v>18507</v>
      </c>
      <c r="P82" s="1" t="s">
        <v>25</v>
      </c>
      <c r="Q82" s="1" t="s">
        <v>26</v>
      </c>
      <c r="R82" s="1" t="s">
        <v>27</v>
      </c>
      <c r="T82" s="1" t="s">
        <v>18516</v>
      </c>
      <c r="U82" s="1" t="s">
        <v>26</v>
      </c>
      <c r="V82" s="1" t="s">
        <v>18507</v>
      </c>
      <c r="W82" s="1" t="s">
        <v>33</v>
      </c>
    </row>
    <row r="83" spans="1:23" x14ac:dyDescent="0.2">
      <c r="A83" s="2" t="str">
        <f>"573.12940"</f>
        <v>573.12940</v>
      </c>
      <c r="B83" s="1" t="s">
        <v>3481</v>
      </c>
      <c r="C83" s="1" t="s">
        <v>1810</v>
      </c>
      <c r="D83" s="1" t="s">
        <v>3399</v>
      </c>
      <c r="E83" s="1" t="s">
        <v>19</v>
      </c>
      <c r="F83" s="1" t="s">
        <v>18515</v>
      </c>
      <c r="G83" s="1" t="s">
        <v>26</v>
      </c>
      <c r="H83" s="1" t="s">
        <v>18505</v>
      </c>
      <c r="I83" s="1" t="s">
        <v>31</v>
      </c>
      <c r="J83" s="1" t="s">
        <v>18502</v>
      </c>
      <c r="K83" s="1" t="s">
        <v>31</v>
      </c>
      <c r="L83" s="1" t="s">
        <v>31</v>
      </c>
      <c r="M83" s="1" t="s">
        <v>18502</v>
      </c>
      <c r="N83" s="1" t="s">
        <v>31</v>
      </c>
      <c r="O83" s="1" t="s">
        <v>18507</v>
      </c>
      <c r="P83" s="1" t="s">
        <v>25</v>
      </c>
      <c r="Q83" s="1" t="s">
        <v>26</v>
      </c>
      <c r="R83" s="1" t="s">
        <v>27</v>
      </c>
      <c r="T83" s="1" t="s">
        <v>18515</v>
      </c>
      <c r="U83" s="1" t="s">
        <v>18505</v>
      </c>
      <c r="V83" s="1" t="s">
        <v>18507</v>
      </c>
      <c r="W83" s="1" t="s">
        <v>33</v>
      </c>
    </row>
    <row r="84" spans="1:23" x14ac:dyDescent="0.2">
      <c r="A84" s="2" t="str">
        <f>"573.12941"</f>
        <v>573.12941</v>
      </c>
      <c r="B84" s="1" t="s">
        <v>3482</v>
      </c>
      <c r="C84" s="1" t="s">
        <v>1811</v>
      </c>
      <c r="D84" s="1" t="s">
        <v>3399</v>
      </c>
      <c r="E84" s="1" t="s">
        <v>19</v>
      </c>
      <c r="F84" s="1" t="s">
        <v>18521</v>
      </c>
      <c r="G84" s="1" t="s">
        <v>26</v>
      </c>
      <c r="H84" s="1" t="s">
        <v>26</v>
      </c>
      <c r="I84" s="1" t="s">
        <v>31</v>
      </c>
      <c r="J84" s="1" t="s">
        <v>19</v>
      </c>
      <c r="K84" s="1" t="s">
        <v>31</v>
      </c>
      <c r="L84" s="1" t="s">
        <v>31</v>
      </c>
      <c r="M84" s="1" t="s">
        <v>19</v>
      </c>
      <c r="N84" s="1" t="s">
        <v>31</v>
      </c>
      <c r="O84" s="1" t="s">
        <v>18507</v>
      </c>
      <c r="P84" s="1" t="s">
        <v>18505</v>
      </c>
      <c r="Q84" s="1" t="s">
        <v>26</v>
      </c>
      <c r="R84" s="1" t="s">
        <v>27</v>
      </c>
      <c r="S84" s="1" t="s">
        <v>18508</v>
      </c>
      <c r="T84" s="1" t="s">
        <v>35</v>
      </c>
      <c r="U84" s="1" t="s">
        <v>18505</v>
      </c>
      <c r="V84" s="1" t="s">
        <v>18507</v>
      </c>
      <c r="W84" s="1" t="s">
        <v>33</v>
      </c>
    </row>
    <row r="85" spans="1:23" x14ac:dyDescent="0.2">
      <c r="A85" s="2" t="str">
        <f>"573.12942"</f>
        <v>573.12942</v>
      </c>
      <c r="B85" s="1" t="s">
        <v>3483</v>
      </c>
      <c r="C85" s="1" t="s">
        <v>1812</v>
      </c>
      <c r="D85" s="1" t="s">
        <v>3399</v>
      </c>
      <c r="E85" s="1" t="s">
        <v>19</v>
      </c>
      <c r="F85" s="1" t="s">
        <v>36</v>
      </c>
      <c r="G85" s="1" t="s">
        <v>18510</v>
      </c>
      <c r="H85" s="1" t="s">
        <v>21</v>
      </c>
      <c r="I85" s="1" t="s">
        <v>31</v>
      </c>
      <c r="J85" s="1" t="s">
        <v>18510</v>
      </c>
      <c r="K85" s="1" t="s">
        <v>22</v>
      </c>
      <c r="L85" s="1" t="s">
        <v>18506</v>
      </c>
      <c r="N85" s="1" t="s">
        <v>23</v>
      </c>
      <c r="O85" s="1" t="s">
        <v>18502</v>
      </c>
      <c r="P85" s="1" t="s">
        <v>25</v>
      </c>
      <c r="Q85" s="1" t="s">
        <v>18506</v>
      </c>
      <c r="R85" s="1" t="s">
        <v>27</v>
      </c>
      <c r="S85" s="1" t="s">
        <v>28</v>
      </c>
      <c r="T85" s="1" t="s">
        <v>18515</v>
      </c>
      <c r="U85" s="1" t="s">
        <v>18502</v>
      </c>
      <c r="V85" s="1" t="s">
        <v>18502</v>
      </c>
      <c r="W85" s="1" t="s">
        <v>33</v>
      </c>
    </row>
    <row r="86" spans="1:23" x14ac:dyDescent="0.2">
      <c r="A86" s="2" t="str">
        <f>"573.12943"</f>
        <v>573.12943</v>
      </c>
      <c r="B86" s="1" t="s">
        <v>3484</v>
      </c>
      <c r="C86" s="1" t="s">
        <v>1813</v>
      </c>
      <c r="D86" s="1" t="s">
        <v>3399</v>
      </c>
      <c r="E86" s="1" t="s">
        <v>19</v>
      </c>
      <c r="F86" s="1" t="s">
        <v>18515</v>
      </c>
      <c r="G86" s="1" t="s">
        <v>26</v>
      </c>
      <c r="H86" s="1" t="s">
        <v>18505</v>
      </c>
      <c r="I86" s="1" t="s">
        <v>31</v>
      </c>
      <c r="J86" s="1" t="s">
        <v>19</v>
      </c>
      <c r="K86" s="1" t="s">
        <v>31</v>
      </c>
      <c r="L86" s="1" t="s">
        <v>31</v>
      </c>
      <c r="M86" s="1" t="s">
        <v>19</v>
      </c>
      <c r="N86" s="1" t="s">
        <v>31</v>
      </c>
      <c r="O86" s="1" t="s">
        <v>18507</v>
      </c>
      <c r="P86" s="1" t="s">
        <v>25</v>
      </c>
      <c r="Q86" s="1" t="s">
        <v>26</v>
      </c>
      <c r="R86" s="1" t="s">
        <v>27</v>
      </c>
      <c r="S86" s="1" t="s">
        <v>18508</v>
      </c>
      <c r="T86" s="1" t="s">
        <v>18516</v>
      </c>
      <c r="U86" s="1" t="s">
        <v>26</v>
      </c>
      <c r="V86" s="1" t="s">
        <v>18507</v>
      </c>
      <c r="W86" s="1" t="s">
        <v>33</v>
      </c>
    </row>
    <row r="87" spans="1:23" x14ac:dyDescent="0.2">
      <c r="A87" s="2" t="str">
        <f>"573.12944"</f>
        <v>573.12944</v>
      </c>
      <c r="B87" s="1" t="s">
        <v>3485</v>
      </c>
      <c r="C87" s="1" t="s">
        <v>1814</v>
      </c>
      <c r="D87" s="1" t="s">
        <v>3399</v>
      </c>
      <c r="E87" s="1" t="s">
        <v>19</v>
      </c>
      <c r="F87" s="1" t="s">
        <v>20</v>
      </c>
      <c r="G87" s="1" t="s">
        <v>22</v>
      </c>
      <c r="H87" s="1" t="s">
        <v>21</v>
      </c>
      <c r="I87" s="1" t="s">
        <v>18510</v>
      </c>
      <c r="J87" s="1" t="s">
        <v>19</v>
      </c>
      <c r="K87" s="1" t="s">
        <v>22</v>
      </c>
      <c r="L87" s="1" t="s">
        <v>21</v>
      </c>
      <c r="N87" s="1" t="s">
        <v>23</v>
      </c>
      <c r="O87" s="1" t="s">
        <v>24</v>
      </c>
      <c r="P87" s="1" t="s">
        <v>25</v>
      </c>
      <c r="Q87" s="1" t="s">
        <v>26</v>
      </c>
      <c r="R87" s="1" t="s">
        <v>27</v>
      </c>
      <c r="S87" s="1" t="s">
        <v>28</v>
      </c>
      <c r="T87" s="1" t="s">
        <v>39</v>
      </c>
      <c r="U87" s="1" t="s">
        <v>26</v>
      </c>
      <c r="V87" s="1" t="s">
        <v>18502</v>
      </c>
      <c r="W87" s="1" t="s">
        <v>30</v>
      </c>
    </row>
    <row r="88" spans="1:23" x14ac:dyDescent="0.2">
      <c r="A88" s="2" t="str">
        <f>"573.12945"</f>
        <v>573.12945</v>
      </c>
      <c r="B88" s="1" t="s">
        <v>3486</v>
      </c>
      <c r="C88" s="1" t="s">
        <v>1815</v>
      </c>
      <c r="D88" s="1" t="s">
        <v>3399</v>
      </c>
      <c r="E88" s="1" t="s">
        <v>19</v>
      </c>
      <c r="F88" s="1" t="s">
        <v>36</v>
      </c>
      <c r="G88" s="1" t="s">
        <v>22</v>
      </c>
      <c r="H88" s="1" t="s">
        <v>21</v>
      </c>
      <c r="I88" s="1" t="s">
        <v>18507</v>
      </c>
      <c r="J88" s="1" t="s">
        <v>22</v>
      </c>
      <c r="K88" s="1" t="s">
        <v>22</v>
      </c>
      <c r="L88" s="1" t="s">
        <v>18506</v>
      </c>
      <c r="N88" s="1" t="s">
        <v>23</v>
      </c>
      <c r="O88" s="1" t="s">
        <v>18502</v>
      </c>
      <c r="P88" s="1" t="s">
        <v>25</v>
      </c>
      <c r="Q88" s="1" t="s">
        <v>34</v>
      </c>
      <c r="R88" s="1" t="s">
        <v>27</v>
      </c>
      <c r="T88" s="1" t="s">
        <v>37</v>
      </c>
      <c r="U88" s="1" t="s">
        <v>24</v>
      </c>
      <c r="V88" s="1" t="s">
        <v>18502</v>
      </c>
      <c r="W88" s="1" t="s">
        <v>33</v>
      </c>
    </row>
    <row r="89" spans="1:23" x14ac:dyDescent="0.2">
      <c r="A89" s="2" t="str">
        <f>"573.12946"</f>
        <v>573.12946</v>
      </c>
      <c r="B89" s="1" t="s">
        <v>3487</v>
      </c>
      <c r="C89" s="1" t="s">
        <v>1816</v>
      </c>
      <c r="D89" s="1" t="s">
        <v>3399</v>
      </c>
      <c r="E89" s="1" t="s">
        <v>19</v>
      </c>
      <c r="F89" s="1" t="s">
        <v>18515</v>
      </c>
      <c r="G89" s="1" t="s">
        <v>26</v>
      </c>
      <c r="H89" s="1" t="s">
        <v>26</v>
      </c>
      <c r="I89" s="1" t="s">
        <v>31</v>
      </c>
      <c r="J89" s="1" t="s">
        <v>19</v>
      </c>
      <c r="K89" s="1" t="s">
        <v>31</v>
      </c>
      <c r="L89" s="1" t="s">
        <v>31</v>
      </c>
      <c r="M89" s="1" t="s">
        <v>19</v>
      </c>
      <c r="N89" s="1" t="s">
        <v>31</v>
      </c>
      <c r="O89" s="1" t="s">
        <v>18507</v>
      </c>
      <c r="P89" s="1" t="s">
        <v>25</v>
      </c>
      <c r="Q89" s="1" t="s">
        <v>26</v>
      </c>
      <c r="R89" s="1" t="s">
        <v>27</v>
      </c>
      <c r="S89" s="1" t="s">
        <v>18508</v>
      </c>
      <c r="T89" s="1" t="s">
        <v>18516</v>
      </c>
      <c r="U89" s="1" t="s">
        <v>26</v>
      </c>
      <c r="V89" s="1" t="s">
        <v>18507</v>
      </c>
      <c r="W89" s="1" t="s">
        <v>33</v>
      </c>
    </row>
    <row r="90" spans="1:23" x14ac:dyDescent="0.2">
      <c r="A90" s="2" t="str">
        <f>"573.12947"</f>
        <v>573.12947</v>
      </c>
      <c r="B90" s="1" t="s">
        <v>3488</v>
      </c>
      <c r="C90" s="1" t="s">
        <v>1817</v>
      </c>
      <c r="D90" s="1" t="s">
        <v>3399</v>
      </c>
      <c r="E90" s="1" t="s">
        <v>19</v>
      </c>
      <c r="F90" s="1" t="s">
        <v>20</v>
      </c>
      <c r="H90" s="1" t="s">
        <v>21</v>
      </c>
      <c r="I90" s="1" t="s">
        <v>22</v>
      </c>
      <c r="J90" s="1" t="s">
        <v>19</v>
      </c>
      <c r="K90" s="1" t="s">
        <v>22</v>
      </c>
      <c r="L90" s="1" t="s">
        <v>21</v>
      </c>
      <c r="N90" s="1" t="s">
        <v>23</v>
      </c>
      <c r="O90" s="1" t="s">
        <v>24</v>
      </c>
      <c r="P90" s="1" t="s">
        <v>25</v>
      </c>
      <c r="Q90" s="1" t="s">
        <v>34</v>
      </c>
      <c r="R90" s="1" t="s">
        <v>27</v>
      </c>
      <c r="S90" s="1" t="s">
        <v>28</v>
      </c>
      <c r="T90" s="1" t="s">
        <v>29</v>
      </c>
      <c r="U90" s="1" t="s">
        <v>24</v>
      </c>
      <c r="V90" s="1" t="s">
        <v>24</v>
      </c>
      <c r="W90" s="1" t="s">
        <v>30</v>
      </c>
    </row>
    <row r="91" spans="1:23" x14ac:dyDescent="0.2">
      <c r="A91" s="2" t="str">
        <f>"573.12948"</f>
        <v>573.12948</v>
      </c>
      <c r="B91" s="1" t="s">
        <v>3489</v>
      </c>
      <c r="C91" s="1" t="s">
        <v>1818</v>
      </c>
      <c r="D91" s="1" t="s">
        <v>3399</v>
      </c>
      <c r="E91" s="1" t="s">
        <v>18509</v>
      </c>
      <c r="F91" s="1" t="s">
        <v>20</v>
      </c>
      <c r="G91" s="1" t="s">
        <v>22</v>
      </c>
      <c r="H91" s="1" t="s">
        <v>21</v>
      </c>
      <c r="I91" s="1" t="s">
        <v>22</v>
      </c>
      <c r="J91" s="1" t="s">
        <v>22</v>
      </c>
      <c r="K91" s="1" t="s">
        <v>18502</v>
      </c>
      <c r="L91" s="1" t="s">
        <v>21</v>
      </c>
      <c r="N91" s="1" t="s">
        <v>23</v>
      </c>
      <c r="O91" s="1" t="s">
        <v>18505</v>
      </c>
      <c r="P91" s="1" t="s">
        <v>18502</v>
      </c>
      <c r="Q91" s="1" t="s">
        <v>34</v>
      </c>
      <c r="R91" s="1" t="s">
        <v>24</v>
      </c>
      <c r="T91" s="1" t="s">
        <v>29</v>
      </c>
      <c r="U91" s="1" t="s">
        <v>24</v>
      </c>
      <c r="V91" s="1" t="s">
        <v>24</v>
      </c>
      <c r="W91" s="1" t="s">
        <v>30</v>
      </c>
    </row>
    <row r="92" spans="1:23" x14ac:dyDescent="0.2">
      <c r="A92" s="2" t="str">
        <f>"573.12949"</f>
        <v>573.12949</v>
      </c>
      <c r="B92" s="1" t="s">
        <v>3490</v>
      </c>
      <c r="C92" s="1" t="s">
        <v>1819</v>
      </c>
      <c r="D92" s="1" t="s">
        <v>3399</v>
      </c>
      <c r="E92" s="1" t="s">
        <v>19</v>
      </c>
      <c r="F92" s="1" t="s">
        <v>20</v>
      </c>
      <c r="G92" s="1" t="s">
        <v>22</v>
      </c>
      <c r="H92" s="1" t="s">
        <v>21</v>
      </c>
      <c r="I92" s="1" t="s">
        <v>22</v>
      </c>
      <c r="J92" s="1" t="s">
        <v>19</v>
      </c>
      <c r="K92" s="1" t="s">
        <v>22</v>
      </c>
      <c r="L92" s="1" t="s">
        <v>21</v>
      </c>
      <c r="N92" s="1" t="s">
        <v>23</v>
      </c>
      <c r="O92" s="1" t="s">
        <v>24</v>
      </c>
      <c r="P92" s="1" t="s">
        <v>25</v>
      </c>
      <c r="Q92" s="1" t="s">
        <v>26</v>
      </c>
      <c r="R92" s="1" t="s">
        <v>27</v>
      </c>
      <c r="S92" s="1" t="s">
        <v>28</v>
      </c>
      <c r="T92" s="1" t="s">
        <v>37</v>
      </c>
      <c r="U92" s="1" t="s">
        <v>24</v>
      </c>
      <c r="V92" s="1" t="s">
        <v>24</v>
      </c>
      <c r="W92" s="1" t="s">
        <v>30</v>
      </c>
    </row>
    <row r="93" spans="1:23" x14ac:dyDescent="0.2">
      <c r="A93" s="2" t="str">
        <f>"573.12950"</f>
        <v>573.12950</v>
      </c>
      <c r="B93" s="1" t="s">
        <v>3491</v>
      </c>
      <c r="C93" s="1" t="s">
        <v>1820</v>
      </c>
      <c r="D93" s="1" t="s">
        <v>3399</v>
      </c>
      <c r="E93" s="1" t="s">
        <v>19</v>
      </c>
      <c r="F93" s="1" t="s">
        <v>18515</v>
      </c>
      <c r="G93" s="1" t="s">
        <v>26</v>
      </c>
      <c r="H93" s="1" t="s">
        <v>26</v>
      </c>
      <c r="I93" s="1" t="s">
        <v>31</v>
      </c>
      <c r="J93" s="1" t="s">
        <v>19</v>
      </c>
      <c r="K93" s="1" t="s">
        <v>31</v>
      </c>
      <c r="L93" s="1" t="s">
        <v>31</v>
      </c>
      <c r="M93" s="1" t="s">
        <v>19</v>
      </c>
      <c r="N93" s="1" t="s">
        <v>31</v>
      </c>
      <c r="O93" s="1" t="s">
        <v>18507</v>
      </c>
      <c r="P93" s="1" t="s">
        <v>18504</v>
      </c>
      <c r="Q93" s="1" t="s">
        <v>26</v>
      </c>
      <c r="R93" s="1" t="s">
        <v>27</v>
      </c>
      <c r="T93" s="1" t="s">
        <v>18516</v>
      </c>
      <c r="U93" s="1" t="s">
        <v>26</v>
      </c>
      <c r="V93" s="1" t="s">
        <v>18507</v>
      </c>
      <c r="W93" s="1" t="s">
        <v>33</v>
      </c>
    </row>
    <row r="94" spans="1:23" x14ac:dyDescent="0.2">
      <c r="A94" s="2" t="str">
        <f>"573.12951"</f>
        <v>573.12951</v>
      </c>
      <c r="B94" s="1" t="s">
        <v>3492</v>
      </c>
      <c r="C94" s="1" t="s">
        <v>1821</v>
      </c>
      <c r="D94" s="1" t="s">
        <v>3399</v>
      </c>
      <c r="E94" s="1" t="s">
        <v>19</v>
      </c>
      <c r="F94" s="1" t="s">
        <v>18515</v>
      </c>
      <c r="G94" s="1" t="s">
        <v>26</v>
      </c>
      <c r="H94" s="1" t="s">
        <v>26</v>
      </c>
      <c r="I94" s="1" t="s">
        <v>31</v>
      </c>
      <c r="J94" s="1" t="s">
        <v>19</v>
      </c>
      <c r="K94" s="1" t="s">
        <v>31</v>
      </c>
      <c r="L94" s="1" t="s">
        <v>31</v>
      </c>
      <c r="M94" s="1" t="s">
        <v>19</v>
      </c>
      <c r="N94" s="1" t="s">
        <v>31</v>
      </c>
      <c r="O94" s="1" t="s">
        <v>18507</v>
      </c>
      <c r="P94" s="1" t="s">
        <v>25</v>
      </c>
      <c r="Q94" s="1" t="s">
        <v>26</v>
      </c>
      <c r="R94" s="1" t="s">
        <v>27</v>
      </c>
      <c r="S94" s="1" t="s">
        <v>18509</v>
      </c>
      <c r="T94" s="1" t="s">
        <v>18516</v>
      </c>
      <c r="U94" s="1" t="s">
        <v>26</v>
      </c>
      <c r="V94" s="1" t="s">
        <v>18507</v>
      </c>
      <c r="W94" s="1" t="s">
        <v>33</v>
      </c>
    </row>
    <row r="95" spans="1:23" x14ac:dyDescent="0.2">
      <c r="A95" s="2" t="str">
        <f>"573.12952"</f>
        <v>573.12952</v>
      </c>
      <c r="B95" s="1" t="s">
        <v>3493</v>
      </c>
      <c r="C95" s="1" t="s">
        <v>1822</v>
      </c>
      <c r="D95" s="1" t="s">
        <v>3399</v>
      </c>
      <c r="E95" s="1" t="s">
        <v>18502</v>
      </c>
      <c r="F95" s="1" t="s">
        <v>20</v>
      </c>
      <c r="G95" s="1" t="s">
        <v>22</v>
      </c>
      <c r="H95" s="1" t="s">
        <v>21</v>
      </c>
      <c r="I95" s="1" t="s">
        <v>22</v>
      </c>
      <c r="J95" s="1" t="s">
        <v>19</v>
      </c>
      <c r="K95" s="1" t="s">
        <v>22</v>
      </c>
      <c r="L95" s="1" t="s">
        <v>21</v>
      </c>
      <c r="N95" s="1" t="s">
        <v>23</v>
      </c>
      <c r="O95" s="1" t="s">
        <v>24</v>
      </c>
      <c r="P95" s="1" t="s">
        <v>25</v>
      </c>
      <c r="Q95" s="1" t="s">
        <v>26</v>
      </c>
      <c r="R95" s="1" t="s">
        <v>27</v>
      </c>
      <c r="T95" s="1" t="s">
        <v>29</v>
      </c>
      <c r="U95" s="1" t="s">
        <v>24</v>
      </c>
      <c r="V95" s="1" t="s">
        <v>24</v>
      </c>
      <c r="W95" s="1" t="s">
        <v>30</v>
      </c>
    </row>
    <row r="96" spans="1:23" x14ac:dyDescent="0.2">
      <c r="A96" s="2" t="str">
        <f>"573.12953"</f>
        <v>573.12953</v>
      </c>
      <c r="B96" s="1" t="s">
        <v>3494</v>
      </c>
      <c r="C96" s="1" t="s">
        <v>1823</v>
      </c>
      <c r="D96" s="1" t="s">
        <v>3399</v>
      </c>
      <c r="E96" s="1" t="s">
        <v>19</v>
      </c>
      <c r="F96" s="1" t="s">
        <v>20</v>
      </c>
      <c r="G96" s="1" t="s">
        <v>22</v>
      </c>
      <c r="H96" s="1" t="s">
        <v>21</v>
      </c>
      <c r="I96" s="1" t="s">
        <v>22</v>
      </c>
      <c r="J96" s="1" t="s">
        <v>18502</v>
      </c>
      <c r="K96" s="1" t="s">
        <v>22</v>
      </c>
      <c r="L96" s="1" t="s">
        <v>21</v>
      </c>
      <c r="N96" s="1" t="s">
        <v>23</v>
      </c>
      <c r="O96" s="1" t="s">
        <v>18507</v>
      </c>
      <c r="P96" s="1" t="s">
        <v>18504</v>
      </c>
      <c r="Q96" s="1" t="s">
        <v>34</v>
      </c>
      <c r="R96" s="1" t="s">
        <v>27</v>
      </c>
      <c r="S96" s="1" t="s">
        <v>28</v>
      </c>
      <c r="T96" s="1" t="s">
        <v>39</v>
      </c>
      <c r="U96" s="1" t="s">
        <v>24</v>
      </c>
      <c r="V96" s="1" t="s">
        <v>18507</v>
      </c>
      <c r="W96" s="1" t="s">
        <v>30</v>
      </c>
    </row>
    <row r="97" spans="1:23" x14ac:dyDescent="0.2">
      <c r="A97" s="2" t="str">
        <f>"573.12954"</f>
        <v>573.12954</v>
      </c>
      <c r="B97" s="1" t="s">
        <v>3495</v>
      </c>
      <c r="C97" s="1" t="s">
        <v>1824</v>
      </c>
      <c r="D97" s="1" t="s">
        <v>3399</v>
      </c>
      <c r="E97" s="1" t="s">
        <v>19</v>
      </c>
      <c r="F97" s="1" t="s">
        <v>20</v>
      </c>
      <c r="G97" s="1" t="s">
        <v>22</v>
      </c>
      <c r="H97" s="1" t="s">
        <v>21</v>
      </c>
      <c r="I97" s="1" t="s">
        <v>22</v>
      </c>
      <c r="J97" s="1" t="s">
        <v>22</v>
      </c>
      <c r="K97" s="1" t="s">
        <v>22</v>
      </c>
      <c r="L97" s="1" t="s">
        <v>21</v>
      </c>
      <c r="N97" s="1" t="s">
        <v>31</v>
      </c>
      <c r="O97" s="1" t="s">
        <v>31</v>
      </c>
      <c r="P97" s="1" t="s">
        <v>25</v>
      </c>
      <c r="Q97" s="1" t="s">
        <v>26</v>
      </c>
      <c r="R97" s="1" t="s">
        <v>27</v>
      </c>
      <c r="T97" s="1" t="s">
        <v>29</v>
      </c>
      <c r="U97" s="1" t="s">
        <v>24</v>
      </c>
      <c r="V97" s="1" t="s">
        <v>31</v>
      </c>
      <c r="W97" s="1" t="s">
        <v>30</v>
      </c>
    </row>
    <row r="98" spans="1:23" x14ac:dyDescent="0.2">
      <c r="A98" s="2" t="str">
        <f>"573.12955"</f>
        <v>573.12955</v>
      </c>
      <c r="B98" s="1" t="s">
        <v>3496</v>
      </c>
      <c r="C98" s="1" t="s">
        <v>1825</v>
      </c>
      <c r="D98" s="1" t="s">
        <v>3399</v>
      </c>
      <c r="E98" s="1" t="s">
        <v>19</v>
      </c>
      <c r="F98" s="1" t="s">
        <v>18515</v>
      </c>
      <c r="G98" s="1" t="s">
        <v>26</v>
      </c>
      <c r="H98" s="1" t="s">
        <v>18502</v>
      </c>
      <c r="I98" s="1" t="s">
        <v>31</v>
      </c>
      <c r="J98" s="1" t="s">
        <v>18510</v>
      </c>
      <c r="K98" s="1" t="s">
        <v>31</v>
      </c>
      <c r="L98" s="1" t="s">
        <v>31</v>
      </c>
      <c r="M98" s="1" t="s">
        <v>18502</v>
      </c>
      <c r="N98" s="1" t="s">
        <v>31</v>
      </c>
      <c r="O98" s="1" t="s">
        <v>18507</v>
      </c>
      <c r="P98" s="1" t="s">
        <v>18504</v>
      </c>
      <c r="Q98" s="1" t="s">
        <v>26</v>
      </c>
      <c r="R98" s="1" t="s">
        <v>27</v>
      </c>
      <c r="S98" s="1" t="s">
        <v>28</v>
      </c>
      <c r="T98" s="1" t="s">
        <v>18516</v>
      </c>
      <c r="U98" s="1" t="s">
        <v>18505</v>
      </c>
      <c r="V98" s="1" t="s">
        <v>18507</v>
      </c>
      <c r="W98" s="1" t="s">
        <v>33</v>
      </c>
    </row>
    <row r="99" spans="1:23" x14ac:dyDescent="0.2">
      <c r="A99" s="2" t="str">
        <f>"573.12956"</f>
        <v>573.12956</v>
      </c>
      <c r="B99" s="1" t="s">
        <v>3497</v>
      </c>
      <c r="C99" s="1" t="s">
        <v>1826</v>
      </c>
      <c r="D99" s="1" t="s">
        <v>3399</v>
      </c>
      <c r="E99" s="1" t="s">
        <v>19</v>
      </c>
      <c r="F99" s="1" t="s">
        <v>20</v>
      </c>
      <c r="G99" s="1" t="s">
        <v>22</v>
      </c>
      <c r="H99" s="1" t="s">
        <v>21</v>
      </c>
      <c r="I99" s="1" t="s">
        <v>18510</v>
      </c>
      <c r="J99" s="1" t="s">
        <v>18510</v>
      </c>
      <c r="K99" s="1" t="s">
        <v>22</v>
      </c>
      <c r="L99" s="1" t="s">
        <v>21</v>
      </c>
      <c r="N99" s="1" t="s">
        <v>23</v>
      </c>
      <c r="O99" s="1" t="s">
        <v>24</v>
      </c>
      <c r="P99" s="1" t="s">
        <v>25</v>
      </c>
      <c r="Q99" s="1" t="s">
        <v>34</v>
      </c>
      <c r="R99" s="1" t="s">
        <v>27</v>
      </c>
      <c r="S99" s="1" t="s">
        <v>28</v>
      </c>
      <c r="T99" s="1" t="s">
        <v>37</v>
      </c>
      <c r="U99" s="1" t="s">
        <v>24</v>
      </c>
      <c r="V99" s="1" t="s">
        <v>24</v>
      </c>
      <c r="W99" s="1" t="s">
        <v>30</v>
      </c>
    </row>
    <row r="100" spans="1:23" x14ac:dyDescent="0.2">
      <c r="A100" s="2" t="str">
        <f>"573.12957"</f>
        <v>573.12957</v>
      </c>
      <c r="B100" s="1" t="s">
        <v>3498</v>
      </c>
      <c r="C100" s="1" t="s">
        <v>1827</v>
      </c>
      <c r="D100" s="1" t="s">
        <v>3399</v>
      </c>
      <c r="E100" s="1" t="s">
        <v>19</v>
      </c>
      <c r="F100" s="1" t="s">
        <v>20</v>
      </c>
      <c r="G100" s="1" t="s">
        <v>22</v>
      </c>
      <c r="H100" s="1" t="s">
        <v>21</v>
      </c>
      <c r="I100" s="1" t="s">
        <v>22</v>
      </c>
      <c r="J100" s="1" t="s">
        <v>18502</v>
      </c>
      <c r="K100" s="1" t="s">
        <v>22</v>
      </c>
      <c r="L100" s="1" t="s">
        <v>21</v>
      </c>
      <c r="N100" s="1" t="s">
        <v>23</v>
      </c>
      <c r="O100" s="1" t="s">
        <v>18507</v>
      </c>
      <c r="P100" s="1" t="s">
        <v>18504</v>
      </c>
      <c r="Q100" s="1" t="s">
        <v>34</v>
      </c>
      <c r="R100" s="1" t="s">
        <v>27</v>
      </c>
      <c r="S100" s="1" t="s">
        <v>18508</v>
      </c>
      <c r="T100" s="1" t="s">
        <v>37</v>
      </c>
      <c r="U100" s="1" t="s">
        <v>18506</v>
      </c>
      <c r="V100" s="1" t="s">
        <v>18507</v>
      </c>
      <c r="W100" s="1" t="s">
        <v>18518</v>
      </c>
    </row>
    <row r="101" spans="1:23" x14ac:dyDescent="0.2">
      <c r="A101" s="2" t="str">
        <f>"573.12958"</f>
        <v>573.12958</v>
      </c>
      <c r="B101" s="1" t="s">
        <v>3499</v>
      </c>
      <c r="C101" s="1" t="s">
        <v>1828</v>
      </c>
      <c r="D101" s="1" t="s">
        <v>3399</v>
      </c>
      <c r="E101" s="1" t="s">
        <v>19</v>
      </c>
      <c r="F101" s="1" t="s">
        <v>20</v>
      </c>
      <c r="G101" s="1" t="s">
        <v>22</v>
      </c>
      <c r="H101" s="1" t="s">
        <v>21</v>
      </c>
      <c r="I101" s="1" t="s">
        <v>18502</v>
      </c>
      <c r="J101" s="1" t="s">
        <v>18502</v>
      </c>
      <c r="K101" s="1" t="s">
        <v>22</v>
      </c>
      <c r="L101" s="1" t="s">
        <v>21</v>
      </c>
      <c r="N101" s="1" t="s">
        <v>23</v>
      </c>
      <c r="O101" s="1" t="s">
        <v>18507</v>
      </c>
      <c r="P101" s="1" t="s">
        <v>25</v>
      </c>
      <c r="Q101" s="1" t="s">
        <v>34</v>
      </c>
      <c r="R101" s="1" t="s">
        <v>27</v>
      </c>
      <c r="S101" s="1" t="s">
        <v>28</v>
      </c>
      <c r="T101" s="1" t="s">
        <v>29</v>
      </c>
      <c r="U101" s="1" t="s">
        <v>18506</v>
      </c>
      <c r="V101" s="1" t="s">
        <v>18507</v>
      </c>
      <c r="W101" s="1" t="s">
        <v>30</v>
      </c>
    </row>
    <row r="102" spans="1:23" x14ac:dyDescent="0.2">
      <c r="A102" s="2" t="str">
        <f>"573.12959"</f>
        <v>573.12959</v>
      </c>
      <c r="B102" s="1" t="s">
        <v>3500</v>
      </c>
      <c r="C102" s="1" t="s">
        <v>1829</v>
      </c>
      <c r="D102" s="1" t="s">
        <v>3399</v>
      </c>
      <c r="E102" s="1" t="s">
        <v>21</v>
      </c>
      <c r="F102" s="1" t="s">
        <v>18515</v>
      </c>
      <c r="G102" s="1" t="s">
        <v>22</v>
      </c>
      <c r="H102" s="1" t="s">
        <v>18509</v>
      </c>
      <c r="I102" s="1" t="s">
        <v>18506</v>
      </c>
      <c r="J102" s="1" t="s">
        <v>22</v>
      </c>
      <c r="K102" s="1" t="s">
        <v>22</v>
      </c>
      <c r="L102" s="1" t="s">
        <v>18510</v>
      </c>
      <c r="N102" s="1" t="s">
        <v>18507</v>
      </c>
      <c r="O102" s="1" t="s">
        <v>24</v>
      </c>
      <c r="P102" s="1" t="s">
        <v>18505</v>
      </c>
      <c r="Q102" s="1" t="s">
        <v>26</v>
      </c>
      <c r="R102" s="1" t="s">
        <v>18506</v>
      </c>
      <c r="S102" s="1" t="s">
        <v>28</v>
      </c>
      <c r="T102" s="1" t="s">
        <v>35</v>
      </c>
      <c r="U102" s="1" t="s">
        <v>24</v>
      </c>
      <c r="V102" s="1" t="s">
        <v>24</v>
      </c>
      <c r="W102" s="1" t="s">
        <v>33</v>
      </c>
    </row>
    <row r="103" spans="1:23" x14ac:dyDescent="0.2">
      <c r="A103" s="2" t="str">
        <f>"573.12960"</f>
        <v>573.12960</v>
      </c>
      <c r="B103" s="1" t="s">
        <v>3501</v>
      </c>
      <c r="C103" s="1" t="s">
        <v>1830</v>
      </c>
      <c r="D103" s="1" t="s">
        <v>3399</v>
      </c>
      <c r="E103" s="1" t="s">
        <v>19</v>
      </c>
      <c r="F103" s="1" t="s">
        <v>18520</v>
      </c>
      <c r="G103" s="1" t="s">
        <v>26</v>
      </c>
      <c r="H103" s="1" t="s">
        <v>26</v>
      </c>
      <c r="I103" s="1" t="s">
        <v>31</v>
      </c>
      <c r="J103" s="1" t="s">
        <v>19</v>
      </c>
      <c r="K103" s="1" t="s">
        <v>31</v>
      </c>
      <c r="L103" s="1" t="s">
        <v>31</v>
      </c>
      <c r="M103" s="1" t="s">
        <v>19</v>
      </c>
      <c r="N103" s="1" t="s">
        <v>31</v>
      </c>
      <c r="O103" s="1" t="s">
        <v>18507</v>
      </c>
      <c r="P103" s="1" t="s">
        <v>18504</v>
      </c>
      <c r="Q103" s="1" t="s">
        <v>26</v>
      </c>
      <c r="R103" s="1" t="s">
        <v>27</v>
      </c>
      <c r="S103" s="1" t="s">
        <v>28</v>
      </c>
      <c r="T103" s="1" t="s">
        <v>35</v>
      </c>
      <c r="U103" s="1" t="s">
        <v>26</v>
      </c>
      <c r="V103" s="1" t="s">
        <v>18505</v>
      </c>
      <c r="W103" s="1" t="s">
        <v>33</v>
      </c>
    </row>
    <row r="104" spans="1:23" x14ac:dyDescent="0.2">
      <c r="A104" s="2" t="str">
        <f>"573.12961"</f>
        <v>573.12961</v>
      </c>
      <c r="B104" s="1" t="s">
        <v>3502</v>
      </c>
      <c r="C104" s="1" t="s">
        <v>1831</v>
      </c>
      <c r="D104" s="1" t="s">
        <v>3399</v>
      </c>
      <c r="E104" s="1" t="s">
        <v>19</v>
      </c>
      <c r="F104" s="1" t="s">
        <v>36</v>
      </c>
      <c r="G104" s="1" t="s">
        <v>26</v>
      </c>
      <c r="H104" s="1" t="s">
        <v>18505</v>
      </c>
      <c r="I104" s="1" t="s">
        <v>31</v>
      </c>
      <c r="J104" s="1" t="s">
        <v>19</v>
      </c>
      <c r="K104" s="1" t="s">
        <v>31</v>
      </c>
      <c r="L104" s="1" t="s">
        <v>31</v>
      </c>
      <c r="M104" s="1" t="s">
        <v>19</v>
      </c>
      <c r="N104" s="1" t="s">
        <v>31</v>
      </c>
      <c r="O104" s="1" t="s">
        <v>18507</v>
      </c>
      <c r="P104" s="1" t="s">
        <v>25</v>
      </c>
      <c r="Q104" s="1" t="s">
        <v>26</v>
      </c>
      <c r="R104" s="1" t="s">
        <v>27</v>
      </c>
      <c r="S104" s="1" t="s">
        <v>18509</v>
      </c>
      <c r="T104" s="1" t="s">
        <v>18516</v>
      </c>
      <c r="U104" s="1" t="s">
        <v>24</v>
      </c>
      <c r="V104" s="1" t="s">
        <v>18507</v>
      </c>
      <c r="W104" s="1" t="s">
        <v>30</v>
      </c>
    </row>
    <row r="105" spans="1:23" x14ac:dyDescent="0.2">
      <c r="A105" s="2" t="str">
        <f>"573.12962"</f>
        <v>573.12962</v>
      </c>
      <c r="B105" s="1" t="s">
        <v>3503</v>
      </c>
      <c r="C105" s="1" t="s">
        <v>1832</v>
      </c>
      <c r="D105" s="1" t="s">
        <v>3399</v>
      </c>
      <c r="E105" s="1" t="s">
        <v>19</v>
      </c>
      <c r="F105" s="1" t="s">
        <v>18515</v>
      </c>
      <c r="G105" s="1" t="s">
        <v>26</v>
      </c>
      <c r="H105" s="1" t="s">
        <v>21</v>
      </c>
      <c r="I105" s="1" t="s">
        <v>31</v>
      </c>
      <c r="J105" s="1" t="s">
        <v>22</v>
      </c>
      <c r="K105" s="1" t="s">
        <v>31</v>
      </c>
      <c r="L105" s="1" t="s">
        <v>31</v>
      </c>
      <c r="M105" s="1" t="s">
        <v>19</v>
      </c>
      <c r="N105" s="1" t="s">
        <v>31</v>
      </c>
      <c r="O105" s="1" t="s">
        <v>18507</v>
      </c>
      <c r="P105" s="1" t="s">
        <v>25</v>
      </c>
      <c r="Q105" s="1" t="s">
        <v>26</v>
      </c>
      <c r="R105" s="1" t="s">
        <v>27</v>
      </c>
      <c r="S105" s="1" t="s">
        <v>32</v>
      </c>
      <c r="T105" s="1" t="s">
        <v>18516</v>
      </c>
      <c r="U105" s="1" t="s">
        <v>26</v>
      </c>
      <c r="V105" s="1" t="s">
        <v>18507</v>
      </c>
      <c r="W105" s="1" t="s">
        <v>33</v>
      </c>
    </row>
    <row r="106" spans="1:23" x14ac:dyDescent="0.2">
      <c r="A106" s="2" t="str">
        <f>"573.12963"</f>
        <v>573.12963</v>
      </c>
      <c r="B106" s="1" t="s">
        <v>3504</v>
      </c>
      <c r="C106" s="1" t="s">
        <v>1833</v>
      </c>
      <c r="D106" s="1" t="s">
        <v>3399</v>
      </c>
      <c r="E106" s="1" t="s">
        <v>19</v>
      </c>
      <c r="F106" s="1" t="s">
        <v>18515</v>
      </c>
      <c r="G106" s="1" t="s">
        <v>26</v>
      </c>
      <c r="H106" s="1" t="s">
        <v>18505</v>
      </c>
      <c r="I106" s="1" t="s">
        <v>31</v>
      </c>
      <c r="J106" s="1" t="s">
        <v>19</v>
      </c>
      <c r="K106" s="1" t="s">
        <v>18510</v>
      </c>
      <c r="L106" s="1" t="s">
        <v>31</v>
      </c>
      <c r="M106" s="1" t="s">
        <v>19</v>
      </c>
      <c r="N106" s="1" t="s">
        <v>31</v>
      </c>
      <c r="O106" s="1" t="s">
        <v>18507</v>
      </c>
      <c r="P106" s="1" t="s">
        <v>25</v>
      </c>
      <c r="Q106" s="1" t="s">
        <v>26</v>
      </c>
      <c r="R106" s="1" t="s">
        <v>18523</v>
      </c>
      <c r="S106" s="1" t="s">
        <v>18509</v>
      </c>
      <c r="T106" s="1" t="s">
        <v>18516</v>
      </c>
      <c r="U106" s="1" t="s">
        <v>18505</v>
      </c>
      <c r="V106" s="1" t="s">
        <v>18507</v>
      </c>
      <c r="W106" s="1" t="s">
        <v>33</v>
      </c>
    </row>
    <row r="107" spans="1:23" x14ac:dyDescent="0.2">
      <c r="A107" s="2" t="str">
        <f>"573.12964"</f>
        <v>573.12964</v>
      </c>
      <c r="B107" s="1" t="s">
        <v>3505</v>
      </c>
      <c r="C107" s="1" t="s">
        <v>1834</v>
      </c>
      <c r="D107" s="1" t="s">
        <v>3399</v>
      </c>
      <c r="E107" s="1" t="s">
        <v>19</v>
      </c>
      <c r="F107" s="1" t="s">
        <v>36</v>
      </c>
      <c r="G107" s="1" t="s">
        <v>22</v>
      </c>
      <c r="H107" s="1" t="s">
        <v>21</v>
      </c>
      <c r="I107" s="1" t="s">
        <v>18505</v>
      </c>
      <c r="J107" s="1" t="s">
        <v>22</v>
      </c>
      <c r="K107" s="1" t="s">
        <v>22</v>
      </c>
      <c r="L107" s="1" t="s">
        <v>18506</v>
      </c>
      <c r="N107" s="1" t="s">
        <v>23</v>
      </c>
      <c r="O107" s="1" t="s">
        <v>18502</v>
      </c>
      <c r="P107" s="1" t="s">
        <v>25</v>
      </c>
      <c r="Q107" s="1" t="s">
        <v>34</v>
      </c>
      <c r="R107" s="1" t="s">
        <v>27</v>
      </c>
      <c r="T107" s="1" t="s">
        <v>37</v>
      </c>
      <c r="U107" s="1" t="s">
        <v>24</v>
      </c>
      <c r="V107" s="1" t="s">
        <v>18502</v>
      </c>
      <c r="W107" s="1" t="s">
        <v>33</v>
      </c>
    </row>
    <row r="108" spans="1:23" x14ac:dyDescent="0.2">
      <c r="A108" s="2" t="str">
        <f>"573.12965"</f>
        <v>573.12965</v>
      </c>
      <c r="B108" s="1" t="s">
        <v>3506</v>
      </c>
      <c r="C108" s="1" t="s">
        <v>1835</v>
      </c>
      <c r="D108" s="1" t="s">
        <v>3399</v>
      </c>
      <c r="E108" s="1" t="s">
        <v>19</v>
      </c>
      <c r="F108" s="1" t="s">
        <v>20</v>
      </c>
      <c r="G108" s="1" t="s">
        <v>26</v>
      </c>
      <c r="H108" s="1" t="s">
        <v>18510</v>
      </c>
      <c r="I108" s="1" t="s">
        <v>31</v>
      </c>
      <c r="J108" s="1" t="s">
        <v>18510</v>
      </c>
      <c r="K108" s="1" t="s">
        <v>31</v>
      </c>
      <c r="L108" s="1" t="s">
        <v>31</v>
      </c>
      <c r="M108" s="1" t="s">
        <v>18502</v>
      </c>
      <c r="N108" s="1" t="s">
        <v>31</v>
      </c>
      <c r="O108" s="1" t="s">
        <v>18507</v>
      </c>
      <c r="P108" s="1" t="s">
        <v>25</v>
      </c>
      <c r="Q108" s="1" t="s">
        <v>26</v>
      </c>
      <c r="R108" s="1" t="s">
        <v>27</v>
      </c>
      <c r="S108" s="1" t="s">
        <v>32</v>
      </c>
      <c r="T108" s="1" t="s">
        <v>18516</v>
      </c>
      <c r="U108" s="1" t="s">
        <v>24</v>
      </c>
      <c r="V108" s="1" t="s">
        <v>18507</v>
      </c>
      <c r="W108" s="1" t="s">
        <v>33</v>
      </c>
    </row>
    <row r="109" spans="1:23" x14ac:dyDescent="0.2">
      <c r="A109" s="2" t="str">
        <f>"573.12966"</f>
        <v>573.12966</v>
      </c>
      <c r="B109" s="1" t="s">
        <v>3507</v>
      </c>
      <c r="C109" s="1" t="s">
        <v>1836</v>
      </c>
      <c r="D109" s="1" t="s">
        <v>3399</v>
      </c>
      <c r="E109" s="1" t="s">
        <v>19</v>
      </c>
      <c r="F109" s="1" t="s">
        <v>20</v>
      </c>
      <c r="G109" s="1" t="s">
        <v>22</v>
      </c>
      <c r="H109" s="1" t="s">
        <v>21</v>
      </c>
      <c r="I109" s="1" t="s">
        <v>22</v>
      </c>
      <c r="J109" s="1" t="s">
        <v>22</v>
      </c>
      <c r="K109" s="1" t="s">
        <v>22</v>
      </c>
      <c r="L109" s="1" t="s">
        <v>21</v>
      </c>
      <c r="N109" s="1" t="s">
        <v>23</v>
      </c>
      <c r="O109" s="1" t="s">
        <v>18507</v>
      </c>
      <c r="P109" s="1" t="s">
        <v>24</v>
      </c>
      <c r="Q109" s="1" t="s">
        <v>34</v>
      </c>
      <c r="R109" s="1" t="s">
        <v>24</v>
      </c>
      <c r="T109" s="1" t="s">
        <v>29</v>
      </c>
      <c r="U109" s="1" t="s">
        <v>18505</v>
      </c>
      <c r="V109" s="1" t="s">
        <v>18507</v>
      </c>
      <c r="W109" s="1" t="s">
        <v>30</v>
      </c>
    </row>
    <row r="110" spans="1:23" x14ac:dyDescent="0.2">
      <c r="A110" s="2" t="str">
        <f>"573.12967"</f>
        <v>573.12967</v>
      </c>
      <c r="B110" s="1" t="s">
        <v>3508</v>
      </c>
      <c r="C110" s="1" t="s">
        <v>1837</v>
      </c>
      <c r="D110" s="1" t="s">
        <v>3399</v>
      </c>
      <c r="E110" s="1" t="s">
        <v>19</v>
      </c>
      <c r="F110" s="1" t="s">
        <v>18515</v>
      </c>
      <c r="G110" s="1" t="s">
        <v>26</v>
      </c>
      <c r="H110" s="1" t="s">
        <v>18505</v>
      </c>
      <c r="I110" s="1" t="s">
        <v>31</v>
      </c>
      <c r="J110" s="1" t="s">
        <v>19</v>
      </c>
      <c r="K110" s="1" t="s">
        <v>31</v>
      </c>
      <c r="L110" s="1" t="s">
        <v>31</v>
      </c>
      <c r="M110" s="1" t="s">
        <v>19</v>
      </c>
      <c r="N110" s="1" t="s">
        <v>31</v>
      </c>
      <c r="O110" s="1" t="s">
        <v>18507</v>
      </c>
      <c r="P110" s="1" t="s">
        <v>18504</v>
      </c>
      <c r="Q110" s="1" t="s">
        <v>26</v>
      </c>
      <c r="R110" s="1" t="s">
        <v>27</v>
      </c>
      <c r="S110" s="1" t="s">
        <v>28</v>
      </c>
      <c r="T110" s="1" t="s">
        <v>18516</v>
      </c>
      <c r="U110" s="1" t="s">
        <v>18505</v>
      </c>
      <c r="V110" s="1" t="s">
        <v>18507</v>
      </c>
      <c r="W110" s="1" t="s">
        <v>33</v>
      </c>
    </row>
    <row r="111" spans="1:23" x14ac:dyDescent="0.2">
      <c r="A111" s="2" t="str">
        <f>"573.12968"</f>
        <v>573.12968</v>
      </c>
      <c r="B111" s="1" t="s">
        <v>3509</v>
      </c>
      <c r="C111" s="1" t="s">
        <v>1838</v>
      </c>
      <c r="D111" s="1" t="s">
        <v>3399</v>
      </c>
      <c r="E111" s="1" t="s">
        <v>19</v>
      </c>
      <c r="F111" s="1" t="s">
        <v>18515</v>
      </c>
      <c r="G111" s="1" t="s">
        <v>26</v>
      </c>
      <c r="H111" s="1" t="s">
        <v>18506</v>
      </c>
      <c r="I111" s="1" t="s">
        <v>31</v>
      </c>
      <c r="J111" s="1" t="s">
        <v>22</v>
      </c>
      <c r="K111" s="1" t="s">
        <v>18507</v>
      </c>
      <c r="L111" s="1" t="s">
        <v>31</v>
      </c>
      <c r="M111" s="1" t="s">
        <v>22</v>
      </c>
      <c r="N111" s="1" t="s">
        <v>31</v>
      </c>
      <c r="O111" s="1" t="s">
        <v>18507</v>
      </c>
      <c r="P111" s="1" t="s">
        <v>25</v>
      </c>
      <c r="Q111" s="1" t="s">
        <v>26</v>
      </c>
      <c r="R111" s="1" t="s">
        <v>27</v>
      </c>
      <c r="S111" s="1" t="s">
        <v>32</v>
      </c>
      <c r="T111" s="1" t="s">
        <v>37</v>
      </c>
      <c r="U111" s="1" t="s">
        <v>18502</v>
      </c>
      <c r="V111" s="1" t="s">
        <v>18507</v>
      </c>
      <c r="W111" s="1" t="s">
        <v>33</v>
      </c>
    </row>
    <row r="112" spans="1:23" x14ac:dyDescent="0.2">
      <c r="A112" s="2" t="str">
        <f>"573.12969"</f>
        <v>573.12969</v>
      </c>
      <c r="B112" s="1" t="s">
        <v>3510</v>
      </c>
      <c r="C112" s="1" t="s">
        <v>1839</v>
      </c>
      <c r="D112" s="1" t="s">
        <v>3399</v>
      </c>
      <c r="E112" s="1" t="s">
        <v>19</v>
      </c>
      <c r="F112" s="1" t="s">
        <v>20</v>
      </c>
      <c r="G112" s="1" t="s">
        <v>22</v>
      </c>
      <c r="H112" s="1" t="s">
        <v>21</v>
      </c>
      <c r="I112" s="1" t="s">
        <v>18510</v>
      </c>
      <c r="J112" s="1" t="s">
        <v>19</v>
      </c>
      <c r="K112" s="1" t="s">
        <v>22</v>
      </c>
      <c r="L112" s="1" t="s">
        <v>21</v>
      </c>
      <c r="N112" s="1" t="s">
        <v>23</v>
      </c>
      <c r="O112" s="1" t="s">
        <v>24</v>
      </c>
      <c r="P112" s="1" t="s">
        <v>25</v>
      </c>
      <c r="Q112" s="1" t="s">
        <v>18506</v>
      </c>
      <c r="R112" s="1" t="s">
        <v>27</v>
      </c>
      <c r="T112" s="1" t="s">
        <v>38</v>
      </c>
      <c r="U112" s="1" t="s">
        <v>26</v>
      </c>
      <c r="V112" s="1" t="s">
        <v>24</v>
      </c>
      <c r="W112" s="1" t="s">
        <v>30</v>
      </c>
    </row>
    <row r="113" spans="1:23" x14ac:dyDescent="0.2">
      <c r="A113" s="2" t="str">
        <f>"573.12970"</f>
        <v>573.12970</v>
      </c>
      <c r="B113" s="1" t="s">
        <v>3511</v>
      </c>
      <c r="C113" s="1" t="s">
        <v>1840</v>
      </c>
      <c r="D113" s="1" t="s">
        <v>3399</v>
      </c>
      <c r="E113" s="1" t="s">
        <v>19</v>
      </c>
      <c r="F113" s="1" t="s">
        <v>20</v>
      </c>
      <c r="G113" s="1" t="s">
        <v>22</v>
      </c>
      <c r="H113" s="1" t="s">
        <v>21</v>
      </c>
      <c r="J113" s="1" t="s">
        <v>18510</v>
      </c>
      <c r="K113" s="1" t="s">
        <v>22</v>
      </c>
      <c r="L113" s="1" t="s">
        <v>21</v>
      </c>
      <c r="N113" s="1" t="s">
        <v>23</v>
      </c>
      <c r="O113" s="1" t="s">
        <v>31</v>
      </c>
      <c r="P113" s="1" t="s">
        <v>25</v>
      </c>
      <c r="Q113" s="1" t="s">
        <v>34</v>
      </c>
      <c r="R113" s="1" t="s">
        <v>27</v>
      </c>
      <c r="S113" s="1" t="s">
        <v>28</v>
      </c>
      <c r="T113" s="1" t="s">
        <v>38</v>
      </c>
      <c r="U113" s="1" t="s">
        <v>24</v>
      </c>
      <c r="V113" s="1" t="s">
        <v>31</v>
      </c>
      <c r="W113" s="1" t="s">
        <v>33</v>
      </c>
    </row>
    <row r="114" spans="1:23" x14ac:dyDescent="0.2">
      <c r="A114" s="2" t="str">
        <f>"573.12971"</f>
        <v>573.12971</v>
      </c>
      <c r="B114" s="1" t="s">
        <v>3512</v>
      </c>
      <c r="C114" s="1" t="s">
        <v>1841</v>
      </c>
      <c r="D114" s="1" t="s">
        <v>3399</v>
      </c>
      <c r="E114" s="1" t="s">
        <v>19</v>
      </c>
      <c r="F114" s="1" t="s">
        <v>20</v>
      </c>
      <c r="G114" s="1" t="s">
        <v>22</v>
      </c>
      <c r="H114" s="1" t="s">
        <v>21</v>
      </c>
      <c r="I114" s="1" t="s">
        <v>22</v>
      </c>
      <c r="J114" s="1" t="s">
        <v>19</v>
      </c>
      <c r="K114" s="1" t="s">
        <v>22</v>
      </c>
      <c r="L114" s="1" t="s">
        <v>21</v>
      </c>
      <c r="N114" s="1" t="s">
        <v>23</v>
      </c>
      <c r="O114" s="1" t="s">
        <v>24</v>
      </c>
      <c r="P114" s="1" t="s">
        <v>25</v>
      </c>
      <c r="Q114" s="1" t="s">
        <v>26</v>
      </c>
      <c r="R114" s="1" t="s">
        <v>27</v>
      </c>
      <c r="S114" s="1" t="s">
        <v>18508</v>
      </c>
      <c r="T114" s="1" t="s">
        <v>39</v>
      </c>
      <c r="U114" s="1" t="s">
        <v>24</v>
      </c>
      <c r="V114" s="1" t="s">
        <v>24</v>
      </c>
      <c r="W114" s="1" t="s">
        <v>30</v>
      </c>
    </row>
    <row r="115" spans="1:23" x14ac:dyDescent="0.2">
      <c r="A115" s="2" t="str">
        <f>"573.12972"</f>
        <v>573.12972</v>
      </c>
      <c r="B115" s="1" t="s">
        <v>3513</v>
      </c>
      <c r="C115" s="1" t="s">
        <v>1842</v>
      </c>
      <c r="D115" s="1" t="s">
        <v>3399</v>
      </c>
      <c r="E115" s="1" t="s">
        <v>19</v>
      </c>
      <c r="F115" s="1" t="s">
        <v>20</v>
      </c>
      <c r="G115" s="1" t="s">
        <v>22</v>
      </c>
      <c r="H115" s="1" t="s">
        <v>21</v>
      </c>
      <c r="I115" s="1" t="s">
        <v>22</v>
      </c>
      <c r="J115" s="1" t="s">
        <v>19</v>
      </c>
      <c r="K115" s="1" t="s">
        <v>18510</v>
      </c>
      <c r="L115" s="1" t="s">
        <v>21</v>
      </c>
      <c r="N115" s="1" t="s">
        <v>23</v>
      </c>
      <c r="O115" s="1" t="s">
        <v>24</v>
      </c>
      <c r="P115" s="1" t="s">
        <v>18504</v>
      </c>
      <c r="Q115" s="1" t="s">
        <v>26</v>
      </c>
      <c r="R115" s="1" t="s">
        <v>27</v>
      </c>
      <c r="S115" s="1" t="s">
        <v>28</v>
      </c>
      <c r="T115" s="1" t="s">
        <v>37</v>
      </c>
      <c r="U115" s="1" t="s">
        <v>24</v>
      </c>
      <c r="V115" s="1" t="s">
        <v>24</v>
      </c>
      <c r="W115" s="1" t="s">
        <v>30</v>
      </c>
    </row>
    <row r="116" spans="1:23" x14ac:dyDescent="0.2">
      <c r="A116" s="2" t="str">
        <f>"573.12973"</f>
        <v>573.12973</v>
      </c>
      <c r="B116" s="1" t="s">
        <v>3514</v>
      </c>
      <c r="C116" s="1" t="s">
        <v>1843</v>
      </c>
      <c r="D116" s="1" t="s">
        <v>3399</v>
      </c>
      <c r="E116" s="1" t="s">
        <v>19</v>
      </c>
      <c r="F116" s="1" t="s">
        <v>20</v>
      </c>
      <c r="G116" s="1" t="s">
        <v>22</v>
      </c>
      <c r="H116" s="1" t="s">
        <v>21</v>
      </c>
      <c r="I116" s="1" t="s">
        <v>22</v>
      </c>
      <c r="J116" s="1" t="s">
        <v>19</v>
      </c>
      <c r="K116" s="1" t="s">
        <v>22</v>
      </c>
      <c r="L116" s="1" t="s">
        <v>21</v>
      </c>
      <c r="N116" s="1" t="s">
        <v>23</v>
      </c>
      <c r="O116" s="1" t="s">
        <v>24</v>
      </c>
      <c r="P116" s="1" t="s">
        <v>25</v>
      </c>
      <c r="Q116" s="1" t="s">
        <v>34</v>
      </c>
      <c r="R116" s="1" t="s">
        <v>27</v>
      </c>
      <c r="S116" s="1" t="s">
        <v>28</v>
      </c>
      <c r="T116" s="1" t="s">
        <v>18516</v>
      </c>
      <c r="U116" s="1" t="s">
        <v>26</v>
      </c>
      <c r="V116" s="1" t="s">
        <v>18502</v>
      </c>
      <c r="W116" s="1" t="s">
        <v>30</v>
      </c>
    </row>
    <row r="117" spans="1:23" x14ac:dyDescent="0.2">
      <c r="A117" s="2" t="str">
        <f>"573.12974"</f>
        <v>573.12974</v>
      </c>
      <c r="B117" s="1" t="s">
        <v>3515</v>
      </c>
      <c r="C117" s="1" t="s">
        <v>1844</v>
      </c>
      <c r="D117" s="1" t="s">
        <v>3399</v>
      </c>
      <c r="E117" s="1" t="s">
        <v>19</v>
      </c>
      <c r="F117" s="1" t="s">
        <v>20</v>
      </c>
      <c r="G117" s="1" t="s">
        <v>22</v>
      </c>
      <c r="H117" s="1" t="s">
        <v>21</v>
      </c>
      <c r="I117" s="1" t="s">
        <v>22</v>
      </c>
      <c r="J117" s="1" t="s">
        <v>19</v>
      </c>
      <c r="K117" s="1" t="s">
        <v>22</v>
      </c>
      <c r="L117" s="1" t="s">
        <v>21</v>
      </c>
      <c r="N117" s="1" t="s">
        <v>18505</v>
      </c>
      <c r="O117" s="1" t="s">
        <v>18507</v>
      </c>
      <c r="P117" s="1" t="s">
        <v>18504</v>
      </c>
      <c r="Q117" s="1" t="s">
        <v>26</v>
      </c>
      <c r="R117" s="1" t="s">
        <v>27</v>
      </c>
      <c r="S117" s="1" t="s">
        <v>18508</v>
      </c>
      <c r="T117" s="1" t="s">
        <v>37</v>
      </c>
      <c r="U117" s="1" t="s">
        <v>24</v>
      </c>
      <c r="V117" s="1" t="s">
        <v>18502</v>
      </c>
      <c r="W117" s="1" t="s">
        <v>30</v>
      </c>
    </row>
    <row r="118" spans="1:23" x14ac:dyDescent="0.2">
      <c r="A118" s="2" t="str">
        <f>"573.12975"</f>
        <v>573.12975</v>
      </c>
      <c r="B118" s="1" t="s">
        <v>3516</v>
      </c>
      <c r="C118" s="1" t="s">
        <v>1845</v>
      </c>
      <c r="D118" s="1" t="s">
        <v>3399</v>
      </c>
      <c r="E118" s="1" t="s">
        <v>19</v>
      </c>
      <c r="F118" s="1" t="s">
        <v>20</v>
      </c>
      <c r="G118" s="1" t="s">
        <v>22</v>
      </c>
      <c r="H118" s="1" t="s">
        <v>21</v>
      </c>
      <c r="I118" s="1" t="s">
        <v>22</v>
      </c>
      <c r="J118" s="1" t="s">
        <v>18502</v>
      </c>
      <c r="K118" s="1" t="s">
        <v>22</v>
      </c>
      <c r="L118" s="1" t="s">
        <v>21</v>
      </c>
      <c r="N118" s="1" t="s">
        <v>23</v>
      </c>
      <c r="O118" s="1" t="s">
        <v>24</v>
      </c>
      <c r="P118" s="1" t="s">
        <v>18505</v>
      </c>
      <c r="Q118" s="1" t="s">
        <v>34</v>
      </c>
      <c r="R118" s="1" t="s">
        <v>27</v>
      </c>
      <c r="S118" s="1" t="s">
        <v>28</v>
      </c>
      <c r="T118" s="1" t="s">
        <v>18515</v>
      </c>
      <c r="U118" s="1" t="s">
        <v>18502</v>
      </c>
      <c r="V118" s="1" t="s">
        <v>18502</v>
      </c>
      <c r="W118" s="1" t="s">
        <v>30</v>
      </c>
    </row>
    <row r="119" spans="1:23" x14ac:dyDescent="0.2">
      <c r="A119" s="2" t="str">
        <f>"573.12976"</f>
        <v>573.12976</v>
      </c>
      <c r="B119" s="1" t="s">
        <v>3517</v>
      </c>
      <c r="C119" s="1" t="s">
        <v>1846</v>
      </c>
      <c r="D119" s="1" t="s">
        <v>3399</v>
      </c>
      <c r="E119" s="1" t="s">
        <v>19</v>
      </c>
      <c r="F119" s="1" t="s">
        <v>20</v>
      </c>
      <c r="G119" s="1" t="s">
        <v>22</v>
      </c>
      <c r="H119" s="1" t="s">
        <v>21</v>
      </c>
      <c r="I119" s="1" t="s">
        <v>22</v>
      </c>
      <c r="J119" s="1" t="s">
        <v>18502</v>
      </c>
      <c r="K119" s="1" t="s">
        <v>22</v>
      </c>
      <c r="L119" s="1" t="s">
        <v>21</v>
      </c>
      <c r="N119" s="1" t="s">
        <v>23</v>
      </c>
      <c r="O119" s="1" t="s">
        <v>18507</v>
      </c>
      <c r="P119" s="1" t="s">
        <v>25</v>
      </c>
      <c r="Q119" s="1" t="s">
        <v>34</v>
      </c>
      <c r="R119" s="1" t="s">
        <v>27</v>
      </c>
      <c r="T119" s="1" t="s">
        <v>29</v>
      </c>
      <c r="U119" s="1" t="s">
        <v>24</v>
      </c>
      <c r="V119" s="1" t="s">
        <v>24</v>
      </c>
      <c r="W119" s="1" t="s">
        <v>30</v>
      </c>
    </row>
    <row r="120" spans="1:23" x14ac:dyDescent="0.2">
      <c r="A120" s="2" t="str">
        <f>"573.12977"</f>
        <v>573.12977</v>
      </c>
      <c r="B120" s="1" t="s">
        <v>3518</v>
      </c>
      <c r="C120" s="1" t="s">
        <v>1847</v>
      </c>
      <c r="D120" s="1" t="s">
        <v>3399</v>
      </c>
      <c r="E120" s="1" t="s">
        <v>19</v>
      </c>
      <c r="F120" s="1" t="s">
        <v>20</v>
      </c>
      <c r="G120" s="1" t="s">
        <v>22</v>
      </c>
      <c r="H120" s="1" t="s">
        <v>21</v>
      </c>
      <c r="I120" s="1" t="s">
        <v>22</v>
      </c>
      <c r="J120" s="1" t="s">
        <v>22</v>
      </c>
      <c r="K120" s="1" t="s">
        <v>22</v>
      </c>
      <c r="L120" s="1" t="s">
        <v>21</v>
      </c>
      <c r="N120" s="1" t="s">
        <v>23</v>
      </c>
      <c r="O120" s="1" t="s">
        <v>24</v>
      </c>
      <c r="P120" s="1" t="s">
        <v>25</v>
      </c>
      <c r="Q120" s="1" t="s">
        <v>34</v>
      </c>
      <c r="R120" s="1" t="s">
        <v>27</v>
      </c>
      <c r="S120" s="1" t="s">
        <v>28</v>
      </c>
      <c r="T120" s="1" t="s">
        <v>39</v>
      </c>
      <c r="U120" s="1" t="s">
        <v>24</v>
      </c>
      <c r="V120" s="1" t="s">
        <v>18502</v>
      </c>
      <c r="W120" s="1" t="s">
        <v>30</v>
      </c>
    </row>
    <row r="121" spans="1:23" x14ac:dyDescent="0.2">
      <c r="A121" s="2" t="str">
        <f>"573.12978"</f>
        <v>573.12978</v>
      </c>
      <c r="B121" s="1" t="s">
        <v>3519</v>
      </c>
      <c r="C121" s="1" t="s">
        <v>1848</v>
      </c>
      <c r="D121" s="1" t="s">
        <v>3399</v>
      </c>
      <c r="E121" s="1" t="s">
        <v>19</v>
      </c>
      <c r="F121" s="1" t="s">
        <v>36</v>
      </c>
      <c r="G121" s="1" t="s">
        <v>26</v>
      </c>
      <c r="H121" s="1" t="s">
        <v>18506</v>
      </c>
      <c r="I121" s="1" t="s">
        <v>31</v>
      </c>
      <c r="J121" s="1" t="s">
        <v>18510</v>
      </c>
      <c r="K121" s="1" t="s">
        <v>31</v>
      </c>
      <c r="L121" s="1" t="s">
        <v>31</v>
      </c>
      <c r="M121" s="1" t="s">
        <v>18510</v>
      </c>
      <c r="N121" s="1" t="s">
        <v>23</v>
      </c>
      <c r="O121" s="1" t="s">
        <v>31</v>
      </c>
      <c r="P121" s="1" t="s">
        <v>25</v>
      </c>
      <c r="Q121" s="1" t="s">
        <v>34</v>
      </c>
      <c r="R121" s="1" t="s">
        <v>27</v>
      </c>
      <c r="T121" s="1" t="s">
        <v>18515</v>
      </c>
      <c r="U121" s="1" t="s">
        <v>18506</v>
      </c>
      <c r="V121" s="1" t="s">
        <v>18507</v>
      </c>
      <c r="W121" s="1" t="s">
        <v>30</v>
      </c>
    </row>
    <row r="122" spans="1:23" x14ac:dyDescent="0.2">
      <c r="A122" s="2" t="str">
        <f>"573.12979"</f>
        <v>573.12979</v>
      </c>
      <c r="B122" s="1" t="s">
        <v>3520</v>
      </c>
      <c r="C122" s="1" t="s">
        <v>1849</v>
      </c>
      <c r="D122" s="1" t="s">
        <v>3399</v>
      </c>
      <c r="E122" s="1" t="s">
        <v>19</v>
      </c>
      <c r="F122" s="1" t="s">
        <v>20</v>
      </c>
      <c r="G122" s="1" t="s">
        <v>18502</v>
      </c>
      <c r="H122" s="1" t="s">
        <v>21</v>
      </c>
      <c r="I122" s="1" t="s">
        <v>18502</v>
      </c>
      <c r="J122" s="1" t="s">
        <v>19</v>
      </c>
      <c r="K122" s="1" t="s">
        <v>18510</v>
      </c>
      <c r="L122" s="1" t="s">
        <v>21</v>
      </c>
      <c r="N122" s="1" t="s">
        <v>31</v>
      </c>
      <c r="O122" s="1" t="s">
        <v>18507</v>
      </c>
      <c r="P122" s="1" t="s">
        <v>25</v>
      </c>
      <c r="Q122" s="1" t="s">
        <v>26</v>
      </c>
      <c r="R122" s="1" t="s">
        <v>27</v>
      </c>
      <c r="T122" s="1" t="s">
        <v>18515</v>
      </c>
      <c r="U122" s="1" t="s">
        <v>24</v>
      </c>
      <c r="V122" s="1" t="s">
        <v>18502</v>
      </c>
      <c r="W122" s="1" t="s">
        <v>30</v>
      </c>
    </row>
    <row r="123" spans="1:23" x14ac:dyDescent="0.2">
      <c r="A123" s="2" t="str">
        <f>"573.12980"</f>
        <v>573.12980</v>
      </c>
      <c r="B123" s="1" t="s">
        <v>3521</v>
      </c>
      <c r="C123" s="1" t="s">
        <v>1850</v>
      </c>
      <c r="D123" s="1" t="s">
        <v>3399</v>
      </c>
      <c r="E123" s="1" t="s">
        <v>19</v>
      </c>
      <c r="F123" s="1" t="s">
        <v>18515</v>
      </c>
      <c r="G123" s="1" t="s">
        <v>26</v>
      </c>
      <c r="H123" s="1" t="s">
        <v>18505</v>
      </c>
      <c r="I123" s="1" t="s">
        <v>31</v>
      </c>
      <c r="J123" s="1" t="s">
        <v>18502</v>
      </c>
      <c r="K123" s="1" t="s">
        <v>31</v>
      </c>
      <c r="L123" s="1" t="s">
        <v>31</v>
      </c>
      <c r="M123" s="1" t="s">
        <v>18502</v>
      </c>
      <c r="N123" s="1" t="s">
        <v>31</v>
      </c>
      <c r="O123" s="1" t="s">
        <v>31</v>
      </c>
      <c r="P123" s="1" t="s">
        <v>25</v>
      </c>
      <c r="Q123" s="1" t="s">
        <v>26</v>
      </c>
      <c r="R123" s="1" t="s">
        <v>27</v>
      </c>
      <c r="S123" s="1" t="s">
        <v>28</v>
      </c>
      <c r="T123" s="1" t="s">
        <v>18515</v>
      </c>
      <c r="U123" s="1" t="s">
        <v>18505</v>
      </c>
      <c r="V123" s="1" t="s">
        <v>18507</v>
      </c>
      <c r="W123" s="1" t="s">
        <v>33</v>
      </c>
    </row>
    <row r="124" spans="1:23" x14ac:dyDescent="0.2">
      <c r="A124" s="2" t="str">
        <f>"573.12981"</f>
        <v>573.12981</v>
      </c>
      <c r="B124" s="1" t="s">
        <v>3522</v>
      </c>
      <c r="C124" s="1" t="s">
        <v>1851</v>
      </c>
      <c r="D124" s="1" t="s">
        <v>3399</v>
      </c>
      <c r="E124" s="1" t="s">
        <v>18502</v>
      </c>
      <c r="F124" s="1" t="s">
        <v>20</v>
      </c>
      <c r="G124" s="1" t="s">
        <v>22</v>
      </c>
      <c r="H124" s="1" t="s">
        <v>21</v>
      </c>
      <c r="I124" s="1" t="s">
        <v>22</v>
      </c>
      <c r="J124" s="1" t="s">
        <v>22</v>
      </c>
      <c r="K124" s="1" t="s">
        <v>22</v>
      </c>
      <c r="L124" s="1" t="s">
        <v>21</v>
      </c>
      <c r="N124" s="1" t="s">
        <v>23</v>
      </c>
      <c r="O124" s="1" t="s">
        <v>24</v>
      </c>
      <c r="P124" s="1" t="s">
        <v>25</v>
      </c>
      <c r="Q124" s="1" t="s">
        <v>34</v>
      </c>
      <c r="R124" s="1" t="s">
        <v>18524</v>
      </c>
      <c r="T124" s="1" t="s">
        <v>29</v>
      </c>
      <c r="U124" s="1" t="s">
        <v>24</v>
      </c>
      <c r="V124" s="1" t="s">
        <v>24</v>
      </c>
      <c r="W124" s="1" t="s">
        <v>30</v>
      </c>
    </row>
    <row r="125" spans="1:23" x14ac:dyDescent="0.2">
      <c r="A125" s="2" t="str">
        <f>"573.12982"</f>
        <v>573.12982</v>
      </c>
      <c r="B125" s="1" t="s">
        <v>3523</v>
      </c>
      <c r="C125" s="1" t="s">
        <v>1852</v>
      </c>
      <c r="D125" s="1" t="s">
        <v>3399</v>
      </c>
      <c r="E125" s="1" t="s">
        <v>19</v>
      </c>
      <c r="F125" s="1" t="s">
        <v>20</v>
      </c>
      <c r="G125" s="1" t="s">
        <v>18510</v>
      </c>
      <c r="H125" s="1" t="s">
        <v>21</v>
      </c>
      <c r="I125" s="1" t="s">
        <v>22</v>
      </c>
      <c r="J125" s="1" t="s">
        <v>19</v>
      </c>
      <c r="K125" s="1" t="s">
        <v>18510</v>
      </c>
      <c r="L125" s="1" t="s">
        <v>21</v>
      </c>
      <c r="N125" s="1" t="s">
        <v>23</v>
      </c>
      <c r="O125" s="1" t="s">
        <v>18507</v>
      </c>
      <c r="P125" s="1" t="s">
        <v>18504</v>
      </c>
      <c r="Q125" s="1" t="s">
        <v>34</v>
      </c>
      <c r="R125" s="1" t="s">
        <v>27</v>
      </c>
      <c r="S125" s="1" t="s">
        <v>18508</v>
      </c>
      <c r="T125" s="1" t="s">
        <v>18515</v>
      </c>
      <c r="U125" s="1" t="s">
        <v>18505</v>
      </c>
      <c r="V125" s="1" t="s">
        <v>24</v>
      </c>
      <c r="W125" s="1" t="s">
        <v>30</v>
      </c>
    </row>
    <row r="126" spans="1:23" x14ac:dyDescent="0.2">
      <c r="A126" s="2" t="str">
        <f>"573.12983"</f>
        <v>573.12983</v>
      </c>
      <c r="B126" s="1" t="s">
        <v>3524</v>
      </c>
      <c r="C126" s="1" t="s">
        <v>1853</v>
      </c>
      <c r="D126" s="1" t="s">
        <v>3399</v>
      </c>
      <c r="E126" s="1" t="s">
        <v>19</v>
      </c>
      <c r="F126" s="1" t="s">
        <v>18515</v>
      </c>
      <c r="G126" s="1" t="s">
        <v>26</v>
      </c>
      <c r="H126" s="1" t="s">
        <v>26</v>
      </c>
      <c r="I126" s="1" t="s">
        <v>31</v>
      </c>
      <c r="J126" s="1" t="s">
        <v>19</v>
      </c>
      <c r="K126" s="1" t="s">
        <v>31</v>
      </c>
      <c r="L126" s="1" t="s">
        <v>31</v>
      </c>
      <c r="M126" s="1" t="s">
        <v>19</v>
      </c>
      <c r="N126" s="1" t="s">
        <v>31</v>
      </c>
      <c r="O126" s="1" t="s">
        <v>18507</v>
      </c>
      <c r="P126" s="1" t="s">
        <v>25</v>
      </c>
      <c r="Q126" s="1" t="s">
        <v>26</v>
      </c>
      <c r="R126" s="1" t="s">
        <v>27</v>
      </c>
      <c r="S126" s="1" t="s">
        <v>18508</v>
      </c>
      <c r="T126" s="1" t="s">
        <v>18516</v>
      </c>
      <c r="U126" s="1" t="s">
        <v>18505</v>
      </c>
      <c r="V126" s="1" t="s">
        <v>18507</v>
      </c>
      <c r="W126" s="1" t="s">
        <v>33</v>
      </c>
    </row>
    <row r="127" spans="1:23" x14ac:dyDescent="0.2">
      <c r="A127" s="2" t="str">
        <f>"573.12984"</f>
        <v>573.12984</v>
      </c>
      <c r="B127" s="1" t="s">
        <v>3525</v>
      </c>
      <c r="C127" s="1" t="s">
        <v>1854</v>
      </c>
      <c r="D127" s="1" t="s">
        <v>3399</v>
      </c>
      <c r="E127" s="1" t="s">
        <v>19</v>
      </c>
      <c r="F127" s="1" t="s">
        <v>36</v>
      </c>
      <c r="G127" s="1" t="s">
        <v>26</v>
      </c>
      <c r="H127" s="1" t="s">
        <v>18506</v>
      </c>
      <c r="I127" s="1" t="s">
        <v>31</v>
      </c>
      <c r="J127" s="1" t="s">
        <v>22</v>
      </c>
      <c r="K127" s="1" t="s">
        <v>31</v>
      </c>
      <c r="L127" s="1" t="s">
        <v>31</v>
      </c>
      <c r="M127" s="1" t="s">
        <v>22</v>
      </c>
      <c r="N127" s="1" t="s">
        <v>18507</v>
      </c>
      <c r="O127" s="1" t="s">
        <v>18507</v>
      </c>
      <c r="P127" s="1" t="s">
        <v>25</v>
      </c>
      <c r="Q127" s="1" t="s">
        <v>26</v>
      </c>
      <c r="R127" s="1" t="s">
        <v>27</v>
      </c>
      <c r="T127" s="1" t="s">
        <v>37</v>
      </c>
      <c r="U127" s="1" t="s">
        <v>24</v>
      </c>
      <c r="V127" s="1" t="s">
        <v>18507</v>
      </c>
      <c r="W127" s="1" t="s">
        <v>18518</v>
      </c>
    </row>
    <row r="128" spans="1:23" x14ac:dyDescent="0.2">
      <c r="A128" s="2" t="str">
        <f>"573.12985"</f>
        <v>573.12985</v>
      </c>
      <c r="B128" s="1" t="s">
        <v>3526</v>
      </c>
      <c r="C128" s="1" t="s">
        <v>1855</v>
      </c>
      <c r="D128" s="1" t="s">
        <v>3399</v>
      </c>
      <c r="E128" s="1" t="s">
        <v>19</v>
      </c>
      <c r="F128" s="1" t="s">
        <v>18515</v>
      </c>
      <c r="G128" s="1" t="s">
        <v>26</v>
      </c>
      <c r="H128" s="1" t="s">
        <v>26</v>
      </c>
      <c r="I128" s="1" t="s">
        <v>31</v>
      </c>
      <c r="J128" s="1" t="s">
        <v>19</v>
      </c>
      <c r="K128" s="1" t="s">
        <v>31</v>
      </c>
      <c r="L128" s="1" t="s">
        <v>31</v>
      </c>
      <c r="N128" s="1" t="s">
        <v>31</v>
      </c>
      <c r="O128" s="1" t="s">
        <v>18507</v>
      </c>
      <c r="P128" s="1" t="s">
        <v>25</v>
      </c>
      <c r="Q128" s="1" t="s">
        <v>26</v>
      </c>
      <c r="R128" s="1" t="s">
        <v>27</v>
      </c>
      <c r="T128" s="1" t="s">
        <v>18516</v>
      </c>
      <c r="U128" s="1" t="s">
        <v>26</v>
      </c>
      <c r="V128" s="1" t="s">
        <v>18507</v>
      </c>
      <c r="W128" s="1" t="s">
        <v>33</v>
      </c>
    </row>
    <row r="129" spans="1:23" x14ac:dyDescent="0.2">
      <c r="A129" s="2" t="str">
        <f>"573.12986"</f>
        <v>573.12986</v>
      </c>
      <c r="B129" s="1" t="s">
        <v>3527</v>
      </c>
      <c r="C129" s="1" t="s">
        <v>1856</v>
      </c>
      <c r="D129" s="1" t="s">
        <v>3399</v>
      </c>
      <c r="E129" s="1" t="s">
        <v>19</v>
      </c>
      <c r="F129" s="1" t="s">
        <v>18515</v>
      </c>
      <c r="G129" s="1" t="s">
        <v>26</v>
      </c>
      <c r="H129" s="1" t="s">
        <v>18505</v>
      </c>
      <c r="I129" s="1" t="s">
        <v>31</v>
      </c>
      <c r="J129" s="1" t="s">
        <v>19</v>
      </c>
      <c r="K129" s="1" t="s">
        <v>31</v>
      </c>
      <c r="L129" s="1" t="s">
        <v>31</v>
      </c>
      <c r="M129" s="1" t="s">
        <v>19</v>
      </c>
      <c r="N129" s="1" t="s">
        <v>31</v>
      </c>
      <c r="O129" s="1" t="s">
        <v>18507</v>
      </c>
      <c r="P129" s="1" t="s">
        <v>18504</v>
      </c>
      <c r="Q129" s="1" t="s">
        <v>26</v>
      </c>
      <c r="R129" s="1" t="s">
        <v>27</v>
      </c>
      <c r="S129" s="1" t="s">
        <v>18508</v>
      </c>
      <c r="T129" s="1" t="s">
        <v>18516</v>
      </c>
      <c r="U129" s="1" t="s">
        <v>24</v>
      </c>
      <c r="V129" s="1" t="s">
        <v>18507</v>
      </c>
      <c r="W129" s="1" t="s">
        <v>33</v>
      </c>
    </row>
    <row r="130" spans="1:23" x14ac:dyDescent="0.2">
      <c r="A130" s="2" t="str">
        <f>"573.12987"</f>
        <v>573.12987</v>
      </c>
      <c r="B130" s="1" t="s">
        <v>3528</v>
      </c>
      <c r="C130" s="1" t="s">
        <v>1857</v>
      </c>
      <c r="D130" s="1" t="s">
        <v>3399</v>
      </c>
      <c r="E130" s="1" t="s">
        <v>18502</v>
      </c>
      <c r="F130" s="1" t="s">
        <v>20</v>
      </c>
      <c r="G130" s="1" t="s">
        <v>22</v>
      </c>
      <c r="H130" s="1" t="s">
        <v>21</v>
      </c>
      <c r="I130" s="1" t="s">
        <v>22</v>
      </c>
      <c r="J130" s="1" t="s">
        <v>18502</v>
      </c>
      <c r="K130" s="1" t="s">
        <v>22</v>
      </c>
      <c r="L130" s="1" t="s">
        <v>21</v>
      </c>
      <c r="N130" s="1" t="s">
        <v>23</v>
      </c>
      <c r="O130" s="1" t="s">
        <v>24</v>
      </c>
      <c r="P130" s="1" t="s">
        <v>25</v>
      </c>
      <c r="Q130" s="1" t="s">
        <v>26</v>
      </c>
      <c r="R130" s="1" t="s">
        <v>27</v>
      </c>
      <c r="T130" s="1" t="s">
        <v>29</v>
      </c>
      <c r="U130" s="1" t="s">
        <v>24</v>
      </c>
      <c r="V130" s="1" t="s">
        <v>24</v>
      </c>
      <c r="W130" s="1" t="s">
        <v>30</v>
      </c>
    </row>
    <row r="131" spans="1:23" x14ac:dyDescent="0.2">
      <c r="A131" s="2" t="str">
        <f>"573.12988"</f>
        <v>573.12988</v>
      </c>
      <c r="B131" s="1" t="s">
        <v>3529</v>
      </c>
      <c r="C131" s="1" t="s">
        <v>1858</v>
      </c>
      <c r="D131" s="1" t="s">
        <v>3399</v>
      </c>
      <c r="E131" s="1" t="s">
        <v>19</v>
      </c>
      <c r="F131" s="1" t="s">
        <v>36</v>
      </c>
      <c r="G131" s="1" t="s">
        <v>22</v>
      </c>
      <c r="H131" s="1" t="s">
        <v>21</v>
      </c>
      <c r="I131" s="1" t="s">
        <v>18505</v>
      </c>
      <c r="J131" s="1" t="s">
        <v>19</v>
      </c>
      <c r="K131" s="1" t="s">
        <v>22</v>
      </c>
      <c r="L131" s="1" t="s">
        <v>21</v>
      </c>
      <c r="N131" s="1" t="s">
        <v>31</v>
      </c>
      <c r="O131" s="1" t="s">
        <v>18507</v>
      </c>
      <c r="P131" s="1" t="s">
        <v>18504</v>
      </c>
      <c r="Q131" s="1" t="s">
        <v>26</v>
      </c>
      <c r="R131" s="1" t="s">
        <v>27</v>
      </c>
      <c r="T131" s="1" t="s">
        <v>18515</v>
      </c>
      <c r="U131" s="1" t="s">
        <v>18505</v>
      </c>
      <c r="V131" s="1" t="s">
        <v>18507</v>
      </c>
      <c r="W131" s="1" t="s">
        <v>30</v>
      </c>
    </row>
    <row r="132" spans="1:23" x14ac:dyDescent="0.2">
      <c r="A132" s="2" t="str">
        <f>"573.12989"</f>
        <v>573.12989</v>
      </c>
      <c r="B132" s="1" t="s">
        <v>3530</v>
      </c>
      <c r="C132" s="1" t="s">
        <v>1859</v>
      </c>
      <c r="D132" s="1" t="s">
        <v>3399</v>
      </c>
      <c r="E132" s="1" t="s">
        <v>19</v>
      </c>
      <c r="F132" s="1" t="s">
        <v>18515</v>
      </c>
      <c r="G132" s="1" t="s">
        <v>26</v>
      </c>
      <c r="H132" s="1" t="s">
        <v>18505</v>
      </c>
      <c r="I132" s="1" t="s">
        <v>31</v>
      </c>
      <c r="J132" s="1" t="s">
        <v>19</v>
      </c>
      <c r="K132" s="1" t="s">
        <v>31</v>
      </c>
      <c r="L132" s="1" t="s">
        <v>31</v>
      </c>
      <c r="M132" s="1" t="s">
        <v>19</v>
      </c>
      <c r="N132" s="1" t="s">
        <v>31</v>
      </c>
      <c r="O132" s="1" t="s">
        <v>18507</v>
      </c>
      <c r="P132" s="1" t="s">
        <v>25</v>
      </c>
      <c r="Q132" s="1" t="s">
        <v>26</v>
      </c>
      <c r="R132" s="1" t="s">
        <v>27</v>
      </c>
      <c r="S132" s="1" t="s">
        <v>28</v>
      </c>
      <c r="T132" s="1" t="s">
        <v>18515</v>
      </c>
      <c r="U132" s="1" t="s">
        <v>26</v>
      </c>
      <c r="V132" s="1" t="s">
        <v>18507</v>
      </c>
      <c r="W132" s="1" t="s">
        <v>33</v>
      </c>
    </row>
    <row r="133" spans="1:23" x14ac:dyDescent="0.2">
      <c r="A133" s="2" t="str">
        <f>"573.12990"</f>
        <v>573.12990</v>
      </c>
      <c r="B133" s="1" t="s">
        <v>3531</v>
      </c>
      <c r="C133" s="1" t="s">
        <v>1860</v>
      </c>
      <c r="D133" s="1" t="s">
        <v>3399</v>
      </c>
      <c r="E133" s="1" t="s">
        <v>18509</v>
      </c>
      <c r="F133" s="1" t="s">
        <v>20</v>
      </c>
      <c r="G133" s="1" t="s">
        <v>22</v>
      </c>
      <c r="H133" s="1" t="s">
        <v>21</v>
      </c>
      <c r="I133" s="1" t="s">
        <v>22</v>
      </c>
      <c r="J133" s="1" t="s">
        <v>18502</v>
      </c>
      <c r="K133" s="1" t="s">
        <v>22</v>
      </c>
      <c r="L133" s="1" t="s">
        <v>21</v>
      </c>
      <c r="N133" s="1" t="s">
        <v>23</v>
      </c>
      <c r="O133" s="1" t="s">
        <v>18505</v>
      </c>
      <c r="P133" s="1" t="s">
        <v>25</v>
      </c>
      <c r="Q133" s="1" t="s">
        <v>34</v>
      </c>
      <c r="R133" s="1" t="s">
        <v>27</v>
      </c>
      <c r="S133" s="1" t="s">
        <v>28</v>
      </c>
      <c r="T133" s="1" t="s">
        <v>29</v>
      </c>
      <c r="U133" s="1" t="s">
        <v>24</v>
      </c>
      <c r="V133" s="1" t="s">
        <v>24</v>
      </c>
      <c r="W133" s="1" t="s">
        <v>30</v>
      </c>
    </row>
    <row r="134" spans="1:23" x14ac:dyDescent="0.2">
      <c r="A134" s="2" t="str">
        <f>"573.12991"</f>
        <v>573.12991</v>
      </c>
      <c r="B134" s="1" t="s">
        <v>3532</v>
      </c>
      <c r="C134" s="1" t="s">
        <v>1861</v>
      </c>
      <c r="D134" s="1" t="s">
        <v>3399</v>
      </c>
      <c r="E134" s="1" t="s">
        <v>19</v>
      </c>
      <c r="F134" s="1" t="s">
        <v>18515</v>
      </c>
      <c r="G134" s="1" t="s">
        <v>26</v>
      </c>
      <c r="H134" s="1" t="s">
        <v>26</v>
      </c>
      <c r="I134" s="1" t="s">
        <v>31</v>
      </c>
      <c r="J134" s="1" t="s">
        <v>19</v>
      </c>
      <c r="K134" s="1" t="s">
        <v>31</v>
      </c>
      <c r="L134" s="1" t="s">
        <v>31</v>
      </c>
      <c r="M134" s="1" t="s">
        <v>19</v>
      </c>
      <c r="N134" s="1" t="s">
        <v>31</v>
      </c>
      <c r="O134" s="1" t="s">
        <v>18507</v>
      </c>
      <c r="P134" s="1" t="s">
        <v>25</v>
      </c>
      <c r="Q134" s="1" t="s">
        <v>26</v>
      </c>
      <c r="R134" s="1" t="s">
        <v>27</v>
      </c>
      <c r="T134" s="1" t="s">
        <v>18516</v>
      </c>
      <c r="U134" s="1" t="s">
        <v>26</v>
      </c>
      <c r="V134" s="1" t="s">
        <v>18507</v>
      </c>
      <c r="W134" s="1" t="s">
        <v>33</v>
      </c>
    </row>
    <row r="135" spans="1:23" x14ac:dyDescent="0.2">
      <c r="A135" s="2" t="str">
        <f>"573.12992"</f>
        <v>573.12992</v>
      </c>
      <c r="B135" s="1" t="s">
        <v>3533</v>
      </c>
      <c r="C135" s="1" t="s">
        <v>1862</v>
      </c>
      <c r="D135" s="1" t="s">
        <v>3399</v>
      </c>
      <c r="E135" s="1" t="s">
        <v>19</v>
      </c>
      <c r="F135" s="1" t="s">
        <v>20</v>
      </c>
      <c r="G135" s="1" t="s">
        <v>22</v>
      </c>
      <c r="H135" s="1" t="s">
        <v>21</v>
      </c>
      <c r="I135" s="1" t="s">
        <v>18510</v>
      </c>
      <c r="J135" s="1" t="s">
        <v>19</v>
      </c>
      <c r="K135" s="1" t="s">
        <v>22</v>
      </c>
      <c r="L135" s="1" t="s">
        <v>21</v>
      </c>
      <c r="N135" s="1" t="s">
        <v>23</v>
      </c>
      <c r="O135" s="1" t="s">
        <v>24</v>
      </c>
      <c r="P135" s="1" t="s">
        <v>25</v>
      </c>
      <c r="Q135" s="1" t="s">
        <v>26</v>
      </c>
      <c r="R135" s="1" t="s">
        <v>27</v>
      </c>
      <c r="T135" s="1" t="s">
        <v>38</v>
      </c>
      <c r="U135" s="1" t="s">
        <v>26</v>
      </c>
      <c r="V135" s="1" t="s">
        <v>24</v>
      </c>
      <c r="W135" s="1" t="s">
        <v>30</v>
      </c>
    </row>
    <row r="136" spans="1:23" x14ac:dyDescent="0.2">
      <c r="A136" s="2" t="str">
        <f>"573.12993"</f>
        <v>573.12993</v>
      </c>
      <c r="B136" s="1" t="s">
        <v>3534</v>
      </c>
      <c r="C136" s="1" t="s">
        <v>1863</v>
      </c>
      <c r="D136" s="1" t="s">
        <v>3399</v>
      </c>
      <c r="E136" s="1" t="s">
        <v>19</v>
      </c>
      <c r="F136" s="1" t="s">
        <v>36</v>
      </c>
      <c r="G136" s="1" t="s">
        <v>26</v>
      </c>
      <c r="H136" s="1" t="s">
        <v>26</v>
      </c>
      <c r="I136" s="1" t="s">
        <v>31</v>
      </c>
      <c r="J136" s="1" t="s">
        <v>19</v>
      </c>
      <c r="K136" s="1" t="s">
        <v>31</v>
      </c>
      <c r="L136" s="1" t="s">
        <v>31</v>
      </c>
      <c r="M136" s="1" t="s">
        <v>19</v>
      </c>
      <c r="N136" s="1" t="s">
        <v>31</v>
      </c>
      <c r="O136" s="1" t="s">
        <v>18507</v>
      </c>
      <c r="P136" s="1" t="s">
        <v>18507</v>
      </c>
      <c r="Q136" s="1" t="s">
        <v>26</v>
      </c>
      <c r="R136" s="1" t="s">
        <v>27</v>
      </c>
      <c r="S136" s="1" t="s">
        <v>18508</v>
      </c>
      <c r="T136" s="1" t="s">
        <v>35</v>
      </c>
      <c r="U136" s="1" t="s">
        <v>26</v>
      </c>
      <c r="V136" s="1" t="s">
        <v>18507</v>
      </c>
      <c r="W136" s="1" t="s">
        <v>33</v>
      </c>
    </row>
    <row r="137" spans="1:23" x14ac:dyDescent="0.2">
      <c r="A137" s="2" t="str">
        <f>"573.12994"</f>
        <v>573.12994</v>
      </c>
      <c r="B137" s="1" t="s">
        <v>3535</v>
      </c>
      <c r="C137" s="1" t="s">
        <v>1864</v>
      </c>
      <c r="D137" s="1" t="s">
        <v>3399</v>
      </c>
      <c r="E137" s="1" t="s">
        <v>19</v>
      </c>
      <c r="F137" s="1" t="s">
        <v>20</v>
      </c>
      <c r="G137" s="1" t="s">
        <v>22</v>
      </c>
      <c r="H137" s="1" t="s">
        <v>21</v>
      </c>
      <c r="I137" s="1" t="s">
        <v>18510</v>
      </c>
      <c r="J137" s="1" t="s">
        <v>19</v>
      </c>
      <c r="K137" s="1" t="s">
        <v>22</v>
      </c>
      <c r="L137" s="1" t="s">
        <v>21</v>
      </c>
      <c r="N137" s="1" t="s">
        <v>23</v>
      </c>
      <c r="O137" s="1" t="s">
        <v>24</v>
      </c>
      <c r="P137" s="1" t="s">
        <v>25</v>
      </c>
      <c r="Q137" s="1" t="s">
        <v>34</v>
      </c>
      <c r="R137" s="1" t="s">
        <v>27</v>
      </c>
      <c r="S137" s="1" t="s">
        <v>28</v>
      </c>
      <c r="T137" s="1" t="s">
        <v>38</v>
      </c>
      <c r="U137" s="1" t="s">
        <v>24</v>
      </c>
      <c r="V137" s="1" t="s">
        <v>24</v>
      </c>
      <c r="W137" s="1" t="s">
        <v>30</v>
      </c>
    </row>
    <row r="138" spans="1:23" x14ac:dyDescent="0.2">
      <c r="A138" s="2" t="str">
        <f>"573.12995"</f>
        <v>573.12995</v>
      </c>
      <c r="B138" s="1" t="s">
        <v>3536</v>
      </c>
      <c r="C138" s="1" t="s">
        <v>1865</v>
      </c>
      <c r="D138" s="1" t="s">
        <v>3399</v>
      </c>
      <c r="E138" s="1" t="s">
        <v>19</v>
      </c>
      <c r="F138" s="1" t="s">
        <v>18521</v>
      </c>
      <c r="G138" s="1" t="s">
        <v>26</v>
      </c>
      <c r="H138" s="1" t="s">
        <v>26</v>
      </c>
      <c r="I138" s="1" t="s">
        <v>31</v>
      </c>
      <c r="J138" s="1" t="s">
        <v>19</v>
      </c>
      <c r="K138" s="1" t="s">
        <v>31</v>
      </c>
      <c r="L138" s="1" t="s">
        <v>31</v>
      </c>
      <c r="M138" s="1" t="s">
        <v>19</v>
      </c>
      <c r="N138" s="1" t="s">
        <v>31</v>
      </c>
      <c r="O138" s="1" t="s">
        <v>18507</v>
      </c>
      <c r="P138" s="1" t="s">
        <v>25</v>
      </c>
      <c r="Q138" s="1" t="s">
        <v>26</v>
      </c>
      <c r="R138" s="1" t="s">
        <v>27</v>
      </c>
      <c r="S138" s="1" t="s">
        <v>32</v>
      </c>
      <c r="T138" s="1" t="s">
        <v>35</v>
      </c>
      <c r="U138" s="1" t="s">
        <v>26</v>
      </c>
      <c r="V138" s="1" t="s">
        <v>18507</v>
      </c>
      <c r="W138" s="1" t="s">
        <v>33</v>
      </c>
    </row>
    <row r="139" spans="1:23" x14ac:dyDescent="0.2">
      <c r="A139" s="2" t="str">
        <f>"573.12996"</f>
        <v>573.12996</v>
      </c>
      <c r="B139" s="1" t="s">
        <v>3537</v>
      </c>
      <c r="C139" s="1" t="s">
        <v>1866</v>
      </c>
      <c r="D139" s="1" t="s">
        <v>3399</v>
      </c>
      <c r="E139" s="1" t="s">
        <v>19</v>
      </c>
      <c r="F139" s="1" t="s">
        <v>20</v>
      </c>
      <c r="G139" s="1" t="s">
        <v>26</v>
      </c>
      <c r="H139" s="1" t="s">
        <v>18510</v>
      </c>
      <c r="I139" s="1" t="s">
        <v>31</v>
      </c>
      <c r="J139" s="1" t="s">
        <v>19</v>
      </c>
      <c r="K139" s="1" t="s">
        <v>31</v>
      </c>
      <c r="L139" s="1" t="s">
        <v>31</v>
      </c>
      <c r="M139" s="1" t="s">
        <v>19</v>
      </c>
      <c r="N139" s="1" t="s">
        <v>31</v>
      </c>
      <c r="O139" s="1" t="s">
        <v>18507</v>
      </c>
      <c r="P139" s="1" t="s">
        <v>25</v>
      </c>
      <c r="Q139" s="1" t="s">
        <v>26</v>
      </c>
      <c r="R139" s="1" t="s">
        <v>27</v>
      </c>
      <c r="S139" s="1" t="s">
        <v>28</v>
      </c>
      <c r="T139" s="1" t="s">
        <v>39</v>
      </c>
      <c r="U139" s="1" t="s">
        <v>26</v>
      </c>
      <c r="V139" s="1" t="s">
        <v>18507</v>
      </c>
      <c r="W139" s="1" t="s">
        <v>33</v>
      </c>
    </row>
    <row r="140" spans="1:23" x14ac:dyDescent="0.2">
      <c r="A140" s="2" t="str">
        <f>"573.12997"</f>
        <v>573.12997</v>
      </c>
      <c r="B140" s="1" t="s">
        <v>3538</v>
      </c>
      <c r="C140" s="1" t="s">
        <v>1867</v>
      </c>
      <c r="D140" s="1" t="s">
        <v>3399</v>
      </c>
      <c r="E140" s="1" t="s">
        <v>19</v>
      </c>
      <c r="F140" s="1" t="s">
        <v>18515</v>
      </c>
      <c r="G140" s="1" t="s">
        <v>26</v>
      </c>
      <c r="H140" s="1" t="s">
        <v>18505</v>
      </c>
      <c r="I140" s="1" t="s">
        <v>31</v>
      </c>
      <c r="J140" s="1" t="s">
        <v>19</v>
      </c>
      <c r="K140" s="1" t="s">
        <v>31</v>
      </c>
      <c r="L140" s="1" t="s">
        <v>31</v>
      </c>
      <c r="M140" s="1" t="s">
        <v>19</v>
      </c>
      <c r="N140" s="1" t="s">
        <v>31</v>
      </c>
      <c r="O140" s="1" t="s">
        <v>18507</v>
      </c>
      <c r="P140" s="1" t="s">
        <v>18504</v>
      </c>
      <c r="Q140" s="1" t="s">
        <v>26</v>
      </c>
      <c r="R140" s="1" t="s">
        <v>27</v>
      </c>
      <c r="S140" s="1" t="s">
        <v>18509</v>
      </c>
      <c r="T140" s="1" t="s">
        <v>18515</v>
      </c>
      <c r="U140" s="1" t="s">
        <v>18505</v>
      </c>
      <c r="V140" s="1" t="s">
        <v>18507</v>
      </c>
      <c r="W140" s="1" t="s">
        <v>33</v>
      </c>
    </row>
    <row r="141" spans="1:23" x14ac:dyDescent="0.2">
      <c r="A141" s="2" t="str">
        <f>"573.12998"</f>
        <v>573.12998</v>
      </c>
      <c r="B141" s="1" t="s">
        <v>3539</v>
      </c>
      <c r="C141" s="1" t="s">
        <v>1868</v>
      </c>
      <c r="D141" s="1" t="s">
        <v>3399</v>
      </c>
      <c r="E141" s="1" t="s">
        <v>19</v>
      </c>
      <c r="F141" s="1" t="s">
        <v>18515</v>
      </c>
      <c r="G141" s="1" t="s">
        <v>26</v>
      </c>
      <c r="H141" s="1" t="s">
        <v>26</v>
      </c>
      <c r="I141" s="1" t="s">
        <v>31</v>
      </c>
      <c r="J141" s="1" t="s">
        <v>19</v>
      </c>
      <c r="K141" s="1" t="s">
        <v>31</v>
      </c>
      <c r="L141" s="1" t="s">
        <v>31</v>
      </c>
      <c r="M141" s="1" t="s">
        <v>19</v>
      </c>
      <c r="N141" s="1" t="s">
        <v>31</v>
      </c>
      <c r="O141" s="1" t="s">
        <v>18507</v>
      </c>
      <c r="P141" s="1" t="s">
        <v>25</v>
      </c>
      <c r="Q141" s="1" t="s">
        <v>26</v>
      </c>
      <c r="R141" s="1" t="s">
        <v>27</v>
      </c>
      <c r="S141" s="1" t="s">
        <v>18508</v>
      </c>
      <c r="T141" s="1" t="s">
        <v>18516</v>
      </c>
      <c r="U141" s="1" t="s">
        <v>26</v>
      </c>
      <c r="V141" s="1" t="s">
        <v>18507</v>
      </c>
      <c r="W141" s="1" t="s">
        <v>33</v>
      </c>
    </row>
    <row r="142" spans="1:23" x14ac:dyDescent="0.2">
      <c r="A142" s="2" t="str">
        <f>"573.12999"</f>
        <v>573.12999</v>
      </c>
      <c r="B142" s="1" t="s">
        <v>3540</v>
      </c>
      <c r="C142" s="1" t="s">
        <v>1869</v>
      </c>
      <c r="D142" s="1" t="s">
        <v>3399</v>
      </c>
      <c r="E142" s="1" t="s">
        <v>19</v>
      </c>
      <c r="F142" s="1" t="s">
        <v>20</v>
      </c>
      <c r="G142" s="1" t="s">
        <v>18510</v>
      </c>
      <c r="H142" s="1" t="s">
        <v>21</v>
      </c>
      <c r="I142" s="1" t="s">
        <v>22</v>
      </c>
      <c r="J142" s="1" t="s">
        <v>19</v>
      </c>
      <c r="K142" s="1" t="s">
        <v>22</v>
      </c>
      <c r="L142" s="1" t="s">
        <v>21</v>
      </c>
      <c r="N142" s="1" t="s">
        <v>23</v>
      </c>
      <c r="O142" s="1" t="s">
        <v>24</v>
      </c>
      <c r="P142" s="1" t="s">
        <v>25</v>
      </c>
      <c r="Q142" s="1" t="s">
        <v>26</v>
      </c>
      <c r="R142" s="1" t="s">
        <v>27</v>
      </c>
      <c r="S142" s="1" t="s">
        <v>18508</v>
      </c>
      <c r="T142" s="1" t="s">
        <v>37</v>
      </c>
      <c r="U142" s="1" t="s">
        <v>24</v>
      </c>
      <c r="V142" s="1" t="s">
        <v>24</v>
      </c>
      <c r="W142" s="1" t="s">
        <v>30</v>
      </c>
    </row>
    <row r="143" spans="1:23" x14ac:dyDescent="0.2">
      <c r="A143" s="2" t="str">
        <f>"573.13000"</f>
        <v>573.13000</v>
      </c>
      <c r="B143" s="1" t="s">
        <v>3541</v>
      </c>
      <c r="C143" s="1" t="s">
        <v>1870</v>
      </c>
      <c r="D143" s="1" t="s">
        <v>3399</v>
      </c>
      <c r="E143" s="1" t="s">
        <v>19</v>
      </c>
      <c r="F143" s="1" t="s">
        <v>20</v>
      </c>
      <c r="G143" s="1" t="s">
        <v>26</v>
      </c>
      <c r="H143" s="1" t="s">
        <v>18505</v>
      </c>
      <c r="I143" s="1" t="s">
        <v>31</v>
      </c>
      <c r="J143" s="1" t="s">
        <v>19</v>
      </c>
      <c r="K143" s="1" t="s">
        <v>31</v>
      </c>
      <c r="L143" s="1" t="s">
        <v>31</v>
      </c>
      <c r="M143" s="1" t="s">
        <v>19</v>
      </c>
      <c r="N143" s="1" t="s">
        <v>31</v>
      </c>
      <c r="O143" s="1" t="s">
        <v>18507</v>
      </c>
      <c r="P143" s="1" t="s">
        <v>18504</v>
      </c>
      <c r="Q143" s="1" t="s">
        <v>26</v>
      </c>
      <c r="R143" s="1" t="s">
        <v>27</v>
      </c>
      <c r="S143" s="1" t="s">
        <v>28</v>
      </c>
      <c r="T143" s="1" t="s">
        <v>18516</v>
      </c>
      <c r="U143" s="1" t="s">
        <v>24</v>
      </c>
      <c r="V143" s="1" t="s">
        <v>18507</v>
      </c>
      <c r="W143" s="1" t="s">
        <v>30</v>
      </c>
    </row>
    <row r="144" spans="1:23" x14ac:dyDescent="0.2">
      <c r="A144" s="2" t="str">
        <f>"573.13001"</f>
        <v>573.13001</v>
      </c>
      <c r="B144" s="1" t="s">
        <v>3542</v>
      </c>
      <c r="C144" s="1" t="s">
        <v>1871</v>
      </c>
      <c r="D144" s="1" t="s">
        <v>3399</v>
      </c>
      <c r="E144" s="1" t="s">
        <v>19</v>
      </c>
      <c r="F144" s="1" t="s">
        <v>20</v>
      </c>
      <c r="G144" s="1" t="s">
        <v>22</v>
      </c>
      <c r="H144" s="1" t="s">
        <v>21</v>
      </c>
      <c r="I144" s="1" t="s">
        <v>22</v>
      </c>
      <c r="J144" s="1" t="s">
        <v>19</v>
      </c>
      <c r="K144" s="1" t="s">
        <v>22</v>
      </c>
      <c r="L144" s="1" t="s">
        <v>21</v>
      </c>
      <c r="N144" s="1" t="s">
        <v>23</v>
      </c>
      <c r="O144" s="1" t="s">
        <v>24</v>
      </c>
      <c r="P144" s="1" t="s">
        <v>25</v>
      </c>
      <c r="Q144" s="1" t="s">
        <v>26</v>
      </c>
      <c r="R144" s="1" t="s">
        <v>27</v>
      </c>
      <c r="T144" s="1" t="s">
        <v>38</v>
      </c>
      <c r="U144" s="1" t="s">
        <v>24</v>
      </c>
      <c r="V144" s="1" t="s">
        <v>24</v>
      </c>
      <c r="W144" s="1" t="s">
        <v>30</v>
      </c>
    </row>
    <row r="145" spans="1:23" x14ac:dyDescent="0.2">
      <c r="A145" s="2" t="str">
        <f>"573.13002"</f>
        <v>573.13002</v>
      </c>
      <c r="B145" s="1" t="s">
        <v>3543</v>
      </c>
      <c r="C145" s="1" t="s">
        <v>1872</v>
      </c>
      <c r="D145" s="1" t="s">
        <v>3399</v>
      </c>
      <c r="E145" s="1" t="s">
        <v>19</v>
      </c>
      <c r="F145" s="1" t="s">
        <v>18521</v>
      </c>
      <c r="G145" s="1" t="s">
        <v>26</v>
      </c>
      <c r="H145" s="1" t="s">
        <v>26</v>
      </c>
      <c r="I145" s="1" t="s">
        <v>31</v>
      </c>
      <c r="J145" s="1" t="s">
        <v>19</v>
      </c>
      <c r="K145" s="1" t="s">
        <v>31</v>
      </c>
      <c r="L145" s="1" t="s">
        <v>31</v>
      </c>
      <c r="M145" s="1" t="s">
        <v>19</v>
      </c>
      <c r="N145" s="1" t="s">
        <v>31</v>
      </c>
      <c r="O145" s="1" t="s">
        <v>18507</v>
      </c>
      <c r="P145" s="1" t="s">
        <v>25</v>
      </c>
      <c r="Q145" s="1" t="s">
        <v>26</v>
      </c>
      <c r="R145" s="1" t="s">
        <v>27</v>
      </c>
      <c r="S145" s="1" t="s">
        <v>18508</v>
      </c>
      <c r="T145" s="1" t="s">
        <v>18516</v>
      </c>
      <c r="U145" s="1" t="s">
        <v>26</v>
      </c>
      <c r="V145" s="1" t="s">
        <v>18507</v>
      </c>
      <c r="W145" s="1" t="s">
        <v>33</v>
      </c>
    </row>
    <row r="146" spans="1:23" x14ac:dyDescent="0.2">
      <c r="A146" s="2" t="str">
        <f>"573.13003"</f>
        <v>573.13003</v>
      </c>
      <c r="B146" s="1" t="s">
        <v>3544</v>
      </c>
      <c r="C146" s="1" t="s">
        <v>1873</v>
      </c>
      <c r="D146" s="1" t="s">
        <v>3399</v>
      </c>
      <c r="E146" s="1" t="s">
        <v>19</v>
      </c>
      <c r="F146" s="1" t="s">
        <v>18515</v>
      </c>
      <c r="G146" s="1" t="s">
        <v>26</v>
      </c>
      <c r="H146" s="1" t="s">
        <v>18505</v>
      </c>
      <c r="I146" s="1" t="s">
        <v>31</v>
      </c>
      <c r="J146" s="1" t="s">
        <v>19</v>
      </c>
      <c r="K146" s="1" t="s">
        <v>31</v>
      </c>
      <c r="L146" s="1" t="s">
        <v>31</v>
      </c>
      <c r="M146" s="1" t="s">
        <v>18502</v>
      </c>
      <c r="N146" s="1" t="s">
        <v>31</v>
      </c>
      <c r="O146" s="1" t="s">
        <v>18507</v>
      </c>
      <c r="P146" s="1" t="s">
        <v>25</v>
      </c>
      <c r="Q146" s="1" t="s">
        <v>26</v>
      </c>
      <c r="S146" s="1" t="s">
        <v>28</v>
      </c>
      <c r="T146" s="1" t="s">
        <v>18516</v>
      </c>
      <c r="U146" s="1" t="s">
        <v>18505</v>
      </c>
      <c r="V146" s="1" t="s">
        <v>18507</v>
      </c>
      <c r="W146" s="1" t="s">
        <v>33</v>
      </c>
    </row>
    <row r="147" spans="1:23" x14ac:dyDescent="0.2">
      <c r="A147" s="2" t="str">
        <f>"573.13004"</f>
        <v>573.13004</v>
      </c>
      <c r="B147" s="1" t="s">
        <v>3545</v>
      </c>
      <c r="C147" s="1" t="s">
        <v>1874</v>
      </c>
      <c r="D147" s="1" t="s">
        <v>3399</v>
      </c>
      <c r="E147" s="1" t="s">
        <v>19</v>
      </c>
      <c r="F147" s="1" t="s">
        <v>18521</v>
      </c>
      <c r="G147" s="1" t="s">
        <v>26</v>
      </c>
      <c r="H147" s="1" t="s">
        <v>26</v>
      </c>
      <c r="I147" s="1" t="s">
        <v>31</v>
      </c>
      <c r="J147" s="1" t="s">
        <v>19</v>
      </c>
      <c r="K147" s="1" t="s">
        <v>31</v>
      </c>
      <c r="L147" s="1" t="s">
        <v>31</v>
      </c>
      <c r="M147" s="1" t="s">
        <v>19</v>
      </c>
      <c r="N147" s="1" t="s">
        <v>31</v>
      </c>
      <c r="O147" s="1" t="s">
        <v>18507</v>
      </c>
      <c r="P147" s="1" t="s">
        <v>18504</v>
      </c>
      <c r="Q147" s="1" t="s">
        <v>26</v>
      </c>
      <c r="R147" s="1" t="s">
        <v>27</v>
      </c>
      <c r="S147" s="1" t="s">
        <v>18509</v>
      </c>
      <c r="T147" s="1" t="s">
        <v>35</v>
      </c>
      <c r="U147" s="1" t="s">
        <v>26</v>
      </c>
      <c r="V147" s="1" t="s">
        <v>18507</v>
      </c>
      <c r="W147" s="1" t="s">
        <v>33</v>
      </c>
    </row>
    <row r="148" spans="1:23" x14ac:dyDescent="0.2">
      <c r="A148" s="2" t="str">
        <f>"573.13005"</f>
        <v>573.13005</v>
      </c>
      <c r="B148" s="1" t="s">
        <v>3546</v>
      </c>
      <c r="C148" s="1" t="s">
        <v>1875</v>
      </c>
      <c r="D148" s="1" t="s">
        <v>3399</v>
      </c>
      <c r="E148" s="1" t="s">
        <v>19</v>
      </c>
      <c r="F148" s="1" t="s">
        <v>18515</v>
      </c>
      <c r="G148" s="1" t="s">
        <v>26</v>
      </c>
      <c r="H148" s="1" t="s">
        <v>26</v>
      </c>
      <c r="I148" s="1" t="s">
        <v>31</v>
      </c>
      <c r="J148" s="1" t="s">
        <v>19</v>
      </c>
      <c r="K148" s="1" t="s">
        <v>31</v>
      </c>
      <c r="L148" s="1" t="s">
        <v>31</v>
      </c>
      <c r="M148" s="1" t="s">
        <v>19</v>
      </c>
      <c r="N148" s="1" t="s">
        <v>31</v>
      </c>
      <c r="O148" s="1" t="s">
        <v>31</v>
      </c>
      <c r="P148" s="1" t="s">
        <v>25</v>
      </c>
      <c r="Q148" s="1" t="s">
        <v>26</v>
      </c>
      <c r="R148" s="1" t="s">
        <v>27</v>
      </c>
      <c r="T148" s="1" t="s">
        <v>18516</v>
      </c>
      <c r="U148" s="1" t="s">
        <v>26</v>
      </c>
      <c r="V148" s="1" t="s">
        <v>18507</v>
      </c>
      <c r="W148" s="1" t="s">
        <v>30</v>
      </c>
    </row>
    <row r="149" spans="1:23" x14ac:dyDescent="0.2">
      <c r="A149" s="2" t="str">
        <f>"573.13006"</f>
        <v>573.13006</v>
      </c>
      <c r="B149" s="1" t="s">
        <v>3547</v>
      </c>
      <c r="C149" s="1" t="s">
        <v>1876</v>
      </c>
      <c r="D149" s="1" t="s">
        <v>3399</v>
      </c>
      <c r="E149" s="1" t="s">
        <v>19</v>
      </c>
      <c r="F149" s="1" t="s">
        <v>18515</v>
      </c>
      <c r="G149" s="1" t="s">
        <v>26</v>
      </c>
      <c r="H149" s="1" t="s">
        <v>26</v>
      </c>
      <c r="I149" s="1" t="s">
        <v>31</v>
      </c>
      <c r="J149" s="1" t="s">
        <v>19</v>
      </c>
      <c r="K149" s="1" t="s">
        <v>31</v>
      </c>
      <c r="L149" s="1" t="s">
        <v>31</v>
      </c>
      <c r="M149" s="1" t="s">
        <v>19</v>
      </c>
      <c r="N149" s="1" t="s">
        <v>31</v>
      </c>
      <c r="O149" s="1" t="s">
        <v>18507</v>
      </c>
      <c r="P149" s="1" t="s">
        <v>18504</v>
      </c>
      <c r="Q149" s="1" t="s">
        <v>26</v>
      </c>
      <c r="R149" s="1" t="s">
        <v>27</v>
      </c>
      <c r="S149" s="1" t="s">
        <v>18508</v>
      </c>
      <c r="T149" s="1" t="s">
        <v>18516</v>
      </c>
      <c r="U149" s="1" t="s">
        <v>24</v>
      </c>
      <c r="V149" s="1" t="s">
        <v>18507</v>
      </c>
      <c r="W149" s="1" t="s">
        <v>30</v>
      </c>
    </row>
    <row r="150" spans="1:23" x14ac:dyDescent="0.2">
      <c r="A150" s="2" t="str">
        <f>"573.13007"</f>
        <v>573.13007</v>
      </c>
      <c r="B150" s="1" t="s">
        <v>3548</v>
      </c>
      <c r="C150" s="1" t="s">
        <v>1877</v>
      </c>
      <c r="D150" s="1" t="s">
        <v>3399</v>
      </c>
      <c r="E150" s="1" t="s">
        <v>19</v>
      </c>
      <c r="F150" s="1" t="s">
        <v>20</v>
      </c>
      <c r="G150" s="1" t="s">
        <v>22</v>
      </c>
      <c r="H150" s="1" t="s">
        <v>21</v>
      </c>
      <c r="I150" s="1" t="s">
        <v>22</v>
      </c>
      <c r="J150" s="1" t="s">
        <v>22</v>
      </c>
      <c r="K150" s="1" t="s">
        <v>22</v>
      </c>
      <c r="L150" s="1" t="s">
        <v>21</v>
      </c>
      <c r="N150" s="1" t="s">
        <v>23</v>
      </c>
      <c r="O150" s="1" t="s">
        <v>18507</v>
      </c>
      <c r="P150" s="1" t="s">
        <v>24</v>
      </c>
      <c r="Q150" s="1" t="s">
        <v>34</v>
      </c>
      <c r="R150" s="1" t="s">
        <v>24</v>
      </c>
      <c r="S150" s="1" t="s">
        <v>28</v>
      </c>
      <c r="T150" s="1" t="s">
        <v>29</v>
      </c>
      <c r="U150" s="1" t="s">
        <v>24</v>
      </c>
      <c r="V150" s="1" t="s">
        <v>18502</v>
      </c>
      <c r="W150" s="1" t="s">
        <v>30</v>
      </c>
    </row>
    <row r="151" spans="1:23" x14ac:dyDescent="0.2">
      <c r="A151" s="2" t="str">
        <f>"573.13008"</f>
        <v>573.13008</v>
      </c>
      <c r="B151" s="1" t="s">
        <v>3549</v>
      </c>
      <c r="C151" s="1" t="s">
        <v>1878</v>
      </c>
      <c r="D151" s="1" t="s">
        <v>3399</v>
      </c>
      <c r="E151" s="1" t="s">
        <v>19</v>
      </c>
      <c r="F151" s="1" t="s">
        <v>20</v>
      </c>
      <c r="G151" s="1" t="s">
        <v>22</v>
      </c>
      <c r="H151" s="1" t="s">
        <v>21</v>
      </c>
      <c r="I151" s="1" t="s">
        <v>22</v>
      </c>
      <c r="J151" s="1" t="s">
        <v>22</v>
      </c>
      <c r="K151" s="1" t="s">
        <v>22</v>
      </c>
      <c r="L151" s="1" t="s">
        <v>21</v>
      </c>
      <c r="N151" s="1" t="s">
        <v>23</v>
      </c>
      <c r="O151" s="1" t="s">
        <v>24</v>
      </c>
      <c r="P151" s="1" t="s">
        <v>25</v>
      </c>
      <c r="Q151" s="1" t="s">
        <v>34</v>
      </c>
      <c r="R151" s="1" t="s">
        <v>27</v>
      </c>
      <c r="S151" s="1" t="s">
        <v>28</v>
      </c>
      <c r="T151" s="1" t="s">
        <v>38</v>
      </c>
      <c r="U151" s="1" t="s">
        <v>24</v>
      </c>
      <c r="V151" s="1" t="s">
        <v>18502</v>
      </c>
      <c r="W151" s="1" t="s">
        <v>30</v>
      </c>
    </row>
    <row r="152" spans="1:23" x14ac:dyDescent="0.2">
      <c r="A152" s="2" t="str">
        <f>"573.13009"</f>
        <v>573.13009</v>
      </c>
      <c r="B152" s="1" t="s">
        <v>3550</v>
      </c>
      <c r="C152" s="1" t="s">
        <v>1879</v>
      </c>
      <c r="D152" s="1" t="s">
        <v>3399</v>
      </c>
      <c r="E152" s="1" t="s">
        <v>19</v>
      </c>
      <c r="F152" s="1" t="s">
        <v>18515</v>
      </c>
      <c r="G152" s="1" t="s">
        <v>26</v>
      </c>
      <c r="H152" s="1" t="s">
        <v>18502</v>
      </c>
      <c r="I152" s="1" t="s">
        <v>31</v>
      </c>
      <c r="J152" s="1" t="s">
        <v>22</v>
      </c>
      <c r="K152" s="1" t="s">
        <v>31</v>
      </c>
      <c r="L152" s="1" t="s">
        <v>31</v>
      </c>
      <c r="M152" s="1" t="s">
        <v>22</v>
      </c>
      <c r="N152" s="1" t="s">
        <v>31</v>
      </c>
      <c r="O152" s="1" t="s">
        <v>31</v>
      </c>
      <c r="P152" s="1" t="s">
        <v>25</v>
      </c>
      <c r="Q152" s="1" t="s">
        <v>26</v>
      </c>
      <c r="R152" s="1" t="s">
        <v>27</v>
      </c>
      <c r="S152" s="1" t="s">
        <v>28</v>
      </c>
      <c r="T152" s="1" t="s">
        <v>37</v>
      </c>
      <c r="U152" s="1" t="s">
        <v>24</v>
      </c>
      <c r="V152" s="1" t="s">
        <v>18507</v>
      </c>
      <c r="W152" s="1" t="s">
        <v>33</v>
      </c>
    </row>
    <row r="153" spans="1:23" x14ac:dyDescent="0.2">
      <c r="A153" s="2" t="str">
        <f>"573.13010"</f>
        <v>573.13010</v>
      </c>
      <c r="B153" s="1" t="s">
        <v>3551</v>
      </c>
      <c r="C153" s="1" t="s">
        <v>1880</v>
      </c>
      <c r="D153" s="1" t="s">
        <v>3399</v>
      </c>
      <c r="E153" s="1" t="s">
        <v>19</v>
      </c>
      <c r="F153" s="1" t="s">
        <v>20</v>
      </c>
      <c r="G153" s="1" t="s">
        <v>22</v>
      </c>
      <c r="H153" s="1" t="s">
        <v>21</v>
      </c>
      <c r="I153" s="1" t="s">
        <v>22</v>
      </c>
      <c r="J153" s="1" t="s">
        <v>22</v>
      </c>
      <c r="K153" s="1" t="s">
        <v>22</v>
      </c>
      <c r="L153" s="1" t="s">
        <v>21</v>
      </c>
      <c r="N153" s="1" t="s">
        <v>23</v>
      </c>
      <c r="O153" s="1" t="s">
        <v>18507</v>
      </c>
      <c r="P153" s="1" t="s">
        <v>24</v>
      </c>
      <c r="Q153" s="1" t="s">
        <v>34</v>
      </c>
      <c r="R153" s="1" t="s">
        <v>24</v>
      </c>
      <c r="T153" s="1" t="s">
        <v>29</v>
      </c>
      <c r="U153" s="1" t="s">
        <v>18502</v>
      </c>
      <c r="V153" s="1" t="s">
        <v>18507</v>
      </c>
      <c r="W153" s="1" t="s">
        <v>30</v>
      </c>
    </row>
    <row r="154" spans="1:23" x14ac:dyDescent="0.2">
      <c r="A154" s="2" t="str">
        <f>"573.13011"</f>
        <v>573.13011</v>
      </c>
      <c r="B154" s="1" t="s">
        <v>3552</v>
      </c>
      <c r="C154" s="1" t="s">
        <v>1881</v>
      </c>
      <c r="D154" s="1" t="s">
        <v>3399</v>
      </c>
      <c r="E154" s="1" t="s">
        <v>18510</v>
      </c>
      <c r="F154" s="1" t="s">
        <v>20</v>
      </c>
      <c r="G154" s="1" t="s">
        <v>22</v>
      </c>
      <c r="H154" s="1" t="s">
        <v>21</v>
      </c>
      <c r="I154" s="1" t="s">
        <v>18510</v>
      </c>
      <c r="J154" s="1" t="s">
        <v>22</v>
      </c>
      <c r="K154" s="1" t="s">
        <v>22</v>
      </c>
      <c r="L154" s="1" t="s">
        <v>21</v>
      </c>
      <c r="N154" s="1" t="s">
        <v>23</v>
      </c>
      <c r="O154" s="1" t="s">
        <v>18505</v>
      </c>
      <c r="P154" s="1" t="s">
        <v>24</v>
      </c>
      <c r="Q154" s="1" t="s">
        <v>34</v>
      </c>
      <c r="R154" s="1" t="s">
        <v>24</v>
      </c>
      <c r="S154" s="1" t="s">
        <v>28</v>
      </c>
      <c r="T154" s="1" t="s">
        <v>29</v>
      </c>
      <c r="U154" s="1" t="s">
        <v>18506</v>
      </c>
      <c r="V154" s="1" t="s">
        <v>24</v>
      </c>
      <c r="W154" s="1" t="s">
        <v>33</v>
      </c>
    </row>
    <row r="155" spans="1:23" x14ac:dyDescent="0.2">
      <c r="A155" s="2" t="str">
        <f>"573.13012"</f>
        <v>573.13012</v>
      </c>
      <c r="B155" s="1" t="s">
        <v>3553</v>
      </c>
      <c r="C155" s="1" t="s">
        <v>1882</v>
      </c>
      <c r="D155" s="1" t="s">
        <v>3399</v>
      </c>
      <c r="E155" s="1" t="s">
        <v>19</v>
      </c>
      <c r="F155" s="1" t="s">
        <v>18515</v>
      </c>
      <c r="G155" s="1" t="s">
        <v>22</v>
      </c>
      <c r="H155" s="1" t="s">
        <v>21</v>
      </c>
      <c r="I155" s="1" t="s">
        <v>31</v>
      </c>
      <c r="J155" s="1" t="s">
        <v>19</v>
      </c>
      <c r="K155" s="1" t="s">
        <v>18510</v>
      </c>
      <c r="L155" s="1" t="s">
        <v>18505</v>
      </c>
      <c r="O155" s="1" t="s">
        <v>18502</v>
      </c>
      <c r="P155" s="1" t="s">
        <v>18504</v>
      </c>
      <c r="Q155" s="1" t="s">
        <v>26</v>
      </c>
      <c r="R155" s="1" t="s">
        <v>27</v>
      </c>
      <c r="S155" s="1" t="s">
        <v>28</v>
      </c>
      <c r="T155" s="1" t="s">
        <v>18516</v>
      </c>
      <c r="U155" s="1" t="s">
        <v>26</v>
      </c>
      <c r="V155" s="1" t="s">
        <v>18502</v>
      </c>
      <c r="W155" s="1" t="s">
        <v>33</v>
      </c>
    </row>
    <row r="156" spans="1:23" x14ac:dyDescent="0.2">
      <c r="A156" s="2" t="str">
        <f>"573.13013"</f>
        <v>573.13013</v>
      </c>
      <c r="B156" s="1" t="s">
        <v>3554</v>
      </c>
      <c r="C156" s="1" t="s">
        <v>1883</v>
      </c>
      <c r="D156" s="1" t="s">
        <v>3399</v>
      </c>
      <c r="E156" s="1" t="s">
        <v>19</v>
      </c>
      <c r="F156" s="1" t="s">
        <v>18515</v>
      </c>
      <c r="G156" s="1" t="s">
        <v>26</v>
      </c>
      <c r="H156" s="1" t="s">
        <v>26</v>
      </c>
      <c r="I156" s="1" t="s">
        <v>31</v>
      </c>
      <c r="J156" s="1" t="s">
        <v>19</v>
      </c>
      <c r="K156" s="1" t="s">
        <v>31</v>
      </c>
      <c r="L156" s="1" t="s">
        <v>31</v>
      </c>
      <c r="M156" s="1" t="s">
        <v>19</v>
      </c>
      <c r="N156" s="1" t="s">
        <v>31</v>
      </c>
      <c r="O156" s="1" t="s">
        <v>18507</v>
      </c>
      <c r="P156" s="1" t="s">
        <v>25</v>
      </c>
      <c r="Q156" s="1" t="s">
        <v>26</v>
      </c>
      <c r="R156" s="1" t="s">
        <v>27</v>
      </c>
      <c r="S156" s="1" t="s">
        <v>28</v>
      </c>
      <c r="T156" s="1" t="s">
        <v>18516</v>
      </c>
      <c r="U156" s="1" t="s">
        <v>26</v>
      </c>
      <c r="V156" s="1" t="s">
        <v>18507</v>
      </c>
      <c r="W156" s="1" t="s">
        <v>33</v>
      </c>
    </row>
    <row r="157" spans="1:23" x14ac:dyDescent="0.2">
      <c r="A157" s="2" t="str">
        <f>"573.13014"</f>
        <v>573.13014</v>
      </c>
      <c r="B157" s="1" t="s">
        <v>3555</v>
      </c>
      <c r="C157" s="1" t="s">
        <v>1884</v>
      </c>
      <c r="D157" s="1" t="s">
        <v>3399</v>
      </c>
      <c r="E157" s="1" t="s">
        <v>19</v>
      </c>
      <c r="F157" s="1" t="s">
        <v>36</v>
      </c>
      <c r="G157" s="1" t="s">
        <v>22</v>
      </c>
      <c r="H157" s="1" t="s">
        <v>21</v>
      </c>
      <c r="I157" s="1" t="s">
        <v>18505</v>
      </c>
      <c r="J157" s="1" t="s">
        <v>22</v>
      </c>
      <c r="K157" s="1" t="s">
        <v>22</v>
      </c>
      <c r="L157" s="1" t="s">
        <v>18509</v>
      </c>
      <c r="N157" s="1" t="s">
        <v>23</v>
      </c>
      <c r="O157" s="1" t="s">
        <v>24</v>
      </c>
      <c r="P157" s="1" t="s">
        <v>18504</v>
      </c>
      <c r="Q157" s="1" t="s">
        <v>34</v>
      </c>
      <c r="R157" s="1" t="s">
        <v>27</v>
      </c>
      <c r="S157" s="1" t="s">
        <v>28</v>
      </c>
      <c r="T157" s="1" t="s">
        <v>37</v>
      </c>
      <c r="U157" s="1" t="s">
        <v>24</v>
      </c>
      <c r="V157" s="1" t="s">
        <v>24</v>
      </c>
      <c r="W157" s="1" t="s">
        <v>33</v>
      </c>
    </row>
    <row r="158" spans="1:23" x14ac:dyDescent="0.2">
      <c r="A158" s="2" t="str">
        <f>"573.13015"</f>
        <v>573.13015</v>
      </c>
      <c r="B158" s="1" t="s">
        <v>3556</v>
      </c>
      <c r="C158" s="1" t="s">
        <v>1885</v>
      </c>
      <c r="D158" s="1" t="s">
        <v>3399</v>
      </c>
      <c r="E158" s="1" t="s">
        <v>19</v>
      </c>
      <c r="F158" s="1" t="s">
        <v>18521</v>
      </c>
      <c r="G158" s="1" t="s">
        <v>26</v>
      </c>
      <c r="H158" s="1" t="s">
        <v>26</v>
      </c>
      <c r="I158" s="1" t="s">
        <v>31</v>
      </c>
      <c r="J158" s="1" t="s">
        <v>19</v>
      </c>
      <c r="K158" s="1" t="s">
        <v>31</v>
      </c>
      <c r="L158" s="1" t="s">
        <v>31</v>
      </c>
      <c r="M158" s="1" t="s">
        <v>19</v>
      </c>
      <c r="N158" s="1" t="s">
        <v>31</v>
      </c>
      <c r="O158" s="1" t="s">
        <v>18507</v>
      </c>
      <c r="P158" s="1" t="s">
        <v>25</v>
      </c>
      <c r="Q158" s="1" t="s">
        <v>26</v>
      </c>
      <c r="R158" s="1" t="s">
        <v>27</v>
      </c>
      <c r="T158" s="1" t="s">
        <v>18516</v>
      </c>
      <c r="U158" s="1" t="s">
        <v>18505</v>
      </c>
      <c r="V158" s="1" t="s">
        <v>18507</v>
      </c>
      <c r="W158" s="1" t="s">
        <v>33</v>
      </c>
    </row>
    <row r="159" spans="1:23" x14ac:dyDescent="0.2">
      <c r="A159" s="2" t="str">
        <f>"573.13016"</f>
        <v>573.13016</v>
      </c>
      <c r="B159" s="1" t="s">
        <v>3557</v>
      </c>
      <c r="C159" s="1" t="s">
        <v>1886</v>
      </c>
      <c r="D159" s="1" t="s">
        <v>3399</v>
      </c>
      <c r="E159" s="1" t="s">
        <v>19</v>
      </c>
      <c r="F159" s="1" t="s">
        <v>20</v>
      </c>
      <c r="G159" s="1" t="s">
        <v>22</v>
      </c>
      <c r="H159" s="1" t="s">
        <v>21</v>
      </c>
      <c r="I159" s="1" t="s">
        <v>22</v>
      </c>
      <c r="J159" s="1" t="s">
        <v>18510</v>
      </c>
      <c r="K159" s="1" t="s">
        <v>22</v>
      </c>
      <c r="L159" s="1" t="s">
        <v>21</v>
      </c>
      <c r="M159" s="1" t="s">
        <v>22</v>
      </c>
      <c r="N159" s="1" t="s">
        <v>23</v>
      </c>
      <c r="O159" s="1" t="s">
        <v>24</v>
      </c>
      <c r="P159" s="1" t="s">
        <v>25</v>
      </c>
      <c r="Q159" s="1" t="s">
        <v>34</v>
      </c>
      <c r="R159" s="1" t="s">
        <v>27</v>
      </c>
      <c r="S159" s="1" t="s">
        <v>28</v>
      </c>
      <c r="T159" s="1" t="s">
        <v>37</v>
      </c>
      <c r="U159" s="1" t="s">
        <v>24</v>
      </c>
      <c r="V159" s="1" t="s">
        <v>24</v>
      </c>
      <c r="W159" s="1" t="s">
        <v>30</v>
      </c>
    </row>
    <row r="160" spans="1:23" x14ac:dyDescent="0.2">
      <c r="A160" s="2" t="str">
        <f>"573.13017"</f>
        <v>573.13017</v>
      </c>
      <c r="B160" s="1" t="s">
        <v>3558</v>
      </c>
      <c r="C160" s="1" t="s">
        <v>1887</v>
      </c>
      <c r="D160" s="1" t="s">
        <v>3399</v>
      </c>
      <c r="E160" s="1" t="s">
        <v>19</v>
      </c>
      <c r="F160" s="1" t="s">
        <v>20</v>
      </c>
      <c r="G160" s="1" t="s">
        <v>18510</v>
      </c>
      <c r="H160" s="1" t="s">
        <v>21</v>
      </c>
      <c r="I160" s="1" t="s">
        <v>22</v>
      </c>
      <c r="J160" s="1" t="s">
        <v>19</v>
      </c>
      <c r="K160" s="1" t="s">
        <v>22</v>
      </c>
      <c r="L160" s="1" t="s">
        <v>21</v>
      </c>
      <c r="N160" s="1" t="s">
        <v>31</v>
      </c>
      <c r="O160" s="1" t="s">
        <v>18507</v>
      </c>
      <c r="P160" s="1" t="s">
        <v>25</v>
      </c>
      <c r="Q160" s="1" t="s">
        <v>26</v>
      </c>
      <c r="R160" s="1" t="s">
        <v>27</v>
      </c>
      <c r="S160" s="1" t="s">
        <v>18508</v>
      </c>
      <c r="T160" s="1" t="s">
        <v>18515</v>
      </c>
      <c r="U160" s="1" t="s">
        <v>24</v>
      </c>
      <c r="V160" s="1" t="s">
        <v>18507</v>
      </c>
      <c r="W160" s="1" t="s">
        <v>30</v>
      </c>
    </row>
    <row r="161" spans="1:23" x14ac:dyDescent="0.2">
      <c r="A161" s="2" t="str">
        <f>"573.13018"</f>
        <v>573.13018</v>
      </c>
      <c r="B161" s="1" t="s">
        <v>3559</v>
      </c>
      <c r="C161" s="1" t="s">
        <v>1888</v>
      </c>
      <c r="D161" s="1" t="s">
        <v>3399</v>
      </c>
      <c r="E161" s="1" t="s">
        <v>19</v>
      </c>
      <c r="F161" s="1" t="s">
        <v>36</v>
      </c>
      <c r="G161" s="1" t="s">
        <v>18510</v>
      </c>
      <c r="H161" s="1" t="s">
        <v>21</v>
      </c>
      <c r="I161" s="1" t="s">
        <v>22</v>
      </c>
      <c r="J161" s="1" t="s">
        <v>19</v>
      </c>
      <c r="K161" s="1" t="s">
        <v>18502</v>
      </c>
      <c r="L161" s="1" t="s">
        <v>21</v>
      </c>
      <c r="N161" s="1" t="s">
        <v>23</v>
      </c>
      <c r="O161" s="1" t="s">
        <v>31</v>
      </c>
      <c r="P161" s="1" t="s">
        <v>18504</v>
      </c>
      <c r="Q161" s="1" t="s">
        <v>34</v>
      </c>
      <c r="R161" s="1" t="s">
        <v>27</v>
      </c>
      <c r="T161" s="1" t="s">
        <v>18515</v>
      </c>
      <c r="U161" s="1" t="s">
        <v>18505</v>
      </c>
      <c r="V161" s="1" t="s">
        <v>18507</v>
      </c>
      <c r="W161" s="1" t="s">
        <v>33</v>
      </c>
    </row>
    <row r="162" spans="1:23" x14ac:dyDescent="0.2">
      <c r="A162" s="2" t="str">
        <f>"573.13019"</f>
        <v>573.13019</v>
      </c>
      <c r="B162" s="1" t="s">
        <v>3560</v>
      </c>
      <c r="C162" s="1" t="s">
        <v>1889</v>
      </c>
      <c r="D162" s="1" t="s">
        <v>3399</v>
      </c>
      <c r="E162" s="1" t="s">
        <v>19</v>
      </c>
      <c r="F162" s="1" t="s">
        <v>20</v>
      </c>
      <c r="G162" s="1" t="s">
        <v>22</v>
      </c>
      <c r="H162" s="1" t="s">
        <v>21</v>
      </c>
      <c r="I162" s="1" t="s">
        <v>22</v>
      </c>
      <c r="J162" s="1" t="s">
        <v>22</v>
      </c>
      <c r="K162" s="1" t="s">
        <v>22</v>
      </c>
      <c r="L162" s="1" t="s">
        <v>21</v>
      </c>
      <c r="N162" s="1" t="s">
        <v>23</v>
      </c>
      <c r="O162" s="1" t="s">
        <v>18507</v>
      </c>
      <c r="P162" s="1" t="s">
        <v>24</v>
      </c>
      <c r="Q162" s="1" t="s">
        <v>18505</v>
      </c>
      <c r="R162" s="1" t="s">
        <v>24</v>
      </c>
      <c r="S162" s="1" t="s">
        <v>28</v>
      </c>
      <c r="T162" s="1" t="s">
        <v>29</v>
      </c>
      <c r="U162" s="1" t="s">
        <v>18505</v>
      </c>
      <c r="V162" s="1" t="s">
        <v>18507</v>
      </c>
      <c r="W162" s="1" t="s">
        <v>33</v>
      </c>
    </row>
    <row r="163" spans="1:23" x14ac:dyDescent="0.2">
      <c r="A163" s="2" t="str">
        <f>"573.13020"</f>
        <v>573.13020</v>
      </c>
      <c r="B163" s="1" t="s">
        <v>3561</v>
      </c>
      <c r="C163" s="1" t="s">
        <v>1890</v>
      </c>
      <c r="D163" s="1" t="s">
        <v>3399</v>
      </c>
      <c r="E163" s="1" t="s">
        <v>19</v>
      </c>
      <c r="F163" s="1" t="s">
        <v>18515</v>
      </c>
      <c r="G163" s="1" t="s">
        <v>26</v>
      </c>
      <c r="H163" s="1" t="s">
        <v>26</v>
      </c>
      <c r="I163" s="1" t="s">
        <v>31</v>
      </c>
      <c r="J163" s="1" t="s">
        <v>19</v>
      </c>
      <c r="K163" s="1" t="s">
        <v>31</v>
      </c>
      <c r="L163" s="1" t="s">
        <v>31</v>
      </c>
      <c r="M163" s="1" t="s">
        <v>19</v>
      </c>
      <c r="N163" s="1" t="s">
        <v>31</v>
      </c>
      <c r="O163" s="1" t="s">
        <v>18507</v>
      </c>
      <c r="P163" s="1" t="s">
        <v>18504</v>
      </c>
      <c r="Q163" s="1" t="s">
        <v>26</v>
      </c>
      <c r="R163" s="1" t="s">
        <v>27</v>
      </c>
      <c r="S163" s="1" t="s">
        <v>18508</v>
      </c>
      <c r="T163" s="1" t="s">
        <v>18516</v>
      </c>
      <c r="U163" s="1" t="s">
        <v>18505</v>
      </c>
      <c r="V163" s="1" t="s">
        <v>18507</v>
      </c>
      <c r="W163" s="1" t="s">
        <v>33</v>
      </c>
    </row>
    <row r="164" spans="1:23" x14ac:dyDescent="0.2">
      <c r="A164" s="2" t="str">
        <f>"573.13021"</f>
        <v>573.13021</v>
      </c>
      <c r="B164" s="1" t="s">
        <v>3562</v>
      </c>
      <c r="C164" s="1" t="s">
        <v>1891</v>
      </c>
      <c r="D164" s="1" t="s">
        <v>3399</v>
      </c>
      <c r="E164" s="1" t="s">
        <v>19</v>
      </c>
      <c r="F164" s="1" t="s">
        <v>18515</v>
      </c>
      <c r="G164" s="1" t="s">
        <v>22</v>
      </c>
      <c r="H164" s="1" t="s">
        <v>21</v>
      </c>
      <c r="I164" s="1" t="s">
        <v>18507</v>
      </c>
      <c r="J164" s="1" t="s">
        <v>19</v>
      </c>
      <c r="K164" s="1" t="s">
        <v>22</v>
      </c>
      <c r="L164" s="1" t="s">
        <v>21</v>
      </c>
      <c r="N164" s="1" t="s">
        <v>18507</v>
      </c>
      <c r="O164" s="1" t="s">
        <v>18507</v>
      </c>
      <c r="P164" s="1" t="s">
        <v>25</v>
      </c>
      <c r="Q164" s="1" t="s">
        <v>26</v>
      </c>
      <c r="R164" s="1" t="s">
        <v>27</v>
      </c>
      <c r="S164" s="1" t="s">
        <v>18509</v>
      </c>
      <c r="T164" s="1" t="s">
        <v>18516</v>
      </c>
      <c r="U164" s="1" t="s">
        <v>18505</v>
      </c>
      <c r="V164" s="1" t="s">
        <v>18507</v>
      </c>
      <c r="W164" s="1" t="s">
        <v>33</v>
      </c>
    </row>
    <row r="165" spans="1:23" x14ac:dyDescent="0.2">
      <c r="A165" s="2" t="str">
        <f>"573.13022"</f>
        <v>573.13022</v>
      </c>
      <c r="B165" s="1" t="s">
        <v>3563</v>
      </c>
      <c r="C165" s="1" t="s">
        <v>1892</v>
      </c>
      <c r="D165" s="1" t="s">
        <v>3399</v>
      </c>
      <c r="E165" s="1" t="s">
        <v>19</v>
      </c>
      <c r="F165" s="1" t="s">
        <v>18520</v>
      </c>
      <c r="G165" s="1" t="s">
        <v>26</v>
      </c>
      <c r="H165" s="1" t="s">
        <v>26</v>
      </c>
      <c r="I165" s="1" t="s">
        <v>31</v>
      </c>
      <c r="J165" s="1" t="s">
        <v>19</v>
      </c>
      <c r="K165" s="1" t="s">
        <v>31</v>
      </c>
      <c r="L165" s="1" t="s">
        <v>31</v>
      </c>
      <c r="M165" s="1" t="s">
        <v>19</v>
      </c>
      <c r="N165" s="1" t="s">
        <v>31</v>
      </c>
      <c r="O165" s="1" t="s">
        <v>18507</v>
      </c>
      <c r="P165" s="1" t="s">
        <v>18505</v>
      </c>
      <c r="Q165" s="1" t="s">
        <v>26</v>
      </c>
      <c r="R165" s="1" t="s">
        <v>27</v>
      </c>
      <c r="S165" s="1" t="s">
        <v>28</v>
      </c>
      <c r="T165" s="1" t="s">
        <v>35</v>
      </c>
      <c r="U165" s="1" t="s">
        <v>26</v>
      </c>
      <c r="V165" s="1" t="s">
        <v>18507</v>
      </c>
      <c r="W165" s="1" t="s">
        <v>33</v>
      </c>
    </row>
    <row r="166" spans="1:23" x14ac:dyDescent="0.2">
      <c r="A166" s="2" t="str">
        <f>"573.13023"</f>
        <v>573.13023</v>
      </c>
      <c r="B166" s="1" t="s">
        <v>3564</v>
      </c>
      <c r="C166" s="1" t="s">
        <v>1893</v>
      </c>
      <c r="D166" s="1" t="s">
        <v>3399</v>
      </c>
      <c r="E166" s="1" t="s">
        <v>18509</v>
      </c>
      <c r="F166" s="1" t="s">
        <v>20</v>
      </c>
      <c r="G166" s="1" t="s">
        <v>22</v>
      </c>
      <c r="H166" s="1" t="s">
        <v>21</v>
      </c>
      <c r="I166" s="1" t="s">
        <v>22</v>
      </c>
      <c r="J166" s="1" t="s">
        <v>18502</v>
      </c>
      <c r="K166" s="1" t="s">
        <v>22</v>
      </c>
      <c r="L166" s="1" t="s">
        <v>21</v>
      </c>
      <c r="N166" s="1" t="s">
        <v>23</v>
      </c>
      <c r="O166" s="1" t="s">
        <v>18506</v>
      </c>
      <c r="P166" s="1" t="s">
        <v>25</v>
      </c>
      <c r="Q166" s="1" t="s">
        <v>34</v>
      </c>
      <c r="R166" s="1" t="s">
        <v>27</v>
      </c>
      <c r="T166" s="1" t="s">
        <v>29</v>
      </c>
      <c r="U166" s="1" t="s">
        <v>18502</v>
      </c>
      <c r="V166" s="1" t="s">
        <v>24</v>
      </c>
      <c r="W166" s="1" t="s">
        <v>30</v>
      </c>
    </row>
    <row r="167" spans="1:23" x14ac:dyDescent="0.2">
      <c r="A167" s="2" t="str">
        <f>"573.13024"</f>
        <v>573.13024</v>
      </c>
      <c r="B167" s="1" t="s">
        <v>3565</v>
      </c>
      <c r="C167" s="1" t="s">
        <v>1894</v>
      </c>
      <c r="D167" s="1" t="s">
        <v>3399</v>
      </c>
      <c r="E167" s="1" t="s">
        <v>19</v>
      </c>
      <c r="F167" s="1" t="s">
        <v>20</v>
      </c>
      <c r="G167" s="1" t="s">
        <v>22</v>
      </c>
      <c r="H167" s="1" t="s">
        <v>21</v>
      </c>
      <c r="I167" s="1" t="s">
        <v>22</v>
      </c>
      <c r="J167" s="1" t="s">
        <v>22</v>
      </c>
      <c r="K167" s="1" t="s">
        <v>22</v>
      </c>
      <c r="L167" s="1" t="s">
        <v>21</v>
      </c>
      <c r="N167" s="1" t="s">
        <v>23</v>
      </c>
      <c r="O167" s="1" t="s">
        <v>24</v>
      </c>
      <c r="P167" s="1" t="s">
        <v>24</v>
      </c>
      <c r="Q167" s="1" t="s">
        <v>34</v>
      </c>
      <c r="R167" s="1" t="s">
        <v>24</v>
      </c>
      <c r="T167" s="1" t="s">
        <v>29</v>
      </c>
      <c r="U167" s="1" t="s">
        <v>24</v>
      </c>
      <c r="V167" s="1" t="s">
        <v>18502</v>
      </c>
      <c r="W167" s="1" t="s">
        <v>33</v>
      </c>
    </row>
    <row r="168" spans="1:23" x14ac:dyDescent="0.2">
      <c r="A168" s="2" t="str">
        <f>"573.13025"</f>
        <v>573.13025</v>
      </c>
      <c r="B168" s="1" t="s">
        <v>3566</v>
      </c>
      <c r="C168" s="1" t="s">
        <v>1895</v>
      </c>
      <c r="D168" s="1" t="s">
        <v>3399</v>
      </c>
      <c r="E168" s="1" t="s">
        <v>19</v>
      </c>
      <c r="F168" s="1" t="s">
        <v>20</v>
      </c>
      <c r="G168" s="1" t="s">
        <v>22</v>
      </c>
      <c r="H168" s="1" t="s">
        <v>21</v>
      </c>
      <c r="I168" s="1" t="s">
        <v>18502</v>
      </c>
      <c r="J168" s="1" t="s">
        <v>19</v>
      </c>
      <c r="K168" s="1" t="s">
        <v>22</v>
      </c>
      <c r="L168" s="1" t="s">
        <v>21</v>
      </c>
      <c r="N168" s="1" t="s">
        <v>23</v>
      </c>
      <c r="O168" s="1" t="s">
        <v>24</v>
      </c>
      <c r="P168" s="1" t="s">
        <v>18505</v>
      </c>
      <c r="Q168" s="1" t="s">
        <v>26</v>
      </c>
      <c r="R168" s="1" t="s">
        <v>18503</v>
      </c>
      <c r="T168" s="1" t="s">
        <v>38</v>
      </c>
      <c r="U168" s="1" t="s">
        <v>24</v>
      </c>
      <c r="V168" s="1" t="s">
        <v>24</v>
      </c>
      <c r="W168" s="1" t="s">
        <v>30</v>
      </c>
    </row>
    <row r="169" spans="1:23" x14ac:dyDescent="0.2">
      <c r="A169" s="2" t="str">
        <f>"573.13026"</f>
        <v>573.13026</v>
      </c>
      <c r="B169" s="1" t="s">
        <v>3567</v>
      </c>
      <c r="C169" s="1" t="s">
        <v>1896</v>
      </c>
      <c r="D169" s="1" t="s">
        <v>3399</v>
      </c>
      <c r="E169" s="1" t="s">
        <v>19</v>
      </c>
      <c r="F169" s="1" t="s">
        <v>18515</v>
      </c>
      <c r="G169" s="1" t="s">
        <v>26</v>
      </c>
      <c r="H169" s="1" t="s">
        <v>18510</v>
      </c>
      <c r="I169" s="1" t="s">
        <v>31</v>
      </c>
      <c r="J169" s="1" t="s">
        <v>19</v>
      </c>
      <c r="K169" s="1" t="s">
        <v>31</v>
      </c>
      <c r="L169" s="1" t="s">
        <v>31</v>
      </c>
      <c r="M169" s="1" t="s">
        <v>19</v>
      </c>
      <c r="N169" s="1" t="s">
        <v>31</v>
      </c>
      <c r="O169" s="1" t="s">
        <v>18507</v>
      </c>
      <c r="P169" s="1" t="s">
        <v>18505</v>
      </c>
      <c r="Q169" s="1" t="s">
        <v>26</v>
      </c>
      <c r="R169" s="1" t="s">
        <v>27</v>
      </c>
      <c r="S169" s="1" t="s">
        <v>18509</v>
      </c>
      <c r="T169" s="1" t="s">
        <v>18516</v>
      </c>
      <c r="U169" s="1" t="s">
        <v>18505</v>
      </c>
      <c r="V169" s="1" t="s">
        <v>18507</v>
      </c>
      <c r="W169" s="1" t="s">
        <v>33</v>
      </c>
    </row>
    <row r="170" spans="1:23" x14ac:dyDescent="0.2">
      <c r="A170" s="2" t="str">
        <f>"573.13027"</f>
        <v>573.13027</v>
      </c>
      <c r="B170" s="1" t="s">
        <v>3568</v>
      </c>
      <c r="C170" s="1" t="s">
        <v>1897</v>
      </c>
      <c r="D170" s="1" t="s">
        <v>3399</v>
      </c>
      <c r="E170" s="1" t="s">
        <v>19</v>
      </c>
      <c r="F170" s="1" t="s">
        <v>36</v>
      </c>
      <c r="G170" s="1" t="s">
        <v>26</v>
      </c>
      <c r="H170" s="1" t="s">
        <v>18505</v>
      </c>
      <c r="I170" s="1" t="s">
        <v>31</v>
      </c>
      <c r="J170" s="1" t="s">
        <v>19</v>
      </c>
      <c r="K170" s="1" t="s">
        <v>31</v>
      </c>
      <c r="L170" s="1" t="s">
        <v>31</v>
      </c>
      <c r="M170" s="1" t="s">
        <v>19</v>
      </c>
      <c r="N170" s="1" t="s">
        <v>31</v>
      </c>
      <c r="O170" s="1" t="s">
        <v>18507</v>
      </c>
      <c r="P170" s="1" t="s">
        <v>25</v>
      </c>
      <c r="Q170" s="1" t="s">
        <v>26</v>
      </c>
      <c r="R170" s="1" t="s">
        <v>27</v>
      </c>
      <c r="S170" s="1" t="s">
        <v>28</v>
      </c>
      <c r="T170" s="1" t="s">
        <v>35</v>
      </c>
      <c r="U170" s="1" t="s">
        <v>24</v>
      </c>
      <c r="V170" s="1" t="s">
        <v>18507</v>
      </c>
      <c r="W170" s="1" t="s">
        <v>33</v>
      </c>
    </row>
    <row r="171" spans="1:23" x14ac:dyDescent="0.2">
      <c r="A171" s="2" t="str">
        <f>"573.13028"</f>
        <v>573.13028</v>
      </c>
      <c r="B171" s="1" t="s">
        <v>3569</v>
      </c>
      <c r="C171" s="1" t="s">
        <v>1898</v>
      </c>
      <c r="D171" s="1" t="s">
        <v>3399</v>
      </c>
      <c r="E171" s="1" t="s">
        <v>19</v>
      </c>
      <c r="F171" s="1" t="s">
        <v>20</v>
      </c>
      <c r="G171" s="1" t="s">
        <v>22</v>
      </c>
      <c r="H171" s="1" t="s">
        <v>21</v>
      </c>
      <c r="I171" s="1" t="s">
        <v>22</v>
      </c>
      <c r="J171" s="1" t="s">
        <v>19</v>
      </c>
      <c r="K171" s="1" t="s">
        <v>22</v>
      </c>
      <c r="L171" s="1" t="s">
        <v>21</v>
      </c>
      <c r="N171" s="1" t="s">
        <v>23</v>
      </c>
      <c r="O171" s="1" t="s">
        <v>24</v>
      </c>
      <c r="P171" s="1" t="s">
        <v>25</v>
      </c>
      <c r="Q171" s="1" t="s">
        <v>34</v>
      </c>
      <c r="R171" s="1" t="s">
        <v>27</v>
      </c>
      <c r="S171" s="1" t="s">
        <v>28</v>
      </c>
      <c r="T171" s="1" t="s">
        <v>29</v>
      </c>
      <c r="U171" s="1" t="s">
        <v>18505</v>
      </c>
      <c r="V171" s="1" t="s">
        <v>18502</v>
      </c>
      <c r="W171" s="1" t="s">
        <v>33</v>
      </c>
    </row>
    <row r="172" spans="1:23" x14ac:dyDescent="0.2">
      <c r="A172" s="2" t="str">
        <f>"573.13029"</f>
        <v>573.13029</v>
      </c>
      <c r="B172" s="1" t="s">
        <v>3570</v>
      </c>
      <c r="C172" s="1" t="s">
        <v>1899</v>
      </c>
      <c r="D172" s="1" t="s">
        <v>3399</v>
      </c>
      <c r="E172" s="1" t="s">
        <v>19</v>
      </c>
      <c r="F172" s="1" t="s">
        <v>18521</v>
      </c>
      <c r="G172" s="1" t="s">
        <v>26</v>
      </c>
      <c r="H172" s="1" t="s">
        <v>26</v>
      </c>
      <c r="I172" s="1" t="s">
        <v>31</v>
      </c>
      <c r="J172" s="1" t="s">
        <v>19</v>
      </c>
      <c r="K172" s="1" t="s">
        <v>31</v>
      </c>
      <c r="L172" s="1" t="s">
        <v>31</v>
      </c>
      <c r="M172" s="1" t="s">
        <v>19</v>
      </c>
      <c r="N172" s="1" t="s">
        <v>31</v>
      </c>
      <c r="O172" s="1" t="s">
        <v>31</v>
      </c>
      <c r="P172" s="1" t="s">
        <v>25</v>
      </c>
      <c r="Q172" s="1" t="s">
        <v>26</v>
      </c>
      <c r="R172" s="1" t="s">
        <v>27</v>
      </c>
      <c r="S172" s="1" t="s">
        <v>18508</v>
      </c>
      <c r="T172" s="1" t="s">
        <v>35</v>
      </c>
      <c r="U172" s="1" t="s">
        <v>24</v>
      </c>
      <c r="V172" s="1" t="s">
        <v>18507</v>
      </c>
      <c r="W172" s="1" t="s">
        <v>30</v>
      </c>
    </row>
    <row r="173" spans="1:23" x14ac:dyDescent="0.2">
      <c r="A173" s="2" t="str">
        <f>"573.13031"</f>
        <v>573.13031</v>
      </c>
      <c r="B173" s="1" t="s">
        <v>3571</v>
      </c>
      <c r="C173" s="1" t="s">
        <v>1900</v>
      </c>
      <c r="D173" s="1" t="s">
        <v>3399</v>
      </c>
      <c r="E173" s="1" t="s">
        <v>40</v>
      </c>
      <c r="F173" s="1" t="s">
        <v>20</v>
      </c>
      <c r="G173" s="1" t="s">
        <v>22</v>
      </c>
      <c r="H173" s="1" t="s">
        <v>22</v>
      </c>
      <c r="I173" s="1" t="s">
        <v>22</v>
      </c>
      <c r="J173" s="1" t="s">
        <v>19</v>
      </c>
      <c r="K173" s="1" t="s">
        <v>22</v>
      </c>
      <c r="L173" s="1" t="s">
        <v>21</v>
      </c>
      <c r="M173" s="1" t="s">
        <v>22</v>
      </c>
      <c r="N173" s="1" t="s">
        <v>23</v>
      </c>
      <c r="O173" s="1" t="s">
        <v>24</v>
      </c>
      <c r="P173" s="1" t="s">
        <v>26</v>
      </c>
      <c r="Q173" s="1" t="s">
        <v>26</v>
      </c>
      <c r="R173" s="1" t="s">
        <v>26</v>
      </c>
      <c r="T173" s="1" t="s">
        <v>38</v>
      </c>
      <c r="U173" s="1" t="s">
        <v>24</v>
      </c>
      <c r="V173" s="1" t="s">
        <v>24</v>
      </c>
      <c r="W173" s="1" t="s">
        <v>30</v>
      </c>
    </row>
    <row r="174" spans="1:23" x14ac:dyDescent="0.2">
      <c r="A174" s="2" t="str">
        <f>"573.13032"</f>
        <v>573.13032</v>
      </c>
      <c r="B174" s="1" t="s">
        <v>3572</v>
      </c>
      <c r="C174" s="1" t="s">
        <v>1901</v>
      </c>
      <c r="D174" s="1" t="s">
        <v>3399</v>
      </c>
      <c r="E174" s="1" t="s">
        <v>40</v>
      </c>
      <c r="F174" s="1" t="s">
        <v>20</v>
      </c>
      <c r="G174" s="1" t="s">
        <v>22</v>
      </c>
      <c r="H174" s="1" t="s">
        <v>22</v>
      </c>
      <c r="J174" s="1" t="s">
        <v>19</v>
      </c>
      <c r="K174" s="1" t="s">
        <v>18510</v>
      </c>
      <c r="L174" s="1" t="s">
        <v>21</v>
      </c>
      <c r="M174" s="1" t="s">
        <v>22</v>
      </c>
      <c r="N174" s="1" t="s">
        <v>18505</v>
      </c>
      <c r="O174" s="1" t="s">
        <v>24</v>
      </c>
      <c r="P174" s="1" t="s">
        <v>26</v>
      </c>
      <c r="Q174" s="1" t="s">
        <v>26</v>
      </c>
      <c r="R174" s="1" t="s">
        <v>26</v>
      </c>
      <c r="S174" s="1" t="s">
        <v>32</v>
      </c>
      <c r="T174" s="1" t="s">
        <v>39</v>
      </c>
      <c r="U174" s="1" t="s">
        <v>24</v>
      </c>
      <c r="V174" s="1" t="s">
        <v>24</v>
      </c>
      <c r="W174" s="1" t="s">
        <v>30</v>
      </c>
    </row>
    <row r="175" spans="1:23" x14ac:dyDescent="0.2">
      <c r="A175" s="2" t="str">
        <f>"573.13033"</f>
        <v>573.13033</v>
      </c>
      <c r="B175" s="1" t="s">
        <v>3573</v>
      </c>
      <c r="C175" s="1" t="s">
        <v>1902</v>
      </c>
      <c r="D175" s="1" t="s">
        <v>3399</v>
      </c>
      <c r="E175" s="1" t="s">
        <v>40</v>
      </c>
      <c r="F175" s="1" t="s">
        <v>20</v>
      </c>
      <c r="G175" s="1" t="s">
        <v>22</v>
      </c>
      <c r="H175" s="1" t="s">
        <v>22</v>
      </c>
      <c r="I175" s="1" t="s">
        <v>26</v>
      </c>
      <c r="J175" s="1" t="s">
        <v>22</v>
      </c>
      <c r="K175" s="1" t="s">
        <v>22</v>
      </c>
      <c r="L175" s="1" t="s">
        <v>21</v>
      </c>
      <c r="M175" s="1" t="s">
        <v>22</v>
      </c>
      <c r="N175" s="1" t="s">
        <v>23</v>
      </c>
      <c r="O175" s="1" t="s">
        <v>24</v>
      </c>
      <c r="P175" s="1" t="s">
        <v>26</v>
      </c>
      <c r="Q175" s="1" t="s">
        <v>34</v>
      </c>
      <c r="R175" s="1" t="s">
        <v>26</v>
      </c>
      <c r="T175" s="1" t="s">
        <v>37</v>
      </c>
      <c r="U175" s="1" t="s">
        <v>24</v>
      </c>
      <c r="V175" s="1" t="s">
        <v>41</v>
      </c>
      <c r="W175" s="1" t="s">
        <v>30</v>
      </c>
    </row>
    <row r="176" spans="1:23" x14ac:dyDescent="0.2">
      <c r="A176" s="2" t="str">
        <f>"573.13034"</f>
        <v>573.13034</v>
      </c>
      <c r="B176" s="1" t="s">
        <v>3574</v>
      </c>
      <c r="C176" s="1" t="s">
        <v>1903</v>
      </c>
      <c r="D176" s="1" t="s">
        <v>3399</v>
      </c>
      <c r="E176" s="1" t="s">
        <v>21</v>
      </c>
      <c r="F176" s="1" t="s">
        <v>20</v>
      </c>
      <c r="G176" s="1" t="s">
        <v>22</v>
      </c>
      <c r="H176" s="1" t="s">
        <v>22</v>
      </c>
      <c r="J176" s="1" t="s">
        <v>22</v>
      </c>
      <c r="K176" s="1" t="s">
        <v>22</v>
      </c>
      <c r="L176" s="1" t="s">
        <v>21</v>
      </c>
      <c r="M176" s="1" t="s">
        <v>22</v>
      </c>
      <c r="N176" s="1" t="s">
        <v>23</v>
      </c>
      <c r="O176" s="1" t="s">
        <v>18506</v>
      </c>
      <c r="P176" s="1" t="s">
        <v>18502</v>
      </c>
      <c r="Q176" s="1" t="s">
        <v>34</v>
      </c>
      <c r="R176" s="1" t="s">
        <v>24</v>
      </c>
      <c r="S176" s="1" t="s">
        <v>28</v>
      </c>
      <c r="T176" s="1" t="s">
        <v>29</v>
      </c>
      <c r="U176" s="1" t="s">
        <v>18506</v>
      </c>
      <c r="V176" s="1" t="s">
        <v>24</v>
      </c>
      <c r="W176" s="1" t="s">
        <v>30</v>
      </c>
    </row>
    <row r="177" spans="1:23" x14ac:dyDescent="0.2">
      <c r="A177" s="2" t="str">
        <f>"573.13035"</f>
        <v>573.13035</v>
      </c>
      <c r="B177" s="1" t="s">
        <v>3575</v>
      </c>
      <c r="C177" s="1" t="s">
        <v>1904</v>
      </c>
      <c r="D177" s="1" t="s">
        <v>3399</v>
      </c>
      <c r="E177" s="1" t="s">
        <v>40</v>
      </c>
      <c r="F177" s="1" t="s">
        <v>20</v>
      </c>
      <c r="G177" s="1" t="s">
        <v>22</v>
      </c>
      <c r="H177" s="1" t="s">
        <v>22</v>
      </c>
      <c r="I177" s="1" t="s">
        <v>18506</v>
      </c>
      <c r="J177" s="1" t="s">
        <v>22</v>
      </c>
      <c r="K177" s="1" t="s">
        <v>22</v>
      </c>
      <c r="L177" s="1" t="s">
        <v>21</v>
      </c>
      <c r="M177" s="1" t="s">
        <v>22</v>
      </c>
      <c r="N177" s="1" t="s">
        <v>23</v>
      </c>
      <c r="O177" s="1" t="s">
        <v>24</v>
      </c>
      <c r="P177" s="1" t="s">
        <v>26</v>
      </c>
      <c r="Q177" s="1" t="s">
        <v>34</v>
      </c>
      <c r="R177" s="1" t="s">
        <v>26</v>
      </c>
      <c r="S177" s="1" t="s">
        <v>28</v>
      </c>
      <c r="T177" s="1" t="s">
        <v>29</v>
      </c>
      <c r="U177" s="1" t="s">
        <v>24</v>
      </c>
      <c r="V177" s="1" t="s">
        <v>24</v>
      </c>
      <c r="W177" s="1" t="s">
        <v>30</v>
      </c>
    </row>
    <row r="178" spans="1:23" x14ac:dyDescent="0.2">
      <c r="A178" s="2" t="str">
        <f>"573.13036"</f>
        <v>573.13036</v>
      </c>
      <c r="B178" s="1" t="s">
        <v>3576</v>
      </c>
      <c r="C178" s="1" t="s">
        <v>1905</v>
      </c>
      <c r="D178" s="1" t="s">
        <v>3399</v>
      </c>
      <c r="E178" s="1" t="s">
        <v>18510</v>
      </c>
      <c r="F178" s="1" t="s">
        <v>20</v>
      </c>
      <c r="G178" s="1" t="s">
        <v>22</v>
      </c>
      <c r="H178" s="1" t="s">
        <v>22</v>
      </c>
      <c r="I178" s="1" t="s">
        <v>22</v>
      </c>
      <c r="J178" s="1" t="s">
        <v>19</v>
      </c>
      <c r="K178" s="1" t="s">
        <v>18510</v>
      </c>
      <c r="L178" s="1" t="s">
        <v>21</v>
      </c>
      <c r="M178" s="1" t="s">
        <v>22</v>
      </c>
      <c r="N178" s="1" t="s">
        <v>23</v>
      </c>
      <c r="O178" s="1" t="s">
        <v>24</v>
      </c>
      <c r="P178" s="1" t="s">
        <v>26</v>
      </c>
      <c r="Q178" s="1" t="s">
        <v>26</v>
      </c>
      <c r="R178" s="1" t="s">
        <v>26</v>
      </c>
      <c r="T178" s="1" t="s">
        <v>29</v>
      </c>
      <c r="U178" s="1" t="s">
        <v>24</v>
      </c>
      <c r="V178" s="1" t="s">
        <v>24</v>
      </c>
      <c r="W178" s="1" t="s">
        <v>30</v>
      </c>
    </row>
    <row r="179" spans="1:23" x14ac:dyDescent="0.2">
      <c r="A179" s="2" t="str">
        <f>"573.13037"</f>
        <v>573.13037</v>
      </c>
      <c r="B179" s="1" t="s">
        <v>3577</v>
      </c>
      <c r="C179" s="1" t="s">
        <v>1906</v>
      </c>
      <c r="D179" s="1" t="s">
        <v>3399</v>
      </c>
      <c r="E179" s="1" t="s">
        <v>21</v>
      </c>
      <c r="F179" s="1" t="s">
        <v>20</v>
      </c>
      <c r="G179" s="1" t="s">
        <v>22</v>
      </c>
      <c r="H179" s="1" t="s">
        <v>22</v>
      </c>
      <c r="I179" s="1" t="s">
        <v>22</v>
      </c>
      <c r="J179" s="1" t="s">
        <v>22</v>
      </c>
      <c r="K179" s="1" t="s">
        <v>22</v>
      </c>
      <c r="L179" s="1" t="s">
        <v>21</v>
      </c>
      <c r="M179" s="1" t="s">
        <v>22</v>
      </c>
      <c r="N179" s="1" t="s">
        <v>23</v>
      </c>
      <c r="O179" s="1" t="s">
        <v>24</v>
      </c>
      <c r="P179" s="1" t="s">
        <v>24</v>
      </c>
      <c r="Q179" s="1" t="s">
        <v>34</v>
      </c>
      <c r="R179" s="1" t="s">
        <v>24</v>
      </c>
      <c r="S179" s="1" t="s">
        <v>28</v>
      </c>
      <c r="T179" s="1" t="s">
        <v>29</v>
      </c>
      <c r="U179" s="1" t="s">
        <v>18506</v>
      </c>
      <c r="V179" s="1" t="s">
        <v>24</v>
      </c>
      <c r="W179" s="1" t="s">
        <v>30</v>
      </c>
    </row>
    <row r="180" spans="1:23" x14ac:dyDescent="0.2">
      <c r="A180" s="2" t="str">
        <f>"573.13038"</f>
        <v>573.13038</v>
      </c>
      <c r="B180" s="1" t="s">
        <v>3578</v>
      </c>
      <c r="C180" s="1" t="s">
        <v>1907</v>
      </c>
      <c r="D180" s="1" t="s">
        <v>3399</v>
      </c>
      <c r="E180" s="1" t="s">
        <v>40</v>
      </c>
      <c r="F180" s="1" t="s">
        <v>20</v>
      </c>
      <c r="G180" s="1" t="s">
        <v>22</v>
      </c>
      <c r="H180" s="1" t="s">
        <v>22</v>
      </c>
      <c r="I180" s="1" t="s">
        <v>22</v>
      </c>
      <c r="J180" s="1" t="s">
        <v>19</v>
      </c>
      <c r="K180" s="1" t="s">
        <v>18510</v>
      </c>
      <c r="L180" s="1" t="s">
        <v>21</v>
      </c>
      <c r="M180" s="1" t="s">
        <v>22</v>
      </c>
      <c r="N180" s="1" t="s">
        <v>18505</v>
      </c>
      <c r="O180" s="1" t="s">
        <v>24</v>
      </c>
      <c r="P180" s="1" t="s">
        <v>26</v>
      </c>
      <c r="Q180" s="1" t="s">
        <v>26</v>
      </c>
      <c r="R180" s="1" t="s">
        <v>26</v>
      </c>
      <c r="S180" s="1" t="s">
        <v>18509</v>
      </c>
      <c r="T180" s="1" t="s">
        <v>18515</v>
      </c>
      <c r="U180" s="1" t="s">
        <v>24</v>
      </c>
      <c r="V180" s="1" t="s">
        <v>24</v>
      </c>
      <c r="W180" s="1" t="s">
        <v>30</v>
      </c>
    </row>
    <row r="181" spans="1:23" x14ac:dyDescent="0.2">
      <c r="A181" s="2" t="str">
        <f>"573.13039"</f>
        <v>573.13039</v>
      </c>
      <c r="B181" s="1" t="s">
        <v>3579</v>
      </c>
      <c r="C181" s="1" t="s">
        <v>1908</v>
      </c>
      <c r="D181" s="1" t="s">
        <v>3399</v>
      </c>
      <c r="E181" s="1" t="s">
        <v>21</v>
      </c>
      <c r="F181" s="1" t="s">
        <v>20</v>
      </c>
      <c r="G181" s="1" t="s">
        <v>22</v>
      </c>
      <c r="H181" s="1" t="s">
        <v>22</v>
      </c>
      <c r="I181" s="1" t="s">
        <v>22</v>
      </c>
      <c r="J181" s="1" t="s">
        <v>22</v>
      </c>
      <c r="K181" s="1" t="s">
        <v>22</v>
      </c>
      <c r="L181" s="1" t="s">
        <v>21</v>
      </c>
      <c r="M181" s="1" t="s">
        <v>22</v>
      </c>
      <c r="N181" s="1" t="s">
        <v>23</v>
      </c>
      <c r="O181" s="1" t="s">
        <v>18506</v>
      </c>
      <c r="P181" s="1" t="s">
        <v>24</v>
      </c>
      <c r="Q181" s="1" t="s">
        <v>34</v>
      </c>
      <c r="R181" s="1" t="s">
        <v>24</v>
      </c>
      <c r="S181" s="1" t="s">
        <v>28</v>
      </c>
      <c r="T181" s="1" t="s">
        <v>29</v>
      </c>
      <c r="U181" s="1" t="s">
        <v>18506</v>
      </c>
      <c r="V181" s="1" t="s">
        <v>24</v>
      </c>
      <c r="W181" s="1" t="s">
        <v>30</v>
      </c>
    </row>
    <row r="182" spans="1:23" x14ac:dyDescent="0.2">
      <c r="A182" s="2" t="str">
        <f>"573.13040"</f>
        <v>573.13040</v>
      </c>
      <c r="B182" s="1" t="s">
        <v>3580</v>
      </c>
      <c r="C182" s="1" t="s">
        <v>1909</v>
      </c>
      <c r="D182" s="1" t="s">
        <v>3399</v>
      </c>
      <c r="E182" s="1" t="s">
        <v>18509</v>
      </c>
      <c r="F182" s="1" t="s">
        <v>20</v>
      </c>
      <c r="G182" s="1" t="s">
        <v>22</v>
      </c>
      <c r="H182" s="1" t="s">
        <v>22</v>
      </c>
      <c r="J182" s="1" t="s">
        <v>18502</v>
      </c>
      <c r="K182" s="1" t="s">
        <v>22</v>
      </c>
      <c r="L182" s="1" t="s">
        <v>21</v>
      </c>
      <c r="M182" s="1" t="s">
        <v>22</v>
      </c>
      <c r="N182" s="1" t="s">
        <v>23</v>
      </c>
      <c r="O182" s="1" t="s">
        <v>41</v>
      </c>
      <c r="P182" s="1" t="s">
        <v>26</v>
      </c>
      <c r="Q182" s="1" t="s">
        <v>34</v>
      </c>
      <c r="R182" s="1" t="s">
        <v>26</v>
      </c>
      <c r="S182" s="1" t="s">
        <v>28</v>
      </c>
      <c r="T182" s="1" t="s">
        <v>38</v>
      </c>
      <c r="U182" s="1" t="s">
        <v>18506</v>
      </c>
      <c r="V182" s="1" t="s">
        <v>24</v>
      </c>
      <c r="W182" s="1" t="s">
        <v>30</v>
      </c>
    </row>
    <row r="183" spans="1:23" x14ac:dyDescent="0.2">
      <c r="A183" s="2" t="str">
        <f>"573.13041"</f>
        <v>573.13041</v>
      </c>
      <c r="B183" s="1" t="s">
        <v>3581</v>
      </c>
      <c r="C183" s="1" t="s">
        <v>1910</v>
      </c>
      <c r="D183" s="1" t="s">
        <v>3399</v>
      </c>
      <c r="E183" s="1" t="s">
        <v>21</v>
      </c>
      <c r="F183" s="1" t="s">
        <v>20</v>
      </c>
      <c r="G183" s="1" t="s">
        <v>18502</v>
      </c>
      <c r="H183" s="1" t="s">
        <v>22</v>
      </c>
      <c r="I183" s="1" t="s">
        <v>18502</v>
      </c>
      <c r="J183" s="1" t="s">
        <v>18510</v>
      </c>
      <c r="K183" s="1" t="s">
        <v>22</v>
      </c>
      <c r="L183" s="1" t="s">
        <v>41</v>
      </c>
      <c r="M183" s="1" t="s">
        <v>22</v>
      </c>
      <c r="N183" s="1" t="s">
        <v>23</v>
      </c>
      <c r="O183" s="1" t="s">
        <v>18502</v>
      </c>
      <c r="P183" s="1" t="s">
        <v>26</v>
      </c>
      <c r="Q183" s="1" t="s">
        <v>34</v>
      </c>
      <c r="R183" s="1" t="s">
        <v>26</v>
      </c>
      <c r="T183" s="1" t="s">
        <v>29</v>
      </c>
      <c r="U183" s="1" t="s">
        <v>18506</v>
      </c>
      <c r="V183" s="1" t="s">
        <v>24</v>
      </c>
      <c r="W183" s="1" t="s">
        <v>30</v>
      </c>
    </row>
    <row r="184" spans="1:23" x14ac:dyDescent="0.2">
      <c r="A184" s="2" t="str">
        <f>"573.13042"</f>
        <v>573.13042</v>
      </c>
      <c r="B184" s="1" t="s">
        <v>3582</v>
      </c>
      <c r="C184" s="1" t="s">
        <v>1911</v>
      </c>
      <c r="D184" s="1" t="s">
        <v>3399</v>
      </c>
      <c r="E184" s="1" t="s">
        <v>18509</v>
      </c>
      <c r="F184" s="1" t="s">
        <v>20</v>
      </c>
      <c r="G184" s="1" t="s">
        <v>22</v>
      </c>
      <c r="H184" s="1" t="s">
        <v>22</v>
      </c>
      <c r="I184" s="1" t="s">
        <v>18510</v>
      </c>
      <c r="J184" s="1" t="s">
        <v>22</v>
      </c>
      <c r="K184" s="1" t="s">
        <v>22</v>
      </c>
      <c r="L184" s="1" t="s">
        <v>21</v>
      </c>
      <c r="M184" s="1" t="s">
        <v>22</v>
      </c>
      <c r="N184" s="1" t="s">
        <v>23</v>
      </c>
      <c r="O184" s="1" t="s">
        <v>18506</v>
      </c>
      <c r="P184" s="1" t="s">
        <v>24</v>
      </c>
      <c r="Q184" s="1" t="s">
        <v>34</v>
      </c>
      <c r="R184" s="1" t="s">
        <v>24</v>
      </c>
      <c r="S184" s="1" t="s">
        <v>28</v>
      </c>
      <c r="T184" s="1" t="s">
        <v>29</v>
      </c>
      <c r="U184" s="1" t="s">
        <v>18506</v>
      </c>
      <c r="V184" s="1" t="s">
        <v>24</v>
      </c>
      <c r="W184" s="1" t="s">
        <v>30</v>
      </c>
    </row>
    <row r="185" spans="1:23" x14ac:dyDescent="0.2">
      <c r="A185" s="2" t="str">
        <f>"573.13043"</f>
        <v>573.13043</v>
      </c>
      <c r="B185" s="1" t="s">
        <v>3583</v>
      </c>
      <c r="C185" s="1" t="s">
        <v>1912</v>
      </c>
      <c r="D185" s="1" t="s">
        <v>3399</v>
      </c>
      <c r="E185" s="1" t="s">
        <v>40</v>
      </c>
      <c r="F185" s="1" t="s">
        <v>20</v>
      </c>
      <c r="G185" s="1" t="s">
        <v>18506</v>
      </c>
      <c r="H185" s="1" t="s">
        <v>22</v>
      </c>
      <c r="J185" s="1" t="s">
        <v>22</v>
      </c>
      <c r="K185" s="1" t="s">
        <v>22</v>
      </c>
      <c r="L185" s="1" t="s">
        <v>21</v>
      </c>
      <c r="M185" s="1" t="s">
        <v>22</v>
      </c>
      <c r="N185" s="1" t="s">
        <v>23</v>
      </c>
      <c r="O185" s="1" t="s">
        <v>24</v>
      </c>
      <c r="P185" s="1" t="s">
        <v>26</v>
      </c>
      <c r="Q185" s="1" t="s">
        <v>26</v>
      </c>
      <c r="R185" s="1" t="s">
        <v>26</v>
      </c>
      <c r="S185" s="1" t="s">
        <v>28</v>
      </c>
      <c r="T185" s="1" t="s">
        <v>29</v>
      </c>
      <c r="U185" s="1" t="s">
        <v>24</v>
      </c>
      <c r="V185" s="1" t="s">
        <v>24</v>
      </c>
      <c r="W185" s="1" t="s">
        <v>30</v>
      </c>
    </row>
    <row r="186" spans="1:23" x14ac:dyDescent="0.2">
      <c r="A186" s="2" t="str">
        <f>"573.13044"</f>
        <v>573.13044</v>
      </c>
      <c r="B186" s="1" t="s">
        <v>3584</v>
      </c>
      <c r="C186" s="1" t="s">
        <v>1913</v>
      </c>
      <c r="D186" s="1" t="s">
        <v>3399</v>
      </c>
      <c r="E186" s="1" t="s">
        <v>21</v>
      </c>
      <c r="F186" s="1" t="s">
        <v>20</v>
      </c>
      <c r="G186" s="1" t="s">
        <v>18510</v>
      </c>
      <c r="H186" s="1" t="s">
        <v>22</v>
      </c>
      <c r="I186" s="1" t="s">
        <v>18510</v>
      </c>
      <c r="J186" s="1" t="s">
        <v>18510</v>
      </c>
      <c r="K186" s="1" t="s">
        <v>22</v>
      </c>
      <c r="L186" s="1" t="s">
        <v>41</v>
      </c>
      <c r="M186" s="1" t="s">
        <v>22</v>
      </c>
      <c r="N186" s="1" t="s">
        <v>23</v>
      </c>
      <c r="O186" s="1" t="s">
        <v>18502</v>
      </c>
      <c r="P186" s="1" t="s">
        <v>18505</v>
      </c>
      <c r="Q186" s="1" t="s">
        <v>34</v>
      </c>
      <c r="R186" s="1" t="s">
        <v>18505</v>
      </c>
      <c r="T186" s="1" t="s">
        <v>29</v>
      </c>
      <c r="U186" s="1" t="s">
        <v>41</v>
      </c>
      <c r="V186" s="1" t="s">
        <v>24</v>
      </c>
      <c r="W186" s="1" t="s">
        <v>30</v>
      </c>
    </row>
    <row r="187" spans="1:23" x14ac:dyDescent="0.2">
      <c r="A187" s="2" t="str">
        <f>"573.13045"</f>
        <v>573.13045</v>
      </c>
      <c r="B187" s="1" t="s">
        <v>3585</v>
      </c>
      <c r="C187" s="1" t="s">
        <v>1914</v>
      </c>
      <c r="D187" s="1" t="s">
        <v>3399</v>
      </c>
      <c r="E187" s="1" t="s">
        <v>18509</v>
      </c>
      <c r="F187" s="1" t="s">
        <v>20</v>
      </c>
      <c r="G187" s="1" t="s">
        <v>18502</v>
      </c>
      <c r="H187" s="1" t="s">
        <v>22</v>
      </c>
      <c r="I187" s="1" t="s">
        <v>26</v>
      </c>
      <c r="J187" s="1" t="s">
        <v>19</v>
      </c>
      <c r="K187" s="1" t="s">
        <v>22</v>
      </c>
      <c r="L187" s="1" t="s">
        <v>41</v>
      </c>
      <c r="M187" s="1" t="s">
        <v>22</v>
      </c>
      <c r="N187" s="1" t="s">
        <v>23</v>
      </c>
      <c r="O187" s="1" t="s">
        <v>18506</v>
      </c>
      <c r="P187" s="1" t="s">
        <v>26</v>
      </c>
      <c r="Q187" s="1" t="s">
        <v>34</v>
      </c>
      <c r="R187" s="1" t="s">
        <v>26</v>
      </c>
      <c r="T187" s="1" t="s">
        <v>29</v>
      </c>
      <c r="U187" s="1" t="s">
        <v>18506</v>
      </c>
      <c r="V187" s="1" t="s">
        <v>24</v>
      </c>
      <c r="W187" s="1" t="s">
        <v>30</v>
      </c>
    </row>
    <row r="188" spans="1:23" x14ac:dyDescent="0.2">
      <c r="A188" s="2" t="str">
        <f>"573.13046"</f>
        <v>573.13046</v>
      </c>
      <c r="B188" s="1" t="s">
        <v>3586</v>
      </c>
      <c r="C188" s="1" t="s">
        <v>1915</v>
      </c>
      <c r="D188" s="1" t="s">
        <v>3399</v>
      </c>
      <c r="E188" s="1" t="s">
        <v>40</v>
      </c>
      <c r="F188" s="1" t="s">
        <v>20</v>
      </c>
      <c r="G188" s="1" t="s">
        <v>18510</v>
      </c>
      <c r="H188" s="1" t="s">
        <v>22</v>
      </c>
      <c r="I188" s="1" t="s">
        <v>22</v>
      </c>
      <c r="J188" s="1" t="s">
        <v>18502</v>
      </c>
      <c r="K188" s="1" t="s">
        <v>18502</v>
      </c>
      <c r="L188" s="1" t="s">
        <v>21</v>
      </c>
      <c r="M188" s="1" t="s">
        <v>22</v>
      </c>
      <c r="N188" s="1" t="s">
        <v>31</v>
      </c>
      <c r="O188" s="1" t="s">
        <v>41</v>
      </c>
      <c r="P188" s="1" t="s">
        <v>24</v>
      </c>
      <c r="Q188" s="1" t="s">
        <v>26</v>
      </c>
      <c r="R188" s="1" t="s">
        <v>26</v>
      </c>
      <c r="T188" s="1" t="s">
        <v>29</v>
      </c>
      <c r="U188" s="1" t="s">
        <v>41</v>
      </c>
      <c r="V188" s="1" t="s">
        <v>41</v>
      </c>
      <c r="W188" s="1" t="s">
        <v>42</v>
      </c>
    </row>
    <row r="189" spans="1:23" x14ac:dyDescent="0.2">
      <c r="A189" s="2" t="str">
        <f>"573.13047"</f>
        <v>573.13047</v>
      </c>
      <c r="B189" s="1" t="s">
        <v>3587</v>
      </c>
      <c r="C189" s="1" t="s">
        <v>1916</v>
      </c>
      <c r="D189" s="1" t="s">
        <v>3399</v>
      </c>
      <c r="E189" s="1" t="s">
        <v>40</v>
      </c>
      <c r="F189" s="1" t="s">
        <v>20</v>
      </c>
      <c r="G189" s="1" t="s">
        <v>18502</v>
      </c>
      <c r="H189" s="1" t="s">
        <v>22</v>
      </c>
      <c r="I189" s="1" t="s">
        <v>22</v>
      </c>
      <c r="J189" s="1" t="s">
        <v>19</v>
      </c>
      <c r="K189" s="1" t="s">
        <v>18510</v>
      </c>
      <c r="L189" s="1" t="s">
        <v>21</v>
      </c>
      <c r="M189" s="1" t="s">
        <v>22</v>
      </c>
      <c r="N189" s="1" t="s">
        <v>23</v>
      </c>
      <c r="O189" s="1" t="s">
        <v>41</v>
      </c>
      <c r="P189" s="1" t="s">
        <v>26</v>
      </c>
      <c r="Q189" s="1" t="s">
        <v>26</v>
      </c>
      <c r="R189" s="1" t="s">
        <v>26</v>
      </c>
      <c r="S189" s="1" t="s">
        <v>18508</v>
      </c>
      <c r="T189" s="1" t="s">
        <v>37</v>
      </c>
      <c r="U189" s="1" t="s">
        <v>24</v>
      </c>
      <c r="V189" s="1" t="s">
        <v>18502</v>
      </c>
      <c r="W189" s="1" t="s">
        <v>30</v>
      </c>
    </row>
    <row r="190" spans="1:23" x14ac:dyDescent="0.2">
      <c r="A190" s="2" t="str">
        <f>"573.13048"</f>
        <v>573.13048</v>
      </c>
      <c r="B190" s="1" t="s">
        <v>3588</v>
      </c>
      <c r="C190" s="1" t="s">
        <v>1917</v>
      </c>
      <c r="D190" s="1" t="s">
        <v>3399</v>
      </c>
      <c r="E190" s="1" t="s">
        <v>40</v>
      </c>
      <c r="F190" s="1" t="s">
        <v>20</v>
      </c>
      <c r="G190" s="1" t="s">
        <v>22</v>
      </c>
      <c r="H190" s="1" t="s">
        <v>22</v>
      </c>
      <c r="I190" s="1" t="s">
        <v>26</v>
      </c>
      <c r="J190" s="1" t="s">
        <v>22</v>
      </c>
      <c r="K190" s="1" t="s">
        <v>22</v>
      </c>
      <c r="L190" s="1" t="s">
        <v>21</v>
      </c>
      <c r="M190" s="1" t="s">
        <v>22</v>
      </c>
      <c r="N190" s="1" t="s">
        <v>23</v>
      </c>
      <c r="O190" s="1" t="s">
        <v>24</v>
      </c>
      <c r="P190" s="1" t="s">
        <v>24</v>
      </c>
      <c r="Q190" s="1" t="s">
        <v>34</v>
      </c>
      <c r="R190" s="1" t="s">
        <v>24</v>
      </c>
      <c r="S190" s="1" t="s">
        <v>18508</v>
      </c>
      <c r="T190" s="1" t="s">
        <v>29</v>
      </c>
      <c r="U190" s="1" t="s">
        <v>18506</v>
      </c>
      <c r="V190" s="1" t="s">
        <v>18502</v>
      </c>
      <c r="W190" s="1" t="s">
        <v>30</v>
      </c>
    </row>
    <row r="191" spans="1:23" x14ac:dyDescent="0.2">
      <c r="A191" s="2" t="str">
        <f>"573.13049"</f>
        <v>573.13049</v>
      </c>
      <c r="B191" s="1" t="s">
        <v>3589</v>
      </c>
      <c r="C191" s="1" t="s">
        <v>1918</v>
      </c>
      <c r="D191" s="1" t="s">
        <v>3399</v>
      </c>
      <c r="E191" s="1" t="s">
        <v>40</v>
      </c>
      <c r="F191" s="1" t="s">
        <v>20</v>
      </c>
      <c r="G191" s="1" t="s">
        <v>22</v>
      </c>
      <c r="H191" s="1" t="s">
        <v>22</v>
      </c>
      <c r="J191" s="1" t="s">
        <v>22</v>
      </c>
      <c r="K191" s="1" t="s">
        <v>22</v>
      </c>
      <c r="L191" s="1" t="s">
        <v>21</v>
      </c>
      <c r="M191" s="1" t="s">
        <v>22</v>
      </c>
      <c r="N191" s="1" t="s">
        <v>23</v>
      </c>
      <c r="O191" s="1" t="s">
        <v>24</v>
      </c>
      <c r="P191" s="1" t="s">
        <v>24</v>
      </c>
      <c r="Q191" s="1" t="s">
        <v>34</v>
      </c>
      <c r="R191" s="1" t="s">
        <v>24</v>
      </c>
      <c r="T191" s="1" t="s">
        <v>29</v>
      </c>
      <c r="U191" s="1" t="s">
        <v>24</v>
      </c>
      <c r="V191" s="1" t="s">
        <v>41</v>
      </c>
      <c r="W191" s="1" t="s">
        <v>30</v>
      </c>
    </row>
    <row r="192" spans="1:23" x14ac:dyDescent="0.2">
      <c r="A192" s="2" t="str">
        <f>"573.13050"</f>
        <v>573.13050</v>
      </c>
      <c r="B192" s="1" t="s">
        <v>3590</v>
      </c>
      <c r="C192" s="1" t="s">
        <v>1919</v>
      </c>
      <c r="D192" s="1" t="s">
        <v>3399</v>
      </c>
      <c r="E192" s="1" t="s">
        <v>40</v>
      </c>
      <c r="F192" s="1" t="s">
        <v>20</v>
      </c>
      <c r="G192" s="1" t="s">
        <v>18502</v>
      </c>
      <c r="H192" s="1" t="s">
        <v>22</v>
      </c>
      <c r="I192" s="1" t="s">
        <v>18510</v>
      </c>
      <c r="J192" s="1" t="s">
        <v>19</v>
      </c>
      <c r="K192" s="1" t="s">
        <v>18502</v>
      </c>
      <c r="L192" s="1" t="s">
        <v>21</v>
      </c>
      <c r="M192" s="1" t="s">
        <v>22</v>
      </c>
      <c r="N192" s="1" t="s">
        <v>31</v>
      </c>
      <c r="O192" s="1" t="s">
        <v>41</v>
      </c>
      <c r="P192" s="1" t="s">
        <v>26</v>
      </c>
      <c r="Q192" s="1" t="s">
        <v>26</v>
      </c>
      <c r="R192" s="1" t="s">
        <v>26</v>
      </c>
      <c r="S192" s="1" t="s">
        <v>18508</v>
      </c>
      <c r="T192" s="1" t="s">
        <v>18516</v>
      </c>
      <c r="U192" s="1" t="s">
        <v>24</v>
      </c>
      <c r="V192" s="1" t="s">
        <v>18502</v>
      </c>
      <c r="W192" s="1" t="s">
        <v>42</v>
      </c>
    </row>
    <row r="193" spans="1:23" x14ac:dyDescent="0.2">
      <c r="A193" s="2" t="str">
        <f>"573.13051"</f>
        <v>573.13051</v>
      </c>
      <c r="B193" s="1" t="s">
        <v>3591</v>
      </c>
      <c r="C193" s="1" t="s">
        <v>1920</v>
      </c>
      <c r="D193" s="1" t="s">
        <v>3399</v>
      </c>
      <c r="E193" s="1" t="s">
        <v>21</v>
      </c>
      <c r="F193" s="1" t="s">
        <v>36</v>
      </c>
      <c r="G193" s="1" t="s">
        <v>22</v>
      </c>
      <c r="H193" s="1" t="s">
        <v>22</v>
      </c>
      <c r="I193" s="1" t="s">
        <v>18506</v>
      </c>
      <c r="J193" s="1" t="s">
        <v>18510</v>
      </c>
      <c r="K193" s="1" t="s">
        <v>22</v>
      </c>
      <c r="L193" s="1" t="s">
        <v>18509</v>
      </c>
      <c r="M193" s="1" t="s">
        <v>22</v>
      </c>
      <c r="N193" s="1" t="s">
        <v>23</v>
      </c>
      <c r="O193" s="1" t="s">
        <v>18506</v>
      </c>
      <c r="P193" s="1" t="s">
        <v>26</v>
      </c>
      <c r="Q193" s="1" t="s">
        <v>34</v>
      </c>
      <c r="R193" s="1" t="s">
        <v>26</v>
      </c>
      <c r="S193" s="1" t="s">
        <v>28</v>
      </c>
      <c r="T193" s="1" t="s">
        <v>18515</v>
      </c>
      <c r="U193" s="1" t="s">
        <v>18506</v>
      </c>
      <c r="V193" s="1" t="s">
        <v>24</v>
      </c>
      <c r="W193" s="1" t="s">
        <v>30</v>
      </c>
    </row>
    <row r="194" spans="1:23" x14ac:dyDescent="0.2">
      <c r="A194" s="2" t="str">
        <f>"573.13052"</f>
        <v>573.13052</v>
      </c>
      <c r="B194" s="1" t="s">
        <v>3592</v>
      </c>
      <c r="C194" s="1" t="s">
        <v>1921</v>
      </c>
      <c r="D194" s="1" t="s">
        <v>3399</v>
      </c>
      <c r="E194" s="1" t="s">
        <v>18509</v>
      </c>
      <c r="F194" s="1" t="s">
        <v>20</v>
      </c>
      <c r="G194" s="1" t="s">
        <v>22</v>
      </c>
      <c r="H194" s="1" t="s">
        <v>22</v>
      </c>
      <c r="I194" s="1" t="s">
        <v>22</v>
      </c>
      <c r="J194" s="1" t="s">
        <v>22</v>
      </c>
      <c r="K194" s="1" t="s">
        <v>22</v>
      </c>
      <c r="L194" s="1" t="s">
        <v>21</v>
      </c>
      <c r="M194" s="1" t="s">
        <v>22</v>
      </c>
      <c r="N194" s="1" t="s">
        <v>23</v>
      </c>
      <c r="O194" s="1" t="s">
        <v>41</v>
      </c>
      <c r="P194" s="1" t="s">
        <v>24</v>
      </c>
      <c r="Q194" s="1" t="s">
        <v>34</v>
      </c>
      <c r="R194" s="1" t="s">
        <v>24</v>
      </c>
      <c r="S194" s="1" t="s">
        <v>28</v>
      </c>
      <c r="T194" s="1" t="s">
        <v>29</v>
      </c>
      <c r="U194" s="1" t="s">
        <v>18506</v>
      </c>
      <c r="V194" s="1" t="s">
        <v>24</v>
      </c>
      <c r="W194" s="1" t="s">
        <v>30</v>
      </c>
    </row>
    <row r="195" spans="1:23" x14ac:dyDescent="0.2">
      <c r="A195" s="2" t="str">
        <f>"573.13053"</f>
        <v>573.13053</v>
      </c>
      <c r="B195" s="1" t="s">
        <v>3593</v>
      </c>
      <c r="C195" s="1" t="s">
        <v>1922</v>
      </c>
      <c r="D195" s="1" t="s">
        <v>3399</v>
      </c>
      <c r="E195" s="1" t="s">
        <v>18509</v>
      </c>
      <c r="F195" s="1" t="s">
        <v>20</v>
      </c>
      <c r="G195" s="1" t="s">
        <v>22</v>
      </c>
      <c r="H195" s="1" t="s">
        <v>22</v>
      </c>
      <c r="I195" s="1" t="s">
        <v>22</v>
      </c>
      <c r="J195" s="1" t="s">
        <v>22</v>
      </c>
      <c r="K195" s="1" t="s">
        <v>22</v>
      </c>
      <c r="L195" s="1" t="s">
        <v>21</v>
      </c>
      <c r="M195" s="1" t="s">
        <v>22</v>
      </c>
      <c r="N195" s="1" t="s">
        <v>23</v>
      </c>
      <c r="O195" s="1" t="s">
        <v>18506</v>
      </c>
      <c r="P195" s="1" t="s">
        <v>18502</v>
      </c>
      <c r="Q195" s="1" t="s">
        <v>34</v>
      </c>
      <c r="R195" s="1" t="s">
        <v>18502</v>
      </c>
      <c r="T195" s="1" t="s">
        <v>29</v>
      </c>
      <c r="U195" s="1" t="s">
        <v>18506</v>
      </c>
      <c r="V195" s="1" t="s">
        <v>24</v>
      </c>
      <c r="W195" s="1" t="s">
        <v>30</v>
      </c>
    </row>
    <row r="196" spans="1:23" x14ac:dyDescent="0.2">
      <c r="A196" s="2" t="str">
        <f>"573.13054"</f>
        <v>573.13054</v>
      </c>
      <c r="B196" s="1" t="s">
        <v>3594</v>
      </c>
      <c r="C196" s="1" t="s">
        <v>1923</v>
      </c>
      <c r="D196" s="1" t="s">
        <v>3399</v>
      </c>
      <c r="E196" s="1" t="s">
        <v>40</v>
      </c>
      <c r="F196" s="1" t="s">
        <v>20</v>
      </c>
      <c r="G196" s="1" t="s">
        <v>22</v>
      </c>
      <c r="H196" s="1" t="s">
        <v>22</v>
      </c>
      <c r="I196" s="1" t="s">
        <v>18510</v>
      </c>
      <c r="J196" s="1" t="s">
        <v>22</v>
      </c>
      <c r="K196" s="1" t="s">
        <v>22</v>
      </c>
      <c r="L196" s="1" t="s">
        <v>21</v>
      </c>
      <c r="M196" s="1" t="s">
        <v>22</v>
      </c>
      <c r="N196" s="1" t="s">
        <v>23</v>
      </c>
      <c r="O196" s="1" t="s">
        <v>24</v>
      </c>
      <c r="P196" s="1" t="s">
        <v>26</v>
      </c>
      <c r="Q196" s="1" t="s">
        <v>34</v>
      </c>
      <c r="R196" s="1" t="s">
        <v>26</v>
      </c>
      <c r="S196" s="1" t="s">
        <v>28</v>
      </c>
      <c r="T196" s="1" t="s">
        <v>29</v>
      </c>
      <c r="U196" s="1" t="s">
        <v>24</v>
      </c>
      <c r="V196" s="1" t="s">
        <v>18502</v>
      </c>
      <c r="W196" s="1" t="s">
        <v>18518</v>
      </c>
    </row>
    <row r="197" spans="1:23" x14ac:dyDescent="0.2">
      <c r="A197" s="2" t="str">
        <f>"573.13055"</f>
        <v>573.13055</v>
      </c>
      <c r="B197" s="1" t="s">
        <v>3595</v>
      </c>
      <c r="C197" s="1" t="s">
        <v>1924</v>
      </c>
      <c r="D197" s="1" t="s">
        <v>3399</v>
      </c>
      <c r="E197" s="1" t="s">
        <v>40</v>
      </c>
      <c r="F197" s="1" t="s">
        <v>20</v>
      </c>
      <c r="G197" s="1" t="s">
        <v>22</v>
      </c>
      <c r="H197" s="1" t="s">
        <v>22</v>
      </c>
      <c r="I197" s="1" t="s">
        <v>22</v>
      </c>
      <c r="J197" s="1" t="s">
        <v>22</v>
      </c>
      <c r="K197" s="1" t="s">
        <v>22</v>
      </c>
      <c r="L197" s="1" t="s">
        <v>21</v>
      </c>
      <c r="M197" s="1" t="s">
        <v>22</v>
      </c>
      <c r="N197" s="1" t="s">
        <v>23</v>
      </c>
      <c r="O197" s="1" t="s">
        <v>24</v>
      </c>
      <c r="P197" s="1" t="s">
        <v>26</v>
      </c>
      <c r="Q197" s="1" t="s">
        <v>34</v>
      </c>
      <c r="R197" s="1" t="s">
        <v>26</v>
      </c>
      <c r="S197" s="1" t="s">
        <v>28</v>
      </c>
      <c r="T197" s="1" t="s">
        <v>29</v>
      </c>
      <c r="U197" s="1" t="s">
        <v>24</v>
      </c>
      <c r="V197" s="1" t="s">
        <v>18502</v>
      </c>
      <c r="W197" s="1" t="s">
        <v>30</v>
      </c>
    </row>
    <row r="198" spans="1:23" x14ac:dyDescent="0.2">
      <c r="A198" s="2" t="str">
        <f>"573.13056"</f>
        <v>573.13056</v>
      </c>
      <c r="B198" s="1" t="s">
        <v>3596</v>
      </c>
      <c r="C198" s="1" t="s">
        <v>1925</v>
      </c>
      <c r="D198" s="1" t="s">
        <v>3399</v>
      </c>
      <c r="E198" s="1" t="s">
        <v>40</v>
      </c>
      <c r="F198" s="1" t="s">
        <v>20</v>
      </c>
      <c r="G198" s="1" t="s">
        <v>18506</v>
      </c>
      <c r="H198" s="1" t="s">
        <v>22</v>
      </c>
      <c r="I198" s="1" t="s">
        <v>18506</v>
      </c>
      <c r="J198" s="1" t="s">
        <v>22</v>
      </c>
      <c r="K198" s="1" t="s">
        <v>18505</v>
      </c>
      <c r="L198" s="1" t="s">
        <v>21</v>
      </c>
      <c r="M198" s="1" t="s">
        <v>22</v>
      </c>
      <c r="N198" s="1" t="s">
        <v>23</v>
      </c>
      <c r="O198" s="1" t="s">
        <v>24</v>
      </c>
      <c r="P198" s="1" t="s">
        <v>26</v>
      </c>
      <c r="Q198" s="1" t="s">
        <v>34</v>
      </c>
      <c r="R198" s="1" t="s">
        <v>26</v>
      </c>
      <c r="S198" s="1" t="s">
        <v>28</v>
      </c>
      <c r="T198" s="1" t="s">
        <v>38</v>
      </c>
      <c r="U198" s="1" t="s">
        <v>24</v>
      </c>
      <c r="V198" s="1" t="s">
        <v>41</v>
      </c>
      <c r="W198" s="1" t="s">
        <v>42</v>
      </c>
    </row>
    <row r="199" spans="1:23" x14ac:dyDescent="0.2">
      <c r="A199" s="2" t="str">
        <f>"573.13057"</f>
        <v>573.13057</v>
      </c>
      <c r="B199" s="1" t="s">
        <v>3597</v>
      </c>
      <c r="C199" s="1" t="s">
        <v>1926</v>
      </c>
      <c r="D199" s="1" t="s">
        <v>3399</v>
      </c>
      <c r="E199" s="1" t="s">
        <v>40</v>
      </c>
      <c r="F199" s="1" t="s">
        <v>20</v>
      </c>
      <c r="G199" s="1" t="s">
        <v>41</v>
      </c>
      <c r="H199" s="1" t="s">
        <v>22</v>
      </c>
      <c r="I199" s="1" t="s">
        <v>26</v>
      </c>
      <c r="J199" s="1" t="s">
        <v>19</v>
      </c>
      <c r="K199" s="1" t="s">
        <v>18502</v>
      </c>
      <c r="L199" s="1" t="s">
        <v>41</v>
      </c>
      <c r="M199" s="1" t="s">
        <v>19</v>
      </c>
      <c r="N199" s="1" t="s">
        <v>31</v>
      </c>
      <c r="O199" s="1" t="s">
        <v>41</v>
      </c>
      <c r="P199" s="1" t="s">
        <v>26</v>
      </c>
      <c r="Q199" s="1" t="s">
        <v>26</v>
      </c>
      <c r="R199" s="1" t="s">
        <v>26</v>
      </c>
      <c r="S199" s="1" t="s">
        <v>28</v>
      </c>
      <c r="T199" s="1" t="s">
        <v>29</v>
      </c>
      <c r="U199" s="1" t="s">
        <v>41</v>
      </c>
      <c r="V199" s="1" t="s">
        <v>41</v>
      </c>
      <c r="W199" s="1" t="s">
        <v>42</v>
      </c>
    </row>
    <row r="200" spans="1:23" x14ac:dyDescent="0.2">
      <c r="A200" s="2" t="str">
        <f>"573.13058"</f>
        <v>573.13058</v>
      </c>
      <c r="B200" s="1" t="s">
        <v>3598</v>
      </c>
      <c r="C200" s="1" t="s">
        <v>1927</v>
      </c>
      <c r="D200" s="1" t="s">
        <v>3399</v>
      </c>
      <c r="E200" s="1" t="s">
        <v>40</v>
      </c>
      <c r="F200" s="1" t="s">
        <v>18515</v>
      </c>
      <c r="G200" s="1" t="s">
        <v>22</v>
      </c>
      <c r="H200" s="1" t="s">
        <v>22</v>
      </c>
      <c r="I200" s="1" t="s">
        <v>26</v>
      </c>
      <c r="J200" s="1" t="s">
        <v>18502</v>
      </c>
      <c r="K200" s="1" t="s">
        <v>22</v>
      </c>
      <c r="L200" s="1" t="s">
        <v>18506</v>
      </c>
      <c r="M200" s="1" t="s">
        <v>18510</v>
      </c>
      <c r="N200" s="1" t="s">
        <v>18505</v>
      </c>
      <c r="O200" s="1" t="s">
        <v>18502</v>
      </c>
      <c r="P200" s="1" t="s">
        <v>26</v>
      </c>
      <c r="Q200" s="1" t="s">
        <v>26</v>
      </c>
      <c r="R200" s="1" t="s">
        <v>26</v>
      </c>
      <c r="T200" s="1" t="s">
        <v>18515</v>
      </c>
      <c r="U200" s="1" t="s">
        <v>41</v>
      </c>
      <c r="V200" s="1" t="s">
        <v>18502</v>
      </c>
      <c r="W200" s="1" t="s">
        <v>42</v>
      </c>
    </row>
    <row r="201" spans="1:23" x14ac:dyDescent="0.2">
      <c r="A201" s="2" t="str">
        <f>"573.13059"</f>
        <v>573.13059</v>
      </c>
      <c r="B201" s="1" t="s">
        <v>3599</v>
      </c>
      <c r="C201" s="1" t="s">
        <v>1928</v>
      </c>
      <c r="D201" s="1" t="s">
        <v>3399</v>
      </c>
      <c r="E201" s="1" t="s">
        <v>40</v>
      </c>
      <c r="F201" s="1" t="s">
        <v>20</v>
      </c>
      <c r="G201" s="1" t="s">
        <v>22</v>
      </c>
      <c r="H201" s="1" t="s">
        <v>22</v>
      </c>
      <c r="I201" s="1" t="s">
        <v>26</v>
      </c>
      <c r="J201" s="1" t="s">
        <v>18502</v>
      </c>
      <c r="K201" s="1" t="s">
        <v>22</v>
      </c>
      <c r="L201" s="1" t="s">
        <v>21</v>
      </c>
      <c r="M201" s="1" t="s">
        <v>22</v>
      </c>
      <c r="N201" s="1" t="s">
        <v>23</v>
      </c>
      <c r="O201" s="1" t="s">
        <v>41</v>
      </c>
      <c r="P201" s="1" t="s">
        <v>26</v>
      </c>
      <c r="Q201" s="1" t="s">
        <v>34</v>
      </c>
      <c r="R201" s="1" t="s">
        <v>26</v>
      </c>
      <c r="S201" s="1" t="s">
        <v>28</v>
      </c>
      <c r="T201" s="1" t="s">
        <v>29</v>
      </c>
      <c r="U201" s="1" t="s">
        <v>24</v>
      </c>
      <c r="V201" s="1" t="s">
        <v>18502</v>
      </c>
      <c r="W201" s="1" t="s">
        <v>30</v>
      </c>
    </row>
    <row r="202" spans="1:23" x14ac:dyDescent="0.2">
      <c r="A202" s="2" t="str">
        <f>"573.13060"</f>
        <v>573.13060</v>
      </c>
      <c r="B202" s="1" t="s">
        <v>3600</v>
      </c>
      <c r="C202" s="1" t="s">
        <v>1929</v>
      </c>
      <c r="D202" s="1" t="s">
        <v>3399</v>
      </c>
      <c r="E202" s="1" t="s">
        <v>40</v>
      </c>
      <c r="F202" s="1" t="s">
        <v>20</v>
      </c>
      <c r="G202" s="1" t="s">
        <v>22</v>
      </c>
      <c r="H202" s="1" t="s">
        <v>22</v>
      </c>
      <c r="I202" s="1" t="s">
        <v>18510</v>
      </c>
      <c r="J202" s="1" t="s">
        <v>19</v>
      </c>
      <c r="K202" s="1" t="s">
        <v>18510</v>
      </c>
      <c r="L202" s="1" t="s">
        <v>21</v>
      </c>
      <c r="M202" s="1" t="s">
        <v>22</v>
      </c>
      <c r="N202" s="1" t="s">
        <v>23</v>
      </c>
      <c r="O202" s="1" t="s">
        <v>24</v>
      </c>
      <c r="P202" s="1" t="s">
        <v>26</v>
      </c>
      <c r="Q202" s="1" t="s">
        <v>18505</v>
      </c>
      <c r="R202" s="1" t="s">
        <v>26</v>
      </c>
      <c r="S202" s="1" t="s">
        <v>18508</v>
      </c>
      <c r="T202" s="1" t="s">
        <v>18516</v>
      </c>
      <c r="U202" s="1" t="s">
        <v>24</v>
      </c>
      <c r="V202" s="1" t="s">
        <v>41</v>
      </c>
      <c r="W202" s="1" t="s">
        <v>30</v>
      </c>
    </row>
    <row r="203" spans="1:23" x14ac:dyDescent="0.2">
      <c r="A203" s="2" t="str">
        <f>"573.13061"</f>
        <v>573.13061</v>
      </c>
      <c r="B203" s="1" t="s">
        <v>3601</v>
      </c>
      <c r="C203" s="1" t="s">
        <v>1930</v>
      </c>
      <c r="D203" s="1" t="s">
        <v>3399</v>
      </c>
      <c r="E203" s="1" t="s">
        <v>40</v>
      </c>
      <c r="F203" s="1" t="s">
        <v>20</v>
      </c>
      <c r="G203" s="1" t="s">
        <v>22</v>
      </c>
      <c r="H203" s="1" t="s">
        <v>22</v>
      </c>
      <c r="I203" s="1" t="s">
        <v>22</v>
      </c>
      <c r="J203" s="1" t="s">
        <v>22</v>
      </c>
      <c r="K203" s="1" t="s">
        <v>22</v>
      </c>
      <c r="L203" s="1" t="s">
        <v>21</v>
      </c>
      <c r="M203" s="1" t="s">
        <v>22</v>
      </c>
      <c r="N203" s="1" t="s">
        <v>23</v>
      </c>
      <c r="O203" s="1" t="s">
        <v>24</v>
      </c>
      <c r="P203" s="1" t="s">
        <v>26</v>
      </c>
      <c r="Q203" s="1" t="s">
        <v>34</v>
      </c>
      <c r="R203" s="1" t="s">
        <v>26</v>
      </c>
      <c r="S203" s="1" t="s">
        <v>28</v>
      </c>
      <c r="T203" s="1" t="s">
        <v>39</v>
      </c>
      <c r="U203" s="1" t="s">
        <v>24</v>
      </c>
      <c r="V203" s="1" t="s">
        <v>41</v>
      </c>
      <c r="W203" s="1" t="s">
        <v>18519</v>
      </c>
    </row>
    <row r="204" spans="1:23" x14ac:dyDescent="0.2">
      <c r="A204" s="2" t="str">
        <f>"573.13062"</f>
        <v>573.13062</v>
      </c>
      <c r="B204" s="1" t="s">
        <v>3602</v>
      </c>
      <c r="C204" s="1" t="s">
        <v>1931</v>
      </c>
      <c r="D204" s="1" t="s">
        <v>3399</v>
      </c>
      <c r="E204" s="1" t="s">
        <v>40</v>
      </c>
      <c r="F204" s="1" t="s">
        <v>20</v>
      </c>
      <c r="G204" s="1" t="s">
        <v>18506</v>
      </c>
      <c r="H204" s="1" t="s">
        <v>22</v>
      </c>
      <c r="I204" s="1" t="s">
        <v>26</v>
      </c>
      <c r="J204" s="1" t="s">
        <v>22</v>
      </c>
      <c r="K204" s="1" t="s">
        <v>22</v>
      </c>
      <c r="L204" s="1" t="s">
        <v>21</v>
      </c>
      <c r="M204" s="1" t="s">
        <v>22</v>
      </c>
      <c r="N204" s="1" t="s">
        <v>23</v>
      </c>
      <c r="O204" s="1" t="s">
        <v>24</v>
      </c>
      <c r="P204" s="1" t="s">
        <v>24</v>
      </c>
      <c r="Q204" s="1" t="s">
        <v>34</v>
      </c>
      <c r="R204" s="1" t="s">
        <v>24</v>
      </c>
      <c r="T204" s="1" t="s">
        <v>29</v>
      </c>
      <c r="U204" s="1" t="s">
        <v>24</v>
      </c>
      <c r="V204" s="1" t="s">
        <v>41</v>
      </c>
      <c r="W204" s="1" t="s">
        <v>30</v>
      </c>
    </row>
    <row r="205" spans="1:23" x14ac:dyDescent="0.2">
      <c r="A205" s="2" t="str">
        <f>"573.13063"</f>
        <v>573.13063</v>
      </c>
      <c r="B205" s="1" t="s">
        <v>3603</v>
      </c>
      <c r="C205" s="1" t="s">
        <v>1932</v>
      </c>
      <c r="D205" s="1" t="s">
        <v>3399</v>
      </c>
      <c r="E205" s="1" t="s">
        <v>40</v>
      </c>
      <c r="F205" s="1" t="s">
        <v>20</v>
      </c>
      <c r="G205" s="1" t="s">
        <v>22</v>
      </c>
      <c r="H205" s="1" t="s">
        <v>22</v>
      </c>
      <c r="I205" s="1" t="s">
        <v>22</v>
      </c>
      <c r="J205" s="1" t="s">
        <v>22</v>
      </c>
      <c r="K205" s="1" t="s">
        <v>22</v>
      </c>
      <c r="L205" s="1" t="s">
        <v>21</v>
      </c>
      <c r="M205" s="1" t="s">
        <v>22</v>
      </c>
      <c r="N205" s="1" t="s">
        <v>23</v>
      </c>
      <c r="O205" s="1" t="s">
        <v>41</v>
      </c>
      <c r="P205" s="1" t="s">
        <v>18502</v>
      </c>
      <c r="Q205" s="1" t="s">
        <v>34</v>
      </c>
      <c r="R205" s="1" t="s">
        <v>24</v>
      </c>
      <c r="S205" s="1" t="s">
        <v>28</v>
      </c>
      <c r="T205" s="1" t="s">
        <v>29</v>
      </c>
      <c r="U205" s="1" t="s">
        <v>18502</v>
      </c>
      <c r="V205" s="1" t="s">
        <v>41</v>
      </c>
      <c r="W205" s="1" t="s">
        <v>30</v>
      </c>
    </row>
    <row r="206" spans="1:23" x14ac:dyDescent="0.2">
      <c r="A206" s="2" t="str">
        <f>"573.13064"</f>
        <v>573.13064</v>
      </c>
      <c r="B206" s="1" t="s">
        <v>3604</v>
      </c>
      <c r="C206" s="1" t="s">
        <v>1933</v>
      </c>
      <c r="D206" s="1" t="s">
        <v>3399</v>
      </c>
      <c r="E206" s="1" t="s">
        <v>40</v>
      </c>
      <c r="F206" s="1" t="s">
        <v>20</v>
      </c>
      <c r="G206" s="1" t="s">
        <v>22</v>
      </c>
      <c r="H206" s="1" t="s">
        <v>22</v>
      </c>
      <c r="I206" s="1" t="s">
        <v>22</v>
      </c>
      <c r="J206" s="1" t="s">
        <v>22</v>
      </c>
      <c r="K206" s="1" t="s">
        <v>22</v>
      </c>
      <c r="L206" s="1" t="s">
        <v>21</v>
      </c>
      <c r="M206" s="1" t="s">
        <v>22</v>
      </c>
      <c r="N206" s="1" t="s">
        <v>23</v>
      </c>
      <c r="O206" s="1" t="s">
        <v>41</v>
      </c>
      <c r="P206" s="1" t="s">
        <v>26</v>
      </c>
      <c r="Q206" s="1" t="s">
        <v>34</v>
      </c>
      <c r="R206" s="1" t="s">
        <v>26</v>
      </c>
      <c r="S206" s="1" t="s">
        <v>28</v>
      </c>
      <c r="T206" s="1" t="s">
        <v>38</v>
      </c>
      <c r="U206" s="1" t="s">
        <v>24</v>
      </c>
      <c r="V206" s="1" t="s">
        <v>18502</v>
      </c>
      <c r="W206" s="1" t="s">
        <v>30</v>
      </c>
    </row>
    <row r="207" spans="1:23" x14ac:dyDescent="0.2">
      <c r="A207" s="2" t="str">
        <f>"573.13065"</f>
        <v>573.13065</v>
      </c>
      <c r="B207" s="1" t="s">
        <v>3605</v>
      </c>
      <c r="C207" s="1" t="s">
        <v>1934</v>
      </c>
      <c r="D207" s="1" t="s">
        <v>3399</v>
      </c>
      <c r="E207" s="1" t="s">
        <v>18509</v>
      </c>
      <c r="F207" s="1" t="s">
        <v>20</v>
      </c>
      <c r="G207" s="1" t="s">
        <v>22</v>
      </c>
      <c r="H207" s="1" t="s">
        <v>22</v>
      </c>
      <c r="I207" s="1" t="s">
        <v>22</v>
      </c>
      <c r="J207" s="1" t="s">
        <v>22</v>
      </c>
      <c r="K207" s="1" t="s">
        <v>22</v>
      </c>
      <c r="L207" s="1" t="s">
        <v>21</v>
      </c>
      <c r="M207" s="1" t="s">
        <v>22</v>
      </c>
      <c r="N207" s="1" t="s">
        <v>23</v>
      </c>
      <c r="O207" s="1" t="s">
        <v>18506</v>
      </c>
      <c r="P207" s="1" t="s">
        <v>18502</v>
      </c>
      <c r="Q207" s="1" t="s">
        <v>34</v>
      </c>
      <c r="R207" s="1" t="s">
        <v>18502</v>
      </c>
      <c r="T207" s="1" t="s">
        <v>29</v>
      </c>
      <c r="U207" s="1" t="s">
        <v>18506</v>
      </c>
      <c r="V207" s="1" t="s">
        <v>24</v>
      </c>
      <c r="W207" s="1" t="s">
        <v>30</v>
      </c>
    </row>
    <row r="208" spans="1:23" x14ac:dyDescent="0.2">
      <c r="A208" s="2" t="str">
        <f>"573.13066"</f>
        <v>573.13066</v>
      </c>
      <c r="B208" s="1" t="s">
        <v>3606</v>
      </c>
      <c r="C208" s="1" t="s">
        <v>1935</v>
      </c>
      <c r="D208" s="1" t="s">
        <v>3399</v>
      </c>
      <c r="E208" s="1" t="s">
        <v>18509</v>
      </c>
      <c r="F208" s="1" t="s">
        <v>36</v>
      </c>
      <c r="G208" s="1" t="s">
        <v>22</v>
      </c>
      <c r="H208" s="1" t="s">
        <v>22</v>
      </c>
      <c r="I208" s="1" t="s">
        <v>18505</v>
      </c>
      <c r="J208" s="1" t="s">
        <v>18502</v>
      </c>
      <c r="K208" s="1" t="s">
        <v>22</v>
      </c>
      <c r="L208" s="1" t="s">
        <v>18510</v>
      </c>
      <c r="M208" s="1" t="s">
        <v>22</v>
      </c>
      <c r="N208" s="1" t="s">
        <v>23</v>
      </c>
      <c r="O208" s="1" t="s">
        <v>41</v>
      </c>
      <c r="P208" s="1" t="s">
        <v>26</v>
      </c>
      <c r="Q208" s="1" t="s">
        <v>34</v>
      </c>
      <c r="R208" s="1" t="s">
        <v>26</v>
      </c>
      <c r="S208" s="1" t="s">
        <v>28</v>
      </c>
      <c r="T208" s="1" t="s">
        <v>18515</v>
      </c>
      <c r="U208" s="1" t="s">
        <v>18506</v>
      </c>
      <c r="V208" s="1" t="s">
        <v>24</v>
      </c>
      <c r="W208" s="1" t="s">
        <v>30</v>
      </c>
    </row>
    <row r="209" spans="1:23" x14ac:dyDescent="0.2">
      <c r="A209" s="2" t="str">
        <f>"573.13067"</f>
        <v>573.13067</v>
      </c>
      <c r="B209" s="1" t="s">
        <v>3607</v>
      </c>
      <c r="C209" s="1" t="s">
        <v>1936</v>
      </c>
      <c r="D209" s="1" t="s">
        <v>3399</v>
      </c>
      <c r="E209" s="1" t="s">
        <v>18509</v>
      </c>
      <c r="F209" s="1" t="s">
        <v>20</v>
      </c>
      <c r="G209" s="1" t="s">
        <v>22</v>
      </c>
      <c r="H209" s="1" t="s">
        <v>22</v>
      </c>
      <c r="I209" s="1" t="s">
        <v>22</v>
      </c>
      <c r="J209" s="1" t="s">
        <v>22</v>
      </c>
      <c r="K209" s="1" t="s">
        <v>22</v>
      </c>
      <c r="L209" s="1" t="s">
        <v>21</v>
      </c>
      <c r="M209" s="1" t="s">
        <v>22</v>
      </c>
      <c r="N209" s="1" t="s">
        <v>23</v>
      </c>
      <c r="O209" s="1" t="s">
        <v>41</v>
      </c>
      <c r="P209" s="1" t="s">
        <v>24</v>
      </c>
      <c r="Q209" s="1" t="s">
        <v>34</v>
      </c>
      <c r="R209" s="1" t="s">
        <v>24</v>
      </c>
      <c r="S209" s="1" t="s">
        <v>28</v>
      </c>
      <c r="T209" s="1" t="s">
        <v>29</v>
      </c>
      <c r="U209" s="1" t="s">
        <v>24</v>
      </c>
      <c r="V209" s="1" t="s">
        <v>24</v>
      </c>
      <c r="W209" s="1" t="s">
        <v>30</v>
      </c>
    </row>
    <row r="210" spans="1:23" x14ac:dyDescent="0.2">
      <c r="A210" s="2" t="str">
        <f>"573.13068"</f>
        <v>573.13068</v>
      </c>
      <c r="B210" s="1" t="s">
        <v>3608</v>
      </c>
      <c r="C210" s="1" t="s">
        <v>1937</v>
      </c>
      <c r="D210" s="1" t="s">
        <v>3399</v>
      </c>
      <c r="E210" s="1" t="s">
        <v>21</v>
      </c>
      <c r="F210" s="1" t="s">
        <v>20</v>
      </c>
      <c r="G210" s="1" t="s">
        <v>22</v>
      </c>
      <c r="H210" s="1" t="s">
        <v>22</v>
      </c>
      <c r="I210" s="1" t="s">
        <v>22</v>
      </c>
      <c r="J210" s="1" t="s">
        <v>22</v>
      </c>
      <c r="K210" s="1" t="s">
        <v>22</v>
      </c>
      <c r="L210" s="1" t="s">
        <v>21</v>
      </c>
      <c r="M210" s="1" t="s">
        <v>22</v>
      </c>
      <c r="N210" s="1" t="s">
        <v>23</v>
      </c>
      <c r="O210" s="1" t="s">
        <v>18506</v>
      </c>
      <c r="P210" s="1" t="s">
        <v>24</v>
      </c>
      <c r="Q210" s="1" t="s">
        <v>34</v>
      </c>
      <c r="R210" s="1" t="s">
        <v>24</v>
      </c>
      <c r="T210" s="1" t="s">
        <v>29</v>
      </c>
      <c r="U210" s="1" t="s">
        <v>18506</v>
      </c>
      <c r="V210" s="1" t="s">
        <v>24</v>
      </c>
      <c r="W210" s="1" t="s">
        <v>30</v>
      </c>
    </row>
    <row r="211" spans="1:23" x14ac:dyDescent="0.2">
      <c r="A211" s="2" t="str">
        <f>"573.13069"</f>
        <v>573.13069</v>
      </c>
      <c r="B211" s="1" t="s">
        <v>3609</v>
      </c>
      <c r="C211" s="1" t="s">
        <v>1938</v>
      </c>
      <c r="D211" s="1" t="s">
        <v>3399</v>
      </c>
      <c r="E211" s="1" t="s">
        <v>21</v>
      </c>
      <c r="F211" s="1" t="s">
        <v>20</v>
      </c>
      <c r="G211" s="1" t="s">
        <v>22</v>
      </c>
      <c r="H211" s="1" t="s">
        <v>22</v>
      </c>
      <c r="I211" s="1" t="s">
        <v>22</v>
      </c>
      <c r="J211" s="1" t="s">
        <v>18510</v>
      </c>
      <c r="K211" s="1" t="s">
        <v>22</v>
      </c>
      <c r="L211" s="1" t="s">
        <v>21</v>
      </c>
      <c r="M211" s="1" t="s">
        <v>22</v>
      </c>
      <c r="N211" s="1" t="s">
        <v>23</v>
      </c>
      <c r="O211" s="1" t="s">
        <v>24</v>
      </c>
      <c r="P211" s="1" t="s">
        <v>26</v>
      </c>
      <c r="Q211" s="1" t="s">
        <v>34</v>
      </c>
      <c r="R211" s="1" t="s">
        <v>26</v>
      </c>
      <c r="S211" s="1" t="s">
        <v>28</v>
      </c>
      <c r="T211" s="1" t="s">
        <v>29</v>
      </c>
      <c r="U211" s="1" t="s">
        <v>18506</v>
      </c>
      <c r="V211" s="1" t="s">
        <v>24</v>
      </c>
      <c r="W211" s="1" t="s">
        <v>30</v>
      </c>
    </row>
    <row r="212" spans="1:23" x14ac:dyDescent="0.2">
      <c r="A212" s="2" t="str">
        <f>"573.13070"</f>
        <v>573.13070</v>
      </c>
      <c r="B212" s="1" t="s">
        <v>3610</v>
      </c>
      <c r="C212" s="1" t="s">
        <v>1939</v>
      </c>
      <c r="D212" s="1" t="s">
        <v>3399</v>
      </c>
      <c r="E212" s="1" t="s">
        <v>18510</v>
      </c>
      <c r="F212" s="1" t="s">
        <v>36</v>
      </c>
      <c r="G212" s="1" t="s">
        <v>22</v>
      </c>
      <c r="H212" s="1" t="s">
        <v>22</v>
      </c>
      <c r="I212" s="1" t="s">
        <v>18506</v>
      </c>
      <c r="J212" s="1" t="s">
        <v>18510</v>
      </c>
      <c r="K212" s="1" t="s">
        <v>22</v>
      </c>
      <c r="L212" s="1" t="s">
        <v>18510</v>
      </c>
      <c r="M212" s="1" t="s">
        <v>22</v>
      </c>
      <c r="N212" s="1" t="s">
        <v>23</v>
      </c>
      <c r="O212" s="1" t="s">
        <v>41</v>
      </c>
      <c r="P212" s="1" t="s">
        <v>26</v>
      </c>
      <c r="Q212" s="1" t="s">
        <v>34</v>
      </c>
      <c r="R212" s="1" t="s">
        <v>26</v>
      </c>
      <c r="S212" s="1" t="s">
        <v>28</v>
      </c>
      <c r="T212" s="1" t="s">
        <v>18515</v>
      </c>
      <c r="U212" s="1" t="s">
        <v>18506</v>
      </c>
      <c r="V212" s="1" t="s">
        <v>24</v>
      </c>
      <c r="W212" s="1" t="s">
        <v>42</v>
      </c>
    </row>
    <row r="213" spans="1:23" x14ac:dyDescent="0.2">
      <c r="A213" s="2" t="str">
        <f>"573.13071"</f>
        <v>573.13071</v>
      </c>
      <c r="B213" s="1" t="s">
        <v>3611</v>
      </c>
      <c r="C213" s="1" t="s">
        <v>1940</v>
      </c>
      <c r="D213" s="1" t="s">
        <v>3399</v>
      </c>
      <c r="E213" s="1" t="s">
        <v>18510</v>
      </c>
      <c r="F213" s="1" t="s">
        <v>36</v>
      </c>
      <c r="G213" s="1" t="s">
        <v>22</v>
      </c>
      <c r="H213" s="1" t="s">
        <v>22</v>
      </c>
      <c r="I213" s="1" t="s">
        <v>18502</v>
      </c>
      <c r="J213" s="1" t="s">
        <v>18502</v>
      </c>
      <c r="K213" s="1" t="s">
        <v>22</v>
      </c>
      <c r="L213" s="1" t="s">
        <v>21</v>
      </c>
      <c r="M213" s="1" t="s">
        <v>22</v>
      </c>
      <c r="N213" s="1" t="s">
        <v>23</v>
      </c>
      <c r="O213" s="1" t="s">
        <v>41</v>
      </c>
      <c r="P213" s="1" t="s">
        <v>26</v>
      </c>
      <c r="Q213" s="1" t="s">
        <v>34</v>
      </c>
      <c r="R213" s="1" t="s">
        <v>26</v>
      </c>
      <c r="S213" s="1" t="s">
        <v>28</v>
      </c>
      <c r="T213" s="1" t="s">
        <v>37</v>
      </c>
      <c r="U213" s="1" t="s">
        <v>18506</v>
      </c>
      <c r="V213" s="1" t="s">
        <v>24</v>
      </c>
      <c r="W213" s="1" t="s">
        <v>30</v>
      </c>
    </row>
    <row r="214" spans="1:23" x14ac:dyDescent="0.2">
      <c r="A214" s="2" t="str">
        <f>"573.13072"</f>
        <v>573.13072</v>
      </c>
      <c r="B214" s="1" t="s">
        <v>3612</v>
      </c>
      <c r="C214" s="1" t="s">
        <v>1941</v>
      </c>
      <c r="D214" s="1" t="s">
        <v>3399</v>
      </c>
      <c r="E214" s="1" t="s">
        <v>40</v>
      </c>
      <c r="F214" s="1" t="s">
        <v>20</v>
      </c>
      <c r="G214" s="1" t="s">
        <v>22</v>
      </c>
      <c r="H214" s="1" t="s">
        <v>22</v>
      </c>
      <c r="I214" s="1" t="s">
        <v>22</v>
      </c>
      <c r="J214" s="1" t="s">
        <v>19</v>
      </c>
      <c r="K214" s="1" t="s">
        <v>22</v>
      </c>
      <c r="L214" s="1" t="s">
        <v>21</v>
      </c>
      <c r="M214" s="1" t="s">
        <v>22</v>
      </c>
      <c r="N214" s="1" t="s">
        <v>23</v>
      </c>
      <c r="O214" s="1" t="s">
        <v>24</v>
      </c>
      <c r="P214" s="1" t="s">
        <v>26</v>
      </c>
      <c r="Q214" s="1" t="s">
        <v>34</v>
      </c>
      <c r="R214" s="1" t="s">
        <v>26</v>
      </c>
      <c r="T214" s="1" t="s">
        <v>29</v>
      </c>
      <c r="U214" s="1" t="s">
        <v>18506</v>
      </c>
      <c r="V214" s="1" t="s">
        <v>24</v>
      </c>
      <c r="W214" s="1" t="s">
        <v>30</v>
      </c>
    </row>
    <row r="215" spans="1:23" x14ac:dyDescent="0.2">
      <c r="A215" s="2" t="str">
        <f>"573.13073"</f>
        <v>573.13073</v>
      </c>
      <c r="B215" s="1" t="s">
        <v>3613</v>
      </c>
      <c r="C215" s="1" t="s">
        <v>1942</v>
      </c>
      <c r="D215" s="1" t="s">
        <v>3399</v>
      </c>
      <c r="E215" s="1" t="s">
        <v>40</v>
      </c>
      <c r="F215" s="1" t="s">
        <v>20</v>
      </c>
      <c r="G215" s="1" t="s">
        <v>22</v>
      </c>
      <c r="H215" s="1" t="s">
        <v>22</v>
      </c>
      <c r="I215" s="1" t="s">
        <v>22</v>
      </c>
      <c r="J215" s="1" t="s">
        <v>22</v>
      </c>
      <c r="K215" s="1" t="s">
        <v>22</v>
      </c>
      <c r="L215" s="1" t="s">
        <v>21</v>
      </c>
      <c r="M215" s="1" t="s">
        <v>22</v>
      </c>
      <c r="N215" s="1" t="s">
        <v>23</v>
      </c>
      <c r="O215" s="1" t="s">
        <v>24</v>
      </c>
      <c r="P215" s="1" t="s">
        <v>24</v>
      </c>
      <c r="Q215" s="1" t="s">
        <v>34</v>
      </c>
      <c r="R215" s="1" t="s">
        <v>24</v>
      </c>
      <c r="T215" s="1" t="s">
        <v>29</v>
      </c>
      <c r="U215" s="1" t="s">
        <v>24</v>
      </c>
      <c r="V215" s="1" t="s">
        <v>41</v>
      </c>
      <c r="W215" s="1" t="s">
        <v>18519</v>
      </c>
    </row>
    <row r="216" spans="1:23" x14ac:dyDescent="0.2">
      <c r="A216" s="2" t="str">
        <f>"573.13074"</f>
        <v>573.13074</v>
      </c>
      <c r="B216" s="1" t="s">
        <v>3614</v>
      </c>
      <c r="C216" s="1" t="s">
        <v>1943</v>
      </c>
      <c r="D216" s="1" t="s">
        <v>3399</v>
      </c>
      <c r="E216" s="1" t="s">
        <v>40</v>
      </c>
      <c r="F216" s="1" t="s">
        <v>20</v>
      </c>
      <c r="G216" s="1" t="s">
        <v>22</v>
      </c>
      <c r="H216" s="1" t="s">
        <v>22</v>
      </c>
      <c r="I216" s="1" t="s">
        <v>22</v>
      </c>
      <c r="J216" s="1" t="s">
        <v>19</v>
      </c>
      <c r="K216" s="1" t="s">
        <v>22</v>
      </c>
      <c r="L216" s="1" t="s">
        <v>21</v>
      </c>
      <c r="M216" s="1" t="s">
        <v>22</v>
      </c>
      <c r="N216" s="1" t="s">
        <v>31</v>
      </c>
      <c r="O216" s="1" t="s">
        <v>24</v>
      </c>
      <c r="P216" s="1" t="s">
        <v>26</v>
      </c>
      <c r="Q216" s="1" t="s">
        <v>26</v>
      </c>
      <c r="R216" s="1" t="s">
        <v>26</v>
      </c>
      <c r="S216" s="1" t="s">
        <v>32</v>
      </c>
      <c r="T216" s="1" t="s">
        <v>37</v>
      </c>
      <c r="U216" s="1" t="s">
        <v>41</v>
      </c>
      <c r="V216" s="1" t="s">
        <v>24</v>
      </c>
      <c r="W216" s="1" t="s">
        <v>30</v>
      </c>
    </row>
    <row r="217" spans="1:23" x14ac:dyDescent="0.2">
      <c r="A217" s="2" t="str">
        <f>"573.13075"</f>
        <v>573.13075</v>
      </c>
      <c r="B217" s="1" t="s">
        <v>3615</v>
      </c>
      <c r="C217" s="1" t="s">
        <v>1944</v>
      </c>
      <c r="D217" s="1" t="s">
        <v>3399</v>
      </c>
      <c r="E217" s="1" t="s">
        <v>40</v>
      </c>
      <c r="F217" s="1" t="s">
        <v>20</v>
      </c>
      <c r="G217" s="1" t="s">
        <v>22</v>
      </c>
      <c r="H217" s="1" t="s">
        <v>22</v>
      </c>
      <c r="I217" s="1" t="s">
        <v>18506</v>
      </c>
      <c r="J217" s="1" t="s">
        <v>22</v>
      </c>
      <c r="K217" s="1" t="s">
        <v>22</v>
      </c>
      <c r="L217" s="1" t="s">
        <v>21</v>
      </c>
      <c r="M217" s="1" t="s">
        <v>22</v>
      </c>
      <c r="N217" s="1" t="s">
        <v>23</v>
      </c>
      <c r="O217" s="1" t="s">
        <v>24</v>
      </c>
      <c r="P217" s="1" t="s">
        <v>24</v>
      </c>
      <c r="Q217" s="1" t="s">
        <v>34</v>
      </c>
      <c r="R217" s="1" t="s">
        <v>24</v>
      </c>
      <c r="T217" s="1" t="s">
        <v>29</v>
      </c>
      <c r="U217" s="1" t="s">
        <v>18506</v>
      </c>
      <c r="V217" s="1" t="s">
        <v>41</v>
      </c>
      <c r="W217" s="1" t="s">
        <v>30</v>
      </c>
    </row>
    <row r="218" spans="1:23" x14ac:dyDescent="0.2">
      <c r="A218" s="2" t="str">
        <f>"573.13076"</f>
        <v>573.13076</v>
      </c>
      <c r="B218" s="1" t="s">
        <v>3616</v>
      </c>
      <c r="C218" s="1" t="s">
        <v>1945</v>
      </c>
      <c r="D218" s="1" t="s">
        <v>3399</v>
      </c>
      <c r="E218" s="1" t="s">
        <v>18509</v>
      </c>
      <c r="F218" s="1" t="s">
        <v>20</v>
      </c>
      <c r="G218" s="1" t="s">
        <v>22</v>
      </c>
      <c r="H218" s="1" t="s">
        <v>22</v>
      </c>
      <c r="I218" s="1" t="s">
        <v>26</v>
      </c>
      <c r="J218" s="1" t="s">
        <v>18502</v>
      </c>
      <c r="K218" s="1" t="s">
        <v>22</v>
      </c>
      <c r="L218" s="1" t="s">
        <v>21</v>
      </c>
      <c r="M218" s="1" t="s">
        <v>22</v>
      </c>
      <c r="N218" s="1" t="s">
        <v>23</v>
      </c>
      <c r="O218" s="1" t="s">
        <v>41</v>
      </c>
      <c r="P218" s="1" t="s">
        <v>26</v>
      </c>
      <c r="Q218" s="1" t="s">
        <v>34</v>
      </c>
      <c r="R218" s="1" t="s">
        <v>26</v>
      </c>
      <c r="T218" s="1" t="s">
        <v>29</v>
      </c>
      <c r="U218" s="1" t="s">
        <v>24</v>
      </c>
      <c r="V218" s="1" t="s">
        <v>24</v>
      </c>
      <c r="W218" s="1" t="s">
        <v>30</v>
      </c>
    </row>
    <row r="219" spans="1:23" x14ac:dyDescent="0.2">
      <c r="A219" s="2" t="str">
        <f>"573.13077"</f>
        <v>573.13077</v>
      </c>
      <c r="B219" s="1" t="s">
        <v>3617</v>
      </c>
      <c r="C219" s="1" t="s">
        <v>1946</v>
      </c>
      <c r="D219" s="1" t="s">
        <v>3399</v>
      </c>
      <c r="E219" s="1" t="s">
        <v>40</v>
      </c>
      <c r="F219" s="1" t="s">
        <v>20</v>
      </c>
      <c r="G219" s="1" t="s">
        <v>18506</v>
      </c>
      <c r="H219" s="1" t="s">
        <v>22</v>
      </c>
      <c r="I219" s="1" t="s">
        <v>26</v>
      </c>
      <c r="J219" s="1" t="s">
        <v>19</v>
      </c>
      <c r="K219" s="1" t="s">
        <v>22</v>
      </c>
      <c r="L219" s="1" t="s">
        <v>21</v>
      </c>
      <c r="M219" s="1" t="s">
        <v>22</v>
      </c>
      <c r="N219" s="1" t="s">
        <v>23</v>
      </c>
      <c r="O219" s="1" t="s">
        <v>18502</v>
      </c>
      <c r="P219" s="1" t="s">
        <v>26</v>
      </c>
      <c r="Q219" s="1" t="s">
        <v>34</v>
      </c>
      <c r="R219" s="1" t="s">
        <v>26</v>
      </c>
      <c r="S219" s="1" t="s">
        <v>28</v>
      </c>
      <c r="T219" s="1" t="s">
        <v>18515</v>
      </c>
      <c r="U219" s="1" t="s">
        <v>24</v>
      </c>
      <c r="V219" s="1" t="s">
        <v>41</v>
      </c>
      <c r="W219" s="1" t="s">
        <v>30</v>
      </c>
    </row>
    <row r="220" spans="1:23" x14ac:dyDescent="0.2">
      <c r="A220" s="2" t="str">
        <f>"573.13079"</f>
        <v>573.13079</v>
      </c>
      <c r="B220" s="1" t="s">
        <v>3618</v>
      </c>
      <c r="C220" s="1" t="s">
        <v>1947</v>
      </c>
      <c r="D220" s="1" t="s">
        <v>3399</v>
      </c>
      <c r="E220" s="1" t="s">
        <v>18509</v>
      </c>
      <c r="F220" s="1" t="s">
        <v>20</v>
      </c>
      <c r="G220" s="1" t="s">
        <v>22</v>
      </c>
      <c r="H220" s="1" t="s">
        <v>22</v>
      </c>
      <c r="I220" s="1" t="s">
        <v>22</v>
      </c>
      <c r="J220" s="1" t="s">
        <v>22</v>
      </c>
      <c r="K220" s="1" t="s">
        <v>22</v>
      </c>
      <c r="L220" s="1" t="s">
        <v>21</v>
      </c>
      <c r="M220" s="1" t="s">
        <v>22</v>
      </c>
      <c r="N220" s="1" t="s">
        <v>23</v>
      </c>
      <c r="O220" s="1" t="s">
        <v>18506</v>
      </c>
      <c r="P220" s="1" t="s">
        <v>24</v>
      </c>
      <c r="Q220" s="1" t="s">
        <v>34</v>
      </c>
      <c r="R220" s="1" t="s">
        <v>18506</v>
      </c>
      <c r="T220" s="1" t="s">
        <v>29</v>
      </c>
      <c r="U220" s="1" t="s">
        <v>18506</v>
      </c>
      <c r="V220" s="1" t="s">
        <v>24</v>
      </c>
      <c r="W220" s="1" t="s">
        <v>30</v>
      </c>
    </row>
    <row r="221" spans="1:23" x14ac:dyDescent="0.2">
      <c r="A221" s="2" t="str">
        <f>"573.13080"</f>
        <v>573.13080</v>
      </c>
      <c r="B221" s="1" t="s">
        <v>3619</v>
      </c>
      <c r="C221" s="1" t="s">
        <v>1948</v>
      </c>
      <c r="D221" s="1" t="s">
        <v>3399</v>
      </c>
      <c r="E221" s="1" t="s">
        <v>18510</v>
      </c>
      <c r="F221" s="1" t="s">
        <v>20</v>
      </c>
      <c r="G221" s="1" t="s">
        <v>22</v>
      </c>
      <c r="H221" s="1" t="s">
        <v>22</v>
      </c>
      <c r="I221" s="1" t="s">
        <v>22</v>
      </c>
      <c r="J221" s="1" t="s">
        <v>19</v>
      </c>
      <c r="K221" s="1" t="s">
        <v>18510</v>
      </c>
      <c r="L221" s="1" t="s">
        <v>21</v>
      </c>
      <c r="M221" s="1" t="s">
        <v>22</v>
      </c>
      <c r="N221" s="1" t="s">
        <v>23</v>
      </c>
      <c r="O221" s="1" t="s">
        <v>24</v>
      </c>
      <c r="P221" s="1" t="s">
        <v>26</v>
      </c>
      <c r="Q221" s="1" t="s">
        <v>26</v>
      </c>
      <c r="R221" s="1" t="s">
        <v>26</v>
      </c>
      <c r="T221" s="1" t="s">
        <v>29</v>
      </c>
      <c r="U221" s="1" t="s">
        <v>24</v>
      </c>
      <c r="V221" s="1" t="s">
        <v>24</v>
      </c>
      <c r="W221" s="1" t="s">
        <v>30</v>
      </c>
    </row>
    <row r="222" spans="1:23" x14ac:dyDescent="0.2">
      <c r="A222" s="2" t="str">
        <f>"573.13081"</f>
        <v>573.13081</v>
      </c>
      <c r="B222" s="1" t="s">
        <v>3620</v>
      </c>
      <c r="C222" s="1" t="s">
        <v>1949</v>
      </c>
      <c r="D222" s="1" t="s">
        <v>3399</v>
      </c>
      <c r="E222" s="1" t="s">
        <v>40</v>
      </c>
      <c r="F222" s="1" t="s">
        <v>36</v>
      </c>
      <c r="G222" s="1" t="s">
        <v>22</v>
      </c>
      <c r="H222" s="1" t="s">
        <v>22</v>
      </c>
      <c r="I222" s="1" t="s">
        <v>22</v>
      </c>
      <c r="J222" s="1" t="s">
        <v>19</v>
      </c>
      <c r="K222" s="1" t="s">
        <v>18510</v>
      </c>
      <c r="L222" s="1" t="s">
        <v>21</v>
      </c>
      <c r="M222" s="1" t="s">
        <v>22</v>
      </c>
      <c r="N222" s="1" t="s">
        <v>18507</v>
      </c>
      <c r="O222" s="1" t="s">
        <v>41</v>
      </c>
      <c r="P222" s="1" t="s">
        <v>26</v>
      </c>
      <c r="Q222" s="1" t="s">
        <v>26</v>
      </c>
      <c r="R222" s="1" t="s">
        <v>26</v>
      </c>
      <c r="S222" s="1" t="s">
        <v>18508</v>
      </c>
      <c r="T222" s="1" t="s">
        <v>18516</v>
      </c>
      <c r="U222" s="1" t="s">
        <v>24</v>
      </c>
      <c r="V222" s="1" t="s">
        <v>41</v>
      </c>
      <c r="W222" s="1" t="s">
        <v>30</v>
      </c>
    </row>
    <row r="223" spans="1:23" x14ac:dyDescent="0.2">
      <c r="A223" s="2" t="str">
        <f>"573.13082"</f>
        <v>573.13082</v>
      </c>
      <c r="B223" s="1" t="s">
        <v>3621</v>
      </c>
      <c r="C223" s="1" t="s">
        <v>1950</v>
      </c>
      <c r="D223" s="1" t="s">
        <v>3399</v>
      </c>
      <c r="E223" s="1" t="s">
        <v>40</v>
      </c>
      <c r="F223" s="1" t="s">
        <v>20</v>
      </c>
      <c r="G223" s="1" t="s">
        <v>22</v>
      </c>
      <c r="H223" s="1" t="s">
        <v>22</v>
      </c>
      <c r="I223" s="1" t="s">
        <v>26</v>
      </c>
      <c r="J223" s="1" t="s">
        <v>22</v>
      </c>
      <c r="K223" s="1" t="s">
        <v>22</v>
      </c>
      <c r="L223" s="1" t="s">
        <v>21</v>
      </c>
      <c r="M223" s="1" t="s">
        <v>22</v>
      </c>
      <c r="N223" s="1" t="s">
        <v>23</v>
      </c>
      <c r="O223" s="1" t="s">
        <v>24</v>
      </c>
      <c r="P223" s="1" t="s">
        <v>26</v>
      </c>
      <c r="Q223" s="1" t="s">
        <v>34</v>
      </c>
      <c r="R223" s="1" t="s">
        <v>26</v>
      </c>
      <c r="T223" s="1" t="s">
        <v>29</v>
      </c>
      <c r="U223" s="1" t="s">
        <v>24</v>
      </c>
      <c r="V223" s="1" t="s">
        <v>18502</v>
      </c>
      <c r="W223" s="1" t="s">
        <v>30</v>
      </c>
    </row>
    <row r="224" spans="1:23" x14ac:dyDescent="0.2">
      <c r="A224" s="2" t="str">
        <f>"573.13083"</f>
        <v>573.13083</v>
      </c>
      <c r="B224" s="1" t="s">
        <v>3622</v>
      </c>
      <c r="C224" s="1" t="s">
        <v>1951</v>
      </c>
      <c r="D224" s="1" t="s">
        <v>3399</v>
      </c>
      <c r="E224" s="1" t="s">
        <v>18509</v>
      </c>
      <c r="F224" s="1" t="s">
        <v>20</v>
      </c>
      <c r="G224" s="1" t="s">
        <v>22</v>
      </c>
      <c r="H224" s="1" t="s">
        <v>22</v>
      </c>
      <c r="I224" s="1" t="s">
        <v>18510</v>
      </c>
      <c r="J224" s="1" t="s">
        <v>22</v>
      </c>
      <c r="K224" s="1" t="s">
        <v>22</v>
      </c>
      <c r="L224" s="1" t="s">
        <v>21</v>
      </c>
      <c r="M224" s="1" t="s">
        <v>22</v>
      </c>
      <c r="N224" s="1" t="s">
        <v>23</v>
      </c>
      <c r="O224" s="1" t="s">
        <v>41</v>
      </c>
      <c r="P224" s="1" t="s">
        <v>26</v>
      </c>
      <c r="Q224" s="1" t="s">
        <v>34</v>
      </c>
      <c r="R224" s="1" t="s">
        <v>18505</v>
      </c>
      <c r="S224" s="1" t="s">
        <v>28</v>
      </c>
      <c r="T224" s="1" t="s">
        <v>29</v>
      </c>
      <c r="U224" s="1" t="s">
        <v>18506</v>
      </c>
      <c r="V224" s="1" t="s">
        <v>24</v>
      </c>
      <c r="W224" s="1" t="s">
        <v>30</v>
      </c>
    </row>
    <row r="225" spans="1:23" x14ac:dyDescent="0.2">
      <c r="A225" s="2" t="str">
        <f>"573.13084"</f>
        <v>573.13084</v>
      </c>
      <c r="B225" s="1" t="s">
        <v>3623</v>
      </c>
      <c r="C225" s="1" t="s">
        <v>1952</v>
      </c>
      <c r="D225" s="1" t="s">
        <v>3399</v>
      </c>
      <c r="E225" s="1" t="s">
        <v>18509</v>
      </c>
      <c r="F225" s="1" t="s">
        <v>20</v>
      </c>
      <c r="G225" s="1" t="s">
        <v>22</v>
      </c>
      <c r="H225" s="1" t="s">
        <v>22</v>
      </c>
      <c r="I225" s="1" t="s">
        <v>22</v>
      </c>
      <c r="J225" s="1" t="s">
        <v>22</v>
      </c>
      <c r="K225" s="1" t="s">
        <v>22</v>
      </c>
      <c r="L225" s="1" t="s">
        <v>21</v>
      </c>
      <c r="M225" s="1" t="s">
        <v>22</v>
      </c>
      <c r="N225" s="1" t="s">
        <v>23</v>
      </c>
      <c r="O225" s="1" t="s">
        <v>18506</v>
      </c>
      <c r="P225" s="1" t="s">
        <v>26</v>
      </c>
      <c r="Q225" s="1" t="s">
        <v>34</v>
      </c>
      <c r="R225" s="1" t="s">
        <v>26</v>
      </c>
      <c r="S225" s="1" t="s">
        <v>28</v>
      </c>
      <c r="T225" s="1" t="s">
        <v>29</v>
      </c>
      <c r="U225" s="1" t="s">
        <v>24</v>
      </c>
      <c r="V225" s="1" t="s">
        <v>24</v>
      </c>
      <c r="W225" s="1" t="s">
        <v>30</v>
      </c>
    </row>
    <row r="226" spans="1:23" x14ac:dyDescent="0.2">
      <c r="A226" s="2" t="str">
        <f>"573.13085"</f>
        <v>573.13085</v>
      </c>
      <c r="B226" s="1" t="s">
        <v>3624</v>
      </c>
      <c r="C226" s="1" t="s">
        <v>1953</v>
      </c>
      <c r="D226" s="1" t="s">
        <v>3399</v>
      </c>
      <c r="E226" s="1" t="s">
        <v>18509</v>
      </c>
      <c r="F226" s="1" t="s">
        <v>36</v>
      </c>
      <c r="G226" s="1" t="s">
        <v>22</v>
      </c>
      <c r="H226" s="1" t="s">
        <v>22</v>
      </c>
      <c r="I226" s="1" t="s">
        <v>18506</v>
      </c>
      <c r="J226" s="1" t="s">
        <v>18502</v>
      </c>
      <c r="K226" s="1" t="s">
        <v>22</v>
      </c>
      <c r="L226" s="1" t="s">
        <v>18509</v>
      </c>
      <c r="M226" s="1" t="s">
        <v>22</v>
      </c>
      <c r="N226" s="1" t="s">
        <v>23</v>
      </c>
      <c r="O226" s="1" t="s">
        <v>18506</v>
      </c>
      <c r="P226" s="1" t="s">
        <v>26</v>
      </c>
      <c r="Q226" s="1" t="s">
        <v>34</v>
      </c>
      <c r="R226" s="1" t="s">
        <v>26</v>
      </c>
      <c r="S226" s="1" t="s">
        <v>28</v>
      </c>
      <c r="T226" s="1" t="s">
        <v>18515</v>
      </c>
      <c r="U226" s="1" t="s">
        <v>18506</v>
      </c>
      <c r="V226" s="1" t="s">
        <v>24</v>
      </c>
      <c r="W226" s="1" t="s">
        <v>30</v>
      </c>
    </row>
    <row r="227" spans="1:23" x14ac:dyDescent="0.2">
      <c r="A227" s="2" t="str">
        <f>"573.13086"</f>
        <v>573.13086</v>
      </c>
      <c r="B227" s="1" t="s">
        <v>3625</v>
      </c>
      <c r="C227" s="1" t="s">
        <v>1954</v>
      </c>
      <c r="D227" s="1" t="s">
        <v>3399</v>
      </c>
      <c r="E227" s="1" t="s">
        <v>40</v>
      </c>
      <c r="F227" s="1" t="s">
        <v>20</v>
      </c>
      <c r="G227" s="1" t="s">
        <v>22</v>
      </c>
      <c r="H227" s="1" t="s">
        <v>22</v>
      </c>
      <c r="I227" s="1" t="s">
        <v>18510</v>
      </c>
      <c r="J227" s="1" t="s">
        <v>19</v>
      </c>
      <c r="K227" s="1" t="s">
        <v>18510</v>
      </c>
      <c r="L227" s="1" t="s">
        <v>21</v>
      </c>
      <c r="M227" s="1" t="s">
        <v>22</v>
      </c>
      <c r="N227" s="1" t="s">
        <v>23</v>
      </c>
      <c r="O227" s="1" t="s">
        <v>41</v>
      </c>
      <c r="P227" s="1" t="s">
        <v>26</v>
      </c>
      <c r="Q227" s="1" t="s">
        <v>34</v>
      </c>
      <c r="R227" s="1" t="s">
        <v>26</v>
      </c>
      <c r="T227" s="1" t="s">
        <v>37</v>
      </c>
      <c r="U227" s="1" t="s">
        <v>24</v>
      </c>
      <c r="V227" s="1" t="s">
        <v>18502</v>
      </c>
      <c r="W227" s="1" t="s">
        <v>30</v>
      </c>
    </row>
    <row r="228" spans="1:23" x14ac:dyDescent="0.2">
      <c r="A228" s="2" t="str">
        <f>"573.13087"</f>
        <v>573.13087</v>
      </c>
      <c r="B228" s="1" t="s">
        <v>3626</v>
      </c>
      <c r="C228" s="1" t="s">
        <v>1955</v>
      </c>
      <c r="D228" s="1" t="s">
        <v>3399</v>
      </c>
      <c r="E228" s="1" t="s">
        <v>40</v>
      </c>
      <c r="F228" s="1" t="s">
        <v>20</v>
      </c>
      <c r="G228" s="1" t="s">
        <v>22</v>
      </c>
      <c r="H228" s="1" t="s">
        <v>22</v>
      </c>
      <c r="I228" s="1" t="s">
        <v>18506</v>
      </c>
      <c r="J228" s="1" t="s">
        <v>22</v>
      </c>
      <c r="K228" s="1" t="s">
        <v>22</v>
      </c>
      <c r="L228" s="1" t="s">
        <v>21</v>
      </c>
      <c r="M228" s="1" t="s">
        <v>22</v>
      </c>
      <c r="N228" s="1" t="s">
        <v>23</v>
      </c>
      <c r="O228" s="1" t="s">
        <v>24</v>
      </c>
      <c r="P228" s="1" t="s">
        <v>26</v>
      </c>
      <c r="Q228" s="1" t="s">
        <v>34</v>
      </c>
      <c r="R228" s="1" t="s">
        <v>26</v>
      </c>
      <c r="S228" s="1" t="s">
        <v>28</v>
      </c>
      <c r="T228" s="1" t="s">
        <v>29</v>
      </c>
      <c r="U228" s="1" t="s">
        <v>24</v>
      </c>
      <c r="V228" s="1" t="s">
        <v>41</v>
      </c>
      <c r="W228" s="1" t="s">
        <v>30</v>
      </c>
    </row>
    <row r="229" spans="1:23" x14ac:dyDescent="0.2">
      <c r="A229" s="2" t="str">
        <f>"573.13088"</f>
        <v>573.13088</v>
      </c>
      <c r="B229" s="1" t="s">
        <v>3627</v>
      </c>
      <c r="C229" s="1" t="s">
        <v>1956</v>
      </c>
      <c r="D229" s="1" t="s">
        <v>3399</v>
      </c>
      <c r="E229" s="1" t="s">
        <v>18509</v>
      </c>
      <c r="F229" s="1" t="s">
        <v>20</v>
      </c>
      <c r="G229" s="1" t="s">
        <v>22</v>
      </c>
      <c r="H229" s="1" t="s">
        <v>22</v>
      </c>
      <c r="I229" s="1" t="s">
        <v>22</v>
      </c>
      <c r="J229" s="1" t="s">
        <v>22</v>
      </c>
      <c r="K229" s="1" t="s">
        <v>22</v>
      </c>
      <c r="L229" s="1" t="s">
        <v>21</v>
      </c>
      <c r="M229" s="1" t="s">
        <v>22</v>
      </c>
      <c r="N229" s="1" t="s">
        <v>23</v>
      </c>
      <c r="O229" s="1" t="s">
        <v>18506</v>
      </c>
      <c r="P229" s="1" t="s">
        <v>24</v>
      </c>
      <c r="Q229" s="1" t="s">
        <v>34</v>
      </c>
      <c r="R229" s="1" t="s">
        <v>18506</v>
      </c>
      <c r="T229" s="1" t="s">
        <v>29</v>
      </c>
      <c r="U229" s="1" t="s">
        <v>18506</v>
      </c>
      <c r="V229" s="1" t="s">
        <v>24</v>
      </c>
      <c r="W229" s="1" t="s">
        <v>30</v>
      </c>
    </row>
    <row r="230" spans="1:23" x14ac:dyDescent="0.2">
      <c r="A230" s="2" t="str">
        <f>"573.13089"</f>
        <v>573.13089</v>
      </c>
      <c r="B230" s="1" t="s">
        <v>3628</v>
      </c>
      <c r="C230" s="1" t="s">
        <v>1957</v>
      </c>
      <c r="D230" s="1" t="s">
        <v>3399</v>
      </c>
      <c r="E230" s="1" t="s">
        <v>40</v>
      </c>
      <c r="F230" s="1" t="s">
        <v>20</v>
      </c>
      <c r="G230" s="1" t="s">
        <v>22</v>
      </c>
      <c r="H230" s="1" t="s">
        <v>22</v>
      </c>
      <c r="I230" s="1" t="s">
        <v>22</v>
      </c>
      <c r="J230" s="1" t="s">
        <v>22</v>
      </c>
      <c r="K230" s="1" t="s">
        <v>22</v>
      </c>
      <c r="L230" s="1" t="s">
        <v>21</v>
      </c>
      <c r="M230" s="1" t="s">
        <v>22</v>
      </c>
      <c r="N230" s="1" t="s">
        <v>23</v>
      </c>
      <c r="O230" s="1" t="s">
        <v>41</v>
      </c>
      <c r="P230" s="1" t="s">
        <v>26</v>
      </c>
      <c r="Q230" s="1" t="s">
        <v>34</v>
      </c>
      <c r="R230" s="1" t="s">
        <v>26</v>
      </c>
      <c r="S230" s="1" t="s">
        <v>28</v>
      </c>
      <c r="T230" s="1" t="s">
        <v>29</v>
      </c>
      <c r="U230" s="1" t="s">
        <v>18506</v>
      </c>
      <c r="V230" s="1" t="s">
        <v>41</v>
      </c>
      <c r="W230" s="1" t="s">
        <v>42</v>
      </c>
    </row>
    <row r="231" spans="1:23" x14ac:dyDescent="0.2">
      <c r="A231" s="2" t="str">
        <f>"573.13090"</f>
        <v>573.13090</v>
      </c>
      <c r="B231" s="1" t="s">
        <v>3629</v>
      </c>
      <c r="C231" s="1" t="s">
        <v>1958</v>
      </c>
      <c r="D231" s="1" t="s">
        <v>3399</v>
      </c>
      <c r="E231" s="1" t="s">
        <v>40</v>
      </c>
      <c r="F231" s="1" t="s">
        <v>20</v>
      </c>
      <c r="G231" s="1" t="s">
        <v>22</v>
      </c>
      <c r="H231" s="1" t="s">
        <v>22</v>
      </c>
      <c r="I231" s="1" t="s">
        <v>22</v>
      </c>
      <c r="J231" s="1" t="s">
        <v>19</v>
      </c>
      <c r="K231" s="1" t="s">
        <v>22</v>
      </c>
      <c r="L231" s="1" t="s">
        <v>21</v>
      </c>
      <c r="M231" s="1" t="s">
        <v>22</v>
      </c>
      <c r="N231" s="1" t="s">
        <v>23</v>
      </c>
      <c r="O231" s="1" t="s">
        <v>24</v>
      </c>
      <c r="P231" s="1" t="s">
        <v>26</v>
      </c>
      <c r="Q231" s="1" t="s">
        <v>34</v>
      </c>
      <c r="R231" s="1" t="s">
        <v>26</v>
      </c>
      <c r="S231" s="1" t="s">
        <v>28</v>
      </c>
      <c r="T231" s="1" t="s">
        <v>18515</v>
      </c>
      <c r="U231" s="1" t="s">
        <v>24</v>
      </c>
      <c r="V231" s="1" t="s">
        <v>41</v>
      </c>
      <c r="W231" s="1" t="s">
        <v>30</v>
      </c>
    </row>
    <row r="232" spans="1:23" x14ac:dyDescent="0.2">
      <c r="A232" s="2" t="str">
        <f>"573.13091"</f>
        <v>573.13091</v>
      </c>
      <c r="B232" s="1" t="s">
        <v>3630</v>
      </c>
      <c r="C232" s="1" t="s">
        <v>1959</v>
      </c>
      <c r="D232" s="1" t="s">
        <v>3399</v>
      </c>
      <c r="E232" s="1" t="s">
        <v>40</v>
      </c>
      <c r="F232" s="1" t="s">
        <v>20</v>
      </c>
      <c r="G232" s="1" t="s">
        <v>18506</v>
      </c>
      <c r="H232" s="1" t="s">
        <v>22</v>
      </c>
      <c r="J232" s="1" t="s">
        <v>19</v>
      </c>
      <c r="K232" s="1" t="s">
        <v>22</v>
      </c>
      <c r="L232" s="1" t="s">
        <v>21</v>
      </c>
      <c r="M232" s="1" t="s">
        <v>22</v>
      </c>
      <c r="N232" s="1" t="s">
        <v>23</v>
      </c>
      <c r="O232" s="1" t="s">
        <v>24</v>
      </c>
      <c r="P232" s="1" t="s">
        <v>26</v>
      </c>
      <c r="Q232" s="1" t="s">
        <v>26</v>
      </c>
      <c r="R232" s="1" t="s">
        <v>26</v>
      </c>
      <c r="T232" s="1" t="s">
        <v>39</v>
      </c>
      <c r="U232" s="1" t="s">
        <v>41</v>
      </c>
      <c r="V232" s="1" t="s">
        <v>24</v>
      </c>
      <c r="W232" s="1" t="s">
        <v>30</v>
      </c>
    </row>
    <row r="233" spans="1:23" x14ac:dyDescent="0.2">
      <c r="A233" s="2" t="str">
        <f>"573.13092"</f>
        <v>573.13092</v>
      </c>
      <c r="B233" s="1" t="s">
        <v>3631</v>
      </c>
      <c r="C233" s="1" t="s">
        <v>1960</v>
      </c>
      <c r="D233" s="1" t="s">
        <v>3399</v>
      </c>
      <c r="E233" s="1" t="s">
        <v>40</v>
      </c>
      <c r="F233" s="1" t="s">
        <v>20</v>
      </c>
      <c r="G233" s="1" t="s">
        <v>22</v>
      </c>
      <c r="H233" s="1" t="s">
        <v>22</v>
      </c>
      <c r="I233" s="1" t="s">
        <v>22</v>
      </c>
      <c r="J233" s="1" t="s">
        <v>22</v>
      </c>
      <c r="K233" s="1" t="s">
        <v>22</v>
      </c>
      <c r="L233" s="1" t="s">
        <v>21</v>
      </c>
      <c r="M233" s="1" t="s">
        <v>22</v>
      </c>
      <c r="N233" s="1" t="s">
        <v>23</v>
      </c>
      <c r="O233" s="1" t="s">
        <v>24</v>
      </c>
      <c r="P233" s="1" t="s">
        <v>26</v>
      </c>
      <c r="Q233" s="1" t="s">
        <v>34</v>
      </c>
      <c r="R233" s="1" t="s">
        <v>26</v>
      </c>
      <c r="S233" s="1" t="s">
        <v>28</v>
      </c>
      <c r="T233" s="1" t="s">
        <v>29</v>
      </c>
      <c r="U233" s="1" t="s">
        <v>24</v>
      </c>
      <c r="V233" s="1" t="s">
        <v>41</v>
      </c>
      <c r="W233" s="1" t="s">
        <v>30</v>
      </c>
    </row>
    <row r="234" spans="1:23" x14ac:dyDescent="0.2">
      <c r="A234" s="2" t="str">
        <f>"573.13093"</f>
        <v>573.13093</v>
      </c>
      <c r="B234" s="1" t="s">
        <v>3632</v>
      </c>
      <c r="C234" s="1" t="s">
        <v>1961</v>
      </c>
      <c r="D234" s="1" t="s">
        <v>3399</v>
      </c>
      <c r="E234" s="1" t="s">
        <v>40</v>
      </c>
      <c r="F234" s="1" t="s">
        <v>20</v>
      </c>
      <c r="G234" s="1" t="s">
        <v>22</v>
      </c>
      <c r="H234" s="1" t="s">
        <v>22</v>
      </c>
      <c r="I234" s="1" t="s">
        <v>22</v>
      </c>
      <c r="J234" s="1" t="s">
        <v>18510</v>
      </c>
      <c r="K234" s="1" t="s">
        <v>22</v>
      </c>
      <c r="L234" s="1" t="s">
        <v>21</v>
      </c>
      <c r="M234" s="1" t="s">
        <v>22</v>
      </c>
      <c r="N234" s="1" t="s">
        <v>23</v>
      </c>
      <c r="O234" s="1" t="s">
        <v>41</v>
      </c>
      <c r="P234" s="1" t="s">
        <v>26</v>
      </c>
      <c r="Q234" s="1" t="s">
        <v>34</v>
      </c>
      <c r="R234" s="1" t="s">
        <v>26</v>
      </c>
      <c r="S234" s="1" t="s">
        <v>28</v>
      </c>
      <c r="T234" s="1" t="s">
        <v>29</v>
      </c>
      <c r="U234" s="1" t="s">
        <v>24</v>
      </c>
      <c r="V234" s="1" t="s">
        <v>18502</v>
      </c>
      <c r="W234" s="1" t="s">
        <v>30</v>
      </c>
    </row>
    <row r="235" spans="1:23" x14ac:dyDescent="0.2">
      <c r="A235" s="2" t="str">
        <f>"573.13094"</f>
        <v>573.13094</v>
      </c>
      <c r="B235" s="1" t="s">
        <v>3633</v>
      </c>
      <c r="C235" s="1" t="s">
        <v>1962</v>
      </c>
      <c r="D235" s="1" t="s">
        <v>3399</v>
      </c>
      <c r="E235" s="1" t="s">
        <v>40</v>
      </c>
      <c r="F235" s="1" t="s">
        <v>20</v>
      </c>
      <c r="G235" s="1" t="s">
        <v>22</v>
      </c>
      <c r="H235" s="1" t="s">
        <v>22</v>
      </c>
      <c r="I235" s="1" t="s">
        <v>22</v>
      </c>
      <c r="J235" s="1" t="s">
        <v>22</v>
      </c>
      <c r="K235" s="1" t="s">
        <v>22</v>
      </c>
      <c r="L235" s="1" t="s">
        <v>21</v>
      </c>
      <c r="M235" s="1" t="s">
        <v>22</v>
      </c>
      <c r="N235" s="1" t="s">
        <v>23</v>
      </c>
      <c r="O235" s="1" t="s">
        <v>24</v>
      </c>
      <c r="P235" s="1" t="s">
        <v>26</v>
      </c>
      <c r="Q235" s="1" t="s">
        <v>34</v>
      </c>
      <c r="R235" s="1" t="s">
        <v>18505</v>
      </c>
      <c r="T235" s="1" t="s">
        <v>29</v>
      </c>
      <c r="U235" s="1" t="s">
        <v>24</v>
      </c>
      <c r="V235" s="1" t="s">
        <v>24</v>
      </c>
      <c r="W235" s="1" t="s">
        <v>30</v>
      </c>
    </row>
    <row r="236" spans="1:23" x14ac:dyDescent="0.2">
      <c r="A236" s="2" t="str">
        <f>"573.13095"</f>
        <v>573.13095</v>
      </c>
      <c r="B236" s="1" t="s">
        <v>3634</v>
      </c>
      <c r="C236" s="1" t="s">
        <v>1963</v>
      </c>
      <c r="D236" s="1" t="s">
        <v>3399</v>
      </c>
      <c r="E236" s="1" t="s">
        <v>40</v>
      </c>
      <c r="F236" s="1" t="s">
        <v>20</v>
      </c>
      <c r="G236" s="1" t="s">
        <v>22</v>
      </c>
      <c r="H236" s="1" t="s">
        <v>22</v>
      </c>
      <c r="I236" s="1" t="s">
        <v>22</v>
      </c>
      <c r="J236" s="1" t="s">
        <v>22</v>
      </c>
      <c r="K236" s="1" t="s">
        <v>22</v>
      </c>
      <c r="L236" s="1" t="s">
        <v>21</v>
      </c>
      <c r="M236" s="1" t="s">
        <v>22</v>
      </c>
      <c r="N236" s="1" t="s">
        <v>23</v>
      </c>
      <c r="O236" s="1" t="s">
        <v>24</v>
      </c>
      <c r="P236" s="1" t="s">
        <v>24</v>
      </c>
      <c r="Q236" s="1" t="s">
        <v>34</v>
      </c>
      <c r="R236" s="1" t="s">
        <v>24</v>
      </c>
      <c r="S236" s="1" t="s">
        <v>28</v>
      </c>
      <c r="T236" s="1" t="s">
        <v>29</v>
      </c>
      <c r="U236" s="1" t="s">
        <v>24</v>
      </c>
      <c r="V236" s="1" t="s">
        <v>18502</v>
      </c>
      <c r="W236" s="1" t="s">
        <v>30</v>
      </c>
    </row>
    <row r="237" spans="1:23" x14ac:dyDescent="0.2">
      <c r="A237" s="2" t="str">
        <f>"573.13096"</f>
        <v>573.13096</v>
      </c>
      <c r="B237" s="1" t="s">
        <v>3635</v>
      </c>
      <c r="C237" s="1" t="s">
        <v>1964</v>
      </c>
      <c r="D237" s="1" t="s">
        <v>3399</v>
      </c>
      <c r="E237" s="1" t="s">
        <v>18509</v>
      </c>
      <c r="F237" s="1" t="s">
        <v>20</v>
      </c>
      <c r="G237" s="1" t="s">
        <v>22</v>
      </c>
      <c r="H237" s="1" t="s">
        <v>22</v>
      </c>
      <c r="I237" s="1" t="s">
        <v>22</v>
      </c>
      <c r="J237" s="1" t="s">
        <v>22</v>
      </c>
      <c r="K237" s="1" t="s">
        <v>22</v>
      </c>
      <c r="L237" s="1" t="s">
        <v>21</v>
      </c>
      <c r="M237" s="1" t="s">
        <v>22</v>
      </c>
      <c r="N237" s="1" t="s">
        <v>23</v>
      </c>
      <c r="O237" s="1" t="s">
        <v>18506</v>
      </c>
      <c r="P237" s="1" t="s">
        <v>24</v>
      </c>
      <c r="Q237" s="1" t="s">
        <v>34</v>
      </c>
      <c r="R237" s="1" t="s">
        <v>24</v>
      </c>
      <c r="S237" s="1" t="s">
        <v>28</v>
      </c>
      <c r="T237" s="1" t="s">
        <v>29</v>
      </c>
      <c r="U237" s="1" t="s">
        <v>18506</v>
      </c>
      <c r="V237" s="1" t="s">
        <v>24</v>
      </c>
      <c r="W237" s="1" t="s">
        <v>30</v>
      </c>
    </row>
    <row r="238" spans="1:23" x14ac:dyDescent="0.2">
      <c r="A238" s="2" t="str">
        <f>"573.13097"</f>
        <v>573.13097</v>
      </c>
      <c r="B238" s="1" t="s">
        <v>3636</v>
      </c>
      <c r="C238" s="1" t="s">
        <v>1965</v>
      </c>
      <c r="D238" s="1" t="s">
        <v>3399</v>
      </c>
      <c r="E238" s="1" t="s">
        <v>40</v>
      </c>
      <c r="F238" s="1" t="s">
        <v>20</v>
      </c>
      <c r="G238" s="1" t="s">
        <v>22</v>
      </c>
      <c r="H238" s="1" t="s">
        <v>22</v>
      </c>
      <c r="I238" s="1" t="s">
        <v>22</v>
      </c>
      <c r="J238" s="1" t="s">
        <v>22</v>
      </c>
      <c r="K238" s="1" t="s">
        <v>22</v>
      </c>
      <c r="L238" s="1" t="s">
        <v>21</v>
      </c>
      <c r="M238" s="1" t="s">
        <v>22</v>
      </c>
      <c r="N238" s="1" t="s">
        <v>23</v>
      </c>
      <c r="O238" s="1" t="s">
        <v>41</v>
      </c>
      <c r="P238" s="1" t="s">
        <v>24</v>
      </c>
      <c r="Q238" s="1" t="s">
        <v>34</v>
      </c>
      <c r="R238" s="1" t="s">
        <v>24</v>
      </c>
      <c r="S238" s="1" t="s">
        <v>28</v>
      </c>
      <c r="T238" s="1" t="s">
        <v>29</v>
      </c>
      <c r="U238" s="1" t="s">
        <v>18506</v>
      </c>
      <c r="V238" s="1" t="s">
        <v>41</v>
      </c>
      <c r="W238" s="1" t="s">
        <v>30</v>
      </c>
    </row>
    <row r="239" spans="1:23" x14ac:dyDescent="0.2">
      <c r="A239" s="2" t="str">
        <f>"573.13098"</f>
        <v>573.13098</v>
      </c>
      <c r="B239" s="1" t="s">
        <v>3637</v>
      </c>
      <c r="C239" s="1" t="s">
        <v>1966</v>
      </c>
      <c r="D239" s="1" t="s">
        <v>3399</v>
      </c>
      <c r="E239" s="1" t="s">
        <v>40</v>
      </c>
      <c r="F239" s="1" t="s">
        <v>20</v>
      </c>
      <c r="G239" s="1" t="s">
        <v>22</v>
      </c>
      <c r="H239" s="1" t="s">
        <v>22</v>
      </c>
      <c r="I239" s="1" t="s">
        <v>22</v>
      </c>
      <c r="J239" s="1" t="s">
        <v>22</v>
      </c>
      <c r="K239" s="1" t="s">
        <v>22</v>
      </c>
      <c r="L239" s="1" t="s">
        <v>21</v>
      </c>
      <c r="M239" s="1" t="s">
        <v>22</v>
      </c>
      <c r="N239" s="1" t="s">
        <v>23</v>
      </c>
      <c r="O239" s="1" t="s">
        <v>41</v>
      </c>
      <c r="P239" s="1" t="s">
        <v>26</v>
      </c>
      <c r="Q239" s="1" t="s">
        <v>34</v>
      </c>
      <c r="R239" s="1" t="s">
        <v>26</v>
      </c>
      <c r="S239" s="1" t="s">
        <v>28</v>
      </c>
      <c r="T239" s="1" t="s">
        <v>29</v>
      </c>
      <c r="U239" s="1" t="s">
        <v>24</v>
      </c>
      <c r="V239" s="1" t="s">
        <v>24</v>
      </c>
      <c r="W239" s="1" t="s">
        <v>30</v>
      </c>
    </row>
    <row r="240" spans="1:23" x14ac:dyDescent="0.2">
      <c r="A240" s="2" t="str">
        <f>"573.13099"</f>
        <v>573.13099</v>
      </c>
      <c r="B240" s="1" t="s">
        <v>3638</v>
      </c>
      <c r="C240" s="1" t="s">
        <v>1967</v>
      </c>
      <c r="D240" s="1" t="s">
        <v>3399</v>
      </c>
      <c r="E240" s="1" t="s">
        <v>40</v>
      </c>
      <c r="F240" s="1" t="s">
        <v>20</v>
      </c>
      <c r="G240" s="1" t="s">
        <v>22</v>
      </c>
      <c r="H240" s="1" t="s">
        <v>22</v>
      </c>
      <c r="I240" s="1" t="s">
        <v>22</v>
      </c>
      <c r="J240" s="1" t="s">
        <v>18502</v>
      </c>
      <c r="K240" s="1" t="s">
        <v>22</v>
      </c>
      <c r="L240" s="1" t="s">
        <v>21</v>
      </c>
      <c r="M240" s="1" t="s">
        <v>22</v>
      </c>
      <c r="N240" s="1" t="s">
        <v>23</v>
      </c>
      <c r="O240" s="1" t="s">
        <v>41</v>
      </c>
      <c r="P240" s="1" t="s">
        <v>26</v>
      </c>
      <c r="Q240" s="1" t="s">
        <v>34</v>
      </c>
      <c r="R240" s="1" t="s">
        <v>26</v>
      </c>
      <c r="T240" s="1" t="s">
        <v>39</v>
      </c>
      <c r="U240" s="1" t="s">
        <v>24</v>
      </c>
      <c r="V240" s="1" t="s">
        <v>24</v>
      </c>
      <c r="W240" s="1" t="s">
        <v>30</v>
      </c>
    </row>
    <row r="241" spans="1:23" x14ac:dyDescent="0.2">
      <c r="A241" s="2" t="str">
        <f>"573.13100"</f>
        <v>573.13100</v>
      </c>
      <c r="B241" s="1" t="s">
        <v>3639</v>
      </c>
      <c r="C241" s="1" t="s">
        <v>1968</v>
      </c>
      <c r="D241" s="1" t="s">
        <v>3399</v>
      </c>
      <c r="E241" s="1" t="s">
        <v>40</v>
      </c>
      <c r="F241" s="1" t="s">
        <v>20</v>
      </c>
      <c r="G241" s="1" t="s">
        <v>41</v>
      </c>
      <c r="H241" s="1" t="s">
        <v>22</v>
      </c>
      <c r="I241" s="1" t="s">
        <v>18506</v>
      </c>
      <c r="J241" s="1" t="s">
        <v>19</v>
      </c>
      <c r="K241" s="1" t="s">
        <v>31</v>
      </c>
      <c r="L241" s="1" t="s">
        <v>21</v>
      </c>
      <c r="M241" s="1" t="s">
        <v>22</v>
      </c>
      <c r="N241" s="1" t="s">
        <v>18507</v>
      </c>
      <c r="O241" s="1" t="s">
        <v>24</v>
      </c>
      <c r="P241" s="1" t="s">
        <v>26</v>
      </c>
      <c r="Q241" s="1" t="s">
        <v>26</v>
      </c>
      <c r="R241" s="1" t="s">
        <v>26</v>
      </c>
      <c r="S241" s="1" t="s">
        <v>18508</v>
      </c>
      <c r="T241" s="1" t="s">
        <v>35</v>
      </c>
      <c r="U241" s="1" t="s">
        <v>24</v>
      </c>
      <c r="V241" s="1" t="s">
        <v>18502</v>
      </c>
      <c r="W241" s="1" t="s">
        <v>30</v>
      </c>
    </row>
    <row r="242" spans="1:23" x14ac:dyDescent="0.2">
      <c r="A242" s="2" t="str">
        <f>"573.13101"</f>
        <v>573.13101</v>
      </c>
      <c r="B242" s="1" t="s">
        <v>3640</v>
      </c>
      <c r="C242" s="1" t="s">
        <v>1969</v>
      </c>
      <c r="D242" s="1" t="s">
        <v>3399</v>
      </c>
      <c r="E242" s="1" t="s">
        <v>18510</v>
      </c>
      <c r="F242" s="1" t="s">
        <v>20</v>
      </c>
      <c r="G242" s="1" t="s">
        <v>22</v>
      </c>
      <c r="H242" s="1" t="s">
        <v>22</v>
      </c>
      <c r="I242" s="1" t="s">
        <v>26</v>
      </c>
      <c r="J242" s="1" t="s">
        <v>22</v>
      </c>
      <c r="K242" s="1" t="s">
        <v>22</v>
      </c>
      <c r="L242" s="1" t="s">
        <v>21</v>
      </c>
      <c r="M242" s="1" t="s">
        <v>22</v>
      </c>
      <c r="N242" s="1" t="s">
        <v>23</v>
      </c>
      <c r="O242" s="1" t="s">
        <v>41</v>
      </c>
      <c r="P242" s="1" t="s">
        <v>26</v>
      </c>
      <c r="Q242" s="1" t="s">
        <v>34</v>
      </c>
      <c r="R242" s="1" t="s">
        <v>26</v>
      </c>
      <c r="T242" s="1" t="s">
        <v>29</v>
      </c>
      <c r="U242" s="1" t="s">
        <v>18502</v>
      </c>
      <c r="V242" s="1" t="s">
        <v>24</v>
      </c>
      <c r="W242" s="1" t="s">
        <v>42</v>
      </c>
    </row>
    <row r="243" spans="1:23" x14ac:dyDescent="0.2">
      <c r="A243" s="2" t="str">
        <f>"573.13102"</f>
        <v>573.13102</v>
      </c>
      <c r="B243" s="1" t="s">
        <v>3641</v>
      </c>
      <c r="C243" s="1" t="s">
        <v>1970</v>
      </c>
      <c r="D243" s="1" t="s">
        <v>3399</v>
      </c>
      <c r="E243" s="1" t="s">
        <v>40</v>
      </c>
      <c r="F243" s="1" t="s">
        <v>20</v>
      </c>
      <c r="G243" s="1" t="s">
        <v>22</v>
      </c>
      <c r="H243" s="1" t="s">
        <v>22</v>
      </c>
      <c r="I243" s="1" t="s">
        <v>22</v>
      </c>
      <c r="J243" s="1" t="s">
        <v>19</v>
      </c>
      <c r="K243" s="1" t="s">
        <v>22</v>
      </c>
      <c r="L243" s="1" t="s">
        <v>21</v>
      </c>
      <c r="M243" s="1" t="s">
        <v>22</v>
      </c>
      <c r="N243" s="1" t="s">
        <v>31</v>
      </c>
      <c r="O243" s="1" t="s">
        <v>41</v>
      </c>
      <c r="P243" s="1" t="s">
        <v>26</v>
      </c>
      <c r="Q243" s="1" t="s">
        <v>26</v>
      </c>
      <c r="R243" s="1" t="s">
        <v>26</v>
      </c>
      <c r="T243" s="1" t="s">
        <v>38</v>
      </c>
      <c r="U243" s="1" t="s">
        <v>24</v>
      </c>
      <c r="V243" s="1" t="s">
        <v>24</v>
      </c>
      <c r="W243" s="1" t="s">
        <v>30</v>
      </c>
    </row>
    <row r="244" spans="1:23" x14ac:dyDescent="0.2">
      <c r="A244" s="2" t="str">
        <f>"573.13103"</f>
        <v>573.13103</v>
      </c>
      <c r="B244" s="1" t="s">
        <v>3642</v>
      </c>
      <c r="C244" s="1" t="s">
        <v>1971</v>
      </c>
      <c r="D244" s="1" t="s">
        <v>3399</v>
      </c>
      <c r="E244" s="1" t="s">
        <v>40</v>
      </c>
      <c r="F244" s="1" t="s">
        <v>20</v>
      </c>
      <c r="G244" s="1" t="s">
        <v>41</v>
      </c>
      <c r="H244" s="1" t="s">
        <v>22</v>
      </c>
      <c r="I244" s="1" t="s">
        <v>18502</v>
      </c>
      <c r="J244" s="1" t="s">
        <v>19</v>
      </c>
      <c r="K244" s="1" t="s">
        <v>18507</v>
      </c>
      <c r="L244" s="1" t="s">
        <v>21</v>
      </c>
      <c r="M244" s="1" t="s">
        <v>22</v>
      </c>
      <c r="N244" s="1" t="s">
        <v>18507</v>
      </c>
      <c r="O244" s="1" t="s">
        <v>24</v>
      </c>
      <c r="P244" s="1" t="s">
        <v>26</v>
      </c>
      <c r="Q244" s="1" t="s">
        <v>26</v>
      </c>
      <c r="R244" s="1" t="s">
        <v>26</v>
      </c>
      <c r="S244" s="1" t="s">
        <v>18508</v>
      </c>
      <c r="T244" s="1" t="s">
        <v>18516</v>
      </c>
      <c r="U244" s="1" t="s">
        <v>24</v>
      </c>
      <c r="V244" s="1" t="s">
        <v>18502</v>
      </c>
      <c r="W244" s="1" t="s">
        <v>30</v>
      </c>
    </row>
    <row r="245" spans="1:23" x14ac:dyDescent="0.2">
      <c r="A245" s="2" t="str">
        <f>"573.13104"</f>
        <v>573.13104</v>
      </c>
      <c r="B245" s="1" t="s">
        <v>3643</v>
      </c>
      <c r="C245" s="1" t="s">
        <v>1972</v>
      </c>
      <c r="D245" s="1" t="s">
        <v>3399</v>
      </c>
      <c r="E245" s="1" t="s">
        <v>40</v>
      </c>
      <c r="F245" s="1" t="s">
        <v>36</v>
      </c>
      <c r="G245" s="1" t="s">
        <v>22</v>
      </c>
      <c r="H245" s="1" t="s">
        <v>22</v>
      </c>
      <c r="I245" s="1" t="s">
        <v>18505</v>
      </c>
      <c r="J245" s="1" t="s">
        <v>19</v>
      </c>
      <c r="K245" s="1" t="s">
        <v>22</v>
      </c>
      <c r="L245" s="1" t="s">
        <v>18510</v>
      </c>
      <c r="M245" s="1" t="s">
        <v>22</v>
      </c>
      <c r="N245" s="1" t="s">
        <v>18507</v>
      </c>
      <c r="O245" s="1" t="s">
        <v>41</v>
      </c>
      <c r="P245" s="1" t="s">
        <v>26</v>
      </c>
      <c r="Q245" s="1" t="s">
        <v>26</v>
      </c>
      <c r="R245" s="1" t="s">
        <v>26</v>
      </c>
      <c r="S245" s="1" t="s">
        <v>28</v>
      </c>
      <c r="T245" s="1" t="s">
        <v>18516</v>
      </c>
      <c r="U245" s="1" t="s">
        <v>41</v>
      </c>
      <c r="V245" s="1" t="s">
        <v>41</v>
      </c>
      <c r="W245" s="1" t="s">
        <v>42</v>
      </c>
    </row>
    <row r="246" spans="1:23" x14ac:dyDescent="0.2">
      <c r="A246" s="2" t="str">
        <f>"573.13105"</f>
        <v>573.13105</v>
      </c>
      <c r="B246" s="1" t="s">
        <v>3644</v>
      </c>
      <c r="C246" s="1" t="s">
        <v>1973</v>
      </c>
      <c r="D246" s="1" t="s">
        <v>3399</v>
      </c>
      <c r="E246" s="1" t="s">
        <v>18509</v>
      </c>
      <c r="F246" s="1" t="s">
        <v>20</v>
      </c>
      <c r="G246" s="1" t="s">
        <v>22</v>
      </c>
      <c r="H246" s="1" t="s">
        <v>22</v>
      </c>
      <c r="I246" s="1" t="s">
        <v>22</v>
      </c>
      <c r="J246" s="1" t="s">
        <v>22</v>
      </c>
      <c r="K246" s="1" t="s">
        <v>22</v>
      </c>
      <c r="L246" s="1" t="s">
        <v>21</v>
      </c>
      <c r="M246" s="1" t="s">
        <v>22</v>
      </c>
      <c r="N246" s="1" t="s">
        <v>23</v>
      </c>
      <c r="O246" s="1" t="s">
        <v>41</v>
      </c>
      <c r="P246" s="1" t="s">
        <v>18502</v>
      </c>
      <c r="Q246" s="1" t="s">
        <v>34</v>
      </c>
      <c r="R246" s="1" t="s">
        <v>18506</v>
      </c>
      <c r="T246" s="1" t="s">
        <v>29</v>
      </c>
      <c r="U246" s="1" t="s">
        <v>18502</v>
      </c>
      <c r="V246" s="1" t="s">
        <v>24</v>
      </c>
      <c r="W246" s="1" t="s">
        <v>30</v>
      </c>
    </row>
    <row r="247" spans="1:23" x14ac:dyDescent="0.2">
      <c r="A247" s="2" t="str">
        <f>"573.13106"</f>
        <v>573.13106</v>
      </c>
      <c r="B247" s="1" t="s">
        <v>3645</v>
      </c>
      <c r="C247" s="1" t="s">
        <v>1974</v>
      </c>
      <c r="D247" s="1" t="s">
        <v>3399</v>
      </c>
      <c r="E247" s="1" t="s">
        <v>40</v>
      </c>
      <c r="F247" s="1" t="s">
        <v>20</v>
      </c>
      <c r="G247" s="1" t="s">
        <v>22</v>
      </c>
      <c r="H247" s="1" t="s">
        <v>22</v>
      </c>
      <c r="I247" s="1" t="s">
        <v>22</v>
      </c>
      <c r="J247" s="1" t="s">
        <v>18502</v>
      </c>
      <c r="K247" s="1" t="s">
        <v>22</v>
      </c>
      <c r="L247" s="1" t="s">
        <v>21</v>
      </c>
      <c r="M247" s="1" t="s">
        <v>22</v>
      </c>
      <c r="N247" s="1" t="s">
        <v>23</v>
      </c>
      <c r="O247" s="1" t="s">
        <v>18506</v>
      </c>
      <c r="P247" s="1" t="s">
        <v>26</v>
      </c>
      <c r="Q247" s="1" t="s">
        <v>34</v>
      </c>
      <c r="R247" s="1" t="s">
        <v>26</v>
      </c>
      <c r="T247" s="1" t="s">
        <v>29</v>
      </c>
      <c r="U247" s="1" t="s">
        <v>18506</v>
      </c>
      <c r="V247" s="1" t="s">
        <v>18506</v>
      </c>
      <c r="W247" s="1" t="s">
        <v>18518</v>
      </c>
    </row>
    <row r="248" spans="1:23" x14ac:dyDescent="0.2">
      <c r="A248" s="2" t="str">
        <f>"573.13107"</f>
        <v>573.13107</v>
      </c>
      <c r="B248" s="1" t="s">
        <v>3646</v>
      </c>
      <c r="C248" s="1" t="s">
        <v>1975</v>
      </c>
      <c r="D248" s="1" t="s">
        <v>3399</v>
      </c>
      <c r="E248" s="1" t="s">
        <v>40</v>
      </c>
      <c r="F248" s="1" t="s">
        <v>20</v>
      </c>
      <c r="G248" s="1" t="s">
        <v>22</v>
      </c>
      <c r="H248" s="1" t="s">
        <v>22</v>
      </c>
      <c r="I248" s="1" t="s">
        <v>22</v>
      </c>
      <c r="J248" s="1" t="s">
        <v>19</v>
      </c>
      <c r="K248" s="1" t="s">
        <v>22</v>
      </c>
      <c r="L248" s="1" t="s">
        <v>21</v>
      </c>
      <c r="M248" s="1" t="s">
        <v>22</v>
      </c>
      <c r="N248" s="1" t="s">
        <v>23</v>
      </c>
      <c r="O248" s="1" t="s">
        <v>24</v>
      </c>
      <c r="P248" s="1" t="s">
        <v>26</v>
      </c>
      <c r="Q248" s="1" t="s">
        <v>34</v>
      </c>
      <c r="R248" s="1" t="s">
        <v>26</v>
      </c>
      <c r="S248" s="1" t="s">
        <v>28</v>
      </c>
      <c r="T248" s="1" t="s">
        <v>29</v>
      </c>
      <c r="U248" s="1" t="s">
        <v>18506</v>
      </c>
      <c r="V248" s="1" t="s">
        <v>24</v>
      </c>
      <c r="W248" s="1" t="s">
        <v>30</v>
      </c>
    </row>
    <row r="249" spans="1:23" x14ac:dyDescent="0.2">
      <c r="A249" s="2" t="str">
        <f>"573.13108"</f>
        <v>573.13108</v>
      </c>
      <c r="B249" s="1" t="s">
        <v>3647</v>
      </c>
      <c r="C249" s="1" t="s">
        <v>1976</v>
      </c>
      <c r="D249" s="1" t="s">
        <v>3399</v>
      </c>
      <c r="E249" s="1" t="s">
        <v>18509</v>
      </c>
      <c r="F249" s="1" t="s">
        <v>20</v>
      </c>
      <c r="G249" s="1" t="s">
        <v>22</v>
      </c>
      <c r="H249" s="1" t="s">
        <v>22</v>
      </c>
      <c r="I249" s="1" t="s">
        <v>26</v>
      </c>
      <c r="J249" s="1" t="s">
        <v>22</v>
      </c>
      <c r="K249" s="1" t="s">
        <v>22</v>
      </c>
      <c r="L249" s="1" t="s">
        <v>21</v>
      </c>
      <c r="M249" s="1" t="s">
        <v>22</v>
      </c>
      <c r="N249" s="1" t="s">
        <v>23</v>
      </c>
      <c r="O249" s="1" t="s">
        <v>18506</v>
      </c>
      <c r="P249" s="1" t="s">
        <v>24</v>
      </c>
      <c r="Q249" s="1" t="s">
        <v>34</v>
      </c>
      <c r="R249" s="1" t="s">
        <v>24</v>
      </c>
      <c r="S249" s="1" t="s">
        <v>28</v>
      </c>
      <c r="T249" s="1" t="s">
        <v>29</v>
      </c>
      <c r="U249" s="1" t="s">
        <v>18506</v>
      </c>
      <c r="V249" s="1" t="s">
        <v>24</v>
      </c>
      <c r="W249" s="1" t="s">
        <v>30</v>
      </c>
    </row>
    <row r="250" spans="1:23" x14ac:dyDescent="0.2">
      <c r="A250" s="2" t="str">
        <f>"573.13109"</f>
        <v>573.13109</v>
      </c>
      <c r="B250" s="1" t="s">
        <v>3648</v>
      </c>
      <c r="C250" s="1" t="s">
        <v>1977</v>
      </c>
      <c r="D250" s="1" t="s">
        <v>3399</v>
      </c>
      <c r="E250" s="1" t="s">
        <v>40</v>
      </c>
      <c r="F250" s="1" t="s">
        <v>20</v>
      </c>
      <c r="G250" s="1" t="s">
        <v>22</v>
      </c>
      <c r="H250" s="1" t="s">
        <v>22</v>
      </c>
      <c r="I250" s="1" t="s">
        <v>26</v>
      </c>
      <c r="J250" s="1" t="s">
        <v>22</v>
      </c>
      <c r="K250" s="1" t="s">
        <v>22</v>
      </c>
      <c r="L250" s="1" t="s">
        <v>21</v>
      </c>
      <c r="M250" s="1" t="s">
        <v>22</v>
      </c>
      <c r="N250" s="1" t="s">
        <v>23</v>
      </c>
      <c r="O250" s="1" t="s">
        <v>24</v>
      </c>
      <c r="P250" s="1" t="s">
        <v>24</v>
      </c>
      <c r="Q250" s="1" t="s">
        <v>34</v>
      </c>
      <c r="R250" s="1" t="s">
        <v>24</v>
      </c>
      <c r="T250" s="1" t="s">
        <v>29</v>
      </c>
      <c r="U250" s="1" t="s">
        <v>18506</v>
      </c>
      <c r="V250" s="1" t="s">
        <v>18502</v>
      </c>
      <c r="W250" s="1" t="s">
        <v>30</v>
      </c>
    </row>
    <row r="251" spans="1:23" x14ac:dyDescent="0.2">
      <c r="A251" s="2" t="str">
        <f>"573.13110"</f>
        <v>573.13110</v>
      </c>
      <c r="B251" s="1" t="s">
        <v>3649</v>
      </c>
      <c r="C251" s="1" t="s">
        <v>1978</v>
      </c>
      <c r="D251" s="1" t="s">
        <v>3399</v>
      </c>
      <c r="E251" s="1" t="s">
        <v>18509</v>
      </c>
      <c r="F251" s="1" t="s">
        <v>20</v>
      </c>
      <c r="G251" s="1" t="s">
        <v>22</v>
      </c>
      <c r="H251" s="1" t="s">
        <v>22</v>
      </c>
      <c r="I251" s="1" t="s">
        <v>22</v>
      </c>
      <c r="J251" s="1" t="s">
        <v>22</v>
      </c>
      <c r="K251" s="1" t="s">
        <v>22</v>
      </c>
      <c r="L251" s="1" t="s">
        <v>21</v>
      </c>
      <c r="M251" s="1" t="s">
        <v>22</v>
      </c>
      <c r="N251" s="1" t="s">
        <v>23</v>
      </c>
      <c r="O251" s="1" t="s">
        <v>18506</v>
      </c>
      <c r="P251" s="1" t="s">
        <v>18502</v>
      </c>
      <c r="Q251" s="1" t="s">
        <v>34</v>
      </c>
      <c r="R251" s="1" t="s">
        <v>18502</v>
      </c>
      <c r="T251" s="1" t="s">
        <v>29</v>
      </c>
      <c r="U251" s="1" t="s">
        <v>18506</v>
      </c>
      <c r="V251" s="1" t="s">
        <v>24</v>
      </c>
      <c r="W251" s="1" t="s">
        <v>30</v>
      </c>
    </row>
    <row r="252" spans="1:23" x14ac:dyDescent="0.2">
      <c r="A252" s="2" t="str">
        <f>"573.13111"</f>
        <v>573.13111</v>
      </c>
      <c r="B252" s="1" t="s">
        <v>3650</v>
      </c>
      <c r="C252" s="1" t="s">
        <v>1979</v>
      </c>
      <c r="D252" s="1" t="s">
        <v>3399</v>
      </c>
      <c r="E252" s="1" t="s">
        <v>40</v>
      </c>
      <c r="F252" s="1" t="s">
        <v>20</v>
      </c>
      <c r="G252" s="1" t="s">
        <v>22</v>
      </c>
      <c r="H252" s="1" t="s">
        <v>22</v>
      </c>
      <c r="I252" s="1" t="s">
        <v>26</v>
      </c>
      <c r="J252" s="1" t="s">
        <v>22</v>
      </c>
      <c r="K252" s="1" t="s">
        <v>22</v>
      </c>
      <c r="L252" s="1" t="s">
        <v>21</v>
      </c>
      <c r="M252" s="1" t="s">
        <v>22</v>
      </c>
      <c r="N252" s="1" t="s">
        <v>23</v>
      </c>
      <c r="O252" s="1" t="s">
        <v>24</v>
      </c>
      <c r="P252" s="1" t="s">
        <v>26</v>
      </c>
      <c r="Q252" s="1" t="s">
        <v>34</v>
      </c>
      <c r="R252" s="1" t="s">
        <v>26</v>
      </c>
      <c r="T252" s="1" t="s">
        <v>29</v>
      </c>
      <c r="U252" s="1" t="s">
        <v>18506</v>
      </c>
      <c r="V252" s="1" t="s">
        <v>18502</v>
      </c>
      <c r="W252" s="1" t="s">
        <v>30</v>
      </c>
    </row>
    <row r="253" spans="1:23" x14ac:dyDescent="0.2">
      <c r="A253" s="2" t="str">
        <f>"573.13112"</f>
        <v>573.13112</v>
      </c>
      <c r="B253" s="1" t="s">
        <v>3651</v>
      </c>
      <c r="C253" s="1" t="s">
        <v>1980</v>
      </c>
      <c r="D253" s="1" t="s">
        <v>3399</v>
      </c>
      <c r="E253" s="1" t="s">
        <v>40</v>
      </c>
      <c r="F253" s="1" t="s">
        <v>36</v>
      </c>
      <c r="G253" s="1" t="s">
        <v>22</v>
      </c>
      <c r="H253" s="1" t="s">
        <v>22</v>
      </c>
      <c r="I253" s="1" t="s">
        <v>18506</v>
      </c>
      <c r="J253" s="1" t="s">
        <v>22</v>
      </c>
      <c r="K253" s="1" t="s">
        <v>22</v>
      </c>
      <c r="L253" s="1" t="s">
        <v>18510</v>
      </c>
      <c r="M253" s="1" t="s">
        <v>22</v>
      </c>
      <c r="N253" s="1" t="s">
        <v>23</v>
      </c>
      <c r="O253" s="1" t="s">
        <v>41</v>
      </c>
      <c r="P253" s="1" t="s">
        <v>26</v>
      </c>
      <c r="Q253" s="1" t="s">
        <v>34</v>
      </c>
      <c r="R253" s="1" t="s">
        <v>26</v>
      </c>
      <c r="S253" s="1" t="s">
        <v>28</v>
      </c>
      <c r="T253" s="1" t="s">
        <v>29</v>
      </c>
      <c r="U253" s="1" t="s">
        <v>24</v>
      </c>
      <c r="V253" s="1" t="s">
        <v>24</v>
      </c>
      <c r="W253" s="1" t="s">
        <v>30</v>
      </c>
    </row>
    <row r="254" spans="1:23" x14ac:dyDescent="0.2">
      <c r="A254" s="2" t="str">
        <f>"573.13113"</f>
        <v>573.13113</v>
      </c>
      <c r="B254" s="1" t="s">
        <v>3652</v>
      </c>
      <c r="C254" s="1" t="s">
        <v>1981</v>
      </c>
      <c r="D254" s="1" t="s">
        <v>3399</v>
      </c>
      <c r="E254" s="1" t="s">
        <v>40</v>
      </c>
      <c r="F254" s="1" t="s">
        <v>20</v>
      </c>
      <c r="G254" s="1" t="s">
        <v>22</v>
      </c>
      <c r="H254" s="1" t="s">
        <v>22</v>
      </c>
      <c r="I254" s="1" t="s">
        <v>26</v>
      </c>
      <c r="J254" s="1" t="s">
        <v>22</v>
      </c>
      <c r="K254" s="1" t="s">
        <v>22</v>
      </c>
      <c r="L254" s="1" t="s">
        <v>21</v>
      </c>
      <c r="M254" s="1" t="s">
        <v>22</v>
      </c>
      <c r="N254" s="1" t="s">
        <v>23</v>
      </c>
      <c r="O254" s="1" t="s">
        <v>41</v>
      </c>
      <c r="P254" s="1" t="s">
        <v>18502</v>
      </c>
      <c r="Q254" s="1" t="s">
        <v>34</v>
      </c>
      <c r="R254" s="1" t="s">
        <v>24</v>
      </c>
      <c r="T254" s="1" t="s">
        <v>29</v>
      </c>
      <c r="U254" s="1" t="s">
        <v>41</v>
      </c>
      <c r="V254" s="1" t="s">
        <v>41</v>
      </c>
      <c r="W254" s="1" t="s">
        <v>30</v>
      </c>
    </row>
    <row r="255" spans="1:23" x14ac:dyDescent="0.2">
      <c r="A255" s="2" t="str">
        <f>"573.13114"</f>
        <v>573.13114</v>
      </c>
      <c r="B255" s="1" t="s">
        <v>3653</v>
      </c>
      <c r="C255" s="1" t="s">
        <v>1982</v>
      </c>
      <c r="D255" s="1" t="s">
        <v>3399</v>
      </c>
      <c r="E255" s="1" t="s">
        <v>40</v>
      </c>
      <c r="F255" s="1" t="s">
        <v>20</v>
      </c>
      <c r="G255" s="1" t="s">
        <v>22</v>
      </c>
      <c r="H255" s="1" t="s">
        <v>22</v>
      </c>
      <c r="I255" s="1" t="s">
        <v>18506</v>
      </c>
      <c r="J255" s="1" t="s">
        <v>22</v>
      </c>
      <c r="K255" s="1" t="s">
        <v>22</v>
      </c>
      <c r="L255" s="1" t="s">
        <v>18509</v>
      </c>
      <c r="M255" s="1" t="s">
        <v>22</v>
      </c>
      <c r="N255" s="1" t="s">
        <v>23</v>
      </c>
      <c r="O255" s="1" t="s">
        <v>41</v>
      </c>
      <c r="P255" s="1" t="s">
        <v>26</v>
      </c>
      <c r="Q255" s="1" t="s">
        <v>34</v>
      </c>
      <c r="R255" s="1" t="s">
        <v>26</v>
      </c>
      <c r="S255" s="1" t="s">
        <v>28</v>
      </c>
      <c r="T255" s="1" t="s">
        <v>37</v>
      </c>
      <c r="U255" s="1" t="s">
        <v>24</v>
      </c>
      <c r="V255" s="1" t="s">
        <v>18502</v>
      </c>
      <c r="W255" s="1" t="s">
        <v>30</v>
      </c>
    </row>
    <row r="256" spans="1:23" x14ac:dyDescent="0.2">
      <c r="A256" s="2" t="str">
        <f>"573.13115"</f>
        <v>573.13115</v>
      </c>
      <c r="B256" s="1" t="s">
        <v>3654</v>
      </c>
      <c r="C256" s="1" t="s">
        <v>1983</v>
      </c>
      <c r="D256" s="1" t="s">
        <v>3399</v>
      </c>
      <c r="E256" s="1" t="s">
        <v>40</v>
      </c>
      <c r="F256" s="1" t="s">
        <v>20</v>
      </c>
      <c r="G256" s="1" t="s">
        <v>22</v>
      </c>
      <c r="H256" s="1" t="s">
        <v>22</v>
      </c>
      <c r="I256" s="1" t="s">
        <v>18502</v>
      </c>
      <c r="J256" s="1" t="s">
        <v>19</v>
      </c>
      <c r="K256" s="1" t="s">
        <v>22</v>
      </c>
      <c r="L256" s="1" t="s">
        <v>21</v>
      </c>
      <c r="M256" s="1" t="s">
        <v>22</v>
      </c>
      <c r="N256" s="1" t="s">
        <v>23</v>
      </c>
      <c r="O256" s="1" t="s">
        <v>24</v>
      </c>
      <c r="P256" s="1" t="s">
        <v>26</v>
      </c>
      <c r="Q256" s="1" t="s">
        <v>26</v>
      </c>
      <c r="R256" s="1" t="s">
        <v>26</v>
      </c>
      <c r="S256" s="1" t="s">
        <v>18508</v>
      </c>
      <c r="T256" s="1" t="s">
        <v>18515</v>
      </c>
      <c r="U256" s="1" t="s">
        <v>24</v>
      </c>
      <c r="V256" s="1" t="s">
        <v>24</v>
      </c>
      <c r="W256" s="1" t="s">
        <v>30</v>
      </c>
    </row>
    <row r="257" spans="1:23" x14ac:dyDescent="0.2">
      <c r="A257" s="2" t="str">
        <f>"573.13116"</f>
        <v>573.13116</v>
      </c>
      <c r="B257" s="1" t="s">
        <v>3655</v>
      </c>
      <c r="C257" s="1" t="s">
        <v>1984</v>
      </c>
      <c r="D257" s="1" t="s">
        <v>3399</v>
      </c>
      <c r="E257" s="1" t="s">
        <v>40</v>
      </c>
      <c r="F257" s="1" t="s">
        <v>20</v>
      </c>
      <c r="G257" s="1" t="s">
        <v>18510</v>
      </c>
      <c r="H257" s="1" t="s">
        <v>22</v>
      </c>
      <c r="I257" s="1" t="s">
        <v>18502</v>
      </c>
      <c r="J257" s="1" t="s">
        <v>18502</v>
      </c>
      <c r="K257" s="1" t="s">
        <v>22</v>
      </c>
      <c r="L257" s="1" t="s">
        <v>21</v>
      </c>
      <c r="M257" s="1" t="s">
        <v>22</v>
      </c>
      <c r="N257" s="1" t="s">
        <v>23</v>
      </c>
      <c r="O257" s="1" t="s">
        <v>41</v>
      </c>
      <c r="P257" s="1" t="s">
        <v>26</v>
      </c>
      <c r="Q257" s="1" t="s">
        <v>34</v>
      </c>
      <c r="R257" s="1" t="s">
        <v>26</v>
      </c>
      <c r="T257" s="1" t="s">
        <v>37</v>
      </c>
      <c r="U257" s="1" t="s">
        <v>24</v>
      </c>
      <c r="V257" s="1" t="s">
        <v>18502</v>
      </c>
      <c r="W257" s="1" t="s">
        <v>30</v>
      </c>
    </row>
    <row r="258" spans="1:23" x14ac:dyDescent="0.2">
      <c r="A258" s="2" t="str">
        <f>"573.13117"</f>
        <v>573.13117</v>
      </c>
      <c r="B258" s="1" t="s">
        <v>3656</v>
      </c>
      <c r="C258" s="1" t="s">
        <v>1985</v>
      </c>
      <c r="D258" s="1" t="s">
        <v>3399</v>
      </c>
      <c r="E258" s="1" t="s">
        <v>40</v>
      </c>
      <c r="F258" s="1" t="s">
        <v>20</v>
      </c>
      <c r="G258" s="1" t="s">
        <v>22</v>
      </c>
      <c r="H258" s="1" t="s">
        <v>22</v>
      </c>
      <c r="I258" s="1" t="s">
        <v>18506</v>
      </c>
      <c r="J258" s="1" t="s">
        <v>18510</v>
      </c>
      <c r="K258" s="1" t="s">
        <v>18502</v>
      </c>
      <c r="L258" s="1" t="s">
        <v>21</v>
      </c>
      <c r="M258" s="1" t="s">
        <v>22</v>
      </c>
      <c r="N258" s="1" t="s">
        <v>23</v>
      </c>
      <c r="O258" s="1" t="s">
        <v>24</v>
      </c>
      <c r="P258" s="1" t="s">
        <v>26</v>
      </c>
      <c r="Q258" s="1" t="s">
        <v>34</v>
      </c>
      <c r="R258" s="1" t="s">
        <v>26</v>
      </c>
      <c r="T258" s="1" t="s">
        <v>29</v>
      </c>
      <c r="U258" s="1" t="s">
        <v>24</v>
      </c>
      <c r="V258" s="1" t="s">
        <v>18502</v>
      </c>
      <c r="W258" s="1" t="s">
        <v>30</v>
      </c>
    </row>
    <row r="259" spans="1:23" x14ac:dyDescent="0.2">
      <c r="A259" s="2" t="str">
        <f>"573.13118"</f>
        <v>573.13118</v>
      </c>
      <c r="B259" s="1" t="s">
        <v>3657</v>
      </c>
      <c r="C259" s="1" t="s">
        <v>1986</v>
      </c>
      <c r="D259" s="1" t="s">
        <v>3399</v>
      </c>
      <c r="E259" s="1" t="s">
        <v>40</v>
      </c>
      <c r="F259" s="1" t="s">
        <v>36</v>
      </c>
      <c r="G259" s="1" t="s">
        <v>22</v>
      </c>
      <c r="H259" s="1" t="s">
        <v>22</v>
      </c>
      <c r="I259" s="1" t="s">
        <v>22</v>
      </c>
      <c r="J259" s="1" t="s">
        <v>19</v>
      </c>
      <c r="K259" s="1" t="s">
        <v>22</v>
      </c>
      <c r="L259" s="1" t="s">
        <v>21</v>
      </c>
      <c r="M259" s="1" t="s">
        <v>22</v>
      </c>
      <c r="N259" s="1" t="s">
        <v>18507</v>
      </c>
      <c r="O259" s="1" t="s">
        <v>41</v>
      </c>
      <c r="P259" s="1" t="s">
        <v>26</v>
      </c>
      <c r="Q259" s="1" t="s">
        <v>26</v>
      </c>
      <c r="R259" s="1" t="s">
        <v>26</v>
      </c>
      <c r="S259" s="1" t="s">
        <v>28</v>
      </c>
      <c r="T259" s="1" t="s">
        <v>18516</v>
      </c>
      <c r="U259" s="1" t="s">
        <v>41</v>
      </c>
      <c r="V259" s="1" t="s">
        <v>41</v>
      </c>
      <c r="W259" s="1" t="s">
        <v>42</v>
      </c>
    </row>
    <row r="260" spans="1:23" x14ac:dyDescent="0.2">
      <c r="A260" s="2" t="str">
        <f>"573.13119"</f>
        <v>573.13119</v>
      </c>
      <c r="B260" s="1" t="s">
        <v>3658</v>
      </c>
      <c r="C260" s="1" t="s">
        <v>1987</v>
      </c>
      <c r="D260" s="1" t="s">
        <v>3399</v>
      </c>
      <c r="E260" s="1" t="s">
        <v>18509</v>
      </c>
      <c r="F260" s="1" t="s">
        <v>20</v>
      </c>
      <c r="G260" s="1" t="s">
        <v>18510</v>
      </c>
      <c r="H260" s="1" t="s">
        <v>22</v>
      </c>
      <c r="I260" s="1" t="s">
        <v>26</v>
      </c>
      <c r="J260" s="1" t="s">
        <v>18502</v>
      </c>
      <c r="K260" s="1" t="s">
        <v>22</v>
      </c>
      <c r="L260" s="1" t="s">
        <v>21</v>
      </c>
      <c r="M260" s="1" t="s">
        <v>22</v>
      </c>
      <c r="N260" s="1" t="s">
        <v>23</v>
      </c>
      <c r="O260" s="1" t="s">
        <v>41</v>
      </c>
      <c r="P260" s="1" t="s">
        <v>26</v>
      </c>
      <c r="Q260" s="1" t="s">
        <v>34</v>
      </c>
      <c r="R260" s="1" t="s">
        <v>26</v>
      </c>
      <c r="S260" s="1" t="s">
        <v>28</v>
      </c>
      <c r="T260" s="1" t="s">
        <v>29</v>
      </c>
      <c r="U260" s="1" t="s">
        <v>24</v>
      </c>
      <c r="V260" s="1" t="s">
        <v>24</v>
      </c>
      <c r="W260" s="1" t="s">
        <v>30</v>
      </c>
    </row>
    <row r="261" spans="1:23" x14ac:dyDescent="0.2">
      <c r="A261" s="2" t="str">
        <f>"573.13120"</f>
        <v>573.13120</v>
      </c>
      <c r="B261" s="1" t="s">
        <v>3659</v>
      </c>
      <c r="C261" s="1" t="s">
        <v>1988</v>
      </c>
      <c r="D261" s="1" t="s">
        <v>3399</v>
      </c>
      <c r="E261" s="1" t="s">
        <v>40</v>
      </c>
      <c r="F261" s="1" t="s">
        <v>20</v>
      </c>
      <c r="G261" s="1" t="s">
        <v>22</v>
      </c>
      <c r="H261" s="1" t="s">
        <v>22</v>
      </c>
      <c r="I261" s="1" t="s">
        <v>22</v>
      </c>
      <c r="J261" s="1" t="s">
        <v>22</v>
      </c>
      <c r="K261" s="1" t="s">
        <v>22</v>
      </c>
      <c r="L261" s="1" t="s">
        <v>21</v>
      </c>
      <c r="M261" s="1" t="s">
        <v>22</v>
      </c>
      <c r="N261" s="1" t="s">
        <v>23</v>
      </c>
      <c r="O261" s="1" t="s">
        <v>41</v>
      </c>
      <c r="P261" s="1" t="s">
        <v>26</v>
      </c>
      <c r="Q261" s="1" t="s">
        <v>34</v>
      </c>
      <c r="R261" s="1" t="s">
        <v>26</v>
      </c>
      <c r="S261" s="1" t="s">
        <v>28</v>
      </c>
      <c r="T261" s="1" t="s">
        <v>37</v>
      </c>
      <c r="U261" s="1" t="s">
        <v>24</v>
      </c>
      <c r="V261" s="1" t="s">
        <v>41</v>
      </c>
      <c r="W261" s="1" t="s">
        <v>42</v>
      </c>
    </row>
    <row r="262" spans="1:23" x14ac:dyDescent="0.2">
      <c r="A262" s="2" t="str">
        <f>"573.13121"</f>
        <v>573.13121</v>
      </c>
      <c r="B262" s="1" t="s">
        <v>3660</v>
      </c>
      <c r="C262" s="1" t="s">
        <v>1989</v>
      </c>
      <c r="D262" s="1" t="s">
        <v>3399</v>
      </c>
      <c r="E262" s="1" t="s">
        <v>40</v>
      </c>
      <c r="F262" s="1" t="s">
        <v>20</v>
      </c>
      <c r="G262" s="1" t="s">
        <v>18510</v>
      </c>
      <c r="H262" s="1" t="s">
        <v>22</v>
      </c>
      <c r="I262" s="1" t="s">
        <v>26</v>
      </c>
      <c r="J262" s="1" t="s">
        <v>22</v>
      </c>
      <c r="K262" s="1" t="s">
        <v>22</v>
      </c>
      <c r="L262" s="1" t="s">
        <v>21</v>
      </c>
      <c r="M262" s="1" t="s">
        <v>22</v>
      </c>
      <c r="N262" s="1" t="s">
        <v>23</v>
      </c>
      <c r="O262" s="1" t="s">
        <v>24</v>
      </c>
      <c r="P262" s="1" t="s">
        <v>26</v>
      </c>
      <c r="Q262" s="1" t="s">
        <v>34</v>
      </c>
      <c r="R262" s="1" t="s">
        <v>26</v>
      </c>
      <c r="S262" s="1" t="s">
        <v>28</v>
      </c>
      <c r="T262" s="1" t="s">
        <v>29</v>
      </c>
      <c r="U262" s="1" t="s">
        <v>24</v>
      </c>
      <c r="V262" s="1" t="s">
        <v>41</v>
      </c>
      <c r="W262" s="1" t="s">
        <v>30</v>
      </c>
    </row>
    <row r="263" spans="1:23" x14ac:dyDescent="0.2">
      <c r="A263" s="2" t="str">
        <f>"573.13122"</f>
        <v>573.13122</v>
      </c>
      <c r="B263" s="1" t="s">
        <v>3661</v>
      </c>
      <c r="C263" s="1" t="s">
        <v>1990</v>
      </c>
      <c r="D263" s="1" t="s">
        <v>3399</v>
      </c>
      <c r="E263" s="1" t="s">
        <v>40</v>
      </c>
      <c r="F263" s="1" t="s">
        <v>20</v>
      </c>
      <c r="G263" s="1" t="s">
        <v>22</v>
      </c>
      <c r="H263" s="1" t="s">
        <v>22</v>
      </c>
      <c r="I263" s="1" t="s">
        <v>22</v>
      </c>
      <c r="J263" s="1" t="s">
        <v>19</v>
      </c>
      <c r="K263" s="1" t="s">
        <v>22</v>
      </c>
      <c r="L263" s="1" t="s">
        <v>21</v>
      </c>
      <c r="M263" s="1" t="s">
        <v>22</v>
      </c>
      <c r="N263" s="1" t="s">
        <v>23</v>
      </c>
      <c r="O263" s="1" t="s">
        <v>24</v>
      </c>
      <c r="P263" s="1" t="s">
        <v>26</v>
      </c>
      <c r="Q263" s="1" t="s">
        <v>34</v>
      </c>
      <c r="R263" s="1" t="s">
        <v>26</v>
      </c>
      <c r="T263" s="1" t="s">
        <v>29</v>
      </c>
      <c r="U263" s="1" t="s">
        <v>18506</v>
      </c>
      <c r="V263" s="1" t="s">
        <v>24</v>
      </c>
      <c r="W263" s="1" t="s">
        <v>30</v>
      </c>
    </row>
    <row r="264" spans="1:23" x14ac:dyDescent="0.2">
      <c r="A264" s="2" t="str">
        <f>"573.13123"</f>
        <v>573.13123</v>
      </c>
      <c r="B264" s="1" t="s">
        <v>3662</v>
      </c>
      <c r="C264" s="1" t="s">
        <v>1991</v>
      </c>
      <c r="D264" s="1" t="s">
        <v>3399</v>
      </c>
      <c r="E264" s="1" t="s">
        <v>40</v>
      </c>
      <c r="F264" s="1" t="s">
        <v>20</v>
      </c>
      <c r="G264" s="1" t="s">
        <v>22</v>
      </c>
      <c r="H264" s="1" t="s">
        <v>22</v>
      </c>
      <c r="I264" s="1" t="s">
        <v>22</v>
      </c>
      <c r="J264" s="1" t="s">
        <v>18502</v>
      </c>
      <c r="K264" s="1" t="s">
        <v>18502</v>
      </c>
      <c r="L264" s="1" t="s">
        <v>21</v>
      </c>
      <c r="M264" s="1" t="s">
        <v>22</v>
      </c>
      <c r="N264" s="1" t="s">
        <v>18507</v>
      </c>
      <c r="O264" s="1" t="s">
        <v>41</v>
      </c>
      <c r="P264" s="1" t="s">
        <v>18502</v>
      </c>
      <c r="Q264" s="1" t="s">
        <v>26</v>
      </c>
      <c r="R264" s="1" t="s">
        <v>26</v>
      </c>
      <c r="T264" s="1" t="s">
        <v>29</v>
      </c>
      <c r="U264" s="1" t="s">
        <v>41</v>
      </c>
      <c r="V264" s="1" t="s">
        <v>41</v>
      </c>
      <c r="W264" s="1" t="s">
        <v>42</v>
      </c>
    </row>
    <row r="265" spans="1:23" x14ac:dyDescent="0.2">
      <c r="A265" s="2" t="str">
        <f>"573.13124"</f>
        <v>573.13124</v>
      </c>
      <c r="B265" s="1" t="s">
        <v>3663</v>
      </c>
      <c r="C265" s="1" t="s">
        <v>1992</v>
      </c>
      <c r="D265" s="1" t="s">
        <v>3399</v>
      </c>
      <c r="E265" s="1" t="s">
        <v>40</v>
      </c>
      <c r="F265" s="1" t="s">
        <v>20</v>
      </c>
      <c r="G265" s="1" t="s">
        <v>22</v>
      </c>
      <c r="H265" s="1" t="s">
        <v>22</v>
      </c>
      <c r="I265" s="1" t="s">
        <v>22</v>
      </c>
      <c r="J265" s="1" t="s">
        <v>18502</v>
      </c>
      <c r="K265" s="1" t="s">
        <v>22</v>
      </c>
      <c r="L265" s="1" t="s">
        <v>21</v>
      </c>
      <c r="M265" s="1" t="s">
        <v>22</v>
      </c>
      <c r="N265" s="1" t="s">
        <v>23</v>
      </c>
      <c r="O265" s="1" t="s">
        <v>24</v>
      </c>
      <c r="P265" s="1" t="s">
        <v>26</v>
      </c>
      <c r="Q265" s="1" t="s">
        <v>34</v>
      </c>
      <c r="R265" s="1" t="s">
        <v>26</v>
      </c>
      <c r="T265" s="1" t="s">
        <v>29</v>
      </c>
      <c r="U265" s="1" t="s">
        <v>18502</v>
      </c>
      <c r="V265" s="1" t="s">
        <v>24</v>
      </c>
      <c r="W265" s="1" t="s">
        <v>30</v>
      </c>
    </row>
    <row r="266" spans="1:23" x14ac:dyDescent="0.2">
      <c r="A266" s="2" t="str">
        <f>"573.13125"</f>
        <v>573.13125</v>
      </c>
      <c r="B266" s="1" t="s">
        <v>3664</v>
      </c>
      <c r="C266" s="1" t="s">
        <v>1993</v>
      </c>
      <c r="D266" s="1" t="s">
        <v>3399</v>
      </c>
      <c r="E266" s="1" t="s">
        <v>40</v>
      </c>
      <c r="F266" s="1" t="s">
        <v>20</v>
      </c>
      <c r="G266" s="1" t="s">
        <v>22</v>
      </c>
      <c r="H266" s="1" t="s">
        <v>22</v>
      </c>
      <c r="I266" s="1" t="s">
        <v>26</v>
      </c>
      <c r="J266" s="1" t="s">
        <v>18502</v>
      </c>
      <c r="K266" s="1" t="s">
        <v>22</v>
      </c>
      <c r="L266" s="1" t="s">
        <v>21</v>
      </c>
      <c r="M266" s="1" t="s">
        <v>22</v>
      </c>
      <c r="N266" s="1" t="s">
        <v>23</v>
      </c>
      <c r="O266" s="1" t="s">
        <v>41</v>
      </c>
      <c r="P266" s="1" t="s">
        <v>26</v>
      </c>
      <c r="Q266" s="1" t="s">
        <v>34</v>
      </c>
      <c r="R266" s="1" t="s">
        <v>26</v>
      </c>
      <c r="S266" s="1" t="s">
        <v>28</v>
      </c>
      <c r="T266" s="1" t="s">
        <v>37</v>
      </c>
      <c r="U266" s="1" t="s">
        <v>18506</v>
      </c>
      <c r="V266" s="1" t="s">
        <v>41</v>
      </c>
      <c r="W266" s="1" t="s">
        <v>42</v>
      </c>
    </row>
    <row r="267" spans="1:23" x14ac:dyDescent="0.2">
      <c r="A267" s="2" t="str">
        <f>"573.13126"</f>
        <v>573.13126</v>
      </c>
      <c r="B267" s="1" t="s">
        <v>3665</v>
      </c>
      <c r="C267" s="1" t="s">
        <v>1994</v>
      </c>
      <c r="D267" s="1" t="s">
        <v>3399</v>
      </c>
      <c r="E267" s="1" t="s">
        <v>40</v>
      </c>
      <c r="F267" s="1" t="s">
        <v>20</v>
      </c>
      <c r="G267" s="1" t="s">
        <v>22</v>
      </c>
      <c r="H267" s="1" t="s">
        <v>22</v>
      </c>
      <c r="I267" s="1" t="s">
        <v>22</v>
      </c>
      <c r="J267" s="1" t="s">
        <v>18502</v>
      </c>
      <c r="K267" s="1" t="s">
        <v>22</v>
      </c>
      <c r="L267" s="1" t="s">
        <v>21</v>
      </c>
      <c r="M267" s="1" t="s">
        <v>22</v>
      </c>
      <c r="N267" s="1" t="s">
        <v>23</v>
      </c>
      <c r="O267" s="1" t="s">
        <v>24</v>
      </c>
      <c r="P267" s="1" t="s">
        <v>26</v>
      </c>
      <c r="Q267" s="1" t="s">
        <v>34</v>
      </c>
      <c r="R267" s="1" t="s">
        <v>26</v>
      </c>
      <c r="T267" s="1" t="s">
        <v>29</v>
      </c>
      <c r="U267" s="1" t="s">
        <v>18506</v>
      </c>
      <c r="V267" s="1" t="s">
        <v>24</v>
      </c>
      <c r="W267" s="1" t="s">
        <v>30</v>
      </c>
    </row>
    <row r="268" spans="1:23" x14ac:dyDescent="0.2">
      <c r="A268" s="2" t="str">
        <f>"573.13127"</f>
        <v>573.13127</v>
      </c>
      <c r="B268" s="1" t="s">
        <v>3666</v>
      </c>
      <c r="C268" s="1" t="s">
        <v>1995</v>
      </c>
      <c r="D268" s="1" t="s">
        <v>3399</v>
      </c>
      <c r="E268" s="1" t="s">
        <v>18509</v>
      </c>
      <c r="F268" s="1" t="s">
        <v>20</v>
      </c>
      <c r="G268" s="1" t="s">
        <v>22</v>
      </c>
      <c r="H268" s="1" t="s">
        <v>22</v>
      </c>
      <c r="I268" s="1" t="s">
        <v>22</v>
      </c>
      <c r="J268" s="1" t="s">
        <v>22</v>
      </c>
      <c r="K268" s="1" t="s">
        <v>22</v>
      </c>
      <c r="L268" s="1" t="s">
        <v>21</v>
      </c>
      <c r="M268" s="1" t="s">
        <v>22</v>
      </c>
      <c r="N268" s="1" t="s">
        <v>23</v>
      </c>
      <c r="O268" s="1" t="s">
        <v>41</v>
      </c>
      <c r="P268" s="1" t="s">
        <v>18502</v>
      </c>
      <c r="Q268" s="1" t="s">
        <v>34</v>
      </c>
      <c r="R268" s="1" t="s">
        <v>18506</v>
      </c>
      <c r="T268" s="1" t="s">
        <v>29</v>
      </c>
      <c r="U268" s="1" t="s">
        <v>18506</v>
      </c>
      <c r="V268" s="1" t="s">
        <v>24</v>
      </c>
      <c r="W268" s="1" t="s">
        <v>30</v>
      </c>
    </row>
    <row r="269" spans="1:23" x14ac:dyDescent="0.2">
      <c r="A269" s="2" t="str">
        <f>"573.13128"</f>
        <v>573.13128</v>
      </c>
      <c r="B269" s="1" t="s">
        <v>3667</v>
      </c>
      <c r="C269" s="1" t="s">
        <v>1996</v>
      </c>
      <c r="D269" s="1" t="s">
        <v>3399</v>
      </c>
      <c r="E269" s="1" t="s">
        <v>40</v>
      </c>
      <c r="F269" s="1" t="s">
        <v>20</v>
      </c>
      <c r="G269" s="1" t="s">
        <v>22</v>
      </c>
      <c r="H269" s="1" t="s">
        <v>22</v>
      </c>
      <c r="I269" s="1" t="s">
        <v>26</v>
      </c>
      <c r="J269" s="1" t="s">
        <v>22</v>
      </c>
      <c r="K269" s="1" t="s">
        <v>22</v>
      </c>
      <c r="L269" s="1" t="s">
        <v>21</v>
      </c>
      <c r="M269" s="1" t="s">
        <v>22</v>
      </c>
      <c r="N269" s="1" t="s">
        <v>23</v>
      </c>
      <c r="O269" s="1" t="s">
        <v>41</v>
      </c>
      <c r="P269" s="1" t="s">
        <v>26</v>
      </c>
      <c r="Q269" s="1" t="s">
        <v>34</v>
      </c>
      <c r="R269" s="1" t="s">
        <v>26</v>
      </c>
      <c r="S269" s="1" t="s">
        <v>28</v>
      </c>
      <c r="T269" s="1" t="s">
        <v>39</v>
      </c>
      <c r="U269" s="1" t="s">
        <v>24</v>
      </c>
      <c r="V269" s="1" t="s">
        <v>18502</v>
      </c>
      <c r="W269" s="1" t="s">
        <v>30</v>
      </c>
    </row>
    <row r="270" spans="1:23" x14ac:dyDescent="0.2">
      <c r="A270" s="2" t="str">
        <f>"573.13129"</f>
        <v>573.13129</v>
      </c>
      <c r="B270" s="1" t="s">
        <v>3668</v>
      </c>
      <c r="C270" s="1" t="s">
        <v>1997</v>
      </c>
      <c r="D270" s="1" t="s">
        <v>3399</v>
      </c>
      <c r="E270" s="1" t="s">
        <v>40</v>
      </c>
      <c r="F270" s="1" t="s">
        <v>36</v>
      </c>
      <c r="G270" s="1" t="s">
        <v>18510</v>
      </c>
      <c r="H270" s="1" t="s">
        <v>22</v>
      </c>
      <c r="I270" s="1" t="s">
        <v>18506</v>
      </c>
      <c r="J270" s="1" t="s">
        <v>19</v>
      </c>
      <c r="K270" s="1" t="s">
        <v>18502</v>
      </c>
      <c r="L270" s="1" t="s">
        <v>21</v>
      </c>
      <c r="M270" s="1" t="s">
        <v>22</v>
      </c>
      <c r="N270" s="1" t="s">
        <v>18507</v>
      </c>
      <c r="O270" s="1" t="s">
        <v>41</v>
      </c>
      <c r="P270" s="1" t="s">
        <v>26</v>
      </c>
      <c r="Q270" s="1" t="s">
        <v>26</v>
      </c>
      <c r="R270" s="1" t="s">
        <v>26</v>
      </c>
      <c r="S270" s="1" t="s">
        <v>28</v>
      </c>
      <c r="T270" s="1" t="s">
        <v>35</v>
      </c>
      <c r="U270" s="1" t="s">
        <v>24</v>
      </c>
      <c r="V270" s="1" t="s">
        <v>41</v>
      </c>
      <c r="W270" s="1" t="s">
        <v>30</v>
      </c>
    </row>
    <row r="271" spans="1:23" x14ac:dyDescent="0.2">
      <c r="A271" s="2" t="str">
        <f>"573.13130"</f>
        <v>573.13130</v>
      </c>
      <c r="B271" s="1" t="s">
        <v>3669</v>
      </c>
      <c r="C271" s="1" t="s">
        <v>1998</v>
      </c>
      <c r="D271" s="1" t="s">
        <v>3399</v>
      </c>
      <c r="E271" s="1" t="s">
        <v>40</v>
      </c>
      <c r="F271" s="1" t="s">
        <v>20</v>
      </c>
      <c r="G271" s="1" t="s">
        <v>18506</v>
      </c>
      <c r="H271" s="1" t="s">
        <v>22</v>
      </c>
      <c r="I271" s="1" t="s">
        <v>18502</v>
      </c>
      <c r="J271" s="1" t="s">
        <v>19</v>
      </c>
      <c r="K271" s="1" t="s">
        <v>22</v>
      </c>
      <c r="L271" s="1" t="s">
        <v>21</v>
      </c>
      <c r="M271" s="1" t="s">
        <v>22</v>
      </c>
      <c r="N271" s="1" t="s">
        <v>23</v>
      </c>
      <c r="O271" s="1" t="s">
        <v>24</v>
      </c>
      <c r="P271" s="1" t="s">
        <v>26</v>
      </c>
      <c r="Q271" s="1" t="s">
        <v>26</v>
      </c>
      <c r="R271" s="1" t="s">
        <v>26</v>
      </c>
      <c r="T271" s="1" t="s">
        <v>39</v>
      </c>
      <c r="U271" s="1" t="s">
        <v>24</v>
      </c>
      <c r="V271" s="1" t="s">
        <v>24</v>
      </c>
      <c r="W271" s="1" t="s">
        <v>30</v>
      </c>
    </row>
    <row r="272" spans="1:23" x14ac:dyDescent="0.2">
      <c r="A272" s="2" t="str">
        <f>"573.13131"</f>
        <v>573.13131</v>
      </c>
      <c r="B272" s="1" t="s">
        <v>3670</v>
      </c>
      <c r="C272" s="1" t="s">
        <v>1999</v>
      </c>
      <c r="D272" s="1" t="s">
        <v>3399</v>
      </c>
      <c r="E272" s="1" t="s">
        <v>18510</v>
      </c>
      <c r="F272" s="1" t="s">
        <v>20</v>
      </c>
      <c r="G272" s="1" t="s">
        <v>22</v>
      </c>
      <c r="H272" s="1" t="s">
        <v>22</v>
      </c>
      <c r="I272" s="1" t="s">
        <v>18510</v>
      </c>
      <c r="J272" s="1" t="s">
        <v>18502</v>
      </c>
      <c r="K272" s="1" t="s">
        <v>22</v>
      </c>
      <c r="L272" s="1" t="s">
        <v>21</v>
      </c>
      <c r="M272" s="1" t="s">
        <v>22</v>
      </c>
      <c r="N272" s="1" t="s">
        <v>23</v>
      </c>
      <c r="O272" s="1" t="s">
        <v>24</v>
      </c>
      <c r="P272" s="1" t="s">
        <v>26</v>
      </c>
      <c r="Q272" s="1" t="s">
        <v>34</v>
      </c>
      <c r="R272" s="1" t="s">
        <v>26</v>
      </c>
      <c r="S272" s="1" t="s">
        <v>28</v>
      </c>
      <c r="T272" s="1" t="s">
        <v>29</v>
      </c>
      <c r="U272" s="1" t="s">
        <v>18506</v>
      </c>
      <c r="V272" s="1" t="s">
        <v>24</v>
      </c>
      <c r="W272" s="1" t="s">
        <v>30</v>
      </c>
    </row>
    <row r="273" spans="1:23" x14ac:dyDescent="0.2">
      <c r="A273" s="2" t="str">
        <f>"573.13132"</f>
        <v>573.13132</v>
      </c>
      <c r="B273" s="1" t="s">
        <v>3671</v>
      </c>
      <c r="C273" s="1" t="s">
        <v>2000</v>
      </c>
      <c r="D273" s="1" t="s">
        <v>3399</v>
      </c>
      <c r="E273" s="1" t="s">
        <v>18509</v>
      </c>
      <c r="F273" s="1" t="s">
        <v>20</v>
      </c>
      <c r="G273" s="1" t="s">
        <v>22</v>
      </c>
      <c r="H273" s="1" t="s">
        <v>22</v>
      </c>
      <c r="I273" s="1" t="s">
        <v>22</v>
      </c>
      <c r="J273" s="1" t="s">
        <v>22</v>
      </c>
      <c r="K273" s="1" t="s">
        <v>22</v>
      </c>
      <c r="L273" s="1" t="s">
        <v>21</v>
      </c>
      <c r="M273" s="1" t="s">
        <v>22</v>
      </c>
      <c r="N273" s="1" t="s">
        <v>23</v>
      </c>
      <c r="O273" s="1" t="s">
        <v>41</v>
      </c>
      <c r="P273" s="1" t="s">
        <v>18502</v>
      </c>
      <c r="Q273" s="1" t="s">
        <v>34</v>
      </c>
      <c r="R273" s="1" t="s">
        <v>24</v>
      </c>
      <c r="T273" s="1" t="s">
        <v>29</v>
      </c>
      <c r="U273" s="1" t="s">
        <v>18502</v>
      </c>
      <c r="V273" s="1" t="s">
        <v>24</v>
      </c>
      <c r="W273" s="1" t="s">
        <v>30</v>
      </c>
    </row>
    <row r="274" spans="1:23" x14ac:dyDescent="0.2">
      <c r="A274" s="2" t="str">
        <f>"573.13133"</f>
        <v>573.13133</v>
      </c>
      <c r="B274" s="1" t="s">
        <v>3672</v>
      </c>
      <c r="C274" s="1" t="s">
        <v>2001</v>
      </c>
      <c r="D274" s="1" t="s">
        <v>3399</v>
      </c>
      <c r="E274" s="1" t="s">
        <v>40</v>
      </c>
      <c r="F274" s="1" t="s">
        <v>36</v>
      </c>
      <c r="G274" s="1" t="s">
        <v>22</v>
      </c>
      <c r="H274" s="1" t="s">
        <v>22</v>
      </c>
      <c r="I274" s="1" t="s">
        <v>18505</v>
      </c>
      <c r="J274" s="1" t="s">
        <v>19</v>
      </c>
      <c r="K274" s="1" t="s">
        <v>22</v>
      </c>
      <c r="L274" s="1" t="s">
        <v>21</v>
      </c>
      <c r="M274" s="1" t="s">
        <v>22</v>
      </c>
      <c r="N274" s="1" t="s">
        <v>18505</v>
      </c>
      <c r="O274" s="1" t="s">
        <v>41</v>
      </c>
      <c r="P274" s="1" t="s">
        <v>26</v>
      </c>
      <c r="Q274" s="1" t="s">
        <v>18505</v>
      </c>
      <c r="R274" s="1" t="s">
        <v>26</v>
      </c>
      <c r="S274" s="1" t="s">
        <v>32</v>
      </c>
      <c r="T274" s="1" t="s">
        <v>18516</v>
      </c>
      <c r="U274" s="1" t="s">
        <v>41</v>
      </c>
      <c r="V274" s="1" t="s">
        <v>41</v>
      </c>
      <c r="W274" s="1" t="s">
        <v>30</v>
      </c>
    </row>
    <row r="275" spans="1:23" x14ac:dyDescent="0.2">
      <c r="A275" s="2" t="str">
        <f>"573.13134"</f>
        <v>573.13134</v>
      </c>
      <c r="B275" s="1" t="s">
        <v>3673</v>
      </c>
      <c r="C275" s="1" t="s">
        <v>2002</v>
      </c>
      <c r="D275" s="1" t="s">
        <v>3399</v>
      </c>
      <c r="E275" s="1" t="s">
        <v>40</v>
      </c>
      <c r="F275" s="1" t="s">
        <v>20</v>
      </c>
      <c r="G275" s="1" t="s">
        <v>41</v>
      </c>
      <c r="H275" s="1" t="s">
        <v>22</v>
      </c>
      <c r="I275" s="1" t="s">
        <v>18506</v>
      </c>
      <c r="J275" s="1" t="s">
        <v>19</v>
      </c>
      <c r="K275" s="1" t="s">
        <v>18507</v>
      </c>
      <c r="L275" s="1" t="s">
        <v>21</v>
      </c>
      <c r="M275" s="1" t="s">
        <v>22</v>
      </c>
      <c r="N275" s="1" t="s">
        <v>18507</v>
      </c>
      <c r="O275" s="1" t="s">
        <v>24</v>
      </c>
      <c r="P275" s="1" t="s">
        <v>26</v>
      </c>
      <c r="Q275" s="1" t="s">
        <v>26</v>
      </c>
      <c r="R275" s="1" t="s">
        <v>26</v>
      </c>
      <c r="S275" s="1" t="s">
        <v>28</v>
      </c>
      <c r="T275" s="1" t="s">
        <v>35</v>
      </c>
      <c r="U275" s="1" t="s">
        <v>24</v>
      </c>
      <c r="V275" s="1" t="s">
        <v>18506</v>
      </c>
      <c r="W275" s="1" t="s">
        <v>30</v>
      </c>
    </row>
    <row r="276" spans="1:23" x14ac:dyDescent="0.2">
      <c r="A276" s="2" t="str">
        <f>"573.13135"</f>
        <v>573.13135</v>
      </c>
      <c r="B276" s="1" t="s">
        <v>3674</v>
      </c>
      <c r="C276" s="1" t="s">
        <v>2003</v>
      </c>
      <c r="D276" s="1" t="s">
        <v>3399</v>
      </c>
      <c r="E276" s="1" t="s">
        <v>40</v>
      </c>
      <c r="F276" s="1" t="s">
        <v>20</v>
      </c>
      <c r="G276" s="1" t="s">
        <v>22</v>
      </c>
      <c r="H276" s="1" t="s">
        <v>22</v>
      </c>
      <c r="I276" s="1" t="s">
        <v>22</v>
      </c>
      <c r="J276" s="1" t="s">
        <v>18510</v>
      </c>
      <c r="K276" s="1" t="s">
        <v>22</v>
      </c>
      <c r="L276" s="1" t="s">
        <v>21</v>
      </c>
      <c r="M276" s="1" t="s">
        <v>22</v>
      </c>
      <c r="N276" s="1" t="s">
        <v>23</v>
      </c>
      <c r="O276" s="1" t="s">
        <v>24</v>
      </c>
      <c r="P276" s="1" t="s">
        <v>26</v>
      </c>
      <c r="Q276" s="1" t="s">
        <v>34</v>
      </c>
      <c r="R276" s="1" t="s">
        <v>26</v>
      </c>
      <c r="S276" s="1" t="s">
        <v>28</v>
      </c>
      <c r="T276" s="1" t="s">
        <v>39</v>
      </c>
      <c r="U276" s="1" t="s">
        <v>18506</v>
      </c>
      <c r="V276" s="1" t="s">
        <v>18502</v>
      </c>
      <c r="W276" s="1" t="s">
        <v>30</v>
      </c>
    </row>
    <row r="277" spans="1:23" x14ac:dyDescent="0.2">
      <c r="A277" s="2" t="str">
        <f>"573.13136"</f>
        <v>573.13136</v>
      </c>
      <c r="B277" s="1" t="s">
        <v>3675</v>
      </c>
      <c r="C277" s="1" t="s">
        <v>2004</v>
      </c>
      <c r="D277" s="1" t="s">
        <v>3399</v>
      </c>
      <c r="E277" s="1" t="s">
        <v>40</v>
      </c>
      <c r="F277" s="1" t="s">
        <v>20</v>
      </c>
      <c r="G277" s="1" t="s">
        <v>41</v>
      </c>
      <c r="H277" s="1" t="s">
        <v>22</v>
      </c>
      <c r="I277" s="1" t="s">
        <v>26</v>
      </c>
      <c r="J277" s="1" t="s">
        <v>22</v>
      </c>
      <c r="K277" s="1" t="s">
        <v>22</v>
      </c>
      <c r="L277" s="1" t="s">
        <v>21</v>
      </c>
      <c r="M277" s="1" t="s">
        <v>22</v>
      </c>
      <c r="N277" s="1" t="s">
        <v>23</v>
      </c>
      <c r="O277" s="1" t="s">
        <v>41</v>
      </c>
      <c r="P277" s="1" t="s">
        <v>24</v>
      </c>
      <c r="Q277" s="1" t="s">
        <v>34</v>
      </c>
      <c r="R277" s="1" t="s">
        <v>24</v>
      </c>
      <c r="S277" s="1" t="s">
        <v>28</v>
      </c>
      <c r="T277" s="1" t="s">
        <v>29</v>
      </c>
      <c r="U277" s="1" t="s">
        <v>18506</v>
      </c>
      <c r="V277" s="1" t="s">
        <v>41</v>
      </c>
      <c r="W277" s="1" t="s">
        <v>30</v>
      </c>
    </row>
    <row r="278" spans="1:23" x14ac:dyDescent="0.2">
      <c r="A278" s="2" t="str">
        <f>"573.13137"</f>
        <v>573.13137</v>
      </c>
      <c r="B278" s="1" t="s">
        <v>3676</v>
      </c>
      <c r="C278" s="1" t="s">
        <v>2005</v>
      </c>
      <c r="D278" s="1" t="s">
        <v>3399</v>
      </c>
      <c r="E278" s="1" t="s">
        <v>40</v>
      </c>
      <c r="F278" s="1" t="s">
        <v>20</v>
      </c>
      <c r="G278" s="1" t="s">
        <v>41</v>
      </c>
      <c r="H278" s="1" t="s">
        <v>22</v>
      </c>
      <c r="I278" s="1" t="s">
        <v>26</v>
      </c>
      <c r="J278" s="1" t="s">
        <v>19</v>
      </c>
      <c r="K278" s="1" t="s">
        <v>18510</v>
      </c>
      <c r="L278" s="1" t="s">
        <v>41</v>
      </c>
      <c r="M278" s="1" t="s">
        <v>19</v>
      </c>
      <c r="N278" s="1" t="s">
        <v>31</v>
      </c>
      <c r="O278" s="1" t="s">
        <v>41</v>
      </c>
      <c r="P278" s="1" t="s">
        <v>26</v>
      </c>
      <c r="Q278" s="1" t="s">
        <v>26</v>
      </c>
      <c r="R278" s="1" t="s">
        <v>26</v>
      </c>
      <c r="T278" s="1" t="s">
        <v>29</v>
      </c>
      <c r="U278" s="1" t="s">
        <v>24</v>
      </c>
      <c r="V278" s="1" t="s">
        <v>41</v>
      </c>
      <c r="W278" s="1" t="s">
        <v>30</v>
      </c>
    </row>
    <row r="279" spans="1:23" x14ac:dyDescent="0.2">
      <c r="A279" s="2" t="str">
        <f>"573.13138"</f>
        <v>573.13138</v>
      </c>
      <c r="B279" s="1" t="s">
        <v>3677</v>
      </c>
      <c r="C279" s="1" t="s">
        <v>2006</v>
      </c>
      <c r="D279" s="1" t="s">
        <v>3399</v>
      </c>
      <c r="E279" s="1" t="s">
        <v>21</v>
      </c>
      <c r="F279" s="1" t="s">
        <v>20</v>
      </c>
      <c r="G279" s="1" t="s">
        <v>22</v>
      </c>
      <c r="H279" s="1" t="s">
        <v>22</v>
      </c>
      <c r="I279" s="1" t="s">
        <v>22</v>
      </c>
      <c r="J279" s="1" t="s">
        <v>22</v>
      </c>
      <c r="K279" s="1" t="s">
        <v>22</v>
      </c>
      <c r="L279" s="1" t="s">
        <v>21</v>
      </c>
      <c r="M279" s="1" t="s">
        <v>22</v>
      </c>
      <c r="N279" s="1" t="s">
        <v>23</v>
      </c>
      <c r="O279" s="1" t="s">
        <v>18506</v>
      </c>
      <c r="P279" s="1" t="s">
        <v>24</v>
      </c>
      <c r="Q279" s="1" t="s">
        <v>34</v>
      </c>
      <c r="R279" s="1" t="s">
        <v>24</v>
      </c>
      <c r="S279" s="1" t="s">
        <v>28</v>
      </c>
      <c r="T279" s="1" t="s">
        <v>29</v>
      </c>
      <c r="U279" s="1" t="s">
        <v>18506</v>
      </c>
      <c r="V279" s="1" t="s">
        <v>24</v>
      </c>
      <c r="W279" s="1" t="s">
        <v>30</v>
      </c>
    </row>
    <row r="280" spans="1:23" x14ac:dyDescent="0.2">
      <c r="A280" s="2" t="str">
        <f>"573.13139"</f>
        <v>573.13139</v>
      </c>
      <c r="B280" s="1" t="s">
        <v>3678</v>
      </c>
      <c r="C280" s="1" t="s">
        <v>2007</v>
      </c>
      <c r="D280" s="1" t="s">
        <v>3399</v>
      </c>
      <c r="E280" s="1" t="s">
        <v>18509</v>
      </c>
      <c r="F280" s="1" t="s">
        <v>20</v>
      </c>
      <c r="G280" s="1" t="s">
        <v>22</v>
      </c>
      <c r="H280" s="1" t="s">
        <v>22</v>
      </c>
      <c r="I280" s="1" t="s">
        <v>22</v>
      </c>
      <c r="J280" s="1" t="s">
        <v>22</v>
      </c>
      <c r="K280" s="1" t="s">
        <v>22</v>
      </c>
      <c r="L280" s="1" t="s">
        <v>21</v>
      </c>
      <c r="M280" s="1" t="s">
        <v>22</v>
      </c>
      <c r="N280" s="1" t="s">
        <v>23</v>
      </c>
      <c r="O280" s="1" t="s">
        <v>24</v>
      </c>
      <c r="P280" s="1" t="s">
        <v>24</v>
      </c>
      <c r="Q280" s="1" t="s">
        <v>34</v>
      </c>
      <c r="R280" s="1" t="s">
        <v>24</v>
      </c>
      <c r="T280" s="1" t="s">
        <v>29</v>
      </c>
      <c r="U280" s="1" t="s">
        <v>24</v>
      </c>
      <c r="V280" s="1" t="s">
        <v>24</v>
      </c>
      <c r="W280" s="1" t="s">
        <v>30</v>
      </c>
    </row>
    <row r="281" spans="1:23" x14ac:dyDescent="0.2">
      <c r="A281" s="2" t="str">
        <f>"573.13140"</f>
        <v>573.13140</v>
      </c>
      <c r="B281" s="1" t="s">
        <v>3679</v>
      </c>
      <c r="C281" s="1" t="s">
        <v>2008</v>
      </c>
      <c r="D281" s="1" t="s">
        <v>3399</v>
      </c>
      <c r="E281" s="1" t="s">
        <v>18510</v>
      </c>
      <c r="F281" s="1" t="s">
        <v>20</v>
      </c>
      <c r="G281" s="1" t="s">
        <v>22</v>
      </c>
      <c r="H281" s="1" t="s">
        <v>22</v>
      </c>
      <c r="I281" s="1" t="s">
        <v>26</v>
      </c>
      <c r="J281" s="1" t="s">
        <v>22</v>
      </c>
      <c r="K281" s="1" t="s">
        <v>22</v>
      </c>
      <c r="L281" s="1" t="s">
        <v>21</v>
      </c>
      <c r="M281" s="1" t="s">
        <v>22</v>
      </c>
      <c r="N281" s="1" t="s">
        <v>23</v>
      </c>
      <c r="O281" s="1" t="s">
        <v>24</v>
      </c>
      <c r="P281" s="1" t="s">
        <v>24</v>
      </c>
      <c r="Q281" s="1" t="s">
        <v>34</v>
      </c>
      <c r="R281" s="1" t="s">
        <v>24</v>
      </c>
      <c r="S281" s="1" t="s">
        <v>28</v>
      </c>
      <c r="T281" s="1" t="s">
        <v>29</v>
      </c>
      <c r="U281" s="1" t="s">
        <v>24</v>
      </c>
      <c r="V281" s="1" t="s">
        <v>24</v>
      </c>
      <c r="W281" s="1" t="s">
        <v>30</v>
      </c>
    </row>
    <row r="282" spans="1:23" x14ac:dyDescent="0.2">
      <c r="A282" s="2" t="str">
        <f>"573.13141"</f>
        <v>573.13141</v>
      </c>
      <c r="B282" s="1" t="s">
        <v>3680</v>
      </c>
      <c r="C282" s="1" t="s">
        <v>2009</v>
      </c>
      <c r="D282" s="1" t="s">
        <v>3399</v>
      </c>
      <c r="E282" s="1" t="s">
        <v>40</v>
      </c>
      <c r="F282" s="1" t="s">
        <v>20</v>
      </c>
      <c r="G282" s="1" t="s">
        <v>41</v>
      </c>
      <c r="H282" s="1" t="s">
        <v>22</v>
      </c>
      <c r="I282" s="1" t="s">
        <v>18505</v>
      </c>
      <c r="J282" s="1" t="s">
        <v>22</v>
      </c>
      <c r="K282" s="1" t="s">
        <v>18507</v>
      </c>
      <c r="L282" s="1" t="s">
        <v>41</v>
      </c>
      <c r="M282" s="1" t="s">
        <v>22</v>
      </c>
      <c r="N282" s="1" t="s">
        <v>18507</v>
      </c>
      <c r="O282" s="1" t="s">
        <v>41</v>
      </c>
      <c r="P282" s="1" t="s">
        <v>26</v>
      </c>
      <c r="Q282" s="1" t="s">
        <v>26</v>
      </c>
      <c r="R282" s="1" t="s">
        <v>26</v>
      </c>
      <c r="T282" s="1" t="s">
        <v>39</v>
      </c>
      <c r="U282" s="1" t="s">
        <v>24</v>
      </c>
      <c r="V282" s="1" t="s">
        <v>41</v>
      </c>
      <c r="W282" s="1" t="s">
        <v>18518</v>
      </c>
    </row>
    <row r="283" spans="1:23" x14ac:dyDescent="0.2">
      <c r="A283" s="2" t="str">
        <f>"573.13142"</f>
        <v>573.13142</v>
      </c>
      <c r="B283" s="1" t="s">
        <v>3681</v>
      </c>
      <c r="C283" s="1" t="s">
        <v>2010</v>
      </c>
      <c r="D283" s="1" t="s">
        <v>3399</v>
      </c>
      <c r="E283" s="1" t="s">
        <v>40</v>
      </c>
      <c r="F283" s="1" t="s">
        <v>20</v>
      </c>
      <c r="G283" s="1" t="s">
        <v>22</v>
      </c>
      <c r="H283" s="1" t="s">
        <v>22</v>
      </c>
      <c r="I283" s="1" t="s">
        <v>22</v>
      </c>
      <c r="J283" s="1" t="s">
        <v>22</v>
      </c>
      <c r="K283" s="1" t="s">
        <v>22</v>
      </c>
      <c r="L283" s="1" t="s">
        <v>21</v>
      </c>
      <c r="M283" s="1" t="s">
        <v>22</v>
      </c>
      <c r="N283" s="1" t="s">
        <v>23</v>
      </c>
      <c r="O283" s="1" t="s">
        <v>24</v>
      </c>
      <c r="P283" s="1" t="s">
        <v>26</v>
      </c>
      <c r="Q283" s="1" t="s">
        <v>34</v>
      </c>
      <c r="R283" s="1" t="s">
        <v>26</v>
      </c>
      <c r="S283" s="1" t="s">
        <v>28</v>
      </c>
      <c r="T283" s="1" t="s">
        <v>29</v>
      </c>
      <c r="U283" s="1" t="s">
        <v>18502</v>
      </c>
      <c r="V283" s="1" t="s">
        <v>24</v>
      </c>
      <c r="W283" s="1" t="s">
        <v>30</v>
      </c>
    </row>
    <row r="284" spans="1:23" x14ac:dyDescent="0.2">
      <c r="A284" s="2" t="str">
        <f>"573.13143"</f>
        <v>573.13143</v>
      </c>
      <c r="B284" s="1" t="s">
        <v>3682</v>
      </c>
      <c r="C284" s="1" t="s">
        <v>2011</v>
      </c>
      <c r="D284" s="1" t="s">
        <v>3399</v>
      </c>
      <c r="E284" s="1" t="s">
        <v>21</v>
      </c>
      <c r="F284" s="1" t="s">
        <v>20</v>
      </c>
      <c r="G284" s="1" t="s">
        <v>22</v>
      </c>
      <c r="H284" s="1" t="s">
        <v>22</v>
      </c>
      <c r="I284" s="1" t="s">
        <v>22</v>
      </c>
      <c r="J284" s="1" t="s">
        <v>22</v>
      </c>
      <c r="K284" s="1" t="s">
        <v>22</v>
      </c>
      <c r="L284" s="1" t="s">
        <v>21</v>
      </c>
      <c r="M284" s="1" t="s">
        <v>22</v>
      </c>
      <c r="N284" s="1" t="s">
        <v>23</v>
      </c>
      <c r="O284" s="1" t="s">
        <v>24</v>
      </c>
      <c r="P284" s="1" t="s">
        <v>24</v>
      </c>
      <c r="Q284" s="1" t="s">
        <v>34</v>
      </c>
      <c r="R284" s="1" t="s">
        <v>24</v>
      </c>
      <c r="S284" s="1" t="s">
        <v>28</v>
      </c>
      <c r="T284" s="1" t="s">
        <v>29</v>
      </c>
      <c r="U284" s="1" t="s">
        <v>24</v>
      </c>
      <c r="V284" s="1" t="s">
        <v>24</v>
      </c>
      <c r="W284" s="1" t="s">
        <v>30</v>
      </c>
    </row>
    <row r="285" spans="1:23" x14ac:dyDescent="0.2">
      <c r="A285" s="2" t="str">
        <f>"573.13144"</f>
        <v>573.13144</v>
      </c>
      <c r="B285" s="1" t="s">
        <v>3683</v>
      </c>
      <c r="C285" s="1" t="s">
        <v>2012</v>
      </c>
      <c r="D285" s="1" t="s">
        <v>3399</v>
      </c>
      <c r="E285" s="1" t="s">
        <v>40</v>
      </c>
      <c r="F285" s="1" t="s">
        <v>20</v>
      </c>
      <c r="G285" s="1" t="s">
        <v>22</v>
      </c>
      <c r="H285" s="1" t="s">
        <v>22</v>
      </c>
      <c r="I285" s="1" t="s">
        <v>22</v>
      </c>
      <c r="J285" s="1" t="s">
        <v>18510</v>
      </c>
      <c r="K285" s="1" t="s">
        <v>22</v>
      </c>
      <c r="L285" s="1" t="s">
        <v>21</v>
      </c>
      <c r="M285" s="1" t="s">
        <v>22</v>
      </c>
      <c r="N285" s="1" t="s">
        <v>23</v>
      </c>
      <c r="O285" s="1" t="s">
        <v>41</v>
      </c>
      <c r="P285" s="1" t="s">
        <v>26</v>
      </c>
      <c r="Q285" s="1" t="s">
        <v>34</v>
      </c>
      <c r="R285" s="1" t="s">
        <v>26</v>
      </c>
      <c r="S285" s="1" t="s">
        <v>28</v>
      </c>
      <c r="T285" s="1" t="s">
        <v>37</v>
      </c>
      <c r="U285" s="1" t="s">
        <v>24</v>
      </c>
      <c r="V285" s="1" t="s">
        <v>18502</v>
      </c>
      <c r="W285" s="1" t="s">
        <v>30</v>
      </c>
    </row>
    <row r="286" spans="1:23" x14ac:dyDescent="0.2">
      <c r="A286" s="2" t="str">
        <f>"573.13145"</f>
        <v>573.13145</v>
      </c>
      <c r="B286" s="1" t="s">
        <v>3684</v>
      </c>
      <c r="C286" s="1" t="s">
        <v>2013</v>
      </c>
      <c r="D286" s="1" t="s">
        <v>3399</v>
      </c>
      <c r="E286" s="1" t="s">
        <v>18509</v>
      </c>
      <c r="F286" s="1" t="s">
        <v>20</v>
      </c>
      <c r="G286" s="1" t="s">
        <v>22</v>
      </c>
      <c r="H286" s="1" t="s">
        <v>22</v>
      </c>
      <c r="I286" s="1" t="s">
        <v>22</v>
      </c>
      <c r="J286" s="1" t="s">
        <v>22</v>
      </c>
      <c r="K286" s="1" t="s">
        <v>22</v>
      </c>
      <c r="L286" s="1" t="s">
        <v>21</v>
      </c>
      <c r="M286" s="1" t="s">
        <v>22</v>
      </c>
      <c r="N286" s="1" t="s">
        <v>23</v>
      </c>
      <c r="O286" s="1" t="s">
        <v>18506</v>
      </c>
      <c r="P286" s="1" t="s">
        <v>18502</v>
      </c>
      <c r="Q286" s="1" t="s">
        <v>34</v>
      </c>
      <c r="R286" s="1" t="s">
        <v>24</v>
      </c>
      <c r="T286" s="1" t="s">
        <v>29</v>
      </c>
      <c r="U286" s="1" t="s">
        <v>18506</v>
      </c>
      <c r="V286" s="1" t="s">
        <v>24</v>
      </c>
      <c r="W286" s="1" t="s">
        <v>30</v>
      </c>
    </row>
    <row r="287" spans="1:23" x14ac:dyDescent="0.2">
      <c r="A287" s="2" t="str">
        <f>"573.13146"</f>
        <v>573.13146</v>
      </c>
      <c r="B287" s="1" t="s">
        <v>3685</v>
      </c>
      <c r="C287" s="1" t="s">
        <v>2014</v>
      </c>
      <c r="D287" s="1" t="s">
        <v>3399</v>
      </c>
      <c r="E287" s="1" t="s">
        <v>40</v>
      </c>
      <c r="F287" s="1" t="s">
        <v>18515</v>
      </c>
      <c r="G287" s="1" t="s">
        <v>22</v>
      </c>
      <c r="H287" s="1" t="s">
        <v>22</v>
      </c>
      <c r="I287" s="1" t="s">
        <v>26</v>
      </c>
      <c r="J287" s="1" t="s">
        <v>19</v>
      </c>
      <c r="K287" s="1" t="s">
        <v>22</v>
      </c>
      <c r="L287" s="1" t="s">
        <v>18509</v>
      </c>
      <c r="M287" s="1" t="s">
        <v>22</v>
      </c>
      <c r="N287" s="1" t="s">
        <v>18507</v>
      </c>
      <c r="O287" s="1" t="s">
        <v>41</v>
      </c>
      <c r="P287" s="1" t="s">
        <v>26</v>
      </c>
      <c r="Q287" s="1" t="s">
        <v>26</v>
      </c>
      <c r="R287" s="1" t="s">
        <v>26</v>
      </c>
      <c r="S287" s="1" t="s">
        <v>32</v>
      </c>
      <c r="T287" s="1" t="s">
        <v>18516</v>
      </c>
      <c r="U287" s="1" t="s">
        <v>41</v>
      </c>
      <c r="V287" s="1" t="s">
        <v>41</v>
      </c>
      <c r="W287" s="1" t="s">
        <v>30</v>
      </c>
    </row>
    <row r="288" spans="1:23" x14ac:dyDescent="0.2">
      <c r="A288" s="2" t="str">
        <f>"573.13147"</f>
        <v>573.13147</v>
      </c>
      <c r="B288" s="1" t="s">
        <v>3686</v>
      </c>
      <c r="C288" s="1" t="s">
        <v>2015</v>
      </c>
      <c r="D288" s="1" t="s">
        <v>3399</v>
      </c>
      <c r="E288" s="1" t="s">
        <v>40</v>
      </c>
      <c r="F288" s="1" t="s">
        <v>20</v>
      </c>
      <c r="G288" s="1" t="s">
        <v>41</v>
      </c>
      <c r="H288" s="1" t="s">
        <v>22</v>
      </c>
      <c r="I288" s="1" t="s">
        <v>22</v>
      </c>
      <c r="J288" s="1" t="s">
        <v>19</v>
      </c>
      <c r="K288" s="1" t="s">
        <v>22</v>
      </c>
      <c r="L288" s="1" t="s">
        <v>21</v>
      </c>
      <c r="M288" s="1" t="s">
        <v>22</v>
      </c>
      <c r="N288" s="1" t="s">
        <v>23</v>
      </c>
      <c r="O288" s="1" t="s">
        <v>41</v>
      </c>
      <c r="P288" s="1" t="s">
        <v>26</v>
      </c>
      <c r="Q288" s="1" t="s">
        <v>34</v>
      </c>
      <c r="R288" s="1" t="s">
        <v>26</v>
      </c>
      <c r="S288" s="1" t="s">
        <v>28</v>
      </c>
      <c r="T288" s="1" t="s">
        <v>38</v>
      </c>
      <c r="U288" s="1" t="s">
        <v>24</v>
      </c>
      <c r="V288" s="1" t="s">
        <v>18502</v>
      </c>
      <c r="W288" s="1" t="s">
        <v>30</v>
      </c>
    </row>
    <row r="289" spans="1:23" x14ac:dyDescent="0.2">
      <c r="A289" s="2" t="str">
        <f>"573.13148"</f>
        <v>573.13148</v>
      </c>
      <c r="B289" s="1" t="s">
        <v>3687</v>
      </c>
      <c r="C289" s="1" t="s">
        <v>2016</v>
      </c>
      <c r="D289" s="1" t="s">
        <v>3399</v>
      </c>
      <c r="E289" s="1" t="s">
        <v>40</v>
      </c>
      <c r="F289" s="1" t="s">
        <v>20</v>
      </c>
      <c r="G289" s="1" t="s">
        <v>22</v>
      </c>
      <c r="H289" s="1" t="s">
        <v>22</v>
      </c>
      <c r="I289" s="1" t="s">
        <v>26</v>
      </c>
      <c r="J289" s="1" t="s">
        <v>18502</v>
      </c>
      <c r="K289" s="1" t="s">
        <v>22</v>
      </c>
      <c r="L289" s="1" t="s">
        <v>21</v>
      </c>
      <c r="M289" s="1" t="s">
        <v>22</v>
      </c>
      <c r="N289" s="1" t="s">
        <v>23</v>
      </c>
      <c r="O289" s="1" t="s">
        <v>41</v>
      </c>
      <c r="P289" s="1" t="s">
        <v>26</v>
      </c>
      <c r="Q289" s="1" t="s">
        <v>34</v>
      </c>
      <c r="R289" s="1" t="s">
        <v>26</v>
      </c>
      <c r="T289" s="1" t="s">
        <v>37</v>
      </c>
      <c r="U289" s="1" t="s">
        <v>18506</v>
      </c>
      <c r="V289" s="1" t="s">
        <v>41</v>
      </c>
      <c r="W289" s="1" t="s">
        <v>30</v>
      </c>
    </row>
    <row r="290" spans="1:23" x14ac:dyDescent="0.2">
      <c r="A290" s="2" t="str">
        <f>"573.13149"</f>
        <v>573.13149</v>
      </c>
      <c r="B290" s="1" t="s">
        <v>3688</v>
      </c>
      <c r="C290" s="1" t="s">
        <v>2017</v>
      </c>
      <c r="D290" s="1" t="s">
        <v>3399</v>
      </c>
      <c r="E290" s="1" t="s">
        <v>40</v>
      </c>
      <c r="F290" s="1" t="s">
        <v>20</v>
      </c>
      <c r="G290" s="1" t="s">
        <v>22</v>
      </c>
      <c r="H290" s="1" t="s">
        <v>22</v>
      </c>
      <c r="I290" s="1" t="s">
        <v>22</v>
      </c>
      <c r="J290" s="1" t="s">
        <v>18502</v>
      </c>
      <c r="K290" s="1" t="s">
        <v>22</v>
      </c>
      <c r="L290" s="1" t="s">
        <v>21</v>
      </c>
      <c r="M290" s="1" t="s">
        <v>22</v>
      </c>
      <c r="N290" s="1" t="s">
        <v>23</v>
      </c>
      <c r="O290" s="1" t="s">
        <v>41</v>
      </c>
      <c r="P290" s="1" t="s">
        <v>26</v>
      </c>
      <c r="Q290" s="1" t="s">
        <v>34</v>
      </c>
      <c r="R290" s="1" t="s">
        <v>26</v>
      </c>
      <c r="S290" s="1" t="s">
        <v>18508</v>
      </c>
      <c r="T290" s="1" t="s">
        <v>38</v>
      </c>
      <c r="U290" s="1" t="s">
        <v>24</v>
      </c>
      <c r="V290" s="1" t="s">
        <v>18502</v>
      </c>
      <c r="W290" s="1" t="s">
        <v>30</v>
      </c>
    </row>
    <row r="291" spans="1:23" x14ac:dyDescent="0.2">
      <c r="A291" s="2" t="str">
        <f>"573.13150"</f>
        <v>573.13150</v>
      </c>
      <c r="B291" s="1" t="s">
        <v>3689</v>
      </c>
      <c r="C291" s="1" t="s">
        <v>2018</v>
      </c>
      <c r="D291" s="1" t="s">
        <v>3399</v>
      </c>
      <c r="E291" s="1" t="s">
        <v>40</v>
      </c>
      <c r="F291" s="1" t="s">
        <v>20</v>
      </c>
      <c r="G291" s="1" t="s">
        <v>22</v>
      </c>
      <c r="H291" s="1" t="s">
        <v>22</v>
      </c>
      <c r="I291" s="1" t="s">
        <v>22</v>
      </c>
      <c r="J291" s="1" t="s">
        <v>19</v>
      </c>
      <c r="K291" s="1" t="s">
        <v>22</v>
      </c>
      <c r="L291" s="1" t="s">
        <v>21</v>
      </c>
      <c r="M291" s="1" t="s">
        <v>22</v>
      </c>
      <c r="N291" s="1" t="s">
        <v>23</v>
      </c>
      <c r="O291" s="1" t="s">
        <v>24</v>
      </c>
      <c r="P291" s="1" t="s">
        <v>26</v>
      </c>
      <c r="Q291" s="1" t="s">
        <v>26</v>
      </c>
      <c r="R291" s="1" t="s">
        <v>26</v>
      </c>
      <c r="T291" s="1" t="s">
        <v>39</v>
      </c>
      <c r="U291" s="1" t="s">
        <v>24</v>
      </c>
      <c r="V291" s="1" t="s">
        <v>18502</v>
      </c>
      <c r="W291" s="1" t="s">
        <v>30</v>
      </c>
    </row>
    <row r="292" spans="1:23" x14ac:dyDescent="0.2">
      <c r="A292" s="2" t="str">
        <f>"573.13151"</f>
        <v>573.13151</v>
      </c>
      <c r="B292" s="1" t="s">
        <v>3690</v>
      </c>
      <c r="C292" s="1" t="s">
        <v>2019</v>
      </c>
      <c r="D292" s="1" t="s">
        <v>3399</v>
      </c>
      <c r="E292" s="1" t="s">
        <v>18510</v>
      </c>
      <c r="F292" s="1" t="s">
        <v>20</v>
      </c>
      <c r="G292" s="1" t="s">
        <v>22</v>
      </c>
      <c r="H292" s="1" t="s">
        <v>22</v>
      </c>
      <c r="I292" s="1" t="s">
        <v>26</v>
      </c>
      <c r="J292" s="1" t="s">
        <v>22</v>
      </c>
      <c r="K292" s="1" t="s">
        <v>22</v>
      </c>
      <c r="L292" s="1" t="s">
        <v>21</v>
      </c>
      <c r="M292" s="1" t="s">
        <v>22</v>
      </c>
      <c r="N292" s="1" t="s">
        <v>23</v>
      </c>
      <c r="O292" s="1" t="s">
        <v>24</v>
      </c>
      <c r="P292" s="1" t="s">
        <v>26</v>
      </c>
      <c r="Q292" s="1" t="s">
        <v>34</v>
      </c>
      <c r="R292" s="1" t="s">
        <v>26</v>
      </c>
      <c r="T292" s="1" t="s">
        <v>29</v>
      </c>
      <c r="U292" s="1" t="s">
        <v>24</v>
      </c>
      <c r="V292" s="1" t="s">
        <v>24</v>
      </c>
      <c r="W292" s="1" t="s">
        <v>30</v>
      </c>
    </row>
    <row r="293" spans="1:23" x14ac:dyDescent="0.2">
      <c r="A293" s="2" t="str">
        <f>"573.13152"</f>
        <v>573.13152</v>
      </c>
      <c r="B293" s="1" t="s">
        <v>3691</v>
      </c>
      <c r="C293" s="1" t="s">
        <v>2020</v>
      </c>
      <c r="D293" s="1" t="s">
        <v>3399</v>
      </c>
      <c r="E293" s="1" t="s">
        <v>40</v>
      </c>
      <c r="F293" s="1" t="s">
        <v>20</v>
      </c>
      <c r="G293" s="1" t="s">
        <v>22</v>
      </c>
      <c r="H293" s="1" t="s">
        <v>22</v>
      </c>
      <c r="I293" s="1" t="s">
        <v>22</v>
      </c>
      <c r="J293" s="1" t="s">
        <v>18502</v>
      </c>
      <c r="K293" s="1" t="s">
        <v>22</v>
      </c>
      <c r="L293" s="1" t="s">
        <v>21</v>
      </c>
      <c r="M293" s="1" t="s">
        <v>22</v>
      </c>
      <c r="N293" s="1" t="s">
        <v>23</v>
      </c>
      <c r="O293" s="1" t="s">
        <v>41</v>
      </c>
      <c r="P293" s="1" t="s">
        <v>26</v>
      </c>
      <c r="Q293" s="1" t="s">
        <v>34</v>
      </c>
      <c r="R293" s="1" t="s">
        <v>26</v>
      </c>
      <c r="S293" s="1" t="s">
        <v>28</v>
      </c>
      <c r="T293" s="1" t="s">
        <v>18515</v>
      </c>
      <c r="U293" s="1" t="s">
        <v>18506</v>
      </c>
      <c r="V293" s="1" t="s">
        <v>41</v>
      </c>
      <c r="W293" s="1" t="s">
        <v>42</v>
      </c>
    </row>
    <row r="294" spans="1:23" x14ac:dyDescent="0.2">
      <c r="A294" s="2" t="str">
        <f>"573.13153"</f>
        <v>573.13153</v>
      </c>
      <c r="B294" s="1" t="s">
        <v>3692</v>
      </c>
      <c r="C294" s="1" t="s">
        <v>2021</v>
      </c>
      <c r="D294" s="1" t="s">
        <v>3399</v>
      </c>
      <c r="E294" s="1" t="s">
        <v>18509</v>
      </c>
      <c r="F294" s="1" t="s">
        <v>20</v>
      </c>
      <c r="G294" s="1" t="s">
        <v>22</v>
      </c>
      <c r="H294" s="1" t="s">
        <v>22</v>
      </c>
      <c r="I294" s="1" t="s">
        <v>22</v>
      </c>
      <c r="J294" s="1" t="s">
        <v>22</v>
      </c>
      <c r="K294" s="1" t="s">
        <v>22</v>
      </c>
      <c r="L294" s="1" t="s">
        <v>21</v>
      </c>
      <c r="M294" s="1" t="s">
        <v>22</v>
      </c>
      <c r="N294" s="1" t="s">
        <v>23</v>
      </c>
      <c r="O294" s="1" t="s">
        <v>18506</v>
      </c>
      <c r="P294" s="1" t="s">
        <v>18506</v>
      </c>
      <c r="Q294" s="1" t="s">
        <v>34</v>
      </c>
      <c r="R294" s="1" t="s">
        <v>18506</v>
      </c>
      <c r="T294" s="1" t="s">
        <v>29</v>
      </c>
      <c r="U294" s="1" t="s">
        <v>18506</v>
      </c>
      <c r="V294" s="1" t="s">
        <v>24</v>
      </c>
      <c r="W294" s="1" t="s">
        <v>30</v>
      </c>
    </row>
    <row r="295" spans="1:23" x14ac:dyDescent="0.2">
      <c r="A295" s="2" t="str">
        <f>"573.13156"</f>
        <v>573.13156</v>
      </c>
      <c r="B295" s="1" t="s">
        <v>3693</v>
      </c>
      <c r="C295" s="1" t="s">
        <v>2022</v>
      </c>
      <c r="D295" s="1" t="s">
        <v>3399</v>
      </c>
      <c r="E295" s="1" t="s">
        <v>18509</v>
      </c>
      <c r="F295" s="1" t="s">
        <v>20</v>
      </c>
      <c r="G295" s="1" t="s">
        <v>22</v>
      </c>
      <c r="H295" s="1" t="s">
        <v>22</v>
      </c>
      <c r="I295" s="1" t="s">
        <v>18510</v>
      </c>
      <c r="J295" s="1" t="s">
        <v>22</v>
      </c>
      <c r="K295" s="1" t="s">
        <v>22</v>
      </c>
      <c r="L295" s="1" t="s">
        <v>21</v>
      </c>
      <c r="M295" s="1" t="s">
        <v>22</v>
      </c>
      <c r="N295" s="1" t="s">
        <v>23</v>
      </c>
      <c r="O295" s="1" t="s">
        <v>41</v>
      </c>
      <c r="P295" s="1" t="s">
        <v>18502</v>
      </c>
      <c r="Q295" s="1" t="s">
        <v>34</v>
      </c>
      <c r="R295" s="1" t="s">
        <v>18502</v>
      </c>
      <c r="T295" s="1" t="s">
        <v>29</v>
      </c>
      <c r="U295" s="1" t="s">
        <v>18506</v>
      </c>
      <c r="V295" s="1" t="s">
        <v>24</v>
      </c>
      <c r="W295" s="1" t="s">
        <v>30</v>
      </c>
    </row>
    <row r="296" spans="1:23" x14ac:dyDescent="0.2">
      <c r="A296" s="2" t="str">
        <f>"573.13157"</f>
        <v>573.13157</v>
      </c>
      <c r="B296" s="1" t="s">
        <v>3694</v>
      </c>
      <c r="C296" s="1" t="s">
        <v>2023</v>
      </c>
      <c r="D296" s="1" t="s">
        <v>3399</v>
      </c>
      <c r="E296" s="1" t="s">
        <v>18509</v>
      </c>
      <c r="F296" s="1" t="s">
        <v>36</v>
      </c>
      <c r="G296" s="1" t="s">
        <v>22</v>
      </c>
      <c r="H296" s="1" t="s">
        <v>22</v>
      </c>
      <c r="I296" s="1" t="s">
        <v>26</v>
      </c>
      <c r="J296" s="1" t="s">
        <v>18502</v>
      </c>
      <c r="K296" s="1" t="s">
        <v>22</v>
      </c>
      <c r="L296" s="1" t="s">
        <v>18510</v>
      </c>
      <c r="M296" s="1" t="s">
        <v>22</v>
      </c>
      <c r="N296" s="1" t="s">
        <v>23</v>
      </c>
      <c r="O296" s="1" t="s">
        <v>18506</v>
      </c>
      <c r="P296" s="1" t="s">
        <v>26</v>
      </c>
      <c r="Q296" s="1" t="s">
        <v>34</v>
      </c>
      <c r="R296" s="1" t="s">
        <v>26</v>
      </c>
      <c r="S296" s="1" t="s">
        <v>28</v>
      </c>
      <c r="T296" s="1" t="s">
        <v>18516</v>
      </c>
      <c r="U296" s="1" t="s">
        <v>18506</v>
      </c>
      <c r="V296" s="1" t="s">
        <v>24</v>
      </c>
      <c r="W296" s="1" t="s">
        <v>30</v>
      </c>
    </row>
    <row r="297" spans="1:23" x14ac:dyDescent="0.2">
      <c r="A297" s="2" t="str">
        <f>"573.13158"</f>
        <v>573.13158</v>
      </c>
      <c r="B297" s="1" t="s">
        <v>3695</v>
      </c>
      <c r="C297" s="1" t="s">
        <v>2024</v>
      </c>
      <c r="D297" s="1" t="s">
        <v>3399</v>
      </c>
      <c r="E297" s="1" t="s">
        <v>18510</v>
      </c>
      <c r="F297" s="1" t="s">
        <v>20</v>
      </c>
      <c r="G297" s="1" t="s">
        <v>22</v>
      </c>
      <c r="H297" s="1" t="s">
        <v>22</v>
      </c>
      <c r="I297" s="1" t="s">
        <v>22</v>
      </c>
      <c r="J297" s="1" t="s">
        <v>18502</v>
      </c>
      <c r="K297" s="1" t="s">
        <v>22</v>
      </c>
      <c r="L297" s="1" t="s">
        <v>21</v>
      </c>
      <c r="M297" s="1" t="s">
        <v>22</v>
      </c>
      <c r="N297" s="1" t="s">
        <v>23</v>
      </c>
      <c r="O297" s="1" t="s">
        <v>41</v>
      </c>
      <c r="P297" s="1" t="s">
        <v>26</v>
      </c>
      <c r="Q297" s="1" t="s">
        <v>34</v>
      </c>
      <c r="R297" s="1" t="s">
        <v>26</v>
      </c>
      <c r="T297" s="1" t="s">
        <v>29</v>
      </c>
      <c r="U297" s="1" t="s">
        <v>24</v>
      </c>
      <c r="V297" s="1" t="s">
        <v>24</v>
      </c>
      <c r="W297" s="1" t="s">
        <v>42</v>
      </c>
    </row>
    <row r="298" spans="1:23" x14ac:dyDescent="0.2">
      <c r="A298" s="2" t="str">
        <f>"573.13159"</f>
        <v>573.13159</v>
      </c>
      <c r="B298" s="1" t="s">
        <v>3696</v>
      </c>
      <c r="C298" s="1" t="s">
        <v>2025</v>
      </c>
      <c r="D298" s="1" t="s">
        <v>3399</v>
      </c>
      <c r="E298" s="1" t="s">
        <v>18510</v>
      </c>
      <c r="F298" s="1" t="s">
        <v>20</v>
      </c>
      <c r="G298" s="1" t="s">
        <v>18506</v>
      </c>
      <c r="H298" s="1" t="s">
        <v>22</v>
      </c>
      <c r="I298" s="1" t="s">
        <v>26</v>
      </c>
      <c r="J298" s="1" t="s">
        <v>22</v>
      </c>
      <c r="K298" s="1" t="s">
        <v>22</v>
      </c>
      <c r="L298" s="1" t="s">
        <v>21</v>
      </c>
      <c r="M298" s="1" t="s">
        <v>22</v>
      </c>
      <c r="N298" s="1" t="s">
        <v>23</v>
      </c>
      <c r="O298" s="1" t="s">
        <v>24</v>
      </c>
      <c r="P298" s="1" t="s">
        <v>26</v>
      </c>
      <c r="Q298" s="1" t="s">
        <v>34</v>
      </c>
      <c r="R298" s="1" t="s">
        <v>26</v>
      </c>
      <c r="S298" s="1" t="s">
        <v>28</v>
      </c>
      <c r="T298" s="1" t="s">
        <v>29</v>
      </c>
      <c r="U298" s="1" t="s">
        <v>24</v>
      </c>
      <c r="V298" s="1" t="s">
        <v>24</v>
      </c>
      <c r="W298" s="1" t="s">
        <v>30</v>
      </c>
    </row>
    <row r="299" spans="1:23" x14ac:dyDescent="0.2">
      <c r="A299" s="2" t="str">
        <f>"573.13160"</f>
        <v>573.13160</v>
      </c>
      <c r="B299" s="1" t="s">
        <v>3697</v>
      </c>
      <c r="C299" s="1" t="s">
        <v>2026</v>
      </c>
      <c r="D299" s="1" t="s">
        <v>3399</v>
      </c>
      <c r="E299" s="1" t="s">
        <v>40</v>
      </c>
      <c r="F299" s="1" t="s">
        <v>20</v>
      </c>
      <c r="G299" s="1" t="s">
        <v>22</v>
      </c>
      <c r="H299" s="1" t="s">
        <v>22</v>
      </c>
      <c r="I299" s="1" t="s">
        <v>26</v>
      </c>
      <c r="J299" s="1" t="s">
        <v>22</v>
      </c>
      <c r="K299" s="1" t="s">
        <v>22</v>
      </c>
      <c r="L299" s="1" t="s">
        <v>21</v>
      </c>
      <c r="M299" s="1" t="s">
        <v>22</v>
      </c>
      <c r="N299" s="1" t="s">
        <v>23</v>
      </c>
      <c r="O299" s="1" t="s">
        <v>24</v>
      </c>
      <c r="P299" s="1" t="s">
        <v>26</v>
      </c>
      <c r="Q299" s="1" t="s">
        <v>34</v>
      </c>
      <c r="R299" s="1" t="s">
        <v>18506</v>
      </c>
      <c r="S299" s="1" t="s">
        <v>28</v>
      </c>
      <c r="T299" s="1" t="s">
        <v>29</v>
      </c>
      <c r="U299" s="1" t="s">
        <v>24</v>
      </c>
      <c r="V299" s="1" t="s">
        <v>41</v>
      </c>
      <c r="W299" s="1" t="s">
        <v>30</v>
      </c>
    </row>
    <row r="300" spans="1:23" x14ac:dyDescent="0.2">
      <c r="A300" s="2" t="str">
        <f>"573.13161"</f>
        <v>573.13161</v>
      </c>
      <c r="B300" s="1" t="s">
        <v>3698</v>
      </c>
      <c r="C300" s="1" t="s">
        <v>2027</v>
      </c>
      <c r="D300" s="1" t="s">
        <v>3399</v>
      </c>
      <c r="E300" s="1" t="s">
        <v>18509</v>
      </c>
      <c r="F300" s="1" t="s">
        <v>20</v>
      </c>
      <c r="G300" s="1" t="s">
        <v>22</v>
      </c>
      <c r="H300" s="1" t="s">
        <v>22</v>
      </c>
      <c r="I300" s="1" t="s">
        <v>18510</v>
      </c>
      <c r="J300" s="1" t="s">
        <v>22</v>
      </c>
      <c r="K300" s="1" t="s">
        <v>22</v>
      </c>
      <c r="L300" s="1" t="s">
        <v>21</v>
      </c>
      <c r="M300" s="1" t="s">
        <v>22</v>
      </c>
      <c r="N300" s="1" t="s">
        <v>23</v>
      </c>
      <c r="O300" s="1" t="s">
        <v>41</v>
      </c>
      <c r="P300" s="1" t="s">
        <v>24</v>
      </c>
      <c r="Q300" s="1" t="s">
        <v>34</v>
      </c>
      <c r="R300" s="1" t="s">
        <v>18502</v>
      </c>
      <c r="T300" s="1" t="s">
        <v>29</v>
      </c>
      <c r="U300" s="1" t="s">
        <v>18506</v>
      </c>
      <c r="V300" s="1" t="s">
        <v>24</v>
      </c>
      <c r="W300" s="1" t="s">
        <v>30</v>
      </c>
    </row>
    <row r="301" spans="1:23" x14ac:dyDescent="0.2">
      <c r="A301" s="2" t="str">
        <f>"573.13162"</f>
        <v>573.13162</v>
      </c>
      <c r="B301" s="1" t="s">
        <v>3699</v>
      </c>
      <c r="C301" s="1" t="s">
        <v>2028</v>
      </c>
      <c r="D301" s="1" t="s">
        <v>3399</v>
      </c>
      <c r="E301" s="1" t="s">
        <v>40</v>
      </c>
      <c r="F301" s="1" t="s">
        <v>20</v>
      </c>
      <c r="G301" s="1" t="s">
        <v>22</v>
      </c>
      <c r="H301" s="1" t="s">
        <v>22</v>
      </c>
      <c r="I301" s="1" t="s">
        <v>22</v>
      </c>
      <c r="J301" s="1" t="s">
        <v>22</v>
      </c>
      <c r="K301" s="1" t="s">
        <v>22</v>
      </c>
      <c r="L301" s="1" t="s">
        <v>21</v>
      </c>
      <c r="M301" s="1" t="s">
        <v>22</v>
      </c>
      <c r="N301" s="1" t="s">
        <v>23</v>
      </c>
      <c r="O301" s="1" t="s">
        <v>24</v>
      </c>
      <c r="Q301" s="1" t="s">
        <v>18506</v>
      </c>
      <c r="R301" s="1" t="s">
        <v>24</v>
      </c>
      <c r="T301" s="1" t="s">
        <v>29</v>
      </c>
      <c r="U301" s="1" t="s">
        <v>24</v>
      </c>
      <c r="V301" s="1" t="s">
        <v>18502</v>
      </c>
      <c r="W301" s="1" t="s">
        <v>30</v>
      </c>
    </row>
    <row r="302" spans="1:23" x14ac:dyDescent="0.2">
      <c r="A302" s="2" t="str">
        <f>"573.13163"</f>
        <v>573.13163</v>
      </c>
      <c r="B302" s="1" t="s">
        <v>3700</v>
      </c>
      <c r="C302" s="1" t="s">
        <v>2029</v>
      </c>
      <c r="D302" s="1" t="s">
        <v>3399</v>
      </c>
      <c r="E302" s="1" t="s">
        <v>18509</v>
      </c>
      <c r="F302" s="1" t="s">
        <v>20</v>
      </c>
      <c r="G302" s="1" t="s">
        <v>22</v>
      </c>
      <c r="H302" s="1" t="s">
        <v>22</v>
      </c>
      <c r="I302" s="1" t="s">
        <v>22</v>
      </c>
      <c r="J302" s="1" t="s">
        <v>22</v>
      </c>
      <c r="K302" s="1" t="s">
        <v>22</v>
      </c>
      <c r="L302" s="1" t="s">
        <v>21</v>
      </c>
      <c r="M302" s="1" t="s">
        <v>22</v>
      </c>
      <c r="N302" s="1" t="s">
        <v>23</v>
      </c>
      <c r="O302" s="1" t="s">
        <v>41</v>
      </c>
      <c r="P302" s="1" t="s">
        <v>24</v>
      </c>
      <c r="Q302" s="1" t="s">
        <v>34</v>
      </c>
      <c r="R302" s="1" t="s">
        <v>24</v>
      </c>
      <c r="T302" s="1" t="s">
        <v>29</v>
      </c>
      <c r="U302" s="1" t="s">
        <v>18506</v>
      </c>
      <c r="V302" s="1" t="s">
        <v>24</v>
      </c>
      <c r="W302" s="1" t="s">
        <v>30</v>
      </c>
    </row>
    <row r="303" spans="1:23" x14ac:dyDescent="0.2">
      <c r="A303" s="2" t="str">
        <f>"573.13164"</f>
        <v>573.13164</v>
      </c>
      <c r="B303" s="1" t="s">
        <v>3701</v>
      </c>
      <c r="C303" s="1" t="s">
        <v>2030</v>
      </c>
      <c r="D303" s="1" t="s">
        <v>3399</v>
      </c>
      <c r="E303" s="1" t="s">
        <v>40</v>
      </c>
      <c r="F303" s="1" t="s">
        <v>20</v>
      </c>
      <c r="G303" s="1" t="s">
        <v>18510</v>
      </c>
      <c r="H303" s="1" t="s">
        <v>22</v>
      </c>
      <c r="I303" s="1" t="s">
        <v>26</v>
      </c>
      <c r="J303" s="1" t="s">
        <v>22</v>
      </c>
      <c r="K303" s="1" t="s">
        <v>22</v>
      </c>
      <c r="L303" s="1" t="s">
        <v>21</v>
      </c>
      <c r="M303" s="1" t="s">
        <v>22</v>
      </c>
      <c r="N303" s="1" t="s">
        <v>23</v>
      </c>
      <c r="O303" s="1" t="s">
        <v>24</v>
      </c>
      <c r="P303" s="1" t="s">
        <v>24</v>
      </c>
      <c r="Q303" s="1" t="s">
        <v>34</v>
      </c>
      <c r="R303" s="1" t="s">
        <v>24</v>
      </c>
      <c r="S303" s="1" t="s">
        <v>28</v>
      </c>
      <c r="T303" s="1" t="s">
        <v>29</v>
      </c>
      <c r="U303" s="1" t="s">
        <v>18506</v>
      </c>
      <c r="V303" s="1" t="s">
        <v>18502</v>
      </c>
      <c r="W303" s="1" t="s">
        <v>30</v>
      </c>
    </row>
    <row r="304" spans="1:23" x14ac:dyDescent="0.2">
      <c r="A304" s="2" t="str">
        <f>"573.13165"</f>
        <v>573.13165</v>
      </c>
      <c r="B304" s="1" t="s">
        <v>3702</v>
      </c>
      <c r="C304" s="1" t="s">
        <v>2031</v>
      </c>
      <c r="D304" s="1" t="s">
        <v>3399</v>
      </c>
      <c r="E304" s="1" t="s">
        <v>40</v>
      </c>
      <c r="F304" s="1" t="s">
        <v>20</v>
      </c>
      <c r="G304" s="1" t="s">
        <v>22</v>
      </c>
      <c r="H304" s="1" t="s">
        <v>22</v>
      </c>
      <c r="I304" s="1" t="s">
        <v>22</v>
      </c>
      <c r="J304" s="1" t="s">
        <v>22</v>
      </c>
      <c r="K304" s="1" t="s">
        <v>22</v>
      </c>
      <c r="L304" s="1" t="s">
        <v>21</v>
      </c>
      <c r="M304" s="1" t="s">
        <v>22</v>
      </c>
      <c r="N304" s="1" t="s">
        <v>23</v>
      </c>
      <c r="O304" s="1" t="s">
        <v>24</v>
      </c>
      <c r="P304" s="1" t="s">
        <v>26</v>
      </c>
      <c r="Q304" s="1" t="s">
        <v>26</v>
      </c>
      <c r="R304" s="1" t="s">
        <v>26</v>
      </c>
      <c r="T304" s="1" t="s">
        <v>39</v>
      </c>
      <c r="U304" s="1" t="s">
        <v>24</v>
      </c>
      <c r="V304" s="1" t="s">
        <v>24</v>
      </c>
      <c r="W304" s="1" t="s">
        <v>30</v>
      </c>
    </row>
    <row r="305" spans="1:23" x14ac:dyDescent="0.2">
      <c r="A305" s="2" t="str">
        <f>"573.13166"</f>
        <v>573.13166</v>
      </c>
      <c r="B305" s="1" t="s">
        <v>3703</v>
      </c>
      <c r="C305" s="1" t="s">
        <v>2032</v>
      </c>
      <c r="D305" s="1" t="s">
        <v>3399</v>
      </c>
      <c r="E305" s="1" t="s">
        <v>40</v>
      </c>
      <c r="F305" s="1" t="s">
        <v>20</v>
      </c>
      <c r="G305" s="1" t="s">
        <v>18510</v>
      </c>
      <c r="H305" s="1" t="s">
        <v>22</v>
      </c>
      <c r="I305" s="1" t="s">
        <v>18502</v>
      </c>
      <c r="J305" s="1" t="s">
        <v>19</v>
      </c>
      <c r="K305" s="1" t="s">
        <v>18510</v>
      </c>
      <c r="L305" s="1" t="s">
        <v>21</v>
      </c>
      <c r="M305" s="1" t="s">
        <v>22</v>
      </c>
      <c r="N305" s="1" t="s">
        <v>23</v>
      </c>
      <c r="O305" s="1" t="s">
        <v>41</v>
      </c>
      <c r="P305" s="1" t="s">
        <v>26</v>
      </c>
      <c r="Q305" s="1" t="s">
        <v>26</v>
      </c>
      <c r="R305" s="1" t="s">
        <v>26</v>
      </c>
      <c r="T305" s="1" t="s">
        <v>37</v>
      </c>
      <c r="U305" s="1" t="s">
        <v>24</v>
      </c>
      <c r="V305" s="1" t="s">
        <v>18502</v>
      </c>
      <c r="W305" s="1" t="s">
        <v>30</v>
      </c>
    </row>
    <row r="306" spans="1:23" x14ac:dyDescent="0.2">
      <c r="A306" s="2" t="str">
        <f>"573.13167"</f>
        <v>573.13167</v>
      </c>
      <c r="B306" s="1" t="s">
        <v>3704</v>
      </c>
      <c r="C306" s="1" t="s">
        <v>2033</v>
      </c>
      <c r="D306" s="1" t="s">
        <v>3399</v>
      </c>
      <c r="E306" s="1" t="s">
        <v>21</v>
      </c>
      <c r="F306" s="1" t="s">
        <v>20</v>
      </c>
      <c r="G306" s="1" t="s">
        <v>22</v>
      </c>
      <c r="H306" s="1" t="s">
        <v>22</v>
      </c>
      <c r="I306" s="1" t="s">
        <v>18502</v>
      </c>
      <c r="J306" s="1" t="s">
        <v>22</v>
      </c>
      <c r="K306" s="1" t="s">
        <v>22</v>
      </c>
      <c r="L306" s="1" t="s">
        <v>21</v>
      </c>
      <c r="M306" s="1" t="s">
        <v>22</v>
      </c>
      <c r="N306" s="1" t="s">
        <v>23</v>
      </c>
      <c r="O306" s="1" t="s">
        <v>24</v>
      </c>
      <c r="P306" s="1" t="s">
        <v>24</v>
      </c>
      <c r="Q306" s="1" t="s">
        <v>34</v>
      </c>
      <c r="R306" s="1" t="s">
        <v>24</v>
      </c>
      <c r="T306" s="1" t="s">
        <v>29</v>
      </c>
      <c r="U306" s="1" t="s">
        <v>24</v>
      </c>
      <c r="V306" s="1" t="s">
        <v>24</v>
      </c>
      <c r="W306" s="1" t="s">
        <v>30</v>
      </c>
    </row>
    <row r="307" spans="1:23" x14ac:dyDescent="0.2">
      <c r="A307" s="2" t="str">
        <f>"573.13168"</f>
        <v>573.13168</v>
      </c>
      <c r="B307" s="1" t="s">
        <v>3705</v>
      </c>
      <c r="C307" s="1" t="s">
        <v>2034</v>
      </c>
      <c r="D307" s="1" t="s">
        <v>3399</v>
      </c>
      <c r="E307" s="1" t="s">
        <v>40</v>
      </c>
      <c r="F307" s="1" t="s">
        <v>20</v>
      </c>
      <c r="G307" s="1" t="s">
        <v>18510</v>
      </c>
      <c r="H307" s="1" t="s">
        <v>22</v>
      </c>
      <c r="I307" s="1" t="s">
        <v>18502</v>
      </c>
      <c r="J307" s="1" t="s">
        <v>19</v>
      </c>
      <c r="K307" s="1" t="s">
        <v>22</v>
      </c>
      <c r="L307" s="1" t="s">
        <v>21</v>
      </c>
      <c r="M307" s="1" t="s">
        <v>22</v>
      </c>
      <c r="N307" s="1" t="s">
        <v>23</v>
      </c>
      <c r="O307" s="1" t="s">
        <v>41</v>
      </c>
      <c r="P307" s="1" t="s">
        <v>26</v>
      </c>
      <c r="Q307" s="1" t="s">
        <v>26</v>
      </c>
      <c r="R307" s="1" t="s">
        <v>26</v>
      </c>
      <c r="T307" s="1" t="s">
        <v>37</v>
      </c>
      <c r="U307" s="1" t="s">
        <v>24</v>
      </c>
      <c r="V307" s="1" t="s">
        <v>18502</v>
      </c>
      <c r="W307" s="1" t="s">
        <v>30</v>
      </c>
    </row>
    <row r="308" spans="1:23" x14ac:dyDescent="0.2">
      <c r="A308" s="2" t="str">
        <f>"573.13169"</f>
        <v>573.13169</v>
      </c>
      <c r="B308" s="1" t="s">
        <v>3706</v>
      </c>
      <c r="C308" s="1" t="s">
        <v>2035</v>
      </c>
      <c r="D308" s="1" t="s">
        <v>3399</v>
      </c>
      <c r="E308" s="1" t="s">
        <v>18510</v>
      </c>
      <c r="F308" s="1" t="s">
        <v>20</v>
      </c>
      <c r="G308" s="1" t="s">
        <v>22</v>
      </c>
      <c r="H308" s="1" t="s">
        <v>22</v>
      </c>
      <c r="I308" s="1" t="s">
        <v>22</v>
      </c>
      <c r="J308" s="1" t="s">
        <v>22</v>
      </c>
      <c r="K308" s="1" t="s">
        <v>22</v>
      </c>
      <c r="L308" s="1" t="s">
        <v>21</v>
      </c>
      <c r="M308" s="1" t="s">
        <v>22</v>
      </c>
      <c r="N308" s="1" t="s">
        <v>23</v>
      </c>
      <c r="O308" s="1" t="s">
        <v>41</v>
      </c>
      <c r="P308" s="1" t="s">
        <v>24</v>
      </c>
      <c r="Q308" s="1" t="s">
        <v>34</v>
      </c>
      <c r="R308" s="1" t="s">
        <v>24</v>
      </c>
      <c r="S308" s="1" t="s">
        <v>28</v>
      </c>
      <c r="T308" s="1" t="s">
        <v>29</v>
      </c>
      <c r="U308" s="1" t="s">
        <v>18506</v>
      </c>
      <c r="V308" s="1" t="s">
        <v>24</v>
      </c>
      <c r="W308" s="1" t="s">
        <v>42</v>
      </c>
    </row>
    <row r="309" spans="1:23" x14ac:dyDescent="0.2">
      <c r="A309" s="2" t="str">
        <f>"573.13170"</f>
        <v>573.13170</v>
      </c>
      <c r="B309" s="1" t="s">
        <v>3707</v>
      </c>
      <c r="C309" s="1" t="s">
        <v>2036</v>
      </c>
      <c r="D309" s="1" t="s">
        <v>3399</v>
      </c>
      <c r="E309" s="1" t="s">
        <v>40</v>
      </c>
      <c r="F309" s="1" t="s">
        <v>20</v>
      </c>
      <c r="G309" s="1" t="s">
        <v>18510</v>
      </c>
      <c r="H309" s="1" t="s">
        <v>22</v>
      </c>
      <c r="J309" s="1" t="s">
        <v>19</v>
      </c>
      <c r="K309" s="1" t="s">
        <v>18510</v>
      </c>
      <c r="L309" s="1" t="s">
        <v>21</v>
      </c>
      <c r="M309" s="1" t="s">
        <v>22</v>
      </c>
      <c r="N309" s="1" t="s">
        <v>23</v>
      </c>
      <c r="O309" s="1" t="s">
        <v>41</v>
      </c>
      <c r="P309" s="1" t="s">
        <v>26</v>
      </c>
      <c r="Q309" s="1" t="s">
        <v>26</v>
      </c>
      <c r="R309" s="1" t="s">
        <v>26</v>
      </c>
      <c r="T309" s="1" t="s">
        <v>38</v>
      </c>
      <c r="U309" s="1" t="s">
        <v>24</v>
      </c>
      <c r="V309" s="1" t="s">
        <v>18502</v>
      </c>
      <c r="W309" s="1" t="s">
        <v>30</v>
      </c>
    </row>
    <row r="310" spans="1:23" x14ac:dyDescent="0.2">
      <c r="A310" s="2" t="str">
        <f>"573.13171"</f>
        <v>573.13171</v>
      </c>
      <c r="B310" s="1" t="s">
        <v>3708</v>
      </c>
      <c r="C310" s="1" t="s">
        <v>2037</v>
      </c>
      <c r="D310" s="1" t="s">
        <v>3399</v>
      </c>
      <c r="E310" s="1" t="s">
        <v>40</v>
      </c>
      <c r="F310" s="1" t="s">
        <v>20</v>
      </c>
      <c r="G310" s="1" t="s">
        <v>18502</v>
      </c>
      <c r="H310" s="1" t="s">
        <v>22</v>
      </c>
      <c r="I310" s="1" t="s">
        <v>22</v>
      </c>
      <c r="J310" s="1" t="s">
        <v>19</v>
      </c>
      <c r="K310" s="1" t="s">
        <v>22</v>
      </c>
      <c r="L310" s="1" t="s">
        <v>21</v>
      </c>
      <c r="M310" s="1" t="s">
        <v>22</v>
      </c>
      <c r="N310" s="1" t="s">
        <v>23</v>
      </c>
      <c r="O310" s="1" t="s">
        <v>24</v>
      </c>
      <c r="P310" s="1" t="s">
        <v>26</v>
      </c>
      <c r="Q310" s="1" t="s">
        <v>34</v>
      </c>
      <c r="R310" s="1" t="s">
        <v>26</v>
      </c>
      <c r="T310" s="1" t="s">
        <v>29</v>
      </c>
      <c r="U310" s="1" t="s">
        <v>18506</v>
      </c>
      <c r="V310" s="1" t="s">
        <v>24</v>
      </c>
      <c r="W310" s="1" t="s">
        <v>30</v>
      </c>
    </row>
    <row r="311" spans="1:23" x14ac:dyDescent="0.2">
      <c r="A311" s="2" t="str">
        <f>"573.13172"</f>
        <v>573.13172</v>
      </c>
      <c r="B311" s="1" t="s">
        <v>3709</v>
      </c>
      <c r="C311" s="1" t="s">
        <v>2038</v>
      </c>
      <c r="D311" s="1" t="s">
        <v>3399</v>
      </c>
      <c r="E311" s="1" t="s">
        <v>40</v>
      </c>
      <c r="F311" s="1" t="s">
        <v>20</v>
      </c>
      <c r="G311" s="1" t="s">
        <v>22</v>
      </c>
      <c r="H311" s="1" t="s">
        <v>22</v>
      </c>
      <c r="I311" s="1" t="s">
        <v>26</v>
      </c>
      <c r="J311" s="1" t="s">
        <v>22</v>
      </c>
      <c r="K311" s="1" t="s">
        <v>22</v>
      </c>
      <c r="L311" s="1" t="s">
        <v>21</v>
      </c>
      <c r="M311" s="1" t="s">
        <v>22</v>
      </c>
      <c r="N311" s="1" t="s">
        <v>23</v>
      </c>
      <c r="O311" s="1" t="s">
        <v>41</v>
      </c>
      <c r="P311" s="1" t="s">
        <v>24</v>
      </c>
      <c r="Q311" s="1" t="s">
        <v>34</v>
      </c>
      <c r="R311" s="1" t="s">
        <v>24</v>
      </c>
      <c r="S311" s="1" t="s">
        <v>28</v>
      </c>
      <c r="T311" s="1" t="s">
        <v>29</v>
      </c>
      <c r="U311" s="1" t="s">
        <v>24</v>
      </c>
      <c r="V311" s="1" t="s">
        <v>41</v>
      </c>
      <c r="W311" s="1" t="s">
        <v>42</v>
      </c>
    </row>
    <row r="312" spans="1:23" x14ac:dyDescent="0.2">
      <c r="A312" s="2" t="str">
        <f>"573.13173"</f>
        <v>573.13173</v>
      </c>
      <c r="B312" s="1" t="s">
        <v>3710</v>
      </c>
      <c r="C312" s="1" t="s">
        <v>2039</v>
      </c>
      <c r="D312" s="1" t="s">
        <v>3399</v>
      </c>
      <c r="E312" s="1" t="s">
        <v>40</v>
      </c>
      <c r="F312" s="1" t="s">
        <v>20</v>
      </c>
      <c r="G312" s="1" t="s">
        <v>22</v>
      </c>
      <c r="H312" s="1" t="s">
        <v>22</v>
      </c>
      <c r="I312" s="1" t="s">
        <v>22</v>
      </c>
      <c r="J312" s="1" t="s">
        <v>22</v>
      </c>
      <c r="K312" s="1" t="s">
        <v>22</v>
      </c>
      <c r="L312" s="1" t="s">
        <v>21</v>
      </c>
      <c r="M312" s="1" t="s">
        <v>22</v>
      </c>
      <c r="N312" s="1" t="s">
        <v>23</v>
      </c>
      <c r="O312" s="1" t="s">
        <v>24</v>
      </c>
      <c r="P312" s="1" t="s">
        <v>26</v>
      </c>
      <c r="Q312" s="1" t="s">
        <v>34</v>
      </c>
      <c r="R312" s="1" t="s">
        <v>26</v>
      </c>
      <c r="S312" s="1" t="s">
        <v>28</v>
      </c>
      <c r="T312" s="1" t="s">
        <v>29</v>
      </c>
      <c r="U312" s="1" t="s">
        <v>24</v>
      </c>
      <c r="V312" s="1" t="s">
        <v>18502</v>
      </c>
      <c r="W312" s="1" t="s">
        <v>30</v>
      </c>
    </row>
    <row r="313" spans="1:23" x14ac:dyDescent="0.2">
      <c r="A313" s="2" t="str">
        <f>"573.13174"</f>
        <v>573.13174</v>
      </c>
      <c r="B313" s="1" t="s">
        <v>3711</v>
      </c>
      <c r="C313" s="1" t="s">
        <v>2040</v>
      </c>
      <c r="D313" s="1" t="s">
        <v>3399</v>
      </c>
      <c r="E313" s="1" t="s">
        <v>40</v>
      </c>
      <c r="F313" s="1" t="s">
        <v>20</v>
      </c>
      <c r="G313" s="1" t="s">
        <v>22</v>
      </c>
      <c r="H313" s="1" t="s">
        <v>22</v>
      </c>
      <c r="I313" s="1" t="s">
        <v>22</v>
      </c>
      <c r="J313" s="1" t="s">
        <v>22</v>
      </c>
      <c r="K313" s="1" t="s">
        <v>22</v>
      </c>
      <c r="L313" s="1" t="s">
        <v>21</v>
      </c>
      <c r="M313" s="1" t="s">
        <v>22</v>
      </c>
      <c r="N313" s="1" t="s">
        <v>23</v>
      </c>
      <c r="O313" s="1" t="s">
        <v>41</v>
      </c>
      <c r="P313" s="1" t="s">
        <v>24</v>
      </c>
      <c r="Q313" s="1" t="s">
        <v>34</v>
      </c>
      <c r="R313" s="1" t="s">
        <v>24</v>
      </c>
      <c r="T313" s="1" t="s">
        <v>29</v>
      </c>
      <c r="U313" s="1" t="s">
        <v>24</v>
      </c>
      <c r="V313" s="1" t="s">
        <v>41</v>
      </c>
      <c r="W313" s="1" t="s">
        <v>42</v>
      </c>
    </row>
    <row r="314" spans="1:23" x14ac:dyDescent="0.2">
      <c r="A314" s="2" t="str">
        <f>"573.13175"</f>
        <v>573.13175</v>
      </c>
      <c r="B314" s="1" t="s">
        <v>3712</v>
      </c>
      <c r="C314" s="1" t="s">
        <v>2041</v>
      </c>
      <c r="D314" s="1" t="s">
        <v>3399</v>
      </c>
      <c r="E314" s="1" t="s">
        <v>18509</v>
      </c>
      <c r="F314" s="1" t="s">
        <v>20</v>
      </c>
      <c r="G314" s="1" t="s">
        <v>22</v>
      </c>
      <c r="H314" s="1" t="s">
        <v>22</v>
      </c>
      <c r="I314" s="1" t="s">
        <v>22</v>
      </c>
      <c r="J314" s="1" t="s">
        <v>22</v>
      </c>
      <c r="K314" s="1" t="s">
        <v>22</v>
      </c>
      <c r="L314" s="1" t="s">
        <v>21</v>
      </c>
      <c r="M314" s="1" t="s">
        <v>22</v>
      </c>
      <c r="N314" s="1" t="s">
        <v>23</v>
      </c>
      <c r="O314" s="1" t="s">
        <v>41</v>
      </c>
      <c r="P314" s="1" t="s">
        <v>24</v>
      </c>
      <c r="Q314" s="1" t="s">
        <v>34</v>
      </c>
      <c r="R314" s="1" t="s">
        <v>24</v>
      </c>
      <c r="S314" s="1" t="s">
        <v>28</v>
      </c>
      <c r="T314" s="1" t="s">
        <v>29</v>
      </c>
      <c r="U314" s="1" t="s">
        <v>18506</v>
      </c>
      <c r="V314" s="1" t="s">
        <v>24</v>
      </c>
      <c r="W314" s="1" t="s">
        <v>30</v>
      </c>
    </row>
    <row r="315" spans="1:23" x14ac:dyDescent="0.2">
      <c r="A315" s="2" t="str">
        <f>"573.13176"</f>
        <v>573.13176</v>
      </c>
      <c r="B315" s="1" t="s">
        <v>3713</v>
      </c>
      <c r="C315" s="1" t="s">
        <v>2042</v>
      </c>
      <c r="D315" s="1" t="s">
        <v>3399</v>
      </c>
      <c r="E315" s="1" t="s">
        <v>18509</v>
      </c>
      <c r="F315" s="1" t="s">
        <v>20</v>
      </c>
      <c r="G315" s="1" t="s">
        <v>22</v>
      </c>
      <c r="H315" s="1" t="s">
        <v>22</v>
      </c>
      <c r="I315" s="1" t="s">
        <v>22</v>
      </c>
      <c r="J315" s="1" t="s">
        <v>22</v>
      </c>
      <c r="K315" s="1" t="s">
        <v>22</v>
      </c>
      <c r="L315" s="1" t="s">
        <v>21</v>
      </c>
      <c r="M315" s="1" t="s">
        <v>22</v>
      </c>
      <c r="N315" s="1" t="s">
        <v>23</v>
      </c>
      <c r="O315" s="1" t="s">
        <v>18506</v>
      </c>
      <c r="P315" s="1" t="s">
        <v>24</v>
      </c>
      <c r="Q315" s="1" t="s">
        <v>34</v>
      </c>
      <c r="R315" s="1" t="s">
        <v>24</v>
      </c>
      <c r="S315" s="1" t="s">
        <v>28</v>
      </c>
      <c r="T315" s="1" t="s">
        <v>29</v>
      </c>
      <c r="U315" s="1" t="s">
        <v>18506</v>
      </c>
      <c r="V315" s="1" t="s">
        <v>24</v>
      </c>
      <c r="W315" s="1" t="s">
        <v>30</v>
      </c>
    </row>
    <row r="316" spans="1:23" x14ac:dyDescent="0.2">
      <c r="A316" s="2" t="str">
        <f>"573.13177"</f>
        <v>573.13177</v>
      </c>
      <c r="B316" s="1" t="s">
        <v>3714</v>
      </c>
      <c r="C316" s="1" t="s">
        <v>2043</v>
      </c>
      <c r="D316" s="1" t="s">
        <v>3399</v>
      </c>
      <c r="E316" s="1" t="s">
        <v>18510</v>
      </c>
      <c r="F316" s="1" t="s">
        <v>20</v>
      </c>
      <c r="G316" s="1" t="s">
        <v>22</v>
      </c>
      <c r="H316" s="1" t="s">
        <v>22</v>
      </c>
      <c r="I316" s="1" t="s">
        <v>22</v>
      </c>
      <c r="J316" s="1" t="s">
        <v>22</v>
      </c>
      <c r="K316" s="1" t="s">
        <v>22</v>
      </c>
      <c r="L316" s="1" t="s">
        <v>21</v>
      </c>
      <c r="M316" s="1" t="s">
        <v>22</v>
      </c>
      <c r="N316" s="1" t="s">
        <v>23</v>
      </c>
      <c r="O316" s="1" t="s">
        <v>41</v>
      </c>
      <c r="P316" s="1" t="s">
        <v>26</v>
      </c>
      <c r="Q316" s="1" t="s">
        <v>34</v>
      </c>
      <c r="R316" s="1" t="s">
        <v>18505</v>
      </c>
      <c r="S316" s="1" t="s">
        <v>28</v>
      </c>
      <c r="T316" s="1" t="s">
        <v>29</v>
      </c>
      <c r="U316" s="1" t="s">
        <v>24</v>
      </c>
      <c r="V316" s="1" t="s">
        <v>18502</v>
      </c>
      <c r="W316" s="1" t="s">
        <v>30</v>
      </c>
    </row>
    <row r="317" spans="1:23" x14ac:dyDescent="0.2">
      <c r="A317" s="2" t="str">
        <f>"573.13178"</f>
        <v>573.13178</v>
      </c>
      <c r="B317" s="1" t="s">
        <v>3715</v>
      </c>
      <c r="C317" s="1" t="s">
        <v>2044</v>
      </c>
      <c r="D317" s="1" t="s">
        <v>3399</v>
      </c>
      <c r="E317" s="1" t="s">
        <v>40</v>
      </c>
      <c r="F317" s="1" t="s">
        <v>20</v>
      </c>
      <c r="G317" s="1" t="s">
        <v>22</v>
      </c>
      <c r="H317" s="1" t="s">
        <v>22</v>
      </c>
      <c r="I317" s="1" t="s">
        <v>22</v>
      </c>
      <c r="J317" s="1" t="s">
        <v>22</v>
      </c>
      <c r="K317" s="1" t="s">
        <v>22</v>
      </c>
      <c r="L317" s="1" t="s">
        <v>21</v>
      </c>
      <c r="M317" s="1" t="s">
        <v>22</v>
      </c>
      <c r="N317" s="1" t="s">
        <v>23</v>
      </c>
      <c r="O317" s="1" t="s">
        <v>24</v>
      </c>
      <c r="P317" s="1" t="s">
        <v>24</v>
      </c>
      <c r="Q317" s="1" t="s">
        <v>34</v>
      </c>
      <c r="R317" s="1" t="s">
        <v>24</v>
      </c>
      <c r="S317" s="1" t="s">
        <v>28</v>
      </c>
      <c r="T317" s="1" t="s">
        <v>29</v>
      </c>
      <c r="U317" s="1" t="s">
        <v>24</v>
      </c>
      <c r="V317" s="1" t="s">
        <v>41</v>
      </c>
      <c r="W317" s="1" t="s">
        <v>30</v>
      </c>
    </row>
    <row r="318" spans="1:23" x14ac:dyDescent="0.2">
      <c r="A318" s="2" t="str">
        <f>"573.13179"</f>
        <v>573.13179</v>
      </c>
      <c r="B318" s="1" t="s">
        <v>3716</v>
      </c>
      <c r="C318" s="1" t="s">
        <v>2045</v>
      </c>
      <c r="D318" s="1" t="s">
        <v>3399</v>
      </c>
      <c r="E318" s="1" t="s">
        <v>18509</v>
      </c>
      <c r="F318" s="1" t="s">
        <v>20</v>
      </c>
      <c r="G318" s="1" t="s">
        <v>22</v>
      </c>
      <c r="H318" s="1" t="s">
        <v>22</v>
      </c>
      <c r="J318" s="1" t="s">
        <v>18502</v>
      </c>
      <c r="K318" s="1" t="s">
        <v>22</v>
      </c>
      <c r="L318" s="1" t="s">
        <v>21</v>
      </c>
      <c r="M318" s="1" t="s">
        <v>22</v>
      </c>
      <c r="N318" s="1" t="s">
        <v>23</v>
      </c>
      <c r="O318" s="1" t="s">
        <v>18506</v>
      </c>
      <c r="P318" s="1" t="s">
        <v>26</v>
      </c>
      <c r="Q318" s="1" t="s">
        <v>34</v>
      </c>
      <c r="R318" s="1" t="s">
        <v>26</v>
      </c>
      <c r="S318" s="1" t="s">
        <v>28</v>
      </c>
      <c r="T318" s="1" t="s">
        <v>39</v>
      </c>
      <c r="U318" s="1" t="s">
        <v>41</v>
      </c>
      <c r="V318" s="1" t="s">
        <v>24</v>
      </c>
      <c r="W318" s="1" t="s">
        <v>30</v>
      </c>
    </row>
    <row r="319" spans="1:23" x14ac:dyDescent="0.2">
      <c r="A319" s="2" t="str">
        <f>"573.13180"</f>
        <v>573.13180</v>
      </c>
      <c r="B319" s="1" t="s">
        <v>3717</v>
      </c>
      <c r="C319" s="1" t="s">
        <v>2046</v>
      </c>
      <c r="D319" s="1" t="s">
        <v>3399</v>
      </c>
      <c r="E319" s="1" t="s">
        <v>40</v>
      </c>
      <c r="F319" s="1" t="s">
        <v>20</v>
      </c>
      <c r="G319" s="1" t="s">
        <v>22</v>
      </c>
      <c r="H319" s="1" t="s">
        <v>22</v>
      </c>
      <c r="I319" s="1" t="s">
        <v>22</v>
      </c>
      <c r="J319" s="1" t="s">
        <v>19</v>
      </c>
      <c r="K319" s="1" t="s">
        <v>22</v>
      </c>
      <c r="L319" s="1" t="s">
        <v>21</v>
      </c>
      <c r="M319" s="1" t="s">
        <v>22</v>
      </c>
      <c r="N319" s="1" t="s">
        <v>23</v>
      </c>
      <c r="O319" s="1" t="s">
        <v>24</v>
      </c>
      <c r="P319" s="1" t="s">
        <v>26</v>
      </c>
      <c r="Q319" s="1" t="s">
        <v>34</v>
      </c>
      <c r="R319" s="1" t="s">
        <v>26</v>
      </c>
      <c r="T319" s="1" t="s">
        <v>29</v>
      </c>
      <c r="U319" s="1" t="s">
        <v>24</v>
      </c>
      <c r="V319" s="1" t="s">
        <v>24</v>
      </c>
      <c r="W319" s="1" t="s">
        <v>30</v>
      </c>
    </row>
    <row r="320" spans="1:23" x14ac:dyDescent="0.2">
      <c r="A320" s="2" t="str">
        <f>"573.13181"</f>
        <v>573.13181</v>
      </c>
      <c r="B320" s="1" t="s">
        <v>3718</v>
      </c>
      <c r="C320" s="1" t="s">
        <v>2047</v>
      </c>
      <c r="D320" s="1" t="s">
        <v>3399</v>
      </c>
      <c r="E320" s="1" t="s">
        <v>40</v>
      </c>
      <c r="F320" s="1" t="s">
        <v>20</v>
      </c>
      <c r="G320" s="1" t="s">
        <v>22</v>
      </c>
      <c r="H320" s="1" t="s">
        <v>22</v>
      </c>
      <c r="I320" s="1" t="s">
        <v>18510</v>
      </c>
      <c r="J320" s="1" t="s">
        <v>18502</v>
      </c>
      <c r="K320" s="1" t="s">
        <v>22</v>
      </c>
      <c r="L320" s="1" t="s">
        <v>21</v>
      </c>
      <c r="M320" s="1" t="s">
        <v>22</v>
      </c>
      <c r="N320" s="1" t="s">
        <v>23</v>
      </c>
      <c r="O320" s="1" t="s">
        <v>24</v>
      </c>
      <c r="P320" s="1" t="s">
        <v>26</v>
      </c>
      <c r="Q320" s="1" t="s">
        <v>34</v>
      </c>
      <c r="R320" s="1" t="s">
        <v>26</v>
      </c>
      <c r="S320" s="1" t="s">
        <v>28</v>
      </c>
      <c r="T320" s="1" t="s">
        <v>29</v>
      </c>
      <c r="U320" s="1" t="s">
        <v>24</v>
      </c>
      <c r="V320" s="1" t="s">
        <v>24</v>
      </c>
      <c r="W320" s="1" t="s">
        <v>30</v>
      </c>
    </row>
    <row r="321" spans="1:23" x14ac:dyDescent="0.2">
      <c r="A321" s="2" t="str">
        <f>"573.13182"</f>
        <v>573.13182</v>
      </c>
      <c r="B321" s="1" t="s">
        <v>3719</v>
      </c>
      <c r="C321" s="1" t="s">
        <v>2048</v>
      </c>
      <c r="D321" s="1" t="s">
        <v>3399</v>
      </c>
      <c r="E321" s="1" t="s">
        <v>40</v>
      </c>
      <c r="F321" s="1" t="s">
        <v>20</v>
      </c>
      <c r="G321" s="1" t="s">
        <v>22</v>
      </c>
      <c r="H321" s="1" t="s">
        <v>22</v>
      </c>
      <c r="I321" s="1" t="s">
        <v>26</v>
      </c>
      <c r="J321" s="1" t="s">
        <v>22</v>
      </c>
      <c r="K321" s="1" t="s">
        <v>22</v>
      </c>
      <c r="L321" s="1" t="s">
        <v>21</v>
      </c>
      <c r="M321" s="1" t="s">
        <v>22</v>
      </c>
      <c r="N321" s="1" t="s">
        <v>23</v>
      </c>
      <c r="O321" s="1" t="s">
        <v>41</v>
      </c>
      <c r="P321" s="1" t="s">
        <v>24</v>
      </c>
      <c r="Q321" s="1" t="s">
        <v>34</v>
      </c>
      <c r="R321" s="1" t="s">
        <v>24</v>
      </c>
      <c r="S321" s="1" t="s">
        <v>28</v>
      </c>
      <c r="T321" s="1" t="s">
        <v>29</v>
      </c>
      <c r="U321" s="1" t="s">
        <v>18502</v>
      </c>
      <c r="V321" s="1" t="s">
        <v>41</v>
      </c>
      <c r="W321" s="1" t="s">
        <v>30</v>
      </c>
    </row>
    <row r="322" spans="1:23" x14ac:dyDescent="0.2">
      <c r="A322" s="2" t="str">
        <f>"573.13183"</f>
        <v>573.13183</v>
      </c>
      <c r="B322" s="1" t="s">
        <v>3720</v>
      </c>
      <c r="C322" s="1" t="s">
        <v>2049</v>
      </c>
      <c r="D322" s="1" t="s">
        <v>3399</v>
      </c>
      <c r="E322" s="1" t="s">
        <v>40</v>
      </c>
      <c r="F322" s="1" t="s">
        <v>20</v>
      </c>
      <c r="G322" s="1" t="s">
        <v>22</v>
      </c>
      <c r="H322" s="1" t="s">
        <v>22</v>
      </c>
      <c r="I322" s="1" t="s">
        <v>22</v>
      </c>
      <c r="J322" s="1" t="s">
        <v>22</v>
      </c>
      <c r="K322" s="1" t="s">
        <v>22</v>
      </c>
      <c r="L322" s="1" t="s">
        <v>21</v>
      </c>
      <c r="M322" s="1" t="s">
        <v>22</v>
      </c>
      <c r="N322" s="1" t="s">
        <v>23</v>
      </c>
      <c r="O322" s="1" t="s">
        <v>24</v>
      </c>
      <c r="P322" s="1" t="s">
        <v>18505</v>
      </c>
      <c r="Q322" s="1" t="s">
        <v>34</v>
      </c>
      <c r="R322" s="1" t="s">
        <v>18506</v>
      </c>
      <c r="S322" s="1" t="s">
        <v>28</v>
      </c>
      <c r="T322" s="1" t="s">
        <v>29</v>
      </c>
      <c r="U322" s="1" t="s">
        <v>41</v>
      </c>
      <c r="V322" s="1" t="s">
        <v>18502</v>
      </c>
      <c r="W322" s="1" t="s">
        <v>30</v>
      </c>
    </row>
    <row r="323" spans="1:23" x14ac:dyDescent="0.2">
      <c r="A323" s="2" t="str">
        <f>"573.13185"</f>
        <v>573.13185</v>
      </c>
      <c r="B323" s="1" t="s">
        <v>3721</v>
      </c>
      <c r="C323" s="1" t="s">
        <v>2050</v>
      </c>
      <c r="D323" s="1" t="s">
        <v>3399</v>
      </c>
      <c r="E323" s="1" t="s">
        <v>40</v>
      </c>
      <c r="F323" s="1" t="s">
        <v>20</v>
      </c>
      <c r="G323" s="1" t="s">
        <v>22</v>
      </c>
      <c r="H323" s="1" t="s">
        <v>22</v>
      </c>
      <c r="I323" s="1" t="s">
        <v>26</v>
      </c>
      <c r="J323" s="1" t="s">
        <v>22</v>
      </c>
      <c r="K323" s="1" t="s">
        <v>22</v>
      </c>
      <c r="L323" s="1" t="s">
        <v>21</v>
      </c>
      <c r="M323" s="1" t="s">
        <v>22</v>
      </c>
      <c r="N323" s="1" t="s">
        <v>23</v>
      </c>
      <c r="O323" s="1" t="s">
        <v>41</v>
      </c>
      <c r="P323" s="1" t="s">
        <v>26</v>
      </c>
      <c r="Q323" s="1" t="s">
        <v>34</v>
      </c>
      <c r="R323" s="1" t="s">
        <v>26</v>
      </c>
      <c r="S323" s="1" t="s">
        <v>28</v>
      </c>
      <c r="T323" s="1" t="s">
        <v>29</v>
      </c>
      <c r="U323" s="1" t="s">
        <v>18506</v>
      </c>
      <c r="V323" s="1" t="s">
        <v>41</v>
      </c>
      <c r="W323" s="1" t="s">
        <v>30</v>
      </c>
    </row>
    <row r="324" spans="1:23" x14ac:dyDescent="0.2">
      <c r="A324" s="2" t="str">
        <f>"573.13186"</f>
        <v>573.13186</v>
      </c>
      <c r="B324" s="1" t="s">
        <v>3722</v>
      </c>
      <c r="C324" s="1" t="s">
        <v>2051</v>
      </c>
      <c r="D324" s="1" t="s">
        <v>3399</v>
      </c>
      <c r="E324" s="1" t="s">
        <v>40</v>
      </c>
      <c r="F324" s="1" t="s">
        <v>20</v>
      </c>
      <c r="G324" s="1" t="s">
        <v>22</v>
      </c>
      <c r="H324" s="1" t="s">
        <v>22</v>
      </c>
      <c r="I324" s="1" t="s">
        <v>22</v>
      </c>
      <c r="J324" s="1" t="s">
        <v>22</v>
      </c>
      <c r="K324" s="1" t="s">
        <v>22</v>
      </c>
      <c r="L324" s="1" t="s">
        <v>21</v>
      </c>
      <c r="M324" s="1" t="s">
        <v>22</v>
      </c>
      <c r="N324" s="1" t="s">
        <v>23</v>
      </c>
      <c r="O324" s="1" t="s">
        <v>41</v>
      </c>
      <c r="P324" s="1" t="s">
        <v>18506</v>
      </c>
      <c r="Q324" s="1" t="s">
        <v>34</v>
      </c>
      <c r="S324" s="1" t="s">
        <v>28</v>
      </c>
      <c r="T324" s="1" t="s">
        <v>29</v>
      </c>
      <c r="U324" s="1" t="s">
        <v>24</v>
      </c>
      <c r="V324" s="1" t="s">
        <v>41</v>
      </c>
      <c r="W324" s="1" t="s">
        <v>30</v>
      </c>
    </row>
    <row r="325" spans="1:23" x14ac:dyDescent="0.2">
      <c r="A325" s="2" t="str">
        <f>"573.13187"</f>
        <v>573.13187</v>
      </c>
      <c r="B325" s="1" t="s">
        <v>3723</v>
      </c>
      <c r="C325" s="1" t="s">
        <v>2052</v>
      </c>
      <c r="D325" s="1" t="s">
        <v>3399</v>
      </c>
      <c r="E325" s="1" t="s">
        <v>40</v>
      </c>
      <c r="F325" s="1" t="s">
        <v>20</v>
      </c>
      <c r="G325" s="1" t="s">
        <v>22</v>
      </c>
      <c r="H325" s="1" t="s">
        <v>22</v>
      </c>
      <c r="I325" s="1" t="s">
        <v>22</v>
      </c>
      <c r="J325" s="1" t="s">
        <v>22</v>
      </c>
      <c r="K325" s="1" t="s">
        <v>22</v>
      </c>
      <c r="L325" s="1" t="s">
        <v>21</v>
      </c>
      <c r="M325" s="1" t="s">
        <v>22</v>
      </c>
      <c r="N325" s="1" t="s">
        <v>23</v>
      </c>
      <c r="O325" s="1" t="s">
        <v>24</v>
      </c>
      <c r="P325" s="1" t="s">
        <v>26</v>
      </c>
      <c r="Q325" s="1" t="s">
        <v>34</v>
      </c>
      <c r="R325" s="1" t="s">
        <v>26</v>
      </c>
      <c r="S325" s="1" t="s">
        <v>28</v>
      </c>
      <c r="T325" s="1" t="s">
        <v>29</v>
      </c>
      <c r="U325" s="1" t="s">
        <v>24</v>
      </c>
      <c r="V325" s="1" t="s">
        <v>18502</v>
      </c>
      <c r="W325" s="1" t="s">
        <v>30</v>
      </c>
    </row>
    <row r="326" spans="1:23" x14ac:dyDescent="0.2">
      <c r="A326" s="2" t="str">
        <f>"573.13189"</f>
        <v>573.13189</v>
      </c>
      <c r="B326" s="1" t="s">
        <v>3724</v>
      </c>
      <c r="C326" s="1" t="s">
        <v>2053</v>
      </c>
      <c r="D326" s="1" t="s">
        <v>3399</v>
      </c>
      <c r="E326" s="1" t="s">
        <v>18509</v>
      </c>
      <c r="F326" s="1" t="s">
        <v>20</v>
      </c>
      <c r="G326" s="1" t="s">
        <v>22</v>
      </c>
      <c r="H326" s="1" t="s">
        <v>22</v>
      </c>
      <c r="I326" s="1" t="s">
        <v>22</v>
      </c>
      <c r="J326" s="1" t="s">
        <v>22</v>
      </c>
      <c r="K326" s="1" t="s">
        <v>22</v>
      </c>
      <c r="L326" s="1" t="s">
        <v>21</v>
      </c>
      <c r="M326" s="1" t="s">
        <v>22</v>
      </c>
      <c r="N326" s="1" t="s">
        <v>23</v>
      </c>
      <c r="O326" s="1" t="s">
        <v>41</v>
      </c>
      <c r="P326" s="1" t="s">
        <v>24</v>
      </c>
      <c r="Q326" s="1" t="s">
        <v>34</v>
      </c>
      <c r="R326" s="1" t="s">
        <v>24</v>
      </c>
      <c r="T326" s="1" t="s">
        <v>29</v>
      </c>
      <c r="U326" s="1" t="s">
        <v>18506</v>
      </c>
      <c r="V326" s="1" t="s">
        <v>24</v>
      </c>
      <c r="W326" s="1" t="s">
        <v>30</v>
      </c>
    </row>
    <row r="327" spans="1:23" x14ac:dyDescent="0.2">
      <c r="A327" s="2" t="str">
        <f>"573.13190"</f>
        <v>573.13190</v>
      </c>
      <c r="B327" s="1" t="s">
        <v>3725</v>
      </c>
      <c r="C327" s="1" t="s">
        <v>2054</v>
      </c>
      <c r="D327" s="1" t="s">
        <v>3399</v>
      </c>
      <c r="E327" s="1" t="s">
        <v>18509</v>
      </c>
      <c r="F327" s="1" t="s">
        <v>20</v>
      </c>
      <c r="G327" s="1" t="s">
        <v>22</v>
      </c>
      <c r="H327" s="1" t="s">
        <v>22</v>
      </c>
      <c r="I327" s="1" t="s">
        <v>22</v>
      </c>
      <c r="J327" s="1" t="s">
        <v>22</v>
      </c>
      <c r="K327" s="1" t="s">
        <v>22</v>
      </c>
      <c r="L327" s="1" t="s">
        <v>21</v>
      </c>
      <c r="M327" s="1" t="s">
        <v>22</v>
      </c>
      <c r="N327" s="1" t="s">
        <v>23</v>
      </c>
      <c r="O327" s="1" t="s">
        <v>41</v>
      </c>
      <c r="P327" s="1" t="s">
        <v>18502</v>
      </c>
      <c r="Q327" s="1" t="s">
        <v>34</v>
      </c>
      <c r="R327" s="1" t="s">
        <v>18502</v>
      </c>
      <c r="T327" s="1" t="s">
        <v>29</v>
      </c>
      <c r="U327" s="1" t="s">
        <v>18506</v>
      </c>
      <c r="V327" s="1" t="s">
        <v>24</v>
      </c>
      <c r="W327" s="1" t="s">
        <v>30</v>
      </c>
    </row>
    <row r="328" spans="1:23" x14ac:dyDescent="0.2">
      <c r="A328" s="2" t="str">
        <f>"573.13191"</f>
        <v>573.13191</v>
      </c>
      <c r="B328" s="1" t="s">
        <v>3726</v>
      </c>
      <c r="C328" s="1" t="s">
        <v>2055</v>
      </c>
      <c r="D328" s="1" t="s">
        <v>3399</v>
      </c>
      <c r="E328" s="1" t="s">
        <v>18510</v>
      </c>
      <c r="F328" s="1" t="s">
        <v>20</v>
      </c>
      <c r="G328" s="1" t="s">
        <v>22</v>
      </c>
      <c r="H328" s="1" t="s">
        <v>22</v>
      </c>
      <c r="I328" s="1" t="s">
        <v>22</v>
      </c>
      <c r="J328" s="1" t="s">
        <v>22</v>
      </c>
      <c r="K328" s="1" t="s">
        <v>22</v>
      </c>
      <c r="L328" s="1" t="s">
        <v>21</v>
      </c>
      <c r="M328" s="1" t="s">
        <v>22</v>
      </c>
      <c r="N328" s="1" t="s">
        <v>23</v>
      </c>
      <c r="O328" s="1" t="s">
        <v>41</v>
      </c>
      <c r="P328" s="1" t="s">
        <v>18502</v>
      </c>
      <c r="Q328" s="1" t="s">
        <v>34</v>
      </c>
      <c r="R328" s="1" t="s">
        <v>24</v>
      </c>
      <c r="T328" s="1" t="s">
        <v>29</v>
      </c>
      <c r="U328" s="1" t="s">
        <v>24</v>
      </c>
      <c r="V328" s="1" t="s">
        <v>24</v>
      </c>
      <c r="W328" s="1" t="s">
        <v>30</v>
      </c>
    </row>
    <row r="329" spans="1:23" x14ac:dyDescent="0.2">
      <c r="A329" s="2" t="str">
        <f>"573.13192"</f>
        <v>573.13192</v>
      </c>
      <c r="B329" s="1" t="s">
        <v>3727</v>
      </c>
      <c r="C329" s="1" t="s">
        <v>2056</v>
      </c>
      <c r="D329" s="1" t="s">
        <v>3399</v>
      </c>
      <c r="E329" s="1" t="s">
        <v>40</v>
      </c>
      <c r="F329" s="1" t="s">
        <v>20</v>
      </c>
      <c r="G329" s="1" t="s">
        <v>22</v>
      </c>
      <c r="H329" s="1" t="s">
        <v>22</v>
      </c>
      <c r="I329" s="1" t="s">
        <v>22</v>
      </c>
      <c r="J329" s="1" t="s">
        <v>19</v>
      </c>
      <c r="K329" s="1" t="s">
        <v>22</v>
      </c>
      <c r="L329" s="1" t="s">
        <v>21</v>
      </c>
      <c r="M329" s="1" t="s">
        <v>22</v>
      </c>
      <c r="N329" s="1" t="s">
        <v>23</v>
      </c>
      <c r="O329" s="1" t="s">
        <v>24</v>
      </c>
      <c r="P329" s="1" t="s">
        <v>26</v>
      </c>
      <c r="Q329" s="1" t="s">
        <v>34</v>
      </c>
      <c r="R329" s="1" t="s">
        <v>26</v>
      </c>
      <c r="T329" s="1" t="s">
        <v>29</v>
      </c>
      <c r="U329" s="1" t="s">
        <v>41</v>
      </c>
      <c r="V329" s="1" t="s">
        <v>18502</v>
      </c>
      <c r="W329" s="1" t="s">
        <v>42</v>
      </c>
    </row>
    <row r="330" spans="1:23" x14ac:dyDescent="0.2">
      <c r="A330" s="2" t="str">
        <f>"573.13193"</f>
        <v>573.13193</v>
      </c>
      <c r="B330" s="1" t="s">
        <v>3728</v>
      </c>
      <c r="C330" s="1" t="s">
        <v>2057</v>
      </c>
      <c r="D330" s="1" t="s">
        <v>3399</v>
      </c>
      <c r="E330" s="1" t="s">
        <v>18509</v>
      </c>
      <c r="F330" s="1" t="s">
        <v>20</v>
      </c>
      <c r="G330" s="1" t="s">
        <v>22</v>
      </c>
      <c r="H330" s="1" t="s">
        <v>22</v>
      </c>
      <c r="I330" s="1" t="s">
        <v>18510</v>
      </c>
      <c r="J330" s="1" t="s">
        <v>22</v>
      </c>
      <c r="K330" s="1" t="s">
        <v>22</v>
      </c>
      <c r="L330" s="1" t="s">
        <v>21</v>
      </c>
      <c r="M330" s="1" t="s">
        <v>22</v>
      </c>
      <c r="N330" s="1" t="s">
        <v>23</v>
      </c>
      <c r="O330" s="1" t="s">
        <v>18506</v>
      </c>
      <c r="P330" s="1" t="s">
        <v>18502</v>
      </c>
      <c r="Q330" s="1" t="s">
        <v>34</v>
      </c>
      <c r="R330" s="1" t="s">
        <v>18502</v>
      </c>
      <c r="S330" s="1" t="s">
        <v>28</v>
      </c>
      <c r="T330" s="1" t="s">
        <v>29</v>
      </c>
      <c r="U330" s="1" t="s">
        <v>18506</v>
      </c>
      <c r="V330" s="1" t="s">
        <v>24</v>
      </c>
      <c r="W330" s="1" t="s">
        <v>30</v>
      </c>
    </row>
    <row r="331" spans="1:23" x14ac:dyDescent="0.2">
      <c r="A331" s="2" t="str">
        <f>"573.13194"</f>
        <v>573.13194</v>
      </c>
      <c r="B331" s="1" t="s">
        <v>3729</v>
      </c>
      <c r="C331" s="1" t="s">
        <v>2058</v>
      </c>
      <c r="D331" s="1" t="s">
        <v>3399</v>
      </c>
      <c r="E331" s="1" t="s">
        <v>40</v>
      </c>
      <c r="F331" s="1" t="s">
        <v>20</v>
      </c>
      <c r="G331" s="1" t="s">
        <v>18510</v>
      </c>
      <c r="H331" s="1" t="s">
        <v>22</v>
      </c>
      <c r="I331" s="1" t="s">
        <v>26</v>
      </c>
      <c r="J331" s="1" t="s">
        <v>22</v>
      </c>
      <c r="K331" s="1" t="s">
        <v>22</v>
      </c>
      <c r="L331" s="1" t="s">
        <v>21</v>
      </c>
      <c r="M331" s="1" t="s">
        <v>22</v>
      </c>
      <c r="N331" s="1" t="s">
        <v>23</v>
      </c>
      <c r="O331" s="1" t="s">
        <v>24</v>
      </c>
      <c r="P331" s="1" t="s">
        <v>26</v>
      </c>
      <c r="Q331" s="1" t="s">
        <v>34</v>
      </c>
      <c r="R331" s="1" t="s">
        <v>26</v>
      </c>
      <c r="S331" s="1" t="s">
        <v>28</v>
      </c>
      <c r="T331" s="1" t="s">
        <v>29</v>
      </c>
      <c r="U331" s="1" t="s">
        <v>18506</v>
      </c>
      <c r="V331" s="1" t="s">
        <v>24</v>
      </c>
      <c r="W331" s="1" t="s">
        <v>42</v>
      </c>
    </row>
    <row r="332" spans="1:23" x14ac:dyDescent="0.2">
      <c r="A332" s="2" t="str">
        <f>"573.13195"</f>
        <v>573.13195</v>
      </c>
      <c r="B332" s="1" t="s">
        <v>3730</v>
      </c>
      <c r="C332" s="1" t="s">
        <v>2059</v>
      </c>
      <c r="D332" s="1" t="s">
        <v>3399</v>
      </c>
      <c r="E332" s="1" t="s">
        <v>40</v>
      </c>
      <c r="F332" s="1" t="s">
        <v>20</v>
      </c>
      <c r="G332" s="1" t="s">
        <v>22</v>
      </c>
      <c r="H332" s="1" t="s">
        <v>22</v>
      </c>
      <c r="I332" s="1" t="s">
        <v>26</v>
      </c>
      <c r="J332" s="1" t="s">
        <v>22</v>
      </c>
      <c r="K332" s="1" t="s">
        <v>22</v>
      </c>
      <c r="L332" s="1" t="s">
        <v>21</v>
      </c>
      <c r="M332" s="1" t="s">
        <v>22</v>
      </c>
      <c r="N332" s="1" t="s">
        <v>23</v>
      </c>
      <c r="O332" s="1" t="s">
        <v>24</v>
      </c>
      <c r="P332" s="1" t="s">
        <v>24</v>
      </c>
      <c r="Q332" s="1" t="s">
        <v>34</v>
      </c>
      <c r="R332" s="1" t="s">
        <v>24</v>
      </c>
      <c r="S332" s="1" t="s">
        <v>18508</v>
      </c>
      <c r="T332" s="1" t="s">
        <v>29</v>
      </c>
      <c r="U332" s="1" t="s">
        <v>18506</v>
      </c>
      <c r="V332" s="1" t="s">
        <v>41</v>
      </c>
      <c r="W332" s="1" t="s">
        <v>18519</v>
      </c>
    </row>
    <row r="333" spans="1:23" x14ac:dyDescent="0.2">
      <c r="A333" s="2" t="str">
        <f>"573.13196"</f>
        <v>573.13196</v>
      </c>
      <c r="B333" s="1" t="s">
        <v>3731</v>
      </c>
      <c r="C333" s="1" t="s">
        <v>2060</v>
      </c>
      <c r="D333" s="1" t="s">
        <v>3399</v>
      </c>
      <c r="E333" s="1" t="s">
        <v>40</v>
      </c>
      <c r="F333" s="1" t="s">
        <v>20</v>
      </c>
      <c r="G333" s="1" t="s">
        <v>22</v>
      </c>
      <c r="H333" s="1" t="s">
        <v>22</v>
      </c>
      <c r="I333" s="1" t="s">
        <v>22</v>
      </c>
      <c r="J333" s="1" t="s">
        <v>22</v>
      </c>
      <c r="K333" s="1" t="s">
        <v>22</v>
      </c>
      <c r="L333" s="1" t="s">
        <v>21</v>
      </c>
      <c r="M333" s="1" t="s">
        <v>22</v>
      </c>
      <c r="N333" s="1" t="s">
        <v>23</v>
      </c>
      <c r="O333" s="1" t="s">
        <v>24</v>
      </c>
      <c r="P333" s="1" t="s">
        <v>26</v>
      </c>
      <c r="Q333" s="1" t="s">
        <v>34</v>
      </c>
      <c r="R333" s="1" t="s">
        <v>26</v>
      </c>
      <c r="S333" s="1" t="s">
        <v>28</v>
      </c>
      <c r="T333" s="1" t="s">
        <v>29</v>
      </c>
      <c r="U333" s="1" t="s">
        <v>24</v>
      </c>
      <c r="V333" s="1" t="s">
        <v>41</v>
      </c>
      <c r="W333" s="1" t="s">
        <v>30</v>
      </c>
    </row>
    <row r="334" spans="1:23" x14ac:dyDescent="0.2">
      <c r="A334" s="2" t="str">
        <f>"573.13197"</f>
        <v>573.13197</v>
      </c>
      <c r="B334" s="1" t="s">
        <v>3732</v>
      </c>
      <c r="C334" s="1" t="s">
        <v>2061</v>
      </c>
      <c r="D334" s="1" t="s">
        <v>3399</v>
      </c>
      <c r="E334" s="1" t="s">
        <v>40</v>
      </c>
      <c r="F334" s="1" t="s">
        <v>20</v>
      </c>
      <c r="G334" s="1" t="s">
        <v>18506</v>
      </c>
      <c r="H334" s="1" t="s">
        <v>22</v>
      </c>
      <c r="I334" s="1" t="s">
        <v>26</v>
      </c>
      <c r="J334" s="1" t="s">
        <v>22</v>
      </c>
      <c r="K334" s="1" t="s">
        <v>22</v>
      </c>
      <c r="L334" s="1" t="s">
        <v>21</v>
      </c>
      <c r="M334" s="1" t="s">
        <v>22</v>
      </c>
      <c r="N334" s="1" t="s">
        <v>23</v>
      </c>
      <c r="O334" s="1" t="s">
        <v>41</v>
      </c>
      <c r="P334" s="1" t="s">
        <v>26</v>
      </c>
      <c r="Q334" s="1" t="s">
        <v>34</v>
      </c>
      <c r="R334" s="1" t="s">
        <v>26</v>
      </c>
      <c r="S334" s="1" t="s">
        <v>28</v>
      </c>
      <c r="T334" s="1" t="s">
        <v>29</v>
      </c>
      <c r="U334" s="1" t="s">
        <v>24</v>
      </c>
      <c r="V334" s="1" t="s">
        <v>24</v>
      </c>
      <c r="W334" s="1" t="s">
        <v>30</v>
      </c>
    </row>
    <row r="335" spans="1:23" x14ac:dyDescent="0.2">
      <c r="A335" s="2" t="str">
        <f>"573.13198"</f>
        <v>573.13198</v>
      </c>
      <c r="B335" s="1" t="s">
        <v>3733</v>
      </c>
      <c r="C335" s="1" t="s">
        <v>2062</v>
      </c>
      <c r="D335" s="1" t="s">
        <v>3399</v>
      </c>
      <c r="E335" s="1" t="s">
        <v>40</v>
      </c>
      <c r="F335" s="1" t="s">
        <v>20</v>
      </c>
      <c r="G335" s="1" t="s">
        <v>18510</v>
      </c>
      <c r="H335" s="1" t="s">
        <v>22</v>
      </c>
      <c r="I335" s="1" t="s">
        <v>18502</v>
      </c>
      <c r="J335" s="1" t="s">
        <v>18502</v>
      </c>
      <c r="K335" s="1" t="s">
        <v>22</v>
      </c>
      <c r="L335" s="1" t="s">
        <v>21</v>
      </c>
      <c r="M335" s="1" t="s">
        <v>22</v>
      </c>
      <c r="N335" s="1" t="s">
        <v>31</v>
      </c>
      <c r="O335" s="1" t="s">
        <v>41</v>
      </c>
      <c r="P335" s="1" t="s">
        <v>26</v>
      </c>
      <c r="Q335" s="1" t="s">
        <v>26</v>
      </c>
      <c r="R335" s="1" t="s">
        <v>26</v>
      </c>
      <c r="T335" s="1" t="s">
        <v>29</v>
      </c>
      <c r="U335" s="1" t="s">
        <v>41</v>
      </c>
      <c r="V335" s="1" t="s">
        <v>41</v>
      </c>
      <c r="W335" s="1" t="s">
        <v>42</v>
      </c>
    </row>
    <row r="336" spans="1:23" x14ac:dyDescent="0.2">
      <c r="A336" s="2" t="str">
        <f>"573.13199"</f>
        <v>573.13199</v>
      </c>
      <c r="B336" s="1" t="s">
        <v>3734</v>
      </c>
      <c r="C336" s="1" t="s">
        <v>2063</v>
      </c>
      <c r="D336" s="1" t="s">
        <v>3399</v>
      </c>
      <c r="E336" s="1" t="s">
        <v>40</v>
      </c>
      <c r="F336" s="1" t="s">
        <v>20</v>
      </c>
      <c r="G336" s="1" t="s">
        <v>22</v>
      </c>
      <c r="H336" s="1" t="s">
        <v>22</v>
      </c>
      <c r="I336" s="1" t="s">
        <v>18506</v>
      </c>
      <c r="J336" s="1" t="s">
        <v>18502</v>
      </c>
      <c r="K336" s="1" t="s">
        <v>22</v>
      </c>
      <c r="L336" s="1" t="s">
        <v>18510</v>
      </c>
      <c r="M336" s="1" t="s">
        <v>22</v>
      </c>
      <c r="N336" s="1" t="s">
        <v>31</v>
      </c>
      <c r="O336" s="1" t="s">
        <v>41</v>
      </c>
      <c r="P336" s="1" t="s">
        <v>26</v>
      </c>
      <c r="Q336" s="1" t="s">
        <v>26</v>
      </c>
      <c r="R336" s="1" t="s">
        <v>26</v>
      </c>
      <c r="T336" s="1" t="s">
        <v>29</v>
      </c>
      <c r="U336" s="1" t="s">
        <v>41</v>
      </c>
      <c r="V336" s="1" t="s">
        <v>41</v>
      </c>
      <c r="W336" s="1" t="s">
        <v>42</v>
      </c>
    </row>
    <row r="337" spans="1:23" x14ac:dyDescent="0.2">
      <c r="A337" s="2" t="str">
        <f>"573.13200"</f>
        <v>573.13200</v>
      </c>
      <c r="B337" s="1" t="s">
        <v>3735</v>
      </c>
      <c r="C337" s="1" t="s">
        <v>2064</v>
      </c>
      <c r="D337" s="1" t="s">
        <v>3399</v>
      </c>
      <c r="E337" s="1" t="s">
        <v>40</v>
      </c>
      <c r="F337" s="1" t="s">
        <v>20</v>
      </c>
      <c r="G337" s="1" t="s">
        <v>22</v>
      </c>
      <c r="H337" s="1" t="s">
        <v>22</v>
      </c>
      <c r="I337" s="1" t="s">
        <v>22</v>
      </c>
      <c r="J337" s="1" t="s">
        <v>22</v>
      </c>
      <c r="K337" s="1" t="s">
        <v>22</v>
      </c>
      <c r="L337" s="1" t="s">
        <v>21</v>
      </c>
      <c r="M337" s="1" t="s">
        <v>22</v>
      </c>
      <c r="N337" s="1" t="s">
        <v>23</v>
      </c>
      <c r="O337" s="1" t="s">
        <v>24</v>
      </c>
      <c r="P337" s="1" t="s">
        <v>26</v>
      </c>
      <c r="Q337" s="1" t="s">
        <v>34</v>
      </c>
      <c r="R337" s="1" t="s">
        <v>26</v>
      </c>
      <c r="S337" s="1" t="s">
        <v>28</v>
      </c>
      <c r="T337" s="1" t="s">
        <v>29</v>
      </c>
      <c r="U337" s="1" t="s">
        <v>18502</v>
      </c>
      <c r="V337" s="1" t="s">
        <v>41</v>
      </c>
      <c r="W337" s="1" t="s">
        <v>18519</v>
      </c>
    </row>
    <row r="338" spans="1:23" x14ac:dyDescent="0.2">
      <c r="A338" s="2" t="str">
        <f>"573.13201"</f>
        <v>573.13201</v>
      </c>
      <c r="B338" s="1" t="s">
        <v>3736</v>
      </c>
      <c r="C338" s="1" t="s">
        <v>2065</v>
      </c>
      <c r="D338" s="1" t="s">
        <v>3399</v>
      </c>
      <c r="E338" s="1" t="s">
        <v>21</v>
      </c>
      <c r="F338" s="1" t="s">
        <v>20</v>
      </c>
      <c r="G338" s="1" t="s">
        <v>22</v>
      </c>
      <c r="H338" s="1" t="s">
        <v>22</v>
      </c>
      <c r="I338" s="1" t="s">
        <v>22</v>
      </c>
      <c r="J338" s="1" t="s">
        <v>22</v>
      </c>
      <c r="K338" s="1" t="s">
        <v>22</v>
      </c>
      <c r="L338" s="1" t="s">
        <v>21</v>
      </c>
      <c r="M338" s="1" t="s">
        <v>22</v>
      </c>
      <c r="N338" s="1" t="s">
        <v>23</v>
      </c>
      <c r="O338" s="1" t="s">
        <v>18506</v>
      </c>
      <c r="P338" s="1" t="s">
        <v>18502</v>
      </c>
      <c r="Q338" s="1" t="s">
        <v>34</v>
      </c>
      <c r="R338" s="1" t="s">
        <v>18502</v>
      </c>
      <c r="T338" s="1" t="s">
        <v>29</v>
      </c>
      <c r="U338" s="1" t="s">
        <v>18506</v>
      </c>
      <c r="V338" s="1" t="s">
        <v>24</v>
      </c>
      <c r="W338" s="1" t="s">
        <v>30</v>
      </c>
    </row>
    <row r="339" spans="1:23" x14ac:dyDescent="0.2">
      <c r="A339" s="2" t="str">
        <f>"573.13202"</f>
        <v>573.13202</v>
      </c>
      <c r="B339" s="1" t="s">
        <v>3737</v>
      </c>
      <c r="C339" s="1" t="s">
        <v>2066</v>
      </c>
      <c r="D339" s="1" t="s">
        <v>3399</v>
      </c>
      <c r="E339" s="1" t="s">
        <v>40</v>
      </c>
      <c r="F339" s="1" t="s">
        <v>20</v>
      </c>
      <c r="G339" s="1" t="s">
        <v>41</v>
      </c>
      <c r="H339" s="1" t="s">
        <v>22</v>
      </c>
      <c r="I339" s="1" t="s">
        <v>26</v>
      </c>
      <c r="J339" s="1" t="s">
        <v>22</v>
      </c>
      <c r="K339" s="1" t="s">
        <v>22</v>
      </c>
      <c r="L339" s="1" t="s">
        <v>21</v>
      </c>
      <c r="M339" s="1" t="s">
        <v>22</v>
      </c>
      <c r="N339" s="1" t="s">
        <v>23</v>
      </c>
      <c r="O339" s="1" t="s">
        <v>24</v>
      </c>
      <c r="P339" s="1" t="s">
        <v>26</v>
      </c>
      <c r="Q339" s="1" t="s">
        <v>34</v>
      </c>
      <c r="R339" s="1" t="s">
        <v>18506</v>
      </c>
      <c r="S339" s="1" t="s">
        <v>28</v>
      </c>
      <c r="T339" s="1" t="s">
        <v>29</v>
      </c>
      <c r="U339" s="1" t="s">
        <v>18502</v>
      </c>
      <c r="V339" s="1" t="s">
        <v>41</v>
      </c>
      <c r="W339" s="1" t="s">
        <v>30</v>
      </c>
    </row>
    <row r="340" spans="1:23" x14ac:dyDescent="0.2">
      <c r="A340" s="2" t="str">
        <f>"573.13203"</f>
        <v>573.13203</v>
      </c>
      <c r="B340" s="1" t="s">
        <v>3738</v>
      </c>
      <c r="C340" s="1" t="s">
        <v>2067</v>
      </c>
      <c r="D340" s="1" t="s">
        <v>3399</v>
      </c>
      <c r="E340" s="1" t="s">
        <v>40</v>
      </c>
      <c r="F340" s="1" t="s">
        <v>36</v>
      </c>
      <c r="G340" s="1" t="s">
        <v>22</v>
      </c>
      <c r="H340" s="1" t="s">
        <v>22</v>
      </c>
      <c r="I340" s="1" t="s">
        <v>18506</v>
      </c>
      <c r="J340" s="1" t="s">
        <v>18502</v>
      </c>
      <c r="K340" s="1" t="s">
        <v>22</v>
      </c>
      <c r="L340" s="1" t="s">
        <v>18509</v>
      </c>
      <c r="M340" s="1" t="s">
        <v>22</v>
      </c>
      <c r="N340" s="1" t="s">
        <v>18505</v>
      </c>
      <c r="O340" s="1" t="s">
        <v>24</v>
      </c>
      <c r="P340" s="1" t="s">
        <v>26</v>
      </c>
      <c r="Q340" s="1" t="s">
        <v>18505</v>
      </c>
      <c r="R340" s="1" t="s">
        <v>26</v>
      </c>
      <c r="T340" s="1" t="s">
        <v>18515</v>
      </c>
      <c r="U340" s="1" t="s">
        <v>41</v>
      </c>
      <c r="V340" s="1" t="s">
        <v>18502</v>
      </c>
      <c r="W340" s="1" t="s">
        <v>42</v>
      </c>
    </row>
    <row r="341" spans="1:23" x14ac:dyDescent="0.2">
      <c r="A341" s="2" t="str">
        <f>"573.13204"</f>
        <v>573.13204</v>
      </c>
      <c r="B341" s="1" t="s">
        <v>3739</v>
      </c>
      <c r="C341" s="1" t="s">
        <v>2068</v>
      </c>
      <c r="D341" s="1" t="s">
        <v>3399</v>
      </c>
      <c r="E341" s="1" t="s">
        <v>40</v>
      </c>
      <c r="F341" s="1" t="s">
        <v>20</v>
      </c>
      <c r="G341" s="1" t="s">
        <v>22</v>
      </c>
      <c r="H341" s="1" t="s">
        <v>22</v>
      </c>
      <c r="I341" s="1" t="s">
        <v>22</v>
      </c>
      <c r="J341" s="1" t="s">
        <v>18502</v>
      </c>
      <c r="K341" s="1" t="s">
        <v>22</v>
      </c>
      <c r="L341" s="1" t="s">
        <v>21</v>
      </c>
      <c r="M341" s="1" t="s">
        <v>22</v>
      </c>
      <c r="N341" s="1" t="s">
        <v>23</v>
      </c>
      <c r="O341" s="1" t="s">
        <v>24</v>
      </c>
      <c r="P341" s="1" t="s">
        <v>26</v>
      </c>
      <c r="Q341" s="1" t="s">
        <v>34</v>
      </c>
      <c r="R341" s="1" t="s">
        <v>26</v>
      </c>
      <c r="S341" s="1" t="s">
        <v>28</v>
      </c>
      <c r="T341" s="1" t="s">
        <v>39</v>
      </c>
      <c r="U341" s="1" t="s">
        <v>24</v>
      </c>
      <c r="V341" s="1" t="s">
        <v>24</v>
      </c>
      <c r="W341" s="1" t="s">
        <v>30</v>
      </c>
    </row>
    <row r="342" spans="1:23" x14ac:dyDescent="0.2">
      <c r="A342" s="2" t="str">
        <f>"573.13205"</f>
        <v>573.13205</v>
      </c>
      <c r="B342" s="1" t="s">
        <v>3740</v>
      </c>
      <c r="C342" s="1" t="s">
        <v>2069</v>
      </c>
      <c r="D342" s="1" t="s">
        <v>3399</v>
      </c>
      <c r="E342" s="1" t="s">
        <v>21</v>
      </c>
      <c r="F342" s="1" t="s">
        <v>20</v>
      </c>
      <c r="G342" s="1" t="s">
        <v>22</v>
      </c>
      <c r="H342" s="1" t="s">
        <v>22</v>
      </c>
      <c r="I342" s="1" t="s">
        <v>22</v>
      </c>
      <c r="J342" s="1" t="s">
        <v>22</v>
      </c>
      <c r="K342" s="1" t="s">
        <v>22</v>
      </c>
      <c r="L342" s="1" t="s">
        <v>21</v>
      </c>
      <c r="M342" s="1" t="s">
        <v>22</v>
      </c>
      <c r="N342" s="1" t="s">
        <v>23</v>
      </c>
      <c r="O342" s="1" t="s">
        <v>18502</v>
      </c>
      <c r="P342" s="1" t="s">
        <v>18502</v>
      </c>
      <c r="Q342" s="1" t="s">
        <v>34</v>
      </c>
      <c r="R342" s="1" t="s">
        <v>18506</v>
      </c>
      <c r="T342" s="1" t="s">
        <v>29</v>
      </c>
      <c r="U342" s="1" t="s">
        <v>18506</v>
      </c>
      <c r="V342" s="1" t="s">
        <v>24</v>
      </c>
      <c r="W342" s="1" t="s">
        <v>30</v>
      </c>
    </row>
    <row r="343" spans="1:23" x14ac:dyDescent="0.2">
      <c r="A343" s="2" t="str">
        <f>"573.13206"</f>
        <v>573.13206</v>
      </c>
      <c r="B343" s="1" t="s">
        <v>3741</v>
      </c>
      <c r="C343" s="1" t="s">
        <v>2070</v>
      </c>
      <c r="D343" s="1" t="s">
        <v>3399</v>
      </c>
      <c r="E343" s="1" t="s">
        <v>21</v>
      </c>
      <c r="F343" s="1" t="s">
        <v>20</v>
      </c>
      <c r="G343" s="1" t="s">
        <v>22</v>
      </c>
      <c r="H343" s="1" t="s">
        <v>22</v>
      </c>
      <c r="I343" s="1" t="s">
        <v>22</v>
      </c>
      <c r="J343" s="1" t="s">
        <v>22</v>
      </c>
      <c r="K343" s="1" t="s">
        <v>22</v>
      </c>
      <c r="L343" s="1" t="s">
        <v>21</v>
      </c>
      <c r="M343" s="1" t="s">
        <v>22</v>
      </c>
      <c r="N343" s="1" t="s">
        <v>23</v>
      </c>
      <c r="O343" s="1" t="s">
        <v>18502</v>
      </c>
      <c r="P343" s="1" t="s">
        <v>18505</v>
      </c>
      <c r="Q343" s="1" t="s">
        <v>34</v>
      </c>
      <c r="R343" s="1" t="s">
        <v>18506</v>
      </c>
      <c r="T343" s="1" t="s">
        <v>29</v>
      </c>
      <c r="U343" s="1" t="s">
        <v>18502</v>
      </c>
      <c r="V343" s="1" t="s">
        <v>24</v>
      </c>
      <c r="W343" s="1" t="s">
        <v>30</v>
      </c>
    </row>
    <row r="344" spans="1:23" x14ac:dyDescent="0.2">
      <c r="A344" s="2" t="str">
        <f>"573.13207"</f>
        <v>573.13207</v>
      </c>
      <c r="B344" s="1" t="s">
        <v>3742</v>
      </c>
      <c r="C344" s="1" t="s">
        <v>2071</v>
      </c>
      <c r="D344" s="1" t="s">
        <v>3399</v>
      </c>
      <c r="E344" s="1" t="s">
        <v>21</v>
      </c>
      <c r="F344" s="1" t="s">
        <v>20</v>
      </c>
      <c r="G344" s="1" t="s">
        <v>22</v>
      </c>
      <c r="H344" s="1" t="s">
        <v>22</v>
      </c>
      <c r="I344" s="1" t="s">
        <v>22</v>
      </c>
      <c r="J344" s="1" t="s">
        <v>22</v>
      </c>
      <c r="K344" s="1" t="s">
        <v>22</v>
      </c>
      <c r="L344" s="1" t="s">
        <v>21</v>
      </c>
      <c r="M344" s="1" t="s">
        <v>22</v>
      </c>
      <c r="N344" s="1" t="s">
        <v>23</v>
      </c>
      <c r="O344" s="1" t="s">
        <v>18502</v>
      </c>
      <c r="P344" s="1" t="s">
        <v>18502</v>
      </c>
      <c r="Q344" s="1" t="s">
        <v>34</v>
      </c>
      <c r="R344" s="1" t="s">
        <v>18502</v>
      </c>
      <c r="T344" s="1" t="s">
        <v>29</v>
      </c>
      <c r="U344" s="1" t="s">
        <v>18506</v>
      </c>
      <c r="V344" s="1" t="s">
        <v>24</v>
      </c>
      <c r="W344" s="1" t="s">
        <v>30</v>
      </c>
    </row>
    <row r="345" spans="1:23" x14ac:dyDescent="0.2">
      <c r="A345" s="2" t="str">
        <f>"573.13208"</f>
        <v>573.13208</v>
      </c>
      <c r="B345" s="1" t="s">
        <v>3743</v>
      </c>
      <c r="C345" s="1" t="s">
        <v>2072</v>
      </c>
      <c r="D345" s="1" t="s">
        <v>3399</v>
      </c>
      <c r="E345" s="1" t="s">
        <v>21</v>
      </c>
      <c r="F345" s="1" t="s">
        <v>20</v>
      </c>
      <c r="G345" s="1" t="s">
        <v>22</v>
      </c>
      <c r="H345" s="1" t="s">
        <v>22</v>
      </c>
      <c r="I345" s="1" t="s">
        <v>22</v>
      </c>
      <c r="J345" s="1" t="s">
        <v>22</v>
      </c>
      <c r="K345" s="1" t="s">
        <v>22</v>
      </c>
      <c r="L345" s="1" t="s">
        <v>21</v>
      </c>
      <c r="M345" s="1" t="s">
        <v>22</v>
      </c>
      <c r="N345" s="1" t="s">
        <v>23</v>
      </c>
      <c r="O345" s="1" t="s">
        <v>18502</v>
      </c>
      <c r="P345" s="1" t="s">
        <v>18505</v>
      </c>
      <c r="Q345" s="1" t="s">
        <v>34</v>
      </c>
      <c r="R345" s="1" t="s">
        <v>18506</v>
      </c>
      <c r="S345" s="1" t="s">
        <v>28</v>
      </c>
      <c r="T345" s="1" t="s">
        <v>29</v>
      </c>
      <c r="U345" s="1" t="s">
        <v>18506</v>
      </c>
      <c r="V345" s="1" t="s">
        <v>24</v>
      </c>
      <c r="W345" s="1" t="s">
        <v>30</v>
      </c>
    </row>
    <row r="346" spans="1:23" x14ac:dyDescent="0.2">
      <c r="A346" s="2" t="str">
        <f>"573.13209"</f>
        <v>573.13209</v>
      </c>
      <c r="B346" s="1" t="s">
        <v>3744</v>
      </c>
      <c r="C346" s="1" t="s">
        <v>2073</v>
      </c>
      <c r="D346" s="1" t="s">
        <v>3399</v>
      </c>
      <c r="E346" s="1" t="s">
        <v>40</v>
      </c>
      <c r="F346" s="1" t="s">
        <v>20</v>
      </c>
      <c r="G346" s="1" t="s">
        <v>22</v>
      </c>
      <c r="H346" s="1" t="s">
        <v>22</v>
      </c>
      <c r="I346" s="1" t="s">
        <v>22</v>
      </c>
      <c r="J346" s="1" t="s">
        <v>22</v>
      </c>
      <c r="K346" s="1" t="s">
        <v>22</v>
      </c>
      <c r="L346" s="1" t="s">
        <v>21</v>
      </c>
      <c r="M346" s="1" t="s">
        <v>22</v>
      </c>
      <c r="N346" s="1" t="s">
        <v>23</v>
      </c>
      <c r="O346" s="1" t="s">
        <v>41</v>
      </c>
      <c r="P346" s="1" t="s">
        <v>26</v>
      </c>
      <c r="Q346" s="1" t="s">
        <v>34</v>
      </c>
      <c r="R346" s="1" t="s">
        <v>26</v>
      </c>
      <c r="S346" s="1" t="s">
        <v>28</v>
      </c>
      <c r="T346" s="1" t="s">
        <v>38</v>
      </c>
      <c r="U346" s="1" t="s">
        <v>24</v>
      </c>
      <c r="V346" s="1" t="s">
        <v>41</v>
      </c>
      <c r="W346" s="1" t="s">
        <v>18519</v>
      </c>
    </row>
    <row r="347" spans="1:23" x14ac:dyDescent="0.2">
      <c r="A347" s="2" t="str">
        <f>"573.13210"</f>
        <v>573.13210</v>
      </c>
      <c r="B347" s="1" t="s">
        <v>3745</v>
      </c>
      <c r="C347" s="1" t="s">
        <v>2074</v>
      </c>
      <c r="D347" s="1" t="s">
        <v>3399</v>
      </c>
      <c r="E347" s="1" t="s">
        <v>18509</v>
      </c>
      <c r="F347" s="1" t="s">
        <v>20</v>
      </c>
      <c r="G347" s="1" t="s">
        <v>22</v>
      </c>
      <c r="H347" s="1" t="s">
        <v>22</v>
      </c>
      <c r="I347" s="1" t="s">
        <v>22</v>
      </c>
      <c r="J347" s="1" t="s">
        <v>22</v>
      </c>
      <c r="K347" s="1" t="s">
        <v>22</v>
      </c>
      <c r="L347" s="1" t="s">
        <v>21</v>
      </c>
      <c r="M347" s="1" t="s">
        <v>22</v>
      </c>
      <c r="N347" s="1" t="s">
        <v>23</v>
      </c>
      <c r="O347" s="1" t="s">
        <v>18506</v>
      </c>
      <c r="P347" s="1" t="s">
        <v>24</v>
      </c>
      <c r="Q347" s="1" t="s">
        <v>34</v>
      </c>
      <c r="R347" s="1" t="s">
        <v>24</v>
      </c>
      <c r="T347" s="1" t="s">
        <v>29</v>
      </c>
      <c r="U347" s="1" t="s">
        <v>18506</v>
      </c>
      <c r="V347" s="1" t="s">
        <v>24</v>
      </c>
      <c r="W347" s="1" t="s">
        <v>30</v>
      </c>
    </row>
    <row r="348" spans="1:23" x14ac:dyDescent="0.2">
      <c r="A348" s="2" t="str">
        <f>"573.13211"</f>
        <v>573.13211</v>
      </c>
      <c r="B348" s="1" t="s">
        <v>3746</v>
      </c>
      <c r="C348" s="1" t="s">
        <v>2075</v>
      </c>
      <c r="D348" s="1" t="s">
        <v>3399</v>
      </c>
      <c r="E348" s="1" t="s">
        <v>18509</v>
      </c>
      <c r="F348" s="1" t="s">
        <v>20</v>
      </c>
      <c r="G348" s="1" t="s">
        <v>22</v>
      </c>
      <c r="H348" s="1" t="s">
        <v>22</v>
      </c>
      <c r="I348" s="1" t="s">
        <v>22</v>
      </c>
      <c r="J348" s="1" t="s">
        <v>22</v>
      </c>
      <c r="K348" s="1" t="s">
        <v>22</v>
      </c>
      <c r="L348" s="1" t="s">
        <v>21</v>
      </c>
      <c r="M348" s="1" t="s">
        <v>22</v>
      </c>
      <c r="N348" s="1" t="s">
        <v>23</v>
      </c>
      <c r="O348" s="1" t="s">
        <v>18506</v>
      </c>
      <c r="P348" s="1" t="s">
        <v>24</v>
      </c>
      <c r="Q348" s="1" t="s">
        <v>34</v>
      </c>
      <c r="R348" s="1" t="s">
        <v>24</v>
      </c>
      <c r="T348" s="1" t="s">
        <v>29</v>
      </c>
      <c r="U348" s="1" t="s">
        <v>18506</v>
      </c>
      <c r="V348" s="1" t="s">
        <v>24</v>
      </c>
      <c r="W348" s="1" t="s">
        <v>30</v>
      </c>
    </row>
    <row r="349" spans="1:23" x14ac:dyDescent="0.2">
      <c r="A349" s="2" t="str">
        <f>"573.13212"</f>
        <v>573.13212</v>
      </c>
      <c r="B349" s="1" t="s">
        <v>3747</v>
      </c>
      <c r="C349" s="1" t="s">
        <v>2076</v>
      </c>
      <c r="D349" s="1" t="s">
        <v>3399</v>
      </c>
      <c r="E349" s="1" t="s">
        <v>40</v>
      </c>
      <c r="F349" s="1" t="s">
        <v>20</v>
      </c>
      <c r="G349" s="1" t="s">
        <v>22</v>
      </c>
      <c r="H349" s="1" t="s">
        <v>22</v>
      </c>
      <c r="I349" s="1" t="s">
        <v>26</v>
      </c>
      <c r="J349" s="1" t="s">
        <v>22</v>
      </c>
      <c r="K349" s="1" t="s">
        <v>22</v>
      </c>
      <c r="L349" s="1" t="s">
        <v>21</v>
      </c>
      <c r="M349" s="1" t="s">
        <v>22</v>
      </c>
      <c r="N349" s="1" t="s">
        <v>23</v>
      </c>
      <c r="O349" s="1" t="s">
        <v>24</v>
      </c>
      <c r="P349" s="1" t="s">
        <v>24</v>
      </c>
      <c r="Q349" s="1" t="s">
        <v>34</v>
      </c>
      <c r="R349" s="1" t="s">
        <v>24</v>
      </c>
      <c r="T349" s="1" t="s">
        <v>29</v>
      </c>
      <c r="U349" s="1" t="s">
        <v>24</v>
      </c>
      <c r="V349" s="1" t="s">
        <v>18502</v>
      </c>
      <c r="W349" s="1" t="s">
        <v>30</v>
      </c>
    </row>
    <row r="350" spans="1:23" x14ac:dyDescent="0.2">
      <c r="A350" s="2" t="str">
        <f>"573.13213"</f>
        <v>573.13213</v>
      </c>
      <c r="B350" s="1" t="s">
        <v>3748</v>
      </c>
      <c r="C350" s="1" t="s">
        <v>2077</v>
      </c>
      <c r="D350" s="1" t="s">
        <v>3399</v>
      </c>
      <c r="E350" s="1" t="s">
        <v>40</v>
      </c>
      <c r="F350" s="1" t="s">
        <v>20</v>
      </c>
      <c r="G350" s="1" t="s">
        <v>22</v>
      </c>
      <c r="H350" s="1" t="s">
        <v>22</v>
      </c>
      <c r="I350" s="1" t="s">
        <v>26</v>
      </c>
      <c r="J350" s="1" t="s">
        <v>22</v>
      </c>
      <c r="K350" s="1" t="s">
        <v>22</v>
      </c>
      <c r="L350" s="1" t="s">
        <v>21</v>
      </c>
      <c r="M350" s="1" t="s">
        <v>22</v>
      </c>
      <c r="N350" s="1" t="s">
        <v>23</v>
      </c>
      <c r="O350" s="1" t="s">
        <v>41</v>
      </c>
      <c r="P350" s="1" t="s">
        <v>18502</v>
      </c>
      <c r="Q350" s="1" t="s">
        <v>34</v>
      </c>
      <c r="R350" s="1" t="s">
        <v>24</v>
      </c>
      <c r="T350" s="1" t="s">
        <v>29</v>
      </c>
      <c r="U350" s="1" t="s">
        <v>18506</v>
      </c>
      <c r="V350" s="1" t="s">
        <v>41</v>
      </c>
      <c r="W350" s="1" t="s">
        <v>30</v>
      </c>
    </row>
    <row r="351" spans="1:23" x14ac:dyDescent="0.2">
      <c r="A351" s="2" t="str">
        <f>"573.13214"</f>
        <v>573.13214</v>
      </c>
      <c r="B351" s="1" t="s">
        <v>3749</v>
      </c>
      <c r="C351" s="1" t="s">
        <v>2078</v>
      </c>
      <c r="D351" s="1" t="s">
        <v>3399</v>
      </c>
      <c r="E351" s="1" t="s">
        <v>40</v>
      </c>
      <c r="F351" s="1" t="s">
        <v>20</v>
      </c>
      <c r="G351" s="1" t="s">
        <v>22</v>
      </c>
      <c r="H351" s="1" t="s">
        <v>22</v>
      </c>
      <c r="I351" s="1" t="s">
        <v>22</v>
      </c>
      <c r="J351" s="1" t="s">
        <v>22</v>
      </c>
      <c r="K351" s="1" t="s">
        <v>22</v>
      </c>
      <c r="L351" s="1" t="s">
        <v>21</v>
      </c>
      <c r="M351" s="1" t="s">
        <v>22</v>
      </c>
      <c r="N351" s="1" t="s">
        <v>23</v>
      </c>
      <c r="O351" s="1" t="s">
        <v>24</v>
      </c>
      <c r="P351" s="1" t="s">
        <v>24</v>
      </c>
      <c r="Q351" s="1" t="s">
        <v>34</v>
      </c>
      <c r="R351" s="1" t="s">
        <v>24</v>
      </c>
      <c r="T351" s="1" t="s">
        <v>29</v>
      </c>
      <c r="U351" s="1" t="s">
        <v>24</v>
      </c>
      <c r="V351" s="1" t="s">
        <v>41</v>
      </c>
      <c r="W351" s="1" t="s">
        <v>30</v>
      </c>
    </row>
    <row r="352" spans="1:23" x14ac:dyDescent="0.2">
      <c r="A352" s="2" t="str">
        <f>"573.13215"</f>
        <v>573.13215</v>
      </c>
      <c r="B352" s="1" t="s">
        <v>3750</v>
      </c>
      <c r="C352" s="1" t="s">
        <v>2079</v>
      </c>
      <c r="D352" s="1" t="s">
        <v>3399</v>
      </c>
      <c r="E352" s="1" t="s">
        <v>40</v>
      </c>
      <c r="F352" s="1" t="s">
        <v>20</v>
      </c>
      <c r="G352" s="1" t="s">
        <v>22</v>
      </c>
      <c r="H352" s="1" t="s">
        <v>22</v>
      </c>
      <c r="I352" s="1" t="s">
        <v>22</v>
      </c>
      <c r="J352" s="1" t="s">
        <v>22</v>
      </c>
      <c r="K352" s="1" t="s">
        <v>22</v>
      </c>
      <c r="L352" s="1" t="s">
        <v>21</v>
      </c>
      <c r="M352" s="1" t="s">
        <v>22</v>
      </c>
      <c r="N352" s="1" t="s">
        <v>23</v>
      </c>
      <c r="O352" s="1" t="s">
        <v>24</v>
      </c>
      <c r="P352" s="1" t="s">
        <v>24</v>
      </c>
      <c r="Q352" s="1" t="s">
        <v>34</v>
      </c>
      <c r="R352" s="1" t="s">
        <v>24</v>
      </c>
      <c r="T352" s="1" t="s">
        <v>29</v>
      </c>
      <c r="U352" s="1" t="s">
        <v>24</v>
      </c>
      <c r="V352" s="1" t="s">
        <v>18502</v>
      </c>
      <c r="W352" s="1" t="s">
        <v>30</v>
      </c>
    </row>
    <row r="353" spans="1:23" x14ac:dyDescent="0.2">
      <c r="A353" s="2" t="str">
        <f>"573.13216"</f>
        <v>573.13216</v>
      </c>
      <c r="B353" s="1" t="s">
        <v>3751</v>
      </c>
      <c r="C353" s="1" t="s">
        <v>2080</v>
      </c>
      <c r="D353" s="1" t="s">
        <v>3399</v>
      </c>
      <c r="E353" s="1" t="s">
        <v>40</v>
      </c>
      <c r="F353" s="1" t="s">
        <v>20</v>
      </c>
      <c r="G353" s="1" t="s">
        <v>22</v>
      </c>
      <c r="H353" s="1" t="s">
        <v>22</v>
      </c>
      <c r="I353" s="1" t="s">
        <v>22</v>
      </c>
      <c r="J353" s="1" t="s">
        <v>18510</v>
      </c>
      <c r="K353" s="1" t="s">
        <v>22</v>
      </c>
      <c r="L353" s="1" t="s">
        <v>21</v>
      </c>
      <c r="M353" s="1" t="s">
        <v>22</v>
      </c>
      <c r="N353" s="1" t="s">
        <v>23</v>
      </c>
      <c r="O353" s="1" t="s">
        <v>24</v>
      </c>
      <c r="P353" s="1" t="s">
        <v>26</v>
      </c>
      <c r="Q353" s="1" t="s">
        <v>34</v>
      </c>
      <c r="R353" s="1" t="s">
        <v>26</v>
      </c>
      <c r="T353" s="1" t="s">
        <v>39</v>
      </c>
      <c r="U353" s="1" t="s">
        <v>24</v>
      </c>
      <c r="V353" s="1" t="s">
        <v>24</v>
      </c>
      <c r="W353" s="1" t="s">
        <v>30</v>
      </c>
    </row>
    <row r="354" spans="1:23" x14ac:dyDescent="0.2">
      <c r="A354" s="2" t="str">
        <f>"573.13217"</f>
        <v>573.13217</v>
      </c>
      <c r="B354" s="1" t="s">
        <v>3752</v>
      </c>
      <c r="C354" s="1" t="s">
        <v>2081</v>
      </c>
      <c r="D354" s="1" t="s">
        <v>3399</v>
      </c>
      <c r="E354" s="1" t="s">
        <v>18509</v>
      </c>
      <c r="F354" s="1" t="s">
        <v>20</v>
      </c>
      <c r="G354" s="1" t="s">
        <v>22</v>
      </c>
      <c r="H354" s="1" t="s">
        <v>22</v>
      </c>
      <c r="I354" s="1" t="s">
        <v>22</v>
      </c>
      <c r="J354" s="1" t="s">
        <v>22</v>
      </c>
      <c r="K354" s="1" t="s">
        <v>22</v>
      </c>
      <c r="L354" s="1" t="s">
        <v>21</v>
      </c>
      <c r="M354" s="1" t="s">
        <v>22</v>
      </c>
      <c r="N354" s="1" t="s">
        <v>23</v>
      </c>
      <c r="O354" s="1" t="s">
        <v>18502</v>
      </c>
      <c r="P354" s="1" t="s">
        <v>24</v>
      </c>
      <c r="Q354" s="1" t="s">
        <v>34</v>
      </c>
      <c r="R354" s="1" t="s">
        <v>24</v>
      </c>
      <c r="T354" s="1" t="s">
        <v>29</v>
      </c>
      <c r="U354" s="1" t="s">
        <v>18506</v>
      </c>
      <c r="V354" s="1" t="s">
        <v>24</v>
      </c>
      <c r="W354" s="1" t="s">
        <v>30</v>
      </c>
    </row>
    <row r="355" spans="1:23" x14ac:dyDescent="0.2">
      <c r="A355" s="2" t="str">
        <f>"573.13218"</f>
        <v>573.13218</v>
      </c>
      <c r="B355" s="1" t="s">
        <v>3753</v>
      </c>
      <c r="C355" s="1" t="s">
        <v>2082</v>
      </c>
      <c r="D355" s="1" t="s">
        <v>3399</v>
      </c>
      <c r="E355" s="1" t="s">
        <v>40</v>
      </c>
      <c r="F355" s="1" t="s">
        <v>20</v>
      </c>
      <c r="G355" s="1" t="s">
        <v>22</v>
      </c>
      <c r="H355" s="1" t="s">
        <v>22</v>
      </c>
      <c r="I355" s="1" t="s">
        <v>22</v>
      </c>
      <c r="J355" s="1" t="s">
        <v>22</v>
      </c>
      <c r="K355" s="1" t="s">
        <v>22</v>
      </c>
      <c r="L355" s="1" t="s">
        <v>21</v>
      </c>
      <c r="M355" s="1" t="s">
        <v>22</v>
      </c>
      <c r="N355" s="1" t="s">
        <v>23</v>
      </c>
      <c r="O355" s="1" t="s">
        <v>24</v>
      </c>
      <c r="P355" s="1" t="s">
        <v>26</v>
      </c>
      <c r="Q355" s="1" t="s">
        <v>34</v>
      </c>
      <c r="R355" s="1" t="s">
        <v>18505</v>
      </c>
      <c r="S355" s="1" t="s">
        <v>28</v>
      </c>
      <c r="T355" s="1" t="s">
        <v>29</v>
      </c>
      <c r="U355" s="1" t="s">
        <v>24</v>
      </c>
      <c r="V355" s="1" t="s">
        <v>41</v>
      </c>
      <c r="W355" s="1" t="s">
        <v>30</v>
      </c>
    </row>
    <row r="356" spans="1:23" x14ac:dyDescent="0.2">
      <c r="A356" s="2" t="str">
        <f>"573.13219"</f>
        <v>573.13219</v>
      </c>
      <c r="B356" s="1" t="s">
        <v>3754</v>
      </c>
      <c r="C356" s="1" t="s">
        <v>2083</v>
      </c>
      <c r="D356" s="1" t="s">
        <v>3399</v>
      </c>
      <c r="E356" s="1" t="s">
        <v>18509</v>
      </c>
      <c r="F356" s="1" t="s">
        <v>20</v>
      </c>
      <c r="G356" s="1" t="s">
        <v>22</v>
      </c>
      <c r="H356" s="1" t="s">
        <v>22</v>
      </c>
      <c r="I356" s="1" t="s">
        <v>22</v>
      </c>
      <c r="J356" s="1" t="s">
        <v>22</v>
      </c>
      <c r="K356" s="1" t="s">
        <v>22</v>
      </c>
      <c r="L356" s="1" t="s">
        <v>21</v>
      </c>
      <c r="M356" s="1" t="s">
        <v>22</v>
      </c>
      <c r="N356" s="1" t="s">
        <v>23</v>
      </c>
      <c r="O356" s="1" t="s">
        <v>18506</v>
      </c>
      <c r="P356" s="1" t="s">
        <v>24</v>
      </c>
      <c r="Q356" s="1" t="s">
        <v>34</v>
      </c>
      <c r="R356" s="1" t="s">
        <v>24</v>
      </c>
      <c r="T356" s="1" t="s">
        <v>29</v>
      </c>
      <c r="U356" s="1" t="s">
        <v>18506</v>
      </c>
      <c r="V356" s="1" t="s">
        <v>24</v>
      </c>
      <c r="W356" s="1" t="s">
        <v>30</v>
      </c>
    </row>
    <row r="357" spans="1:23" x14ac:dyDescent="0.2">
      <c r="A357" s="2" t="str">
        <f>"573.13220"</f>
        <v>573.13220</v>
      </c>
      <c r="B357" s="1" t="s">
        <v>3755</v>
      </c>
      <c r="C357" s="1" t="s">
        <v>2084</v>
      </c>
      <c r="D357" s="1" t="s">
        <v>3399</v>
      </c>
      <c r="E357" s="1" t="s">
        <v>40</v>
      </c>
      <c r="F357" s="1" t="s">
        <v>20</v>
      </c>
      <c r="G357" s="1" t="s">
        <v>22</v>
      </c>
      <c r="H357" s="1" t="s">
        <v>22</v>
      </c>
      <c r="I357" s="1" t="s">
        <v>22</v>
      </c>
      <c r="J357" s="1" t="s">
        <v>22</v>
      </c>
      <c r="K357" s="1" t="s">
        <v>22</v>
      </c>
      <c r="L357" s="1" t="s">
        <v>21</v>
      </c>
      <c r="M357" s="1" t="s">
        <v>22</v>
      </c>
      <c r="N357" s="1" t="s">
        <v>23</v>
      </c>
      <c r="O357" s="1" t="s">
        <v>24</v>
      </c>
      <c r="P357" s="1" t="s">
        <v>24</v>
      </c>
      <c r="Q357" s="1" t="s">
        <v>34</v>
      </c>
      <c r="R357" s="1" t="s">
        <v>24</v>
      </c>
      <c r="T357" s="1" t="s">
        <v>29</v>
      </c>
      <c r="U357" s="1" t="s">
        <v>18506</v>
      </c>
      <c r="V357" s="1" t="s">
        <v>18502</v>
      </c>
      <c r="W357" s="1" t="s">
        <v>30</v>
      </c>
    </row>
    <row r="358" spans="1:23" x14ac:dyDescent="0.2">
      <c r="A358" s="2" t="str">
        <f>"573.13221"</f>
        <v>573.13221</v>
      </c>
      <c r="B358" s="1" t="s">
        <v>3756</v>
      </c>
      <c r="C358" s="1" t="s">
        <v>2085</v>
      </c>
      <c r="D358" s="1" t="s">
        <v>3399</v>
      </c>
      <c r="E358" s="1" t="s">
        <v>18509</v>
      </c>
      <c r="F358" s="1" t="s">
        <v>20</v>
      </c>
      <c r="G358" s="1" t="s">
        <v>22</v>
      </c>
      <c r="H358" s="1" t="s">
        <v>22</v>
      </c>
      <c r="I358" s="1" t="s">
        <v>22</v>
      </c>
      <c r="J358" s="1" t="s">
        <v>22</v>
      </c>
      <c r="K358" s="1" t="s">
        <v>22</v>
      </c>
      <c r="L358" s="1" t="s">
        <v>21</v>
      </c>
      <c r="M358" s="1" t="s">
        <v>22</v>
      </c>
      <c r="N358" s="1" t="s">
        <v>23</v>
      </c>
      <c r="O358" s="1" t="s">
        <v>18506</v>
      </c>
      <c r="P358" s="1" t="s">
        <v>24</v>
      </c>
      <c r="Q358" s="1" t="s">
        <v>34</v>
      </c>
      <c r="R358" s="1" t="s">
        <v>24</v>
      </c>
      <c r="S358" s="1" t="s">
        <v>28</v>
      </c>
      <c r="T358" s="1" t="s">
        <v>29</v>
      </c>
      <c r="U358" s="1" t="s">
        <v>18506</v>
      </c>
      <c r="V358" s="1" t="s">
        <v>24</v>
      </c>
      <c r="W358" s="1" t="s">
        <v>30</v>
      </c>
    </row>
    <row r="359" spans="1:23" x14ac:dyDescent="0.2">
      <c r="A359" s="2" t="str">
        <f>"573.13222"</f>
        <v>573.13222</v>
      </c>
      <c r="B359" s="1" t="s">
        <v>3757</v>
      </c>
      <c r="C359" s="1" t="s">
        <v>2086</v>
      </c>
      <c r="D359" s="1" t="s">
        <v>3399</v>
      </c>
      <c r="E359" s="1" t="s">
        <v>40</v>
      </c>
      <c r="F359" s="1" t="s">
        <v>20</v>
      </c>
      <c r="G359" s="1" t="s">
        <v>22</v>
      </c>
      <c r="H359" s="1" t="s">
        <v>22</v>
      </c>
      <c r="I359" s="1" t="s">
        <v>18510</v>
      </c>
      <c r="J359" s="1" t="s">
        <v>22</v>
      </c>
      <c r="K359" s="1" t="s">
        <v>22</v>
      </c>
      <c r="L359" s="1" t="s">
        <v>21</v>
      </c>
      <c r="M359" s="1" t="s">
        <v>22</v>
      </c>
      <c r="N359" s="1" t="s">
        <v>23</v>
      </c>
      <c r="O359" s="1" t="s">
        <v>24</v>
      </c>
      <c r="P359" s="1" t="s">
        <v>18505</v>
      </c>
      <c r="Q359" s="1" t="s">
        <v>34</v>
      </c>
      <c r="R359" s="1" t="s">
        <v>18506</v>
      </c>
      <c r="T359" s="1" t="s">
        <v>29</v>
      </c>
      <c r="U359" s="1" t="s">
        <v>24</v>
      </c>
      <c r="V359" s="1" t="s">
        <v>18502</v>
      </c>
      <c r="W359" s="1" t="s">
        <v>30</v>
      </c>
    </row>
    <row r="360" spans="1:23" x14ac:dyDescent="0.2">
      <c r="A360" s="2" t="str">
        <f>"573.13223"</f>
        <v>573.13223</v>
      </c>
      <c r="B360" s="1" t="s">
        <v>3758</v>
      </c>
      <c r="C360" s="1" t="s">
        <v>2087</v>
      </c>
      <c r="D360" s="1" t="s">
        <v>3399</v>
      </c>
      <c r="E360" s="1" t="s">
        <v>40</v>
      </c>
      <c r="F360" s="1" t="s">
        <v>20</v>
      </c>
      <c r="G360" s="1" t="s">
        <v>22</v>
      </c>
      <c r="H360" s="1" t="s">
        <v>22</v>
      </c>
      <c r="I360" s="1" t="s">
        <v>26</v>
      </c>
      <c r="J360" s="1" t="s">
        <v>22</v>
      </c>
      <c r="K360" s="1" t="s">
        <v>22</v>
      </c>
      <c r="L360" s="1" t="s">
        <v>21</v>
      </c>
      <c r="M360" s="1" t="s">
        <v>22</v>
      </c>
      <c r="N360" s="1" t="s">
        <v>23</v>
      </c>
      <c r="O360" s="1" t="s">
        <v>24</v>
      </c>
      <c r="P360" s="1" t="s">
        <v>26</v>
      </c>
      <c r="Q360" s="1" t="s">
        <v>34</v>
      </c>
      <c r="R360" s="1" t="s">
        <v>26</v>
      </c>
      <c r="S360" s="1" t="s">
        <v>28</v>
      </c>
      <c r="T360" s="1" t="s">
        <v>29</v>
      </c>
      <c r="U360" s="1" t="s">
        <v>24</v>
      </c>
      <c r="V360" s="1" t="s">
        <v>41</v>
      </c>
      <c r="W360" s="1" t="s">
        <v>30</v>
      </c>
    </row>
    <row r="361" spans="1:23" x14ac:dyDescent="0.2">
      <c r="A361" s="2" t="str">
        <f>"573.13224"</f>
        <v>573.13224</v>
      </c>
      <c r="B361" s="1" t="s">
        <v>3759</v>
      </c>
      <c r="C361" s="1" t="s">
        <v>2088</v>
      </c>
      <c r="D361" s="1" t="s">
        <v>3399</v>
      </c>
      <c r="E361" s="1" t="s">
        <v>40</v>
      </c>
      <c r="F361" s="1" t="s">
        <v>20</v>
      </c>
      <c r="G361" s="1" t="s">
        <v>22</v>
      </c>
      <c r="H361" s="1" t="s">
        <v>22</v>
      </c>
      <c r="I361" s="1" t="s">
        <v>26</v>
      </c>
      <c r="J361" s="1" t="s">
        <v>22</v>
      </c>
      <c r="K361" s="1" t="s">
        <v>22</v>
      </c>
      <c r="L361" s="1" t="s">
        <v>21</v>
      </c>
      <c r="M361" s="1" t="s">
        <v>22</v>
      </c>
      <c r="N361" s="1" t="s">
        <v>23</v>
      </c>
      <c r="O361" s="1" t="s">
        <v>41</v>
      </c>
      <c r="P361" s="1" t="s">
        <v>24</v>
      </c>
      <c r="Q361" s="1" t="s">
        <v>34</v>
      </c>
      <c r="R361" s="1" t="s">
        <v>24</v>
      </c>
      <c r="T361" s="1" t="s">
        <v>29</v>
      </c>
      <c r="U361" s="1" t="s">
        <v>41</v>
      </c>
      <c r="V361" s="1" t="s">
        <v>41</v>
      </c>
      <c r="W361" s="1" t="s">
        <v>30</v>
      </c>
    </row>
    <row r="362" spans="1:23" x14ac:dyDescent="0.2">
      <c r="A362" s="2" t="str">
        <f>"573.13225"</f>
        <v>573.13225</v>
      </c>
      <c r="B362" s="1" t="s">
        <v>3760</v>
      </c>
      <c r="C362" s="1" t="s">
        <v>2089</v>
      </c>
      <c r="D362" s="1" t="s">
        <v>3399</v>
      </c>
      <c r="E362" s="1" t="s">
        <v>40</v>
      </c>
      <c r="F362" s="1" t="s">
        <v>20</v>
      </c>
      <c r="G362" s="1" t="s">
        <v>22</v>
      </c>
      <c r="H362" s="1" t="s">
        <v>22</v>
      </c>
      <c r="I362" s="1" t="s">
        <v>22</v>
      </c>
      <c r="J362" s="1" t="s">
        <v>18502</v>
      </c>
      <c r="K362" s="1" t="s">
        <v>22</v>
      </c>
      <c r="L362" s="1" t="s">
        <v>21</v>
      </c>
      <c r="M362" s="1" t="s">
        <v>22</v>
      </c>
      <c r="N362" s="1" t="s">
        <v>23</v>
      </c>
      <c r="O362" s="1" t="s">
        <v>24</v>
      </c>
      <c r="P362" s="1" t="s">
        <v>26</v>
      </c>
      <c r="Q362" s="1" t="s">
        <v>34</v>
      </c>
      <c r="R362" s="1" t="s">
        <v>26</v>
      </c>
      <c r="S362" s="1" t="s">
        <v>18508</v>
      </c>
      <c r="T362" s="1" t="s">
        <v>29</v>
      </c>
      <c r="U362" s="1" t="s">
        <v>18506</v>
      </c>
      <c r="V362" s="1" t="s">
        <v>18502</v>
      </c>
      <c r="W362" s="1" t="s">
        <v>42</v>
      </c>
    </row>
    <row r="363" spans="1:23" x14ac:dyDescent="0.2">
      <c r="A363" s="2" t="str">
        <f>"573.13226"</f>
        <v>573.13226</v>
      </c>
      <c r="B363" s="1" t="s">
        <v>3761</v>
      </c>
      <c r="C363" s="1" t="s">
        <v>2090</v>
      </c>
      <c r="D363" s="1" t="s">
        <v>3399</v>
      </c>
      <c r="E363" s="1" t="s">
        <v>18510</v>
      </c>
      <c r="F363" s="1" t="s">
        <v>20</v>
      </c>
      <c r="G363" s="1" t="s">
        <v>22</v>
      </c>
      <c r="H363" s="1" t="s">
        <v>22</v>
      </c>
      <c r="J363" s="1" t="s">
        <v>22</v>
      </c>
      <c r="K363" s="1" t="s">
        <v>22</v>
      </c>
      <c r="L363" s="1" t="s">
        <v>21</v>
      </c>
      <c r="M363" s="1" t="s">
        <v>22</v>
      </c>
      <c r="N363" s="1" t="s">
        <v>23</v>
      </c>
      <c r="O363" s="1" t="s">
        <v>24</v>
      </c>
      <c r="P363" s="1" t="s">
        <v>26</v>
      </c>
      <c r="Q363" s="1" t="s">
        <v>34</v>
      </c>
      <c r="R363" s="1" t="s">
        <v>26</v>
      </c>
      <c r="S363" s="1" t="s">
        <v>28</v>
      </c>
      <c r="T363" s="1" t="s">
        <v>29</v>
      </c>
      <c r="U363" s="1" t="s">
        <v>24</v>
      </c>
      <c r="V363" s="1" t="s">
        <v>24</v>
      </c>
      <c r="W363" s="1" t="s">
        <v>30</v>
      </c>
    </row>
    <row r="364" spans="1:23" x14ac:dyDescent="0.2">
      <c r="A364" s="2" t="str">
        <f>"573.13227"</f>
        <v>573.13227</v>
      </c>
      <c r="B364" s="1" t="s">
        <v>3762</v>
      </c>
      <c r="C364" s="1" t="s">
        <v>2091</v>
      </c>
      <c r="D364" s="1" t="s">
        <v>3399</v>
      </c>
      <c r="E364" s="1" t="s">
        <v>18509</v>
      </c>
      <c r="F364" s="1" t="s">
        <v>20</v>
      </c>
      <c r="G364" s="1" t="s">
        <v>22</v>
      </c>
      <c r="H364" s="1" t="s">
        <v>22</v>
      </c>
      <c r="I364" s="1" t="s">
        <v>18506</v>
      </c>
      <c r="J364" s="1" t="s">
        <v>22</v>
      </c>
      <c r="K364" s="1" t="s">
        <v>22</v>
      </c>
      <c r="L364" s="1" t="s">
        <v>21</v>
      </c>
      <c r="M364" s="1" t="s">
        <v>22</v>
      </c>
      <c r="N364" s="1" t="s">
        <v>23</v>
      </c>
      <c r="O364" s="1" t="s">
        <v>24</v>
      </c>
      <c r="P364" s="1" t="s">
        <v>26</v>
      </c>
      <c r="Q364" s="1" t="s">
        <v>34</v>
      </c>
      <c r="R364" s="1" t="s">
        <v>26</v>
      </c>
      <c r="S364" s="1" t="s">
        <v>28</v>
      </c>
      <c r="T364" s="1" t="s">
        <v>29</v>
      </c>
      <c r="U364" s="1" t="s">
        <v>24</v>
      </c>
      <c r="V364" s="1" t="s">
        <v>24</v>
      </c>
      <c r="W364" s="1" t="s">
        <v>30</v>
      </c>
    </row>
    <row r="365" spans="1:23" x14ac:dyDescent="0.2">
      <c r="A365" s="2" t="str">
        <f>"573.13228"</f>
        <v>573.13228</v>
      </c>
      <c r="B365" s="1" t="s">
        <v>3763</v>
      </c>
      <c r="C365" s="1" t="s">
        <v>2092</v>
      </c>
      <c r="D365" s="1" t="s">
        <v>3399</v>
      </c>
      <c r="E365" s="1" t="s">
        <v>18509</v>
      </c>
      <c r="F365" s="1" t="s">
        <v>36</v>
      </c>
      <c r="G365" s="1" t="s">
        <v>22</v>
      </c>
      <c r="H365" s="1" t="s">
        <v>22</v>
      </c>
      <c r="I365" s="1" t="s">
        <v>18506</v>
      </c>
      <c r="J365" s="1" t="s">
        <v>18510</v>
      </c>
      <c r="K365" s="1" t="s">
        <v>22</v>
      </c>
      <c r="L365" s="1" t="s">
        <v>18509</v>
      </c>
      <c r="M365" s="1" t="s">
        <v>22</v>
      </c>
      <c r="N365" s="1" t="s">
        <v>23</v>
      </c>
      <c r="O365" s="1" t="s">
        <v>18506</v>
      </c>
      <c r="P365" s="1" t="s">
        <v>26</v>
      </c>
      <c r="Q365" s="1" t="s">
        <v>34</v>
      </c>
      <c r="R365" s="1" t="s">
        <v>26</v>
      </c>
      <c r="S365" s="1" t="s">
        <v>28</v>
      </c>
      <c r="T365" s="1" t="s">
        <v>18515</v>
      </c>
      <c r="U365" s="1" t="s">
        <v>18506</v>
      </c>
      <c r="V365" s="1" t="s">
        <v>24</v>
      </c>
      <c r="W365" s="1" t="s">
        <v>30</v>
      </c>
    </row>
    <row r="366" spans="1:23" x14ac:dyDescent="0.2">
      <c r="A366" s="2" t="str">
        <f>"573.13229"</f>
        <v>573.13229</v>
      </c>
      <c r="B366" s="1" t="s">
        <v>3764</v>
      </c>
      <c r="C366" s="1" t="s">
        <v>2093</v>
      </c>
      <c r="D366" s="1" t="s">
        <v>3399</v>
      </c>
      <c r="E366" s="1" t="s">
        <v>40</v>
      </c>
      <c r="F366" s="1" t="s">
        <v>20</v>
      </c>
      <c r="G366" s="1" t="s">
        <v>22</v>
      </c>
      <c r="H366" s="1" t="s">
        <v>22</v>
      </c>
      <c r="I366" s="1" t="s">
        <v>22</v>
      </c>
      <c r="J366" s="1" t="s">
        <v>19</v>
      </c>
      <c r="K366" s="1" t="s">
        <v>22</v>
      </c>
      <c r="L366" s="1" t="s">
        <v>21</v>
      </c>
      <c r="M366" s="1" t="s">
        <v>22</v>
      </c>
      <c r="N366" s="1" t="s">
        <v>18505</v>
      </c>
      <c r="O366" s="1" t="s">
        <v>41</v>
      </c>
      <c r="P366" s="1" t="s">
        <v>26</v>
      </c>
      <c r="Q366" s="1" t="s">
        <v>26</v>
      </c>
      <c r="R366" s="1" t="s">
        <v>26</v>
      </c>
      <c r="S366" s="1" t="s">
        <v>18508</v>
      </c>
      <c r="T366" s="1" t="s">
        <v>18515</v>
      </c>
      <c r="U366" s="1" t="s">
        <v>24</v>
      </c>
      <c r="V366" s="1" t="s">
        <v>41</v>
      </c>
      <c r="W366" s="1" t="s">
        <v>30</v>
      </c>
    </row>
    <row r="367" spans="1:23" x14ac:dyDescent="0.2">
      <c r="A367" s="2" t="str">
        <f>"573.13230"</f>
        <v>573.13230</v>
      </c>
      <c r="B367" s="1" t="s">
        <v>3765</v>
      </c>
      <c r="C367" s="1" t="s">
        <v>2094</v>
      </c>
      <c r="D367" s="1" t="s">
        <v>3399</v>
      </c>
      <c r="E367" s="1" t="s">
        <v>40</v>
      </c>
      <c r="F367" s="1" t="s">
        <v>20</v>
      </c>
      <c r="G367" s="1" t="s">
        <v>22</v>
      </c>
      <c r="H367" s="1" t="s">
        <v>22</v>
      </c>
      <c r="I367" s="1" t="s">
        <v>22</v>
      </c>
      <c r="J367" s="1" t="s">
        <v>22</v>
      </c>
      <c r="K367" s="1" t="s">
        <v>22</v>
      </c>
      <c r="L367" s="1" t="s">
        <v>21</v>
      </c>
      <c r="M367" s="1" t="s">
        <v>22</v>
      </c>
      <c r="N367" s="1" t="s">
        <v>23</v>
      </c>
      <c r="O367" s="1" t="s">
        <v>41</v>
      </c>
      <c r="P367" s="1" t="s">
        <v>26</v>
      </c>
      <c r="Q367" s="1" t="s">
        <v>34</v>
      </c>
      <c r="R367" s="1" t="s">
        <v>26</v>
      </c>
      <c r="S367" s="1" t="s">
        <v>28</v>
      </c>
      <c r="T367" s="1" t="s">
        <v>38</v>
      </c>
      <c r="U367" s="1" t="s">
        <v>18502</v>
      </c>
      <c r="V367" s="1" t="s">
        <v>41</v>
      </c>
      <c r="W367" s="1" t="s">
        <v>30</v>
      </c>
    </row>
    <row r="368" spans="1:23" x14ac:dyDescent="0.2">
      <c r="A368" s="2" t="str">
        <f>"573.13231"</f>
        <v>573.13231</v>
      </c>
      <c r="B368" s="1" t="s">
        <v>3766</v>
      </c>
      <c r="C368" s="1" t="s">
        <v>2095</v>
      </c>
      <c r="D368" s="1" t="s">
        <v>3399</v>
      </c>
      <c r="E368" s="1" t="s">
        <v>40</v>
      </c>
      <c r="F368" s="1" t="s">
        <v>20</v>
      </c>
      <c r="G368" s="1" t="s">
        <v>22</v>
      </c>
      <c r="H368" s="1" t="s">
        <v>22</v>
      </c>
      <c r="I368" s="1" t="s">
        <v>26</v>
      </c>
      <c r="J368" s="1" t="s">
        <v>18502</v>
      </c>
      <c r="K368" s="1" t="s">
        <v>22</v>
      </c>
      <c r="L368" s="1" t="s">
        <v>21</v>
      </c>
      <c r="M368" s="1" t="s">
        <v>22</v>
      </c>
      <c r="N368" s="1" t="s">
        <v>23</v>
      </c>
      <c r="O368" s="1" t="s">
        <v>41</v>
      </c>
      <c r="P368" s="1" t="s">
        <v>26</v>
      </c>
      <c r="Q368" s="1" t="s">
        <v>34</v>
      </c>
      <c r="R368" s="1" t="s">
        <v>26</v>
      </c>
      <c r="S368" s="1" t="s">
        <v>28</v>
      </c>
      <c r="T368" s="1" t="s">
        <v>37</v>
      </c>
      <c r="U368" s="1" t="s">
        <v>18506</v>
      </c>
      <c r="V368" s="1" t="s">
        <v>41</v>
      </c>
      <c r="W368" s="1" t="s">
        <v>42</v>
      </c>
    </row>
    <row r="369" spans="1:23" x14ac:dyDescent="0.2">
      <c r="A369" s="2" t="str">
        <f>"573.13232"</f>
        <v>573.13232</v>
      </c>
      <c r="B369" s="1" t="s">
        <v>3767</v>
      </c>
      <c r="C369" s="1" t="s">
        <v>2096</v>
      </c>
      <c r="D369" s="1" t="s">
        <v>3399</v>
      </c>
      <c r="E369" s="1" t="s">
        <v>18510</v>
      </c>
      <c r="F369" s="1" t="s">
        <v>20</v>
      </c>
      <c r="G369" s="1" t="s">
        <v>22</v>
      </c>
      <c r="H369" s="1" t="s">
        <v>22</v>
      </c>
      <c r="J369" s="1" t="s">
        <v>22</v>
      </c>
      <c r="K369" s="1" t="s">
        <v>22</v>
      </c>
      <c r="L369" s="1" t="s">
        <v>21</v>
      </c>
      <c r="M369" s="1" t="s">
        <v>22</v>
      </c>
      <c r="N369" s="1" t="s">
        <v>23</v>
      </c>
      <c r="O369" s="1" t="s">
        <v>41</v>
      </c>
      <c r="P369" s="1" t="s">
        <v>26</v>
      </c>
      <c r="Q369" s="1" t="s">
        <v>34</v>
      </c>
      <c r="R369" s="1" t="s">
        <v>26</v>
      </c>
      <c r="T369" s="1" t="s">
        <v>29</v>
      </c>
      <c r="U369" s="1" t="s">
        <v>18502</v>
      </c>
      <c r="V369" s="1" t="s">
        <v>24</v>
      </c>
      <c r="W369" s="1" t="s">
        <v>18519</v>
      </c>
    </row>
    <row r="370" spans="1:23" x14ac:dyDescent="0.2">
      <c r="A370" s="2" t="str">
        <f>"573.13233"</f>
        <v>573.13233</v>
      </c>
      <c r="B370" s="1" t="s">
        <v>3768</v>
      </c>
      <c r="C370" s="1" t="s">
        <v>2097</v>
      </c>
      <c r="D370" s="1" t="s">
        <v>3399</v>
      </c>
      <c r="E370" s="1" t="s">
        <v>18509</v>
      </c>
      <c r="F370" s="1" t="s">
        <v>20</v>
      </c>
      <c r="G370" s="1" t="s">
        <v>22</v>
      </c>
      <c r="H370" s="1" t="s">
        <v>22</v>
      </c>
      <c r="I370" s="1" t="s">
        <v>22</v>
      </c>
      <c r="J370" s="1" t="s">
        <v>22</v>
      </c>
      <c r="K370" s="1" t="s">
        <v>22</v>
      </c>
      <c r="L370" s="1" t="s">
        <v>21</v>
      </c>
      <c r="M370" s="1" t="s">
        <v>22</v>
      </c>
      <c r="N370" s="1" t="s">
        <v>23</v>
      </c>
      <c r="O370" s="1" t="s">
        <v>41</v>
      </c>
      <c r="P370" s="1" t="s">
        <v>18502</v>
      </c>
      <c r="Q370" s="1" t="s">
        <v>34</v>
      </c>
      <c r="R370" s="1" t="s">
        <v>18502</v>
      </c>
      <c r="T370" s="1" t="s">
        <v>29</v>
      </c>
      <c r="U370" s="1" t="s">
        <v>18506</v>
      </c>
      <c r="V370" s="1" t="s">
        <v>24</v>
      </c>
      <c r="W370" s="1" t="s">
        <v>30</v>
      </c>
    </row>
    <row r="371" spans="1:23" x14ac:dyDescent="0.2">
      <c r="A371" s="2" t="str">
        <f>"573.13234"</f>
        <v>573.13234</v>
      </c>
      <c r="B371" s="1" t="s">
        <v>3769</v>
      </c>
      <c r="C371" s="1" t="s">
        <v>2098</v>
      </c>
      <c r="D371" s="1" t="s">
        <v>3399</v>
      </c>
      <c r="E371" s="1" t="s">
        <v>21</v>
      </c>
      <c r="F371" s="1" t="s">
        <v>20</v>
      </c>
      <c r="G371" s="1" t="s">
        <v>22</v>
      </c>
      <c r="H371" s="1" t="s">
        <v>22</v>
      </c>
      <c r="I371" s="1" t="s">
        <v>18510</v>
      </c>
      <c r="J371" s="1" t="s">
        <v>22</v>
      </c>
      <c r="K371" s="1" t="s">
        <v>22</v>
      </c>
      <c r="L371" s="1" t="s">
        <v>21</v>
      </c>
      <c r="M371" s="1" t="s">
        <v>22</v>
      </c>
      <c r="N371" s="1" t="s">
        <v>23</v>
      </c>
      <c r="O371" s="1" t="s">
        <v>18502</v>
      </c>
      <c r="P371" s="1" t="s">
        <v>24</v>
      </c>
      <c r="Q371" s="1" t="s">
        <v>34</v>
      </c>
      <c r="R371" s="1" t="s">
        <v>24</v>
      </c>
      <c r="S371" s="1" t="s">
        <v>28</v>
      </c>
      <c r="T371" s="1" t="s">
        <v>29</v>
      </c>
      <c r="U371" s="1" t="s">
        <v>18506</v>
      </c>
      <c r="V371" s="1" t="s">
        <v>24</v>
      </c>
      <c r="W371" s="1" t="s">
        <v>18518</v>
      </c>
    </row>
    <row r="372" spans="1:23" x14ac:dyDescent="0.2">
      <c r="A372" s="2" t="str">
        <f>"573.13235"</f>
        <v>573.13235</v>
      </c>
      <c r="B372" s="1" t="s">
        <v>3770</v>
      </c>
      <c r="C372" s="1" t="s">
        <v>2099</v>
      </c>
      <c r="D372" s="1" t="s">
        <v>3399</v>
      </c>
      <c r="E372" s="1" t="s">
        <v>40</v>
      </c>
      <c r="F372" s="1" t="s">
        <v>20</v>
      </c>
      <c r="G372" s="1" t="s">
        <v>22</v>
      </c>
      <c r="H372" s="1" t="s">
        <v>22</v>
      </c>
      <c r="I372" s="1" t="s">
        <v>22</v>
      </c>
      <c r="J372" s="1" t="s">
        <v>22</v>
      </c>
      <c r="K372" s="1" t="s">
        <v>22</v>
      </c>
      <c r="L372" s="1" t="s">
        <v>21</v>
      </c>
      <c r="M372" s="1" t="s">
        <v>22</v>
      </c>
      <c r="N372" s="1" t="s">
        <v>23</v>
      </c>
      <c r="O372" s="1" t="s">
        <v>41</v>
      </c>
      <c r="P372" s="1" t="s">
        <v>18502</v>
      </c>
      <c r="Q372" s="1" t="s">
        <v>34</v>
      </c>
      <c r="R372" s="1" t="s">
        <v>24</v>
      </c>
      <c r="T372" s="1" t="s">
        <v>29</v>
      </c>
      <c r="U372" s="1" t="s">
        <v>18506</v>
      </c>
      <c r="V372" s="1" t="s">
        <v>41</v>
      </c>
      <c r="W372" s="1" t="s">
        <v>30</v>
      </c>
    </row>
    <row r="373" spans="1:23" x14ac:dyDescent="0.2">
      <c r="A373" s="2" t="str">
        <f>"573.13236"</f>
        <v>573.13236</v>
      </c>
      <c r="B373" s="1" t="s">
        <v>3771</v>
      </c>
      <c r="C373" s="1" t="s">
        <v>2100</v>
      </c>
      <c r="D373" s="1" t="s">
        <v>3399</v>
      </c>
      <c r="E373" s="1" t="s">
        <v>18509</v>
      </c>
      <c r="F373" s="1" t="s">
        <v>20</v>
      </c>
      <c r="G373" s="1" t="s">
        <v>22</v>
      </c>
      <c r="H373" s="1" t="s">
        <v>22</v>
      </c>
      <c r="I373" s="1" t="s">
        <v>18510</v>
      </c>
      <c r="J373" s="1" t="s">
        <v>22</v>
      </c>
      <c r="K373" s="1" t="s">
        <v>22</v>
      </c>
      <c r="L373" s="1" t="s">
        <v>21</v>
      </c>
      <c r="M373" s="1" t="s">
        <v>22</v>
      </c>
      <c r="N373" s="1" t="s">
        <v>23</v>
      </c>
      <c r="O373" s="1" t="s">
        <v>18506</v>
      </c>
      <c r="P373" s="1" t="s">
        <v>26</v>
      </c>
      <c r="Q373" s="1" t="s">
        <v>34</v>
      </c>
      <c r="R373" s="1" t="s">
        <v>18506</v>
      </c>
      <c r="S373" s="1" t="s">
        <v>28</v>
      </c>
      <c r="T373" s="1" t="s">
        <v>29</v>
      </c>
      <c r="U373" s="1" t="s">
        <v>41</v>
      </c>
      <c r="V373" s="1" t="s">
        <v>24</v>
      </c>
      <c r="W373" s="1" t="s">
        <v>30</v>
      </c>
    </row>
    <row r="374" spans="1:23" x14ac:dyDescent="0.2">
      <c r="A374" s="2" t="str">
        <f>"573.13237"</f>
        <v>573.13237</v>
      </c>
      <c r="B374" s="1" t="s">
        <v>3772</v>
      </c>
      <c r="C374" s="1" t="s">
        <v>2101</v>
      </c>
      <c r="D374" s="1" t="s">
        <v>3399</v>
      </c>
      <c r="E374" s="1" t="s">
        <v>18509</v>
      </c>
      <c r="F374" s="1" t="s">
        <v>20</v>
      </c>
      <c r="G374" s="1" t="s">
        <v>22</v>
      </c>
      <c r="H374" s="1" t="s">
        <v>22</v>
      </c>
      <c r="I374" s="1" t="s">
        <v>22</v>
      </c>
      <c r="J374" s="1" t="s">
        <v>22</v>
      </c>
      <c r="K374" s="1" t="s">
        <v>22</v>
      </c>
      <c r="L374" s="1" t="s">
        <v>21</v>
      </c>
      <c r="M374" s="1" t="s">
        <v>22</v>
      </c>
      <c r="N374" s="1" t="s">
        <v>23</v>
      </c>
      <c r="O374" s="1" t="s">
        <v>18506</v>
      </c>
      <c r="P374" s="1" t="s">
        <v>24</v>
      </c>
      <c r="Q374" s="1" t="s">
        <v>34</v>
      </c>
      <c r="R374" s="1" t="s">
        <v>18502</v>
      </c>
      <c r="T374" s="1" t="s">
        <v>29</v>
      </c>
      <c r="U374" s="1" t="s">
        <v>18506</v>
      </c>
      <c r="V374" s="1" t="s">
        <v>24</v>
      </c>
      <c r="W374" s="1" t="s">
        <v>30</v>
      </c>
    </row>
    <row r="375" spans="1:23" x14ac:dyDescent="0.2">
      <c r="A375" s="2" t="str">
        <f>"573.13238"</f>
        <v>573.13238</v>
      </c>
      <c r="B375" s="1" t="s">
        <v>3773</v>
      </c>
      <c r="C375" s="1" t="s">
        <v>2102</v>
      </c>
      <c r="D375" s="1" t="s">
        <v>3399</v>
      </c>
      <c r="E375" s="1" t="s">
        <v>18509</v>
      </c>
      <c r="F375" s="1" t="s">
        <v>20</v>
      </c>
      <c r="H375" s="1" t="s">
        <v>22</v>
      </c>
      <c r="I375" s="1" t="s">
        <v>26</v>
      </c>
      <c r="J375" s="1" t="s">
        <v>22</v>
      </c>
      <c r="K375" s="1" t="s">
        <v>22</v>
      </c>
      <c r="L375" s="1" t="s">
        <v>21</v>
      </c>
      <c r="M375" s="1" t="s">
        <v>22</v>
      </c>
      <c r="N375" s="1" t="s">
        <v>23</v>
      </c>
      <c r="O375" s="1" t="s">
        <v>41</v>
      </c>
      <c r="P375" s="1" t="s">
        <v>24</v>
      </c>
      <c r="Q375" s="1" t="s">
        <v>34</v>
      </c>
      <c r="R375" s="1" t="s">
        <v>24</v>
      </c>
      <c r="T375" s="1" t="s">
        <v>29</v>
      </c>
      <c r="U375" s="1" t="s">
        <v>18506</v>
      </c>
      <c r="V375" s="1" t="s">
        <v>24</v>
      </c>
      <c r="W375" s="1" t="s">
        <v>18518</v>
      </c>
    </row>
    <row r="376" spans="1:23" x14ac:dyDescent="0.2">
      <c r="A376" s="2" t="str">
        <f>"573.13239"</f>
        <v>573.13239</v>
      </c>
      <c r="B376" s="1" t="s">
        <v>3774</v>
      </c>
      <c r="C376" s="1" t="s">
        <v>2103</v>
      </c>
      <c r="D376" s="1" t="s">
        <v>3399</v>
      </c>
      <c r="E376" s="1" t="s">
        <v>21</v>
      </c>
      <c r="F376" s="1" t="s">
        <v>20</v>
      </c>
      <c r="G376" s="1" t="s">
        <v>22</v>
      </c>
      <c r="H376" s="1" t="s">
        <v>22</v>
      </c>
      <c r="J376" s="1" t="s">
        <v>22</v>
      </c>
      <c r="K376" s="1" t="s">
        <v>22</v>
      </c>
      <c r="L376" s="1" t="s">
        <v>21</v>
      </c>
      <c r="M376" s="1" t="s">
        <v>22</v>
      </c>
      <c r="N376" s="1" t="s">
        <v>23</v>
      </c>
      <c r="O376" s="1" t="s">
        <v>24</v>
      </c>
      <c r="P376" s="1" t="s">
        <v>26</v>
      </c>
      <c r="Q376" s="1" t="s">
        <v>34</v>
      </c>
      <c r="R376" s="1" t="s">
        <v>26</v>
      </c>
      <c r="T376" s="1" t="s">
        <v>29</v>
      </c>
      <c r="U376" s="1" t="s">
        <v>24</v>
      </c>
      <c r="V376" s="1" t="s">
        <v>24</v>
      </c>
      <c r="W376" s="1" t="s">
        <v>30</v>
      </c>
    </row>
    <row r="377" spans="1:23" x14ac:dyDescent="0.2">
      <c r="A377" s="2" t="str">
        <f>"573.13240"</f>
        <v>573.13240</v>
      </c>
      <c r="B377" s="1" t="s">
        <v>3775</v>
      </c>
      <c r="C377" s="1" t="s">
        <v>2104</v>
      </c>
      <c r="D377" s="1" t="s">
        <v>3399</v>
      </c>
      <c r="E377" s="1" t="s">
        <v>21</v>
      </c>
      <c r="F377" s="1" t="s">
        <v>20</v>
      </c>
      <c r="G377" s="1" t="s">
        <v>22</v>
      </c>
      <c r="H377" s="1" t="s">
        <v>22</v>
      </c>
      <c r="I377" s="1" t="s">
        <v>22</v>
      </c>
      <c r="J377" s="1" t="s">
        <v>22</v>
      </c>
      <c r="K377" s="1" t="s">
        <v>22</v>
      </c>
      <c r="L377" s="1" t="s">
        <v>21</v>
      </c>
      <c r="M377" s="1" t="s">
        <v>22</v>
      </c>
      <c r="N377" s="1" t="s">
        <v>23</v>
      </c>
      <c r="O377" s="1" t="s">
        <v>18506</v>
      </c>
      <c r="P377" s="1" t="s">
        <v>24</v>
      </c>
      <c r="Q377" s="1" t="s">
        <v>34</v>
      </c>
      <c r="R377" s="1" t="s">
        <v>24</v>
      </c>
      <c r="T377" s="1" t="s">
        <v>29</v>
      </c>
      <c r="U377" s="1" t="s">
        <v>18506</v>
      </c>
      <c r="V377" s="1" t="s">
        <v>24</v>
      </c>
      <c r="W377" s="1" t="s">
        <v>30</v>
      </c>
    </row>
    <row r="378" spans="1:23" x14ac:dyDescent="0.2">
      <c r="A378" s="2" t="str">
        <f>"573.13241"</f>
        <v>573.13241</v>
      </c>
      <c r="B378" s="1" t="s">
        <v>3776</v>
      </c>
      <c r="C378" s="1" t="s">
        <v>2105</v>
      </c>
      <c r="D378" s="1" t="s">
        <v>3399</v>
      </c>
      <c r="E378" s="1" t="s">
        <v>40</v>
      </c>
      <c r="F378" s="1" t="s">
        <v>20</v>
      </c>
      <c r="G378" s="1" t="s">
        <v>22</v>
      </c>
      <c r="H378" s="1" t="s">
        <v>22</v>
      </c>
      <c r="I378" s="1" t="s">
        <v>18510</v>
      </c>
      <c r="J378" s="1" t="s">
        <v>19</v>
      </c>
      <c r="K378" s="1" t="s">
        <v>22</v>
      </c>
      <c r="L378" s="1" t="s">
        <v>21</v>
      </c>
      <c r="M378" s="1" t="s">
        <v>22</v>
      </c>
      <c r="N378" s="1" t="s">
        <v>18505</v>
      </c>
      <c r="O378" s="1" t="s">
        <v>41</v>
      </c>
      <c r="P378" s="1" t="s">
        <v>26</v>
      </c>
      <c r="Q378" s="1" t="s">
        <v>26</v>
      </c>
      <c r="R378" s="1" t="s">
        <v>26</v>
      </c>
      <c r="S378" s="1" t="s">
        <v>28</v>
      </c>
      <c r="T378" s="1" t="s">
        <v>29</v>
      </c>
      <c r="U378" s="1" t="s">
        <v>41</v>
      </c>
      <c r="V378" s="1" t="s">
        <v>41</v>
      </c>
      <c r="W378" s="1" t="s">
        <v>42</v>
      </c>
    </row>
    <row r="379" spans="1:23" x14ac:dyDescent="0.2">
      <c r="A379" s="2" t="str">
        <f>"573.13242"</f>
        <v>573.13242</v>
      </c>
      <c r="B379" s="1" t="s">
        <v>3777</v>
      </c>
      <c r="C379" s="1" t="s">
        <v>2106</v>
      </c>
      <c r="D379" s="1" t="s">
        <v>3399</v>
      </c>
      <c r="E379" s="1" t="s">
        <v>40</v>
      </c>
      <c r="F379" s="1" t="s">
        <v>36</v>
      </c>
      <c r="G379" s="1" t="s">
        <v>22</v>
      </c>
      <c r="H379" s="1" t="s">
        <v>22</v>
      </c>
      <c r="I379" s="1" t="s">
        <v>18506</v>
      </c>
      <c r="J379" s="1" t="s">
        <v>22</v>
      </c>
      <c r="K379" s="1" t="s">
        <v>22</v>
      </c>
      <c r="L379" s="1" t="s">
        <v>18510</v>
      </c>
      <c r="M379" s="1" t="s">
        <v>22</v>
      </c>
      <c r="N379" s="1" t="s">
        <v>23</v>
      </c>
      <c r="O379" s="1" t="s">
        <v>18506</v>
      </c>
      <c r="P379" s="1" t="s">
        <v>26</v>
      </c>
      <c r="Q379" s="1" t="s">
        <v>34</v>
      </c>
      <c r="R379" s="1" t="s">
        <v>26</v>
      </c>
      <c r="S379" s="1" t="s">
        <v>28</v>
      </c>
      <c r="T379" s="1" t="s">
        <v>37</v>
      </c>
      <c r="U379" s="1" t="s">
        <v>24</v>
      </c>
      <c r="V379" s="1" t="s">
        <v>18506</v>
      </c>
      <c r="W379" s="1" t="s">
        <v>42</v>
      </c>
    </row>
    <row r="380" spans="1:23" x14ac:dyDescent="0.2">
      <c r="A380" s="2" t="str">
        <f>"573.13243"</f>
        <v>573.13243</v>
      </c>
      <c r="B380" s="1" t="s">
        <v>3778</v>
      </c>
      <c r="C380" s="1" t="s">
        <v>2107</v>
      </c>
      <c r="D380" s="1" t="s">
        <v>3399</v>
      </c>
      <c r="E380" s="1" t="s">
        <v>40</v>
      </c>
      <c r="F380" s="1" t="s">
        <v>36</v>
      </c>
      <c r="G380" s="1" t="s">
        <v>22</v>
      </c>
      <c r="H380" s="1" t="s">
        <v>22</v>
      </c>
      <c r="I380" s="1" t="s">
        <v>18505</v>
      </c>
      <c r="J380" s="1" t="s">
        <v>22</v>
      </c>
      <c r="K380" s="1" t="s">
        <v>22</v>
      </c>
      <c r="L380" s="1" t="s">
        <v>18502</v>
      </c>
      <c r="M380" s="1" t="s">
        <v>22</v>
      </c>
      <c r="N380" s="1" t="s">
        <v>23</v>
      </c>
      <c r="O380" s="1" t="s">
        <v>18502</v>
      </c>
      <c r="P380" s="1" t="s">
        <v>26</v>
      </c>
      <c r="Q380" s="1" t="s">
        <v>34</v>
      </c>
      <c r="R380" s="1" t="s">
        <v>26</v>
      </c>
      <c r="T380" s="1" t="s">
        <v>37</v>
      </c>
      <c r="U380" s="1" t="s">
        <v>24</v>
      </c>
      <c r="V380" s="1" t="s">
        <v>18502</v>
      </c>
      <c r="W380" s="1" t="s">
        <v>42</v>
      </c>
    </row>
    <row r="381" spans="1:23" x14ac:dyDescent="0.2">
      <c r="A381" s="2" t="str">
        <f>"573.13244"</f>
        <v>573.13244</v>
      </c>
      <c r="B381" s="1" t="s">
        <v>3779</v>
      </c>
      <c r="C381" s="1" t="s">
        <v>2108</v>
      </c>
      <c r="D381" s="1" t="s">
        <v>3399</v>
      </c>
      <c r="E381" s="1" t="s">
        <v>40</v>
      </c>
      <c r="F381" s="1" t="s">
        <v>20</v>
      </c>
      <c r="G381" s="1" t="s">
        <v>22</v>
      </c>
      <c r="H381" s="1" t="s">
        <v>22</v>
      </c>
      <c r="I381" s="1" t="s">
        <v>22</v>
      </c>
      <c r="J381" s="1" t="s">
        <v>19</v>
      </c>
      <c r="K381" s="1" t="s">
        <v>22</v>
      </c>
      <c r="L381" s="1" t="s">
        <v>21</v>
      </c>
      <c r="M381" s="1" t="s">
        <v>22</v>
      </c>
      <c r="N381" s="1" t="s">
        <v>23</v>
      </c>
      <c r="O381" s="1" t="s">
        <v>41</v>
      </c>
      <c r="P381" s="1" t="s">
        <v>26</v>
      </c>
      <c r="Q381" s="1" t="s">
        <v>34</v>
      </c>
      <c r="R381" s="1" t="s">
        <v>26</v>
      </c>
      <c r="T381" s="1" t="s">
        <v>39</v>
      </c>
      <c r="U381" s="1" t="s">
        <v>24</v>
      </c>
      <c r="V381" s="1" t="s">
        <v>18502</v>
      </c>
      <c r="W381" s="1" t="s">
        <v>30</v>
      </c>
    </row>
    <row r="382" spans="1:23" x14ac:dyDescent="0.2">
      <c r="A382" s="2" t="str">
        <f>"573.13245"</f>
        <v>573.13245</v>
      </c>
      <c r="B382" s="1" t="s">
        <v>3780</v>
      </c>
      <c r="C382" s="1" t="s">
        <v>2109</v>
      </c>
      <c r="D382" s="1" t="s">
        <v>3399</v>
      </c>
      <c r="E382" s="1" t="s">
        <v>40</v>
      </c>
      <c r="F382" s="1" t="s">
        <v>36</v>
      </c>
      <c r="G382" s="1" t="s">
        <v>22</v>
      </c>
      <c r="H382" s="1" t="s">
        <v>22</v>
      </c>
      <c r="I382" s="1" t="s">
        <v>18505</v>
      </c>
      <c r="J382" s="1" t="s">
        <v>22</v>
      </c>
      <c r="K382" s="1" t="s">
        <v>22</v>
      </c>
      <c r="L382" s="1" t="s">
        <v>18509</v>
      </c>
      <c r="M382" s="1" t="s">
        <v>22</v>
      </c>
      <c r="N382" s="1" t="s">
        <v>23</v>
      </c>
      <c r="O382" s="1" t="s">
        <v>18502</v>
      </c>
      <c r="P382" s="1" t="s">
        <v>26</v>
      </c>
      <c r="Q382" s="1" t="s">
        <v>34</v>
      </c>
      <c r="R382" s="1" t="s">
        <v>26</v>
      </c>
      <c r="T382" s="1" t="s">
        <v>37</v>
      </c>
      <c r="U382" s="1" t="s">
        <v>24</v>
      </c>
      <c r="V382" s="1" t="s">
        <v>18502</v>
      </c>
      <c r="W382" s="1" t="s">
        <v>42</v>
      </c>
    </row>
    <row r="383" spans="1:23" x14ac:dyDescent="0.2">
      <c r="A383" s="2" t="str">
        <f>"573.13246"</f>
        <v>573.13246</v>
      </c>
      <c r="B383" s="1" t="s">
        <v>3781</v>
      </c>
      <c r="C383" s="1" t="s">
        <v>2110</v>
      </c>
      <c r="D383" s="1" t="s">
        <v>3399</v>
      </c>
      <c r="E383" s="1" t="s">
        <v>40</v>
      </c>
      <c r="F383" s="1" t="s">
        <v>20</v>
      </c>
      <c r="G383" s="1" t="s">
        <v>22</v>
      </c>
      <c r="H383" s="1" t="s">
        <v>22</v>
      </c>
      <c r="I383" s="1" t="s">
        <v>22</v>
      </c>
      <c r="J383" s="1" t="s">
        <v>19</v>
      </c>
      <c r="K383" s="1" t="s">
        <v>22</v>
      </c>
      <c r="L383" s="1" t="s">
        <v>21</v>
      </c>
      <c r="M383" s="1" t="s">
        <v>22</v>
      </c>
      <c r="N383" s="1" t="s">
        <v>23</v>
      </c>
      <c r="O383" s="1" t="s">
        <v>24</v>
      </c>
      <c r="P383" s="1" t="s">
        <v>26</v>
      </c>
      <c r="Q383" s="1" t="s">
        <v>34</v>
      </c>
      <c r="R383" s="1" t="s">
        <v>26</v>
      </c>
      <c r="T383" s="1" t="s">
        <v>29</v>
      </c>
      <c r="U383" s="1" t="s">
        <v>41</v>
      </c>
      <c r="V383" s="1" t="s">
        <v>18502</v>
      </c>
      <c r="W383" s="1" t="s">
        <v>30</v>
      </c>
    </row>
    <row r="384" spans="1:23" x14ac:dyDescent="0.2">
      <c r="A384" s="2" t="str">
        <f>"573.13247"</f>
        <v>573.13247</v>
      </c>
      <c r="B384" s="1" t="s">
        <v>3782</v>
      </c>
      <c r="C384" s="1" t="s">
        <v>2111</v>
      </c>
      <c r="D384" s="1" t="s">
        <v>3399</v>
      </c>
      <c r="E384" s="1" t="s">
        <v>40</v>
      </c>
      <c r="F384" s="1" t="s">
        <v>20</v>
      </c>
      <c r="G384" s="1" t="s">
        <v>22</v>
      </c>
      <c r="H384" s="1" t="s">
        <v>22</v>
      </c>
      <c r="I384" s="1" t="s">
        <v>26</v>
      </c>
      <c r="J384" s="1" t="s">
        <v>22</v>
      </c>
      <c r="K384" s="1" t="s">
        <v>22</v>
      </c>
      <c r="L384" s="1" t="s">
        <v>21</v>
      </c>
      <c r="M384" s="1" t="s">
        <v>22</v>
      </c>
      <c r="N384" s="1" t="s">
        <v>23</v>
      </c>
      <c r="O384" s="1" t="s">
        <v>41</v>
      </c>
      <c r="P384" s="1" t="s">
        <v>18502</v>
      </c>
      <c r="Q384" s="1" t="s">
        <v>34</v>
      </c>
      <c r="R384" s="1" t="s">
        <v>24</v>
      </c>
      <c r="T384" s="1" t="s">
        <v>29</v>
      </c>
      <c r="U384" s="1" t="s">
        <v>18506</v>
      </c>
      <c r="V384" s="1" t="s">
        <v>41</v>
      </c>
      <c r="W384" s="1" t="s">
        <v>30</v>
      </c>
    </row>
    <row r="385" spans="1:23" x14ac:dyDescent="0.2">
      <c r="A385" s="2" t="str">
        <f>"573.13248"</f>
        <v>573.13248</v>
      </c>
      <c r="B385" s="1" t="s">
        <v>3783</v>
      </c>
      <c r="C385" s="1" t="s">
        <v>2112</v>
      </c>
      <c r="D385" s="1" t="s">
        <v>3399</v>
      </c>
      <c r="E385" s="1" t="s">
        <v>40</v>
      </c>
      <c r="F385" s="1" t="s">
        <v>20</v>
      </c>
      <c r="G385" s="1" t="s">
        <v>22</v>
      </c>
      <c r="H385" s="1" t="s">
        <v>22</v>
      </c>
      <c r="I385" s="1" t="s">
        <v>22</v>
      </c>
      <c r="J385" s="1" t="s">
        <v>18502</v>
      </c>
      <c r="K385" s="1" t="s">
        <v>22</v>
      </c>
      <c r="L385" s="1" t="s">
        <v>21</v>
      </c>
      <c r="M385" s="1" t="s">
        <v>22</v>
      </c>
      <c r="N385" s="1" t="s">
        <v>23</v>
      </c>
      <c r="O385" s="1" t="s">
        <v>24</v>
      </c>
      <c r="P385" s="1" t="s">
        <v>26</v>
      </c>
      <c r="Q385" s="1" t="s">
        <v>34</v>
      </c>
      <c r="R385" s="1" t="s">
        <v>26</v>
      </c>
      <c r="S385" s="1" t="s">
        <v>28</v>
      </c>
      <c r="T385" s="1" t="s">
        <v>29</v>
      </c>
      <c r="U385" s="1" t="s">
        <v>41</v>
      </c>
      <c r="V385" s="1" t="s">
        <v>18502</v>
      </c>
      <c r="W385" s="1" t="s">
        <v>42</v>
      </c>
    </row>
    <row r="386" spans="1:23" x14ac:dyDescent="0.2">
      <c r="A386" s="2" t="str">
        <f>"573.13249"</f>
        <v>573.13249</v>
      </c>
      <c r="B386" s="1" t="s">
        <v>3784</v>
      </c>
      <c r="C386" s="1" t="s">
        <v>2113</v>
      </c>
      <c r="D386" s="1" t="s">
        <v>3399</v>
      </c>
      <c r="E386" s="1" t="s">
        <v>40</v>
      </c>
      <c r="F386" s="1" t="s">
        <v>20</v>
      </c>
      <c r="G386" s="1" t="s">
        <v>22</v>
      </c>
      <c r="H386" s="1" t="s">
        <v>22</v>
      </c>
      <c r="I386" s="1" t="s">
        <v>22</v>
      </c>
      <c r="J386" s="1" t="s">
        <v>18510</v>
      </c>
      <c r="K386" s="1" t="s">
        <v>22</v>
      </c>
      <c r="L386" s="1" t="s">
        <v>21</v>
      </c>
      <c r="M386" s="1" t="s">
        <v>22</v>
      </c>
      <c r="N386" s="1" t="s">
        <v>23</v>
      </c>
      <c r="O386" s="1" t="s">
        <v>41</v>
      </c>
      <c r="P386" s="1" t="s">
        <v>26</v>
      </c>
      <c r="Q386" s="1" t="s">
        <v>34</v>
      </c>
      <c r="R386" s="1" t="s">
        <v>26</v>
      </c>
      <c r="T386" s="1" t="s">
        <v>37</v>
      </c>
      <c r="U386" s="1" t="s">
        <v>18506</v>
      </c>
      <c r="V386" s="1" t="s">
        <v>41</v>
      </c>
      <c r="W386" s="1" t="s">
        <v>42</v>
      </c>
    </row>
    <row r="387" spans="1:23" x14ac:dyDescent="0.2">
      <c r="A387" s="2" t="str">
        <f>"573.13250"</f>
        <v>573.13250</v>
      </c>
      <c r="B387" s="1" t="s">
        <v>3785</v>
      </c>
      <c r="C387" s="1" t="s">
        <v>2114</v>
      </c>
      <c r="D387" s="1" t="s">
        <v>3399</v>
      </c>
      <c r="E387" s="1" t="s">
        <v>40</v>
      </c>
      <c r="F387" s="1" t="s">
        <v>20</v>
      </c>
      <c r="G387" s="1" t="s">
        <v>22</v>
      </c>
      <c r="H387" s="1" t="s">
        <v>22</v>
      </c>
      <c r="I387" s="1" t="s">
        <v>18510</v>
      </c>
      <c r="J387" s="1" t="s">
        <v>22</v>
      </c>
      <c r="K387" s="1" t="s">
        <v>22</v>
      </c>
      <c r="L387" s="1" t="s">
        <v>21</v>
      </c>
      <c r="M387" s="1" t="s">
        <v>22</v>
      </c>
      <c r="N387" s="1" t="s">
        <v>23</v>
      </c>
      <c r="O387" s="1" t="s">
        <v>24</v>
      </c>
      <c r="P387" s="1" t="s">
        <v>26</v>
      </c>
      <c r="Q387" s="1" t="s">
        <v>34</v>
      </c>
      <c r="R387" s="1" t="s">
        <v>26</v>
      </c>
      <c r="S387" s="1" t="s">
        <v>28</v>
      </c>
      <c r="T387" s="1" t="s">
        <v>29</v>
      </c>
      <c r="U387" s="1" t="s">
        <v>24</v>
      </c>
      <c r="V387" s="1" t="s">
        <v>18502</v>
      </c>
      <c r="W387" s="1" t="s">
        <v>42</v>
      </c>
    </row>
    <row r="388" spans="1:23" x14ac:dyDescent="0.2">
      <c r="A388" s="2" t="str">
        <f>"573.13251"</f>
        <v>573.13251</v>
      </c>
      <c r="B388" s="1" t="s">
        <v>3786</v>
      </c>
      <c r="C388" s="1" t="s">
        <v>2115</v>
      </c>
      <c r="D388" s="1" t="s">
        <v>3399</v>
      </c>
      <c r="E388" s="1" t="s">
        <v>40</v>
      </c>
      <c r="F388" s="1" t="s">
        <v>20</v>
      </c>
      <c r="G388" s="1" t="s">
        <v>22</v>
      </c>
      <c r="H388" s="1" t="s">
        <v>22</v>
      </c>
      <c r="I388" s="1" t="s">
        <v>26</v>
      </c>
      <c r="J388" s="1" t="s">
        <v>22</v>
      </c>
      <c r="K388" s="1" t="s">
        <v>22</v>
      </c>
      <c r="L388" s="1" t="s">
        <v>21</v>
      </c>
      <c r="M388" s="1" t="s">
        <v>22</v>
      </c>
      <c r="N388" s="1" t="s">
        <v>23</v>
      </c>
      <c r="O388" s="1" t="s">
        <v>24</v>
      </c>
      <c r="P388" s="1" t="s">
        <v>24</v>
      </c>
      <c r="Q388" s="1" t="s">
        <v>34</v>
      </c>
      <c r="R388" s="1" t="s">
        <v>24</v>
      </c>
      <c r="S388" s="1" t="s">
        <v>28</v>
      </c>
      <c r="T388" s="1" t="s">
        <v>29</v>
      </c>
      <c r="U388" s="1" t="s">
        <v>18502</v>
      </c>
      <c r="V388" s="1" t="s">
        <v>24</v>
      </c>
      <c r="W388" s="1" t="s">
        <v>30</v>
      </c>
    </row>
    <row r="389" spans="1:23" x14ac:dyDescent="0.2">
      <c r="A389" s="2" t="str">
        <f>"573.13252"</f>
        <v>573.13252</v>
      </c>
      <c r="B389" s="1" t="s">
        <v>3787</v>
      </c>
      <c r="C389" s="1" t="s">
        <v>2116</v>
      </c>
      <c r="D389" s="1" t="s">
        <v>3399</v>
      </c>
      <c r="E389" s="1" t="s">
        <v>21</v>
      </c>
      <c r="F389" s="1" t="s">
        <v>20</v>
      </c>
      <c r="G389" s="1" t="s">
        <v>22</v>
      </c>
      <c r="H389" s="1" t="s">
        <v>22</v>
      </c>
      <c r="I389" s="1" t="s">
        <v>22</v>
      </c>
      <c r="J389" s="1" t="s">
        <v>22</v>
      </c>
      <c r="K389" s="1" t="s">
        <v>22</v>
      </c>
      <c r="L389" s="1" t="s">
        <v>21</v>
      </c>
      <c r="M389" s="1" t="s">
        <v>22</v>
      </c>
      <c r="N389" s="1" t="s">
        <v>23</v>
      </c>
      <c r="O389" s="1" t="s">
        <v>24</v>
      </c>
      <c r="P389" s="1" t="s">
        <v>24</v>
      </c>
      <c r="Q389" s="1" t="s">
        <v>34</v>
      </c>
      <c r="R389" s="1" t="s">
        <v>24</v>
      </c>
      <c r="S389" s="1" t="s">
        <v>28</v>
      </c>
      <c r="T389" s="1" t="s">
        <v>29</v>
      </c>
      <c r="U389" s="1" t="s">
        <v>41</v>
      </c>
      <c r="V389" s="1" t="s">
        <v>24</v>
      </c>
      <c r="W389" s="1" t="s">
        <v>30</v>
      </c>
    </row>
    <row r="390" spans="1:23" x14ac:dyDescent="0.2">
      <c r="A390" s="2" t="str">
        <f>"573.13253"</f>
        <v>573.13253</v>
      </c>
      <c r="B390" s="1" t="s">
        <v>3788</v>
      </c>
      <c r="C390" s="1" t="s">
        <v>2117</v>
      </c>
      <c r="D390" s="1" t="s">
        <v>3399</v>
      </c>
      <c r="E390" s="1" t="s">
        <v>40</v>
      </c>
      <c r="F390" s="1" t="s">
        <v>20</v>
      </c>
      <c r="G390" s="1" t="s">
        <v>22</v>
      </c>
      <c r="H390" s="1" t="s">
        <v>22</v>
      </c>
      <c r="I390" s="1" t="s">
        <v>18510</v>
      </c>
      <c r="J390" s="1" t="s">
        <v>18502</v>
      </c>
      <c r="K390" s="1" t="s">
        <v>22</v>
      </c>
      <c r="L390" s="1" t="s">
        <v>21</v>
      </c>
      <c r="M390" s="1" t="s">
        <v>22</v>
      </c>
      <c r="N390" s="1" t="s">
        <v>23</v>
      </c>
      <c r="O390" s="1" t="s">
        <v>41</v>
      </c>
      <c r="P390" s="1" t="s">
        <v>26</v>
      </c>
      <c r="Q390" s="1" t="s">
        <v>34</v>
      </c>
      <c r="R390" s="1" t="s">
        <v>26</v>
      </c>
      <c r="S390" s="1" t="s">
        <v>28</v>
      </c>
      <c r="T390" s="1" t="s">
        <v>29</v>
      </c>
      <c r="U390" s="1" t="s">
        <v>18506</v>
      </c>
      <c r="V390" s="1" t="s">
        <v>41</v>
      </c>
      <c r="W390" s="1" t="s">
        <v>42</v>
      </c>
    </row>
    <row r="391" spans="1:23" x14ac:dyDescent="0.2">
      <c r="A391" s="2" t="str">
        <f>"573.13254"</f>
        <v>573.13254</v>
      </c>
      <c r="B391" s="1" t="s">
        <v>3789</v>
      </c>
      <c r="C391" s="1" t="s">
        <v>2118</v>
      </c>
      <c r="D391" s="1" t="s">
        <v>3399</v>
      </c>
      <c r="E391" s="1" t="s">
        <v>40</v>
      </c>
      <c r="F391" s="1" t="s">
        <v>20</v>
      </c>
      <c r="G391" s="1" t="s">
        <v>22</v>
      </c>
      <c r="H391" s="1" t="s">
        <v>22</v>
      </c>
      <c r="I391" s="1" t="s">
        <v>22</v>
      </c>
      <c r="J391" s="1" t="s">
        <v>19</v>
      </c>
      <c r="K391" s="1" t="s">
        <v>22</v>
      </c>
      <c r="L391" s="1" t="s">
        <v>21</v>
      </c>
      <c r="M391" s="1" t="s">
        <v>22</v>
      </c>
      <c r="N391" s="1" t="s">
        <v>23</v>
      </c>
      <c r="O391" s="1" t="s">
        <v>24</v>
      </c>
      <c r="P391" s="1" t="s">
        <v>26</v>
      </c>
      <c r="Q391" s="1" t="s">
        <v>34</v>
      </c>
      <c r="R391" s="1" t="s">
        <v>26</v>
      </c>
      <c r="T391" s="1" t="s">
        <v>29</v>
      </c>
      <c r="U391" s="1" t="s">
        <v>18506</v>
      </c>
      <c r="V391" s="1" t="s">
        <v>24</v>
      </c>
      <c r="W391" s="1" t="s">
        <v>30</v>
      </c>
    </row>
    <row r="392" spans="1:23" x14ac:dyDescent="0.2">
      <c r="A392" s="2" t="str">
        <f>"573.13255"</f>
        <v>573.13255</v>
      </c>
      <c r="B392" s="1" t="s">
        <v>3790</v>
      </c>
      <c r="C392" s="1" t="s">
        <v>2119</v>
      </c>
      <c r="D392" s="1" t="s">
        <v>3399</v>
      </c>
      <c r="E392" s="1" t="s">
        <v>18510</v>
      </c>
      <c r="F392" s="1" t="s">
        <v>20</v>
      </c>
      <c r="G392" s="1" t="s">
        <v>22</v>
      </c>
      <c r="H392" s="1" t="s">
        <v>22</v>
      </c>
      <c r="I392" s="1" t="s">
        <v>22</v>
      </c>
      <c r="J392" s="1" t="s">
        <v>22</v>
      </c>
      <c r="K392" s="1" t="s">
        <v>22</v>
      </c>
      <c r="L392" s="1" t="s">
        <v>21</v>
      </c>
      <c r="M392" s="1" t="s">
        <v>22</v>
      </c>
      <c r="N392" s="1" t="s">
        <v>23</v>
      </c>
      <c r="O392" s="1" t="s">
        <v>24</v>
      </c>
      <c r="P392" s="1" t="s">
        <v>24</v>
      </c>
      <c r="Q392" s="1" t="s">
        <v>34</v>
      </c>
      <c r="R392" s="1" t="s">
        <v>18505</v>
      </c>
      <c r="T392" s="1" t="s">
        <v>29</v>
      </c>
      <c r="U392" s="1" t="s">
        <v>18506</v>
      </c>
      <c r="V392" s="1" t="s">
        <v>24</v>
      </c>
      <c r="W392" s="1" t="s">
        <v>30</v>
      </c>
    </row>
    <row r="393" spans="1:23" x14ac:dyDescent="0.2">
      <c r="A393" s="2" t="str">
        <f>"573.13256"</f>
        <v>573.13256</v>
      </c>
      <c r="B393" s="1" t="s">
        <v>3791</v>
      </c>
      <c r="C393" s="1" t="s">
        <v>2120</v>
      </c>
      <c r="D393" s="1" t="s">
        <v>3399</v>
      </c>
      <c r="E393" s="1" t="s">
        <v>40</v>
      </c>
      <c r="F393" s="1" t="s">
        <v>20</v>
      </c>
      <c r="G393" s="1" t="s">
        <v>22</v>
      </c>
      <c r="H393" s="1" t="s">
        <v>22</v>
      </c>
      <c r="I393" s="1" t="s">
        <v>22</v>
      </c>
      <c r="J393" s="1" t="s">
        <v>19</v>
      </c>
      <c r="K393" s="1" t="s">
        <v>22</v>
      </c>
      <c r="L393" s="1" t="s">
        <v>21</v>
      </c>
      <c r="M393" s="1" t="s">
        <v>22</v>
      </c>
      <c r="N393" s="1" t="s">
        <v>23</v>
      </c>
      <c r="O393" s="1" t="s">
        <v>24</v>
      </c>
      <c r="P393" s="1" t="s">
        <v>26</v>
      </c>
      <c r="Q393" s="1" t="s">
        <v>34</v>
      </c>
      <c r="R393" s="1" t="s">
        <v>26</v>
      </c>
      <c r="S393" s="1" t="s">
        <v>28</v>
      </c>
      <c r="T393" s="1" t="s">
        <v>29</v>
      </c>
      <c r="U393" s="1" t="s">
        <v>41</v>
      </c>
      <c r="V393" s="1" t="s">
        <v>24</v>
      </c>
      <c r="W393" s="1" t="s">
        <v>30</v>
      </c>
    </row>
    <row r="394" spans="1:23" x14ac:dyDescent="0.2">
      <c r="A394" s="2" t="str">
        <f>"573.13257"</f>
        <v>573.13257</v>
      </c>
      <c r="B394" s="1" t="s">
        <v>3792</v>
      </c>
      <c r="C394" s="1" t="s">
        <v>2121</v>
      </c>
      <c r="D394" s="1" t="s">
        <v>3399</v>
      </c>
      <c r="E394" s="1" t="s">
        <v>40</v>
      </c>
      <c r="F394" s="1" t="s">
        <v>20</v>
      </c>
      <c r="G394" s="1" t="s">
        <v>22</v>
      </c>
      <c r="H394" s="1" t="s">
        <v>22</v>
      </c>
      <c r="I394" s="1" t="s">
        <v>22</v>
      </c>
      <c r="J394" s="1" t="s">
        <v>22</v>
      </c>
      <c r="K394" s="1" t="s">
        <v>22</v>
      </c>
      <c r="L394" s="1" t="s">
        <v>21</v>
      </c>
      <c r="M394" s="1" t="s">
        <v>22</v>
      </c>
      <c r="N394" s="1" t="s">
        <v>23</v>
      </c>
      <c r="O394" s="1" t="s">
        <v>24</v>
      </c>
      <c r="P394" s="1" t="s">
        <v>24</v>
      </c>
      <c r="Q394" s="1" t="s">
        <v>34</v>
      </c>
      <c r="R394" s="1" t="s">
        <v>24</v>
      </c>
      <c r="S394" s="1" t="s">
        <v>18509</v>
      </c>
      <c r="T394" s="1" t="s">
        <v>29</v>
      </c>
      <c r="U394" s="1" t="s">
        <v>18506</v>
      </c>
      <c r="V394" s="1" t="s">
        <v>41</v>
      </c>
      <c r="W394" s="1" t="s">
        <v>18518</v>
      </c>
    </row>
    <row r="395" spans="1:23" x14ac:dyDescent="0.2">
      <c r="A395" s="2" t="str">
        <f>"573.13258"</f>
        <v>573.13258</v>
      </c>
      <c r="B395" s="1" t="s">
        <v>3793</v>
      </c>
      <c r="C395" s="1" t="s">
        <v>2122</v>
      </c>
      <c r="D395" s="1" t="s">
        <v>3399</v>
      </c>
      <c r="E395" s="1" t="s">
        <v>40</v>
      </c>
      <c r="F395" s="1" t="s">
        <v>20</v>
      </c>
      <c r="G395" s="1" t="s">
        <v>22</v>
      </c>
      <c r="H395" s="1" t="s">
        <v>22</v>
      </c>
      <c r="I395" s="1" t="s">
        <v>22</v>
      </c>
      <c r="J395" s="1" t="s">
        <v>19</v>
      </c>
      <c r="K395" s="1" t="s">
        <v>22</v>
      </c>
      <c r="L395" s="1" t="s">
        <v>21</v>
      </c>
      <c r="M395" s="1" t="s">
        <v>22</v>
      </c>
      <c r="N395" s="1" t="s">
        <v>23</v>
      </c>
      <c r="O395" s="1" t="s">
        <v>24</v>
      </c>
      <c r="P395" s="1" t="s">
        <v>26</v>
      </c>
      <c r="Q395" s="1" t="s">
        <v>26</v>
      </c>
      <c r="R395" s="1" t="s">
        <v>26</v>
      </c>
      <c r="S395" s="1" t="s">
        <v>28</v>
      </c>
      <c r="T395" s="1" t="s">
        <v>29</v>
      </c>
      <c r="U395" s="1" t="s">
        <v>24</v>
      </c>
      <c r="V395" s="1" t="s">
        <v>24</v>
      </c>
      <c r="W395" s="1" t="s">
        <v>30</v>
      </c>
    </row>
    <row r="396" spans="1:23" x14ac:dyDescent="0.2">
      <c r="A396" s="2" t="str">
        <f>"573.13259"</f>
        <v>573.13259</v>
      </c>
      <c r="B396" s="1" t="s">
        <v>3794</v>
      </c>
      <c r="C396" s="1" t="s">
        <v>2123</v>
      </c>
      <c r="D396" s="1" t="s">
        <v>3399</v>
      </c>
      <c r="E396" s="1" t="s">
        <v>40</v>
      </c>
      <c r="F396" s="1" t="s">
        <v>20</v>
      </c>
      <c r="G396" s="1" t="s">
        <v>22</v>
      </c>
      <c r="H396" s="1" t="s">
        <v>22</v>
      </c>
      <c r="I396" s="1" t="s">
        <v>22</v>
      </c>
      <c r="J396" s="1" t="s">
        <v>22</v>
      </c>
      <c r="K396" s="1" t="s">
        <v>22</v>
      </c>
      <c r="L396" s="1" t="s">
        <v>21</v>
      </c>
      <c r="M396" s="1" t="s">
        <v>22</v>
      </c>
      <c r="N396" s="1" t="s">
        <v>23</v>
      </c>
      <c r="O396" s="1" t="s">
        <v>24</v>
      </c>
      <c r="P396" s="1" t="s">
        <v>24</v>
      </c>
      <c r="Q396" s="1" t="s">
        <v>34</v>
      </c>
      <c r="R396" s="1" t="s">
        <v>24</v>
      </c>
      <c r="T396" s="1" t="s">
        <v>29</v>
      </c>
      <c r="U396" s="1" t="s">
        <v>41</v>
      </c>
      <c r="V396" s="1" t="s">
        <v>18502</v>
      </c>
      <c r="W396" s="1" t="s">
        <v>30</v>
      </c>
    </row>
    <row r="397" spans="1:23" x14ac:dyDescent="0.2">
      <c r="A397" s="2" t="str">
        <f>"573.13260"</f>
        <v>573.13260</v>
      </c>
      <c r="B397" s="1" t="s">
        <v>3795</v>
      </c>
      <c r="C397" s="1" t="s">
        <v>2124</v>
      </c>
      <c r="D397" s="1" t="s">
        <v>3399</v>
      </c>
      <c r="E397" s="1" t="s">
        <v>40</v>
      </c>
      <c r="F397" s="1" t="s">
        <v>18515</v>
      </c>
      <c r="G397" s="1" t="s">
        <v>18510</v>
      </c>
      <c r="H397" s="1" t="s">
        <v>22</v>
      </c>
      <c r="I397" s="1" t="s">
        <v>26</v>
      </c>
      <c r="J397" s="1" t="s">
        <v>18510</v>
      </c>
      <c r="K397" s="1" t="s">
        <v>22</v>
      </c>
      <c r="L397" s="1" t="s">
        <v>41</v>
      </c>
      <c r="M397" s="1" t="s">
        <v>18510</v>
      </c>
      <c r="N397" s="1" t="s">
        <v>23</v>
      </c>
      <c r="O397" s="1" t="s">
        <v>41</v>
      </c>
      <c r="P397" s="1" t="s">
        <v>26</v>
      </c>
      <c r="Q397" s="1" t="s">
        <v>34</v>
      </c>
      <c r="R397" s="1" t="s">
        <v>26</v>
      </c>
      <c r="S397" s="1" t="s">
        <v>18509</v>
      </c>
      <c r="T397" s="1" t="s">
        <v>37</v>
      </c>
      <c r="U397" s="1" t="s">
        <v>24</v>
      </c>
      <c r="V397" s="1" t="s">
        <v>41</v>
      </c>
      <c r="W397" s="1" t="s">
        <v>30</v>
      </c>
    </row>
    <row r="398" spans="1:23" x14ac:dyDescent="0.2">
      <c r="A398" s="2" t="str">
        <f>"573.13261"</f>
        <v>573.13261</v>
      </c>
      <c r="B398" s="1" t="s">
        <v>3796</v>
      </c>
      <c r="C398" s="1" t="s">
        <v>2125</v>
      </c>
      <c r="D398" s="1" t="s">
        <v>3399</v>
      </c>
      <c r="E398" s="1" t="s">
        <v>18509</v>
      </c>
      <c r="F398" s="1" t="s">
        <v>20</v>
      </c>
      <c r="G398" s="1" t="s">
        <v>22</v>
      </c>
      <c r="H398" s="1" t="s">
        <v>22</v>
      </c>
      <c r="I398" s="1" t="s">
        <v>22</v>
      </c>
      <c r="J398" s="1" t="s">
        <v>22</v>
      </c>
      <c r="K398" s="1" t="s">
        <v>22</v>
      </c>
      <c r="L398" s="1" t="s">
        <v>21</v>
      </c>
      <c r="M398" s="1" t="s">
        <v>22</v>
      </c>
      <c r="N398" s="1" t="s">
        <v>23</v>
      </c>
      <c r="O398" s="1" t="s">
        <v>41</v>
      </c>
      <c r="P398" s="1" t="s">
        <v>26</v>
      </c>
      <c r="Q398" s="1" t="s">
        <v>34</v>
      </c>
      <c r="R398" s="1" t="s">
        <v>26</v>
      </c>
      <c r="S398" s="1" t="s">
        <v>28</v>
      </c>
      <c r="T398" s="1" t="s">
        <v>29</v>
      </c>
      <c r="U398" s="1" t="s">
        <v>18506</v>
      </c>
      <c r="V398" s="1" t="s">
        <v>24</v>
      </c>
      <c r="W398" s="1" t="s">
        <v>30</v>
      </c>
    </row>
    <row r="399" spans="1:23" x14ac:dyDescent="0.2">
      <c r="A399" s="2" t="str">
        <f>"573.13262"</f>
        <v>573.13262</v>
      </c>
      <c r="B399" s="1" t="s">
        <v>3797</v>
      </c>
      <c r="C399" s="1" t="s">
        <v>2126</v>
      </c>
      <c r="D399" s="1" t="s">
        <v>3399</v>
      </c>
      <c r="E399" s="1" t="s">
        <v>40</v>
      </c>
      <c r="F399" s="1" t="s">
        <v>20</v>
      </c>
      <c r="G399" s="1" t="s">
        <v>22</v>
      </c>
      <c r="H399" s="1" t="s">
        <v>22</v>
      </c>
      <c r="J399" s="1" t="s">
        <v>18502</v>
      </c>
      <c r="K399" s="1" t="s">
        <v>22</v>
      </c>
      <c r="L399" s="1" t="s">
        <v>21</v>
      </c>
      <c r="M399" s="1" t="s">
        <v>22</v>
      </c>
      <c r="N399" s="1" t="s">
        <v>23</v>
      </c>
      <c r="O399" s="1" t="s">
        <v>24</v>
      </c>
      <c r="P399" s="1" t="s">
        <v>26</v>
      </c>
      <c r="Q399" s="1" t="s">
        <v>34</v>
      </c>
      <c r="R399" s="1" t="s">
        <v>26</v>
      </c>
      <c r="T399" s="1" t="s">
        <v>29</v>
      </c>
      <c r="U399" s="1" t="s">
        <v>18502</v>
      </c>
      <c r="V399" s="1" t="s">
        <v>18502</v>
      </c>
      <c r="W399" s="1" t="s">
        <v>42</v>
      </c>
    </row>
    <row r="400" spans="1:23" x14ac:dyDescent="0.2">
      <c r="A400" s="2" t="str">
        <f>"573.13263"</f>
        <v>573.13263</v>
      </c>
      <c r="B400" s="1" t="s">
        <v>3798</v>
      </c>
      <c r="C400" s="1" t="s">
        <v>2127</v>
      </c>
      <c r="D400" s="1" t="s">
        <v>3399</v>
      </c>
      <c r="E400" s="1" t="s">
        <v>40</v>
      </c>
      <c r="F400" s="1" t="s">
        <v>20</v>
      </c>
      <c r="G400" s="1" t="s">
        <v>22</v>
      </c>
      <c r="H400" s="1" t="s">
        <v>22</v>
      </c>
      <c r="I400" s="1" t="s">
        <v>18506</v>
      </c>
      <c r="J400" s="1" t="s">
        <v>22</v>
      </c>
      <c r="K400" s="1" t="s">
        <v>22</v>
      </c>
      <c r="L400" s="1" t="s">
        <v>21</v>
      </c>
      <c r="M400" s="1" t="s">
        <v>22</v>
      </c>
      <c r="N400" s="1" t="s">
        <v>23</v>
      </c>
      <c r="O400" s="1" t="s">
        <v>24</v>
      </c>
      <c r="P400" s="1" t="s">
        <v>26</v>
      </c>
      <c r="Q400" s="1" t="s">
        <v>34</v>
      </c>
      <c r="R400" s="1" t="s">
        <v>26</v>
      </c>
      <c r="S400" s="1" t="s">
        <v>28</v>
      </c>
      <c r="T400" s="1" t="s">
        <v>29</v>
      </c>
      <c r="U400" s="1" t="s">
        <v>24</v>
      </c>
      <c r="V400" s="1" t="s">
        <v>41</v>
      </c>
      <c r="W400" s="1" t="s">
        <v>30</v>
      </c>
    </row>
    <row r="401" spans="1:23" x14ac:dyDescent="0.2">
      <c r="A401" s="2" t="str">
        <f>"573.13264"</f>
        <v>573.13264</v>
      </c>
      <c r="B401" s="1" t="s">
        <v>3799</v>
      </c>
      <c r="C401" s="1" t="s">
        <v>2128</v>
      </c>
      <c r="D401" s="1" t="s">
        <v>3399</v>
      </c>
      <c r="E401" s="1" t="s">
        <v>40</v>
      </c>
      <c r="F401" s="1" t="s">
        <v>20</v>
      </c>
      <c r="G401" s="1" t="s">
        <v>18506</v>
      </c>
      <c r="H401" s="1" t="s">
        <v>22</v>
      </c>
      <c r="I401" s="1" t="s">
        <v>26</v>
      </c>
      <c r="J401" s="1" t="s">
        <v>22</v>
      </c>
      <c r="K401" s="1" t="s">
        <v>22</v>
      </c>
      <c r="L401" s="1" t="s">
        <v>21</v>
      </c>
      <c r="M401" s="1" t="s">
        <v>22</v>
      </c>
      <c r="N401" s="1" t="s">
        <v>23</v>
      </c>
      <c r="O401" s="1" t="s">
        <v>41</v>
      </c>
      <c r="P401" s="1" t="s">
        <v>26</v>
      </c>
      <c r="Q401" s="1" t="s">
        <v>34</v>
      </c>
      <c r="R401" s="1" t="s">
        <v>26</v>
      </c>
      <c r="S401" s="1" t="s">
        <v>28</v>
      </c>
      <c r="T401" s="1" t="s">
        <v>29</v>
      </c>
      <c r="U401" s="1" t="s">
        <v>24</v>
      </c>
      <c r="V401" s="1" t="s">
        <v>41</v>
      </c>
      <c r="W401" s="1" t="s">
        <v>30</v>
      </c>
    </row>
    <row r="402" spans="1:23" x14ac:dyDescent="0.2">
      <c r="A402" s="2" t="str">
        <f>"573.13265"</f>
        <v>573.13265</v>
      </c>
      <c r="B402" s="1" t="s">
        <v>3800</v>
      </c>
      <c r="C402" s="1" t="s">
        <v>2129</v>
      </c>
      <c r="D402" s="1" t="s">
        <v>3399</v>
      </c>
      <c r="E402" s="1" t="s">
        <v>40</v>
      </c>
      <c r="F402" s="1" t="s">
        <v>20</v>
      </c>
      <c r="G402" s="1" t="s">
        <v>22</v>
      </c>
      <c r="H402" s="1" t="s">
        <v>22</v>
      </c>
      <c r="I402" s="1" t="s">
        <v>22</v>
      </c>
      <c r="J402" s="1" t="s">
        <v>22</v>
      </c>
      <c r="K402" s="1" t="s">
        <v>22</v>
      </c>
      <c r="L402" s="1" t="s">
        <v>21</v>
      </c>
      <c r="M402" s="1" t="s">
        <v>22</v>
      </c>
      <c r="N402" s="1" t="s">
        <v>23</v>
      </c>
      <c r="O402" s="1" t="s">
        <v>24</v>
      </c>
      <c r="P402" s="1" t="s">
        <v>26</v>
      </c>
      <c r="Q402" s="1" t="s">
        <v>34</v>
      </c>
      <c r="R402" s="1" t="s">
        <v>26</v>
      </c>
      <c r="S402" s="1" t="s">
        <v>28</v>
      </c>
      <c r="T402" s="1" t="s">
        <v>29</v>
      </c>
      <c r="U402" s="1" t="s">
        <v>24</v>
      </c>
      <c r="V402" s="1" t="s">
        <v>41</v>
      </c>
      <c r="W402" s="1" t="s">
        <v>30</v>
      </c>
    </row>
    <row r="403" spans="1:23" x14ac:dyDescent="0.2">
      <c r="A403" s="2" t="str">
        <f>"573.13266"</f>
        <v>573.13266</v>
      </c>
      <c r="B403" s="1" t="s">
        <v>3801</v>
      </c>
      <c r="C403" s="1" t="s">
        <v>2130</v>
      </c>
      <c r="D403" s="1" t="s">
        <v>3399</v>
      </c>
      <c r="E403" s="1" t="s">
        <v>40</v>
      </c>
      <c r="F403" s="1" t="s">
        <v>20</v>
      </c>
      <c r="G403" s="1" t="s">
        <v>18502</v>
      </c>
      <c r="H403" s="1" t="s">
        <v>22</v>
      </c>
      <c r="I403" s="1" t="s">
        <v>26</v>
      </c>
      <c r="J403" s="1" t="s">
        <v>18502</v>
      </c>
      <c r="K403" s="1" t="s">
        <v>22</v>
      </c>
      <c r="L403" s="1" t="s">
        <v>21</v>
      </c>
      <c r="M403" s="1" t="s">
        <v>22</v>
      </c>
      <c r="N403" s="1" t="s">
        <v>23</v>
      </c>
      <c r="O403" s="1" t="s">
        <v>41</v>
      </c>
      <c r="P403" s="1" t="s">
        <v>26</v>
      </c>
      <c r="Q403" s="1" t="s">
        <v>34</v>
      </c>
      <c r="R403" s="1" t="s">
        <v>26</v>
      </c>
      <c r="T403" s="1" t="s">
        <v>29</v>
      </c>
      <c r="U403" s="1" t="s">
        <v>18506</v>
      </c>
      <c r="V403" s="1" t="s">
        <v>41</v>
      </c>
      <c r="W403" s="1" t="s">
        <v>30</v>
      </c>
    </row>
    <row r="404" spans="1:23" x14ac:dyDescent="0.2">
      <c r="A404" s="2" t="str">
        <f>"573.13267"</f>
        <v>573.13267</v>
      </c>
      <c r="B404" s="1" t="s">
        <v>3802</v>
      </c>
      <c r="C404" s="1" t="s">
        <v>2131</v>
      </c>
      <c r="D404" s="1" t="s">
        <v>3399</v>
      </c>
      <c r="E404" s="1" t="s">
        <v>40</v>
      </c>
      <c r="F404" s="1" t="s">
        <v>20</v>
      </c>
      <c r="G404" s="1" t="s">
        <v>22</v>
      </c>
      <c r="H404" s="1" t="s">
        <v>22</v>
      </c>
      <c r="I404" s="1" t="s">
        <v>22</v>
      </c>
      <c r="J404" s="1" t="s">
        <v>22</v>
      </c>
      <c r="K404" s="1" t="s">
        <v>22</v>
      </c>
      <c r="L404" s="1" t="s">
        <v>21</v>
      </c>
      <c r="M404" s="1" t="s">
        <v>22</v>
      </c>
      <c r="N404" s="1" t="s">
        <v>23</v>
      </c>
      <c r="O404" s="1" t="s">
        <v>24</v>
      </c>
      <c r="P404" s="1" t="s">
        <v>26</v>
      </c>
      <c r="Q404" s="1" t="s">
        <v>34</v>
      </c>
      <c r="R404" s="1" t="s">
        <v>26</v>
      </c>
      <c r="S404" s="1" t="s">
        <v>28</v>
      </c>
      <c r="T404" s="1" t="s">
        <v>29</v>
      </c>
      <c r="U404" s="1" t="s">
        <v>24</v>
      </c>
      <c r="V404" s="1" t="s">
        <v>41</v>
      </c>
      <c r="W404" s="1" t="s">
        <v>30</v>
      </c>
    </row>
    <row r="405" spans="1:23" x14ac:dyDescent="0.2">
      <c r="A405" s="2" t="str">
        <f>"573.13268"</f>
        <v>573.13268</v>
      </c>
      <c r="B405" s="1" t="s">
        <v>3803</v>
      </c>
      <c r="C405" s="1" t="s">
        <v>2132</v>
      </c>
      <c r="D405" s="1" t="s">
        <v>3399</v>
      </c>
      <c r="E405" s="1" t="s">
        <v>40</v>
      </c>
      <c r="F405" s="1" t="s">
        <v>20</v>
      </c>
      <c r="G405" s="1" t="s">
        <v>22</v>
      </c>
      <c r="H405" s="1" t="s">
        <v>22</v>
      </c>
      <c r="I405" s="1" t="s">
        <v>26</v>
      </c>
      <c r="J405" s="1" t="s">
        <v>22</v>
      </c>
      <c r="K405" s="1" t="s">
        <v>22</v>
      </c>
      <c r="L405" s="1" t="s">
        <v>21</v>
      </c>
      <c r="M405" s="1" t="s">
        <v>22</v>
      </c>
      <c r="N405" s="1" t="s">
        <v>23</v>
      </c>
      <c r="O405" s="1" t="s">
        <v>24</v>
      </c>
      <c r="P405" s="1" t="s">
        <v>26</v>
      </c>
      <c r="Q405" s="1" t="s">
        <v>34</v>
      </c>
      <c r="R405" s="1" t="s">
        <v>26</v>
      </c>
      <c r="T405" s="1" t="s">
        <v>29</v>
      </c>
      <c r="U405" s="1" t="s">
        <v>18502</v>
      </c>
      <c r="V405" s="1" t="s">
        <v>41</v>
      </c>
      <c r="W405" s="1" t="s">
        <v>18519</v>
      </c>
    </row>
    <row r="406" spans="1:23" x14ac:dyDescent="0.2">
      <c r="A406" s="2" t="str">
        <f>"573.13269"</f>
        <v>573.13269</v>
      </c>
      <c r="B406" s="1" t="s">
        <v>3804</v>
      </c>
      <c r="C406" s="1" t="s">
        <v>2133</v>
      </c>
      <c r="D406" s="1" t="s">
        <v>3399</v>
      </c>
      <c r="E406" s="1" t="s">
        <v>40</v>
      </c>
      <c r="F406" s="1" t="s">
        <v>20</v>
      </c>
      <c r="G406" s="1" t="s">
        <v>18510</v>
      </c>
      <c r="H406" s="1" t="s">
        <v>22</v>
      </c>
      <c r="I406" s="1" t="s">
        <v>22</v>
      </c>
      <c r="J406" s="1" t="s">
        <v>18510</v>
      </c>
      <c r="K406" s="1" t="s">
        <v>22</v>
      </c>
      <c r="L406" s="1" t="s">
        <v>21</v>
      </c>
      <c r="M406" s="1" t="s">
        <v>22</v>
      </c>
      <c r="N406" s="1" t="s">
        <v>23</v>
      </c>
      <c r="O406" s="1" t="s">
        <v>24</v>
      </c>
      <c r="P406" s="1" t="s">
        <v>26</v>
      </c>
      <c r="Q406" s="1" t="s">
        <v>34</v>
      </c>
      <c r="R406" s="1" t="s">
        <v>26</v>
      </c>
      <c r="T406" s="1" t="s">
        <v>29</v>
      </c>
      <c r="U406" s="1" t="s">
        <v>24</v>
      </c>
      <c r="V406" s="1" t="s">
        <v>24</v>
      </c>
      <c r="W406" s="1" t="s">
        <v>30</v>
      </c>
    </row>
    <row r="407" spans="1:23" x14ac:dyDescent="0.2">
      <c r="A407" s="2" t="str">
        <f>"573.13270"</f>
        <v>573.13270</v>
      </c>
      <c r="B407" s="1" t="s">
        <v>3805</v>
      </c>
      <c r="C407" s="1" t="s">
        <v>2134</v>
      </c>
      <c r="D407" s="1" t="s">
        <v>3399</v>
      </c>
      <c r="E407" s="1" t="s">
        <v>40</v>
      </c>
      <c r="F407" s="1" t="s">
        <v>20</v>
      </c>
      <c r="G407" s="1" t="s">
        <v>22</v>
      </c>
      <c r="H407" s="1" t="s">
        <v>22</v>
      </c>
      <c r="I407" s="1" t="s">
        <v>22</v>
      </c>
      <c r="J407" s="1" t="s">
        <v>18502</v>
      </c>
      <c r="K407" s="1" t="s">
        <v>22</v>
      </c>
      <c r="L407" s="1" t="s">
        <v>21</v>
      </c>
      <c r="M407" s="1" t="s">
        <v>22</v>
      </c>
      <c r="N407" s="1" t="s">
        <v>23</v>
      </c>
      <c r="O407" s="1" t="s">
        <v>24</v>
      </c>
      <c r="P407" s="1" t="s">
        <v>26</v>
      </c>
      <c r="Q407" s="1" t="s">
        <v>34</v>
      </c>
      <c r="R407" s="1" t="s">
        <v>26</v>
      </c>
      <c r="S407" s="1" t="s">
        <v>28</v>
      </c>
      <c r="T407" s="1" t="s">
        <v>29</v>
      </c>
      <c r="U407" s="1" t="s">
        <v>18506</v>
      </c>
      <c r="V407" s="1" t="s">
        <v>18502</v>
      </c>
      <c r="W407" s="1" t="s">
        <v>42</v>
      </c>
    </row>
    <row r="408" spans="1:23" x14ac:dyDescent="0.2">
      <c r="A408" s="2" t="str">
        <f>"573.13271"</f>
        <v>573.13271</v>
      </c>
      <c r="B408" s="1" t="s">
        <v>3806</v>
      </c>
      <c r="C408" s="1" t="s">
        <v>2135</v>
      </c>
      <c r="D408" s="1" t="s">
        <v>3399</v>
      </c>
      <c r="E408" s="1" t="s">
        <v>18510</v>
      </c>
      <c r="F408" s="1" t="s">
        <v>36</v>
      </c>
      <c r="G408" s="1" t="s">
        <v>22</v>
      </c>
      <c r="H408" s="1" t="s">
        <v>22</v>
      </c>
      <c r="I408" s="1" t="s">
        <v>18506</v>
      </c>
      <c r="J408" s="1" t="s">
        <v>22</v>
      </c>
      <c r="K408" s="1" t="s">
        <v>22</v>
      </c>
      <c r="L408" s="1" t="s">
        <v>18509</v>
      </c>
      <c r="M408" s="1" t="s">
        <v>22</v>
      </c>
      <c r="N408" s="1" t="s">
        <v>23</v>
      </c>
      <c r="O408" s="1" t="s">
        <v>41</v>
      </c>
      <c r="P408" s="1" t="s">
        <v>26</v>
      </c>
      <c r="Q408" s="1" t="s">
        <v>34</v>
      </c>
      <c r="R408" s="1" t="s">
        <v>26</v>
      </c>
      <c r="T408" s="1" t="s">
        <v>37</v>
      </c>
      <c r="U408" s="1" t="s">
        <v>18502</v>
      </c>
      <c r="V408" s="1" t="s">
        <v>18502</v>
      </c>
      <c r="W408" s="1" t="s">
        <v>18518</v>
      </c>
    </row>
    <row r="409" spans="1:23" x14ac:dyDescent="0.2">
      <c r="A409" s="2" t="str">
        <f>"573.13272"</f>
        <v>573.13272</v>
      </c>
      <c r="B409" s="1" t="s">
        <v>3807</v>
      </c>
      <c r="C409" s="1" t="s">
        <v>2136</v>
      </c>
      <c r="D409" s="1" t="s">
        <v>3399</v>
      </c>
      <c r="E409" s="1" t="s">
        <v>18510</v>
      </c>
      <c r="F409" s="1" t="s">
        <v>20</v>
      </c>
      <c r="G409" s="1" t="s">
        <v>18506</v>
      </c>
      <c r="H409" s="1" t="s">
        <v>22</v>
      </c>
      <c r="I409" s="1" t="s">
        <v>22</v>
      </c>
      <c r="J409" s="1" t="s">
        <v>19</v>
      </c>
      <c r="K409" s="1" t="s">
        <v>22</v>
      </c>
      <c r="L409" s="1" t="s">
        <v>21</v>
      </c>
      <c r="M409" s="1" t="s">
        <v>22</v>
      </c>
      <c r="N409" s="1" t="s">
        <v>23</v>
      </c>
      <c r="O409" s="1" t="s">
        <v>24</v>
      </c>
      <c r="P409" s="1" t="s">
        <v>26</v>
      </c>
      <c r="Q409" s="1" t="s">
        <v>34</v>
      </c>
      <c r="R409" s="1" t="s">
        <v>26</v>
      </c>
      <c r="S409" s="1" t="s">
        <v>28</v>
      </c>
      <c r="T409" s="1" t="s">
        <v>18516</v>
      </c>
      <c r="U409" s="1" t="s">
        <v>41</v>
      </c>
      <c r="V409" s="1" t="s">
        <v>24</v>
      </c>
      <c r="W409" s="1" t="s">
        <v>30</v>
      </c>
    </row>
    <row r="410" spans="1:23" x14ac:dyDescent="0.2">
      <c r="A410" s="2" t="str">
        <f>"573.13273"</f>
        <v>573.13273</v>
      </c>
      <c r="B410" s="1" t="s">
        <v>3808</v>
      </c>
      <c r="C410" s="1" t="s">
        <v>2137</v>
      </c>
      <c r="D410" s="1" t="s">
        <v>3399</v>
      </c>
      <c r="E410" s="1" t="s">
        <v>18509</v>
      </c>
      <c r="F410" s="1" t="s">
        <v>20</v>
      </c>
      <c r="G410" s="1" t="s">
        <v>22</v>
      </c>
      <c r="H410" s="1" t="s">
        <v>22</v>
      </c>
      <c r="I410" s="1" t="s">
        <v>22</v>
      </c>
      <c r="J410" s="1" t="s">
        <v>22</v>
      </c>
      <c r="K410" s="1" t="s">
        <v>22</v>
      </c>
      <c r="L410" s="1" t="s">
        <v>21</v>
      </c>
      <c r="M410" s="1" t="s">
        <v>22</v>
      </c>
      <c r="N410" s="1" t="s">
        <v>23</v>
      </c>
      <c r="O410" s="1" t="s">
        <v>18506</v>
      </c>
      <c r="P410" s="1" t="s">
        <v>24</v>
      </c>
      <c r="Q410" s="1" t="s">
        <v>34</v>
      </c>
      <c r="R410" s="1" t="s">
        <v>24</v>
      </c>
      <c r="T410" s="1" t="s">
        <v>29</v>
      </c>
      <c r="U410" s="1" t="s">
        <v>18506</v>
      </c>
      <c r="V410" s="1" t="s">
        <v>24</v>
      </c>
      <c r="W410" s="1" t="s">
        <v>30</v>
      </c>
    </row>
    <row r="411" spans="1:23" x14ac:dyDescent="0.2">
      <c r="A411" s="2" t="str">
        <f>"573.13274"</f>
        <v>573.13274</v>
      </c>
      <c r="B411" s="1" t="s">
        <v>3809</v>
      </c>
      <c r="C411" s="1" t="s">
        <v>2138</v>
      </c>
      <c r="D411" s="1" t="s">
        <v>3399</v>
      </c>
      <c r="E411" s="1" t="s">
        <v>40</v>
      </c>
      <c r="F411" s="1" t="s">
        <v>20</v>
      </c>
      <c r="G411" s="1" t="s">
        <v>22</v>
      </c>
      <c r="H411" s="1" t="s">
        <v>22</v>
      </c>
      <c r="I411" s="1" t="s">
        <v>26</v>
      </c>
      <c r="J411" s="1" t="s">
        <v>22</v>
      </c>
      <c r="K411" s="1" t="s">
        <v>22</v>
      </c>
      <c r="L411" s="1" t="s">
        <v>21</v>
      </c>
      <c r="M411" s="1" t="s">
        <v>22</v>
      </c>
      <c r="N411" s="1" t="s">
        <v>23</v>
      </c>
      <c r="O411" s="1" t="s">
        <v>41</v>
      </c>
      <c r="P411" s="1" t="s">
        <v>18502</v>
      </c>
      <c r="Q411" s="1" t="s">
        <v>34</v>
      </c>
      <c r="R411" s="1" t="s">
        <v>24</v>
      </c>
      <c r="T411" s="1" t="s">
        <v>29</v>
      </c>
      <c r="U411" s="1" t="s">
        <v>41</v>
      </c>
      <c r="V411" s="1" t="s">
        <v>41</v>
      </c>
      <c r="W411" s="1" t="s">
        <v>30</v>
      </c>
    </row>
    <row r="412" spans="1:23" x14ac:dyDescent="0.2">
      <c r="A412" s="2" t="str">
        <f>"573.13275"</f>
        <v>573.13275</v>
      </c>
      <c r="B412" s="1" t="s">
        <v>3810</v>
      </c>
      <c r="C412" s="1" t="s">
        <v>2139</v>
      </c>
      <c r="D412" s="1" t="s">
        <v>3399</v>
      </c>
      <c r="E412" s="1" t="s">
        <v>40</v>
      </c>
      <c r="F412" s="1" t="s">
        <v>20</v>
      </c>
      <c r="G412" s="1" t="s">
        <v>22</v>
      </c>
      <c r="H412" s="1" t="s">
        <v>22</v>
      </c>
      <c r="I412" s="1" t="s">
        <v>18502</v>
      </c>
      <c r="J412" s="1" t="s">
        <v>19</v>
      </c>
      <c r="K412" s="1" t="s">
        <v>22</v>
      </c>
      <c r="L412" s="1" t="s">
        <v>21</v>
      </c>
      <c r="M412" s="1" t="s">
        <v>22</v>
      </c>
      <c r="N412" s="1" t="s">
        <v>18507</v>
      </c>
      <c r="O412" s="1" t="s">
        <v>41</v>
      </c>
      <c r="P412" s="1" t="s">
        <v>26</v>
      </c>
      <c r="Q412" s="1" t="s">
        <v>26</v>
      </c>
      <c r="R412" s="1" t="s">
        <v>26</v>
      </c>
      <c r="S412" s="1" t="s">
        <v>28</v>
      </c>
      <c r="T412" s="1" t="s">
        <v>18516</v>
      </c>
      <c r="U412" s="1" t="s">
        <v>41</v>
      </c>
      <c r="V412" s="1" t="s">
        <v>41</v>
      </c>
      <c r="W412" s="1" t="s">
        <v>30</v>
      </c>
    </row>
    <row r="413" spans="1:23" x14ac:dyDescent="0.2">
      <c r="A413" s="2" t="str">
        <f>"573.13276"</f>
        <v>573.13276</v>
      </c>
      <c r="B413" s="1" t="s">
        <v>3811</v>
      </c>
      <c r="C413" s="1" t="s">
        <v>2140</v>
      </c>
      <c r="D413" s="1" t="s">
        <v>3399</v>
      </c>
      <c r="E413" s="1" t="s">
        <v>40</v>
      </c>
      <c r="F413" s="1" t="s">
        <v>20</v>
      </c>
      <c r="G413" s="1" t="s">
        <v>41</v>
      </c>
      <c r="H413" s="1" t="s">
        <v>22</v>
      </c>
      <c r="I413" s="1" t="s">
        <v>26</v>
      </c>
      <c r="J413" s="1" t="s">
        <v>22</v>
      </c>
      <c r="K413" s="1" t="s">
        <v>22</v>
      </c>
      <c r="L413" s="1" t="s">
        <v>21</v>
      </c>
      <c r="M413" s="1" t="s">
        <v>22</v>
      </c>
      <c r="N413" s="1" t="s">
        <v>23</v>
      </c>
      <c r="O413" s="1" t="s">
        <v>24</v>
      </c>
      <c r="P413" s="1" t="s">
        <v>26</v>
      </c>
      <c r="Q413" s="1" t="s">
        <v>34</v>
      </c>
      <c r="R413" s="1" t="s">
        <v>26</v>
      </c>
      <c r="S413" s="1" t="s">
        <v>28</v>
      </c>
      <c r="T413" s="1" t="s">
        <v>29</v>
      </c>
      <c r="U413" s="1" t="s">
        <v>24</v>
      </c>
      <c r="V413" s="1" t="s">
        <v>18502</v>
      </c>
      <c r="W413" s="1" t="s">
        <v>30</v>
      </c>
    </row>
    <row r="414" spans="1:23" x14ac:dyDescent="0.2">
      <c r="A414" s="2" t="str">
        <f>"573.13277"</f>
        <v>573.13277</v>
      </c>
      <c r="B414" s="1" t="s">
        <v>3812</v>
      </c>
      <c r="C414" s="1" t="s">
        <v>2141</v>
      </c>
      <c r="D414" s="1" t="s">
        <v>3399</v>
      </c>
      <c r="E414" s="1" t="s">
        <v>40</v>
      </c>
      <c r="F414" s="1" t="s">
        <v>36</v>
      </c>
      <c r="G414" s="1" t="s">
        <v>22</v>
      </c>
      <c r="H414" s="1" t="s">
        <v>22</v>
      </c>
      <c r="I414" s="1" t="s">
        <v>18506</v>
      </c>
      <c r="J414" s="1" t="s">
        <v>19</v>
      </c>
      <c r="K414" s="1" t="s">
        <v>22</v>
      </c>
      <c r="L414" s="1" t="s">
        <v>18509</v>
      </c>
      <c r="M414" s="1" t="s">
        <v>22</v>
      </c>
      <c r="N414" s="1" t="s">
        <v>18507</v>
      </c>
      <c r="O414" s="1" t="s">
        <v>41</v>
      </c>
      <c r="P414" s="1" t="s">
        <v>26</v>
      </c>
      <c r="Q414" s="1" t="s">
        <v>26</v>
      </c>
      <c r="R414" s="1" t="s">
        <v>26</v>
      </c>
      <c r="T414" s="1" t="s">
        <v>29</v>
      </c>
      <c r="U414" s="1" t="s">
        <v>41</v>
      </c>
      <c r="V414" s="1" t="s">
        <v>41</v>
      </c>
      <c r="W414" s="1" t="s">
        <v>30</v>
      </c>
    </row>
    <row r="415" spans="1:23" x14ac:dyDescent="0.2">
      <c r="A415" s="2" t="str">
        <f>"573.13278"</f>
        <v>573.13278</v>
      </c>
      <c r="B415" s="1" t="s">
        <v>3813</v>
      </c>
      <c r="C415" s="1" t="s">
        <v>2142</v>
      </c>
      <c r="D415" s="1" t="s">
        <v>3399</v>
      </c>
      <c r="E415" s="1" t="s">
        <v>40</v>
      </c>
      <c r="F415" s="1" t="s">
        <v>20</v>
      </c>
      <c r="G415" s="1" t="s">
        <v>22</v>
      </c>
      <c r="H415" s="1" t="s">
        <v>22</v>
      </c>
      <c r="I415" s="1" t="s">
        <v>26</v>
      </c>
      <c r="J415" s="1" t="s">
        <v>22</v>
      </c>
      <c r="K415" s="1" t="s">
        <v>22</v>
      </c>
      <c r="L415" s="1" t="s">
        <v>21</v>
      </c>
      <c r="M415" s="1" t="s">
        <v>22</v>
      </c>
      <c r="N415" s="1" t="s">
        <v>23</v>
      </c>
      <c r="O415" s="1" t="s">
        <v>18506</v>
      </c>
      <c r="P415" s="1" t="s">
        <v>24</v>
      </c>
      <c r="Q415" s="1" t="s">
        <v>34</v>
      </c>
      <c r="R415" s="1" t="s">
        <v>24</v>
      </c>
      <c r="S415" s="1" t="s">
        <v>28</v>
      </c>
      <c r="T415" s="1" t="s">
        <v>29</v>
      </c>
      <c r="U415" s="1" t="s">
        <v>18502</v>
      </c>
      <c r="V415" s="1" t="s">
        <v>18506</v>
      </c>
      <c r="W415" s="1" t="s">
        <v>30</v>
      </c>
    </row>
    <row r="416" spans="1:23" x14ac:dyDescent="0.2">
      <c r="A416" s="2" t="str">
        <f>"573.13279"</f>
        <v>573.13279</v>
      </c>
      <c r="B416" s="1" t="s">
        <v>3814</v>
      </c>
      <c r="C416" s="1" t="s">
        <v>2143</v>
      </c>
      <c r="D416" s="1" t="s">
        <v>3399</v>
      </c>
      <c r="E416" s="1" t="s">
        <v>40</v>
      </c>
      <c r="F416" s="1" t="s">
        <v>36</v>
      </c>
      <c r="G416" s="1" t="s">
        <v>18510</v>
      </c>
      <c r="H416" s="1" t="s">
        <v>22</v>
      </c>
      <c r="I416" s="1" t="s">
        <v>22</v>
      </c>
      <c r="J416" s="1" t="s">
        <v>19</v>
      </c>
      <c r="K416" s="1" t="s">
        <v>18510</v>
      </c>
      <c r="L416" s="1" t="s">
        <v>21</v>
      </c>
      <c r="M416" s="1" t="s">
        <v>22</v>
      </c>
      <c r="N416" s="1" t="s">
        <v>18507</v>
      </c>
      <c r="O416" s="1" t="s">
        <v>24</v>
      </c>
      <c r="P416" s="1" t="s">
        <v>26</v>
      </c>
      <c r="Q416" s="1" t="s">
        <v>26</v>
      </c>
      <c r="R416" s="1" t="s">
        <v>26</v>
      </c>
      <c r="S416" s="1" t="s">
        <v>18508</v>
      </c>
      <c r="T416" s="1" t="s">
        <v>18516</v>
      </c>
      <c r="U416" s="1" t="s">
        <v>41</v>
      </c>
      <c r="V416" s="1" t="s">
        <v>18502</v>
      </c>
      <c r="W416" s="1" t="s">
        <v>42</v>
      </c>
    </row>
    <row r="417" spans="1:23" x14ac:dyDescent="0.2">
      <c r="A417" s="2" t="str">
        <f>"573.13280"</f>
        <v>573.13280</v>
      </c>
      <c r="B417" s="1" t="s">
        <v>3815</v>
      </c>
      <c r="C417" s="1" t="s">
        <v>2144</v>
      </c>
      <c r="D417" s="1" t="s">
        <v>3399</v>
      </c>
      <c r="E417" s="1" t="s">
        <v>40</v>
      </c>
      <c r="F417" s="1" t="s">
        <v>20</v>
      </c>
      <c r="G417" s="1" t="s">
        <v>22</v>
      </c>
      <c r="H417" s="1" t="s">
        <v>22</v>
      </c>
      <c r="I417" s="1" t="s">
        <v>26</v>
      </c>
      <c r="J417" s="1" t="s">
        <v>22</v>
      </c>
      <c r="K417" s="1" t="s">
        <v>22</v>
      </c>
      <c r="L417" s="1" t="s">
        <v>21</v>
      </c>
      <c r="M417" s="1" t="s">
        <v>22</v>
      </c>
      <c r="N417" s="1" t="s">
        <v>23</v>
      </c>
      <c r="O417" s="1" t="s">
        <v>24</v>
      </c>
      <c r="P417" s="1" t="s">
        <v>26</v>
      </c>
      <c r="Q417" s="1" t="s">
        <v>34</v>
      </c>
      <c r="R417" s="1" t="s">
        <v>26</v>
      </c>
      <c r="S417" s="1" t="s">
        <v>28</v>
      </c>
      <c r="T417" s="1" t="s">
        <v>29</v>
      </c>
      <c r="U417" s="1" t="s">
        <v>24</v>
      </c>
      <c r="V417" s="1" t="s">
        <v>41</v>
      </c>
      <c r="W417" s="1" t="s">
        <v>30</v>
      </c>
    </row>
    <row r="418" spans="1:23" x14ac:dyDescent="0.2">
      <c r="A418" s="2" t="str">
        <f>"573.13281"</f>
        <v>573.13281</v>
      </c>
      <c r="B418" s="1" t="s">
        <v>3816</v>
      </c>
      <c r="C418" s="1" t="s">
        <v>2145</v>
      </c>
      <c r="D418" s="1" t="s">
        <v>3399</v>
      </c>
      <c r="E418" s="1" t="s">
        <v>18510</v>
      </c>
      <c r="F418" s="1" t="s">
        <v>20</v>
      </c>
      <c r="G418" s="1" t="s">
        <v>22</v>
      </c>
      <c r="H418" s="1" t="s">
        <v>22</v>
      </c>
      <c r="I418" s="1" t="s">
        <v>22</v>
      </c>
      <c r="J418" s="1" t="s">
        <v>22</v>
      </c>
      <c r="K418" s="1" t="s">
        <v>22</v>
      </c>
      <c r="L418" s="1" t="s">
        <v>21</v>
      </c>
      <c r="M418" s="1" t="s">
        <v>22</v>
      </c>
      <c r="N418" s="1" t="s">
        <v>23</v>
      </c>
      <c r="O418" s="1" t="s">
        <v>41</v>
      </c>
      <c r="P418" s="1" t="s">
        <v>26</v>
      </c>
      <c r="Q418" s="1" t="s">
        <v>34</v>
      </c>
      <c r="R418" s="1" t="s">
        <v>26</v>
      </c>
      <c r="T418" s="1" t="s">
        <v>29</v>
      </c>
      <c r="U418" s="1" t="s">
        <v>18502</v>
      </c>
      <c r="V418" s="1" t="s">
        <v>24</v>
      </c>
      <c r="W418" s="1" t="s">
        <v>18519</v>
      </c>
    </row>
    <row r="419" spans="1:23" x14ac:dyDescent="0.2">
      <c r="A419" s="2" t="str">
        <f>"573.13282"</f>
        <v>573.13282</v>
      </c>
      <c r="B419" s="1" t="s">
        <v>3817</v>
      </c>
      <c r="C419" s="1" t="s">
        <v>2146</v>
      </c>
      <c r="D419" s="1" t="s">
        <v>3399</v>
      </c>
      <c r="E419" s="1" t="s">
        <v>40</v>
      </c>
      <c r="F419" s="1" t="s">
        <v>20</v>
      </c>
      <c r="G419" s="1" t="s">
        <v>22</v>
      </c>
      <c r="H419" s="1" t="s">
        <v>22</v>
      </c>
      <c r="I419" s="1" t="s">
        <v>18510</v>
      </c>
      <c r="J419" s="1" t="s">
        <v>18502</v>
      </c>
      <c r="K419" s="1" t="s">
        <v>22</v>
      </c>
      <c r="L419" s="1" t="s">
        <v>21</v>
      </c>
      <c r="M419" s="1" t="s">
        <v>22</v>
      </c>
      <c r="N419" s="1" t="s">
        <v>23</v>
      </c>
      <c r="O419" s="1" t="s">
        <v>41</v>
      </c>
      <c r="P419" s="1" t="s">
        <v>26</v>
      </c>
      <c r="Q419" s="1" t="s">
        <v>34</v>
      </c>
      <c r="R419" s="1" t="s">
        <v>26</v>
      </c>
      <c r="S419" s="1" t="s">
        <v>28</v>
      </c>
      <c r="T419" s="1" t="s">
        <v>37</v>
      </c>
      <c r="U419" s="1" t="s">
        <v>24</v>
      </c>
      <c r="V419" s="1" t="s">
        <v>18502</v>
      </c>
      <c r="W419" s="1" t="s">
        <v>30</v>
      </c>
    </row>
    <row r="420" spans="1:23" x14ac:dyDescent="0.2">
      <c r="A420" s="2" t="str">
        <f>"573.13283"</f>
        <v>573.13283</v>
      </c>
      <c r="B420" s="1" t="s">
        <v>3818</v>
      </c>
      <c r="C420" s="1" t="s">
        <v>2147</v>
      </c>
      <c r="D420" s="1" t="s">
        <v>3399</v>
      </c>
      <c r="E420" s="1" t="s">
        <v>40</v>
      </c>
      <c r="F420" s="1" t="s">
        <v>20</v>
      </c>
      <c r="G420" s="1" t="s">
        <v>22</v>
      </c>
      <c r="H420" s="1" t="s">
        <v>22</v>
      </c>
      <c r="I420" s="1" t="s">
        <v>22</v>
      </c>
      <c r="J420" s="1" t="s">
        <v>19</v>
      </c>
      <c r="K420" s="1" t="s">
        <v>22</v>
      </c>
      <c r="L420" s="1" t="s">
        <v>21</v>
      </c>
      <c r="M420" s="1" t="s">
        <v>22</v>
      </c>
      <c r="N420" s="1" t="s">
        <v>23</v>
      </c>
      <c r="O420" s="1" t="s">
        <v>24</v>
      </c>
      <c r="P420" s="1" t="s">
        <v>26</v>
      </c>
      <c r="Q420" s="1" t="s">
        <v>34</v>
      </c>
      <c r="R420" s="1" t="s">
        <v>26</v>
      </c>
      <c r="S420" s="1" t="s">
        <v>28</v>
      </c>
      <c r="T420" s="1" t="s">
        <v>29</v>
      </c>
      <c r="U420" s="1" t="s">
        <v>18506</v>
      </c>
      <c r="V420" s="1" t="s">
        <v>18502</v>
      </c>
      <c r="W420" s="1" t="s">
        <v>42</v>
      </c>
    </row>
    <row r="421" spans="1:23" x14ac:dyDescent="0.2">
      <c r="A421" s="2" t="str">
        <f>"573.13284"</f>
        <v>573.13284</v>
      </c>
      <c r="B421" s="1" t="s">
        <v>3819</v>
      </c>
      <c r="C421" s="1" t="s">
        <v>2148</v>
      </c>
      <c r="D421" s="1" t="s">
        <v>3399</v>
      </c>
      <c r="E421" s="1" t="s">
        <v>40</v>
      </c>
      <c r="F421" s="1" t="s">
        <v>20</v>
      </c>
      <c r="G421" s="1" t="s">
        <v>18510</v>
      </c>
      <c r="H421" s="1" t="s">
        <v>22</v>
      </c>
      <c r="I421" s="1" t="s">
        <v>18510</v>
      </c>
      <c r="J421" s="1" t="s">
        <v>19</v>
      </c>
      <c r="K421" s="1" t="s">
        <v>18506</v>
      </c>
      <c r="L421" s="1" t="s">
        <v>21</v>
      </c>
      <c r="M421" s="1" t="s">
        <v>22</v>
      </c>
      <c r="N421" s="1" t="s">
        <v>23</v>
      </c>
      <c r="O421" s="1" t="s">
        <v>24</v>
      </c>
      <c r="P421" s="1" t="s">
        <v>26</v>
      </c>
      <c r="Q421" s="1" t="s">
        <v>34</v>
      </c>
      <c r="R421" s="1" t="s">
        <v>26</v>
      </c>
      <c r="T421" s="1" t="s">
        <v>18515</v>
      </c>
      <c r="U421" s="1" t="s">
        <v>24</v>
      </c>
      <c r="V421" s="1" t="s">
        <v>18502</v>
      </c>
      <c r="W421" s="1" t="s">
        <v>30</v>
      </c>
    </row>
    <row r="422" spans="1:23" x14ac:dyDescent="0.2">
      <c r="A422" s="2" t="str">
        <f>"573.13285"</f>
        <v>573.13285</v>
      </c>
      <c r="B422" s="1" t="s">
        <v>3820</v>
      </c>
      <c r="C422" s="1" t="s">
        <v>2149</v>
      </c>
      <c r="D422" s="1" t="s">
        <v>3399</v>
      </c>
      <c r="E422" s="1" t="s">
        <v>40</v>
      </c>
      <c r="F422" s="1" t="s">
        <v>20</v>
      </c>
      <c r="G422" s="1" t="s">
        <v>22</v>
      </c>
      <c r="H422" s="1" t="s">
        <v>22</v>
      </c>
      <c r="I422" s="1" t="s">
        <v>26</v>
      </c>
      <c r="J422" s="1" t="s">
        <v>22</v>
      </c>
      <c r="K422" s="1" t="s">
        <v>22</v>
      </c>
      <c r="L422" s="1" t="s">
        <v>21</v>
      </c>
      <c r="M422" s="1" t="s">
        <v>22</v>
      </c>
      <c r="N422" s="1" t="s">
        <v>23</v>
      </c>
      <c r="O422" s="1" t="s">
        <v>24</v>
      </c>
      <c r="P422" s="1" t="s">
        <v>26</v>
      </c>
      <c r="Q422" s="1" t="s">
        <v>34</v>
      </c>
      <c r="R422" s="1" t="s">
        <v>26</v>
      </c>
      <c r="S422" s="1" t="s">
        <v>28</v>
      </c>
      <c r="T422" s="1" t="s">
        <v>29</v>
      </c>
      <c r="U422" s="1" t="s">
        <v>18506</v>
      </c>
      <c r="V422" s="1" t="s">
        <v>18502</v>
      </c>
      <c r="W422" s="1" t="s">
        <v>42</v>
      </c>
    </row>
    <row r="423" spans="1:23" x14ac:dyDescent="0.2">
      <c r="A423" s="2" t="str">
        <f>"573.13286"</f>
        <v>573.13286</v>
      </c>
      <c r="B423" s="1" t="s">
        <v>3821</v>
      </c>
      <c r="C423" s="1" t="s">
        <v>2150</v>
      </c>
      <c r="D423" s="1" t="s">
        <v>3399</v>
      </c>
      <c r="E423" s="1" t="s">
        <v>40</v>
      </c>
      <c r="F423" s="1" t="s">
        <v>36</v>
      </c>
      <c r="G423" s="1" t="s">
        <v>41</v>
      </c>
      <c r="H423" s="1" t="s">
        <v>22</v>
      </c>
      <c r="I423" s="1" t="s">
        <v>26</v>
      </c>
      <c r="J423" s="1" t="s">
        <v>19</v>
      </c>
      <c r="K423" s="1" t="s">
        <v>31</v>
      </c>
      <c r="L423" s="1" t="s">
        <v>21</v>
      </c>
      <c r="M423" s="1" t="s">
        <v>22</v>
      </c>
      <c r="N423" s="1" t="s">
        <v>18507</v>
      </c>
      <c r="O423" s="1" t="s">
        <v>24</v>
      </c>
      <c r="P423" s="1" t="s">
        <v>26</v>
      </c>
      <c r="Q423" s="1" t="s">
        <v>26</v>
      </c>
      <c r="R423" s="1" t="s">
        <v>26</v>
      </c>
      <c r="T423" s="1" t="s">
        <v>18516</v>
      </c>
      <c r="U423" s="1" t="s">
        <v>24</v>
      </c>
      <c r="V423" s="1" t="s">
        <v>18506</v>
      </c>
      <c r="W423" s="1" t="s">
        <v>30</v>
      </c>
    </row>
    <row r="424" spans="1:23" x14ac:dyDescent="0.2">
      <c r="A424" s="2" t="str">
        <f>"573.13287"</f>
        <v>573.13287</v>
      </c>
      <c r="B424" s="1" t="s">
        <v>3822</v>
      </c>
      <c r="C424" s="1" t="s">
        <v>2151</v>
      </c>
      <c r="D424" s="1" t="s">
        <v>3399</v>
      </c>
      <c r="E424" s="1" t="s">
        <v>40</v>
      </c>
      <c r="F424" s="1" t="s">
        <v>20</v>
      </c>
      <c r="G424" s="1" t="s">
        <v>22</v>
      </c>
      <c r="H424" s="1" t="s">
        <v>22</v>
      </c>
      <c r="I424" s="1" t="s">
        <v>18510</v>
      </c>
      <c r="J424" s="1" t="s">
        <v>22</v>
      </c>
      <c r="K424" s="1" t="s">
        <v>22</v>
      </c>
      <c r="L424" s="1" t="s">
        <v>21</v>
      </c>
      <c r="M424" s="1" t="s">
        <v>22</v>
      </c>
      <c r="N424" s="1" t="s">
        <v>23</v>
      </c>
      <c r="O424" s="1" t="s">
        <v>24</v>
      </c>
      <c r="P424" s="1" t="s">
        <v>26</v>
      </c>
      <c r="Q424" s="1" t="s">
        <v>18506</v>
      </c>
      <c r="R424" s="1" t="s">
        <v>26</v>
      </c>
      <c r="S424" s="1" t="s">
        <v>28</v>
      </c>
      <c r="T424" s="1" t="s">
        <v>38</v>
      </c>
      <c r="U424" s="1" t="s">
        <v>24</v>
      </c>
      <c r="V424" s="1" t="s">
        <v>24</v>
      </c>
      <c r="W424" s="1" t="s">
        <v>30</v>
      </c>
    </row>
    <row r="425" spans="1:23" x14ac:dyDescent="0.2">
      <c r="A425" s="2" t="str">
        <f>"573.13288"</f>
        <v>573.13288</v>
      </c>
      <c r="B425" s="1" t="s">
        <v>3823</v>
      </c>
      <c r="C425" s="1" t="s">
        <v>2152</v>
      </c>
      <c r="D425" s="1" t="s">
        <v>3399</v>
      </c>
      <c r="E425" s="1" t="s">
        <v>21</v>
      </c>
      <c r="F425" s="1" t="s">
        <v>20</v>
      </c>
      <c r="G425" s="1" t="s">
        <v>22</v>
      </c>
      <c r="H425" s="1" t="s">
        <v>22</v>
      </c>
      <c r="I425" s="1" t="s">
        <v>18510</v>
      </c>
      <c r="J425" s="1" t="s">
        <v>22</v>
      </c>
      <c r="K425" s="1" t="s">
        <v>22</v>
      </c>
      <c r="L425" s="1" t="s">
        <v>21</v>
      </c>
      <c r="M425" s="1" t="s">
        <v>22</v>
      </c>
      <c r="N425" s="1" t="s">
        <v>23</v>
      </c>
      <c r="O425" s="1" t="s">
        <v>41</v>
      </c>
      <c r="P425" s="1" t="s">
        <v>18502</v>
      </c>
      <c r="Q425" s="1" t="s">
        <v>34</v>
      </c>
      <c r="R425" s="1" t="s">
        <v>18502</v>
      </c>
      <c r="S425" s="1" t="s">
        <v>28</v>
      </c>
      <c r="T425" s="1" t="s">
        <v>29</v>
      </c>
      <c r="U425" s="1" t="s">
        <v>18506</v>
      </c>
      <c r="V425" s="1" t="s">
        <v>24</v>
      </c>
      <c r="W425" s="1" t="s">
        <v>30</v>
      </c>
    </row>
    <row r="426" spans="1:23" x14ac:dyDescent="0.2">
      <c r="A426" s="2" t="str">
        <f>"573.13289"</f>
        <v>573.13289</v>
      </c>
      <c r="B426" s="1" t="s">
        <v>3824</v>
      </c>
      <c r="C426" s="1" t="s">
        <v>2153</v>
      </c>
      <c r="D426" s="1" t="s">
        <v>3399</v>
      </c>
      <c r="E426" s="1" t="s">
        <v>40</v>
      </c>
      <c r="F426" s="1" t="s">
        <v>20</v>
      </c>
      <c r="G426" s="1" t="s">
        <v>22</v>
      </c>
      <c r="H426" s="1" t="s">
        <v>22</v>
      </c>
      <c r="I426" s="1" t="s">
        <v>26</v>
      </c>
      <c r="J426" s="1" t="s">
        <v>22</v>
      </c>
      <c r="K426" s="1" t="s">
        <v>22</v>
      </c>
      <c r="L426" s="1" t="s">
        <v>21</v>
      </c>
      <c r="M426" s="1" t="s">
        <v>22</v>
      </c>
      <c r="N426" s="1" t="s">
        <v>23</v>
      </c>
      <c r="O426" s="1" t="s">
        <v>41</v>
      </c>
      <c r="P426" s="1" t="s">
        <v>24</v>
      </c>
      <c r="Q426" s="1" t="s">
        <v>34</v>
      </c>
      <c r="R426" s="1" t="s">
        <v>24</v>
      </c>
      <c r="T426" s="1" t="s">
        <v>29</v>
      </c>
      <c r="U426" s="1" t="s">
        <v>18506</v>
      </c>
      <c r="V426" s="1" t="s">
        <v>41</v>
      </c>
      <c r="W426" s="1" t="s">
        <v>30</v>
      </c>
    </row>
    <row r="427" spans="1:23" x14ac:dyDescent="0.2">
      <c r="A427" s="2" t="str">
        <f>"573.13290"</f>
        <v>573.13290</v>
      </c>
      <c r="B427" s="1" t="s">
        <v>3825</v>
      </c>
      <c r="C427" s="1" t="s">
        <v>2154</v>
      </c>
      <c r="D427" s="1" t="s">
        <v>3399</v>
      </c>
      <c r="E427" s="1" t="s">
        <v>40</v>
      </c>
      <c r="F427" s="1" t="s">
        <v>20</v>
      </c>
      <c r="G427" s="1" t="s">
        <v>22</v>
      </c>
      <c r="H427" s="1" t="s">
        <v>22</v>
      </c>
      <c r="I427" s="1" t="s">
        <v>22</v>
      </c>
      <c r="J427" s="1" t="s">
        <v>22</v>
      </c>
      <c r="K427" s="1" t="s">
        <v>22</v>
      </c>
      <c r="L427" s="1" t="s">
        <v>21</v>
      </c>
      <c r="M427" s="1" t="s">
        <v>22</v>
      </c>
      <c r="N427" s="1" t="s">
        <v>23</v>
      </c>
      <c r="O427" s="1" t="s">
        <v>24</v>
      </c>
      <c r="P427" s="1" t="s">
        <v>24</v>
      </c>
      <c r="Q427" s="1" t="s">
        <v>34</v>
      </c>
      <c r="R427" s="1" t="s">
        <v>24</v>
      </c>
      <c r="S427" s="1" t="s">
        <v>28</v>
      </c>
      <c r="T427" s="1" t="s">
        <v>29</v>
      </c>
      <c r="U427" s="1" t="s">
        <v>18506</v>
      </c>
      <c r="V427" s="1" t="s">
        <v>18502</v>
      </c>
      <c r="W427" s="1" t="s">
        <v>30</v>
      </c>
    </row>
    <row r="428" spans="1:23" x14ac:dyDescent="0.2">
      <c r="A428" s="2" t="str">
        <f>"573.13291"</f>
        <v>573.13291</v>
      </c>
      <c r="B428" s="1" t="s">
        <v>3826</v>
      </c>
      <c r="C428" s="1" t="s">
        <v>2155</v>
      </c>
      <c r="D428" s="1" t="s">
        <v>3399</v>
      </c>
      <c r="E428" s="1" t="s">
        <v>18509</v>
      </c>
      <c r="F428" s="1" t="s">
        <v>20</v>
      </c>
      <c r="G428" s="1" t="s">
        <v>22</v>
      </c>
      <c r="H428" s="1" t="s">
        <v>22</v>
      </c>
      <c r="I428" s="1" t="s">
        <v>26</v>
      </c>
      <c r="J428" s="1" t="s">
        <v>22</v>
      </c>
      <c r="K428" s="1" t="s">
        <v>22</v>
      </c>
      <c r="L428" s="1" t="s">
        <v>21</v>
      </c>
      <c r="M428" s="1" t="s">
        <v>22</v>
      </c>
      <c r="N428" s="1" t="s">
        <v>23</v>
      </c>
      <c r="O428" s="1" t="s">
        <v>24</v>
      </c>
      <c r="P428" s="1" t="s">
        <v>26</v>
      </c>
      <c r="Q428" s="1" t="s">
        <v>34</v>
      </c>
      <c r="R428" s="1" t="s">
        <v>26</v>
      </c>
      <c r="S428" s="1" t="s">
        <v>28</v>
      </c>
      <c r="T428" s="1" t="s">
        <v>29</v>
      </c>
      <c r="U428" s="1" t="s">
        <v>24</v>
      </c>
      <c r="V428" s="1" t="s">
        <v>24</v>
      </c>
      <c r="W428" s="1" t="s">
        <v>30</v>
      </c>
    </row>
    <row r="429" spans="1:23" x14ac:dyDescent="0.2">
      <c r="A429" s="2" t="str">
        <f>"573.13292"</f>
        <v>573.13292</v>
      </c>
      <c r="B429" s="1" t="s">
        <v>3827</v>
      </c>
      <c r="C429" s="1" t="s">
        <v>2156</v>
      </c>
      <c r="D429" s="1" t="s">
        <v>3399</v>
      </c>
      <c r="E429" s="1" t="s">
        <v>40</v>
      </c>
      <c r="F429" s="1" t="s">
        <v>20</v>
      </c>
      <c r="G429" s="1" t="s">
        <v>22</v>
      </c>
      <c r="H429" s="1" t="s">
        <v>22</v>
      </c>
      <c r="I429" s="1" t="s">
        <v>18506</v>
      </c>
      <c r="J429" s="1" t="s">
        <v>22</v>
      </c>
      <c r="K429" s="1" t="s">
        <v>22</v>
      </c>
      <c r="L429" s="1" t="s">
        <v>21</v>
      </c>
      <c r="M429" s="1" t="s">
        <v>22</v>
      </c>
      <c r="N429" s="1" t="s">
        <v>23</v>
      </c>
      <c r="O429" s="1" t="s">
        <v>41</v>
      </c>
      <c r="P429" s="1" t="s">
        <v>18506</v>
      </c>
      <c r="Q429" s="1" t="s">
        <v>34</v>
      </c>
      <c r="R429" s="1" t="s">
        <v>24</v>
      </c>
      <c r="S429" s="1" t="s">
        <v>28</v>
      </c>
      <c r="T429" s="1" t="s">
        <v>29</v>
      </c>
      <c r="U429" s="1" t="s">
        <v>18506</v>
      </c>
      <c r="V429" s="1" t="s">
        <v>41</v>
      </c>
      <c r="W429" s="1" t="s">
        <v>30</v>
      </c>
    </row>
    <row r="430" spans="1:23" x14ac:dyDescent="0.2">
      <c r="A430" s="2" t="str">
        <f>"573.13293"</f>
        <v>573.13293</v>
      </c>
      <c r="B430" s="1" t="s">
        <v>3828</v>
      </c>
      <c r="C430" s="1" t="s">
        <v>2157</v>
      </c>
      <c r="D430" s="1" t="s">
        <v>3399</v>
      </c>
      <c r="E430" s="1" t="s">
        <v>40</v>
      </c>
      <c r="F430" s="1" t="s">
        <v>20</v>
      </c>
      <c r="G430" s="1" t="s">
        <v>22</v>
      </c>
      <c r="H430" s="1" t="s">
        <v>22</v>
      </c>
      <c r="I430" s="1" t="s">
        <v>22</v>
      </c>
      <c r="J430" s="1" t="s">
        <v>18502</v>
      </c>
      <c r="K430" s="1" t="s">
        <v>22</v>
      </c>
      <c r="L430" s="1" t="s">
        <v>21</v>
      </c>
      <c r="M430" s="1" t="s">
        <v>22</v>
      </c>
      <c r="N430" s="1" t="s">
        <v>23</v>
      </c>
      <c r="O430" s="1" t="s">
        <v>41</v>
      </c>
      <c r="P430" s="1" t="s">
        <v>26</v>
      </c>
      <c r="Q430" s="1" t="s">
        <v>34</v>
      </c>
      <c r="R430" s="1" t="s">
        <v>26</v>
      </c>
      <c r="S430" s="1" t="s">
        <v>28</v>
      </c>
      <c r="T430" s="1" t="s">
        <v>18515</v>
      </c>
      <c r="U430" s="1" t="s">
        <v>18506</v>
      </c>
      <c r="V430" s="1" t="s">
        <v>41</v>
      </c>
      <c r="W430" s="1" t="s">
        <v>42</v>
      </c>
    </row>
    <row r="431" spans="1:23" x14ac:dyDescent="0.2">
      <c r="A431" s="2" t="str">
        <f>"573.13294"</f>
        <v>573.13294</v>
      </c>
      <c r="B431" s="1" t="s">
        <v>3829</v>
      </c>
      <c r="C431" s="1" t="s">
        <v>2158</v>
      </c>
      <c r="D431" s="1" t="s">
        <v>3399</v>
      </c>
      <c r="E431" s="1" t="s">
        <v>40</v>
      </c>
      <c r="F431" s="1" t="s">
        <v>20</v>
      </c>
      <c r="G431" s="1" t="s">
        <v>22</v>
      </c>
      <c r="H431" s="1" t="s">
        <v>22</v>
      </c>
      <c r="I431" s="1" t="s">
        <v>22</v>
      </c>
      <c r="J431" s="1" t="s">
        <v>18510</v>
      </c>
      <c r="K431" s="1" t="s">
        <v>22</v>
      </c>
      <c r="L431" s="1" t="s">
        <v>21</v>
      </c>
      <c r="M431" s="1" t="s">
        <v>22</v>
      </c>
      <c r="N431" s="1" t="s">
        <v>23</v>
      </c>
      <c r="O431" s="1" t="s">
        <v>41</v>
      </c>
      <c r="P431" s="1" t="s">
        <v>26</v>
      </c>
      <c r="Q431" s="1" t="s">
        <v>34</v>
      </c>
      <c r="R431" s="1" t="s">
        <v>26</v>
      </c>
      <c r="S431" s="1" t="s">
        <v>28</v>
      </c>
      <c r="T431" s="1" t="s">
        <v>37</v>
      </c>
      <c r="U431" s="1" t="s">
        <v>24</v>
      </c>
      <c r="V431" s="1" t="s">
        <v>41</v>
      </c>
      <c r="W431" s="1" t="s">
        <v>30</v>
      </c>
    </row>
    <row r="432" spans="1:23" x14ac:dyDescent="0.2">
      <c r="A432" s="2" t="str">
        <f>"573.13295"</f>
        <v>573.13295</v>
      </c>
      <c r="B432" s="1" t="s">
        <v>3830</v>
      </c>
      <c r="C432" s="1" t="s">
        <v>2159</v>
      </c>
      <c r="D432" s="1" t="s">
        <v>3399</v>
      </c>
      <c r="E432" s="1" t="s">
        <v>40</v>
      </c>
      <c r="F432" s="1" t="s">
        <v>20</v>
      </c>
      <c r="G432" s="1" t="s">
        <v>18510</v>
      </c>
      <c r="H432" s="1" t="s">
        <v>22</v>
      </c>
      <c r="I432" s="1" t="s">
        <v>18502</v>
      </c>
      <c r="J432" s="1" t="s">
        <v>19</v>
      </c>
      <c r="K432" s="1" t="s">
        <v>18506</v>
      </c>
      <c r="L432" s="1" t="s">
        <v>21</v>
      </c>
      <c r="M432" s="1" t="s">
        <v>22</v>
      </c>
      <c r="N432" s="1" t="s">
        <v>23</v>
      </c>
      <c r="O432" s="1" t="s">
        <v>24</v>
      </c>
      <c r="P432" s="1" t="s">
        <v>26</v>
      </c>
      <c r="Q432" s="1" t="s">
        <v>18506</v>
      </c>
      <c r="R432" s="1" t="s">
        <v>26</v>
      </c>
      <c r="T432" s="1" t="s">
        <v>18515</v>
      </c>
      <c r="U432" s="1" t="s">
        <v>24</v>
      </c>
      <c r="V432" s="1" t="s">
        <v>18502</v>
      </c>
      <c r="W432" s="1" t="s">
        <v>30</v>
      </c>
    </row>
    <row r="433" spans="1:23" x14ac:dyDescent="0.2">
      <c r="A433" s="2" t="str">
        <f>"573.13296"</f>
        <v>573.13296</v>
      </c>
      <c r="B433" s="1" t="s">
        <v>3831</v>
      </c>
      <c r="C433" s="1" t="s">
        <v>2160</v>
      </c>
      <c r="D433" s="1" t="s">
        <v>3399</v>
      </c>
      <c r="E433" s="1" t="s">
        <v>40</v>
      </c>
      <c r="F433" s="1" t="s">
        <v>18515</v>
      </c>
      <c r="G433" s="1" t="s">
        <v>22</v>
      </c>
      <c r="H433" s="1" t="s">
        <v>22</v>
      </c>
      <c r="I433" s="1" t="s">
        <v>26</v>
      </c>
      <c r="J433" s="1" t="s">
        <v>18502</v>
      </c>
      <c r="K433" s="1" t="s">
        <v>18510</v>
      </c>
      <c r="L433" s="1" t="s">
        <v>41</v>
      </c>
      <c r="M433" s="1" t="s">
        <v>18510</v>
      </c>
      <c r="N433" s="1" t="s">
        <v>23</v>
      </c>
      <c r="O433" s="1" t="s">
        <v>18502</v>
      </c>
      <c r="P433" s="1" t="s">
        <v>26</v>
      </c>
      <c r="Q433" s="1" t="s">
        <v>18506</v>
      </c>
      <c r="R433" s="1" t="s">
        <v>26</v>
      </c>
      <c r="T433" s="1" t="s">
        <v>18515</v>
      </c>
      <c r="U433" s="1" t="s">
        <v>18502</v>
      </c>
      <c r="V433" s="1" t="s">
        <v>18502</v>
      </c>
      <c r="W433" s="1" t="s">
        <v>42</v>
      </c>
    </row>
    <row r="434" spans="1:23" x14ac:dyDescent="0.2">
      <c r="A434" s="2" t="str">
        <f>"573.13297"</f>
        <v>573.13297</v>
      </c>
      <c r="B434" s="1" t="s">
        <v>3832</v>
      </c>
      <c r="C434" s="1" t="s">
        <v>2161</v>
      </c>
      <c r="D434" s="1" t="s">
        <v>3399</v>
      </c>
      <c r="E434" s="1" t="s">
        <v>40</v>
      </c>
      <c r="F434" s="1" t="s">
        <v>18515</v>
      </c>
      <c r="G434" s="1" t="s">
        <v>22</v>
      </c>
      <c r="H434" s="1" t="s">
        <v>18510</v>
      </c>
      <c r="I434" s="1" t="s">
        <v>26</v>
      </c>
      <c r="J434" s="1" t="s">
        <v>18510</v>
      </c>
      <c r="K434" s="1" t="s">
        <v>18510</v>
      </c>
      <c r="L434" s="1" t="s">
        <v>41</v>
      </c>
      <c r="M434" s="1" t="s">
        <v>18510</v>
      </c>
      <c r="N434" s="1" t="s">
        <v>23</v>
      </c>
      <c r="O434" s="1" t="s">
        <v>18502</v>
      </c>
      <c r="P434" s="1" t="s">
        <v>26</v>
      </c>
      <c r="Q434" s="1" t="s">
        <v>18506</v>
      </c>
      <c r="R434" s="1" t="s">
        <v>26</v>
      </c>
      <c r="T434" s="1" t="s">
        <v>18515</v>
      </c>
      <c r="U434" s="1" t="s">
        <v>18502</v>
      </c>
      <c r="V434" s="1" t="s">
        <v>18502</v>
      </c>
      <c r="W434" s="1" t="s">
        <v>42</v>
      </c>
    </row>
    <row r="435" spans="1:23" x14ac:dyDescent="0.2">
      <c r="A435" s="2" t="str">
        <f>"573.13298"</f>
        <v>573.13298</v>
      </c>
      <c r="B435" s="1" t="s">
        <v>3833</v>
      </c>
      <c r="C435" s="1" t="s">
        <v>2162</v>
      </c>
      <c r="D435" s="1" t="s">
        <v>3399</v>
      </c>
      <c r="E435" s="1" t="s">
        <v>40</v>
      </c>
      <c r="F435" s="1" t="s">
        <v>20</v>
      </c>
      <c r="G435" s="1" t="s">
        <v>18510</v>
      </c>
      <c r="H435" s="1" t="s">
        <v>22</v>
      </c>
      <c r="I435" s="1" t="s">
        <v>22</v>
      </c>
      <c r="J435" s="1" t="s">
        <v>19</v>
      </c>
      <c r="K435" s="1" t="s">
        <v>18506</v>
      </c>
      <c r="L435" s="1" t="s">
        <v>21</v>
      </c>
      <c r="M435" s="1" t="s">
        <v>22</v>
      </c>
      <c r="N435" s="1" t="s">
        <v>23</v>
      </c>
      <c r="O435" s="1" t="s">
        <v>24</v>
      </c>
      <c r="P435" s="1" t="s">
        <v>26</v>
      </c>
      <c r="Q435" s="1" t="s">
        <v>18506</v>
      </c>
      <c r="R435" s="1" t="s">
        <v>26</v>
      </c>
      <c r="S435" s="1" t="s">
        <v>28</v>
      </c>
      <c r="T435" s="1" t="s">
        <v>18516</v>
      </c>
      <c r="U435" s="1" t="s">
        <v>24</v>
      </c>
      <c r="V435" s="1" t="s">
        <v>24</v>
      </c>
      <c r="W435" s="1" t="s">
        <v>30</v>
      </c>
    </row>
    <row r="436" spans="1:23" x14ac:dyDescent="0.2">
      <c r="A436" s="2" t="str">
        <f>"573.13299"</f>
        <v>573.13299</v>
      </c>
      <c r="B436" s="1" t="s">
        <v>3834</v>
      </c>
      <c r="C436" s="1" t="s">
        <v>2163</v>
      </c>
      <c r="D436" s="1" t="s">
        <v>3399</v>
      </c>
      <c r="E436" s="1" t="s">
        <v>40</v>
      </c>
      <c r="F436" s="1" t="s">
        <v>20</v>
      </c>
      <c r="G436" s="1" t="s">
        <v>22</v>
      </c>
      <c r="H436" s="1" t="s">
        <v>22</v>
      </c>
      <c r="I436" s="1" t="s">
        <v>26</v>
      </c>
      <c r="J436" s="1" t="s">
        <v>22</v>
      </c>
      <c r="K436" s="1" t="s">
        <v>22</v>
      </c>
      <c r="L436" s="1" t="s">
        <v>21</v>
      </c>
      <c r="M436" s="1" t="s">
        <v>22</v>
      </c>
      <c r="N436" s="1" t="s">
        <v>23</v>
      </c>
      <c r="O436" s="1" t="s">
        <v>24</v>
      </c>
      <c r="P436" s="1" t="s">
        <v>26</v>
      </c>
      <c r="Q436" s="1" t="s">
        <v>34</v>
      </c>
      <c r="R436" s="1" t="s">
        <v>26</v>
      </c>
      <c r="S436" s="1" t="s">
        <v>28</v>
      </c>
      <c r="T436" s="1" t="s">
        <v>29</v>
      </c>
      <c r="U436" s="1" t="s">
        <v>24</v>
      </c>
      <c r="V436" s="1" t="s">
        <v>41</v>
      </c>
      <c r="W436" s="1" t="s">
        <v>30</v>
      </c>
    </row>
    <row r="437" spans="1:23" x14ac:dyDescent="0.2">
      <c r="A437" s="2" t="str">
        <f>"573.13300"</f>
        <v>573.13300</v>
      </c>
      <c r="B437" s="1" t="s">
        <v>3835</v>
      </c>
      <c r="C437" s="1" t="s">
        <v>2164</v>
      </c>
      <c r="D437" s="1" t="s">
        <v>3399</v>
      </c>
      <c r="E437" s="1" t="s">
        <v>18510</v>
      </c>
      <c r="F437" s="1" t="s">
        <v>20</v>
      </c>
      <c r="G437" s="1" t="s">
        <v>22</v>
      </c>
      <c r="H437" s="1" t="s">
        <v>22</v>
      </c>
      <c r="I437" s="1" t="s">
        <v>22</v>
      </c>
      <c r="J437" s="1" t="s">
        <v>18502</v>
      </c>
      <c r="K437" s="1" t="s">
        <v>22</v>
      </c>
      <c r="L437" s="1" t="s">
        <v>21</v>
      </c>
      <c r="M437" s="1" t="s">
        <v>22</v>
      </c>
      <c r="N437" s="1" t="s">
        <v>23</v>
      </c>
      <c r="O437" s="1" t="s">
        <v>41</v>
      </c>
      <c r="P437" s="1" t="s">
        <v>26</v>
      </c>
      <c r="Q437" s="1" t="s">
        <v>34</v>
      </c>
      <c r="R437" s="1" t="s">
        <v>26</v>
      </c>
      <c r="S437" s="1" t="s">
        <v>28</v>
      </c>
      <c r="T437" s="1" t="s">
        <v>18515</v>
      </c>
      <c r="U437" s="1" t="s">
        <v>41</v>
      </c>
      <c r="V437" s="1" t="s">
        <v>24</v>
      </c>
      <c r="W437" s="1" t="s">
        <v>30</v>
      </c>
    </row>
    <row r="438" spans="1:23" x14ac:dyDescent="0.2">
      <c r="A438" s="2" t="str">
        <f>"573.13301"</f>
        <v>573.13301</v>
      </c>
      <c r="B438" s="1" t="s">
        <v>3836</v>
      </c>
      <c r="C438" s="1" t="s">
        <v>2165</v>
      </c>
      <c r="D438" s="1" t="s">
        <v>3399</v>
      </c>
      <c r="E438" s="1" t="s">
        <v>40</v>
      </c>
      <c r="F438" s="1" t="s">
        <v>20</v>
      </c>
      <c r="G438" s="1" t="s">
        <v>22</v>
      </c>
      <c r="H438" s="1" t="s">
        <v>22</v>
      </c>
      <c r="I438" s="1" t="s">
        <v>22</v>
      </c>
      <c r="J438" s="1" t="s">
        <v>19</v>
      </c>
      <c r="K438" s="1" t="s">
        <v>22</v>
      </c>
      <c r="L438" s="1" t="s">
        <v>21</v>
      </c>
      <c r="M438" s="1" t="s">
        <v>22</v>
      </c>
      <c r="N438" s="1" t="s">
        <v>23</v>
      </c>
      <c r="O438" s="1" t="s">
        <v>24</v>
      </c>
      <c r="P438" s="1" t="s">
        <v>26</v>
      </c>
      <c r="Q438" s="1" t="s">
        <v>26</v>
      </c>
      <c r="R438" s="1" t="s">
        <v>26</v>
      </c>
      <c r="S438" s="1" t="s">
        <v>18508</v>
      </c>
      <c r="T438" s="1" t="s">
        <v>37</v>
      </c>
      <c r="U438" s="1" t="s">
        <v>24</v>
      </c>
      <c r="V438" s="1" t="s">
        <v>24</v>
      </c>
      <c r="W438" s="1" t="s">
        <v>30</v>
      </c>
    </row>
    <row r="439" spans="1:23" x14ac:dyDescent="0.2">
      <c r="A439" s="2" t="str">
        <f>"573.13302"</f>
        <v>573.13302</v>
      </c>
      <c r="B439" s="1" t="s">
        <v>3837</v>
      </c>
      <c r="C439" s="1" t="s">
        <v>2166</v>
      </c>
      <c r="D439" s="1" t="s">
        <v>3399</v>
      </c>
      <c r="E439" s="1" t="s">
        <v>40</v>
      </c>
      <c r="F439" s="1" t="s">
        <v>20</v>
      </c>
      <c r="G439" s="1" t="s">
        <v>22</v>
      </c>
      <c r="H439" s="1" t="s">
        <v>22</v>
      </c>
      <c r="I439" s="1" t="s">
        <v>18506</v>
      </c>
      <c r="J439" s="1" t="s">
        <v>22</v>
      </c>
      <c r="K439" s="1" t="s">
        <v>22</v>
      </c>
      <c r="L439" s="1" t="s">
        <v>18510</v>
      </c>
      <c r="M439" s="1" t="s">
        <v>22</v>
      </c>
      <c r="N439" s="1" t="s">
        <v>23</v>
      </c>
      <c r="O439" s="1" t="s">
        <v>18506</v>
      </c>
      <c r="P439" s="1" t="s">
        <v>26</v>
      </c>
      <c r="Q439" s="1" t="s">
        <v>34</v>
      </c>
      <c r="R439" s="1" t="s">
        <v>26</v>
      </c>
      <c r="T439" s="1" t="s">
        <v>38</v>
      </c>
      <c r="U439" s="1" t="s">
        <v>24</v>
      </c>
      <c r="V439" s="1" t="s">
        <v>18502</v>
      </c>
      <c r="W439" s="1" t="s">
        <v>18518</v>
      </c>
    </row>
    <row r="440" spans="1:23" x14ac:dyDescent="0.2">
      <c r="A440" s="2" t="str">
        <f>"573.13303"</f>
        <v>573.13303</v>
      </c>
      <c r="B440" s="1" t="s">
        <v>3838</v>
      </c>
      <c r="C440" s="1" t="s">
        <v>2167</v>
      </c>
      <c r="D440" s="1" t="s">
        <v>3399</v>
      </c>
      <c r="E440" s="1" t="s">
        <v>21</v>
      </c>
      <c r="F440" s="1" t="s">
        <v>20</v>
      </c>
      <c r="G440" s="1" t="s">
        <v>22</v>
      </c>
      <c r="H440" s="1" t="s">
        <v>22</v>
      </c>
      <c r="I440" s="1" t="s">
        <v>22</v>
      </c>
      <c r="J440" s="1" t="s">
        <v>22</v>
      </c>
      <c r="K440" s="1" t="s">
        <v>22</v>
      </c>
      <c r="L440" s="1" t="s">
        <v>21</v>
      </c>
      <c r="M440" s="1" t="s">
        <v>22</v>
      </c>
      <c r="N440" s="1" t="s">
        <v>23</v>
      </c>
      <c r="O440" s="1" t="s">
        <v>24</v>
      </c>
      <c r="P440" s="1" t="s">
        <v>24</v>
      </c>
      <c r="Q440" s="1" t="s">
        <v>34</v>
      </c>
      <c r="R440" s="1" t="s">
        <v>24</v>
      </c>
      <c r="S440" s="1" t="s">
        <v>28</v>
      </c>
      <c r="T440" s="1" t="s">
        <v>29</v>
      </c>
      <c r="U440" s="1" t="s">
        <v>18506</v>
      </c>
      <c r="V440" s="1" t="s">
        <v>24</v>
      </c>
      <c r="W440" s="1" t="s">
        <v>30</v>
      </c>
    </row>
    <row r="441" spans="1:23" x14ac:dyDescent="0.2">
      <c r="A441" s="2" t="str">
        <f>"573.13304"</f>
        <v>573.13304</v>
      </c>
      <c r="B441" s="1" t="s">
        <v>3839</v>
      </c>
      <c r="C441" s="1" t="s">
        <v>2168</v>
      </c>
      <c r="D441" s="1" t="s">
        <v>3399</v>
      </c>
      <c r="E441" s="1" t="s">
        <v>40</v>
      </c>
      <c r="F441" s="1" t="s">
        <v>20</v>
      </c>
      <c r="G441" s="1" t="s">
        <v>22</v>
      </c>
      <c r="H441" s="1" t="s">
        <v>22</v>
      </c>
      <c r="I441" s="1" t="s">
        <v>18510</v>
      </c>
      <c r="J441" s="1" t="s">
        <v>19</v>
      </c>
      <c r="K441" s="1" t="s">
        <v>22</v>
      </c>
      <c r="L441" s="1" t="s">
        <v>21</v>
      </c>
      <c r="M441" s="1" t="s">
        <v>22</v>
      </c>
      <c r="N441" s="1" t="s">
        <v>23</v>
      </c>
      <c r="O441" s="1" t="s">
        <v>24</v>
      </c>
      <c r="P441" s="1" t="s">
        <v>26</v>
      </c>
      <c r="Q441" s="1" t="s">
        <v>26</v>
      </c>
      <c r="R441" s="1" t="s">
        <v>26</v>
      </c>
      <c r="S441" s="1" t="s">
        <v>18508</v>
      </c>
      <c r="T441" s="1" t="s">
        <v>38</v>
      </c>
      <c r="U441" s="1" t="s">
        <v>24</v>
      </c>
      <c r="V441" s="1" t="s">
        <v>24</v>
      </c>
      <c r="W441" s="1" t="s">
        <v>30</v>
      </c>
    </row>
    <row r="442" spans="1:23" x14ac:dyDescent="0.2">
      <c r="A442" s="2" t="str">
        <f>"573.13305"</f>
        <v>573.13305</v>
      </c>
      <c r="B442" s="1" t="s">
        <v>3840</v>
      </c>
      <c r="C442" s="1" t="s">
        <v>2169</v>
      </c>
      <c r="D442" s="1" t="s">
        <v>3399</v>
      </c>
      <c r="E442" s="1" t="s">
        <v>40</v>
      </c>
      <c r="F442" s="1" t="s">
        <v>20</v>
      </c>
      <c r="G442" s="1" t="s">
        <v>22</v>
      </c>
      <c r="H442" s="1" t="s">
        <v>22</v>
      </c>
      <c r="I442" s="1" t="s">
        <v>26</v>
      </c>
      <c r="J442" s="1" t="s">
        <v>22</v>
      </c>
      <c r="K442" s="1" t="s">
        <v>22</v>
      </c>
      <c r="L442" s="1" t="s">
        <v>21</v>
      </c>
      <c r="M442" s="1" t="s">
        <v>22</v>
      </c>
      <c r="N442" s="1" t="s">
        <v>23</v>
      </c>
      <c r="O442" s="1" t="s">
        <v>24</v>
      </c>
      <c r="P442" s="1" t="s">
        <v>26</v>
      </c>
      <c r="Q442" s="1" t="s">
        <v>34</v>
      </c>
      <c r="R442" s="1" t="s">
        <v>26</v>
      </c>
      <c r="S442" s="1" t="s">
        <v>28</v>
      </c>
      <c r="T442" s="1" t="s">
        <v>29</v>
      </c>
      <c r="U442" s="1" t="s">
        <v>24</v>
      </c>
      <c r="V442" s="1" t="s">
        <v>41</v>
      </c>
      <c r="W442" s="1" t="s">
        <v>30</v>
      </c>
    </row>
    <row r="443" spans="1:23" x14ac:dyDescent="0.2">
      <c r="A443" s="2" t="str">
        <f>"573.13306"</f>
        <v>573.13306</v>
      </c>
      <c r="B443" s="1" t="s">
        <v>3841</v>
      </c>
      <c r="C443" s="1" t="s">
        <v>2170</v>
      </c>
      <c r="D443" s="1" t="s">
        <v>3399</v>
      </c>
      <c r="E443" s="1" t="s">
        <v>40</v>
      </c>
      <c r="F443" s="1" t="s">
        <v>20</v>
      </c>
      <c r="G443" s="1" t="s">
        <v>22</v>
      </c>
      <c r="H443" s="1" t="s">
        <v>22</v>
      </c>
      <c r="I443" s="1" t="s">
        <v>22</v>
      </c>
      <c r="J443" s="1" t="s">
        <v>18502</v>
      </c>
      <c r="K443" s="1" t="s">
        <v>22</v>
      </c>
      <c r="L443" s="1" t="s">
        <v>21</v>
      </c>
      <c r="M443" s="1" t="s">
        <v>22</v>
      </c>
      <c r="N443" s="1" t="s">
        <v>23</v>
      </c>
      <c r="O443" s="1" t="s">
        <v>24</v>
      </c>
      <c r="P443" s="1" t="s">
        <v>26</v>
      </c>
      <c r="Q443" s="1" t="s">
        <v>34</v>
      </c>
      <c r="R443" s="1" t="s">
        <v>26</v>
      </c>
      <c r="T443" s="1" t="s">
        <v>29</v>
      </c>
      <c r="U443" s="1" t="s">
        <v>24</v>
      </c>
      <c r="V443" s="1" t="s">
        <v>18502</v>
      </c>
      <c r="W443" s="1" t="s">
        <v>30</v>
      </c>
    </row>
    <row r="444" spans="1:23" x14ac:dyDescent="0.2">
      <c r="A444" s="2" t="str">
        <f>"573.13307"</f>
        <v>573.13307</v>
      </c>
      <c r="B444" s="1" t="s">
        <v>3842</v>
      </c>
      <c r="C444" s="1" t="s">
        <v>2171</v>
      </c>
      <c r="D444" s="1" t="s">
        <v>3399</v>
      </c>
      <c r="E444" s="1" t="s">
        <v>21</v>
      </c>
      <c r="F444" s="1" t="s">
        <v>20</v>
      </c>
      <c r="G444" s="1" t="s">
        <v>22</v>
      </c>
      <c r="H444" s="1" t="s">
        <v>22</v>
      </c>
      <c r="I444" s="1" t="s">
        <v>22</v>
      </c>
      <c r="J444" s="1" t="s">
        <v>22</v>
      </c>
      <c r="K444" s="1" t="s">
        <v>22</v>
      </c>
      <c r="L444" s="1" t="s">
        <v>21</v>
      </c>
      <c r="M444" s="1" t="s">
        <v>22</v>
      </c>
      <c r="N444" s="1" t="s">
        <v>23</v>
      </c>
      <c r="O444" s="1" t="s">
        <v>24</v>
      </c>
      <c r="P444" s="1" t="s">
        <v>24</v>
      </c>
      <c r="Q444" s="1" t="s">
        <v>34</v>
      </c>
      <c r="R444" s="1" t="s">
        <v>24</v>
      </c>
      <c r="S444" s="1" t="s">
        <v>28</v>
      </c>
      <c r="T444" s="1" t="s">
        <v>29</v>
      </c>
      <c r="U444" s="1" t="s">
        <v>18506</v>
      </c>
      <c r="V444" s="1" t="s">
        <v>24</v>
      </c>
      <c r="W444" s="1" t="s">
        <v>30</v>
      </c>
    </row>
    <row r="445" spans="1:23" x14ac:dyDescent="0.2">
      <c r="A445" s="2" t="str">
        <f>"573.13308"</f>
        <v>573.13308</v>
      </c>
      <c r="B445" s="1" t="s">
        <v>3843</v>
      </c>
      <c r="C445" s="1" t="s">
        <v>2172</v>
      </c>
      <c r="D445" s="1" t="s">
        <v>3399</v>
      </c>
      <c r="E445" s="1" t="s">
        <v>40</v>
      </c>
      <c r="F445" s="1" t="s">
        <v>20</v>
      </c>
      <c r="G445" s="1" t="s">
        <v>22</v>
      </c>
      <c r="H445" s="1" t="s">
        <v>22</v>
      </c>
      <c r="I445" s="1" t="s">
        <v>22</v>
      </c>
      <c r="J445" s="1" t="s">
        <v>18502</v>
      </c>
      <c r="K445" s="1" t="s">
        <v>22</v>
      </c>
      <c r="L445" s="1" t="s">
        <v>21</v>
      </c>
      <c r="M445" s="1" t="s">
        <v>22</v>
      </c>
      <c r="N445" s="1" t="s">
        <v>23</v>
      </c>
      <c r="O445" s="1" t="s">
        <v>24</v>
      </c>
      <c r="P445" s="1" t="s">
        <v>26</v>
      </c>
      <c r="Q445" s="1" t="s">
        <v>34</v>
      </c>
      <c r="R445" s="1" t="s">
        <v>26</v>
      </c>
      <c r="T445" s="1" t="s">
        <v>29</v>
      </c>
      <c r="U445" s="1" t="s">
        <v>24</v>
      </c>
      <c r="V445" s="1" t="s">
        <v>24</v>
      </c>
      <c r="W445" s="1" t="s">
        <v>30</v>
      </c>
    </row>
    <row r="446" spans="1:23" x14ac:dyDescent="0.2">
      <c r="A446" s="2" t="str">
        <f>"573.13309"</f>
        <v>573.13309</v>
      </c>
      <c r="B446" s="1" t="s">
        <v>3844</v>
      </c>
      <c r="C446" s="1" t="s">
        <v>2173</v>
      </c>
      <c r="D446" s="1" t="s">
        <v>3399</v>
      </c>
      <c r="E446" s="1" t="s">
        <v>40</v>
      </c>
      <c r="F446" s="1" t="s">
        <v>20</v>
      </c>
      <c r="G446" s="1" t="s">
        <v>22</v>
      </c>
      <c r="H446" s="1" t="s">
        <v>22</v>
      </c>
      <c r="I446" s="1" t="s">
        <v>22</v>
      </c>
      <c r="J446" s="1" t="s">
        <v>18502</v>
      </c>
      <c r="K446" s="1" t="s">
        <v>22</v>
      </c>
      <c r="L446" s="1" t="s">
        <v>21</v>
      </c>
      <c r="M446" s="1" t="s">
        <v>22</v>
      </c>
      <c r="N446" s="1" t="s">
        <v>23</v>
      </c>
      <c r="O446" s="1" t="s">
        <v>41</v>
      </c>
      <c r="P446" s="1" t="s">
        <v>26</v>
      </c>
      <c r="Q446" s="1" t="s">
        <v>34</v>
      </c>
      <c r="R446" s="1" t="s">
        <v>26</v>
      </c>
      <c r="T446" s="1" t="s">
        <v>18515</v>
      </c>
      <c r="U446" s="1" t="s">
        <v>41</v>
      </c>
      <c r="V446" s="1" t="s">
        <v>18502</v>
      </c>
      <c r="W446" s="1" t="s">
        <v>30</v>
      </c>
    </row>
    <row r="447" spans="1:23" x14ac:dyDescent="0.2">
      <c r="A447" s="2" t="str">
        <f>"573.13310"</f>
        <v>573.13310</v>
      </c>
      <c r="B447" s="1" t="s">
        <v>3845</v>
      </c>
      <c r="C447" s="1" t="s">
        <v>2174</v>
      </c>
      <c r="D447" s="1" t="s">
        <v>3399</v>
      </c>
      <c r="E447" s="1" t="s">
        <v>40</v>
      </c>
      <c r="F447" s="1" t="s">
        <v>20</v>
      </c>
      <c r="G447" s="1" t="s">
        <v>22</v>
      </c>
      <c r="H447" s="1" t="s">
        <v>22</v>
      </c>
      <c r="I447" s="1" t="s">
        <v>22</v>
      </c>
      <c r="J447" s="1" t="s">
        <v>19</v>
      </c>
      <c r="K447" s="1" t="s">
        <v>22</v>
      </c>
      <c r="L447" s="1" t="s">
        <v>21</v>
      </c>
      <c r="M447" s="1" t="s">
        <v>22</v>
      </c>
      <c r="N447" s="1" t="s">
        <v>23</v>
      </c>
      <c r="O447" s="1" t="s">
        <v>41</v>
      </c>
      <c r="P447" s="1" t="s">
        <v>26</v>
      </c>
      <c r="Q447" s="1" t="s">
        <v>34</v>
      </c>
      <c r="R447" s="1" t="s">
        <v>26</v>
      </c>
      <c r="S447" s="1" t="s">
        <v>28</v>
      </c>
      <c r="T447" s="1" t="s">
        <v>18516</v>
      </c>
      <c r="U447" s="1" t="s">
        <v>24</v>
      </c>
      <c r="V447" s="1" t="s">
        <v>24</v>
      </c>
      <c r="W447" s="1" t="s">
        <v>30</v>
      </c>
    </row>
    <row r="448" spans="1:23" x14ac:dyDescent="0.2">
      <c r="A448" s="2" t="str">
        <f>"573.13311"</f>
        <v>573.13311</v>
      </c>
      <c r="B448" s="1" t="s">
        <v>3846</v>
      </c>
      <c r="C448" s="1" t="s">
        <v>2175</v>
      </c>
      <c r="D448" s="1" t="s">
        <v>3399</v>
      </c>
      <c r="E448" s="1" t="s">
        <v>40</v>
      </c>
      <c r="F448" s="1" t="s">
        <v>20</v>
      </c>
      <c r="G448" s="1" t="s">
        <v>22</v>
      </c>
      <c r="H448" s="1" t="s">
        <v>22</v>
      </c>
      <c r="I448" s="1" t="s">
        <v>22</v>
      </c>
      <c r="J448" s="1" t="s">
        <v>22</v>
      </c>
      <c r="K448" s="1" t="s">
        <v>22</v>
      </c>
      <c r="L448" s="1" t="s">
        <v>21</v>
      </c>
      <c r="M448" s="1" t="s">
        <v>22</v>
      </c>
      <c r="N448" s="1" t="s">
        <v>23</v>
      </c>
      <c r="O448" s="1" t="s">
        <v>24</v>
      </c>
      <c r="P448" s="1" t="s">
        <v>26</v>
      </c>
      <c r="Q448" s="1" t="s">
        <v>34</v>
      </c>
      <c r="R448" s="1" t="s">
        <v>26</v>
      </c>
      <c r="S448" s="1" t="s">
        <v>28</v>
      </c>
      <c r="T448" s="1" t="s">
        <v>29</v>
      </c>
      <c r="U448" s="1" t="s">
        <v>24</v>
      </c>
      <c r="V448" s="1" t="s">
        <v>41</v>
      </c>
      <c r="W448" s="1" t="s">
        <v>30</v>
      </c>
    </row>
    <row r="449" spans="1:23" x14ac:dyDescent="0.2">
      <c r="A449" s="2" t="str">
        <f>"573.13312"</f>
        <v>573.13312</v>
      </c>
      <c r="B449" s="1" t="s">
        <v>3847</v>
      </c>
      <c r="C449" s="1" t="s">
        <v>2176</v>
      </c>
      <c r="D449" s="1" t="s">
        <v>3399</v>
      </c>
      <c r="E449" s="1" t="s">
        <v>40</v>
      </c>
      <c r="F449" s="1" t="s">
        <v>20</v>
      </c>
      <c r="G449" s="1" t="s">
        <v>22</v>
      </c>
      <c r="H449" s="1" t="s">
        <v>22</v>
      </c>
      <c r="I449" s="1" t="s">
        <v>22</v>
      </c>
      <c r="J449" s="1" t="s">
        <v>18502</v>
      </c>
      <c r="K449" s="1" t="s">
        <v>22</v>
      </c>
      <c r="L449" s="1" t="s">
        <v>21</v>
      </c>
      <c r="M449" s="1" t="s">
        <v>22</v>
      </c>
      <c r="N449" s="1" t="s">
        <v>23</v>
      </c>
      <c r="O449" s="1" t="s">
        <v>24</v>
      </c>
      <c r="P449" s="1" t="s">
        <v>26</v>
      </c>
      <c r="Q449" s="1" t="s">
        <v>34</v>
      </c>
      <c r="R449" s="1" t="s">
        <v>26</v>
      </c>
      <c r="T449" s="1" t="s">
        <v>37</v>
      </c>
      <c r="U449" s="1" t="s">
        <v>24</v>
      </c>
      <c r="V449" s="1" t="s">
        <v>18502</v>
      </c>
      <c r="W449" s="1" t="s">
        <v>30</v>
      </c>
    </row>
    <row r="450" spans="1:23" x14ac:dyDescent="0.2">
      <c r="A450" s="2" t="str">
        <f>"573.13313"</f>
        <v>573.13313</v>
      </c>
      <c r="B450" s="1" t="s">
        <v>3848</v>
      </c>
      <c r="C450" s="1" t="s">
        <v>2177</v>
      </c>
      <c r="D450" s="1" t="s">
        <v>3399</v>
      </c>
      <c r="E450" s="1" t="s">
        <v>40</v>
      </c>
      <c r="F450" s="1" t="s">
        <v>20</v>
      </c>
      <c r="G450" s="1" t="s">
        <v>22</v>
      </c>
      <c r="H450" s="1" t="s">
        <v>22</v>
      </c>
      <c r="I450" s="1" t="s">
        <v>18506</v>
      </c>
      <c r="J450" s="1" t="s">
        <v>19</v>
      </c>
      <c r="K450" s="1" t="s">
        <v>22</v>
      </c>
      <c r="L450" s="1" t="s">
        <v>21</v>
      </c>
      <c r="M450" s="1" t="s">
        <v>22</v>
      </c>
      <c r="N450" s="1" t="s">
        <v>23</v>
      </c>
      <c r="O450" s="1" t="s">
        <v>24</v>
      </c>
      <c r="P450" s="1" t="s">
        <v>26</v>
      </c>
      <c r="Q450" s="1" t="s">
        <v>34</v>
      </c>
      <c r="R450" s="1" t="s">
        <v>26</v>
      </c>
      <c r="T450" s="1" t="s">
        <v>29</v>
      </c>
      <c r="U450" s="1" t="s">
        <v>24</v>
      </c>
      <c r="V450" s="1" t="s">
        <v>18502</v>
      </c>
      <c r="W450" s="1" t="s">
        <v>42</v>
      </c>
    </row>
    <row r="451" spans="1:23" x14ac:dyDescent="0.2">
      <c r="A451" s="2" t="str">
        <f>"573.13314"</f>
        <v>573.13314</v>
      </c>
      <c r="B451" s="1" t="s">
        <v>3849</v>
      </c>
      <c r="C451" s="1" t="s">
        <v>2178</v>
      </c>
      <c r="D451" s="1" t="s">
        <v>3399</v>
      </c>
      <c r="E451" s="1" t="s">
        <v>40</v>
      </c>
      <c r="F451" s="1" t="s">
        <v>20</v>
      </c>
      <c r="G451" s="1" t="s">
        <v>22</v>
      </c>
      <c r="H451" s="1" t="s">
        <v>22</v>
      </c>
      <c r="I451" s="1" t="s">
        <v>22</v>
      </c>
      <c r="J451" s="1" t="s">
        <v>18502</v>
      </c>
      <c r="K451" s="1" t="s">
        <v>18510</v>
      </c>
      <c r="L451" s="1" t="s">
        <v>21</v>
      </c>
      <c r="M451" s="1" t="s">
        <v>22</v>
      </c>
      <c r="N451" s="1" t="s">
        <v>23</v>
      </c>
      <c r="O451" s="1" t="s">
        <v>24</v>
      </c>
      <c r="P451" s="1" t="s">
        <v>26</v>
      </c>
      <c r="Q451" s="1" t="s">
        <v>18506</v>
      </c>
      <c r="R451" s="1" t="s">
        <v>26</v>
      </c>
      <c r="T451" s="1" t="s">
        <v>29</v>
      </c>
      <c r="U451" s="1" t="s">
        <v>24</v>
      </c>
      <c r="V451" s="1" t="s">
        <v>18502</v>
      </c>
      <c r="W451" s="1" t="s">
        <v>30</v>
      </c>
    </row>
    <row r="452" spans="1:23" x14ac:dyDescent="0.2">
      <c r="A452" s="2" t="str">
        <f>"573.13315"</f>
        <v>573.13315</v>
      </c>
      <c r="B452" s="1" t="s">
        <v>3850</v>
      </c>
      <c r="C452" s="1" t="s">
        <v>2179</v>
      </c>
      <c r="D452" s="1" t="s">
        <v>3399</v>
      </c>
      <c r="E452" s="1" t="s">
        <v>40</v>
      </c>
      <c r="F452" s="1" t="s">
        <v>20</v>
      </c>
      <c r="G452" s="1" t="s">
        <v>22</v>
      </c>
      <c r="H452" s="1" t="s">
        <v>22</v>
      </c>
      <c r="I452" s="1" t="s">
        <v>22</v>
      </c>
      <c r="J452" s="1" t="s">
        <v>22</v>
      </c>
      <c r="K452" s="1" t="s">
        <v>22</v>
      </c>
      <c r="L452" s="1" t="s">
        <v>21</v>
      </c>
      <c r="M452" s="1" t="s">
        <v>22</v>
      </c>
      <c r="N452" s="1" t="s">
        <v>23</v>
      </c>
      <c r="O452" s="1" t="s">
        <v>24</v>
      </c>
      <c r="P452" s="1" t="s">
        <v>26</v>
      </c>
      <c r="Q452" s="1" t="s">
        <v>34</v>
      </c>
      <c r="R452" s="1" t="s">
        <v>26</v>
      </c>
      <c r="S452" s="1" t="s">
        <v>28</v>
      </c>
      <c r="T452" s="1" t="s">
        <v>29</v>
      </c>
      <c r="U452" s="1" t="s">
        <v>24</v>
      </c>
      <c r="V452" s="1" t="s">
        <v>41</v>
      </c>
      <c r="W452" s="1" t="s">
        <v>30</v>
      </c>
    </row>
    <row r="453" spans="1:23" x14ac:dyDescent="0.2">
      <c r="A453" s="2" t="str">
        <f>"573.13316"</f>
        <v>573.13316</v>
      </c>
      <c r="B453" s="1" t="s">
        <v>3851</v>
      </c>
      <c r="C453" s="1" t="s">
        <v>2180</v>
      </c>
      <c r="D453" s="1" t="s">
        <v>3399</v>
      </c>
      <c r="E453" s="1" t="s">
        <v>40</v>
      </c>
      <c r="F453" s="1" t="s">
        <v>20</v>
      </c>
      <c r="G453" s="1" t="s">
        <v>22</v>
      </c>
      <c r="H453" s="1" t="s">
        <v>22</v>
      </c>
      <c r="I453" s="1" t="s">
        <v>22</v>
      </c>
      <c r="J453" s="1" t="s">
        <v>19</v>
      </c>
      <c r="K453" s="1" t="s">
        <v>22</v>
      </c>
      <c r="L453" s="1" t="s">
        <v>21</v>
      </c>
      <c r="M453" s="1" t="s">
        <v>22</v>
      </c>
      <c r="N453" s="1" t="s">
        <v>23</v>
      </c>
      <c r="O453" s="1" t="s">
        <v>24</v>
      </c>
      <c r="P453" s="1" t="s">
        <v>26</v>
      </c>
      <c r="Q453" s="1" t="s">
        <v>34</v>
      </c>
      <c r="R453" s="1" t="s">
        <v>26</v>
      </c>
      <c r="S453" s="1" t="s">
        <v>28</v>
      </c>
      <c r="T453" s="1" t="s">
        <v>29</v>
      </c>
      <c r="U453" s="1" t="s">
        <v>41</v>
      </c>
      <c r="V453" s="1" t="s">
        <v>18502</v>
      </c>
      <c r="W453" s="1" t="s">
        <v>42</v>
      </c>
    </row>
    <row r="454" spans="1:23" x14ac:dyDescent="0.2">
      <c r="A454" s="2" t="str">
        <f>"573.13317"</f>
        <v>573.13317</v>
      </c>
      <c r="B454" s="1" t="s">
        <v>3852</v>
      </c>
      <c r="C454" s="1" t="s">
        <v>2181</v>
      </c>
      <c r="D454" s="1" t="s">
        <v>3399</v>
      </c>
      <c r="E454" s="1" t="s">
        <v>40</v>
      </c>
      <c r="F454" s="1" t="s">
        <v>20</v>
      </c>
      <c r="G454" s="1" t="s">
        <v>22</v>
      </c>
      <c r="H454" s="1" t="s">
        <v>22</v>
      </c>
      <c r="I454" s="1" t="s">
        <v>22</v>
      </c>
      <c r="J454" s="1" t="s">
        <v>18502</v>
      </c>
      <c r="K454" s="1" t="s">
        <v>22</v>
      </c>
      <c r="L454" s="1" t="s">
        <v>21</v>
      </c>
      <c r="M454" s="1" t="s">
        <v>22</v>
      </c>
      <c r="N454" s="1" t="s">
        <v>23</v>
      </c>
      <c r="O454" s="1" t="s">
        <v>41</v>
      </c>
      <c r="P454" s="1" t="s">
        <v>26</v>
      </c>
      <c r="Q454" s="1" t="s">
        <v>34</v>
      </c>
      <c r="R454" s="1" t="s">
        <v>26</v>
      </c>
      <c r="S454" s="1" t="s">
        <v>28</v>
      </c>
      <c r="T454" s="1" t="s">
        <v>37</v>
      </c>
      <c r="U454" s="1" t="s">
        <v>24</v>
      </c>
      <c r="V454" s="1" t="s">
        <v>41</v>
      </c>
      <c r="W454" s="1" t="s">
        <v>30</v>
      </c>
    </row>
    <row r="455" spans="1:23" x14ac:dyDescent="0.2">
      <c r="A455" s="2" t="str">
        <f>"573.13318"</f>
        <v>573.13318</v>
      </c>
      <c r="B455" s="1" t="s">
        <v>3853</v>
      </c>
      <c r="C455" s="1" t="s">
        <v>2182</v>
      </c>
      <c r="D455" s="1" t="s">
        <v>3399</v>
      </c>
      <c r="E455" s="1" t="s">
        <v>40</v>
      </c>
      <c r="F455" s="1" t="s">
        <v>20</v>
      </c>
      <c r="G455" s="1" t="s">
        <v>18510</v>
      </c>
      <c r="H455" s="1" t="s">
        <v>22</v>
      </c>
      <c r="I455" s="1" t="s">
        <v>18502</v>
      </c>
      <c r="J455" s="1" t="s">
        <v>19</v>
      </c>
      <c r="K455" s="1" t="s">
        <v>22</v>
      </c>
      <c r="L455" s="1" t="s">
        <v>21</v>
      </c>
      <c r="M455" s="1" t="s">
        <v>22</v>
      </c>
      <c r="N455" s="1" t="s">
        <v>23</v>
      </c>
      <c r="O455" s="1" t="s">
        <v>24</v>
      </c>
      <c r="P455" s="1" t="s">
        <v>26</v>
      </c>
      <c r="Q455" s="1" t="s">
        <v>26</v>
      </c>
      <c r="R455" s="1" t="s">
        <v>26</v>
      </c>
      <c r="T455" s="1" t="s">
        <v>18515</v>
      </c>
      <c r="U455" s="1" t="s">
        <v>24</v>
      </c>
      <c r="V455" s="1" t="s">
        <v>24</v>
      </c>
      <c r="W455" s="1" t="s">
        <v>30</v>
      </c>
    </row>
    <row r="456" spans="1:23" x14ac:dyDescent="0.2">
      <c r="A456" s="2" t="str">
        <f>"573.13319"</f>
        <v>573.13319</v>
      </c>
      <c r="B456" s="1" t="s">
        <v>3854</v>
      </c>
      <c r="C456" s="1" t="s">
        <v>2183</v>
      </c>
      <c r="D456" s="1" t="s">
        <v>3399</v>
      </c>
      <c r="E456" s="1" t="s">
        <v>40</v>
      </c>
      <c r="F456" s="1" t="s">
        <v>20</v>
      </c>
      <c r="G456" s="1" t="s">
        <v>22</v>
      </c>
      <c r="H456" s="1" t="s">
        <v>22</v>
      </c>
      <c r="I456" s="1" t="s">
        <v>22</v>
      </c>
      <c r="J456" s="1" t="s">
        <v>19</v>
      </c>
      <c r="K456" s="1" t="s">
        <v>18510</v>
      </c>
      <c r="L456" s="1" t="s">
        <v>21</v>
      </c>
      <c r="M456" s="1" t="s">
        <v>22</v>
      </c>
      <c r="N456" s="1" t="s">
        <v>23</v>
      </c>
      <c r="O456" s="1" t="s">
        <v>24</v>
      </c>
      <c r="P456" s="1" t="s">
        <v>26</v>
      </c>
      <c r="Q456" s="1" t="s">
        <v>26</v>
      </c>
      <c r="R456" s="1" t="s">
        <v>26</v>
      </c>
      <c r="T456" s="1" t="s">
        <v>37</v>
      </c>
      <c r="U456" s="1" t="s">
        <v>24</v>
      </c>
      <c r="V456" s="1" t="s">
        <v>24</v>
      </c>
      <c r="W456" s="1" t="s">
        <v>30</v>
      </c>
    </row>
    <row r="457" spans="1:23" x14ac:dyDescent="0.2">
      <c r="A457" s="2" t="str">
        <f>"573.13321"</f>
        <v>573.13321</v>
      </c>
      <c r="B457" s="1" t="s">
        <v>3855</v>
      </c>
      <c r="C457" s="1" t="s">
        <v>2184</v>
      </c>
      <c r="D457" s="1" t="s">
        <v>3399</v>
      </c>
      <c r="E457" s="1" t="s">
        <v>40</v>
      </c>
      <c r="F457" s="1" t="s">
        <v>20</v>
      </c>
      <c r="G457" s="1" t="s">
        <v>22</v>
      </c>
      <c r="H457" s="1" t="s">
        <v>22</v>
      </c>
      <c r="I457" s="1" t="s">
        <v>26</v>
      </c>
      <c r="J457" s="1" t="s">
        <v>18502</v>
      </c>
      <c r="K457" s="1" t="s">
        <v>18510</v>
      </c>
      <c r="L457" s="1" t="s">
        <v>41</v>
      </c>
      <c r="M457" s="1" t="s">
        <v>18510</v>
      </c>
      <c r="N457" s="1" t="s">
        <v>23</v>
      </c>
      <c r="O457" s="1" t="s">
        <v>18506</v>
      </c>
      <c r="P457" s="1" t="s">
        <v>26</v>
      </c>
      <c r="Q457" s="1" t="s">
        <v>18506</v>
      </c>
      <c r="R457" s="1" t="s">
        <v>26</v>
      </c>
      <c r="S457" s="1" t="s">
        <v>18508</v>
      </c>
      <c r="T457" s="1" t="s">
        <v>18515</v>
      </c>
      <c r="U457" s="1" t="s">
        <v>24</v>
      </c>
      <c r="V457" s="1" t="s">
        <v>18506</v>
      </c>
      <c r="W457" s="1" t="s">
        <v>30</v>
      </c>
    </row>
    <row r="458" spans="1:23" x14ac:dyDescent="0.2">
      <c r="A458" s="2" t="str">
        <f>"573.13322"</f>
        <v>573.13322</v>
      </c>
      <c r="B458" s="1" t="s">
        <v>3856</v>
      </c>
      <c r="C458" s="1" t="s">
        <v>2185</v>
      </c>
      <c r="D458" s="1" t="s">
        <v>3399</v>
      </c>
      <c r="E458" s="1" t="s">
        <v>21</v>
      </c>
      <c r="F458" s="1" t="s">
        <v>20</v>
      </c>
      <c r="G458" s="1" t="s">
        <v>22</v>
      </c>
      <c r="H458" s="1" t="s">
        <v>22</v>
      </c>
      <c r="I458" s="1" t="s">
        <v>22</v>
      </c>
      <c r="J458" s="1" t="s">
        <v>22</v>
      </c>
      <c r="K458" s="1" t="s">
        <v>22</v>
      </c>
      <c r="L458" s="1" t="s">
        <v>21</v>
      </c>
      <c r="M458" s="1" t="s">
        <v>22</v>
      </c>
      <c r="N458" s="1" t="s">
        <v>23</v>
      </c>
      <c r="O458" s="1" t="s">
        <v>18506</v>
      </c>
      <c r="P458" s="1" t="s">
        <v>18505</v>
      </c>
      <c r="Q458" s="1" t="s">
        <v>34</v>
      </c>
      <c r="R458" s="1" t="s">
        <v>18506</v>
      </c>
      <c r="S458" s="1" t="s">
        <v>28</v>
      </c>
      <c r="T458" s="1" t="s">
        <v>29</v>
      </c>
      <c r="U458" s="1" t="s">
        <v>18506</v>
      </c>
      <c r="V458" s="1" t="s">
        <v>24</v>
      </c>
      <c r="W458" s="1" t="s">
        <v>30</v>
      </c>
    </row>
    <row r="459" spans="1:23" x14ac:dyDescent="0.2">
      <c r="A459" s="2" t="str">
        <f>"573.13323"</f>
        <v>573.13323</v>
      </c>
      <c r="B459" s="1" t="s">
        <v>3857</v>
      </c>
      <c r="C459" s="1" t="s">
        <v>2186</v>
      </c>
      <c r="D459" s="1" t="s">
        <v>3399</v>
      </c>
      <c r="E459" s="1" t="s">
        <v>40</v>
      </c>
      <c r="F459" s="1" t="s">
        <v>20</v>
      </c>
      <c r="G459" s="1" t="s">
        <v>22</v>
      </c>
      <c r="H459" s="1" t="s">
        <v>22</v>
      </c>
      <c r="I459" s="1" t="s">
        <v>26</v>
      </c>
      <c r="J459" s="1" t="s">
        <v>18502</v>
      </c>
      <c r="K459" s="1" t="s">
        <v>22</v>
      </c>
      <c r="L459" s="1" t="s">
        <v>21</v>
      </c>
      <c r="M459" s="1" t="s">
        <v>22</v>
      </c>
      <c r="N459" s="1" t="s">
        <v>23</v>
      </c>
      <c r="O459" s="1" t="s">
        <v>41</v>
      </c>
      <c r="P459" s="1" t="s">
        <v>18505</v>
      </c>
      <c r="Q459" s="1" t="s">
        <v>18506</v>
      </c>
      <c r="R459" s="1" t="s">
        <v>26</v>
      </c>
      <c r="S459" s="1" t="s">
        <v>28</v>
      </c>
      <c r="T459" s="1" t="s">
        <v>29</v>
      </c>
      <c r="U459" s="1" t="s">
        <v>41</v>
      </c>
      <c r="V459" s="1" t="s">
        <v>41</v>
      </c>
      <c r="W459" s="1" t="s">
        <v>42</v>
      </c>
    </row>
    <row r="460" spans="1:23" x14ac:dyDescent="0.2">
      <c r="A460" s="2" t="str">
        <f>"573.13324"</f>
        <v>573.13324</v>
      </c>
      <c r="B460" s="1" t="s">
        <v>3858</v>
      </c>
      <c r="C460" s="1" t="s">
        <v>2187</v>
      </c>
      <c r="D460" s="1" t="s">
        <v>3399</v>
      </c>
      <c r="E460" s="1" t="s">
        <v>40</v>
      </c>
      <c r="F460" s="1" t="s">
        <v>20</v>
      </c>
      <c r="G460" s="1" t="s">
        <v>22</v>
      </c>
      <c r="H460" s="1" t="s">
        <v>22</v>
      </c>
      <c r="I460" s="1" t="s">
        <v>26</v>
      </c>
      <c r="J460" s="1" t="s">
        <v>18502</v>
      </c>
      <c r="K460" s="1" t="s">
        <v>22</v>
      </c>
      <c r="L460" s="1" t="s">
        <v>21</v>
      </c>
      <c r="M460" s="1" t="s">
        <v>22</v>
      </c>
      <c r="N460" s="1" t="s">
        <v>23</v>
      </c>
      <c r="O460" s="1" t="s">
        <v>41</v>
      </c>
      <c r="P460" s="1" t="s">
        <v>26</v>
      </c>
      <c r="Q460" s="1" t="s">
        <v>34</v>
      </c>
      <c r="R460" s="1" t="s">
        <v>26</v>
      </c>
      <c r="T460" s="1" t="s">
        <v>29</v>
      </c>
      <c r="U460" s="1" t="s">
        <v>18506</v>
      </c>
      <c r="V460" s="1" t="s">
        <v>41</v>
      </c>
      <c r="W460" s="1" t="s">
        <v>30</v>
      </c>
    </row>
    <row r="461" spans="1:23" x14ac:dyDescent="0.2">
      <c r="A461" s="2" t="str">
        <f>"573.13325"</f>
        <v>573.13325</v>
      </c>
      <c r="B461" s="1" t="s">
        <v>3859</v>
      </c>
      <c r="C461" s="1" t="s">
        <v>2188</v>
      </c>
      <c r="D461" s="1" t="s">
        <v>3399</v>
      </c>
      <c r="E461" s="1" t="s">
        <v>40</v>
      </c>
      <c r="F461" s="1" t="s">
        <v>20</v>
      </c>
      <c r="G461" s="1" t="s">
        <v>22</v>
      </c>
      <c r="H461" s="1" t="s">
        <v>22</v>
      </c>
      <c r="I461" s="1" t="s">
        <v>22</v>
      </c>
      <c r="J461" s="1" t="s">
        <v>22</v>
      </c>
      <c r="K461" s="1" t="s">
        <v>22</v>
      </c>
      <c r="L461" s="1" t="s">
        <v>21</v>
      </c>
      <c r="M461" s="1" t="s">
        <v>22</v>
      </c>
      <c r="N461" s="1" t="s">
        <v>31</v>
      </c>
      <c r="O461" s="1" t="s">
        <v>41</v>
      </c>
      <c r="P461" s="1" t="s">
        <v>26</v>
      </c>
      <c r="Q461" s="1" t="s">
        <v>26</v>
      </c>
      <c r="R461" s="1" t="s">
        <v>26</v>
      </c>
      <c r="T461" s="1" t="s">
        <v>29</v>
      </c>
      <c r="U461" s="1" t="s">
        <v>41</v>
      </c>
      <c r="V461" s="1" t="s">
        <v>41</v>
      </c>
      <c r="W461" s="1" t="s">
        <v>42</v>
      </c>
    </row>
    <row r="462" spans="1:23" x14ac:dyDescent="0.2">
      <c r="A462" s="2" t="str">
        <f>"573.13326"</f>
        <v>573.13326</v>
      </c>
      <c r="B462" s="1" t="s">
        <v>3860</v>
      </c>
      <c r="C462" s="1" t="s">
        <v>2189</v>
      </c>
      <c r="D462" s="1" t="s">
        <v>3399</v>
      </c>
      <c r="E462" s="1" t="s">
        <v>40</v>
      </c>
      <c r="F462" s="1" t="s">
        <v>20</v>
      </c>
      <c r="G462" s="1" t="s">
        <v>22</v>
      </c>
      <c r="H462" s="1" t="s">
        <v>22</v>
      </c>
      <c r="I462" s="1" t="s">
        <v>22</v>
      </c>
      <c r="J462" s="1" t="s">
        <v>18510</v>
      </c>
      <c r="K462" s="1" t="s">
        <v>22</v>
      </c>
      <c r="L462" s="1" t="s">
        <v>21</v>
      </c>
      <c r="M462" s="1" t="s">
        <v>22</v>
      </c>
      <c r="N462" s="1" t="s">
        <v>23</v>
      </c>
      <c r="O462" s="1" t="s">
        <v>41</v>
      </c>
      <c r="P462" s="1" t="s">
        <v>26</v>
      </c>
      <c r="Q462" s="1" t="s">
        <v>34</v>
      </c>
      <c r="R462" s="1" t="s">
        <v>26</v>
      </c>
      <c r="T462" s="1" t="s">
        <v>29</v>
      </c>
      <c r="U462" s="1" t="s">
        <v>24</v>
      </c>
      <c r="V462" s="1" t="s">
        <v>18502</v>
      </c>
      <c r="W462" s="1" t="s">
        <v>30</v>
      </c>
    </row>
    <row r="463" spans="1:23" x14ac:dyDescent="0.2">
      <c r="A463" s="2" t="str">
        <f>"573.13327"</f>
        <v>573.13327</v>
      </c>
      <c r="B463" s="1" t="s">
        <v>3861</v>
      </c>
      <c r="C463" s="1" t="s">
        <v>2190</v>
      </c>
      <c r="D463" s="1" t="s">
        <v>3399</v>
      </c>
      <c r="E463" s="1" t="s">
        <v>18509</v>
      </c>
      <c r="F463" s="1" t="s">
        <v>20</v>
      </c>
      <c r="G463" s="1" t="s">
        <v>22</v>
      </c>
      <c r="H463" s="1" t="s">
        <v>22</v>
      </c>
      <c r="J463" s="1" t="s">
        <v>22</v>
      </c>
      <c r="K463" s="1" t="s">
        <v>22</v>
      </c>
      <c r="L463" s="1" t="s">
        <v>21</v>
      </c>
      <c r="M463" s="1" t="s">
        <v>22</v>
      </c>
      <c r="N463" s="1" t="s">
        <v>23</v>
      </c>
      <c r="O463" s="1" t="s">
        <v>41</v>
      </c>
      <c r="P463" s="1" t="s">
        <v>18505</v>
      </c>
      <c r="Q463" s="1" t="s">
        <v>34</v>
      </c>
      <c r="S463" s="1" t="s">
        <v>28</v>
      </c>
      <c r="T463" s="1" t="s">
        <v>29</v>
      </c>
      <c r="U463" s="1" t="s">
        <v>18502</v>
      </c>
      <c r="V463" s="1" t="s">
        <v>24</v>
      </c>
      <c r="W463" s="1" t="s">
        <v>30</v>
      </c>
    </row>
    <row r="464" spans="1:23" x14ac:dyDescent="0.2">
      <c r="A464" s="2" t="str">
        <f>"573.13328"</f>
        <v>573.13328</v>
      </c>
      <c r="B464" s="1" t="s">
        <v>3862</v>
      </c>
      <c r="C464" s="1" t="s">
        <v>2191</v>
      </c>
      <c r="D464" s="1" t="s">
        <v>3399</v>
      </c>
      <c r="E464" s="1" t="s">
        <v>40</v>
      </c>
      <c r="F464" s="1" t="s">
        <v>20</v>
      </c>
      <c r="G464" s="1" t="s">
        <v>22</v>
      </c>
      <c r="H464" s="1" t="s">
        <v>22</v>
      </c>
      <c r="I464" s="1" t="s">
        <v>26</v>
      </c>
      <c r="J464" s="1" t="s">
        <v>19</v>
      </c>
      <c r="K464" s="1" t="s">
        <v>22</v>
      </c>
      <c r="L464" s="1" t="s">
        <v>21</v>
      </c>
      <c r="M464" s="1" t="s">
        <v>22</v>
      </c>
      <c r="N464" s="1" t="s">
        <v>23</v>
      </c>
      <c r="O464" s="1" t="s">
        <v>24</v>
      </c>
      <c r="P464" s="1" t="s">
        <v>26</v>
      </c>
      <c r="Q464" s="1" t="s">
        <v>34</v>
      </c>
      <c r="R464" s="1" t="s">
        <v>26</v>
      </c>
      <c r="S464" s="1" t="s">
        <v>18508</v>
      </c>
      <c r="T464" s="1" t="s">
        <v>39</v>
      </c>
      <c r="U464" s="1" t="s">
        <v>24</v>
      </c>
      <c r="V464" s="1" t="s">
        <v>41</v>
      </c>
      <c r="W464" s="1" t="s">
        <v>30</v>
      </c>
    </row>
    <row r="465" spans="1:23" x14ac:dyDescent="0.2">
      <c r="A465" s="2" t="str">
        <f>"573.13329"</f>
        <v>573.13329</v>
      </c>
      <c r="B465" s="1" t="s">
        <v>3863</v>
      </c>
      <c r="C465" s="1" t="s">
        <v>2192</v>
      </c>
      <c r="D465" s="1" t="s">
        <v>3399</v>
      </c>
      <c r="E465" s="1" t="s">
        <v>40</v>
      </c>
      <c r="F465" s="1" t="s">
        <v>36</v>
      </c>
      <c r="G465" s="1" t="s">
        <v>22</v>
      </c>
      <c r="H465" s="1" t="s">
        <v>22</v>
      </c>
      <c r="I465" s="1" t="s">
        <v>18502</v>
      </c>
      <c r="J465" s="1" t="s">
        <v>18502</v>
      </c>
      <c r="K465" s="1" t="s">
        <v>22</v>
      </c>
      <c r="L465" s="1" t="s">
        <v>21</v>
      </c>
      <c r="M465" s="1" t="s">
        <v>22</v>
      </c>
      <c r="N465" s="1" t="s">
        <v>23</v>
      </c>
      <c r="O465" s="1" t="s">
        <v>41</v>
      </c>
      <c r="P465" s="1" t="s">
        <v>26</v>
      </c>
      <c r="Q465" s="1" t="s">
        <v>34</v>
      </c>
      <c r="R465" s="1" t="s">
        <v>26</v>
      </c>
      <c r="U465" s="1" t="s">
        <v>18506</v>
      </c>
      <c r="V465" s="1" t="s">
        <v>41</v>
      </c>
      <c r="W465" s="1" t="s">
        <v>30</v>
      </c>
    </row>
    <row r="466" spans="1:23" x14ac:dyDescent="0.2">
      <c r="A466" s="2" t="str">
        <f>"573.13330"</f>
        <v>573.13330</v>
      </c>
      <c r="B466" s="1" t="s">
        <v>3864</v>
      </c>
      <c r="C466" s="1" t="s">
        <v>2193</v>
      </c>
      <c r="D466" s="1" t="s">
        <v>3399</v>
      </c>
      <c r="E466" s="1" t="s">
        <v>40</v>
      </c>
      <c r="F466" s="1" t="s">
        <v>36</v>
      </c>
      <c r="G466" s="1" t="s">
        <v>22</v>
      </c>
      <c r="H466" s="1" t="s">
        <v>22</v>
      </c>
      <c r="I466" s="1" t="s">
        <v>22</v>
      </c>
      <c r="J466" s="1" t="s">
        <v>18502</v>
      </c>
      <c r="K466" s="1" t="s">
        <v>22</v>
      </c>
      <c r="L466" s="1" t="s">
        <v>21</v>
      </c>
      <c r="M466" s="1" t="s">
        <v>22</v>
      </c>
      <c r="N466" s="1" t="s">
        <v>23</v>
      </c>
      <c r="O466" s="1" t="s">
        <v>41</v>
      </c>
      <c r="P466" s="1" t="s">
        <v>26</v>
      </c>
      <c r="Q466" s="1" t="s">
        <v>34</v>
      </c>
      <c r="R466" s="1" t="s">
        <v>26</v>
      </c>
      <c r="T466" s="1" t="s">
        <v>18515</v>
      </c>
      <c r="U466" s="1" t="s">
        <v>18506</v>
      </c>
      <c r="V466" s="1" t="s">
        <v>41</v>
      </c>
      <c r="W466" s="1" t="s">
        <v>30</v>
      </c>
    </row>
    <row r="467" spans="1:23" x14ac:dyDescent="0.2">
      <c r="A467" s="2" t="str">
        <f>"573.13331"</f>
        <v>573.13331</v>
      </c>
      <c r="B467" s="1" t="s">
        <v>3865</v>
      </c>
      <c r="C467" s="1" t="s">
        <v>2194</v>
      </c>
      <c r="D467" s="1" t="s">
        <v>3399</v>
      </c>
      <c r="E467" s="1" t="s">
        <v>40</v>
      </c>
      <c r="F467" s="1" t="s">
        <v>20</v>
      </c>
      <c r="G467" s="1" t="s">
        <v>18510</v>
      </c>
      <c r="H467" s="1" t="s">
        <v>22</v>
      </c>
      <c r="I467" s="1" t="s">
        <v>22</v>
      </c>
      <c r="J467" s="1" t="s">
        <v>19</v>
      </c>
      <c r="K467" s="1" t="s">
        <v>22</v>
      </c>
      <c r="L467" s="1" t="s">
        <v>21</v>
      </c>
      <c r="M467" s="1" t="s">
        <v>22</v>
      </c>
      <c r="N467" s="1" t="s">
        <v>23</v>
      </c>
      <c r="O467" s="1" t="s">
        <v>24</v>
      </c>
      <c r="P467" s="1" t="s">
        <v>26</v>
      </c>
      <c r="Q467" s="1" t="s">
        <v>26</v>
      </c>
      <c r="R467" s="1" t="s">
        <v>26</v>
      </c>
      <c r="S467" s="1" t="s">
        <v>18508</v>
      </c>
      <c r="T467" s="1" t="s">
        <v>39</v>
      </c>
      <c r="U467" s="1" t="s">
        <v>24</v>
      </c>
      <c r="V467" s="1" t="s">
        <v>24</v>
      </c>
      <c r="W467" s="1" t="s">
        <v>30</v>
      </c>
    </row>
    <row r="468" spans="1:23" x14ac:dyDescent="0.2">
      <c r="A468" s="2" t="str">
        <f>"573.13332"</f>
        <v>573.13332</v>
      </c>
      <c r="B468" s="1" t="s">
        <v>3866</v>
      </c>
      <c r="C468" s="1" t="s">
        <v>2195</v>
      </c>
      <c r="D468" s="1" t="s">
        <v>3399</v>
      </c>
      <c r="E468" s="1" t="s">
        <v>40</v>
      </c>
      <c r="F468" s="1" t="s">
        <v>20</v>
      </c>
      <c r="G468" s="1" t="s">
        <v>22</v>
      </c>
      <c r="H468" s="1" t="s">
        <v>22</v>
      </c>
      <c r="I468" s="1" t="s">
        <v>18502</v>
      </c>
      <c r="J468" s="1" t="s">
        <v>19</v>
      </c>
      <c r="K468" s="1" t="s">
        <v>18510</v>
      </c>
      <c r="L468" s="1" t="s">
        <v>21</v>
      </c>
      <c r="M468" s="1" t="s">
        <v>22</v>
      </c>
      <c r="N468" s="1" t="s">
        <v>18505</v>
      </c>
      <c r="O468" s="1" t="s">
        <v>24</v>
      </c>
      <c r="P468" s="1" t="s">
        <v>26</v>
      </c>
      <c r="Q468" s="1" t="s">
        <v>26</v>
      </c>
      <c r="R468" s="1" t="s">
        <v>26</v>
      </c>
      <c r="S468" s="1" t="s">
        <v>18508</v>
      </c>
      <c r="T468" s="1" t="s">
        <v>37</v>
      </c>
      <c r="U468" s="1" t="s">
        <v>24</v>
      </c>
      <c r="V468" s="1" t="s">
        <v>24</v>
      </c>
      <c r="W468" s="1" t="s">
        <v>30</v>
      </c>
    </row>
    <row r="469" spans="1:23" x14ac:dyDescent="0.2">
      <c r="A469" s="2" t="str">
        <f>"573.13333"</f>
        <v>573.13333</v>
      </c>
      <c r="B469" s="1" t="s">
        <v>3867</v>
      </c>
      <c r="C469" s="1" t="s">
        <v>2196</v>
      </c>
      <c r="D469" s="1" t="s">
        <v>3399</v>
      </c>
      <c r="E469" s="1" t="s">
        <v>40</v>
      </c>
      <c r="F469" s="1" t="s">
        <v>20</v>
      </c>
      <c r="G469" s="1" t="s">
        <v>22</v>
      </c>
      <c r="H469" s="1" t="s">
        <v>22</v>
      </c>
      <c r="I469" s="1" t="s">
        <v>26</v>
      </c>
      <c r="J469" s="1" t="s">
        <v>22</v>
      </c>
      <c r="K469" s="1" t="s">
        <v>22</v>
      </c>
      <c r="L469" s="1" t="s">
        <v>21</v>
      </c>
      <c r="M469" s="1" t="s">
        <v>22</v>
      </c>
      <c r="N469" s="1" t="s">
        <v>23</v>
      </c>
      <c r="O469" s="1" t="s">
        <v>41</v>
      </c>
      <c r="P469" s="1" t="s">
        <v>26</v>
      </c>
      <c r="Q469" s="1" t="s">
        <v>34</v>
      </c>
      <c r="R469" s="1" t="s">
        <v>26</v>
      </c>
      <c r="S469" s="1" t="s">
        <v>28</v>
      </c>
      <c r="T469" s="1" t="s">
        <v>29</v>
      </c>
      <c r="U469" s="1" t="s">
        <v>24</v>
      </c>
      <c r="V469" s="1" t="s">
        <v>41</v>
      </c>
      <c r="W469" s="1" t="s">
        <v>30</v>
      </c>
    </row>
    <row r="470" spans="1:23" x14ac:dyDescent="0.2">
      <c r="A470" s="2" t="str">
        <f>"573.13334"</f>
        <v>573.13334</v>
      </c>
      <c r="B470" s="1" t="s">
        <v>3868</v>
      </c>
      <c r="C470" s="1" t="s">
        <v>2197</v>
      </c>
      <c r="D470" s="1" t="s">
        <v>3399</v>
      </c>
      <c r="E470" s="1" t="s">
        <v>40</v>
      </c>
      <c r="F470" s="1" t="s">
        <v>20</v>
      </c>
      <c r="G470" s="1" t="s">
        <v>18506</v>
      </c>
      <c r="H470" s="1" t="s">
        <v>22</v>
      </c>
      <c r="I470" s="1" t="s">
        <v>26</v>
      </c>
      <c r="J470" s="1" t="s">
        <v>19</v>
      </c>
      <c r="K470" s="1" t="s">
        <v>22</v>
      </c>
      <c r="L470" s="1" t="s">
        <v>21</v>
      </c>
      <c r="M470" s="1" t="s">
        <v>22</v>
      </c>
      <c r="N470" s="1" t="s">
        <v>23</v>
      </c>
      <c r="O470" s="1" t="s">
        <v>41</v>
      </c>
      <c r="P470" s="1" t="s">
        <v>26</v>
      </c>
      <c r="Q470" s="1" t="s">
        <v>34</v>
      </c>
      <c r="R470" s="1" t="s">
        <v>26</v>
      </c>
      <c r="S470" s="1" t="s">
        <v>28</v>
      </c>
      <c r="T470" s="1" t="s">
        <v>37</v>
      </c>
      <c r="U470" s="1" t="s">
        <v>18506</v>
      </c>
      <c r="V470" s="1" t="s">
        <v>41</v>
      </c>
      <c r="W470" s="1" t="s">
        <v>42</v>
      </c>
    </row>
    <row r="471" spans="1:23" x14ac:dyDescent="0.2">
      <c r="A471" s="2" t="str">
        <f>"573.13335"</f>
        <v>573.13335</v>
      </c>
      <c r="B471" s="1" t="s">
        <v>3869</v>
      </c>
      <c r="C471" s="1" t="s">
        <v>2198</v>
      </c>
      <c r="D471" s="1" t="s">
        <v>3399</v>
      </c>
      <c r="E471" s="1" t="s">
        <v>40</v>
      </c>
      <c r="F471" s="1" t="s">
        <v>20</v>
      </c>
      <c r="G471" s="1" t="s">
        <v>18510</v>
      </c>
      <c r="H471" s="1" t="s">
        <v>22</v>
      </c>
      <c r="I471" s="1" t="s">
        <v>22</v>
      </c>
      <c r="J471" s="1" t="s">
        <v>19</v>
      </c>
      <c r="K471" s="1" t="s">
        <v>18510</v>
      </c>
      <c r="L471" s="1" t="s">
        <v>21</v>
      </c>
      <c r="M471" s="1" t="s">
        <v>22</v>
      </c>
      <c r="N471" s="1" t="s">
        <v>23</v>
      </c>
      <c r="O471" s="1" t="s">
        <v>24</v>
      </c>
      <c r="P471" s="1" t="s">
        <v>26</v>
      </c>
      <c r="Q471" s="1" t="s">
        <v>26</v>
      </c>
      <c r="R471" s="1" t="s">
        <v>26</v>
      </c>
      <c r="S471" s="1" t="s">
        <v>18508</v>
      </c>
      <c r="T471" s="1" t="s">
        <v>37</v>
      </c>
      <c r="U471" s="1" t="s">
        <v>24</v>
      </c>
      <c r="V471" s="1" t="s">
        <v>24</v>
      </c>
      <c r="W471" s="1" t="s">
        <v>30</v>
      </c>
    </row>
    <row r="472" spans="1:23" x14ac:dyDescent="0.2">
      <c r="A472" s="2" t="str">
        <f>"573.13336"</f>
        <v>573.13336</v>
      </c>
      <c r="B472" s="1" t="s">
        <v>3870</v>
      </c>
      <c r="C472" s="1" t="s">
        <v>2199</v>
      </c>
      <c r="D472" s="1" t="s">
        <v>3399</v>
      </c>
      <c r="E472" s="1" t="s">
        <v>40</v>
      </c>
      <c r="F472" s="1" t="s">
        <v>20</v>
      </c>
      <c r="G472" s="1" t="s">
        <v>22</v>
      </c>
      <c r="H472" s="1" t="s">
        <v>22</v>
      </c>
      <c r="I472" s="1" t="s">
        <v>26</v>
      </c>
      <c r="J472" s="1" t="s">
        <v>19</v>
      </c>
      <c r="K472" s="1" t="s">
        <v>22</v>
      </c>
      <c r="L472" s="1" t="s">
        <v>21</v>
      </c>
      <c r="M472" s="1" t="s">
        <v>22</v>
      </c>
      <c r="N472" s="1" t="s">
        <v>23</v>
      </c>
      <c r="O472" s="1" t="s">
        <v>41</v>
      </c>
      <c r="P472" s="1" t="s">
        <v>26</v>
      </c>
      <c r="Q472" s="1" t="s">
        <v>34</v>
      </c>
      <c r="R472" s="1" t="s">
        <v>26</v>
      </c>
      <c r="T472" s="1" t="s">
        <v>37</v>
      </c>
      <c r="U472" s="1" t="s">
        <v>18506</v>
      </c>
      <c r="V472" s="1" t="s">
        <v>41</v>
      </c>
      <c r="W472" s="1" t="s">
        <v>42</v>
      </c>
    </row>
    <row r="473" spans="1:23" x14ac:dyDescent="0.2">
      <c r="A473" s="2" t="str">
        <f>"573.13338"</f>
        <v>573.13338</v>
      </c>
      <c r="B473" s="1" t="s">
        <v>3871</v>
      </c>
      <c r="C473" s="1" t="s">
        <v>2200</v>
      </c>
      <c r="D473" s="1" t="s">
        <v>3399</v>
      </c>
      <c r="E473" s="1" t="s">
        <v>40</v>
      </c>
      <c r="F473" s="1" t="s">
        <v>20</v>
      </c>
      <c r="G473" s="1" t="s">
        <v>22</v>
      </c>
      <c r="H473" s="1" t="s">
        <v>22</v>
      </c>
      <c r="I473" s="1" t="s">
        <v>26</v>
      </c>
      <c r="J473" s="1" t="s">
        <v>22</v>
      </c>
      <c r="K473" s="1" t="s">
        <v>22</v>
      </c>
      <c r="L473" s="1" t="s">
        <v>21</v>
      </c>
      <c r="M473" s="1" t="s">
        <v>22</v>
      </c>
      <c r="N473" s="1" t="s">
        <v>23</v>
      </c>
      <c r="O473" s="1" t="s">
        <v>24</v>
      </c>
      <c r="P473" s="1" t="s">
        <v>26</v>
      </c>
      <c r="Q473" s="1" t="s">
        <v>34</v>
      </c>
      <c r="R473" s="1" t="s">
        <v>26</v>
      </c>
      <c r="S473" s="1" t="s">
        <v>28</v>
      </c>
      <c r="T473" s="1" t="s">
        <v>29</v>
      </c>
      <c r="U473" s="1" t="s">
        <v>24</v>
      </c>
      <c r="V473" s="1" t="s">
        <v>41</v>
      </c>
      <c r="W473" s="1" t="s">
        <v>30</v>
      </c>
    </row>
    <row r="474" spans="1:23" x14ac:dyDescent="0.2">
      <c r="A474" s="2" t="str">
        <f>"573.13340"</f>
        <v>573.13340</v>
      </c>
      <c r="B474" s="1" t="s">
        <v>3872</v>
      </c>
      <c r="C474" s="1" t="s">
        <v>2201</v>
      </c>
      <c r="D474" s="1" t="s">
        <v>3399</v>
      </c>
      <c r="E474" s="1" t="s">
        <v>40</v>
      </c>
      <c r="F474" s="1" t="s">
        <v>20</v>
      </c>
      <c r="G474" s="1" t="s">
        <v>22</v>
      </c>
      <c r="H474" s="1" t="s">
        <v>22</v>
      </c>
      <c r="I474" s="1" t="s">
        <v>26</v>
      </c>
      <c r="J474" s="1" t="s">
        <v>22</v>
      </c>
      <c r="K474" s="1" t="s">
        <v>22</v>
      </c>
      <c r="L474" s="1" t="s">
        <v>21</v>
      </c>
      <c r="M474" s="1" t="s">
        <v>22</v>
      </c>
      <c r="N474" s="1" t="s">
        <v>23</v>
      </c>
      <c r="O474" s="1" t="s">
        <v>24</v>
      </c>
      <c r="P474" s="1" t="s">
        <v>26</v>
      </c>
      <c r="Q474" s="1" t="s">
        <v>34</v>
      </c>
      <c r="R474" s="1" t="s">
        <v>26</v>
      </c>
      <c r="T474" s="1" t="s">
        <v>29</v>
      </c>
      <c r="U474" s="1" t="s">
        <v>24</v>
      </c>
      <c r="V474" s="1" t="s">
        <v>41</v>
      </c>
      <c r="W474" s="1" t="s">
        <v>30</v>
      </c>
    </row>
    <row r="475" spans="1:23" x14ac:dyDescent="0.2">
      <c r="A475" s="2" t="str">
        <f>"573.13341"</f>
        <v>573.13341</v>
      </c>
      <c r="B475" s="1" t="s">
        <v>3873</v>
      </c>
      <c r="C475" s="1" t="s">
        <v>2202</v>
      </c>
      <c r="D475" s="1" t="s">
        <v>3399</v>
      </c>
      <c r="E475" s="1" t="s">
        <v>18509</v>
      </c>
      <c r="F475" s="1" t="s">
        <v>20</v>
      </c>
      <c r="G475" s="1" t="s">
        <v>22</v>
      </c>
      <c r="H475" s="1" t="s">
        <v>22</v>
      </c>
      <c r="I475" s="1" t="s">
        <v>18510</v>
      </c>
      <c r="J475" s="1" t="s">
        <v>22</v>
      </c>
      <c r="K475" s="1" t="s">
        <v>22</v>
      </c>
      <c r="L475" s="1" t="s">
        <v>21</v>
      </c>
      <c r="M475" s="1" t="s">
        <v>22</v>
      </c>
      <c r="N475" s="1" t="s">
        <v>23</v>
      </c>
      <c r="O475" s="1" t="s">
        <v>18506</v>
      </c>
      <c r="P475" s="1" t="s">
        <v>26</v>
      </c>
      <c r="Q475" s="1" t="s">
        <v>34</v>
      </c>
      <c r="R475" s="1" t="s">
        <v>18505</v>
      </c>
      <c r="T475" s="1" t="s">
        <v>29</v>
      </c>
      <c r="U475" s="1" t="s">
        <v>18502</v>
      </c>
      <c r="V475" s="1" t="s">
        <v>24</v>
      </c>
      <c r="W475" s="1" t="s">
        <v>30</v>
      </c>
    </row>
    <row r="476" spans="1:23" x14ac:dyDescent="0.2">
      <c r="A476" s="2" t="str">
        <f>"573.13342"</f>
        <v>573.13342</v>
      </c>
      <c r="B476" s="1" t="s">
        <v>3874</v>
      </c>
      <c r="C476" s="1" t="s">
        <v>2203</v>
      </c>
      <c r="D476" s="1" t="s">
        <v>3399</v>
      </c>
      <c r="E476" s="1" t="s">
        <v>18509</v>
      </c>
      <c r="F476" s="1" t="s">
        <v>20</v>
      </c>
      <c r="G476" s="1" t="s">
        <v>22</v>
      </c>
      <c r="H476" s="1" t="s">
        <v>22</v>
      </c>
      <c r="I476" s="1" t="s">
        <v>22</v>
      </c>
      <c r="J476" s="1" t="s">
        <v>22</v>
      </c>
      <c r="K476" s="1" t="s">
        <v>22</v>
      </c>
      <c r="L476" s="1" t="s">
        <v>21</v>
      </c>
      <c r="M476" s="1" t="s">
        <v>22</v>
      </c>
      <c r="N476" s="1" t="s">
        <v>23</v>
      </c>
      <c r="O476" s="1" t="s">
        <v>24</v>
      </c>
      <c r="P476" s="1" t="s">
        <v>26</v>
      </c>
      <c r="Q476" s="1" t="s">
        <v>34</v>
      </c>
      <c r="R476" s="1" t="s">
        <v>26</v>
      </c>
      <c r="S476" s="1" t="s">
        <v>28</v>
      </c>
      <c r="T476" s="1" t="s">
        <v>37</v>
      </c>
      <c r="U476" s="1" t="s">
        <v>24</v>
      </c>
      <c r="V476" s="1" t="s">
        <v>24</v>
      </c>
      <c r="W476" s="1" t="s">
        <v>18519</v>
      </c>
    </row>
    <row r="477" spans="1:23" x14ac:dyDescent="0.2">
      <c r="A477" s="2" t="str">
        <f>"573.13343"</f>
        <v>573.13343</v>
      </c>
      <c r="B477" s="1" t="s">
        <v>3875</v>
      </c>
      <c r="C477" s="1" t="s">
        <v>2204</v>
      </c>
      <c r="D477" s="1" t="s">
        <v>3399</v>
      </c>
      <c r="E477" s="1" t="s">
        <v>18509</v>
      </c>
      <c r="F477" s="1" t="s">
        <v>20</v>
      </c>
      <c r="G477" s="1" t="s">
        <v>22</v>
      </c>
      <c r="H477" s="1" t="s">
        <v>22</v>
      </c>
      <c r="I477" s="1" t="s">
        <v>18506</v>
      </c>
      <c r="J477" s="1" t="s">
        <v>22</v>
      </c>
      <c r="K477" s="1" t="s">
        <v>22</v>
      </c>
      <c r="L477" s="1" t="s">
        <v>18509</v>
      </c>
      <c r="M477" s="1" t="s">
        <v>22</v>
      </c>
      <c r="N477" s="1" t="s">
        <v>23</v>
      </c>
      <c r="O477" s="1" t="s">
        <v>18506</v>
      </c>
      <c r="P477" s="1" t="s">
        <v>26</v>
      </c>
      <c r="Q477" s="1" t="s">
        <v>34</v>
      </c>
      <c r="R477" s="1" t="s">
        <v>26</v>
      </c>
      <c r="S477" s="1" t="s">
        <v>28</v>
      </c>
      <c r="T477" s="1" t="s">
        <v>39</v>
      </c>
      <c r="U477" s="1" t="s">
        <v>24</v>
      </c>
      <c r="V477" s="1" t="s">
        <v>24</v>
      </c>
      <c r="W477" s="1" t="s">
        <v>30</v>
      </c>
    </row>
    <row r="478" spans="1:23" x14ac:dyDescent="0.2">
      <c r="A478" s="2" t="str">
        <f>"573.13344"</f>
        <v>573.13344</v>
      </c>
      <c r="B478" s="1" t="s">
        <v>3876</v>
      </c>
      <c r="C478" s="1" t="s">
        <v>2205</v>
      </c>
      <c r="D478" s="1" t="s">
        <v>3399</v>
      </c>
      <c r="E478" s="1" t="s">
        <v>40</v>
      </c>
      <c r="F478" s="1" t="s">
        <v>20</v>
      </c>
      <c r="G478" s="1" t="s">
        <v>22</v>
      </c>
      <c r="H478" s="1" t="s">
        <v>22</v>
      </c>
      <c r="I478" s="1" t="s">
        <v>22</v>
      </c>
      <c r="J478" s="1" t="s">
        <v>18502</v>
      </c>
      <c r="K478" s="1" t="s">
        <v>22</v>
      </c>
      <c r="L478" s="1" t="s">
        <v>21</v>
      </c>
      <c r="M478" s="1" t="s">
        <v>22</v>
      </c>
      <c r="N478" s="1" t="s">
        <v>23</v>
      </c>
      <c r="O478" s="1" t="s">
        <v>41</v>
      </c>
      <c r="P478" s="1" t="s">
        <v>26</v>
      </c>
      <c r="Q478" s="1" t="s">
        <v>18505</v>
      </c>
      <c r="R478" s="1" t="s">
        <v>26</v>
      </c>
      <c r="T478" s="1" t="s">
        <v>29</v>
      </c>
      <c r="U478" s="1" t="s">
        <v>24</v>
      </c>
      <c r="V478" s="1" t="s">
        <v>41</v>
      </c>
      <c r="W478" s="1" t="s">
        <v>42</v>
      </c>
    </row>
    <row r="479" spans="1:23" x14ac:dyDescent="0.2">
      <c r="A479" s="2" t="str">
        <f>"573.13345"</f>
        <v>573.13345</v>
      </c>
      <c r="B479" s="1" t="s">
        <v>3877</v>
      </c>
      <c r="C479" s="1" t="s">
        <v>2206</v>
      </c>
      <c r="D479" s="1" t="s">
        <v>3399</v>
      </c>
      <c r="E479" s="1" t="s">
        <v>40</v>
      </c>
      <c r="F479" s="1" t="s">
        <v>20</v>
      </c>
      <c r="G479" s="1" t="s">
        <v>22</v>
      </c>
      <c r="H479" s="1" t="s">
        <v>22</v>
      </c>
      <c r="I479" s="1" t="s">
        <v>22</v>
      </c>
      <c r="J479" s="1" t="s">
        <v>18510</v>
      </c>
      <c r="K479" s="1" t="s">
        <v>22</v>
      </c>
      <c r="L479" s="1" t="s">
        <v>21</v>
      </c>
      <c r="M479" s="1" t="s">
        <v>22</v>
      </c>
      <c r="N479" s="1" t="s">
        <v>23</v>
      </c>
      <c r="O479" s="1" t="s">
        <v>24</v>
      </c>
      <c r="P479" s="1" t="s">
        <v>26</v>
      </c>
      <c r="Q479" s="1" t="s">
        <v>34</v>
      </c>
      <c r="R479" s="1" t="s">
        <v>26</v>
      </c>
      <c r="S479" s="1" t="s">
        <v>28</v>
      </c>
      <c r="T479" s="1" t="s">
        <v>29</v>
      </c>
      <c r="U479" s="1" t="s">
        <v>24</v>
      </c>
      <c r="V479" s="1" t="s">
        <v>18502</v>
      </c>
      <c r="W479" s="1" t="s">
        <v>30</v>
      </c>
    </row>
    <row r="480" spans="1:23" x14ac:dyDescent="0.2">
      <c r="A480" s="2" t="str">
        <f>"573.13346"</f>
        <v>573.13346</v>
      </c>
      <c r="B480" s="1" t="s">
        <v>3878</v>
      </c>
      <c r="C480" s="1" t="s">
        <v>2207</v>
      </c>
      <c r="D480" s="1" t="s">
        <v>3399</v>
      </c>
      <c r="E480" s="1" t="s">
        <v>40</v>
      </c>
      <c r="F480" s="1" t="s">
        <v>20</v>
      </c>
      <c r="G480" s="1" t="s">
        <v>22</v>
      </c>
      <c r="H480" s="1" t="s">
        <v>22</v>
      </c>
      <c r="I480" s="1" t="s">
        <v>22</v>
      </c>
      <c r="J480" s="1" t="s">
        <v>22</v>
      </c>
      <c r="K480" s="1" t="s">
        <v>22</v>
      </c>
      <c r="L480" s="1" t="s">
        <v>21</v>
      </c>
      <c r="M480" s="1" t="s">
        <v>22</v>
      </c>
      <c r="N480" s="1" t="s">
        <v>31</v>
      </c>
      <c r="O480" s="1" t="s">
        <v>41</v>
      </c>
      <c r="P480" s="1" t="s">
        <v>18502</v>
      </c>
      <c r="Q480" s="1" t="s">
        <v>26</v>
      </c>
      <c r="R480" s="1" t="s">
        <v>24</v>
      </c>
      <c r="T480" s="1" t="s">
        <v>29</v>
      </c>
      <c r="U480" s="1" t="s">
        <v>41</v>
      </c>
      <c r="V480" s="1" t="s">
        <v>41</v>
      </c>
      <c r="W480" s="1" t="s">
        <v>42</v>
      </c>
    </row>
    <row r="481" spans="1:23" x14ac:dyDescent="0.2">
      <c r="A481" s="2" t="str">
        <f>"573.13347"</f>
        <v>573.13347</v>
      </c>
      <c r="B481" s="1" t="s">
        <v>3879</v>
      </c>
      <c r="C481" s="1" t="s">
        <v>2208</v>
      </c>
      <c r="D481" s="1" t="s">
        <v>3399</v>
      </c>
      <c r="E481" s="1" t="s">
        <v>18509</v>
      </c>
      <c r="F481" s="1" t="s">
        <v>20</v>
      </c>
      <c r="G481" s="1" t="s">
        <v>22</v>
      </c>
      <c r="H481" s="1" t="s">
        <v>22</v>
      </c>
      <c r="I481" s="1" t="s">
        <v>18506</v>
      </c>
      <c r="J481" s="1" t="s">
        <v>18510</v>
      </c>
      <c r="K481" s="1" t="s">
        <v>22</v>
      </c>
      <c r="L481" s="1" t="s">
        <v>18509</v>
      </c>
      <c r="M481" s="1" t="s">
        <v>22</v>
      </c>
      <c r="N481" s="1" t="s">
        <v>23</v>
      </c>
      <c r="O481" s="1" t="s">
        <v>18506</v>
      </c>
      <c r="P481" s="1" t="s">
        <v>26</v>
      </c>
      <c r="Q481" s="1" t="s">
        <v>34</v>
      </c>
      <c r="R481" s="1" t="s">
        <v>26</v>
      </c>
      <c r="S481" s="1" t="s">
        <v>28</v>
      </c>
      <c r="T481" s="1" t="s">
        <v>29</v>
      </c>
      <c r="U481" s="1" t="s">
        <v>18506</v>
      </c>
      <c r="V481" s="1" t="s">
        <v>24</v>
      </c>
      <c r="W481" s="1" t="s">
        <v>30</v>
      </c>
    </row>
    <row r="482" spans="1:23" x14ac:dyDescent="0.2">
      <c r="A482" s="2" t="str">
        <f>"573.13348"</f>
        <v>573.13348</v>
      </c>
      <c r="B482" s="1" t="s">
        <v>3880</v>
      </c>
      <c r="C482" s="1" t="s">
        <v>2209</v>
      </c>
      <c r="D482" s="1" t="s">
        <v>3399</v>
      </c>
      <c r="E482" s="1" t="s">
        <v>40</v>
      </c>
      <c r="F482" s="1" t="s">
        <v>20</v>
      </c>
      <c r="G482" s="1" t="s">
        <v>22</v>
      </c>
      <c r="H482" s="1" t="s">
        <v>22</v>
      </c>
      <c r="I482" s="1" t="s">
        <v>22</v>
      </c>
      <c r="J482" s="1" t="s">
        <v>19</v>
      </c>
      <c r="K482" s="1" t="s">
        <v>22</v>
      </c>
      <c r="L482" s="1" t="s">
        <v>21</v>
      </c>
      <c r="M482" s="1" t="s">
        <v>22</v>
      </c>
      <c r="N482" s="1" t="s">
        <v>23</v>
      </c>
      <c r="O482" s="1" t="s">
        <v>24</v>
      </c>
      <c r="P482" s="1" t="s">
        <v>26</v>
      </c>
      <c r="Q482" s="1" t="s">
        <v>34</v>
      </c>
      <c r="R482" s="1" t="s">
        <v>26</v>
      </c>
      <c r="S482" s="1" t="s">
        <v>28</v>
      </c>
      <c r="T482" s="1" t="s">
        <v>37</v>
      </c>
      <c r="U482" s="1" t="s">
        <v>41</v>
      </c>
      <c r="V482" s="1" t="s">
        <v>24</v>
      </c>
      <c r="W482" s="1" t="s">
        <v>30</v>
      </c>
    </row>
    <row r="483" spans="1:23" x14ac:dyDescent="0.2">
      <c r="A483" s="2" t="str">
        <f>"573.13349"</f>
        <v>573.13349</v>
      </c>
      <c r="B483" s="1" t="s">
        <v>3881</v>
      </c>
      <c r="C483" s="1" t="s">
        <v>2210</v>
      </c>
      <c r="D483" s="1" t="s">
        <v>3399</v>
      </c>
      <c r="E483" s="1" t="s">
        <v>40</v>
      </c>
      <c r="F483" s="1" t="s">
        <v>20</v>
      </c>
      <c r="G483" s="1" t="s">
        <v>22</v>
      </c>
      <c r="H483" s="1" t="s">
        <v>22</v>
      </c>
      <c r="I483" s="1" t="s">
        <v>22</v>
      </c>
      <c r="J483" s="1" t="s">
        <v>18502</v>
      </c>
      <c r="K483" s="1" t="s">
        <v>22</v>
      </c>
      <c r="L483" s="1" t="s">
        <v>21</v>
      </c>
      <c r="M483" s="1" t="s">
        <v>22</v>
      </c>
      <c r="N483" s="1" t="s">
        <v>23</v>
      </c>
      <c r="O483" s="1" t="s">
        <v>24</v>
      </c>
      <c r="P483" s="1" t="s">
        <v>26</v>
      </c>
      <c r="Q483" s="1" t="s">
        <v>18506</v>
      </c>
      <c r="R483" s="1" t="s">
        <v>26</v>
      </c>
      <c r="T483" s="1" t="s">
        <v>37</v>
      </c>
      <c r="U483" s="1" t="s">
        <v>24</v>
      </c>
      <c r="V483" s="1" t="s">
        <v>24</v>
      </c>
      <c r="W483" s="1" t="s">
        <v>30</v>
      </c>
    </row>
    <row r="484" spans="1:23" x14ac:dyDescent="0.2">
      <c r="A484" s="2" t="str">
        <f>"573.13350"</f>
        <v>573.13350</v>
      </c>
      <c r="B484" s="1" t="s">
        <v>3882</v>
      </c>
      <c r="C484" s="1" t="s">
        <v>2211</v>
      </c>
      <c r="D484" s="1" t="s">
        <v>3399</v>
      </c>
      <c r="E484" s="1" t="s">
        <v>40</v>
      </c>
      <c r="F484" s="1" t="s">
        <v>20</v>
      </c>
      <c r="G484" s="1" t="s">
        <v>22</v>
      </c>
      <c r="H484" s="1" t="s">
        <v>22</v>
      </c>
      <c r="I484" s="1" t="s">
        <v>22</v>
      </c>
      <c r="J484" s="1" t="s">
        <v>22</v>
      </c>
      <c r="K484" s="1" t="s">
        <v>22</v>
      </c>
      <c r="L484" s="1" t="s">
        <v>21</v>
      </c>
      <c r="M484" s="1" t="s">
        <v>22</v>
      </c>
      <c r="N484" s="1" t="s">
        <v>23</v>
      </c>
      <c r="O484" s="1" t="s">
        <v>24</v>
      </c>
      <c r="P484" s="1" t="s">
        <v>18502</v>
      </c>
      <c r="Q484" s="1" t="s">
        <v>34</v>
      </c>
      <c r="R484" s="1" t="s">
        <v>24</v>
      </c>
      <c r="S484" s="1" t="s">
        <v>18508</v>
      </c>
      <c r="T484" s="1" t="s">
        <v>29</v>
      </c>
      <c r="U484" s="1" t="s">
        <v>24</v>
      </c>
      <c r="V484" s="1" t="s">
        <v>24</v>
      </c>
      <c r="W484" s="1" t="s">
        <v>30</v>
      </c>
    </row>
    <row r="485" spans="1:23" x14ac:dyDescent="0.2">
      <c r="A485" s="2" t="str">
        <f>"573.13351"</f>
        <v>573.13351</v>
      </c>
      <c r="B485" s="1" t="s">
        <v>3883</v>
      </c>
      <c r="C485" s="1" t="s">
        <v>2212</v>
      </c>
      <c r="D485" s="1" t="s">
        <v>3399</v>
      </c>
      <c r="E485" s="1" t="s">
        <v>18509</v>
      </c>
      <c r="F485" s="1" t="s">
        <v>20</v>
      </c>
      <c r="G485" s="1" t="s">
        <v>22</v>
      </c>
      <c r="H485" s="1" t="s">
        <v>22</v>
      </c>
      <c r="I485" s="1" t="s">
        <v>18510</v>
      </c>
      <c r="J485" s="1" t="s">
        <v>22</v>
      </c>
      <c r="K485" s="1" t="s">
        <v>22</v>
      </c>
      <c r="L485" s="1" t="s">
        <v>21</v>
      </c>
      <c r="M485" s="1" t="s">
        <v>22</v>
      </c>
      <c r="N485" s="1" t="s">
        <v>23</v>
      </c>
      <c r="O485" s="1" t="s">
        <v>41</v>
      </c>
      <c r="P485" s="1" t="s">
        <v>26</v>
      </c>
      <c r="Q485" s="1" t="s">
        <v>34</v>
      </c>
      <c r="R485" s="1" t="s">
        <v>18505</v>
      </c>
      <c r="T485" s="1" t="s">
        <v>29</v>
      </c>
      <c r="U485" s="1" t="s">
        <v>18506</v>
      </c>
      <c r="V485" s="1" t="s">
        <v>24</v>
      </c>
      <c r="W485" s="1" t="s">
        <v>30</v>
      </c>
    </row>
    <row r="486" spans="1:23" x14ac:dyDescent="0.2">
      <c r="A486" s="2" t="str">
        <f>"573.13352"</f>
        <v>573.13352</v>
      </c>
      <c r="B486" s="1" t="s">
        <v>3884</v>
      </c>
      <c r="C486" s="1" t="s">
        <v>2213</v>
      </c>
      <c r="D486" s="1" t="s">
        <v>3399</v>
      </c>
      <c r="E486" s="1" t="s">
        <v>40</v>
      </c>
      <c r="F486" s="1" t="s">
        <v>20</v>
      </c>
      <c r="G486" s="1" t="s">
        <v>41</v>
      </c>
      <c r="H486" s="1" t="s">
        <v>22</v>
      </c>
      <c r="I486" s="1" t="s">
        <v>26</v>
      </c>
      <c r="J486" s="1" t="s">
        <v>18502</v>
      </c>
      <c r="K486" s="1" t="s">
        <v>22</v>
      </c>
      <c r="L486" s="1" t="s">
        <v>21</v>
      </c>
      <c r="M486" s="1" t="s">
        <v>22</v>
      </c>
      <c r="N486" s="1" t="s">
        <v>23</v>
      </c>
      <c r="O486" s="1" t="s">
        <v>41</v>
      </c>
      <c r="P486" s="1" t="s">
        <v>26</v>
      </c>
      <c r="R486" s="1" t="s">
        <v>26</v>
      </c>
      <c r="T486" s="1" t="s">
        <v>29</v>
      </c>
      <c r="U486" s="1" t="s">
        <v>18506</v>
      </c>
      <c r="V486" s="1" t="s">
        <v>41</v>
      </c>
      <c r="W486" s="1" t="s">
        <v>42</v>
      </c>
    </row>
    <row r="487" spans="1:23" x14ac:dyDescent="0.2">
      <c r="A487" s="2" t="str">
        <f>"573.13353"</f>
        <v>573.13353</v>
      </c>
      <c r="B487" s="1" t="s">
        <v>3885</v>
      </c>
      <c r="C487" s="1" t="s">
        <v>2214</v>
      </c>
      <c r="D487" s="1" t="s">
        <v>3399</v>
      </c>
      <c r="E487" s="1" t="s">
        <v>18510</v>
      </c>
      <c r="F487" s="1" t="s">
        <v>20</v>
      </c>
      <c r="G487" s="1" t="s">
        <v>22</v>
      </c>
      <c r="H487" s="1" t="s">
        <v>22</v>
      </c>
      <c r="I487" s="1" t="s">
        <v>22</v>
      </c>
      <c r="J487" s="1" t="s">
        <v>22</v>
      </c>
      <c r="K487" s="1" t="s">
        <v>22</v>
      </c>
      <c r="L487" s="1" t="s">
        <v>21</v>
      </c>
      <c r="M487" s="1" t="s">
        <v>22</v>
      </c>
      <c r="N487" s="1" t="s">
        <v>23</v>
      </c>
      <c r="O487" s="1" t="s">
        <v>41</v>
      </c>
      <c r="P487" s="1" t="s">
        <v>26</v>
      </c>
      <c r="Q487" s="1" t="s">
        <v>34</v>
      </c>
      <c r="R487" s="1" t="s">
        <v>26</v>
      </c>
      <c r="T487" s="1" t="s">
        <v>29</v>
      </c>
      <c r="U487" s="1" t="s">
        <v>18502</v>
      </c>
      <c r="V487" s="1" t="s">
        <v>24</v>
      </c>
      <c r="W487" s="1" t="s">
        <v>18518</v>
      </c>
    </row>
    <row r="488" spans="1:23" x14ac:dyDescent="0.2">
      <c r="A488" s="2" t="str">
        <f>"573.13354"</f>
        <v>573.13354</v>
      </c>
      <c r="B488" s="1" t="s">
        <v>3886</v>
      </c>
      <c r="C488" s="1" t="s">
        <v>2215</v>
      </c>
      <c r="D488" s="1" t="s">
        <v>3399</v>
      </c>
      <c r="E488" s="1" t="s">
        <v>40</v>
      </c>
      <c r="F488" s="1" t="s">
        <v>20</v>
      </c>
      <c r="G488" s="1" t="s">
        <v>41</v>
      </c>
      <c r="H488" s="1" t="s">
        <v>22</v>
      </c>
      <c r="I488" s="1" t="s">
        <v>26</v>
      </c>
      <c r="J488" s="1" t="s">
        <v>18502</v>
      </c>
      <c r="K488" s="1" t="s">
        <v>22</v>
      </c>
      <c r="L488" s="1" t="s">
        <v>21</v>
      </c>
      <c r="M488" s="1" t="s">
        <v>22</v>
      </c>
      <c r="N488" s="1" t="s">
        <v>23</v>
      </c>
      <c r="O488" s="1" t="s">
        <v>41</v>
      </c>
      <c r="P488" s="1" t="s">
        <v>18505</v>
      </c>
      <c r="Q488" s="1" t="s">
        <v>34</v>
      </c>
      <c r="R488" s="1" t="s">
        <v>26</v>
      </c>
      <c r="T488" s="1" t="s">
        <v>29</v>
      </c>
      <c r="U488" s="1" t="s">
        <v>18506</v>
      </c>
      <c r="V488" s="1" t="s">
        <v>41</v>
      </c>
      <c r="W488" s="1" t="s">
        <v>42</v>
      </c>
    </row>
    <row r="489" spans="1:23" x14ac:dyDescent="0.2">
      <c r="A489" s="2" t="str">
        <f>"573.13355"</f>
        <v>573.13355</v>
      </c>
      <c r="B489" s="1" t="s">
        <v>3887</v>
      </c>
      <c r="C489" s="1" t="s">
        <v>2216</v>
      </c>
      <c r="D489" s="1" t="s">
        <v>3399</v>
      </c>
      <c r="E489" s="1" t="s">
        <v>40</v>
      </c>
      <c r="F489" s="1" t="s">
        <v>20</v>
      </c>
      <c r="G489" s="1" t="s">
        <v>22</v>
      </c>
      <c r="H489" s="1" t="s">
        <v>22</v>
      </c>
      <c r="I489" s="1" t="s">
        <v>26</v>
      </c>
      <c r="J489" s="1" t="s">
        <v>22</v>
      </c>
      <c r="K489" s="1" t="s">
        <v>22</v>
      </c>
      <c r="L489" s="1" t="s">
        <v>21</v>
      </c>
      <c r="M489" s="1" t="s">
        <v>22</v>
      </c>
      <c r="N489" s="1" t="s">
        <v>23</v>
      </c>
      <c r="O489" s="1" t="s">
        <v>24</v>
      </c>
      <c r="P489" s="1" t="s">
        <v>18502</v>
      </c>
      <c r="Q489" s="1" t="s">
        <v>34</v>
      </c>
      <c r="R489" s="1" t="s">
        <v>24</v>
      </c>
      <c r="S489" s="1" t="s">
        <v>28</v>
      </c>
      <c r="T489" s="1" t="s">
        <v>29</v>
      </c>
      <c r="U489" s="1" t="s">
        <v>24</v>
      </c>
      <c r="V489" s="1" t="s">
        <v>18502</v>
      </c>
      <c r="W489" s="1" t="s">
        <v>30</v>
      </c>
    </row>
    <row r="490" spans="1:23" x14ac:dyDescent="0.2">
      <c r="A490" s="2" t="str">
        <f>"573.13356"</f>
        <v>573.13356</v>
      </c>
      <c r="B490" s="1" t="s">
        <v>3888</v>
      </c>
      <c r="C490" s="1" t="s">
        <v>2217</v>
      </c>
      <c r="D490" s="1" t="s">
        <v>3399</v>
      </c>
      <c r="E490" s="1" t="s">
        <v>40</v>
      </c>
      <c r="F490" s="1" t="s">
        <v>20</v>
      </c>
      <c r="G490" s="1" t="s">
        <v>22</v>
      </c>
      <c r="H490" s="1" t="s">
        <v>22</v>
      </c>
      <c r="I490" s="1" t="s">
        <v>26</v>
      </c>
      <c r="J490" s="1" t="s">
        <v>22</v>
      </c>
      <c r="K490" s="1" t="s">
        <v>22</v>
      </c>
      <c r="L490" s="1" t="s">
        <v>21</v>
      </c>
      <c r="M490" s="1" t="s">
        <v>22</v>
      </c>
      <c r="N490" s="1" t="s">
        <v>23</v>
      </c>
      <c r="O490" s="1" t="s">
        <v>24</v>
      </c>
      <c r="P490" s="1" t="s">
        <v>24</v>
      </c>
      <c r="Q490" s="1" t="s">
        <v>34</v>
      </c>
      <c r="R490" s="1" t="s">
        <v>24</v>
      </c>
      <c r="T490" s="1" t="s">
        <v>29</v>
      </c>
      <c r="U490" s="1" t="s">
        <v>24</v>
      </c>
      <c r="V490" s="1" t="s">
        <v>41</v>
      </c>
      <c r="W490" s="1" t="s">
        <v>30</v>
      </c>
    </row>
    <row r="491" spans="1:23" x14ac:dyDescent="0.2">
      <c r="A491" s="2" t="str">
        <f>"573.13357"</f>
        <v>573.13357</v>
      </c>
      <c r="B491" s="1" t="s">
        <v>3889</v>
      </c>
      <c r="C491" s="1" t="s">
        <v>2218</v>
      </c>
      <c r="D491" s="1" t="s">
        <v>3399</v>
      </c>
      <c r="E491" s="1" t="s">
        <v>40</v>
      </c>
      <c r="F491" s="1" t="s">
        <v>20</v>
      </c>
      <c r="G491" s="1" t="s">
        <v>22</v>
      </c>
      <c r="H491" s="1" t="s">
        <v>22</v>
      </c>
      <c r="I491" s="1" t="s">
        <v>22</v>
      </c>
      <c r="J491" s="1" t="s">
        <v>18510</v>
      </c>
      <c r="K491" s="1" t="s">
        <v>22</v>
      </c>
      <c r="L491" s="1" t="s">
        <v>21</v>
      </c>
      <c r="M491" s="1" t="s">
        <v>22</v>
      </c>
      <c r="N491" s="1" t="s">
        <v>23</v>
      </c>
      <c r="O491" s="1" t="s">
        <v>24</v>
      </c>
      <c r="P491" s="1" t="s">
        <v>26</v>
      </c>
      <c r="Q491" s="1" t="s">
        <v>18506</v>
      </c>
      <c r="R491" s="1" t="s">
        <v>26</v>
      </c>
      <c r="S491" s="1" t="s">
        <v>28</v>
      </c>
      <c r="T491" s="1" t="s">
        <v>38</v>
      </c>
      <c r="U491" s="1" t="s">
        <v>24</v>
      </c>
      <c r="V491" s="1" t="s">
        <v>24</v>
      </c>
      <c r="W491" s="1" t="s">
        <v>30</v>
      </c>
    </row>
    <row r="492" spans="1:23" x14ac:dyDescent="0.2">
      <c r="A492" s="2" t="str">
        <f>"573.13358"</f>
        <v>573.13358</v>
      </c>
      <c r="B492" s="1" t="s">
        <v>3890</v>
      </c>
      <c r="C492" s="1" t="s">
        <v>2219</v>
      </c>
      <c r="D492" s="1" t="s">
        <v>3399</v>
      </c>
      <c r="E492" s="1" t="s">
        <v>40</v>
      </c>
      <c r="F492" s="1" t="s">
        <v>20</v>
      </c>
      <c r="G492" s="1" t="s">
        <v>22</v>
      </c>
      <c r="H492" s="1" t="s">
        <v>22</v>
      </c>
      <c r="I492" s="1" t="s">
        <v>22</v>
      </c>
      <c r="J492" s="1" t="s">
        <v>22</v>
      </c>
      <c r="K492" s="1" t="s">
        <v>22</v>
      </c>
      <c r="L492" s="1" t="s">
        <v>21</v>
      </c>
      <c r="M492" s="1" t="s">
        <v>22</v>
      </c>
      <c r="N492" s="1" t="s">
        <v>31</v>
      </c>
      <c r="O492" s="1" t="s">
        <v>41</v>
      </c>
      <c r="P492" s="1" t="s">
        <v>18502</v>
      </c>
      <c r="Q492" s="1" t="s">
        <v>26</v>
      </c>
      <c r="R492" s="1" t="s">
        <v>24</v>
      </c>
      <c r="T492" s="1" t="s">
        <v>29</v>
      </c>
      <c r="U492" s="1" t="s">
        <v>41</v>
      </c>
      <c r="V492" s="1" t="s">
        <v>41</v>
      </c>
      <c r="W492" s="1" t="s">
        <v>42</v>
      </c>
    </row>
    <row r="493" spans="1:23" x14ac:dyDescent="0.2">
      <c r="A493" s="2" t="str">
        <f>"573.13359"</f>
        <v>573.13359</v>
      </c>
      <c r="B493" s="1" t="s">
        <v>3891</v>
      </c>
      <c r="C493" s="1" t="s">
        <v>2220</v>
      </c>
      <c r="D493" s="1" t="s">
        <v>3399</v>
      </c>
      <c r="E493" s="1" t="s">
        <v>40</v>
      </c>
      <c r="F493" s="1" t="s">
        <v>36</v>
      </c>
      <c r="G493" s="1" t="s">
        <v>22</v>
      </c>
      <c r="H493" s="1" t="s">
        <v>22</v>
      </c>
      <c r="I493" s="1" t="s">
        <v>18506</v>
      </c>
      <c r="J493" s="1" t="s">
        <v>19</v>
      </c>
      <c r="K493" s="1" t="s">
        <v>22</v>
      </c>
      <c r="L493" s="1" t="s">
        <v>18509</v>
      </c>
      <c r="M493" s="1" t="s">
        <v>22</v>
      </c>
      <c r="N493" s="1" t="s">
        <v>18505</v>
      </c>
      <c r="O493" s="1" t="s">
        <v>41</v>
      </c>
      <c r="P493" s="1" t="s">
        <v>26</v>
      </c>
      <c r="Q493" s="1" t="s">
        <v>26</v>
      </c>
      <c r="R493" s="1" t="s">
        <v>26</v>
      </c>
      <c r="S493" s="1" t="s">
        <v>18508</v>
      </c>
      <c r="T493" s="1" t="s">
        <v>18515</v>
      </c>
      <c r="U493" s="1" t="s">
        <v>41</v>
      </c>
      <c r="V493" s="1" t="s">
        <v>41</v>
      </c>
      <c r="W493" s="1" t="s">
        <v>30</v>
      </c>
    </row>
    <row r="494" spans="1:23" x14ac:dyDescent="0.2">
      <c r="A494" s="2" t="str">
        <f>"573.13360"</f>
        <v>573.13360</v>
      </c>
      <c r="B494" s="1" t="s">
        <v>3892</v>
      </c>
      <c r="C494" s="1" t="s">
        <v>2221</v>
      </c>
      <c r="D494" s="1" t="s">
        <v>3399</v>
      </c>
      <c r="E494" s="1" t="s">
        <v>40</v>
      </c>
      <c r="F494" s="1" t="s">
        <v>20</v>
      </c>
      <c r="G494" s="1" t="s">
        <v>22</v>
      </c>
      <c r="H494" s="1" t="s">
        <v>22</v>
      </c>
      <c r="I494" s="1" t="s">
        <v>26</v>
      </c>
      <c r="J494" s="1" t="s">
        <v>22</v>
      </c>
      <c r="K494" s="1" t="s">
        <v>22</v>
      </c>
      <c r="L494" s="1" t="s">
        <v>21</v>
      </c>
      <c r="M494" s="1" t="s">
        <v>22</v>
      </c>
      <c r="N494" s="1" t="s">
        <v>23</v>
      </c>
      <c r="O494" s="1" t="s">
        <v>24</v>
      </c>
      <c r="P494" s="1" t="s">
        <v>26</v>
      </c>
      <c r="Q494" s="1" t="s">
        <v>34</v>
      </c>
      <c r="R494" s="1" t="s">
        <v>26</v>
      </c>
      <c r="T494" s="1" t="s">
        <v>29</v>
      </c>
      <c r="U494" s="1" t="s">
        <v>18506</v>
      </c>
      <c r="V494" s="1" t="s">
        <v>41</v>
      </c>
      <c r="W494" s="1" t="s">
        <v>30</v>
      </c>
    </row>
    <row r="495" spans="1:23" x14ac:dyDescent="0.2">
      <c r="A495" s="2" t="str">
        <f>"573.13361"</f>
        <v>573.13361</v>
      </c>
      <c r="B495" s="1" t="s">
        <v>3893</v>
      </c>
      <c r="C495" s="1" t="s">
        <v>2222</v>
      </c>
      <c r="D495" s="1" t="s">
        <v>3399</v>
      </c>
      <c r="E495" s="1" t="s">
        <v>21</v>
      </c>
      <c r="F495" s="1" t="s">
        <v>20</v>
      </c>
      <c r="G495" s="1" t="s">
        <v>22</v>
      </c>
      <c r="H495" s="1" t="s">
        <v>22</v>
      </c>
      <c r="I495" s="1" t="s">
        <v>22</v>
      </c>
      <c r="J495" s="1" t="s">
        <v>22</v>
      </c>
      <c r="K495" s="1" t="s">
        <v>22</v>
      </c>
      <c r="L495" s="1" t="s">
        <v>21</v>
      </c>
      <c r="M495" s="1" t="s">
        <v>22</v>
      </c>
      <c r="N495" s="1" t="s">
        <v>23</v>
      </c>
      <c r="O495" s="1" t="s">
        <v>18506</v>
      </c>
      <c r="P495" s="1" t="s">
        <v>18502</v>
      </c>
      <c r="Q495" s="1" t="s">
        <v>34</v>
      </c>
      <c r="R495" s="1" t="s">
        <v>18502</v>
      </c>
      <c r="S495" s="1" t="s">
        <v>28</v>
      </c>
      <c r="T495" s="1" t="s">
        <v>29</v>
      </c>
      <c r="U495" s="1" t="s">
        <v>18506</v>
      </c>
      <c r="V495" s="1" t="s">
        <v>24</v>
      </c>
      <c r="W495" s="1" t="s">
        <v>30</v>
      </c>
    </row>
    <row r="496" spans="1:23" x14ac:dyDescent="0.2">
      <c r="A496" s="2" t="str">
        <f>"573.13362"</f>
        <v>573.13362</v>
      </c>
      <c r="B496" s="1" t="s">
        <v>3894</v>
      </c>
      <c r="C496" s="1" t="s">
        <v>2223</v>
      </c>
      <c r="D496" s="1" t="s">
        <v>3399</v>
      </c>
      <c r="E496" s="1" t="s">
        <v>18509</v>
      </c>
      <c r="F496" s="1" t="s">
        <v>20</v>
      </c>
      <c r="G496" s="1" t="s">
        <v>22</v>
      </c>
      <c r="H496" s="1" t="s">
        <v>22</v>
      </c>
      <c r="I496" s="1" t="s">
        <v>22</v>
      </c>
      <c r="J496" s="1" t="s">
        <v>22</v>
      </c>
      <c r="K496" s="1" t="s">
        <v>22</v>
      </c>
      <c r="L496" s="1" t="s">
        <v>21</v>
      </c>
      <c r="M496" s="1" t="s">
        <v>22</v>
      </c>
      <c r="N496" s="1" t="s">
        <v>23</v>
      </c>
      <c r="O496" s="1" t="s">
        <v>18506</v>
      </c>
      <c r="P496" s="1" t="s">
        <v>18502</v>
      </c>
      <c r="Q496" s="1" t="s">
        <v>34</v>
      </c>
      <c r="R496" s="1" t="s">
        <v>18506</v>
      </c>
      <c r="T496" s="1" t="s">
        <v>29</v>
      </c>
      <c r="U496" s="1" t="s">
        <v>18506</v>
      </c>
      <c r="V496" s="1" t="s">
        <v>24</v>
      </c>
      <c r="W496" s="1" t="s">
        <v>30</v>
      </c>
    </row>
    <row r="497" spans="1:23" x14ac:dyDescent="0.2">
      <c r="A497" s="2" t="str">
        <f>"573.13363"</f>
        <v>573.13363</v>
      </c>
      <c r="B497" s="1" t="s">
        <v>3895</v>
      </c>
      <c r="C497" s="1" t="s">
        <v>2224</v>
      </c>
      <c r="D497" s="1" t="s">
        <v>3399</v>
      </c>
      <c r="E497" s="1" t="s">
        <v>40</v>
      </c>
      <c r="F497" s="1" t="s">
        <v>20</v>
      </c>
      <c r="G497" s="1" t="s">
        <v>22</v>
      </c>
      <c r="H497" s="1" t="s">
        <v>22</v>
      </c>
      <c r="I497" s="1" t="s">
        <v>22</v>
      </c>
      <c r="J497" s="1" t="s">
        <v>22</v>
      </c>
      <c r="K497" s="1" t="s">
        <v>22</v>
      </c>
      <c r="L497" s="1" t="s">
        <v>21</v>
      </c>
      <c r="M497" s="1" t="s">
        <v>22</v>
      </c>
      <c r="N497" s="1" t="s">
        <v>23</v>
      </c>
      <c r="O497" s="1" t="s">
        <v>24</v>
      </c>
      <c r="P497" s="1" t="s">
        <v>24</v>
      </c>
      <c r="Q497" s="1" t="s">
        <v>34</v>
      </c>
      <c r="R497" s="1" t="s">
        <v>18505</v>
      </c>
      <c r="T497" s="1" t="s">
        <v>29</v>
      </c>
      <c r="U497" s="1" t="s">
        <v>18506</v>
      </c>
      <c r="V497" s="1" t="s">
        <v>24</v>
      </c>
      <c r="W497" s="1" t="s">
        <v>30</v>
      </c>
    </row>
    <row r="498" spans="1:23" x14ac:dyDescent="0.2">
      <c r="A498" s="2" t="str">
        <f>"573.13364"</f>
        <v>573.13364</v>
      </c>
      <c r="B498" s="1" t="s">
        <v>3896</v>
      </c>
      <c r="C498" s="1" t="s">
        <v>2225</v>
      </c>
      <c r="D498" s="1" t="s">
        <v>3399</v>
      </c>
      <c r="E498" s="1" t="s">
        <v>40</v>
      </c>
      <c r="F498" s="1" t="s">
        <v>20</v>
      </c>
      <c r="G498" s="1" t="s">
        <v>22</v>
      </c>
      <c r="H498" s="1" t="s">
        <v>22</v>
      </c>
      <c r="I498" s="1" t="s">
        <v>22</v>
      </c>
      <c r="J498" s="1" t="s">
        <v>22</v>
      </c>
      <c r="K498" s="1" t="s">
        <v>22</v>
      </c>
      <c r="L498" s="1" t="s">
        <v>21</v>
      </c>
      <c r="M498" s="1" t="s">
        <v>22</v>
      </c>
      <c r="N498" s="1" t="s">
        <v>23</v>
      </c>
      <c r="O498" s="1" t="s">
        <v>24</v>
      </c>
      <c r="P498" s="1" t="s">
        <v>18505</v>
      </c>
      <c r="Q498" s="1" t="s">
        <v>34</v>
      </c>
      <c r="R498" s="1" t="s">
        <v>18502</v>
      </c>
      <c r="S498" s="1" t="s">
        <v>28</v>
      </c>
      <c r="T498" s="1" t="s">
        <v>29</v>
      </c>
      <c r="U498" s="1" t="s">
        <v>24</v>
      </c>
      <c r="V498" s="1" t="s">
        <v>24</v>
      </c>
      <c r="W498" s="1" t="s">
        <v>30</v>
      </c>
    </row>
    <row r="499" spans="1:23" x14ac:dyDescent="0.2">
      <c r="A499" s="2" t="str">
        <f>"573.13365"</f>
        <v>573.13365</v>
      </c>
      <c r="B499" s="1" t="s">
        <v>3897</v>
      </c>
      <c r="C499" s="1" t="s">
        <v>2226</v>
      </c>
      <c r="D499" s="1" t="s">
        <v>3399</v>
      </c>
      <c r="E499" s="1" t="s">
        <v>40</v>
      </c>
      <c r="F499" s="1" t="s">
        <v>20</v>
      </c>
      <c r="G499" s="1" t="s">
        <v>22</v>
      </c>
      <c r="H499" s="1" t="s">
        <v>22</v>
      </c>
      <c r="I499" s="1" t="s">
        <v>22</v>
      </c>
      <c r="J499" s="1" t="s">
        <v>22</v>
      </c>
      <c r="K499" s="1" t="s">
        <v>22</v>
      </c>
      <c r="L499" s="1" t="s">
        <v>21</v>
      </c>
      <c r="M499" s="1" t="s">
        <v>22</v>
      </c>
      <c r="N499" s="1" t="s">
        <v>23</v>
      </c>
      <c r="O499" s="1" t="s">
        <v>41</v>
      </c>
      <c r="P499" s="1" t="s">
        <v>18502</v>
      </c>
      <c r="Q499" s="1" t="s">
        <v>34</v>
      </c>
      <c r="R499" s="1" t="s">
        <v>24</v>
      </c>
      <c r="T499" s="1" t="s">
        <v>29</v>
      </c>
      <c r="U499" s="1" t="s">
        <v>24</v>
      </c>
      <c r="V499" s="1" t="s">
        <v>41</v>
      </c>
      <c r="W499" s="1" t="s">
        <v>30</v>
      </c>
    </row>
    <row r="500" spans="1:23" x14ac:dyDescent="0.2">
      <c r="A500" s="2" t="str">
        <f>"573.13366"</f>
        <v>573.13366</v>
      </c>
      <c r="B500" s="1" t="s">
        <v>3898</v>
      </c>
      <c r="C500" s="1" t="s">
        <v>2227</v>
      </c>
      <c r="D500" s="1" t="s">
        <v>3399</v>
      </c>
      <c r="E500" s="1" t="s">
        <v>40</v>
      </c>
      <c r="F500" s="1" t="s">
        <v>20</v>
      </c>
      <c r="G500" s="1" t="s">
        <v>41</v>
      </c>
      <c r="H500" s="1" t="s">
        <v>22</v>
      </c>
      <c r="I500" s="1" t="s">
        <v>26</v>
      </c>
      <c r="J500" s="1" t="s">
        <v>19</v>
      </c>
      <c r="K500" s="1" t="s">
        <v>31</v>
      </c>
      <c r="L500" s="1" t="s">
        <v>21</v>
      </c>
      <c r="M500" s="1" t="s">
        <v>22</v>
      </c>
      <c r="N500" s="1" t="s">
        <v>18507</v>
      </c>
      <c r="O500" s="1" t="s">
        <v>24</v>
      </c>
      <c r="P500" s="1" t="s">
        <v>26</v>
      </c>
      <c r="Q500" s="1" t="s">
        <v>26</v>
      </c>
      <c r="R500" s="1" t="s">
        <v>26</v>
      </c>
      <c r="S500" s="1" t="s">
        <v>18509</v>
      </c>
      <c r="T500" s="1" t="s">
        <v>18516</v>
      </c>
      <c r="U500" s="1" t="s">
        <v>24</v>
      </c>
      <c r="V500" s="1" t="s">
        <v>18502</v>
      </c>
      <c r="W500" s="1" t="s">
        <v>42</v>
      </c>
    </row>
    <row r="501" spans="1:23" x14ac:dyDescent="0.2">
      <c r="A501" s="2" t="str">
        <f>"573.13367"</f>
        <v>573.13367</v>
      </c>
      <c r="B501" s="1" t="s">
        <v>3899</v>
      </c>
      <c r="C501" s="1" t="s">
        <v>2228</v>
      </c>
      <c r="D501" s="1" t="s">
        <v>3399</v>
      </c>
      <c r="E501" s="1" t="s">
        <v>21</v>
      </c>
      <c r="F501" s="1" t="s">
        <v>20</v>
      </c>
      <c r="G501" s="1" t="s">
        <v>22</v>
      </c>
      <c r="H501" s="1" t="s">
        <v>22</v>
      </c>
      <c r="J501" s="1" t="s">
        <v>22</v>
      </c>
      <c r="K501" s="1" t="s">
        <v>22</v>
      </c>
      <c r="L501" s="1" t="s">
        <v>21</v>
      </c>
      <c r="M501" s="1" t="s">
        <v>22</v>
      </c>
      <c r="N501" s="1" t="s">
        <v>23</v>
      </c>
      <c r="O501" s="1" t="s">
        <v>24</v>
      </c>
      <c r="P501" s="1" t="s">
        <v>24</v>
      </c>
      <c r="Q501" s="1" t="s">
        <v>34</v>
      </c>
      <c r="R501" s="1" t="s">
        <v>18502</v>
      </c>
      <c r="S501" s="1" t="s">
        <v>28</v>
      </c>
      <c r="T501" s="1" t="s">
        <v>29</v>
      </c>
      <c r="U501" s="1" t="s">
        <v>24</v>
      </c>
      <c r="V501" s="1" t="s">
        <v>24</v>
      </c>
      <c r="W501" s="1" t="s">
        <v>30</v>
      </c>
    </row>
    <row r="502" spans="1:23" x14ac:dyDescent="0.2">
      <c r="A502" s="2" t="str">
        <f>"573.13368"</f>
        <v>573.13368</v>
      </c>
      <c r="B502" s="1" t="s">
        <v>3900</v>
      </c>
      <c r="C502" s="1" t="s">
        <v>2229</v>
      </c>
      <c r="D502" s="1" t="s">
        <v>3399</v>
      </c>
      <c r="E502" s="1" t="s">
        <v>40</v>
      </c>
      <c r="F502" s="1" t="s">
        <v>20</v>
      </c>
      <c r="G502" s="1" t="s">
        <v>22</v>
      </c>
      <c r="H502" s="1" t="s">
        <v>22</v>
      </c>
      <c r="I502" s="1" t="s">
        <v>22</v>
      </c>
      <c r="J502" s="1" t="s">
        <v>18510</v>
      </c>
      <c r="K502" s="1" t="s">
        <v>22</v>
      </c>
      <c r="L502" s="1" t="s">
        <v>21</v>
      </c>
      <c r="M502" s="1" t="s">
        <v>22</v>
      </c>
      <c r="N502" s="1" t="s">
        <v>23</v>
      </c>
      <c r="O502" s="1" t="s">
        <v>41</v>
      </c>
      <c r="P502" s="1" t="s">
        <v>26</v>
      </c>
      <c r="Q502" s="1" t="s">
        <v>34</v>
      </c>
      <c r="R502" s="1" t="s">
        <v>26</v>
      </c>
      <c r="S502" s="1" t="s">
        <v>28</v>
      </c>
      <c r="T502" s="1" t="s">
        <v>18515</v>
      </c>
      <c r="U502" s="1" t="s">
        <v>41</v>
      </c>
      <c r="V502" s="1" t="s">
        <v>41</v>
      </c>
      <c r="W502" s="1" t="s">
        <v>30</v>
      </c>
    </row>
    <row r="503" spans="1:23" x14ac:dyDescent="0.2">
      <c r="A503" s="2" t="str">
        <f>"573.13369"</f>
        <v>573.13369</v>
      </c>
      <c r="B503" s="1" t="s">
        <v>3901</v>
      </c>
      <c r="C503" s="1" t="s">
        <v>2230</v>
      </c>
      <c r="D503" s="1" t="s">
        <v>3399</v>
      </c>
      <c r="E503" s="1" t="s">
        <v>40</v>
      </c>
      <c r="F503" s="1" t="s">
        <v>20</v>
      </c>
      <c r="G503" s="1" t="s">
        <v>22</v>
      </c>
      <c r="H503" s="1" t="s">
        <v>22</v>
      </c>
      <c r="I503" s="1" t="s">
        <v>22</v>
      </c>
      <c r="J503" s="1" t="s">
        <v>22</v>
      </c>
      <c r="K503" s="1" t="s">
        <v>22</v>
      </c>
      <c r="L503" s="1" t="s">
        <v>21</v>
      </c>
      <c r="M503" s="1" t="s">
        <v>22</v>
      </c>
      <c r="N503" s="1" t="s">
        <v>23</v>
      </c>
      <c r="O503" s="1" t="s">
        <v>24</v>
      </c>
      <c r="P503" s="1" t="s">
        <v>24</v>
      </c>
      <c r="Q503" s="1" t="s">
        <v>34</v>
      </c>
      <c r="R503" s="1" t="s">
        <v>24</v>
      </c>
      <c r="T503" s="1" t="s">
        <v>29</v>
      </c>
      <c r="U503" s="1" t="s">
        <v>18506</v>
      </c>
      <c r="V503" s="1" t="s">
        <v>24</v>
      </c>
      <c r="W503" s="1" t="s">
        <v>30</v>
      </c>
    </row>
    <row r="504" spans="1:23" x14ac:dyDescent="0.2">
      <c r="A504" s="2" t="str">
        <f>"573.13370"</f>
        <v>573.13370</v>
      </c>
      <c r="B504" s="1" t="s">
        <v>3902</v>
      </c>
      <c r="C504" s="1" t="s">
        <v>2231</v>
      </c>
      <c r="D504" s="1" t="s">
        <v>3399</v>
      </c>
      <c r="E504" s="1" t="s">
        <v>40</v>
      </c>
      <c r="F504" s="1" t="s">
        <v>36</v>
      </c>
      <c r="G504" s="1" t="s">
        <v>22</v>
      </c>
      <c r="H504" s="1" t="s">
        <v>22</v>
      </c>
      <c r="I504" s="1" t="s">
        <v>18505</v>
      </c>
      <c r="J504" s="1" t="s">
        <v>19</v>
      </c>
      <c r="K504" s="1" t="s">
        <v>22</v>
      </c>
      <c r="L504" s="1" t="s">
        <v>18509</v>
      </c>
      <c r="M504" s="1" t="s">
        <v>22</v>
      </c>
      <c r="N504" s="1" t="s">
        <v>18507</v>
      </c>
      <c r="O504" s="1" t="s">
        <v>41</v>
      </c>
      <c r="P504" s="1" t="s">
        <v>26</v>
      </c>
      <c r="Q504" s="1" t="s">
        <v>26</v>
      </c>
      <c r="R504" s="1" t="s">
        <v>26</v>
      </c>
      <c r="S504" s="1" t="s">
        <v>18508</v>
      </c>
      <c r="T504" s="1" t="s">
        <v>18515</v>
      </c>
      <c r="U504" s="1" t="s">
        <v>41</v>
      </c>
      <c r="V504" s="1" t="s">
        <v>41</v>
      </c>
      <c r="W504" s="1" t="s">
        <v>30</v>
      </c>
    </row>
    <row r="505" spans="1:23" x14ac:dyDescent="0.2">
      <c r="A505" s="2" t="str">
        <f>"573.13371"</f>
        <v>573.13371</v>
      </c>
      <c r="B505" s="1" t="s">
        <v>3903</v>
      </c>
      <c r="C505" s="1" t="s">
        <v>2232</v>
      </c>
      <c r="D505" s="1" t="s">
        <v>3399</v>
      </c>
      <c r="E505" s="1" t="s">
        <v>40</v>
      </c>
      <c r="F505" s="1" t="s">
        <v>20</v>
      </c>
      <c r="G505" s="1" t="s">
        <v>22</v>
      </c>
      <c r="H505" s="1" t="s">
        <v>22</v>
      </c>
      <c r="I505" s="1" t="s">
        <v>22</v>
      </c>
      <c r="J505" s="1" t="s">
        <v>22</v>
      </c>
      <c r="K505" s="1" t="s">
        <v>22</v>
      </c>
      <c r="L505" s="1" t="s">
        <v>21</v>
      </c>
      <c r="M505" s="1" t="s">
        <v>22</v>
      </c>
      <c r="N505" s="1" t="s">
        <v>23</v>
      </c>
      <c r="O505" s="1" t="s">
        <v>24</v>
      </c>
      <c r="P505" s="1" t="s">
        <v>26</v>
      </c>
      <c r="Q505" s="1" t="s">
        <v>34</v>
      </c>
      <c r="R505" s="1" t="s">
        <v>26</v>
      </c>
      <c r="T505" s="1" t="s">
        <v>29</v>
      </c>
      <c r="U505" s="1" t="s">
        <v>18506</v>
      </c>
      <c r="V505" s="1" t="s">
        <v>18502</v>
      </c>
      <c r="W505" s="1" t="s">
        <v>42</v>
      </c>
    </row>
    <row r="506" spans="1:23" x14ac:dyDescent="0.2">
      <c r="A506" s="2" t="str">
        <f>"573.13372"</f>
        <v>573.13372</v>
      </c>
      <c r="B506" s="1" t="s">
        <v>3904</v>
      </c>
      <c r="C506" s="1" t="s">
        <v>2233</v>
      </c>
      <c r="D506" s="1" t="s">
        <v>3399</v>
      </c>
      <c r="E506" s="1" t="s">
        <v>40</v>
      </c>
      <c r="F506" s="1" t="s">
        <v>20</v>
      </c>
      <c r="G506" s="1" t="s">
        <v>22</v>
      </c>
      <c r="H506" s="1" t="s">
        <v>22</v>
      </c>
      <c r="I506" s="1" t="s">
        <v>22</v>
      </c>
      <c r="J506" s="1" t="s">
        <v>19</v>
      </c>
      <c r="K506" s="1" t="s">
        <v>22</v>
      </c>
      <c r="L506" s="1" t="s">
        <v>21</v>
      </c>
      <c r="M506" s="1" t="s">
        <v>22</v>
      </c>
      <c r="N506" s="1" t="s">
        <v>23</v>
      </c>
      <c r="O506" s="1" t="s">
        <v>41</v>
      </c>
      <c r="P506" s="1" t="s">
        <v>26</v>
      </c>
      <c r="Q506" s="1" t="s">
        <v>34</v>
      </c>
      <c r="R506" s="1" t="s">
        <v>26</v>
      </c>
      <c r="T506" s="1" t="s">
        <v>37</v>
      </c>
      <c r="U506" s="1" t="s">
        <v>24</v>
      </c>
      <c r="V506" s="1" t="s">
        <v>18502</v>
      </c>
      <c r="W506" s="1" t="s">
        <v>30</v>
      </c>
    </row>
    <row r="507" spans="1:23" x14ac:dyDescent="0.2">
      <c r="A507" s="2" t="str">
        <f>"573.13373"</f>
        <v>573.13373</v>
      </c>
      <c r="B507" s="1" t="s">
        <v>3905</v>
      </c>
      <c r="C507" s="1" t="s">
        <v>2234</v>
      </c>
      <c r="D507" s="1" t="s">
        <v>3399</v>
      </c>
      <c r="E507" s="1" t="s">
        <v>40</v>
      </c>
      <c r="F507" s="1" t="s">
        <v>20</v>
      </c>
      <c r="G507" s="1" t="s">
        <v>22</v>
      </c>
      <c r="H507" s="1" t="s">
        <v>22</v>
      </c>
      <c r="I507" s="1" t="s">
        <v>22</v>
      </c>
      <c r="J507" s="1" t="s">
        <v>22</v>
      </c>
      <c r="K507" s="1" t="s">
        <v>22</v>
      </c>
      <c r="L507" s="1" t="s">
        <v>21</v>
      </c>
      <c r="M507" s="1" t="s">
        <v>22</v>
      </c>
      <c r="N507" s="1" t="s">
        <v>23</v>
      </c>
      <c r="O507" s="1" t="s">
        <v>24</v>
      </c>
      <c r="P507" s="1" t="s">
        <v>26</v>
      </c>
      <c r="Q507" s="1" t="s">
        <v>34</v>
      </c>
      <c r="R507" s="1" t="s">
        <v>26</v>
      </c>
      <c r="S507" s="1" t="s">
        <v>28</v>
      </c>
      <c r="T507" s="1" t="s">
        <v>29</v>
      </c>
      <c r="U507" s="1" t="s">
        <v>24</v>
      </c>
      <c r="V507" s="1" t="s">
        <v>41</v>
      </c>
      <c r="W507" s="1" t="s">
        <v>30</v>
      </c>
    </row>
    <row r="508" spans="1:23" x14ac:dyDescent="0.2">
      <c r="A508" s="2" t="str">
        <f>"573.13374"</f>
        <v>573.13374</v>
      </c>
      <c r="B508" s="1" t="s">
        <v>3906</v>
      </c>
      <c r="C508" s="1" t="s">
        <v>2235</v>
      </c>
      <c r="D508" s="1" t="s">
        <v>3399</v>
      </c>
      <c r="E508" s="1" t="s">
        <v>40</v>
      </c>
      <c r="F508" s="1" t="s">
        <v>20</v>
      </c>
      <c r="G508" s="1" t="s">
        <v>22</v>
      </c>
      <c r="H508" s="1" t="s">
        <v>22</v>
      </c>
      <c r="I508" s="1" t="s">
        <v>22</v>
      </c>
      <c r="J508" s="1" t="s">
        <v>19</v>
      </c>
      <c r="K508" s="1" t="s">
        <v>18510</v>
      </c>
      <c r="L508" s="1" t="s">
        <v>21</v>
      </c>
      <c r="M508" s="1" t="s">
        <v>22</v>
      </c>
      <c r="N508" s="1" t="s">
        <v>23</v>
      </c>
      <c r="O508" s="1" t="s">
        <v>24</v>
      </c>
      <c r="P508" s="1" t="s">
        <v>26</v>
      </c>
      <c r="Q508" s="1" t="s">
        <v>26</v>
      </c>
      <c r="R508" s="1" t="s">
        <v>26</v>
      </c>
      <c r="T508" s="1" t="s">
        <v>18515</v>
      </c>
      <c r="U508" s="1" t="s">
        <v>24</v>
      </c>
      <c r="V508" s="1" t="s">
        <v>24</v>
      </c>
      <c r="W508" s="1" t="s">
        <v>30</v>
      </c>
    </row>
    <row r="509" spans="1:23" x14ac:dyDescent="0.2">
      <c r="A509" s="2" t="str">
        <f>"573.13375"</f>
        <v>573.13375</v>
      </c>
      <c r="B509" s="1" t="s">
        <v>3907</v>
      </c>
      <c r="C509" s="1" t="s">
        <v>2236</v>
      </c>
      <c r="D509" s="1" t="s">
        <v>3399</v>
      </c>
      <c r="E509" s="1" t="s">
        <v>40</v>
      </c>
      <c r="F509" s="1" t="s">
        <v>20</v>
      </c>
      <c r="G509" s="1" t="s">
        <v>22</v>
      </c>
      <c r="H509" s="1" t="s">
        <v>22</v>
      </c>
      <c r="I509" s="1" t="s">
        <v>22</v>
      </c>
      <c r="J509" s="1" t="s">
        <v>19</v>
      </c>
      <c r="K509" s="1" t="s">
        <v>18510</v>
      </c>
      <c r="L509" s="1" t="s">
        <v>21</v>
      </c>
      <c r="M509" s="1" t="s">
        <v>22</v>
      </c>
      <c r="N509" s="1" t="s">
        <v>23</v>
      </c>
      <c r="O509" s="1" t="s">
        <v>24</v>
      </c>
      <c r="P509" s="1" t="s">
        <v>26</v>
      </c>
      <c r="Q509" s="1" t="s">
        <v>26</v>
      </c>
      <c r="R509" s="1" t="s">
        <v>26</v>
      </c>
      <c r="T509" s="1" t="s">
        <v>38</v>
      </c>
      <c r="U509" s="1" t="s">
        <v>24</v>
      </c>
      <c r="V509" s="1" t="s">
        <v>24</v>
      </c>
      <c r="W509" s="1" t="s">
        <v>30</v>
      </c>
    </row>
    <row r="510" spans="1:23" x14ac:dyDescent="0.2">
      <c r="A510" s="2" t="str">
        <f>"573.13376"</f>
        <v>573.13376</v>
      </c>
      <c r="B510" s="1" t="s">
        <v>3908</v>
      </c>
      <c r="C510" s="1" t="s">
        <v>2237</v>
      </c>
      <c r="D510" s="1" t="s">
        <v>3399</v>
      </c>
      <c r="E510" s="1" t="s">
        <v>40</v>
      </c>
      <c r="F510" s="1" t="s">
        <v>20</v>
      </c>
      <c r="G510" s="1" t="s">
        <v>22</v>
      </c>
      <c r="H510" s="1" t="s">
        <v>22</v>
      </c>
      <c r="I510" s="1" t="s">
        <v>22</v>
      </c>
      <c r="J510" s="1" t="s">
        <v>19</v>
      </c>
      <c r="K510" s="1" t="s">
        <v>22</v>
      </c>
      <c r="L510" s="1" t="s">
        <v>21</v>
      </c>
      <c r="M510" s="1" t="s">
        <v>22</v>
      </c>
      <c r="N510" s="1" t="s">
        <v>23</v>
      </c>
      <c r="O510" s="1" t="s">
        <v>41</v>
      </c>
      <c r="P510" s="1" t="s">
        <v>26</v>
      </c>
      <c r="Q510" s="1" t="s">
        <v>18506</v>
      </c>
      <c r="R510" s="1" t="s">
        <v>26</v>
      </c>
      <c r="S510" s="1" t="s">
        <v>28</v>
      </c>
      <c r="T510" s="1" t="s">
        <v>38</v>
      </c>
      <c r="U510" s="1" t="s">
        <v>41</v>
      </c>
      <c r="V510" s="1" t="s">
        <v>24</v>
      </c>
      <c r="W510" s="1" t="s">
        <v>30</v>
      </c>
    </row>
    <row r="511" spans="1:23" x14ac:dyDescent="0.2">
      <c r="A511" s="2" t="str">
        <f>"573.13377"</f>
        <v>573.13377</v>
      </c>
      <c r="B511" s="1" t="s">
        <v>3909</v>
      </c>
      <c r="C511" s="1" t="s">
        <v>2238</v>
      </c>
      <c r="D511" s="1" t="s">
        <v>3399</v>
      </c>
      <c r="E511" s="1" t="s">
        <v>40</v>
      </c>
      <c r="F511" s="1" t="s">
        <v>20</v>
      </c>
      <c r="G511" s="1" t="s">
        <v>22</v>
      </c>
      <c r="H511" s="1" t="s">
        <v>22</v>
      </c>
      <c r="J511" s="1" t="s">
        <v>22</v>
      </c>
      <c r="K511" s="1" t="s">
        <v>22</v>
      </c>
      <c r="L511" s="1" t="s">
        <v>21</v>
      </c>
      <c r="M511" s="1" t="s">
        <v>22</v>
      </c>
      <c r="N511" s="1" t="s">
        <v>23</v>
      </c>
      <c r="O511" s="1" t="s">
        <v>24</v>
      </c>
      <c r="P511" s="1" t="s">
        <v>26</v>
      </c>
      <c r="Q511" s="1" t="s">
        <v>34</v>
      </c>
      <c r="R511" s="1" t="s">
        <v>26</v>
      </c>
      <c r="S511" s="1" t="s">
        <v>28</v>
      </c>
      <c r="T511" s="1" t="s">
        <v>29</v>
      </c>
      <c r="U511" s="1" t="s">
        <v>24</v>
      </c>
      <c r="V511" s="1" t="s">
        <v>41</v>
      </c>
      <c r="W511" s="1" t="s">
        <v>30</v>
      </c>
    </row>
    <row r="512" spans="1:23" x14ac:dyDescent="0.2">
      <c r="A512" s="2" t="str">
        <f>"573.13378"</f>
        <v>573.13378</v>
      </c>
      <c r="B512" s="1" t="s">
        <v>3910</v>
      </c>
      <c r="C512" s="1" t="s">
        <v>2239</v>
      </c>
      <c r="D512" s="1" t="s">
        <v>3399</v>
      </c>
      <c r="E512" s="1" t="s">
        <v>18509</v>
      </c>
      <c r="F512" s="1" t="s">
        <v>20</v>
      </c>
      <c r="G512" s="1" t="s">
        <v>22</v>
      </c>
      <c r="H512" s="1" t="s">
        <v>22</v>
      </c>
      <c r="I512" s="1" t="s">
        <v>22</v>
      </c>
      <c r="J512" s="1" t="s">
        <v>22</v>
      </c>
      <c r="K512" s="1" t="s">
        <v>22</v>
      </c>
      <c r="L512" s="1" t="s">
        <v>21</v>
      </c>
      <c r="M512" s="1" t="s">
        <v>22</v>
      </c>
      <c r="N512" s="1" t="s">
        <v>23</v>
      </c>
      <c r="O512" s="1" t="s">
        <v>41</v>
      </c>
      <c r="P512" s="1" t="s">
        <v>24</v>
      </c>
      <c r="Q512" s="1" t="s">
        <v>34</v>
      </c>
      <c r="R512" s="1" t="s">
        <v>24</v>
      </c>
      <c r="T512" s="1" t="s">
        <v>29</v>
      </c>
      <c r="U512" s="1" t="s">
        <v>18506</v>
      </c>
      <c r="V512" s="1" t="s">
        <v>24</v>
      </c>
      <c r="W512" s="1" t="s">
        <v>30</v>
      </c>
    </row>
    <row r="513" spans="1:23" x14ac:dyDescent="0.2">
      <c r="A513" s="2" t="str">
        <f>"573.13379"</f>
        <v>573.13379</v>
      </c>
      <c r="B513" s="1" t="s">
        <v>3911</v>
      </c>
      <c r="C513" s="1" t="s">
        <v>2240</v>
      </c>
      <c r="D513" s="1" t="s">
        <v>3399</v>
      </c>
      <c r="E513" s="1" t="s">
        <v>40</v>
      </c>
      <c r="F513" s="1" t="s">
        <v>20</v>
      </c>
      <c r="G513" s="1" t="s">
        <v>22</v>
      </c>
      <c r="H513" s="1" t="s">
        <v>22</v>
      </c>
      <c r="I513" s="1" t="s">
        <v>22</v>
      </c>
      <c r="J513" s="1" t="s">
        <v>19</v>
      </c>
      <c r="K513" s="1" t="s">
        <v>22</v>
      </c>
      <c r="L513" s="1" t="s">
        <v>21</v>
      </c>
      <c r="M513" s="1" t="s">
        <v>22</v>
      </c>
      <c r="N513" s="1" t="s">
        <v>23</v>
      </c>
      <c r="O513" s="1" t="s">
        <v>41</v>
      </c>
      <c r="P513" s="1" t="s">
        <v>26</v>
      </c>
      <c r="Q513" s="1" t="s">
        <v>34</v>
      </c>
      <c r="R513" s="1" t="s">
        <v>26</v>
      </c>
      <c r="S513" s="1" t="s">
        <v>28</v>
      </c>
      <c r="T513" s="1" t="s">
        <v>18515</v>
      </c>
      <c r="U513" s="1" t="s">
        <v>24</v>
      </c>
      <c r="V513" s="1" t="s">
        <v>18502</v>
      </c>
      <c r="W513" s="1" t="s">
        <v>30</v>
      </c>
    </row>
    <row r="514" spans="1:23" x14ac:dyDescent="0.2">
      <c r="A514" s="2" t="str">
        <f>"573.13380"</f>
        <v>573.13380</v>
      </c>
      <c r="B514" s="1" t="s">
        <v>3912</v>
      </c>
      <c r="C514" s="1" t="s">
        <v>2241</v>
      </c>
      <c r="D514" s="1" t="s">
        <v>3399</v>
      </c>
      <c r="E514" s="1" t="s">
        <v>40</v>
      </c>
      <c r="F514" s="1" t="s">
        <v>20</v>
      </c>
      <c r="G514" s="1" t="s">
        <v>22</v>
      </c>
      <c r="H514" s="1" t="s">
        <v>22</v>
      </c>
      <c r="I514" s="1" t="s">
        <v>26</v>
      </c>
      <c r="J514" s="1" t="s">
        <v>22</v>
      </c>
      <c r="K514" s="1" t="s">
        <v>22</v>
      </c>
      <c r="L514" s="1" t="s">
        <v>21</v>
      </c>
      <c r="M514" s="1" t="s">
        <v>22</v>
      </c>
      <c r="N514" s="1" t="s">
        <v>23</v>
      </c>
      <c r="O514" s="1" t="s">
        <v>24</v>
      </c>
      <c r="P514" s="1" t="s">
        <v>24</v>
      </c>
      <c r="Q514" s="1" t="s">
        <v>34</v>
      </c>
      <c r="R514" s="1" t="s">
        <v>24</v>
      </c>
      <c r="T514" s="1" t="s">
        <v>29</v>
      </c>
      <c r="U514" s="1" t="s">
        <v>18506</v>
      </c>
      <c r="V514" s="1" t="s">
        <v>24</v>
      </c>
      <c r="W514" s="1" t="s">
        <v>18519</v>
      </c>
    </row>
    <row r="515" spans="1:23" x14ac:dyDescent="0.2">
      <c r="A515" s="2" t="str">
        <f>"573.13381"</f>
        <v>573.13381</v>
      </c>
      <c r="B515" s="1" t="s">
        <v>3913</v>
      </c>
      <c r="C515" s="1" t="s">
        <v>2242</v>
      </c>
      <c r="D515" s="1" t="s">
        <v>3399</v>
      </c>
      <c r="E515" s="1" t="s">
        <v>40</v>
      </c>
      <c r="F515" s="1" t="s">
        <v>20</v>
      </c>
      <c r="G515" s="1" t="s">
        <v>18510</v>
      </c>
      <c r="H515" s="1" t="s">
        <v>22</v>
      </c>
      <c r="I515" s="1" t="s">
        <v>18502</v>
      </c>
      <c r="J515" s="1" t="s">
        <v>19</v>
      </c>
      <c r="K515" s="1" t="s">
        <v>22</v>
      </c>
      <c r="L515" s="1" t="s">
        <v>21</v>
      </c>
      <c r="M515" s="1" t="s">
        <v>22</v>
      </c>
      <c r="N515" s="1" t="s">
        <v>23</v>
      </c>
      <c r="O515" s="1" t="s">
        <v>24</v>
      </c>
      <c r="P515" s="1" t="s">
        <v>26</v>
      </c>
      <c r="Q515" s="1" t="s">
        <v>34</v>
      </c>
      <c r="R515" s="1" t="s">
        <v>26</v>
      </c>
      <c r="T515" s="1" t="s">
        <v>18515</v>
      </c>
      <c r="U515" s="1" t="s">
        <v>24</v>
      </c>
      <c r="V515" s="1" t="s">
        <v>24</v>
      </c>
      <c r="W515" s="1" t="s">
        <v>30</v>
      </c>
    </row>
    <row r="516" spans="1:23" x14ac:dyDescent="0.2">
      <c r="A516" s="2" t="str">
        <f>"573.13382"</f>
        <v>573.13382</v>
      </c>
      <c r="B516" s="1" t="s">
        <v>3914</v>
      </c>
      <c r="C516" s="1" t="s">
        <v>2243</v>
      </c>
      <c r="D516" s="1" t="s">
        <v>3399</v>
      </c>
      <c r="E516" s="1" t="s">
        <v>40</v>
      </c>
      <c r="F516" s="1" t="s">
        <v>20</v>
      </c>
      <c r="G516" s="1" t="s">
        <v>22</v>
      </c>
      <c r="H516" s="1" t="s">
        <v>22</v>
      </c>
      <c r="J516" s="1" t="s">
        <v>22</v>
      </c>
      <c r="K516" s="1" t="s">
        <v>22</v>
      </c>
      <c r="L516" s="1" t="s">
        <v>21</v>
      </c>
      <c r="M516" s="1" t="s">
        <v>22</v>
      </c>
      <c r="N516" s="1" t="s">
        <v>23</v>
      </c>
      <c r="O516" s="1" t="s">
        <v>41</v>
      </c>
      <c r="P516" s="1" t="s">
        <v>18502</v>
      </c>
      <c r="Q516" s="1" t="s">
        <v>34</v>
      </c>
      <c r="R516" s="1" t="s">
        <v>24</v>
      </c>
      <c r="T516" s="1" t="s">
        <v>29</v>
      </c>
      <c r="U516" s="1" t="s">
        <v>18502</v>
      </c>
      <c r="V516" s="1" t="s">
        <v>41</v>
      </c>
      <c r="W516" s="1" t="s">
        <v>30</v>
      </c>
    </row>
    <row r="517" spans="1:23" x14ac:dyDescent="0.2">
      <c r="A517" s="2" t="str">
        <f>"573.13383"</f>
        <v>573.13383</v>
      </c>
      <c r="B517" s="1" t="s">
        <v>3915</v>
      </c>
      <c r="C517" s="1" t="s">
        <v>2244</v>
      </c>
      <c r="D517" s="1" t="s">
        <v>3399</v>
      </c>
      <c r="E517" s="1" t="s">
        <v>40</v>
      </c>
      <c r="F517" s="1" t="s">
        <v>36</v>
      </c>
      <c r="G517" s="1" t="s">
        <v>18510</v>
      </c>
      <c r="H517" s="1" t="s">
        <v>22</v>
      </c>
      <c r="I517" s="1" t="s">
        <v>18510</v>
      </c>
      <c r="J517" s="1" t="s">
        <v>19</v>
      </c>
      <c r="K517" s="1" t="s">
        <v>22</v>
      </c>
      <c r="L517" s="1" t="s">
        <v>21</v>
      </c>
      <c r="M517" s="1" t="s">
        <v>22</v>
      </c>
      <c r="N517" s="1" t="s">
        <v>18505</v>
      </c>
      <c r="O517" s="1" t="s">
        <v>41</v>
      </c>
      <c r="P517" s="1" t="s">
        <v>26</v>
      </c>
      <c r="Q517" s="1" t="s">
        <v>26</v>
      </c>
      <c r="R517" s="1" t="s">
        <v>26</v>
      </c>
      <c r="S517" s="1" t="s">
        <v>18508</v>
      </c>
      <c r="T517" s="1" t="s">
        <v>18516</v>
      </c>
      <c r="U517" s="1" t="s">
        <v>41</v>
      </c>
      <c r="V517" s="1" t="s">
        <v>41</v>
      </c>
      <c r="W517" s="1" t="s">
        <v>30</v>
      </c>
    </row>
    <row r="518" spans="1:23" x14ac:dyDescent="0.2">
      <c r="A518" s="2" t="str">
        <f>"573.13384"</f>
        <v>573.13384</v>
      </c>
      <c r="B518" s="1" t="s">
        <v>3916</v>
      </c>
      <c r="C518" s="1" t="s">
        <v>2245</v>
      </c>
      <c r="D518" s="1" t="s">
        <v>3399</v>
      </c>
      <c r="E518" s="1" t="s">
        <v>40</v>
      </c>
      <c r="F518" s="1" t="s">
        <v>20</v>
      </c>
      <c r="G518" s="1" t="s">
        <v>22</v>
      </c>
      <c r="H518" s="1" t="s">
        <v>22</v>
      </c>
      <c r="I518" s="1" t="s">
        <v>22</v>
      </c>
      <c r="J518" s="1" t="s">
        <v>22</v>
      </c>
      <c r="K518" s="1" t="s">
        <v>22</v>
      </c>
      <c r="L518" s="1" t="s">
        <v>21</v>
      </c>
      <c r="M518" s="1" t="s">
        <v>22</v>
      </c>
      <c r="N518" s="1" t="s">
        <v>23</v>
      </c>
      <c r="O518" s="1" t="s">
        <v>24</v>
      </c>
      <c r="P518" s="1" t="s">
        <v>24</v>
      </c>
      <c r="Q518" s="1" t="s">
        <v>34</v>
      </c>
      <c r="R518" s="1" t="s">
        <v>24</v>
      </c>
      <c r="T518" s="1" t="s">
        <v>29</v>
      </c>
      <c r="U518" s="1" t="s">
        <v>18502</v>
      </c>
      <c r="V518" s="1" t="s">
        <v>24</v>
      </c>
      <c r="W518" s="1" t="s">
        <v>30</v>
      </c>
    </row>
    <row r="519" spans="1:23" x14ac:dyDescent="0.2">
      <c r="A519" s="2" t="str">
        <f>"573.13385"</f>
        <v>573.13385</v>
      </c>
      <c r="B519" s="1" t="s">
        <v>3917</v>
      </c>
      <c r="C519" s="1" t="s">
        <v>2246</v>
      </c>
      <c r="D519" s="1" t="s">
        <v>3399</v>
      </c>
      <c r="E519" s="1" t="s">
        <v>40</v>
      </c>
      <c r="F519" s="1" t="s">
        <v>20</v>
      </c>
      <c r="G519" s="1" t="s">
        <v>22</v>
      </c>
      <c r="H519" s="1" t="s">
        <v>22</v>
      </c>
      <c r="I519" s="1" t="s">
        <v>22</v>
      </c>
      <c r="J519" s="1" t="s">
        <v>19</v>
      </c>
      <c r="K519" s="1" t="s">
        <v>18502</v>
      </c>
      <c r="L519" s="1" t="s">
        <v>21</v>
      </c>
      <c r="M519" s="1" t="s">
        <v>22</v>
      </c>
      <c r="N519" s="1" t="s">
        <v>23</v>
      </c>
      <c r="O519" s="1" t="s">
        <v>24</v>
      </c>
      <c r="P519" s="1" t="s">
        <v>26</v>
      </c>
      <c r="Q519" s="1" t="s">
        <v>26</v>
      </c>
      <c r="R519" s="1" t="s">
        <v>26</v>
      </c>
      <c r="T519" s="1" t="s">
        <v>37</v>
      </c>
      <c r="U519" s="1" t="s">
        <v>24</v>
      </c>
      <c r="V519" s="1" t="s">
        <v>24</v>
      </c>
      <c r="W519" s="1" t="s">
        <v>30</v>
      </c>
    </row>
    <row r="520" spans="1:23" x14ac:dyDescent="0.2">
      <c r="A520" s="2" t="str">
        <f>"573.13386"</f>
        <v>573.13386</v>
      </c>
      <c r="B520" s="1" t="s">
        <v>3918</v>
      </c>
      <c r="C520" s="1" t="s">
        <v>2247</v>
      </c>
      <c r="D520" s="1" t="s">
        <v>3399</v>
      </c>
      <c r="E520" s="1" t="s">
        <v>40</v>
      </c>
      <c r="F520" s="1" t="s">
        <v>20</v>
      </c>
      <c r="G520" s="1" t="s">
        <v>22</v>
      </c>
      <c r="H520" s="1" t="s">
        <v>22</v>
      </c>
      <c r="I520" s="1" t="s">
        <v>18510</v>
      </c>
      <c r="J520" s="1" t="s">
        <v>18502</v>
      </c>
      <c r="K520" s="1" t="s">
        <v>18510</v>
      </c>
      <c r="L520" s="1" t="s">
        <v>21</v>
      </c>
      <c r="M520" s="1" t="s">
        <v>22</v>
      </c>
      <c r="N520" s="1" t="s">
        <v>23</v>
      </c>
      <c r="O520" s="1" t="s">
        <v>41</v>
      </c>
      <c r="P520" s="1" t="s">
        <v>26</v>
      </c>
      <c r="Q520" s="1" t="s">
        <v>34</v>
      </c>
      <c r="R520" s="1" t="s">
        <v>26</v>
      </c>
      <c r="T520" s="1" t="s">
        <v>18515</v>
      </c>
      <c r="U520" s="1" t="s">
        <v>24</v>
      </c>
      <c r="V520" s="1" t="s">
        <v>41</v>
      </c>
      <c r="W520" s="1" t="s">
        <v>42</v>
      </c>
    </row>
    <row r="521" spans="1:23" x14ac:dyDescent="0.2">
      <c r="A521" s="2" t="str">
        <f>"573.13387"</f>
        <v>573.13387</v>
      </c>
      <c r="B521" s="1" t="s">
        <v>3919</v>
      </c>
      <c r="C521" s="1" t="s">
        <v>2248</v>
      </c>
      <c r="D521" s="1" t="s">
        <v>3399</v>
      </c>
      <c r="E521" s="1" t="s">
        <v>18509</v>
      </c>
      <c r="F521" s="1" t="s">
        <v>20</v>
      </c>
      <c r="G521" s="1" t="s">
        <v>22</v>
      </c>
      <c r="H521" s="1" t="s">
        <v>22</v>
      </c>
      <c r="I521" s="1" t="s">
        <v>22</v>
      </c>
      <c r="J521" s="1" t="s">
        <v>22</v>
      </c>
      <c r="K521" s="1" t="s">
        <v>22</v>
      </c>
      <c r="L521" s="1" t="s">
        <v>21</v>
      </c>
      <c r="M521" s="1" t="s">
        <v>22</v>
      </c>
      <c r="N521" s="1" t="s">
        <v>23</v>
      </c>
      <c r="O521" s="1" t="s">
        <v>24</v>
      </c>
      <c r="P521" s="1" t="s">
        <v>18506</v>
      </c>
      <c r="Q521" s="1" t="s">
        <v>34</v>
      </c>
      <c r="R521" s="1" t="s">
        <v>18506</v>
      </c>
      <c r="T521" s="1" t="s">
        <v>29</v>
      </c>
      <c r="U521" s="1" t="s">
        <v>24</v>
      </c>
      <c r="V521" s="1" t="s">
        <v>24</v>
      </c>
      <c r="W521" s="1" t="s">
        <v>30</v>
      </c>
    </row>
    <row r="522" spans="1:23" x14ac:dyDescent="0.2">
      <c r="A522" s="2" t="str">
        <f>"573.13388"</f>
        <v>573.13388</v>
      </c>
      <c r="B522" s="1" t="s">
        <v>3920</v>
      </c>
      <c r="C522" s="1" t="s">
        <v>2249</v>
      </c>
      <c r="D522" s="1" t="s">
        <v>3399</v>
      </c>
      <c r="E522" s="1" t="s">
        <v>40</v>
      </c>
      <c r="F522" s="1" t="s">
        <v>20</v>
      </c>
      <c r="G522" s="1" t="s">
        <v>22</v>
      </c>
      <c r="H522" s="1" t="s">
        <v>22</v>
      </c>
      <c r="I522" s="1" t="s">
        <v>22</v>
      </c>
      <c r="J522" s="1" t="s">
        <v>18510</v>
      </c>
      <c r="K522" s="1" t="s">
        <v>22</v>
      </c>
      <c r="L522" s="1" t="s">
        <v>21</v>
      </c>
      <c r="M522" s="1" t="s">
        <v>22</v>
      </c>
      <c r="N522" s="1" t="s">
        <v>23</v>
      </c>
      <c r="O522" s="1" t="s">
        <v>41</v>
      </c>
      <c r="P522" s="1" t="s">
        <v>26</v>
      </c>
      <c r="Q522" s="1" t="s">
        <v>34</v>
      </c>
      <c r="R522" s="1" t="s">
        <v>26</v>
      </c>
      <c r="T522" s="1" t="s">
        <v>29</v>
      </c>
      <c r="U522" s="1" t="s">
        <v>18502</v>
      </c>
      <c r="V522" s="1" t="s">
        <v>18502</v>
      </c>
      <c r="W522" s="1" t="s">
        <v>30</v>
      </c>
    </row>
    <row r="523" spans="1:23" x14ac:dyDescent="0.2">
      <c r="A523" s="2" t="str">
        <f>"573.13389"</f>
        <v>573.13389</v>
      </c>
      <c r="B523" s="1" t="s">
        <v>3921</v>
      </c>
      <c r="C523" s="1" t="s">
        <v>2250</v>
      </c>
      <c r="D523" s="1" t="s">
        <v>3399</v>
      </c>
      <c r="E523" s="1" t="s">
        <v>40</v>
      </c>
      <c r="F523" s="1" t="s">
        <v>20</v>
      </c>
      <c r="G523" s="1" t="s">
        <v>22</v>
      </c>
      <c r="H523" s="1" t="s">
        <v>22</v>
      </c>
      <c r="I523" s="1" t="s">
        <v>18510</v>
      </c>
      <c r="J523" s="1" t="s">
        <v>22</v>
      </c>
      <c r="K523" s="1" t="s">
        <v>22</v>
      </c>
      <c r="L523" s="1" t="s">
        <v>21</v>
      </c>
      <c r="M523" s="1" t="s">
        <v>22</v>
      </c>
      <c r="N523" s="1" t="s">
        <v>23</v>
      </c>
      <c r="O523" s="1" t="s">
        <v>41</v>
      </c>
      <c r="P523" s="1" t="s">
        <v>24</v>
      </c>
      <c r="Q523" s="1" t="s">
        <v>34</v>
      </c>
      <c r="R523" s="1" t="s">
        <v>24</v>
      </c>
      <c r="T523" s="1" t="s">
        <v>29</v>
      </c>
      <c r="U523" s="1" t="s">
        <v>24</v>
      </c>
      <c r="V523" s="1" t="s">
        <v>41</v>
      </c>
      <c r="W523" s="1" t="s">
        <v>30</v>
      </c>
    </row>
    <row r="524" spans="1:23" x14ac:dyDescent="0.2">
      <c r="A524" s="2" t="str">
        <f>"573.13390"</f>
        <v>573.13390</v>
      </c>
      <c r="B524" s="1" t="s">
        <v>3922</v>
      </c>
      <c r="C524" s="1" t="s">
        <v>2251</v>
      </c>
      <c r="D524" s="1" t="s">
        <v>3399</v>
      </c>
      <c r="E524" s="1" t="s">
        <v>18510</v>
      </c>
      <c r="F524" s="1" t="s">
        <v>20</v>
      </c>
      <c r="G524" s="1" t="s">
        <v>22</v>
      </c>
      <c r="H524" s="1" t="s">
        <v>22</v>
      </c>
      <c r="I524" s="1" t="s">
        <v>22</v>
      </c>
      <c r="J524" s="1" t="s">
        <v>22</v>
      </c>
      <c r="K524" s="1" t="s">
        <v>22</v>
      </c>
      <c r="L524" s="1" t="s">
        <v>21</v>
      </c>
      <c r="M524" s="1" t="s">
        <v>22</v>
      </c>
      <c r="N524" s="1" t="s">
        <v>23</v>
      </c>
      <c r="O524" s="1" t="s">
        <v>24</v>
      </c>
      <c r="P524" s="1" t="s">
        <v>24</v>
      </c>
      <c r="Q524" s="1" t="s">
        <v>34</v>
      </c>
      <c r="R524" s="1" t="s">
        <v>24</v>
      </c>
      <c r="T524" s="1" t="s">
        <v>29</v>
      </c>
      <c r="U524" s="1" t="s">
        <v>18506</v>
      </c>
      <c r="V524" s="1" t="s">
        <v>24</v>
      </c>
      <c r="W524" s="1" t="s">
        <v>30</v>
      </c>
    </row>
    <row r="525" spans="1:23" x14ac:dyDescent="0.2">
      <c r="A525" s="2" t="str">
        <f>"573.13391"</f>
        <v>573.13391</v>
      </c>
      <c r="B525" s="1" t="s">
        <v>3923</v>
      </c>
      <c r="C525" s="1" t="s">
        <v>2252</v>
      </c>
      <c r="D525" s="1" t="s">
        <v>3399</v>
      </c>
      <c r="E525" s="1" t="s">
        <v>40</v>
      </c>
      <c r="F525" s="1" t="s">
        <v>20</v>
      </c>
      <c r="G525" s="1" t="s">
        <v>22</v>
      </c>
      <c r="H525" s="1" t="s">
        <v>22</v>
      </c>
      <c r="I525" s="1" t="s">
        <v>22</v>
      </c>
      <c r="J525" s="1" t="s">
        <v>19</v>
      </c>
      <c r="K525" s="1" t="s">
        <v>22</v>
      </c>
      <c r="L525" s="1" t="s">
        <v>21</v>
      </c>
      <c r="M525" s="1" t="s">
        <v>22</v>
      </c>
      <c r="N525" s="1" t="s">
        <v>23</v>
      </c>
      <c r="O525" s="1" t="s">
        <v>41</v>
      </c>
      <c r="P525" s="1" t="s">
        <v>26</v>
      </c>
      <c r="Q525" s="1" t="s">
        <v>34</v>
      </c>
      <c r="R525" s="1" t="s">
        <v>26</v>
      </c>
      <c r="S525" s="1" t="s">
        <v>28</v>
      </c>
      <c r="T525" s="1" t="s">
        <v>38</v>
      </c>
      <c r="U525" s="1" t="s">
        <v>24</v>
      </c>
      <c r="V525" s="1" t="s">
        <v>18502</v>
      </c>
      <c r="W525" s="1" t="s">
        <v>30</v>
      </c>
    </row>
    <row r="526" spans="1:23" x14ac:dyDescent="0.2">
      <c r="A526" s="2" t="str">
        <f>"573.13392"</f>
        <v>573.13392</v>
      </c>
      <c r="B526" s="1" t="s">
        <v>3924</v>
      </c>
      <c r="C526" s="1" t="s">
        <v>2253</v>
      </c>
      <c r="D526" s="1" t="s">
        <v>3399</v>
      </c>
      <c r="E526" s="1" t="s">
        <v>18509</v>
      </c>
      <c r="F526" s="1" t="s">
        <v>20</v>
      </c>
      <c r="G526" s="1" t="s">
        <v>22</v>
      </c>
      <c r="H526" s="1" t="s">
        <v>22</v>
      </c>
      <c r="I526" s="1" t="s">
        <v>22</v>
      </c>
      <c r="J526" s="1" t="s">
        <v>22</v>
      </c>
      <c r="K526" s="1" t="s">
        <v>22</v>
      </c>
      <c r="L526" s="1" t="s">
        <v>21</v>
      </c>
      <c r="M526" s="1" t="s">
        <v>22</v>
      </c>
      <c r="N526" s="1" t="s">
        <v>23</v>
      </c>
      <c r="O526" s="1" t="s">
        <v>24</v>
      </c>
      <c r="P526" s="1" t="s">
        <v>24</v>
      </c>
      <c r="Q526" s="1" t="s">
        <v>34</v>
      </c>
      <c r="R526" s="1" t="s">
        <v>24</v>
      </c>
      <c r="T526" s="1" t="s">
        <v>29</v>
      </c>
      <c r="U526" s="1" t="s">
        <v>18502</v>
      </c>
      <c r="V526" s="1" t="s">
        <v>24</v>
      </c>
      <c r="W526" s="1" t="s">
        <v>30</v>
      </c>
    </row>
    <row r="527" spans="1:23" x14ac:dyDescent="0.2">
      <c r="A527" s="2" t="str">
        <f>"573.13393"</f>
        <v>573.13393</v>
      </c>
      <c r="B527" s="1" t="s">
        <v>3925</v>
      </c>
      <c r="C527" s="1" t="s">
        <v>2254</v>
      </c>
      <c r="D527" s="1" t="s">
        <v>3399</v>
      </c>
      <c r="E527" s="1" t="s">
        <v>40</v>
      </c>
      <c r="F527" s="1" t="s">
        <v>20</v>
      </c>
      <c r="G527" s="1" t="s">
        <v>22</v>
      </c>
      <c r="H527" s="1" t="s">
        <v>22</v>
      </c>
      <c r="I527" s="1" t="s">
        <v>22</v>
      </c>
      <c r="J527" s="1" t="s">
        <v>22</v>
      </c>
      <c r="K527" s="1" t="s">
        <v>22</v>
      </c>
      <c r="L527" s="1" t="s">
        <v>21</v>
      </c>
      <c r="M527" s="1" t="s">
        <v>22</v>
      </c>
      <c r="N527" s="1" t="s">
        <v>23</v>
      </c>
      <c r="O527" s="1" t="s">
        <v>24</v>
      </c>
      <c r="P527" s="1" t="s">
        <v>26</v>
      </c>
      <c r="Q527" s="1" t="s">
        <v>34</v>
      </c>
      <c r="R527" s="1" t="s">
        <v>26</v>
      </c>
      <c r="S527" s="1" t="s">
        <v>28</v>
      </c>
      <c r="T527" s="1" t="s">
        <v>29</v>
      </c>
      <c r="U527" s="1" t="s">
        <v>24</v>
      </c>
      <c r="V527" s="1" t="s">
        <v>41</v>
      </c>
      <c r="W527" s="1" t="s">
        <v>18519</v>
      </c>
    </row>
    <row r="528" spans="1:23" x14ac:dyDescent="0.2">
      <c r="A528" s="2" t="str">
        <f>"573.13394"</f>
        <v>573.13394</v>
      </c>
      <c r="B528" s="1" t="s">
        <v>3926</v>
      </c>
      <c r="C528" s="1" t="s">
        <v>2255</v>
      </c>
      <c r="D528" s="1" t="s">
        <v>3399</v>
      </c>
      <c r="E528" s="1" t="s">
        <v>18509</v>
      </c>
      <c r="F528" s="1" t="s">
        <v>20</v>
      </c>
      <c r="G528" s="1" t="s">
        <v>22</v>
      </c>
      <c r="H528" s="1" t="s">
        <v>22</v>
      </c>
      <c r="I528" s="1" t="s">
        <v>22</v>
      </c>
      <c r="J528" s="1" t="s">
        <v>22</v>
      </c>
      <c r="K528" s="1" t="s">
        <v>22</v>
      </c>
      <c r="L528" s="1" t="s">
        <v>21</v>
      </c>
      <c r="M528" s="1" t="s">
        <v>22</v>
      </c>
      <c r="N528" s="1" t="s">
        <v>23</v>
      </c>
      <c r="O528" s="1" t="s">
        <v>24</v>
      </c>
      <c r="P528" s="1" t="s">
        <v>24</v>
      </c>
      <c r="Q528" s="1" t="s">
        <v>34</v>
      </c>
      <c r="R528" s="1" t="s">
        <v>18506</v>
      </c>
      <c r="T528" s="1" t="s">
        <v>29</v>
      </c>
      <c r="U528" s="1" t="s">
        <v>24</v>
      </c>
      <c r="V528" s="1" t="s">
        <v>24</v>
      </c>
      <c r="W528" s="1" t="s">
        <v>30</v>
      </c>
    </row>
    <row r="529" spans="1:23" x14ac:dyDescent="0.2">
      <c r="A529" s="2" t="str">
        <f>"573.13395"</f>
        <v>573.13395</v>
      </c>
      <c r="B529" s="1" t="s">
        <v>3927</v>
      </c>
      <c r="C529" s="1" t="s">
        <v>2256</v>
      </c>
      <c r="D529" s="1" t="s">
        <v>3399</v>
      </c>
      <c r="E529" s="1" t="s">
        <v>40</v>
      </c>
      <c r="F529" s="1" t="s">
        <v>20</v>
      </c>
      <c r="G529" s="1" t="s">
        <v>22</v>
      </c>
      <c r="H529" s="1" t="s">
        <v>22</v>
      </c>
      <c r="I529" s="1" t="s">
        <v>26</v>
      </c>
      <c r="J529" s="1" t="s">
        <v>19</v>
      </c>
      <c r="K529" s="1" t="s">
        <v>22</v>
      </c>
      <c r="L529" s="1" t="s">
        <v>21</v>
      </c>
      <c r="M529" s="1" t="s">
        <v>22</v>
      </c>
      <c r="N529" s="1" t="s">
        <v>23</v>
      </c>
      <c r="O529" s="1" t="s">
        <v>41</v>
      </c>
      <c r="P529" s="1" t="s">
        <v>26</v>
      </c>
      <c r="Q529" s="1" t="s">
        <v>34</v>
      </c>
      <c r="R529" s="1" t="s">
        <v>26</v>
      </c>
      <c r="S529" s="1" t="s">
        <v>18509</v>
      </c>
      <c r="T529" s="1" t="s">
        <v>29</v>
      </c>
      <c r="U529" s="1" t="s">
        <v>24</v>
      </c>
      <c r="V529" s="1" t="s">
        <v>24</v>
      </c>
      <c r="W529" s="1" t="s">
        <v>30</v>
      </c>
    </row>
    <row r="530" spans="1:23" x14ac:dyDescent="0.2">
      <c r="A530" s="2" t="str">
        <f>"573.13396"</f>
        <v>573.13396</v>
      </c>
      <c r="B530" s="1" t="s">
        <v>3928</v>
      </c>
      <c r="C530" s="1" t="s">
        <v>2257</v>
      </c>
      <c r="D530" s="1" t="s">
        <v>3399</v>
      </c>
      <c r="E530" s="1" t="s">
        <v>40</v>
      </c>
      <c r="F530" s="1" t="s">
        <v>20</v>
      </c>
      <c r="G530" s="1" t="s">
        <v>22</v>
      </c>
      <c r="H530" s="1" t="s">
        <v>22</v>
      </c>
      <c r="I530" s="1" t="s">
        <v>18510</v>
      </c>
      <c r="J530" s="1" t="s">
        <v>19</v>
      </c>
      <c r="K530" s="1" t="s">
        <v>22</v>
      </c>
      <c r="L530" s="1" t="s">
        <v>21</v>
      </c>
      <c r="M530" s="1" t="s">
        <v>22</v>
      </c>
      <c r="N530" s="1" t="s">
        <v>23</v>
      </c>
      <c r="O530" s="1" t="s">
        <v>41</v>
      </c>
      <c r="P530" s="1" t="s">
        <v>26</v>
      </c>
      <c r="Q530" s="1" t="s">
        <v>18506</v>
      </c>
      <c r="R530" s="1" t="s">
        <v>26</v>
      </c>
      <c r="S530" s="1" t="s">
        <v>28</v>
      </c>
      <c r="T530" s="1" t="s">
        <v>38</v>
      </c>
      <c r="U530" s="1" t="s">
        <v>41</v>
      </c>
      <c r="V530" s="1" t="s">
        <v>18502</v>
      </c>
      <c r="W530" s="1" t="s">
        <v>30</v>
      </c>
    </row>
    <row r="531" spans="1:23" x14ac:dyDescent="0.2">
      <c r="A531" s="2" t="str">
        <f>"573.13397"</f>
        <v>573.13397</v>
      </c>
      <c r="B531" s="1" t="s">
        <v>3929</v>
      </c>
      <c r="C531" s="1" t="s">
        <v>2258</v>
      </c>
      <c r="D531" s="1" t="s">
        <v>3399</v>
      </c>
      <c r="E531" s="1" t="s">
        <v>40</v>
      </c>
      <c r="F531" s="1" t="s">
        <v>20</v>
      </c>
      <c r="G531" s="1" t="s">
        <v>22</v>
      </c>
      <c r="H531" s="1" t="s">
        <v>22</v>
      </c>
      <c r="I531" s="1" t="s">
        <v>18510</v>
      </c>
      <c r="J531" s="1" t="s">
        <v>22</v>
      </c>
      <c r="K531" s="1" t="s">
        <v>22</v>
      </c>
      <c r="L531" s="1" t="s">
        <v>21</v>
      </c>
      <c r="M531" s="1" t="s">
        <v>22</v>
      </c>
      <c r="N531" s="1" t="s">
        <v>23</v>
      </c>
      <c r="O531" s="1" t="s">
        <v>41</v>
      </c>
      <c r="P531" s="1" t="s">
        <v>18502</v>
      </c>
      <c r="Q531" s="1" t="s">
        <v>34</v>
      </c>
      <c r="R531" s="1" t="s">
        <v>24</v>
      </c>
      <c r="T531" s="1" t="s">
        <v>29</v>
      </c>
      <c r="U531" s="1" t="s">
        <v>24</v>
      </c>
      <c r="V531" s="1" t="s">
        <v>41</v>
      </c>
      <c r="W531" s="1" t="s">
        <v>30</v>
      </c>
    </row>
    <row r="532" spans="1:23" x14ac:dyDescent="0.2">
      <c r="A532" s="2" t="str">
        <f>"573.13398"</f>
        <v>573.13398</v>
      </c>
      <c r="B532" s="1" t="s">
        <v>3930</v>
      </c>
      <c r="C532" s="1" t="s">
        <v>2259</v>
      </c>
      <c r="D532" s="1" t="s">
        <v>3399</v>
      </c>
      <c r="E532" s="1" t="s">
        <v>21</v>
      </c>
      <c r="F532" s="1" t="s">
        <v>20</v>
      </c>
      <c r="G532" s="1" t="s">
        <v>22</v>
      </c>
      <c r="H532" s="1" t="s">
        <v>22</v>
      </c>
      <c r="I532" s="1" t="s">
        <v>22</v>
      </c>
      <c r="J532" s="1" t="s">
        <v>22</v>
      </c>
      <c r="K532" s="1" t="s">
        <v>22</v>
      </c>
      <c r="L532" s="1" t="s">
        <v>21</v>
      </c>
      <c r="M532" s="1" t="s">
        <v>22</v>
      </c>
      <c r="N532" s="1" t="s">
        <v>23</v>
      </c>
      <c r="O532" s="1" t="s">
        <v>24</v>
      </c>
      <c r="P532" s="1" t="s">
        <v>24</v>
      </c>
      <c r="Q532" s="1" t="s">
        <v>34</v>
      </c>
      <c r="R532" s="1" t="s">
        <v>18502</v>
      </c>
      <c r="T532" s="1" t="s">
        <v>29</v>
      </c>
      <c r="U532" s="1" t="s">
        <v>24</v>
      </c>
      <c r="V532" s="1" t="s">
        <v>24</v>
      </c>
      <c r="W532" s="1" t="s">
        <v>30</v>
      </c>
    </row>
    <row r="533" spans="1:23" x14ac:dyDescent="0.2">
      <c r="A533" s="2" t="str">
        <f>"573.13399"</f>
        <v>573.13399</v>
      </c>
      <c r="B533" s="1" t="s">
        <v>3931</v>
      </c>
      <c r="C533" s="1" t="s">
        <v>2260</v>
      </c>
      <c r="D533" s="1" t="s">
        <v>3399</v>
      </c>
      <c r="E533" s="1" t="s">
        <v>21</v>
      </c>
      <c r="F533" s="1" t="s">
        <v>20</v>
      </c>
      <c r="G533" s="1" t="s">
        <v>22</v>
      </c>
      <c r="H533" s="1" t="s">
        <v>22</v>
      </c>
      <c r="I533" s="1" t="s">
        <v>22</v>
      </c>
      <c r="J533" s="1" t="s">
        <v>22</v>
      </c>
      <c r="K533" s="1" t="s">
        <v>22</v>
      </c>
      <c r="L533" s="1" t="s">
        <v>21</v>
      </c>
      <c r="M533" s="1" t="s">
        <v>22</v>
      </c>
      <c r="N533" s="1" t="s">
        <v>23</v>
      </c>
      <c r="O533" s="1" t="s">
        <v>18506</v>
      </c>
      <c r="P533" s="1" t="s">
        <v>24</v>
      </c>
      <c r="Q533" s="1" t="s">
        <v>34</v>
      </c>
      <c r="R533" s="1" t="s">
        <v>24</v>
      </c>
      <c r="S533" s="1" t="s">
        <v>28</v>
      </c>
      <c r="T533" s="1" t="s">
        <v>29</v>
      </c>
      <c r="U533" s="1" t="s">
        <v>18506</v>
      </c>
      <c r="V533" s="1" t="s">
        <v>24</v>
      </c>
      <c r="W533" s="1" t="s">
        <v>42</v>
      </c>
    </row>
    <row r="534" spans="1:23" x14ac:dyDescent="0.2">
      <c r="A534" s="2" t="str">
        <f>"573.13400"</f>
        <v>573.13400</v>
      </c>
      <c r="B534" s="1" t="s">
        <v>3932</v>
      </c>
      <c r="C534" s="1" t="s">
        <v>2261</v>
      </c>
      <c r="D534" s="1" t="s">
        <v>3399</v>
      </c>
      <c r="E534" s="1" t="s">
        <v>18509</v>
      </c>
      <c r="F534" s="1" t="s">
        <v>20</v>
      </c>
      <c r="G534" s="1" t="s">
        <v>22</v>
      </c>
      <c r="H534" s="1" t="s">
        <v>22</v>
      </c>
      <c r="I534" s="1" t="s">
        <v>22</v>
      </c>
      <c r="J534" s="1" t="s">
        <v>22</v>
      </c>
      <c r="K534" s="1" t="s">
        <v>22</v>
      </c>
      <c r="L534" s="1" t="s">
        <v>21</v>
      </c>
      <c r="M534" s="1" t="s">
        <v>22</v>
      </c>
      <c r="N534" s="1" t="s">
        <v>23</v>
      </c>
      <c r="O534" s="1" t="s">
        <v>24</v>
      </c>
      <c r="P534" s="1" t="s">
        <v>24</v>
      </c>
      <c r="Q534" s="1" t="s">
        <v>34</v>
      </c>
      <c r="R534" s="1" t="s">
        <v>24</v>
      </c>
      <c r="T534" s="1" t="s">
        <v>29</v>
      </c>
      <c r="U534" s="1" t="s">
        <v>18502</v>
      </c>
      <c r="V534" s="1" t="s">
        <v>24</v>
      </c>
      <c r="W534" s="1" t="s">
        <v>30</v>
      </c>
    </row>
    <row r="535" spans="1:23" x14ac:dyDescent="0.2">
      <c r="A535" s="2" t="str">
        <f>"573.13401"</f>
        <v>573.13401</v>
      </c>
      <c r="B535" s="1" t="s">
        <v>3933</v>
      </c>
      <c r="C535" s="1" t="s">
        <v>2262</v>
      </c>
      <c r="D535" s="1" t="s">
        <v>3399</v>
      </c>
      <c r="E535" s="1" t="s">
        <v>40</v>
      </c>
      <c r="F535" s="1" t="s">
        <v>18515</v>
      </c>
      <c r="G535" s="1" t="s">
        <v>41</v>
      </c>
      <c r="H535" s="1" t="s">
        <v>18506</v>
      </c>
      <c r="I535" s="1" t="s">
        <v>26</v>
      </c>
      <c r="J535" s="1" t="s">
        <v>22</v>
      </c>
      <c r="K535" s="1" t="s">
        <v>31</v>
      </c>
      <c r="L535" s="1" t="s">
        <v>41</v>
      </c>
      <c r="M535" s="1" t="s">
        <v>22</v>
      </c>
      <c r="N535" s="1" t="s">
        <v>31</v>
      </c>
      <c r="O535" s="1" t="s">
        <v>41</v>
      </c>
      <c r="P535" s="1" t="s">
        <v>26</v>
      </c>
      <c r="Q535" s="1" t="s">
        <v>26</v>
      </c>
      <c r="R535" s="1" t="s">
        <v>26</v>
      </c>
      <c r="T535" s="1" t="s">
        <v>37</v>
      </c>
      <c r="U535" s="1" t="s">
        <v>24</v>
      </c>
      <c r="V535" s="1" t="s">
        <v>41</v>
      </c>
      <c r="W535" s="1" t="s">
        <v>18518</v>
      </c>
    </row>
    <row r="536" spans="1:23" x14ac:dyDescent="0.2">
      <c r="A536" s="2" t="str">
        <f>"573.13402"</f>
        <v>573.13402</v>
      </c>
      <c r="B536" s="1" t="s">
        <v>3934</v>
      </c>
      <c r="C536" s="1" t="s">
        <v>2263</v>
      </c>
      <c r="D536" s="1" t="s">
        <v>3399</v>
      </c>
      <c r="E536" s="1" t="s">
        <v>18509</v>
      </c>
      <c r="F536" s="1" t="s">
        <v>20</v>
      </c>
      <c r="G536" s="1" t="s">
        <v>22</v>
      </c>
      <c r="H536" s="1" t="s">
        <v>22</v>
      </c>
      <c r="I536" s="1" t="s">
        <v>26</v>
      </c>
      <c r="J536" s="1" t="s">
        <v>22</v>
      </c>
      <c r="K536" s="1" t="s">
        <v>22</v>
      </c>
      <c r="L536" s="1" t="s">
        <v>21</v>
      </c>
      <c r="M536" s="1" t="s">
        <v>22</v>
      </c>
      <c r="N536" s="1" t="s">
        <v>23</v>
      </c>
      <c r="O536" s="1" t="s">
        <v>18506</v>
      </c>
      <c r="P536" s="1" t="s">
        <v>24</v>
      </c>
      <c r="Q536" s="1" t="s">
        <v>34</v>
      </c>
      <c r="R536" s="1" t="s">
        <v>24</v>
      </c>
      <c r="S536" s="1" t="s">
        <v>28</v>
      </c>
      <c r="T536" s="1" t="s">
        <v>29</v>
      </c>
      <c r="U536" s="1" t="s">
        <v>41</v>
      </c>
      <c r="V536" s="1" t="s">
        <v>24</v>
      </c>
      <c r="W536" s="1" t="s">
        <v>42</v>
      </c>
    </row>
    <row r="537" spans="1:23" x14ac:dyDescent="0.2">
      <c r="A537" s="2" t="str">
        <f>"573.13403"</f>
        <v>573.13403</v>
      </c>
      <c r="B537" s="1" t="s">
        <v>3935</v>
      </c>
      <c r="C537" s="1" t="s">
        <v>2264</v>
      </c>
      <c r="D537" s="1" t="s">
        <v>3399</v>
      </c>
      <c r="E537" s="1" t="s">
        <v>40</v>
      </c>
      <c r="F537" s="1" t="s">
        <v>20</v>
      </c>
      <c r="G537" s="1" t="s">
        <v>22</v>
      </c>
      <c r="H537" s="1" t="s">
        <v>22</v>
      </c>
      <c r="I537" s="1" t="s">
        <v>18510</v>
      </c>
      <c r="J537" s="1" t="s">
        <v>22</v>
      </c>
      <c r="K537" s="1" t="s">
        <v>22</v>
      </c>
      <c r="L537" s="1" t="s">
        <v>21</v>
      </c>
      <c r="M537" s="1" t="s">
        <v>22</v>
      </c>
      <c r="N537" s="1" t="s">
        <v>18507</v>
      </c>
      <c r="O537" s="1" t="s">
        <v>41</v>
      </c>
      <c r="P537" s="1" t="s">
        <v>18502</v>
      </c>
      <c r="Q537" s="1" t="s">
        <v>26</v>
      </c>
      <c r="R537" s="1" t="s">
        <v>24</v>
      </c>
      <c r="T537" s="1" t="s">
        <v>29</v>
      </c>
      <c r="U537" s="1" t="s">
        <v>18502</v>
      </c>
      <c r="V537" s="1" t="s">
        <v>41</v>
      </c>
      <c r="W537" s="1" t="s">
        <v>18518</v>
      </c>
    </row>
    <row r="538" spans="1:23" x14ac:dyDescent="0.2">
      <c r="A538" s="2" t="str">
        <f>"573.13404"</f>
        <v>573.13404</v>
      </c>
      <c r="B538" s="1" t="s">
        <v>3936</v>
      </c>
      <c r="C538" s="1" t="s">
        <v>2265</v>
      </c>
      <c r="D538" s="1" t="s">
        <v>3399</v>
      </c>
      <c r="E538" s="1" t="s">
        <v>40</v>
      </c>
      <c r="F538" s="1" t="s">
        <v>20</v>
      </c>
      <c r="G538" s="1" t="s">
        <v>22</v>
      </c>
      <c r="H538" s="1" t="s">
        <v>22</v>
      </c>
      <c r="I538" s="1" t="s">
        <v>22</v>
      </c>
      <c r="J538" s="1" t="s">
        <v>22</v>
      </c>
      <c r="K538" s="1" t="s">
        <v>22</v>
      </c>
      <c r="L538" s="1" t="s">
        <v>21</v>
      </c>
      <c r="M538" s="1" t="s">
        <v>22</v>
      </c>
      <c r="N538" s="1" t="s">
        <v>23</v>
      </c>
      <c r="O538" s="1" t="s">
        <v>41</v>
      </c>
      <c r="P538" s="1" t="s">
        <v>26</v>
      </c>
      <c r="Q538" s="1" t="s">
        <v>34</v>
      </c>
      <c r="R538" s="1" t="s">
        <v>26</v>
      </c>
      <c r="T538" s="1" t="s">
        <v>37</v>
      </c>
      <c r="U538" s="1" t="s">
        <v>24</v>
      </c>
      <c r="V538" s="1" t="s">
        <v>18502</v>
      </c>
      <c r="W538" s="1" t="s">
        <v>30</v>
      </c>
    </row>
    <row r="539" spans="1:23" x14ac:dyDescent="0.2">
      <c r="A539" s="2" t="str">
        <f>"573.13405"</f>
        <v>573.13405</v>
      </c>
      <c r="B539" s="1" t="s">
        <v>3937</v>
      </c>
      <c r="C539" s="1" t="s">
        <v>2266</v>
      </c>
      <c r="D539" s="1" t="s">
        <v>3399</v>
      </c>
      <c r="E539" s="1" t="s">
        <v>40</v>
      </c>
      <c r="F539" s="1" t="s">
        <v>20</v>
      </c>
      <c r="G539" s="1" t="s">
        <v>22</v>
      </c>
      <c r="H539" s="1" t="s">
        <v>22</v>
      </c>
      <c r="I539" s="1" t="s">
        <v>18506</v>
      </c>
      <c r="J539" s="1" t="s">
        <v>22</v>
      </c>
      <c r="K539" s="1" t="s">
        <v>22</v>
      </c>
      <c r="L539" s="1" t="s">
        <v>21</v>
      </c>
      <c r="M539" s="1" t="s">
        <v>22</v>
      </c>
      <c r="N539" s="1" t="s">
        <v>23</v>
      </c>
      <c r="O539" s="1" t="s">
        <v>41</v>
      </c>
      <c r="P539" s="1" t="s">
        <v>26</v>
      </c>
      <c r="Q539" s="1" t="s">
        <v>34</v>
      </c>
      <c r="R539" s="1" t="s">
        <v>26</v>
      </c>
      <c r="S539" s="1" t="s">
        <v>28</v>
      </c>
      <c r="T539" s="1" t="s">
        <v>37</v>
      </c>
      <c r="U539" s="1" t="s">
        <v>24</v>
      </c>
      <c r="V539" s="1" t="s">
        <v>41</v>
      </c>
      <c r="W539" s="1" t="s">
        <v>18518</v>
      </c>
    </row>
    <row r="540" spans="1:23" x14ac:dyDescent="0.2">
      <c r="A540" s="2" t="str">
        <f>"573.13406"</f>
        <v>573.13406</v>
      </c>
      <c r="B540" s="1" t="s">
        <v>3938</v>
      </c>
      <c r="C540" s="1" t="s">
        <v>2267</v>
      </c>
      <c r="D540" s="1" t="s">
        <v>3399</v>
      </c>
      <c r="E540" s="1" t="s">
        <v>40</v>
      </c>
      <c r="F540" s="1" t="s">
        <v>20</v>
      </c>
      <c r="G540" s="1" t="s">
        <v>22</v>
      </c>
      <c r="H540" s="1" t="s">
        <v>22</v>
      </c>
      <c r="I540" s="1" t="s">
        <v>22</v>
      </c>
      <c r="J540" s="1" t="s">
        <v>18510</v>
      </c>
      <c r="K540" s="1" t="s">
        <v>22</v>
      </c>
      <c r="L540" s="1" t="s">
        <v>21</v>
      </c>
      <c r="M540" s="1" t="s">
        <v>22</v>
      </c>
      <c r="N540" s="1" t="s">
        <v>23</v>
      </c>
      <c r="O540" s="1" t="s">
        <v>41</v>
      </c>
      <c r="P540" s="1" t="s">
        <v>26</v>
      </c>
      <c r="Q540" s="1" t="s">
        <v>34</v>
      </c>
      <c r="R540" s="1" t="s">
        <v>26</v>
      </c>
      <c r="S540" s="1" t="s">
        <v>18509</v>
      </c>
      <c r="T540" s="1" t="s">
        <v>29</v>
      </c>
      <c r="U540" s="1" t="s">
        <v>18502</v>
      </c>
      <c r="V540" s="1" t="s">
        <v>41</v>
      </c>
      <c r="W540" s="1" t="s">
        <v>30</v>
      </c>
    </row>
    <row r="541" spans="1:23" x14ac:dyDescent="0.2">
      <c r="A541" s="2" t="str">
        <f>"573.13407"</f>
        <v>573.13407</v>
      </c>
      <c r="B541" s="1" t="s">
        <v>3939</v>
      </c>
      <c r="C541" s="1" t="s">
        <v>2268</v>
      </c>
      <c r="D541" s="1" t="s">
        <v>3399</v>
      </c>
      <c r="E541" s="1" t="s">
        <v>40</v>
      </c>
      <c r="F541" s="1" t="s">
        <v>20</v>
      </c>
      <c r="G541" s="1" t="s">
        <v>22</v>
      </c>
      <c r="H541" s="1" t="s">
        <v>22</v>
      </c>
      <c r="I541" s="1" t="s">
        <v>22</v>
      </c>
      <c r="J541" s="1" t="s">
        <v>18502</v>
      </c>
      <c r="K541" s="1" t="s">
        <v>22</v>
      </c>
      <c r="L541" s="1" t="s">
        <v>21</v>
      </c>
      <c r="M541" s="1" t="s">
        <v>22</v>
      </c>
      <c r="N541" s="1" t="s">
        <v>23</v>
      </c>
      <c r="O541" s="1" t="s">
        <v>24</v>
      </c>
      <c r="P541" s="1" t="s">
        <v>26</v>
      </c>
      <c r="Q541" s="1" t="s">
        <v>34</v>
      </c>
      <c r="R541" s="1" t="s">
        <v>26</v>
      </c>
      <c r="T541" s="1" t="s">
        <v>29</v>
      </c>
      <c r="U541" s="1" t="s">
        <v>41</v>
      </c>
      <c r="V541" s="1" t="s">
        <v>18502</v>
      </c>
      <c r="W541" s="1" t="s">
        <v>30</v>
      </c>
    </row>
    <row r="542" spans="1:23" x14ac:dyDescent="0.2">
      <c r="A542" s="2" t="str">
        <f>"573.13408"</f>
        <v>573.13408</v>
      </c>
      <c r="B542" s="1" t="s">
        <v>3940</v>
      </c>
      <c r="C542" s="1" t="s">
        <v>2269</v>
      </c>
      <c r="D542" s="1" t="s">
        <v>3399</v>
      </c>
      <c r="E542" s="1" t="s">
        <v>40</v>
      </c>
      <c r="F542" s="1" t="s">
        <v>36</v>
      </c>
      <c r="G542" s="1" t="s">
        <v>41</v>
      </c>
      <c r="H542" s="1" t="s">
        <v>41</v>
      </c>
      <c r="I542" s="1" t="s">
        <v>26</v>
      </c>
      <c r="J542" s="1" t="s">
        <v>18510</v>
      </c>
      <c r="K542" s="1" t="s">
        <v>18507</v>
      </c>
      <c r="L542" s="1" t="s">
        <v>41</v>
      </c>
      <c r="M542" s="1" t="s">
        <v>18510</v>
      </c>
      <c r="N542" s="1" t="s">
        <v>31</v>
      </c>
      <c r="O542" s="1" t="s">
        <v>41</v>
      </c>
      <c r="P542" s="1" t="s">
        <v>26</v>
      </c>
      <c r="Q542" s="1" t="s">
        <v>26</v>
      </c>
      <c r="R542" s="1" t="s">
        <v>26</v>
      </c>
      <c r="T542" s="1" t="s">
        <v>38</v>
      </c>
      <c r="U542" s="1" t="s">
        <v>24</v>
      </c>
      <c r="V542" s="1" t="s">
        <v>41</v>
      </c>
      <c r="W542" s="1" t="s">
        <v>42</v>
      </c>
    </row>
    <row r="543" spans="1:23" x14ac:dyDescent="0.2">
      <c r="A543" s="2" t="str">
        <f>"573.13409"</f>
        <v>573.13409</v>
      </c>
      <c r="B543" s="1" t="s">
        <v>3941</v>
      </c>
      <c r="C543" s="1" t="s">
        <v>2270</v>
      </c>
      <c r="D543" s="1" t="s">
        <v>3399</v>
      </c>
      <c r="E543" s="1" t="s">
        <v>40</v>
      </c>
      <c r="F543" s="1" t="s">
        <v>20</v>
      </c>
      <c r="G543" s="1" t="s">
        <v>22</v>
      </c>
      <c r="H543" s="1" t="s">
        <v>22</v>
      </c>
      <c r="I543" s="1" t="s">
        <v>18510</v>
      </c>
      <c r="J543" s="1" t="s">
        <v>19</v>
      </c>
      <c r="K543" s="1" t="s">
        <v>22</v>
      </c>
      <c r="L543" s="1" t="s">
        <v>21</v>
      </c>
      <c r="M543" s="1" t="s">
        <v>22</v>
      </c>
      <c r="N543" s="1" t="s">
        <v>18505</v>
      </c>
      <c r="O543" s="1" t="s">
        <v>41</v>
      </c>
      <c r="P543" s="1" t="s">
        <v>26</v>
      </c>
      <c r="Q543" s="1" t="s">
        <v>26</v>
      </c>
      <c r="R543" s="1" t="s">
        <v>26</v>
      </c>
      <c r="T543" s="1" t="s">
        <v>18516</v>
      </c>
      <c r="U543" s="1" t="s">
        <v>41</v>
      </c>
      <c r="V543" s="1" t="s">
        <v>41</v>
      </c>
      <c r="W543" s="1" t="s">
        <v>30</v>
      </c>
    </row>
    <row r="544" spans="1:23" x14ac:dyDescent="0.2">
      <c r="A544" s="2" t="str">
        <f>"573.13411"</f>
        <v>573.13411</v>
      </c>
      <c r="B544" s="1" t="s">
        <v>3942</v>
      </c>
      <c r="C544" s="1" t="s">
        <v>2271</v>
      </c>
      <c r="D544" s="1" t="s">
        <v>3399</v>
      </c>
      <c r="E544" s="1" t="s">
        <v>40</v>
      </c>
      <c r="F544" s="1" t="s">
        <v>20</v>
      </c>
      <c r="G544" s="1" t="s">
        <v>22</v>
      </c>
      <c r="H544" s="1" t="s">
        <v>22</v>
      </c>
      <c r="I544" s="1" t="s">
        <v>22</v>
      </c>
      <c r="J544" s="1" t="s">
        <v>19</v>
      </c>
      <c r="K544" s="1" t="s">
        <v>22</v>
      </c>
      <c r="L544" s="1" t="s">
        <v>21</v>
      </c>
      <c r="M544" s="1" t="s">
        <v>22</v>
      </c>
      <c r="N544" s="1" t="s">
        <v>31</v>
      </c>
      <c r="O544" s="1" t="s">
        <v>41</v>
      </c>
      <c r="P544" s="1" t="s">
        <v>26</v>
      </c>
      <c r="Q544" s="1" t="s">
        <v>26</v>
      </c>
      <c r="R544" s="1" t="s">
        <v>26</v>
      </c>
      <c r="S544" s="1" t="s">
        <v>18508</v>
      </c>
      <c r="T544" s="1" t="s">
        <v>18516</v>
      </c>
      <c r="U544" s="1" t="s">
        <v>41</v>
      </c>
      <c r="V544" s="1" t="s">
        <v>41</v>
      </c>
      <c r="W544" s="1" t="s">
        <v>42</v>
      </c>
    </row>
    <row r="545" spans="1:23" x14ac:dyDescent="0.2">
      <c r="A545" s="2" t="str">
        <f>"573.13412"</f>
        <v>573.13412</v>
      </c>
      <c r="B545" s="1" t="s">
        <v>3943</v>
      </c>
      <c r="C545" s="1" t="s">
        <v>2272</v>
      </c>
      <c r="D545" s="1" t="s">
        <v>3399</v>
      </c>
      <c r="E545" s="1" t="s">
        <v>18509</v>
      </c>
      <c r="F545" s="1" t="s">
        <v>20</v>
      </c>
      <c r="G545" s="1" t="s">
        <v>22</v>
      </c>
      <c r="H545" s="1" t="s">
        <v>22</v>
      </c>
      <c r="I545" s="1" t="s">
        <v>22</v>
      </c>
      <c r="J545" s="1" t="s">
        <v>22</v>
      </c>
      <c r="K545" s="1" t="s">
        <v>22</v>
      </c>
      <c r="L545" s="1" t="s">
        <v>21</v>
      </c>
      <c r="M545" s="1" t="s">
        <v>22</v>
      </c>
      <c r="N545" s="1" t="s">
        <v>23</v>
      </c>
      <c r="O545" s="1" t="s">
        <v>18506</v>
      </c>
      <c r="P545" s="1" t="s">
        <v>24</v>
      </c>
      <c r="Q545" s="1" t="s">
        <v>34</v>
      </c>
      <c r="R545" s="1" t="s">
        <v>24</v>
      </c>
      <c r="T545" s="1" t="s">
        <v>29</v>
      </c>
      <c r="U545" s="1" t="s">
        <v>18506</v>
      </c>
      <c r="V545" s="1" t="s">
        <v>24</v>
      </c>
      <c r="W545" s="1" t="s">
        <v>30</v>
      </c>
    </row>
    <row r="546" spans="1:23" x14ac:dyDescent="0.2">
      <c r="A546" s="2" t="str">
        <f>"573.13413"</f>
        <v>573.13413</v>
      </c>
      <c r="B546" s="1" t="s">
        <v>3944</v>
      </c>
      <c r="C546" s="1" t="s">
        <v>2273</v>
      </c>
      <c r="D546" s="1" t="s">
        <v>3399</v>
      </c>
      <c r="E546" s="1" t="s">
        <v>40</v>
      </c>
      <c r="F546" s="1" t="s">
        <v>20</v>
      </c>
      <c r="G546" s="1" t="s">
        <v>22</v>
      </c>
      <c r="H546" s="1" t="s">
        <v>22</v>
      </c>
      <c r="I546" s="1" t="s">
        <v>18510</v>
      </c>
      <c r="J546" s="1" t="s">
        <v>19</v>
      </c>
      <c r="K546" s="1" t="s">
        <v>22</v>
      </c>
      <c r="L546" s="1" t="s">
        <v>21</v>
      </c>
      <c r="M546" s="1" t="s">
        <v>22</v>
      </c>
      <c r="N546" s="1" t="s">
        <v>23</v>
      </c>
      <c r="O546" s="1" t="s">
        <v>24</v>
      </c>
      <c r="P546" s="1" t="s">
        <v>26</v>
      </c>
      <c r="Q546" s="1" t="s">
        <v>34</v>
      </c>
      <c r="R546" s="1" t="s">
        <v>26</v>
      </c>
      <c r="S546" s="1" t="s">
        <v>28</v>
      </c>
      <c r="T546" s="1" t="s">
        <v>38</v>
      </c>
      <c r="U546" s="1" t="s">
        <v>24</v>
      </c>
      <c r="V546" s="1" t="s">
        <v>41</v>
      </c>
      <c r="W546" s="1" t="s">
        <v>30</v>
      </c>
    </row>
    <row r="547" spans="1:23" x14ac:dyDescent="0.2">
      <c r="A547" s="2" t="str">
        <f>"573.13414"</f>
        <v>573.13414</v>
      </c>
      <c r="B547" s="1" t="s">
        <v>3945</v>
      </c>
      <c r="C547" s="1" t="s">
        <v>2274</v>
      </c>
      <c r="D547" s="1" t="s">
        <v>3399</v>
      </c>
      <c r="E547" s="1" t="s">
        <v>40</v>
      </c>
      <c r="F547" s="1" t="s">
        <v>20</v>
      </c>
      <c r="G547" s="1" t="s">
        <v>22</v>
      </c>
      <c r="H547" s="1" t="s">
        <v>22</v>
      </c>
      <c r="I547" s="1" t="s">
        <v>22</v>
      </c>
      <c r="J547" s="1" t="s">
        <v>19</v>
      </c>
      <c r="K547" s="1" t="s">
        <v>22</v>
      </c>
      <c r="L547" s="1" t="s">
        <v>21</v>
      </c>
      <c r="M547" s="1" t="s">
        <v>22</v>
      </c>
      <c r="N547" s="1" t="s">
        <v>23</v>
      </c>
      <c r="O547" s="1" t="s">
        <v>24</v>
      </c>
      <c r="P547" s="1" t="s">
        <v>26</v>
      </c>
      <c r="Q547" s="1" t="s">
        <v>26</v>
      </c>
      <c r="R547" s="1" t="s">
        <v>26</v>
      </c>
      <c r="S547" s="1" t="s">
        <v>18508</v>
      </c>
      <c r="T547" s="1" t="s">
        <v>39</v>
      </c>
      <c r="U547" s="1" t="s">
        <v>24</v>
      </c>
      <c r="V547" s="1" t="s">
        <v>24</v>
      </c>
      <c r="W547" s="1" t="s">
        <v>30</v>
      </c>
    </row>
    <row r="548" spans="1:23" x14ac:dyDescent="0.2">
      <c r="A548" s="2" t="str">
        <f>"573.13415"</f>
        <v>573.13415</v>
      </c>
      <c r="B548" s="1" t="s">
        <v>3946</v>
      </c>
      <c r="C548" s="1" t="s">
        <v>2275</v>
      </c>
      <c r="D548" s="1" t="s">
        <v>3399</v>
      </c>
      <c r="E548" s="1" t="s">
        <v>40</v>
      </c>
      <c r="F548" s="1" t="s">
        <v>20</v>
      </c>
      <c r="G548" s="1" t="s">
        <v>22</v>
      </c>
      <c r="H548" s="1" t="s">
        <v>22</v>
      </c>
      <c r="J548" s="1" t="s">
        <v>22</v>
      </c>
      <c r="K548" s="1" t="s">
        <v>22</v>
      </c>
      <c r="L548" s="1" t="s">
        <v>21</v>
      </c>
      <c r="M548" s="1" t="s">
        <v>22</v>
      </c>
      <c r="N548" s="1" t="s">
        <v>23</v>
      </c>
      <c r="O548" s="1" t="s">
        <v>41</v>
      </c>
      <c r="P548" s="1" t="s">
        <v>26</v>
      </c>
      <c r="Q548" s="1" t="s">
        <v>34</v>
      </c>
      <c r="R548" s="1" t="s">
        <v>26</v>
      </c>
      <c r="S548" s="1" t="s">
        <v>28</v>
      </c>
      <c r="T548" s="1" t="s">
        <v>39</v>
      </c>
      <c r="U548" s="1" t="s">
        <v>18506</v>
      </c>
      <c r="V548" s="1" t="s">
        <v>41</v>
      </c>
      <c r="W548" s="1" t="s">
        <v>30</v>
      </c>
    </row>
    <row r="549" spans="1:23" x14ac:dyDescent="0.2">
      <c r="A549" s="2" t="str">
        <f>"573.13416"</f>
        <v>573.13416</v>
      </c>
      <c r="B549" s="1" t="s">
        <v>3947</v>
      </c>
      <c r="C549" s="1" t="s">
        <v>2276</v>
      </c>
      <c r="D549" s="1" t="s">
        <v>3399</v>
      </c>
      <c r="E549" s="1" t="s">
        <v>40</v>
      </c>
      <c r="F549" s="1" t="s">
        <v>20</v>
      </c>
      <c r="G549" s="1" t="s">
        <v>22</v>
      </c>
      <c r="H549" s="1" t="s">
        <v>22</v>
      </c>
      <c r="I549" s="1" t="s">
        <v>26</v>
      </c>
      <c r="J549" s="1" t="s">
        <v>22</v>
      </c>
      <c r="K549" s="1" t="s">
        <v>22</v>
      </c>
      <c r="L549" s="1" t="s">
        <v>21</v>
      </c>
      <c r="M549" s="1" t="s">
        <v>22</v>
      </c>
      <c r="N549" s="1" t="s">
        <v>23</v>
      </c>
      <c r="O549" s="1" t="s">
        <v>24</v>
      </c>
      <c r="P549" s="1" t="s">
        <v>26</v>
      </c>
      <c r="Q549" s="1" t="s">
        <v>34</v>
      </c>
      <c r="R549" s="1" t="s">
        <v>26</v>
      </c>
      <c r="S549" s="1" t="s">
        <v>28</v>
      </c>
      <c r="T549" s="1" t="s">
        <v>29</v>
      </c>
      <c r="U549" s="1" t="s">
        <v>24</v>
      </c>
      <c r="V549" s="1" t="s">
        <v>41</v>
      </c>
      <c r="W549" s="1" t="s">
        <v>30</v>
      </c>
    </row>
    <row r="550" spans="1:23" x14ac:dyDescent="0.2">
      <c r="A550" s="2" t="str">
        <f>"573.13417"</f>
        <v>573.13417</v>
      </c>
      <c r="B550" s="1" t="s">
        <v>3948</v>
      </c>
      <c r="C550" s="1" t="s">
        <v>2277</v>
      </c>
      <c r="D550" s="1" t="s">
        <v>3399</v>
      </c>
      <c r="E550" s="1" t="s">
        <v>40</v>
      </c>
      <c r="F550" s="1" t="s">
        <v>20</v>
      </c>
      <c r="G550" s="1" t="s">
        <v>22</v>
      </c>
      <c r="H550" s="1" t="s">
        <v>22</v>
      </c>
      <c r="I550" s="1" t="s">
        <v>22</v>
      </c>
      <c r="J550" s="1" t="s">
        <v>22</v>
      </c>
      <c r="K550" s="1" t="s">
        <v>22</v>
      </c>
      <c r="L550" s="1" t="s">
        <v>21</v>
      </c>
      <c r="M550" s="1" t="s">
        <v>22</v>
      </c>
      <c r="N550" s="1" t="s">
        <v>23</v>
      </c>
      <c r="O550" s="1" t="s">
        <v>24</v>
      </c>
      <c r="P550" s="1" t="s">
        <v>24</v>
      </c>
      <c r="Q550" s="1" t="s">
        <v>34</v>
      </c>
      <c r="R550" s="1" t="s">
        <v>18505</v>
      </c>
      <c r="S550" s="1" t="s">
        <v>28</v>
      </c>
      <c r="T550" s="1" t="s">
        <v>29</v>
      </c>
      <c r="U550" s="1" t="s">
        <v>18506</v>
      </c>
      <c r="V550" s="1" t="s">
        <v>24</v>
      </c>
      <c r="W550" s="1" t="s">
        <v>30</v>
      </c>
    </row>
    <row r="551" spans="1:23" x14ac:dyDescent="0.2">
      <c r="A551" s="2" t="str">
        <f>"573.13418"</f>
        <v>573.13418</v>
      </c>
      <c r="B551" s="1" t="s">
        <v>3949</v>
      </c>
      <c r="C551" s="1" t="s">
        <v>2278</v>
      </c>
      <c r="D551" s="1" t="s">
        <v>3399</v>
      </c>
      <c r="E551" s="1" t="s">
        <v>18509</v>
      </c>
      <c r="F551" s="1" t="s">
        <v>20</v>
      </c>
      <c r="G551" s="1" t="s">
        <v>22</v>
      </c>
      <c r="H551" s="1" t="s">
        <v>22</v>
      </c>
      <c r="I551" s="1" t="s">
        <v>22</v>
      </c>
      <c r="J551" s="1" t="s">
        <v>18510</v>
      </c>
      <c r="K551" s="1" t="s">
        <v>22</v>
      </c>
      <c r="L551" s="1" t="s">
        <v>21</v>
      </c>
      <c r="M551" s="1" t="s">
        <v>22</v>
      </c>
      <c r="N551" s="1" t="s">
        <v>23</v>
      </c>
      <c r="O551" s="1" t="s">
        <v>24</v>
      </c>
      <c r="P551" s="1" t="s">
        <v>26</v>
      </c>
      <c r="Q551" s="1" t="s">
        <v>34</v>
      </c>
      <c r="R551" s="1" t="s">
        <v>26</v>
      </c>
      <c r="S551" s="1" t="s">
        <v>28</v>
      </c>
      <c r="T551" s="1" t="s">
        <v>29</v>
      </c>
      <c r="U551" s="1" t="s">
        <v>41</v>
      </c>
      <c r="V551" s="1" t="s">
        <v>24</v>
      </c>
      <c r="W551" s="1" t="s">
        <v>30</v>
      </c>
    </row>
    <row r="552" spans="1:23" x14ac:dyDescent="0.2">
      <c r="A552" s="2" t="str">
        <f>"573.13419"</f>
        <v>573.13419</v>
      </c>
      <c r="B552" s="1" t="s">
        <v>3950</v>
      </c>
      <c r="C552" s="1" t="s">
        <v>2279</v>
      </c>
      <c r="D552" s="1" t="s">
        <v>3399</v>
      </c>
      <c r="E552" s="1" t="s">
        <v>18510</v>
      </c>
      <c r="F552" s="1" t="s">
        <v>20</v>
      </c>
      <c r="G552" s="1" t="s">
        <v>22</v>
      </c>
      <c r="H552" s="1" t="s">
        <v>22</v>
      </c>
      <c r="I552" s="1" t="s">
        <v>22</v>
      </c>
      <c r="J552" s="1" t="s">
        <v>22</v>
      </c>
      <c r="K552" s="1" t="s">
        <v>22</v>
      </c>
      <c r="L552" s="1" t="s">
        <v>21</v>
      </c>
      <c r="M552" s="1" t="s">
        <v>22</v>
      </c>
      <c r="N552" s="1" t="s">
        <v>23</v>
      </c>
      <c r="O552" s="1" t="s">
        <v>41</v>
      </c>
      <c r="P552" s="1" t="s">
        <v>24</v>
      </c>
      <c r="Q552" s="1" t="s">
        <v>34</v>
      </c>
      <c r="R552" s="1" t="s">
        <v>24</v>
      </c>
      <c r="S552" s="1" t="s">
        <v>28</v>
      </c>
      <c r="T552" s="1" t="s">
        <v>29</v>
      </c>
      <c r="U552" s="1" t="s">
        <v>18502</v>
      </c>
      <c r="V552" s="1" t="s">
        <v>24</v>
      </c>
      <c r="W552" s="1" t="s">
        <v>18518</v>
      </c>
    </row>
    <row r="553" spans="1:23" x14ac:dyDescent="0.2">
      <c r="A553" s="2" t="str">
        <f>"573.13420"</f>
        <v>573.13420</v>
      </c>
      <c r="B553" s="1" t="s">
        <v>3951</v>
      </c>
      <c r="C553" s="1" t="s">
        <v>2280</v>
      </c>
      <c r="D553" s="1" t="s">
        <v>3399</v>
      </c>
      <c r="E553" s="1" t="s">
        <v>21</v>
      </c>
      <c r="F553" s="1" t="s">
        <v>20</v>
      </c>
      <c r="G553" s="1" t="s">
        <v>22</v>
      </c>
      <c r="H553" s="1" t="s">
        <v>22</v>
      </c>
      <c r="I553" s="1" t="s">
        <v>18510</v>
      </c>
      <c r="J553" s="1" t="s">
        <v>22</v>
      </c>
      <c r="K553" s="1" t="s">
        <v>22</v>
      </c>
      <c r="L553" s="1" t="s">
        <v>21</v>
      </c>
      <c r="M553" s="1" t="s">
        <v>22</v>
      </c>
      <c r="N553" s="1" t="s">
        <v>23</v>
      </c>
      <c r="O553" s="1" t="s">
        <v>24</v>
      </c>
      <c r="P553" s="1" t="s">
        <v>18506</v>
      </c>
      <c r="Q553" s="1" t="s">
        <v>34</v>
      </c>
      <c r="R553" s="1" t="s">
        <v>18505</v>
      </c>
      <c r="T553" s="1" t="s">
        <v>29</v>
      </c>
      <c r="U553" s="1" t="s">
        <v>24</v>
      </c>
      <c r="V553" s="1" t="s">
        <v>24</v>
      </c>
      <c r="W553" s="1" t="s">
        <v>30</v>
      </c>
    </row>
    <row r="554" spans="1:23" x14ac:dyDescent="0.2">
      <c r="A554" s="2" t="str">
        <f>"573.13422"</f>
        <v>573.13422</v>
      </c>
      <c r="B554" s="1" t="s">
        <v>3952</v>
      </c>
      <c r="C554" s="1" t="s">
        <v>2281</v>
      </c>
      <c r="D554" s="1" t="s">
        <v>3399</v>
      </c>
      <c r="E554" s="1" t="s">
        <v>40</v>
      </c>
      <c r="F554" s="1" t="s">
        <v>20</v>
      </c>
      <c r="G554" s="1" t="s">
        <v>22</v>
      </c>
      <c r="H554" s="1" t="s">
        <v>22</v>
      </c>
      <c r="I554" s="1" t="s">
        <v>18506</v>
      </c>
      <c r="J554" s="1" t="s">
        <v>22</v>
      </c>
      <c r="K554" s="1" t="s">
        <v>22</v>
      </c>
      <c r="L554" s="1" t="s">
        <v>18509</v>
      </c>
      <c r="M554" s="1" t="s">
        <v>22</v>
      </c>
      <c r="N554" s="1" t="s">
        <v>31</v>
      </c>
      <c r="O554" s="1" t="s">
        <v>41</v>
      </c>
      <c r="P554" s="1" t="s">
        <v>26</v>
      </c>
      <c r="Q554" s="1" t="s">
        <v>26</v>
      </c>
      <c r="R554" s="1" t="s">
        <v>26</v>
      </c>
      <c r="T554" s="1" t="s">
        <v>29</v>
      </c>
      <c r="U554" s="1" t="s">
        <v>24</v>
      </c>
      <c r="V554" s="1" t="s">
        <v>41</v>
      </c>
      <c r="W554" s="1" t="s">
        <v>42</v>
      </c>
    </row>
    <row r="555" spans="1:23" x14ac:dyDescent="0.2">
      <c r="A555" s="2" t="str">
        <f>"573.13424"</f>
        <v>573.13424</v>
      </c>
      <c r="B555" s="1" t="s">
        <v>3953</v>
      </c>
      <c r="C555" s="1" t="s">
        <v>2282</v>
      </c>
      <c r="D555" s="1" t="s">
        <v>3399</v>
      </c>
      <c r="E555" s="1" t="s">
        <v>40</v>
      </c>
      <c r="F555" s="1" t="s">
        <v>20</v>
      </c>
      <c r="G555" s="1" t="s">
        <v>22</v>
      </c>
      <c r="H555" s="1" t="s">
        <v>22</v>
      </c>
      <c r="I555" s="1" t="s">
        <v>22</v>
      </c>
      <c r="J555" s="1" t="s">
        <v>18502</v>
      </c>
      <c r="K555" s="1" t="s">
        <v>22</v>
      </c>
      <c r="L555" s="1" t="s">
        <v>21</v>
      </c>
      <c r="M555" s="1" t="s">
        <v>22</v>
      </c>
      <c r="N555" s="1" t="s">
        <v>23</v>
      </c>
      <c r="O555" s="1" t="s">
        <v>41</v>
      </c>
      <c r="P555" s="1" t="s">
        <v>26</v>
      </c>
      <c r="Q555" s="1" t="s">
        <v>34</v>
      </c>
      <c r="R555" s="1" t="s">
        <v>26</v>
      </c>
      <c r="S555" s="1" t="s">
        <v>18508</v>
      </c>
      <c r="T555" s="1" t="s">
        <v>18515</v>
      </c>
      <c r="U555" s="1" t="s">
        <v>24</v>
      </c>
      <c r="V555" s="1" t="s">
        <v>41</v>
      </c>
      <c r="W555" s="1" t="s">
        <v>30</v>
      </c>
    </row>
    <row r="556" spans="1:23" x14ac:dyDescent="0.2">
      <c r="A556" s="2" t="str">
        <f>"573.13425"</f>
        <v>573.13425</v>
      </c>
      <c r="B556" s="1" t="s">
        <v>3954</v>
      </c>
      <c r="C556" s="1" t="s">
        <v>2283</v>
      </c>
      <c r="D556" s="1" t="s">
        <v>3399</v>
      </c>
      <c r="E556" s="1" t="s">
        <v>40</v>
      </c>
      <c r="F556" s="1" t="s">
        <v>20</v>
      </c>
      <c r="G556" s="1" t="s">
        <v>22</v>
      </c>
      <c r="H556" s="1" t="s">
        <v>22</v>
      </c>
      <c r="I556" s="1" t="s">
        <v>22</v>
      </c>
      <c r="J556" s="1" t="s">
        <v>22</v>
      </c>
      <c r="K556" s="1" t="s">
        <v>22</v>
      </c>
      <c r="L556" s="1" t="s">
        <v>21</v>
      </c>
      <c r="M556" s="1" t="s">
        <v>22</v>
      </c>
      <c r="N556" s="1" t="s">
        <v>23</v>
      </c>
      <c r="O556" s="1" t="s">
        <v>41</v>
      </c>
      <c r="P556" s="1" t="s">
        <v>26</v>
      </c>
      <c r="Q556" s="1" t="s">
        <v>34</v>
      </c>
      <c r="R556" s="1" t="s">
        <v>26</v>
      </c>
      <c r="S556" s="1" t="s">
        <v>28</v>
      </c>
      <c r="T556" s="1" t="s">
        <v>37</v>
      </c>
      <c r="U556" s="1" t="s">
        <v>18502</v>
      </c>
      <c r="V556" s="1" t="s">
        <v>41</v>
      </c>
      <c r="W556" s="1" t="s">
        <v>30</v>
      </c>
    </row>
    <row r="557" spans="1:23" x14ac:dyDescent="0.2">
      <c r="A557" s="2" t="str">
        <f>"573.13426"</f>
        <v>573.13426</v>
      </c>
      <c r="B557" s="1" t="s">
        <v>3955</v>
      </c>
      <c r="C557" s="1" t="s">
        <v>2284</v>
      </c>
      <c r="D557" s="1" t="s">
        <v>3399</v>
      </c>
      <c r="E557" s="1" t="s">
        <v>18509</v>
      </c>
      <c r="F557" s="1" t="s">
        <v>20</v>
      </c>
      <c r="G557" s="1" t="s">
        <v>22</v>
      </c>
      <c r="H557" s="1" t="s">
        <v>22</v>
      </c>
      <c r="I557" s="1" t="s">
        <v>22</v>
      </c>
      <c r="J557" s="1" t="s">
        <v>22</v>
      </c>
      <c r="K557" s="1" t="s">
        <v>22</v>
      </c>
      <c r="L557" s="1" t="s">
        <v>21</v>
      </c>
      <c r="M557" s="1" t="s">
        <v>22</v>
      </c>
      <c r="N557" s="1" t="s">
        <v>23</v>
      </c>
      <c r="O557" s="1" t="s">
        <v>18502</v>
      </c>
      <c r="P557" s="1" t="s">
        <v>18505</v>
      </c>
      <c r="Q557" s="1" t="s">
        <v>34</v>
      </c>
      <c r="T557" s="1" t="s">
        <v>29</v>
      </c>
      <c r="U557" s="1" t="s">
        <v>18502</v>
      </c>
      <c r="V557" s="1" t="s">
        <v>24</v>
      </c>
      <c r="W557" s="1" t="s">
        <v>30</v>
      </c>
    </row>
    <row r="558" spans="1:23" x14ac:dyDescent="0.2">
      <c r="A558" s="2" t="str">
        <f>"573.13427"</f>
        <v>573.13427</v>
      </c>
      <c r="B558" s="1" t="s">
        <v>3956</v>
      </c>
      <c r="C558" s="1" t="s">
        <v>2285</v>
      </c>
      <c r="D558" s="1" t="s">
        <v>3399</v>
      </c>
      <c r="E558" s="1" t="s">
        <v>40</v>
      </c>
      <c r="F558" s="1" t="s">
        <v>20</v>
      </c>
      <c r="G558" s="1" t="s">
        <v>22</v>
      </c>
      <c r="H558" s="1" t="s">
        <v>22</v>
      </c>
      <c r="I558" s="1" t="s">
        <v>26</v>
      </c>
      <c r="J558" s="1" t="s">
        <v>22</v>
      </c>
      <c r="K558" s="1" t="s">
        <v>22</v>
      </c>
      <c r="L558" s="1" t="s">
        <v>21</v>
      </c>
      <c r="M558" s="1" t="s">
        <v>22</v>
      </c>
      <c r="N558" s="1" t="s">
        <v>23</v>
      </c>
      <c r="O558" s="1" t="s">
        <v>24</v>
      </c>
      <c r="P558" s="1" t="s">
        <v>24</v>
      </c>
      <c r="Q558" s="1" t="s">
        <v>34</v>
      </c>
      <c r="R558" s="1" t="s">
        <v>24</v>
      </c>
      <c r="S558" s="1" t="s">
        <v>28</v>
      </c>
      <c r="T558" s="1" t="s">
        <v>29</v>
      </c>
      <c r="U558" s="1" t="s">
        <v>24</v>
      </c>
      <c r="V558" s="1" t="s">
        <v>18502</v>
      </c>
      <c r="W558" s="1" t="s">
        <v>30</v>
      </c>
    </row>
    <row r="559" spans="1:23" x14ac:dyDescent="0.2">
      <c r="A559" s="2" t="str">
        <f>"573.13428"</f>
        <v>573.13428</v>
      </c>
      <c r="B559" s="1" t="s">
        <v>3957</v>
      </c>
      <c r="C559" s="1" t="s">
        <v>2286</v>
      </c>
      <c r="D559" s="1" t="s">
        <v>3399</v>
      </c>
      <c r="E559" s="1" t="s">
        <v>18510</v>
      </c>
      <c r="F559" s="1" t="s">
        <v>20</v>
      </c>
      <c r="G559" s="1" t="s">
        <v>22</v>
      </c>
      <c r="H559" s="1" t="s">
        <v>22</v>
      </c>
      <c r="I559" s="1" t="s">
        <v>22</v>
      </c>
      <c r="J559" s="1" t="s">
        <v>19</v>
      </c>
      <c r="K559" s="1" t="s">
        <v>22</v>
      </c>
      <c r="L559" s="1" t="s">
        <v>21</v>
      </c>
      <c r="M559" s="1" t="s">
        <v>22</v>
      </c>
      <c r="N559" s="1" t="s">
        <v>23</v>
      </c>
      <c r="O559" s="1" t="s">
        <v>41</v>
      </c>
      <c r="P559" s="1" t="s">
        <v>26</v>
      </c>
      <c r="Q559" s="1" t="s">
        <v>26</v>
      </c>
      <c r="R559" s="1" t="s">
        <v>26</v>
      </c>
      <c r="T559" s="1" t="s">
        <v>29</v>
      </c>
      <c r="U559" s="1" t="s">
        <v>24</v>
      </c>
      <c r="V559" s="1" t="s">
        <v>24</v>
      </c>
      <c r="W559" s="1" t="s">
        <v>30</v>
      </c>
    </row>
    <row r="560" spans="1:23" x14ac:dyDescent="0.2">
      <c r="A560" s="2" t="str">
        <f>"573.13429"</f>
        <v>573.13429</v>
      </c>
      <c r="B560" s="1" t="s">
        <v>3958</v>
      </c>
      <c r="C560" s="1" t="s">
        <v>2287</v>
      </c>
      <c r="D560" s="1" t="s">
        <v>3399</v>
      </c>
      <c r="E560" s="1" t="s">
        <v>18510</v>
      </c>
      <c r="F560" s="1" t="s">
        <v>20</v>
      </c>
      <c r="G560" s="1" t="s">
        <v>22</v>
      </c>
      <c r="H560" s="1" t="s">
        <v>22</v>
      </c>
      <c r="I560" s="1" t="s">
        <v>18502</v>
      </c>
      <c r="J560" s="1" t="s">
        <v>18510</v>
      </c>
      <c r="K560" s="1" t="s">
        <v>22</v>
      </c>
      <c r="L560" s="1" t="s">
        <v>21</v>
      </c>
      <c r="M560" s="1" t="s">
        <v>22</v>
      </c>
      <c r="N560" s="1" t="s">
        <v>23</v>
      </c>
      <c r="O560" s="1" t="s">
        <v>24</v>
      </c>
      <c r="P560" s="1" t="s">
        <v>18502</v>
      </c>
      <c r="Q560" s="1" t="s">
        <v>34</v>
      </c>
      <c r="R560" s="1" t="s">
        <v>18502</v>
      </c>
      <c r="T560" s="1" t="s">
        <v>29</v>
      </c>
      <c r="U560" s="1" t="s">
        <v>24</v>
      </c>
      <c r="V560" s="1" t="s">
        <v>24</v>
      </c>
      <c r="W560" s="1" t="s">
        <v>30</v>
      </c>
    </row>
    <row r="561" spans="1:23" x14ac:dyDescent="0.2">
      <c r="A561" s="2" t="str">
        <f>"573.13430"</f>
        <v>573.13430</v>
      </c>
      <c r="B561" s="1" t="s">
        <v>3959</v>
      </c>
      <c r="C561" s="1" t="s">
        <v>2288</v>
      </c>
      <c r="D561" s="1" t="s">
        <v>3399</v>
      </c>
      <c r="E561" s="1" t="s">
        <v>40</v>
      </c>
      <c r="F561" s="1" t="s">
        <v>20</v>
      </c>
      <c r="G561" s="1" t="s">
        <v>22</v>
      </c>
      <c r="H561" s="1" t="s">
        <v>22</v>
      </c>
      <c r="I561" s="1" t="s">
        <v>26</v>
      </c>
      <c r="J561" s="1" t="s">
        <v>22</v>
      </c>
      <c r="K561" s="1" t="s">
        <v>22</v>
      </c>
      <c r="L561" s="1" t="s">
        <v>21</v>
      </c>
      <c r="M561" s="1" t="s">
        <v>22</v>
      </c>
      <c r="N561" s="1" t="s">
        <v>23</v>
      </c>
      <c r="O561" s="1" t="s">
        <v>41</v>
      </c>
      <c r="P561" s="1" t="s">
        <v>18506</v>
      </c>
      <c r="Q561" s="1" t="s">
        <v>34</v>
      </c>
      <c r="T561" s="1" t="s">
        <v>29</v>
      </c>
      <c r="U561" s="1" t="s">
        <v>18506</v>
      </c>
      <c r="V561" s="1" t="s">
        <v>41</v>
      </c>
      <c r="W561" s="1" t="s">
        <v>30</v>
      </c>
    </row>
    <row r="562" spans="1:23" x14ac:dyDescent="0.2">
      <c r="A562" s="2" t="str">
        <f>"573.13431"</f>
        <v>573.13431</v>
      </c>
      <c r="B562" s="1" t="s">
        <v>3960</v>
      </c>
      <c r="C562" s="1" t="s">
        <v>2289</v>
      </c>
      <c r="D562" s="1" t="s">
        <v>3399</v>
      </c>
      <c r="E562" s="1" t="s">
        <v>18509</v>
      </c>
      <c r="F562" s="1" t="s">
        <v>20</v>
      </c>
      <c r="G562" s="1" t="s">
        <v>22</v>
      </c>
      <c r="H562" s="1" t="s">
        <v>22</v>
      </c>
      <c r="I562" s="1" t="s">
        <v>22</v>
      </c>
      <c r="J562" s="1" t="s">
        <v>22</v>
      </c>
      <c r="K562" s="1" t="s">
        <v>22</v>
      </c>
      <c r="L562" s="1" t="s">
        <v>21</v>
      </c>
      <c r="M562" s="1" t="s">
        <v>22</v>
      </c>
      <c r="N562" s="1" t="s">
        <v>23</v>
      </c>
      <c r="O562" s="1" t="s">
        <v>41</v>
      </c>
      <c r="P562" s="1" t="s">
        <v>18506</v>
      </c>
      <c r="Q562" s="1" t="s">
        <v>34</v>
      </c>
      <c r="R562" s="1" t="s">
        <v>18525</v>
      </c>
      <c r="T562" s="1" t="s">
        <v>29</v>
      </c>
      <c r="U562" s="1" t="s">
        <v>41</v>
      </c>
      <c r="V562" s="1" t="s">
        <v>24</v>
      </c>
      <c r="W562" s="1" t="s">
        <v>30</v>
      </c>
    </row>
    <row r="563" spans="1:23" x14ac:dyDescent="0.2">
      <c r="A563" s="2" t="str">
        <f>"573.13432"</f>
        <v>573.13432</v>
      </c>
      <c r="B563" s="1" t="s">
        <v>3961</v>
      </c>
      <c r="C563" s="1" t="s">
        <v>2290</v>
      </c>
      <c r="D563" s="1" t="s">
        <v>3399</v>
      </c>
      <c r="E563" s="1" t="s">
        <v>18509</v>
      </c>
      <c r="F563" s="1" t="s">
        <v>20</v>
      </c>
      <c r="G563" s="1" t="s">
        <v>22</v>
      </c>
      <c r="H563" s="1" t="s">
        <v>22</v>
      </c>
      <c r="I563" s="1" t="s">
        <v>22</v>
      </c>
      <c r="J563" s="1" t="s">
        <v>22</v>
      </c>
      <c r="K563" s="1" t="s">
        <v>22</v>
      </c>
      <c r="L563" s="1" t="s">
        <v>21</v>
      </c>
      <c r="M563" s="1" t="s">
        <v>22</v>
      </c>
      <c r="N563" s="1" t="s">
        <v>23</v>
      </c>
      <c r="O563" s="1" t="s">
        <v>24</v>
      </c>
      <c r="P563" s="1" t="s">
        <v>18506</v>
      </c>
      <c r="Q563" s="1" t="s">
        <v>34</v>
      </c>
      <c r="R563" s="1" t="s">
        <v>18510</v>
      </c>
      <c r="T563" s="1" t="s">
        <v>29</v>
      </c>
      <c r="U563" s="1" t="s">
        <v>24</v>
      </c>
      <c r="V563" s="1" t="s">
        <v>24</v>
      </c>
      <c r="W563" s="1" t="s">
        <v>30</v>
      </c>
    </row>
    <row r="564" spans="1:23" x14ac:dyDescent="0.2">
      <c r="A564" s="2" t="str">
        <f>"573.13433"</f>
        <v>573.13433</v>
      </c>
      <c r="B564" s="1" t="s">
        <v>3962</v>
      </c>
      <c r="C564" s="1" t="s">
        <v>2291</v>
      </c>
      <c r="D564" s="1" t="s">
        <v>3399</v>
      </c>
      <c r="E564" s="1" t="s">
        <v>18509</v>
      </c>
      <c r="F564" s="1" t="s">
        <v>20</v>
      </c>
      <c r="G564" s="1" t="s">
        <v>22</v>
      </c>
      <c r="H564" s="1" t="s">
        <v>22</v>
      </c>
      <c r="I564" s="1" t="s">
        <v>22</v>
      </c>
      <c r="J564" s="1" t="s">
        <v>22</v>
      </c>
      <c r="K564" s="1" t="s">
        <v>22</v>
      </c>
      <c r="L564" s="1" t="s">
        <v>21</v>
      </c>
      <c r="M564" s="1" t="s">
        <v>22</v>
      </c>
      <c r="N564" s="1" t="s">
        <v>23</v>
      </c>
      <c r="O564" s="1" t="s">
        <v>18502</v>
      </c>
      <c r="P564" s="1" t="s">
        <v>24</v>
      </c>
      <c r="Q564" s="1" t="s">
        <v>34</v>
      </c>
      <c r="R564" s="1" t="s">
        <v>24</v>
      </c>
      <c r="S564" s="1" t="s">
        <v>28</v>
      </c>
      <c r="T564" s="1" t="s">
        <v>29</v>
      </c>
      <c r="U564" s="1" t="s">
        <v>18502</v>
      </c>
      <c r="V564" s="1" t="s">
        <v>24</v>
      </c>
      <c r="W564" s="1" t="s">
        <v>30</v>
      </c>
    </row>
    <row r="565" spans="1:23" x14ac:dyDescent="0.2">
      <c r="A565" s="2" t="str">
        <f>"573.13434"</f>
        <v>573.13434</v>
      </c>
      <c r="B565" s="1" t="s">
        <v>3963</v>
      </c>
      <c r="C565" s="1" t="s">
        <v>2292</v>
      </c>
      <c r="D565" s="1" t="s">
        <v>3399</v>
      </c>
      <c r="E565" s="1" t="s">
        <v>40</v>
      </c>
      <c r="F565" s="1" t="s">
        <v>20</v>
      </c>
      <c r="G565" s="1" t="s">
        <v>22</v>
      </c>
      <c r="H565" s="1" t="s">
        <v>22</v>
      </c>
      <c r="I565" s="1" t="s">
        <v>26</v>
      </c>
      <c r="J565" s="1" t="s">
        <v>22</v>
      </c>
      <c r="K565" s="1" t="s">
        <v>22</v>
      </c>
      <c r="L565" s="1" t="s">
        <v>21</v>
      </c>
      <c r="M565" s="1" t="s">
        <v>22</v>
      </c>
      <c r="N565" s="1" t="s">
        <v>23</v>
      </c>
      <c r="O565" s="1" t="s">
        <v>24</v>
      </c>
      <c r="P565" s="1" t="s">
        <v>24</v>
      </c>
      <c r="Q565" s="1" t="s">
        <v>34</v>
      </c>
      <c r="R565" s="1" t="s">
        <v>24</v>
      </c>
      <c r="T565" s="1" t="s">
        <v>29</v>
      </c>
      <c r="U565" s="1" t="s">
        <v>24</v>
      </c>
      <c r="V565" s="1" t="s">
        <v>18502</v>
      </c>
      <c r="W565" s="1" t="s">
        <v>30</v>
      </c>
    </row>
    <row r="566" spans="1:23" x14ac:dyDescent="0.2">
      <c r="A566" s="2" t="str">
        <f>"573.13435"</f>
        <v>573.13435</v>
      </c>
      <c r="B566" s="1" t="s">
        <v>3964</v>
      </c>
      <c r="C566" s="1" t="s">
        <v>2293</v>
      </c>
      <c r="D566" s="1" t="s">
        <v>3399</v>
      </c>
      <c r="E566" s="1" t="s">
        <v>18509</v>
      </c>
      <c r="F566" s="1" t="s">
        <v>20</v>
      </c>
      <c r="G566" s="1" t="s">
        <v>22</v>
      </c>
      <c r="H566" s="1" t="s">
        <v>22</v>
      </c>
      <c r="J566" s="1" t="s">
        <v>18502</v>
      </c>
      <c r="K566" s="1" t="s">
        <v>22</v>
      </c>
      <c r="L566" s="1" t="s">
        <v>21</v>
      </c>
      <c r="M566" s="1" t="s">
        <v>22</v>
      </c>
      <c r="N566" s="1" t="s">
        <v>23</v>
      </c>
      <c r="O566" s="1" t="s">
        <v>24</v>
      </c>
      <c r="P566" s="1" t="s">
        <v>26</v>
      </c>
      <c r="Q566" s="1" t="s">
        <v>34</v>
      </c>
      <c r="R566" s="1" t="s">
        <v>26</v>
      </c>
      <c r="S566" s="1" t="s">
        <v>28</v>
      </c>
      <c r="T566" s="1" t="s">
        <v>29</v>
      </c>
      <c r="U566" s="1" t="s">
        <v>18506</v>
      </c>
      <c r="V566" s="1" t="s">
        <v>24</v>
      </c>
      <c r="W566" s="1" t="s">
        <v>30</v>
      </c>
    </row>
    <row r="567" spans="1:23" x14ac:dyDescent="0.2">
      <c r="A567" s="2" t="str">
        <f>"573.13436"</f>
        <v>573.13436</v>
      </c>
      <c r="B567" s="1" t="s">
        <v>3965</v>
      </c>
      <c r="C567" s="1" t="s">
        <v>2294</v>
      </c>
      <c r="D567" s="1" t="s">
        <v>3399</v>
      </c>
      <c r="E567" s="1" t="s">
        <v>40</v>
      </c>
      <c r="F567" s="1" t="s">
        <v>20</v>
      </c>
      <c r="G567" s="1" t="s">
        <v>22</v>
      </c>
      <c r="H567" s="1" t="s">
        <v>22</v>
      </c>
      <c r="I567" s="1" t="s">
        <v>22</v>
      </c>
      <c r="J567" s="1" t="s">
        <v>19</v>
      </c>
      <c r="K567" s="1" t="s">
        <v>22</v>
      </c>
      <c r="L567" s="1" t="s">
        <v>21</v>
      </c>
      <c r="M567" s="1" t="s">
        <v>22</v>
      </c>
      <c r="N567" s="1" t="s">
        <v>23</v>
      </c>
      <c r="O567" s="1" t="s">
        <v>41</v>
      </c>
      <c r="P567" s="1" t="s">
        <v>26</v>
      </c>
      <c r="Q567" s="1" t="s">
        <v>18506</v>
      </c>
      <c r="R567" s="1" t="s">
        <v>26</v>
      </c>
      <c r="S567" s="1" t="s">
        <v>28</v>
      </c>
      <c r="T567" s="1" t="s">
        <v>39</v>
      </c>
      <c r="U567" s="1" t="s">
        <v>41</v>
      </c>
      <c r="V567" s="1" t="s">
        <v>18502</v>
      </c>
      <c r="W567" s="1" t="s">
        <v>30</v>
      </c>
    </row>
    <row r="568" spans="1:23" x14ac:dyDescent="0.2">
      <c r="A568" s="2" t="str">
        <f>"573.13437"</f>
        <v>573.13437</v>
      </c>
      <c r="B568" s="1" t="s">
        <v>3966</v>
      </c>
      <c r="C568" s="1" t="s">
        <v>2295</v>
      </c>
      <c r="D568" s="1" t="s">
        <v>3399</v>
      </c>
      <c r="E568" s="1" t="s">
        <v>40</v>
      </c>
      <c r="F568" s="1" t="s">
        <v>20</v>
      </c>
      <c r="G568" s="1" t="s">
        <v>22</v>
      </c>
      <c r="H568" s="1" t="s">
        <v>22</v>
      </c>
      <c r="I568" s="1" t="s">
        <v>22</v>
      </c>
      <c r="J568" s="1" t="s">
        <v>19</v>
      </c>
      <c r="K568" s="1" t="s">
        <v>22</v>
      </c>
      <c r="L568" s="1" t="s">
        <v>21</v>
      </c>
      <c r="M568" s="1" t="s">
        <v>22</v>
      </c>
      <c r="N568" s="1" t="s">
        <v>23</v>
      </c>
      <c r="O568" s="1" t="s">
        <v>41</v>
      </c>
      <c r="P568" s="1" t="s">
        <v>26</v>
      </c>
      <c r="Q568" s="1" t="s">
        <v>34</v>
      </c>
      <c r="R568" s="1" t="s">
        <v>26</v>
      </c>
      <c r="S568" s="1" t="s">
        <v>28</v>
      </c>
      <c r="T568" s="1" t="s">
        <v>39</v>
      </c>
      <c r="U568" s="1" t="s">
        <v>24</v>
      </c>
      <c r="V568" s="1" t="s">
        <v>18502</v>
      </c>
      <c r="W568" s="1" t="s">
        <v>30</v>
      </c>
    </row>
    <row r="569" spans="1:23" x14ac:dyDescent="0.2">
      <c r="A569" s="2" t="str">
        <f>"573.13438"</f>
        <v>573.13438</v>
      </c>
      <c r="B569" s="1" t="s">
        <v>3967</v>
      </c>
      <c r="C569" s="1" t="s">
        <v>2296</v>
      </c>
      <c r="D569" s="1" t="s">
        <v>3399</v>
      </c>
      <c r="E569" s="1" t="s">
        <v>40</v>
      </c>
      <c r="F569" s="1" t="s">
        <v>20</v>
      </c>
      <c r="G569" s="1" t="s">
        <v>22</v>
      </c>
      <c r="H569" s="1" t="s">
        <v>22</v>
      </c>
      <c r="I569" s="1" t="s">
        <v>22</v>
      </c>
      <c r="J569" s="1" t="s">
        <v>22</v>
      </c>
      <c r="K569" s="1" t="s">
        <v>22</v>
      </c>
      <c r="L569" s="1" t="s">
        <v>21</v>
      </c>
      <c r="M569" s="1" t="s">
        <v>22</v>
      </c>
      <c r="N569" s="1" t="s">
        <v>23</v>
      </c>
      <c r="O569" s="1" t="s">
        <v>24</v>
      </c>
      <c r="P569" s="1" t="s">
        <v>18502</v>
      </c>
      <c r="Q569" s="1" t="s">
        <v>34</v>
      </c>
      <c r="R569" s="1" t="s">
        <v>24</v>
      </c>
      <c r="S569" s="1" t="s">
        <v>28</v>
      </c>
      <c r="T569" s="1" t="s">
        <v>29</v>
      </c>
      <c r="U569" s="1" t="s">
        <v>18502</v>
      </c>
      <c r="V569" s="1" t="s">
        <v>24</v>
      </c>
      <c r="W569" s="1" t="s">
        <v>30</v>
      </c>
    </row>
    <row r="570" spans="1:23" x14ac:dyDescent="0.2">
      <c r="A570" s="2" t="str">
        <f>"573.13440"</f>
        <v>573.13440</v>
      </c>
      <c r="B570" s="1" t="s">
        <v>3968</v>
      </c>
      <c r="C570" s="1" t="s">
        <v>2297</v>
      </c>
      <c r="D570" s="1" t="s">
        <v>3399</v>
      </c>
      <c r="E570" s="1" t="s">
        <v>18509</v>
      </c>
      <c r="F570" s="1" t="s">
        <v>20</v>
      </c>
      <c r="G570" s="1" t="s">
        <v>22</v>
      </c>
      <c r="H570" s="1" t="s">
        <v>22</v>
      </c>
      <c r="I570" s="1" t="s">
        <v>22</v>
      </c>
      <c r="J570" s="1" t="s">
        <v>22</v>
      </c>
      <c r="K570" s="1" t="s">
        <v>22</v>
      </c>
      <c r="L570" s="1" t="s">
        <v>21</v>
      </c>
      <c r="M570" s="1" t="s">
        <v>22</v>
      </c>
      <c r="N570" s="1" t="s">
        <v>23</v>
      </c>
      <c r="O570" s="1" t="s">
        <v>18506</v>
      </c>
      <c r="P570" s="1" t="s">
        <v>24</v>
      </c>
      <c r="Q570" s="1" t="s">
        <v>34</v>
      </c>
      <c r="R570" s="1" t="s">
        <v>24</v>
      </c>
      <c r="T570" s="1" t="s">
        <v>29</v>
      </c>
      <c r="U570" s="1" t="s">
        <v>18506</v>
      </c>
      <c r="V570" s="1" t="s">
        <v>24</v>
      </c>
      <c r="W570" s="1" t="s">
        <v>30</v>
      </c>
    </row>
    <row r="571" spans="1:23" x14ac:dyDescent="0.2">
      <c r="A571" s="2" t="str">
        <f>"573.13441"</f>
        <v>573.13441</v>
      </c>
      <c r="B571" s="1" t="s">
        <v>3969</v>
      </c>
      <c r="C571" s="1" t="s">
        <v>2298</v>
      </c>
      <c r="D571" s="1" t="s">
        <v>3399</v>
      </c>
      <c r="E571" s="1" t="s">
        <v>40</v>
      </c>
      <c r="F571" s="1" t="s">
        <v>20</v>
      </c>
      <c r="G571" s="1" t="s">
        <v>22</v>
      </c>
      <c r="H571" s="1" t="s">
        <v>22</v>
      </c>
      <c r="J571" s="1" t="s">
        <v>22</v>
      </c>
      <c r="K571" s="1" t="s">
        <v>22</v>
      </c>
      <c r="L571" s="1" t="s">
        <v>21</v>
      </c>
      <c r="M571" s="1" t="s">
        <v>22</v>
      </c>
      <c r="N571" s="1" t="s">
        <v>23</v>
      </c>
      <c r="O571" s="1" t="s">
        <v>24</v>
      </c>
      <c r="P571" s="1" t="s">
        <v>26</v>
      </c>
      <c r="Q571" s="1" t="s">
        <v>34</v>
      </c>
      <c r="R571" s="1" t="s">
        <v>18506</v>
      </c>
      <c r="S571" s="1" t="s">
        <v>28</v>
      </c>
      <c r="T571" s="1" t="s">
        <v>29</v>
      </c>
      <c r="U571" s="1" t="s">
        <v>24</v>
      </c>
      <c r="V571" s="1" t="s">
        <v>41</v>
      </c>
      <c r="W571" s="1" t="s">
        <v>30</v>
      </c>
    </row>
    <row r="572" spans="1:23" x14ac:dyDescent="0.2">
      <c r="A572" s="2" t="str">
        <f>"573.13442"</f>
        <v>573.13442</v>
      </c>
      <c r="B572" s="1" t="s">
        <v>3970</v>
      </c>
      <c r="C572" s="1" t="s">
        <v>2299</v>
      </c>
      <c r="D572" s="1" t="s">
        <v>3399</v>
      </c>
      <c r="E572" s="1" t="s">
        <v>40</v>
      </c>
      <c r="F572" s="1" t="s">
        <v>20</v>
      </c>
      <c r="G572" s="1" t="s">
        <v>22</v>
      </c>
      <c r="H572" s="1" t="s">
        <v>22</v>
      </c>
      <c r="I572" s="1" t="s">
        <v>18510</v>
      </c>
      <c r="J572" s="1" t="s">
        <v>19</v>
      </c>
      <c r="K572" s="1" t="s">
        <v>22</v>
      </c>
      <c r="L572" s="1" t="s">
        <v>21</v>
      </c>
      <c r="M572" s="1" t="s">
        <v>22</v>
      </c>
      <c r="N572" s="1" t="s">
        <v>18505</v>
      </c>
      <c r="O572" s="1" t="s">
        <v>41</v>
      </c>
      <c r="P572" s="1" t="s">
        <v>26</v>
      </c>
      <c r="Q572" s="1" t="s">
        <v>26</v>
      </c>
      <c r="R572" s="1" t="s">
        <v>26</v>
      </c>
      <c r="S572" s="1" t="s">
        <v>18508</v>
      </c>
      <c r="T572" s="1" t="s">
        <v>18515</v>
      </c>
      <c r="U572" s="1" t="s">
        <v>41</v>
      </c>
      <c r="V572" s="1" t="s">
        <v>41</v>
      </c>
      <c r="W572" s="1" t="s">
        <v>30</v>
      </c>
    </row>
    <row r="573" spans="1:23" x14ac:dyDescent="0.2">
      <c r="A573" s="2" t="str">
        <f>"573.13443"</f>
        <v>573.13443</v>
      </c>
      <c r="B573" s="1" t="s">
        <v>3971</v>
      </c>
      <c r="C573" s="1" t="s">
        <v>2300</v>
      </c>
      <c r="D573" s="1" t="s">
        <v>3399</v>
      </c>
      <c r="E573" s="1" t="s">
        <v>40</v>
      </c>
      <c r="F573" s="1" t="s">
        <v>20</v>
      </c>
      <c r="G573" s="1" t="s">
        <v>18506</v>
      </c>
      <c r="H573" s="1" t="s">
        <v>22</v>
      </c>
      <c r="I573" s="1" t="s">
        <v>18502</v>
      </c>
      <c r="J573" s="1" t="s">
        <v>19</v>
      </c>
      <c r="K573" s="1" t="s">
        <v>18507</v>
      </c>
      <c r="L573" s="1" t="s">
        <v>21</v>
      </c>
      <c r="M573" s="1" t="s">
        <v>22</v>
      </c>
      <c r="N573" s="1" t="s">
        <v>18505</v>
      </c>
      <c r="O573" s="1" t="s">
        <v>24</v>
      </c>
      <c r="P573" s="1" t="s">
        <v>26</v>
      </c>
      <c r="Q573" s="1" t="s">
        <v>26</v>
      </c>
      <c r="R573" s="1" t="s">
        <v>26</v>
      </c>
      <c r="T573" s="1" t="s">
        <v>35</v>
      </c>
      <c r="U573" s="1" t="s">
        <v>24</v>
      </c>
      <c r="V573" s="1" t="s">
        <v>18502</v>
      </c>
      <c r="W573" s="1" t="s">
        <v>30</v>
      </c>
    </row>
    <row r="574" spans="1:23" x14ac:dyDescent="0.2">
      <c r="A574" s="2" t="str">
        <f>"573.13444"</f>
        <v>573.13444</v>
      </c>
      <c r="B574" s="1" t="s">
        <v>3972</v>
      </c>
      <c r="C574" s="1" t="s">
        <v>2301</v>
      </c>
      <c r="D574" s="1" t="s">
        <v>3399</v>
      </c>
      <c r="E574" s="1" t="s">
        <v>18510</v>
      </c>
      <c r="F574" s="1" t="s">
        <v>20</v>
      </c>
      <c r="G574" s="1" t="s">
        <v>22</v>
      </c>
      <c r="H574" s="1" t="s">
        <v>22</v>
      </c>
      <c r="I574" s="1" t="s">
        <v>18510</v>
      </c>
      <c r="J574" s="1" t="s">
        <v>18510</v>
      </c>
      <c r="K574" s="1" t="s">
        <v>22</v>
      </c>
      <c r="L574" s="1" t="s">
        <v>21</v>
      </c>
      <c r="M574" s="1" t="s">
        <v>22</v>
      </c>
      <c r="N574" s="1" t="s">
        <v>23</v>
      </c>
      <c r="O574" s="1" t="s">
        <v>41</v>
      </c>
      <c r="P574" s="1" t="s">
        <v>18502</v>
      </c>
      <c r="Q574" s="1" t="s">
        <v>34</v>
      </c>
      <c r="R574" s="1" t="s">
        <v>18502</v>
      </c>
      <c r="T574" s="1" t="s">
        <v>29</v>
      </c>
      <c r="U574" s="1" t="s">
        <v>41</v>
      </c>
      <c r="V574" s="1" t="s">
        <v>24</v>
      </c>
      <c r="W574" s="1" t="s">
        <v>30</v>
      </c>
    </row>
    <row r="575" spans="1:23" x14ac:dyDescent="0.2">
      <c r="A575" s="2" t="str">
        <f>"573.13445"</f>
        <v>573.13445</v>
      </c>
      <c r="B575" s="1" t="s">
        <v>3973</v>
      </c>
      <c r="C575" s="1" t="s">
        <v>2302</v>
      </c>
      <c r="D575" s="1" t="s">
        <v>3399</v>
      </c>
      <c r="E575" s="1" t="s">
        <v>18509</v>
      </c>
      <c r="F575" s="1" t="s">
        <v>20</v>
      </c>
      <c r="G575" s="1" t="s">
        <v>22</v>
      </c>
      <c r="H575" s="1" t="s">
        <v>22</v>
      </c>
      <c r="I575" s="1" t="s">
        <v>18502</v>
      </c>
      <c r="J575" s="1" t="s">
        <v>22</v>
      </c>
      <c r="K575" s="1" t="s">
        <v>22</v>
      </c>
      <c r="L575" s="1" t="s">
        <v>21</v>
      </c>
      <c r="M575" s="1" t="s">
        <v>22</v>
      </c>
      <c r="N575" s="1" t="s">
        <v>23</v>
      </c>
      <c r="O575" s="1" t="s">
        <v>18506</v>
      </c>
      <c r="P575" s="1" t="s">
        <v>26</v>
      </c>
      <c r="Q575" s="1" t="s">
        <v>34</v>
      </c>
      <c r="R575" s="1" t="s">
        <v>26</v>
      </c>
      <c r="S575" s="1" t="s">
        <v>28</v>
      </c>
      <c r="T575" s="1" t="s">
        <v>29</v>
      </c>
      <c r="U575" s="1" t="s">
        <v>18502</v>
      </c>
      <c r="V575" s="1" t="s">
        <v>24</v>
      </c>
      <c r="W575" s="1" t="s">
        <v>30</v>
      </c>
    </row>
    <row r="576" spans="1:23" x14ac:dyDescent="0.2">
      <c r="A576" s="2" t="str">
        <f>"573.13446"</f>
        <v>573.13446</v>
      </c>
      <c r="B576" s="1" t="s">
        <v>3974</v>
      </c>
      <c r="C576" s="1" t="s">
        <v>2303</v>
      </c>
      <c r="D576" s="1" t="s">
        <v>3399</v>
      </c>
      <c r="E576" s="1" t="s">
        <v>40</v>
      </c>
      <c r="F576" s="1" t="s">
        <v>20</v>
      </c>
      <c r="G576" s="1" t="s">
        <v>22</v>
      </c>
      <c r="H576" s="1" t="s">
        <v>22</v>
      </c>
      <c r="I576" s="1" t="s">
        <v>26</v>
      </c>
      <c r="J576" s="1" t="s">
        <v>22</v>
      </c>
      <c r="K576" s="1" t="s">
        <v>22</v>
      </c>
      <c r="L576" s="1" t="s">
        <v>21</v>
      </c>
      <c r="M576" s="1" t="s">
        <v>22</v>
      </c>
      <c r="N576" s="1" t="s">
        <v>23</v>
      </c>
      <c r="O576" s="1" t="s">
        <v>24</v>
      </c>
      <c r="P576" s="1" t="s">
        <v>26</v>
      </c>
      <c r="Q576" s="1" t="s">
        <v>34</v>
      </c>
      <c r="R576" s="1" t="s">
        <v>26</v>
      </c>
      <c r="S576" s="1" t="s">
        <v>28</v>
      </c>
      <c r="T576" s="1" t="s">
        <v>29</v>
      </c>
      <c r="U576" s="1" t="s">
        <v>24</v>
      </c>
      <c r="V576" s="1" t="s">
        <v>41</v>
      </c>
      <c r="W576" s="1" t="s">
        <v>30</v>
      </c>
    </row>
    <row r="577" spans="1:23" x14ac:dyDescent="0.2">
      <c r="A577" s="2" t="str">
        <f>"573.13447"</f>
        <v>573.13447</v>
      </c>
      <c r="B577" s="1" t="s">
        <v>3975</v>
      </c>
      <c r="C577" s="1" t="s">
        <v>2304</v>
      </c>
      <c r="D577" s="1" t="s">
        <v>3399</v>
      </c>
      <c r="E577" s="1" t="s">
        <v>40</v>
      </c>
      <c r="F577" s="1" t="s">
        <v>20</v>
      </c>
      <c r="G577" s="1" t="s">
        <v>22</v>
      </c>
      <c r="H577" s="1" t="s">
        <v>22</v>
      </c>
      <c r="J577" s="1" t="s">
        <v>22</v>
      </c>
      <c r="K577" s="1" t="s">
        <v>22</v>
      </c>
      <c r="L577" s="1" t="s">
        <v>21</v>
      </c>
      <c r="M577" s="1" t="s">
        <v>22</v>
      </c>
      <c r="N577" s="1" t="s">
        <v>23</v>
      </c>
      <c r="O577" s="1" t="s">
        <v>41</v>
      </c>
      <c r="P577" s="1" t="s">
        <v>26</v>
      </c>
      <c r="Q577" s="1" t="s">
        <v>34</v>
      </c>
      <c r="R577" s="1" t="s">
        <v>18506</v>
      </c>
      <c r="S577" s="1" t="s">
        <v>28</v>
      </c>
      <c r="T577" s="1" t="s">
        <v>29</v>
      </c>
      <c r="U577" s="1" t="s">
        <v>18502</v>
      </c>
      <c r="V577" s="1" t="s">
        <v>41</v>
      </c>
      <c r="W577" s="1" t="s">
        <v>18518</v>
      </c>
    </row>
    <row r="578" spans="1:23" x14ac:dyDescent="0.2">
      <c r="A578" s="2" t="str">
        <f>"573.13448"</f>
        <v>573.13448</v>
      </c>
      <c r="B578" s="1" t="s">
        <v>3976</v>
      </c>
      <c r="C578" s="1" t="s">
        <v>2305</v>
      </c>
      <c r="D578" s="1" t="s">
        <v>3399</v>
      </c>
      <c r="E578" s="1" t="s">
        <v>18510</v>
      </c>
      <c r="F578" s="1" t="s">
        <v>20</v>
      </c>
      <c r="G578" s="1" t="s">
        <v>22</v>
      </c>
      <c r="H578" s="1" t="s">
        <v>22</v>
      </c>
      <c r="I578" s="1" t="s">
        <v>22</v>
      </c>
      <c r="J578" s="1" t="s">
        <v>22</v>
      </c>
      <c r="K578" s="1" t="s">
        <v>22</v>
      </c>
      <c r="L578" s="1" t="s">
        <v>21</v>
      </c>
      <c r="M578" s="1" t="s">
        <v>22</v>
      </c>
      <c r="N578" s="1" t="s">
        <v>23</v>
      </c>
      <c r="O578" s="1" t="s">
        <v>41</v>
      </c>
      <c r="P578" s="1" t="s">
        <v>18502</v>
      </c>
      <c r="Q578" s="1" t="s">
        <v>34</v>
      </c>
      <c r="R578" s="1" t="s">
        <v>24</v>
      </c>
      <c r="T578" s="1" t="s">
        <v>29</v>
      </c>
      <c r="U578" s="1" t="s">
        <v>18506</v>
      </c>
      <c r="V578" s="1" t="s">
        <v>24</v>
      </c>
      <c r="W578" s="1" t="s">
        <v>42</v>
      </c>
    </row>
    <row r="579" spans="1:23" x14ac:dyDescent="0.2">
      <c r="A579" s="2" t="str">
        <f>"573.13449"</f>
        <v>573.13449</v>
      </c>
      <c r="B579" s="1" t="s">
        <v>3977</v>
      </c>
      <c r="C579" s="1" t="s">
        <v>2306</v>
      </c>
      <c r="D579" s="1" t="s">
        <v>3399</v>
      </c>
      <c r="E579" s="1" t="s">
        <v>18509</v>
      </c>
      <c r="F579" s="1" t="s">
        <v>20</v>
      </c>
      <c r="G579" s="1" t="s">
        <v>22</v>
      </c>
      <c r="H579" s="1" t="s">
        <v>22</v>
      </c>
      <c r="I579" s="1" t="s">
        <v>22</v>
      </c>
      <c r="J579" s="1" t="s">
        <v>22</v>
      </c>
      <c r="K579" s="1" t="s">
        <v>22</v>
      </c>
      <c r="L579" s="1" t="s">
        <v>21</v>
      </c>
      <c r="M579" s="1" t="s">
        <v>22</v>
      </c>
      <c r="N579" s="1" t="s">
        <v>23</v>
      </c>
      <c r="O579" s="1" t="s">
        <v>18502</v>
      </c>
      <c r="P579" s="1" t="s">
        <v>26</v>
      </c>
      <c r="Q579" s="1" t="s">
        <v>34</v>
      </c>
      <c r="R579" s="1" t="s">
        <v>18505</v>
      </c>
      <c r="S579" s="1" t="s">
        <v>28</v>
      </c>
      <c r="T579" s="1" t="s">
        <v>29</v>
      </c>
      <c r="U579" s="1" t="s">
        <v>41</v>
      </c>
      <c r="V579" s="1" t="s">
        <v>24</v>
      </c>
      <c r="W579" s="1" t="s">
        <v>30</v>
      </c>
    </row>
    <row r="580" spans="1:23" x14ac:dyDescent="0.2">
      <c r="A580" s="2" t="str">
        <f>"573.13450"</f>
        <v>573.13450</v>
      </c>
      <c r="B580" s="1" t="s">
        <v>3978</v>
      </c>
      <c r="C580" s="1" t="s">
        <v>2307</v>
      </c>
      <c r="D580" s="1" t="s">
        <v>3399</v>
      </c>
      <c r="E580" s="1" t="s">
        <v>18510</v>
      </c>
      <c r="F580" s="1" t="s">
        <v>20</v>
      </c>
      <c r="G580" s="1" t="s">
        <v>22</v>
      </c>
      <c r="H580" s="1" t="s">
        <v>22</v>
      </c>
      <c r="I580" s="1" t="s">
        <v>18502</v>
      </c>
      <c r="J580" s="1" t="s">
        <v>18510</v>
      </c>
      <c r="K580" s="1" t="s">
        <v>22</v>
      </c>
      <c r="L580" s="1" t="s">
        <v>21</v>
      </c>
      <c r="M580" s="1" t="s">
        <v>22</v>
      </c>
      <c r="N580" s="1" t="s">
        <v>23</v>
      </c>
      <c r="O580" s="1" t="s">
        <v>41</v>
      </c>
      <c r="P580" s="1" t="s">
        <v>26</v>
      </c>
      <c r="Q580" s="1" t="s">
        <v>34</v>
      </c>
      <c r="R580" s="1" t="s">
        <v>18506</v>
      </c>
      <c r="T580" s="1" t="s">
        <v>29</v>
      </c>
      <c r="U580" s="1" t="s">
        <v>41</v>
      </c>
      <c r="V580" s="1" t="s">
        <v>24</v>
      </c>
      <c r="W580" s="1" t="s">
        <v>30</v>
      </c>
    </row>
    <row r="581" spans="1:23" x14ac:dyDescent="0.2">
      <c r="A581" s="2" t="str">
        <f>"573.13451"</f>
        <v>573.13451</v>
      </c>
      <c r="B581" s="1" t="s">
        <v>3979</v>
      </c>
      <c r="C581" s="1" t="s">
        <v>2308</v>
      </c>
      <c r="D581" s="1" t="s">
        <v>3399</v>
      </c>
      <c r="E581" s="1" t="s">
        <v>40</v>
      </c>
      <c r="F581" s="1" t="s">
        <v>20</v>
      </c>
      <c r="G581" s="1" t="s">
        <v>22</v>
      </c>
      <c r="H581" s="1" t="s">
        <v>22</v>
      </c>
      <c r="I581" s="1" t="s">
        <v>22</v>
      </c>
      <c r="J581" s="1" t="s">
        <v>22</v>
      </c>
      <c r="K581" s="1" t="s">
        <v>22</v>
      </c>
      <c r="L581" s="1" t="s">
        <v>21</v>
      </c>
      <c r="M581" s="1" t="s">
        <v>22</v>
      </c>
      <c r="N581" s="1" t="s">
        <v>23</v>
      </c>
      <c r="O581" s="1" t="s">
        <v>41</v>
      </c>
      <c r="P581" s="1" t="s">
        <v>18505</v>
      </c>
      <c r="Q581" s="1" t="s">
        <v>34</v>
      </c>
      <c r="R581" s="1" t="s">
        <v>18506</v>
      </c>
      <c r="S581" s="1" t="s">
        <v>28</v>
      </c>
      <c r="T581" s="1" t="s">
        <v>29</v>
      </c>
      <c r="U581" s="1" t="s">
        <v>18502</v>
      </c>
      <c r="V581" s="1" t="s">
        <v>41</v>
      </c>
      <c r="W581" s="1" t="s">
        <v>18518</v>
      </c>
    </row>
    <row r="582" spans="1:23" x14ac:dyDescent="0.2">
      <c r="A582" s="2" t="str">
        <f>"573.13452"</f>
        <v>573.13452</v>
      </c>
      <c r="B582" s="1" t="s">
        <v>3980</v>
      </c>
      <c r="C582" s="1" t="s">
        <v>2309</v>
      </c>
      <c r="D582" s="1" t="s">
        <v>3399</v>
      </c>
      <c r="E582" s="1" t="s">
        <v>40</v>
      </c>
      <c r="F582" s="1" t="s">
        <v>20</v>
      </c>
      <c r="G582" s="1" t="s">
        <v>22</v>
      </c>
      <c r="H582" s="1" t="s">
        <v>22</v>
      </c>
      <c r="I582" s="1" t="s">
        <v>18510</v>
      </c>
      <c r="J582" s="1" t="s">
        <v>19</v>
      </c>
      <c r="K582" s="1" t="s">
        <v>22</v>
      </c>
      <c r="L582" s="1" t="s">
        <v>21</v>
      </c>
      <c r="M582" s="1" t="s">
        <v>22</v>
      </c>
      <c r="N582" s="1" t="s">
        <v>23</v>
      </c>
      <c r="O582" s="1" t="s">
        <v>24</v>
      </c>
      <c r="P582" s="1" t="s">
        <v>26</v>
      </c>
      <c r="Q582" s="1" t="s">
        <v>34</v>
      </c>
      <c r="R582" s="1" t="s">
        <v>26</v>
      </c>
      <c r="S582" s="1" t="s">
        <v>28</v>
      </c>
      <c r="T582" s="1" t="s">
        <v>37</v>
      </c>
      <c r="U582" s="1" t="s">
        <v>24</v>
      </c>
      <c r="V582" s="1" t="s">
        <v>24</v>
      </c>
      <c r="W582" s="1" t="s">
        <v>30</v>
      </c>
    </row>
    <row r="583" spans="1:23" x14ac:dyDescent="0.2">
      <c r="A583" s="2" t="str">
        <f>"573.13453"</f>
        <v>573.13453</v>
      </c>
      <c r="B583" s="1" t="s">
        <v>3981</v>
      </c>
      <c r="C583" s="1" t="s">
        <v>2310</v>
      </c>
      <c r="D583" s="1" t="s">
        <v>3399</v>
      </c>
      <c r="E583" s="1" t="s">
        <v>18509</v>
      </c>
      <c r="F583" s="1" t="s">
        <v>20</v>
      </c>
      <c r="G583" s="1" t="s">
        <v>22</v>
      </c>
      <c r="H583" s="1" t="s">
        <v>22</v>
      </c>
      <c r="I583" s="1" t="s">
        <v>22</v>
      </c>
      <c r="J583" s="1" t="s">
        <v>18502</v>
      </c>
      <c r="K583" s="1" t="s">
        <v>22</v>
      </c>
      <c r="L583" s="1" t="s">
        <v>21</v>
      </c>
      <c r="M583" s="1" t="s">
        <v>22</v>
      </c>
      <c r="N583" s="1" t="s">
        <v>23</v>
      </c>
      <c r="O583" s="1" t="s">
        <v>41</v>
      </c>
      <c r="P583" s="1" t="s">
        <v>26</v>
      </c>
      <c r="Q583" s="1" t="s">
        <v>34</v>
      </c>
      <c r="R583" s="1" t="s">
        <v>26</v>
      </c>
      <c r="S583" s="1" t="s">
        <v>28</v>
      </c>
      <c r="T583" s="1" t="s">
        <v>29</v>
      </c>
      <c r="U583" s="1" t="s">
        <v>18506</v>
      </c>
      <c r="V583" s="1" t="s">
        <v>24</v>
      </c>
      <c r="W583" s="1" t="s">
        <v>30</v>
      </c>
    </row>
    <row r="584" spans="1:23" x14ac:dyDescent="0.2">
      <c r="A584" s="2" t="str">
        <f>"573.13454"</f>
        <v>573.13454</v>
      </c>
      <c r="B584" s="1" t="s">
        <v>3982</v>
      </c>
      <c r="C584" s="1" t="s">
        <v>2311</v>
      </c>
      <c r="D584" s="1" t="s">
        <v>3399</v>
      </c>
      <c r="E584" s="1" t="s">
        <v>40</v>
      </c>
      <c r="F584" s="1" t="s">
        <v>20</v>
      </c>
      <c r="G584" s="1" t="s">
        <v>22</v>
      </c>
      <c r="H584" s="1" t="s">
        <v>22</v>
      </c>
      <c r="I584" s="1" t="s">
        <v>26</v>
      </c>
      <c r="J584" s="1" t="s">
        <v>22</v>
      </c>
      <c r="K584" s="1" t="s">
        <v>22</v>
      </c>
      <c r="L584" s="1" t="s">
        <v>21</v>
      </c>
      <c r="M584" s="1" t="s">
        <v>22</v>
      </c>
      <c r="N584" s="1" t="s">
        <v>23</v>
      </c>
      <c r="O584" s="1" t="s">
        <v>41</v>
      </c>
      <c r="P584" s="1" t="s">
        <v>26</v>
      </c>
      <c r="Q584" s="1" t="s">
        <v>34</v>
      </c>
      <c r="R584" s="1" t="s">
        <v>26</v>
      </c>
      <c r="T584" s="1" t="s">
        <v>18515</v>
      </c>
      <c r="U584" s="1" t="s">
        <v>24</v>
      </c>
      <c r="V584" s="1" t="s">
        <v>41</v>
      </c>
      <c r="W584" s="1" t="s">
        <v>42</v>
      </c>
    </row>
    <row r="585" spans="1:23" x14ac:dyDescent="0.2">
      <c r="A585" s="2" t="str">
        <f>"573.13455"</f>
        <v>573.13455</v>
      </c>
      <c r="B585" s="1" t="s">
        <v>3983</v>
      </c>
      <c r="C585" s="1" t="s">
        <v>2312</v>
      </c>
      <c r="D585" s="1" t="s">
        <v>3399</v>
      </c>
      <c r="E585" s="1" t="s">
        <v>18509</v>
      </c>
      <c r="F585" s="1" t="s">
        <v>20</v>
      </c>
      <c r="G585" s="1" t="s">
        <v>22</v>
      </c>
      <c r="H585" s="1" t="s">
        <v>22</v>
      </c>
      <c r="I585" s="1" t="s">
        <v>22</v>
      </c>
      <c r="J585" s="1" t="s">
        <v>22</v>
      </c>
      <c r="K585" s="1" t="s">
        <v>22</v>
      </c>
      <c r="L585" s="1" t="s">
        <v>21</v>
      </c>
      <c r="M585" s="1" t="s">
        <v>22</v>
      </c>
      <c r="N585" s="1" t="s">
        <v>23</v>
      </c>
      <c r="O585" s="1" t="s">
        <v>41</v>
      </c>
      <c r="P585" s="1" t="s">
        <v>18502</v>
      </c>
      <c r="Q585" s="1" t="s">
        <v>34</v>
      </c>
      <c r="R585" s="1" t="s">
        <v>24</v>
      </c>
      <c r="T585" s="1" t="s">
        <v>29</v>
      </c>
      <c r="U585" s="1" t="s">
        <v>18506</v>
      </c>
      <c r="V585" s="1" t="s">
        <v>24</v>
      </c>
      <c r="W585" s="1" t="s">
        <v>30</v>
      </c>
    </row>
    <row r="586" spans="1:23" x14ac:dyDescent="0.2">
      <c r="A586" s="2" t="str">
        <f>"573.13456"</f>
        <v>573.13456</v>
      </c>
      <c r="B586" s="1" t="s">
        <v>3984</v>
      </c>
      <c r="C586" s="1" t="s">
        <v>2313</v>
      </c>
      <c r="D586" s="1" t="s">
        <v>3399</v>
      </c>
      <c r="E586" s="1" t="s">
        <v>40</v>
      </c>
      <c r="F586" s="1" t="s">
        <v>20</v>
      </c>
      <c r="G586" s="1" t="s">
        <v>41</v>
      </c>
      <c r="H586" s="1" t="s">
        <v>22</v>
      </c>
      <c r="I586" s="1" t="s">
        <v>26</v>
      </c>
      <c r="J586" s="1" t="s">
        <v>19</v>
      </c>
      <c r="K586" s="1" t="s">
        <v>18502</v>
      </c>
      <c r="L586" s="1" t="s">
        <v>41</v>
      </c>
      <c r="M586" s="1" t="s">
        <v>19</v>
      </c>
      <c r="N586" s="1" t="s">
        <v>31</v>
      </c>
      <c r="O586" s="1" t="s">
        <v>41</v>
      </c>
      <c r="P586" s="1" t="s">
        <v>26</v>
      </c>
      <c r="Q586" s="1" t="s">
        <v>26</v>
      </c>
      <c r="R586" s="1" t="s">
        <v>26</v>
      </c>
      <c r="T586" s="1" t="s">
        <v>29</v>
      </c>
      <c r="U586" s="1" t="s">
        <v>24</v>
      </c>
      <c r="V586" s="1" t="s">
        <v>41</v>
      </c>
      <c r="W586" s="1" t="s">
        <v>42</v>
      </c>
    </row>
    <row r="587" spans="1:23" x14ac:dyDescent="0.2">
      <c r="A587" s="2" t="str">
        <f>"573.13457"</f>
        <v>573.13457</v>
      </c>
      <c r="B587" s="1" t="s">
        <v>3985</v>
      </c>
      <c r="C587" s="1" t="s">
        <v>2314</v>
      </c>
      <c r="D587" s="1" t="s">
        <v>3399</v>
      </c>
      <c r="E587" s="1" t="s">
        <v>40</v>
      </c>
      <c r="F587" s="1" t="s">
        <v>20</v>
      </c>
      <c r="G587" s="1" t="s">
        <v>22</v>
      </c>
      <c r="H587" s="1" t="s">
        <v>22</v>
      </c>
      <c r="I587" s="1" t="s">
        <v>22</v>
      </c>
      <c r="J587" s="1" t="s">
        <v>18510</v>
      </c>
      <c r="K587" s="1" t="s">
        <v>22</v>
      </c>
      <c r="L587" s="1" t="s">
        <v>21</v>
      </c>
      <c r="M587" s="1" t="s">
        <v>22</v>
      </c>
      <c r="N587" s="1" t="s">
        <v>23</v>
      </c>
      <c r="O587" s="1" t="s">
        <v>41</v>
      </c>
      <c r="P587" s="1" t="s">
        <v>26</v>
      </c>
      <c r="Q587" s="1" t="s">
        <v>18505</v>
      </c>
      <c r="R587" s="1" t="s">
        <v>26</v>
      </c>
      <c r="S587" s="1" t="s">
        <v>18508</v>
      </c>
      <c r="T587" s="1" t="s">
        <v>29</v>
      </c>
      <c r="U587" s="1" t="s">
        <v>18506</v>
      </c>
      <c r="V587" s="1" t="s">
        <v>41</v>
      </c>
      <c r="W587" s="1" t="s">
        <v>42</v>
      </c>
    </row>
    <row r="588" spans="1:23" x14ac:dyDescent="0.2">
      <c r="A588" s="2" t="str">
        <f>"573.13458"</f>
        <v>573.13458</v>
      </c>
      <c r="B588" s="1" t="s">
        <v>3986</v>
      </c>
      <c r="C588" s="1" t="s">
        <v>2315</v>
      </c>
      <c r="D588" s="1" t="s">
        <v>3399</v>
      </c>
      <c r="E588" s="1" t="s">
        <v>40</v>
      </c>
      <c r="F588" s="1" t="s">
        <v>20</v>
      </c>
      <c r="G588" s="1" t="s">
        <v>18502</v>
      </c>
      <c r="H588" s="1" t="s">
        <v>22</v>
      </c>
      <c r="J588" s="1" t="s">
        <v>18502</v>
      </c>
      <c r="K588" s="1" t="s">
        <v>22</v>
      </c>
      <c r="L588" s="1" t="s">
        <v>21</v>
      </c>
      <c r="M588" s="1" t="s">
        <v>22</v>
      </c>
      <c r="N588" s="1" t="s">
        <v>23</v>
      </c>
      <c r="O588" s="1" t="s">
        <v>24</v>
      </c>
      <c r="P588" s="1" t="s">
        <v>26</v>
      </c>
      <c r="Q588" s="1" t="s">
        <v>34</v>
      </c>
      <c r="R588" s="1" t="s">
        <v>26</v>
      </c>
      <c r="T588" s="1" t="s">
        <v>39</v>
      </c>
      <c r="U588" s="1" t="s">
        <v>18506</v>
      </c>
      <c r="V588" s="1" t="s">
        <v>24</v>
      </c>
      <c r="W588" s="1" t="s">
        <v>30</v>
      </c>
    </row>
    <row r="589" spans="1:23" x14ac:dyDescent="0.2">
      <c r="A589" s="2" t="str">
        <f>"573.13459"</f>
        <v>573.13459</v>
      </c>
      <c r="B589" s="1" t="s">
        <v>3987</v>
      </c>
      <c r="C589" s="1" t="s">
        <v>2316</v>
      </c>
      <c r="D589" s="1" t="s">
        <v>3399</v>
      </c>
      <c r="E589" s="1" t="s">
        <v>40</v>
      </c>
      <c r="F589" s="1" t="s">
        <v>20</v>
      </c>
      <c r="G589" s="1" t="s">
        <v>22</v>
      </c>
      <c r="H589" s="1" t="s">
        <v>22</v>
      </c>
      <c r="I589" s="1" t="s">
        <v>22</v>
      </c>
      <c r="J589" s="1" t="s">
        <v>19</v>
      </c>
      <c r="K589" s="1" t="s">
        <v>22</v>
      </c>
      <c r="L589" s="1" t="s">
        <v>21</v>
      </c>
      <c r="M589" s="1" t="s">
        <v>22</v>
      </c>
      <c r="N589" s="1" t="s">
        <v>23</v>
      </c>
      <c r="O589" s="1" t="s">
        <v>24</v>
      </c>
      <c r="P589" s="1" t="s">
        <v>26</v>
      </c>
      <c r="Q589" s="1" t="s">
        <v>26</v>
      </c>
      <c r="R589" s="1" t="s">
        <v>26</v>
      </c>
      <c r="S589" s="1" t="s">
        <v>18508</v>
      </c>
      <c r="T589" s="1" t="s">
        <v>39</v>
      </c>
      <c r="U589" s="1" t="s">
        <v>24</v>
      </c>
      <c r="V589" s="1" t="s">
        <v>24</v>
      </c>
      <c r="W589" s="1" t="s">
        <v>30</v>
      </c>
    </row>
    <row r="590" spans="1:23" x14ac:dyDescent="0.2">
      <c r="A590" s="2" t="str">
        <f>"573.13460"</f>
        <v>573.13460</v>
      </c>
      <c r="B590" s="1" t="s">
        <v>3988</v>
      </c>
      <c r="C590" s="1" t="s">
        <v>2317</v>
      </c>
      <c r="D590" s="1" t="s">
        <v>3399</v>
      </c>
      <c r="E590" s="1" t="s">
        <v>40</v>
      </c>
      <c r="F590" s="1" t="s">
        <v>36</v>
      </c>
      <c r="G590" s="1" t="s">
        <v>22</v>
      </c>
      <c r="H590" s="1" t="s">
        <v>22</v>
      </c>
      <c r="I590" s="1" t="s">
        <v>26</v>
      </c>
      <c r="J590" s="1" t="s">
        <v>19</v>
      </c>
      <c r="K590" s="1" t="s">
        <v>22</v>
      </c>
      <c r="L590" s="1" t="s">
        <v>18510</v>
      </c>
      <c r="M590" s="1" t="s">
        <v>18502</v>
      </c>
      <c r="N590" s="1" t="s">
        <v>23</v>
      </c>
      <c r="O590" s="1" t="s">
        <v>41</v>
      </c>
      <c r="P590" s="1" t="s">
        <v>26</v>
      </c>
      <c r="Q590" s="1" t="s">
        <v>34</v>
      </c>
      <c r="R590" s="1" t="s">
        <v>26</v>
      </c>
      <c r="T590" s="1" t="s">
        <v>35</v>
      </c>
      <c r="U590" s="1" t="s">
        <v>18506</v>
      </c>
      <c r="V590" s="1" t="s">
        <v>24</v>
      </c>
      <c r="W590" s="1" t="s">
        <v>42</v>
      </c>
    </row>
    <row r="591" spans="1:23" x14ac:dyDescent="0.2">
      <c r="A591" s="2" t="str">
        <f>"573.13461"</f>
        <v>573.13461</v>
      </c>
      <c r="B591" s="1" t="s">
        <v>3989</v>
      </c>
      <c r="C591" s="1" t="s">
        <v>2318</v>
      </c>
      <c r="D591" s="1" t="s">
        <v>3399</v>
      </c>
      <c r="E591" s="1" t="s">
        <v>18510</v>
      </c>
      <c r="F591" s="1" t="s">
        <v>20</v>
      </c>
      <c r="G591" s="1" t="s">
        <v>22</v>
      </c>
      <c r="H591" s="1" t="s">
        <v>22</v>
      </c>
      <c r="I591" s="1" t="s">
        <v>18510</v>
      </c>
      <c r="J591" s="1" t="s">
        <v>22</v>
      </c>
      <c r="K591" s="1" t="s">
        <v>22</v>
      </c>
      <c r="L591" s="1" t="s">
        <v>21</v>
      </c>
      <c r="M591" s="1" t="s">
        <v>22</v>
      </c>
      <c r="N591" s="1" t="s">
        <v>23</v>
      </c>
      <c r="O591" s="1" t="s">
        <v>41</v>
      </c>
      <c r="P591" s="1" t="s">
        <v>26</v>
      </c>
      <c r="Q591" s="1" t="s">
        <v>34</v>
      </c>
      <c r="R591" s="1" t="s">
        <v>18506</v>
      </c>
      <c r="S591" s="1" t="s">
        <v>28</v>
      </c>
      <c r="T591" s="1" t="s">
        <v>29</v>
      </c>
      <c r="U591" s="1" t="s">
        <v>18506</v>
      </c>
      <c r="V591" s="1" t="s">
        <v>24</v>
      </c>
      <c r="W591" s="1" t="s">
        <v>30</v>
      </c>
    </row>
    <row r="592" spans="1:23" x14ac:dyDescent="0.2">
      <c r="A592" s="2" t="str">
        <f>"573.13462"</f>
        <v>573.13462</v>
      </c>
      <c r="B592" s="1" t="s">
        <v>3990</v>
      </c>
      <c r="C592" s="1" t="s">
        <v>2319</v>
      </c>
      <c r="D592" s="1" t="s">
        <v>3399</v>
      </c>
      <c r="E592" s="1" t="s">
        <v>40</v>
      </c>
      <c r="F592" s="1" t="s">
        <v>20</v>
      </c>
      <c r="G592" s="1" t="s">
        <v>18510</v>
      </c>
      <c r="H592" s="1" t="s">
        <v>22</v>
      </c>
      <c r="I592" s="1" t="s">
        <v>26</v>
      </c>
      <c r="J592" s="1" t="s">
        <v>22</v>
      </c>
      <c r="K592" s="1" t="s">
        <v>22</v>
      </c>
      <c r="L592" s="1" t="s">
        <v>21</v>
      </c>
      <c r="M592" s="1" t="s">
        <v>22</v>
      </c>
      <c r="N592" s="1" t="s">
        <v>23</v>
      </c>
      <c r="O592" s="1" t="s">
        <v>24</v>
      </c>
      <c r="P592" s="1" t="s">
        <v>26</v>
      </c>
      <c r="Q592" s="1" t="s">
        <v>34</v>
      </c>
      <c r="R592" s="1" t="s">
        <v>18505</v>
      </c>
      <c r="T592" s="1" t="s">
        <v>29</v>
      </c>
      <c r="U592" s="1" t="s">
        <v>24</v>
      </c>
      <c r="V592" s="1" t="s">
        <v>18502</v>
      </c>
      <c r="W592" s="1" t="s">
        <v>30</v>
      </c>
    </row>
    <row r="593" spans="1:23" x14ac:dyDescent="0.2">
      <c r="A593" s="2" t="str">
        <f>"573.13463"</f>
        <v>573.13463</v>
      </c>
      <c r="B593" s="1" t="s">
        <v>3991</v>
      </c>
      <c r="C593" s="1" t="s">
        <v>2320</v>
      </c>
      <c r="D593" s="1" t="s">
        <v>3399</v>
      </c>
      <c r="E593" s="1" t="s">
        <v>40</v>
      </c>
      <c r="F593" s="1" t="s">
        <v>20</v>
      </c>
      <c r="G593" s="1" t="s">
        <v>18510</v>
      </c>
      <c r="H593" s="1" t="s">
        <v>22</v>
      </c>
      <c r="I593" s="1" t="s">
        <v>22</v>
      </c>
      <c r="J593" s="1" t="s">
        <v>19</v>
      </c>
      <c r="K593" s="1" t="s">
        <v>22</v>
      </c>
      <c r="L593" s="1" t="s">
        <v>21</v>
      </c>
      <c r="M593" s="1" t="s">
        <v>22</v>
      </c>
      <c r="N593" s="1" t="s">
        <v>23</v>
      </c>
      <c r="O593" s="1" t="s">
        <v>24</v>
      </c>
      <c r="P593" s="1" t="s">
        <v>26</v>
      </c>
      <c r="Q593" s="1" t="s">
        <v>34</v>
      </c>
      <c r="R593" s="1" t="s">
        <v>26</v>
      </c>
      <c r="S593" s="1" t="s">
        <v>18508</v>
      </c>
      <c r="T593" s="1" t="s">
        <v>29</v>
      </c>
      <c r="U593" s="1" t="s">
        <v>18506</v>
      </c>
      <c r="V593" s="1" t="s">
        <v>18502</v>
      </c>
      <c r="W593" s="1" t="s">
        <v>42</v>
      </c>
    </row>
    <row r="594" spans="1:23" x14ac:dyDescent="0.2">
      <c r="A594" s="2" t="str">
        <f>"573.13464"</f>
        <v>573.13464</v>
      </c>
      <c r="B594" s="1" t="s">
        <v>3992</v>
      </c>
      <c r="C594" s="1" t="s">
        <v>2321</v>
      </c>
      <c r="D594" s="1" t="s">
        <v>3399</v>
      </c>
      <c r="E594" s="1" t="s">
        <v>40</v>
      </c>
      <c r="F594" s="1" t="s">
        <v>36</v>
      </c>
      <c r="G594" s="1" t="s">
        <v>22</v>
      </c>
      <c r="H594" s="1" t="s">
        <v>22</v>
      </c>
      <c r="I594" s="1" t="s">
        <v>18506</v>
      </c>
      <c r="J594" s="1" t="s">
        <v>18502</v>
      </c>
      <c r="K594" s="1" t="s">
        <v>22</v>
      </c>
      <c r="L594" s="1" t="s">
        <v>18510</v>
      </c>
      <c r="M594" s="1" t="s">
        <v>22</v>
      </c>
      <c r="N594" s="1" t="s">
        <v>23</v>
      </c>
      <c r="O594" s="1" t="s">
        <v>41</v>
      </c>
      <c r="P594" s="1" t="s">
        <v>26</v>
      </c>
      <c r="Q594" s="1" t="s">
        <v>34</v>
      </c>
      <c r="R594" s="1" t="s">
        <v>26</v>
      </c>
      <c r="S594" s="1" t="s">
        <v>28</v>
      </c>
      <c r="T594" s="1" t="s">
        <v>38</v>
      </c>
      <c r="U594" s="1" t="s">
        <v>18506</v>
      </c>
      <c r="V594" s="1" t="s">
        <v>41</v>
      </c>
      <c r="W594" s="1" t="s">
        <v>30</v>
      </c>
    </row>
    <row r="595" spans="1:23" x14ac:dyDescent="0.2">
      <c r="A595" s="2" t="str">
        <f>"573.13465"</f>
        <v>573.13465</v>
      </c>
      <c r="B595" s="1" t="s">
        <v>3993</v>
      </c>
      <c r="C595" s="1" t="s">
        <v>2322</v>
      </c>
      <c r="D595" s="1" t="s">
        <v>3399</v>
      </c>
      <c r="E595" s="1" t="s">
        <v>18510</v>
      </c>
      <c r="F595" s="1" t="s">
        <v>20</v>
      </c>
      <c r="G595" s="1" t="s">
        <v>22</v>
      </c>
      <c r="H595" s="1" t="s">
        <v>22</v>
      </c>
      <c r="I595" s="1" t="s">
        <v>26</v>
      </c>
      <c r="J595" s="1" t="s">
        <v>18510</v>
      </c>
      <c r="K595" s="1" t="s">
        <v>22</v>
      </c>
      <c r="L595" s="1" t="s">
        <v>21</v>
      </c>
      <c r="M595" s="1" t="s">
        <v>22</v>
      </c>
      <c r="N595" s="1" t="s">
        <v>23</v>
      </c>
      <c r="O595" s="1" t="s">
        <v>41</v>
      </c>
      <c r="P595" s="1" t="s">
        <v>26</v>
      </c>
      <c r="Q595" s="1" t="s">
        <v>34</v>
      </c>
      <c r="R595" s="1" t="s">
        <v>26</v>
      </c>
      <c r="S595" s="1" t="s">
        <v>28</v>
      </c>
      <c r="T595" s="1" t="s">
        <v>29</v>
      </c>
      <c r="U595" s="1" t="s">
        <v>24</v>
      </c>
      <c r="V595" s="1" t="s">
        <v>24</v>
      </c>
      <c r="W595" s="1" t="s">
        <v>30</v>
      </c>
    </row>
    <row r="596" spans="1:23" x14ac:dyDescent="0.2">
      <c r="A596" s="2" t="str">
        <f>"573.13466"</f>
        <v>573.13466</v>
      </c>
      <c r="B596" s="1" t="s">
        <v>3994</v>
      </c>
      <c r="C596" s="1" t="s">
        <v>2323</v>
      </c>
      <c r="D596" s="1" t="s">
        <v>3399</v>
      </c>
      <c r="E596" s="1" t="s">
        <v>40</v>
      </c>
      <c r="F596" s="1" t="s">
        <v>20</v>
      </c>
      <c r="G596" s="1" t="s">
        <v>41</v>
      </c>
      <c r="H596" s="1" t="s">
        <v>22</v>
      </c>
      <c r="I596" s="1" t="s">
        <v>22</v>
      </c>
      <c r="J596" s="1" t="s">
        <v>22</v>
      </c>
      <c r="K596" s="1" t="s">
        <v>18507</v>
      </c>
      <c r="L596" s="1" t="s">
        <v>41</v>
      </c>
      <c r="M596" s="1" t="s">
        <v>22</v>
      </c>
      <c r="N596" s="1" t="s">
        <v>23</v>
      </c>
      <c r="O596" s="1" t="s">
        <v>24</v>
      </c>
      <c r="P596" s="1" t="s">
        <v>26</v>
      </c>
      <c r="Q596" s="1" t="s">
        <v>34</v>
      </c>
      <c r="R596" s="1" t="s">
        <v>26</v>
      </c>
      <c r="T596" s="1" t="s">
        <v>29</v>
      </c>
      <c r="U596" s="1" t="s">
        <v>24</v>
      </c>
      <c r="V596" s="1" t="s">
        <v>24</v>
      </c>
      <c r="W596" s="1" t="s">
        <v>30</v>
      </c>
    </row>
    <row r="597" spans="1:23" x14ac:dyDescent="0.2">
      <c r="A597" s="2" t="str">
        <f>"573.13467"</f>
        <v>573.13467</v>
      </c>
      <c r="B597" s="1" t="s">
        <v>3995</v>
      </c>
      <c r="C597" s="1" t="s">
        <v>2324</v>
      </c>
      <c r="D597" s="1" t="s">
        <v>3399</v>
      </c>
      <c r="E597" s="1" t="s">
        <v>40</v>
      </c>
      <c r="F597" s="1" t="s">
        <v>20</v>
      </c>
      <c r="G597" s="1" t="s">
        <v>22</v>
      </c>
      <c r="H597" s="1" t="s">
        <v>22</v>
      </c>
      <c r="J597" s="1" t="s">
        <v>18502</v>
      </c>
      <c r="K597" s="1" t="s">
        <v>22</v>
      </c>
      <c r="L597" s="1" t="s">
        <v>21</v>
      </c>
      <c r="M597" s="1" t="s">
        <v>22</v>
      </c>
      <c r="N597" s="1" t="s">
        <v>23</v>
      </c>
      <c r="O597" s="1" t="s">
        <v>24</v>
      </c>
      <c r="P597" s="1" t="s">
        <v>26</v>
      </c>
      <c r="Q597" s="1" t="s">
        <v>34</v>
      </c>
      <c r="R597" s="1" t="s">
        <v>26</v>
      </c>
      <c r="S597" s="1" t="s">
        <v>18508</v>
      </c>
      <c r="T597" s="1" t="s">
        <v>29</v>
      </c>
      <c r="U597" s="1" t="s">
        <v>18506</v>
      </c>
      <c r="V597" s="1" t="s">
        <v>18502</v>
      </c>
      <c r="W597" s="1" t="s">
        <v>42</v>
      </c>
    </row>
    <row r="598" spans="1:23" x14ac:dyDescent="0.2">
      <c r="A598" s="2" t="str">
        <f>"573.13468"</f>
        <v>573.13468</v>
      </c>
      <c r="B598" s="1" t="s">
        <v>3996</v>
      </c>
      <c r="C598" s="1" t="s">
        <v>2325</v>
      </c>
      <c r="D598" s="1" t="s">
        <v>3399</v>
      </c>
      <c r="E598" s="1" t="s">
        <v>18509</v>
      </c>
      <c r="F598" s="1" t="s">
        <v>36</v>
      </c>
      <c r="G598" s="1" t="s">
        <v>22</v>
      </c>
      <c r="H598" s="1" t="s">
        <v>22</v>
      </c>
      <c r="I598" s="1" t="s">
        <v>18506</v>
      </c>
      <c r="J598" s="1" t="s">
        <v>18502</v>
      </c>
      <c r="K598" s="1" t="s">
        <v>22</v>
      </c>
      <c r="L598" s="1" t="s">
        <v>18509</v>
      </c>
      <c r="M598" s="1" t="s">
        <v>22</v>
      </c>
      <c r="N598" s="1" t="s">
        <v>23</v>
      </c>
      <c r="O598" s="1" t="s">
        <v>18506</v>
      </c>
      <c r="P598" s="1" t="s">
        <v>26</v>
      </c>
      <c r="Q598" s="1" t="s">
        <v>34</v>
      </c>
      <c r="R598" s="1" t="s">
        <v>26</v>
      </c>
      <c r="T598" s="1" t="s">
        <v>37</v>
      </c>
      <c r="U598" s="1" t="s">
        <v>18506</v>
      </c>
      <c r="V598" s="1" t="s">
        <v>24</v>
      </c>
      <c r="W598" s="1" t="s">
        <v>30</v>
      </c>
    </row>
    <row r="599" spans="1:23" x14ac:dyDescent="0.2">
      <c r="A599" s="2" t="str">
        <f>"573.13469"</f>
        <v>573.13469</v>
      </c>
      <c r="B599" s="1" t="s">
        <v>3997</v>
      </c>
      <c r="C599" s="1" t="s">
        <v>2326</v>
      </c>
      <c r="D599" s="1" t="s">
        <v>3399</v>
      </c>
      <c r="E599" s="1" t="s">
        <v>40</v>
      </c>
      <c r="F599" s="1" t="s">
        <v>20</v>
      </c>
      <c r="G599" s="1" t="s">
        <v>22</v>
      </c>
      <c r="H599" s="1" t="s">
        <v>22</v>
      </c>
      <c r="I599" s="1" t="s">
        <v>22</v>
      </c>
      <c r="J599" s="1" t="s">
        <v>19</v>
      </c>
      <c r="K599" s="1" t="s">
        <v>22</v>
      </c>
      <c r="L599" s="1" t="s">
        <v>21</v>
      </c>
      <c r="M599" s="1" t="s">
        <v>22</v>
      </c>
      <c r="N599" s="1" t="s">
        <v>23</v>
      </c>
      <c r="O599" s="1" t="s">
        <v>24</v>
      </c>
      <c r="P599" s="1" t="s">
        <v>26</v>
      </c>
      <c r="Q599" s="1" t="s">
        <v>34</v>
      </c>
      <c r="R599" s="1" t="s">
        <v>26</v>
      </c>
      <c r="T599" s="1" t="s">
        <v>37</v>
      </c>
      <c r="U599" s="1" t="s">
        <v>18506</v>
      </c>
      <c r="V599" s="1" t="s">
        <v>41</v>
      </c>
      <c r="W599" s="1" t="s">
        <v>30</v>
      </c>
    </row>
    <row r="600" spans="1:23" x14ac:dyDescent="0.2">
      <c r="A600" s="2" t="str">
        <f>"573.13470"</f>
        <v>573.13470</v>
      </c>
      <c r="B600" s="1" t="s">
        <v>3998</v>
      </c>
      <c r="C600" s="1" t="s">
        <v>2327</v>
      </c>
      <c r="D600" s="1" t="s">
        <v>3399</v>
      </c>
      <c r="E600" s="1" t="s">
        <v>18510</v>
      </c>
      <c r="F600" s="1" t="s">
        <v>20</v>
      </c>
      <c r="G600" s="1" t="s">
        <v>18510</v>
      </c>
      <c r="H600" s="1" t="s">
        <v>22</v>
      </c>
      <c r="J600" s="1" t="s">
        <v>22</v>
      </c>
      <c r="K600" s="1" t="s">
        <v>22</v>
      </c>
      <c r="L600" s="1" t="s">
        <v>21</v>
      </c>
      <c r="M600" s="1" t="s">
        <v>22</v>
      </c>
      <c r="N600" s="1" t="s">
        <v>23</v>
      </c>
      <c r="O600" s="1" t="s">
        <v>18506</v>
      </c>
      <c r="P600" s="1" t="s">
        <v>24</v>
      </c>
      <c r="Q600" s="1" t="s">
        <v>34</v>
      </c>
      <c r="R600" s="1" t="s">
        <v>24</v>
      </c>
      <c r="S600" s="1" t="s">
        <v>28</v>
      </c>
      <c r="T600" s="1" t="s">
        <v>29</v>
      </c>
      <c r="U600" s="1" t="s">
        <v>18502</v>
      </c>
      <c r="V600" s="1" t="s">
        <v>24</v>
      </c>
      <c r="W600" s="1" t="s">
        <v>30</v>
      </c>
    </row>
    <row r="601" spans="1:23" x14ac:dyDescent="0.2">
      <c r="A601" s="2" t="str">
        <f>"573.13471"</f>
        <v>573.13471</v>
      </c>
      <c r="B601" s="1" t="s">
        <v>3999</v>
      </c>
      <c r="C601" s="1" t="s">
        <v>2328</v>
      </c>
      <c r="D601" s="1" t="s">
        <v>3399</v>
      </c>
      <c r="E601" s="1" t="s">
        <v>40</v>
      </c>
      <c r="F601" s="1" t="s">
        <v>20</v>
      </c>
      <c r="G601" s="1" t="s">
        <v>22</v>
      </c>
      <c r="H601" s="1" t="s">
        <v>22</v>
      </c>
      <c r="I601" s="1" t="s">
        <v>18510</v>
      </c>
      <c r="J601" s="1" t="s">
        <v>19</v>
      </c>
      <c r="K601" s="1" t="s">
        <v>22</v>
      </c>
      <c r="L601" s="1" t="s">
        <v>21</v>
      </c>
      <c r="M601" s="1" t="s">
        <v>22</v>
      </c>
      <c r="N601" s="1" t="s">
        <v>23</v>
      </c>
      <c r="O601" s="1" t="s">
        <v>24</v>
      </c>
      <c r="P601" s="1" t="s">
        <v>26</v>
      </c>
      <c r="Q601" s="1" t="s">
        <v>26</v>
      </c>
      <c r="R601" s="1" t="s">
        <v>26</v>
      </c>
      <c r="T601" s="1" t="s">
        <v>39</v>
      </c>
      <c r="U601" s="1" t="s">
        <v>24</v>
      </c>
      <c r="V601" s="1" t="s">
        <v>24</v>
      </c>
      <c r="W601" s="1" t="s">
        <v>30</v>
      </c>
    </row>
    <row r="602" spans="1:23" x14ac:dyDescent="0.2">
      <c r="A602" s="2" t="str">
        <f>"573.13472"</f>
        <v>573.13472</v>
      </c>
      <c r="B602" s="1" t="s">
        <v>4000</v>
      </c>
      <c r="C602" s="1" t="s">
        <v>2329</v>
      </c>
      <c r="D602" s="1" t="s">
        <v>3399</v>
      </c>
      <c r="E602" s="1" t="s">
        <v>40</v>
      </c>
      <c r="F602" s="1" t="s">
        <v>20</v>
      </c>
      <c r="G602" s="1" t="s">
        <v>22</v>
      </c>
      <c r="H602" s="1" t="s">
        <v>22</v>
      </c>
      <c r="I602" s="1" t="s">
        <v>22</v>
      </c>
      <c r="J602" s="1" t="s">
        <v>18502</v>
      </c>
      <c r="K602" s="1" t="s">
        <v>22</v>
      </c>
      <c r="L602" s="1" t="s">
        <v>21</v>
      </c>
      <c r="M602" s="1" t="s">
        <v>22</v>
      </c>
      <c r="N602" s="1" t="s">
        <v>23</v>
      </c>
      <c r="O602" s="1" t="s">
        <v>24</v>
      </c>
      <c r="P602" s="1" t="s">
        <v>26</v>
      </c>
      <c r="Q602" s="1" t="s">
        <v>34</v>
      </c>
      <c r="R602" s="1" t="s">
        <v>26</v>
      </c>
      <c r="S602" s="1" t="s">
        <v>28</v>
      </c>
      <c r="T602" s="1" t="s">
        <v>37</v>
      </c>
      <c r="U602" s="1" t="s">
        <v>24</v>
      </c>
      <c r="V602" s="1" t="s">
        <v>18502</v>
      </c>
      <c r="W602" s="1" t="s">
        <v>30</v>
      </c>
    </row>
    <row r="603" spans="1:23" x14ac:dyDescent="0.2">
      <c r="A603" s="2" t="str">
        <f>"573.13473"</f>
        <v>573.13473</v>
      </c>
      <c r="B603" s="1" t="s">
        <v>4001</v>
      </c>
      <c r="C603" s="1" t="s">
        <v>2330</v>
      </c>
      <c r="D603" s="1" t="s">
        <v>3399</v>
      </c>
      <c r="E603" s="1" t="s">
        <v>40</v>
      </c>
      <c r="F603" s="1" t="s">
        <v>20</v>
      </c>
      <c r="G603" s="1" t="s">
        <v>22</v>
      </c>
      <c r="H603" s="1" t="s">
        <v>22</v>
      </c>
      <c r="I603" s="1" t="s">
        <v>18510</v>
      </c>
      <c r="J603" s="1" t="s">
        <v>18502</v>
      </c>
      <c r="K603" s="1" t="s">
        <v>22</v>
      </c>
      <c r="L603" s="1" t="s">
        <v>21</v>
      </c>
      <c r="M603" s="1" t="s">
        <v>22</v>
      </c>
      <c r="N603" s="1" t="s">
        <v>23</v>
      </c>
      <c r="O603" s="1" t="s">
        <v>24</v>
      </c>
      <c r="P603" s="1" t="s">
        <v>26</v>
      </c>
      <c r="Q603" s="1" t="s">
        <v>34</v>
      </c>
      <c r="R603" s="1" t="s">
        <v>26</v>
      </c>
      <c r="T603" s="1" t="s">
        <v>38</v>
      </c>
      <c r="U603" s="1" t="s">
        <v>18506</v>
      </c>
      <c r="V603" s="1" t="s">
        <v>24</v>
      </c>
      <c r="W603" s="1" t="s">
        <v>30</v>
      </c>
    </row>
    <row r="604" spans="1:23" x14ac:dyDescent="0.2">
      <c r="A604" s="2" t="str">
        <f>"573.13474"</f>
        <v>573.13474</v>
      </c>
      <c r="B604" s="1" t="s">
        <v>4002</v>
      </c>
      <c r="C604" s="1" t="s">
        <v>2331</v>
      </c>
      <c r="D604" s="1" t="s">
        <v>3399</v>
      </c>
      <c r="E604" s="1" t="s">
        <v>18510</v>
      </c>
      <c r="F604" s="1" t="s">
        <v>20</v>
      </c>
      <c r="G604" s="1" t="s">
        <v>41</v>
      </c>
      <c r="H604" s="1" t="s">
        <v>22</v>
      </c>
      <c r="I604" s="1" t="s">
        <v>22</v>
      </c>
      <c r="J604" s="1" t="s">
        <v>22</v>
      </c>
      <c r="K604" s="1" t="s">
        <v>18507</v>
      </c>
      <c r="L604" s="1" t="s">
        <v>41</v>
      </c>
      <c r="M604" s="1" t="s">
        <v>22</v>
      </c>
      <c r="N604" s="1" t="s">
        <v>23</v>
      </c>
      <c r="O604" s="1" t="s">
        <v>24</v>
      </c>
      <c r="P604" s="1" t="s">
        <v>26</v>
      </c>
      <c r="Q604" s="1" t="s">
        <v>34</v>
      </c>
      <c r="R604" s="1" t="s">
        <v>26</v>
      </c>
      <c r="T604" s="1" t="s">
        <v>29</v>
      </c>
      <c r="U604" s="1" t="s">
        <v>24</v>
      </c>
      <c r="V604" s="1" t="s">
        <v>24</v>
      </c>
      <c r="W604" s="1" t="s">
        <v>30</v>
      </c>
    </row>
    <row r="605" spans="1:23" x14ac:dyDescent="0.2">
      <c r="A605" s="2" t="str">
        <f>"573.13475"</f>
        <v>573.13475</v>
      </c>
      <c r="B605" s="1" t="s">
        <v>4003</v>
      </c>
      <c r="C605" s="1" t="s">
        <v>2332</v>
      </c>
      <c r="D605" s="1" t="s">
        <v>3399</v>
      </c>
      <c r="E605" s="1" t="s">
        <v>40</v>
      </c>
      <c r="F605" s="1" t="s">
        <v>20</v>
      </c>
      <c r="G605" s="1" t="s">
        <v>22</v>
      </c>
      <c r="H605" s="1" t="s">
        <v>22</v>
      </c>
      <c r="I605" s="1" t="s">
        <v>26</v>
      </c>
      <c r="J605" s="1" t="s">
        <v>18510</v>
      </c>
      <c r="K605" s="1" t="s">
        <v>22</v>
      </c>
      <c r="L605" s="1" t="s">
        <v>21</v>
      </c>
      <c r="M605" s="1" t="s">
        <v>22</v>
      </c>
      <c r="N605" s="1" t="s">
        <v>23</v>
      </c>
      <c r="O605" s="1" t="s">
        <v>41</v>
      </c>
      <c r="P605" s="1" t="s">
        <v>26</v>
      </c>
      <c r="Q605" s="1" t="s">
        <v>34</v>
      </c>
      <c r="R605" s="1" t="s">
        <v>26</v>
      </c>
      <c r="S605" s="1" t="s">
        <v>28</v>
      </c>
      <c r="T605" s="1" t="s">
        <v>29</v>
      </c>
      <c r="U605" s="1" t="s">
        <v>24</v>
      </c>
      <c r="V605" s="1" t="s">
        <v>18502</v>
      </c>
      <c r="W605" s="1" t="s">
        <v>30</v>
      </c>
    </row>
    <row r="606" spans="1:23" x14ac:dyDescent="0.2">
      <c r="A606" s="2" t="str">
        <f>"573.13476"</f>
        <v>573.13476</v>
      </c>
      <c r="B606" s="1" t="s">
        <v>4004</v>
      </c>
      <c r="C606" s="1" t="s">
        <v>2333</v>
      </c>
      <c r="D606" s="1" t="s">
        <v>3399</v>
      </c>
      <c r="E606" s="1" t="s">
        <v>18510</v>
      </c>
      <c r="F606" s="1" t="s">
        <v>20</v>
      </c>
      <c r="G606" s="1" t="s">
        <v>41</v>
      </c>
      <c r="H606" s="1" t="s">
        <v>22</v>
      </c>
      <c r="I606" s="1" t="s">
        <v>22</v>
      </c>
      <c r="J606" s="1" t="s">
        <v>22</v>
      </c>
      <c r="K606" s="1" t="s">
        <v>18507</v>
      </c>
      <c r="L606" s="1" t="s">
        <v>41</v>
      </c>
      <c r="M606" s="1" t="s">
        <v>22</v>
      </c>
      <c r="N606" s="1" t="s">
        <v>23</v>
      </c>
      <c r="O606" s="1" t="s">
        <v>24</v>
      </c>
      <c r="P606" s="1" t="s">
        <v>26</v>
      </c>
      <c r="Q606" s="1" t="s">
        <v>34</v>
      </c>
      <c r="R606" s="1" t="s">
        <v>26</v>
      </c>
      <c r="T606" s="1" t="s">
        <v>29</v>
      </c>
      <c r="U606" s="1" t="s">
        <v>24</v>
      </c>
      <c r="V606" s="1" t="s">
        <v>24</v>
      </c>
      <c r="W606" s="1" t="s">
        <v>30</v>
      </c>
    </row>
    <row r="607" spans="1:23" x14ac:dyDescent="0.2">
      <c r="A607" s="2" t="str">
        <f>"573.13477"</f>
        <v>573.13477</v>
      </c>
      <c r="B607" s="1" t="s">
        <v>4005</v>
      </c>
      <c r="C607" s="1" t="s">
        <v>2334</v>
      </c>
      <c r="D607" s="1" t="s">
        <v>3399</v>
      </c>
      <c r="E607" s="1" t="s">
        <v>18510</v>
      </c>
      <c r="F607" s="1" t="s">
        <v>20</v>
      </c>
      <c r="G607" s="1" t="s">
        <v>22</v>
      </c>
      <c r="H607" s="1" t="s">
        <v>22</v>
      </c>
      <c r="I607" s="1" t="s">
        <v>18510</v>
      </c>
      <c r="J607" s="1" t="s">
        <v>22</v>
      </c>
      <c r="K607" s="1" t="s">
        <v>22</v>
      </c>
      <c r="L607" s="1" t="s">
        <v>21</v>
      </c>
      <c r="M607" s="1" t="s">
        <v>22</v>
      </c>
      <c r="N607" s="1" t="s">
        <v>23</v>
      </c>
      <c r="O607" s="1" t="s">
        <v>41</v>
      </c>
      <c r="P607" s="1" t="s">
        <v>26</v>
      </c>
      <c r="Q607" s="1" t="s">
        <v>34</v>
      </c>
      <c r="R607" s="1" t="s">
        <v>18506</v>
      </c>
      <c r="S607" s="1" t="s">
        <v>28</v>
      </c>
      <c r="T607" s="1" t="s">
        <v>29</v>
      </c>
      <c r="U607" s="1" t="s">
        <v>18506</v>
      </c>
      <c r="V607" s="1" t="s">
        <v>24</v>
      </c>
      <c r="W607" s="1" t="s">
        <v>30</v>
      </c>
    </row>
    <row r="608" spans="1:23" x14ac:dyDescent="0.2">
      <c r="A608" s="2" t="str">
        <f>"573.13478"</f>
        <v>573.13478</v>
      </c>
      <c r="B608" s="1" t="s">
        <v>4006</v>
      </c>
      <c r="C608" s="1" t="s">
        <v>2335</v>
      </c>
      <c r="D608" s="1" t="s">
        <v>3399</v>
      </c>
      <c r="E608" s="1" t="s">
        <v>21</v>
      </c>
      <c r="F608" s="1" t="s">
        <v>20</v>
      </c>
      <c r="G608" s="1" t="s">
        <v>22</v>
      </c>
      <c r="H608" s="1" t="s">
        <v>22</v>
      </c>
      <c r="I608" s="1" t="s">
        <v>18502</v>
      </c>
      <c r="J608" s="1" t="s">
        <v>22</v>
      </c>
      <c r="K608" s="1" t="s">
        <v>22</v>
      </c>
      <c r="L608" s="1" t="s">
        <v>21</v>
      </c>
      <c r="M608" s="1" t="s">
        <v>22</v>
      </c>
      <c r="N608" s="1" t="s">
        <v>23</v>
      </c>
      <c r="O608" s="1" t="s">
        <v>18506</v>
      </c>
      <c r="P608" s="1" t="s">
        <v>24</v>
      </c>
      <c r="Q608" s="1" t="s">
        <v>34</v>
      </c>
      <c r="R608" s="1" t="s">
        <v>24</v>
      </c>
      <c r="S608" s="1" t="s">
        <v>28</v>
      </c>
      <c r="T608" s="1" t="s">
        <v>29</v>
      </c>
      <c r="U608" s="1" t="s">
        <v>18502</v>
      </c>
      <c r="V608" s="1" t="s">
        <v>24</v>
      </c>
      <c r="W608" s="1" t="s">
        <v>30</v>
      </c>
    </row>
    <row r="609" spans="1:23" x14ac:dyDescent="0.2">
      <c r="A609" s="2" t="str">
        <f>"573.13479"</f>
        <v>573.13479</v>
      </c>
      <c r="B609" s="1" t="s">
        <v>4007</v>
      </c>
      <c r="C609" s="1" t="s">
        <v>2336</v>
      </c>
      <c r="D609" s="1" t="s">
        <v>3399</v>
      </c>
      <c r="E609" s="1" t="s">
        <v>40</v>
      </c>
      <c r="F609" s="1" t="s">
        <v>20</v>
      </c>
      <c r="G609" s="1" t="s">
        <v>22</v>
      </c>
      <c r="H609" s="1" t="s">
        <v>22</v>
      </c>
      <c r="I609" s="1" t="s">
        <v>18510</v>
      </c>
      <c r="J609" s="1" t="s">
        <v>18502</v>
      </c>
      <c r="K609" s="1" t="s">
        <v>22</v>
      </c>
      <c r="L609" s="1" t="s">
        <v>21</v>
      </c>
      <c r="M609" s="1" t="s">
        <v>22</v>
      </c>
      <c r="N609" s="1" t="s">
        <v>23</v>
      </c>
      <c r="O609" s="1" t="s">
        <v>41</v>
      </c>
      <c r="P609" s="1" t="s">
        <v>26</v>
      </c>
      <c r="Q609" s="1" t="s">
        <v>34</v>
      </c>
      <c r="R609" s="1" t="s">
        <v>26</v>
      </c>
      <c r="S609" s="1" t="s">
        <v>28</v>
      </c>
      <c r="T609" s="1" t="s">
        <v>37</v>
      </c>
      <c r="U609" s="1" t="s">
        <v>24</v>
      </c>
      <c r="V609" s="1" t="s">
        <v>18502</v>
      </c>
      <c r="W609" s="1" t="s">
        <v>30</v>
      </c>
    </row>
    <row r="610" spans="1:23" x14ac:dyDescent="0.2">
      <c r="A610" s="2" t="str">
        <f>"573.13480"</f>
        <v>573.13480</v>
      </c>
      <c r="B610" s="1" t="s">
        <v>4008</v>
      </c>
      <c r="C610" s="1" t="s">
        <v>2337</v>
      </c>
      <c r="D610" s="1" t="s">
        <v>3399</v>
      </c>
      <c r="E610" s="1" t="s">
        <v>40</v>
      </c>
      <c r="F610" s="1" t="s">
        <v>20</v>
      </c>
      <c r="G610" s="1" t="s">
        <v>18506</v>
      </c>
      <c r="H610" s="1" t="s">
        <v>22</v>
      </c>
      <c r="I610" s="1" t="s">
        <v>18506</v>
      </c>
      <c r="J610" s="1" t="s">
        <v>19</v>
      </c>
      <c r="K610" s="1" t="s">
        <v>18502</v>
      </c>
      <c r="L610" s="1" t="s">
        <v>21</v>
      </c>
      <c r="M610" s="1" t="s">
        <v>22</v>
      </c>
      <c r="N610" s="1" t="s">
        <v>31</v>
      </c>
      <c r="O610" s="1" t="s">
        <v>41</v>
      </c>
      <c r="P610" s="1" t="s">
        <v>26</v>
      </c>
      <c r="Q610" s="1" t="s">
        <v>26</v>
      </c>
      <c r="R610" s="1" t="s">
        <v>26</v>
      </c>
      <c r="S610" s="1" t="s">
        <v>28</v>
      </c>
      <c r="T610" s="1" t="s">
        <v>29</v>
      </c>
      <c r="U610" s="1" t="s">
        <v>24</v>
      </c>
      <c r="V610" s="1" t="s">
        <v>41</v>
      </c>
      <c r="W610" s="1" t="s">
        <v>42</v>
      </c>
    </row>
    <row r="611" spans="1:23" x14ac:dyDescent="0.2">
      <c r="A611" s="2" t="str">
        <f>"573.13481"</f>
        <v>573.13481</v>
      </c>
      <c r="B611" s="1" t="s">
        <v>4009</v>
      </c>
      <c r="C611" s="1" t="s">
        <v>2338</v>
      </c>
      <c r="D611" s="1" t="s">
        <v>3399</v>
      </c>
      <c r="E611" s="1" t="s">
        <v>40</v>
      </c>
      <c r="F611" s="1" t="s">
        <v>20</v>
      </c>
      <c r="G611" s="1" t="s">
        <v>22</v>
      </c>
      <c r="H611" s="1" t="s">
        <v>22</v>
      </c>
      <c r="I611" s="1" t="s">
        <v>26</v>
      </c>
      <c r="J611" s="1" t="s">
        <v>18510</v>
      </c>
      <c r="K611" s="1" t="s">
        <v>22</v>
      </c>
      <c r="L611" s="1" t="s">
        <v>21</v>
      </c>
      <c r="M611" s="1" t="s">
        <v>22</v>
      </c>
      <c r="N611" s="1" t="s">
        <v>23</v>
      </c>
      <c r="O611" s="1" t="s">
        <v>24</v>
      </c>
      <c r="P611" s="1" t="s">
        <v>26</v>
      </c>
      <c r="Q611" s="1" t="s">
        <v>34</v>
      </c>
      <c r="R611" s="1" t="s">
        <v>26</v>
      </c>
      <c r="S611" s="1" t="s">
        <v>28</v>
      </c>
      <c r="T611" s="1" t="s">
        <v>29</v>
      </c>
      <c r="U611" s="1" t="s">
        <v>24</v>
      </c>
      <c r="V611" s="1" t="s">
        <v>24</v>
      </c>
      <c r="W611" s="1" t="s">
        <v>30</v>
      </c>
    </row>
    <row r="612" spans="1:23" x14ac:dyDescent="0.2">
      <c r="A612" s="2" t="str">
        <f>"573.13482"</f>
        <v>573.13482</v>
      </c>
      <c r="B612" s="1" t="s">
        <v>4010</v>
      </c>
      <c r="C612" s="1" t="s">
        <v>2339</v>
      </c>
      <c r="D612" s="1" t="s">
        <v>3399</v>
      </c>
      <c r="E612" s="1" t="s">
        <v>40</v>
      </c>
      <c r="F612" s="1" t="s">
        <v>20</v>
      </c>
      <c r="G612" s="1" t="s">
        <v>22</v>
      </c>
      <c r="H612" s="1" t="s">
        <v>22</v>
      </c>
      <c r="I612" s="1" t="s">
        <v>26</v>
      </c>
      <c r="J612" s="1" t="s">
        <v>22</v>
      </c>
      <c r="K612" s="1" t="s">
        <v>22</v>
      </c>
      <c r="L612" s="1" t="s">
        <v>21</v>
      </c>
      <c r="M612" s="1" t="s">
        <v>22</v>
      </c>
      <c r="N612" s="1" t="s">
        <v>23</v>
      </c>
      <c r="O612" s="1" t="s">
        <v>24</v>
      </c>
      <c r="P612" s="1" t="s">
        <v>26</v>
      </c>
      <c r="Q612" s="1" t="s">
        <v>34</v>
      </c>
      <c r="R612" s="1" t="s">
        <v>26</v>
      </c>
      <c r="S612" s="1" t="s">
        <v>28</v>
      </c>
      <c r="T612" s="1" t="s">
        <v>29</v>
      </c>
      <c r="U612" s="1" t="s">
        <v>24</v>
      </c>
      <c r="V612" s="1" t="s">
        <v>18502</v>
      </c>
      <c r="W612" s="1" t="s">
        <v>30</v>
      </c>
    </row>
    <row r="613" spans="1:23" x14ac:dyDescent="0.2">
      <c r="A613" s="2" t="str">
        <f>"573.13483"</f>
        <v>573.13483</v>
      </c>
      <c r="B613" s="1" t="s">
        <v>4011</v>
      </c>
      <c r="C613" s="1" t="s">
        <v>2340</v>
      </c>
      <c r="D613" s="1" t="s">
        <v>3399</v>
      </c>
      <c r="E613" s="1" t="s">
        <v>40</v>
      </c>
      <c r="F613" s="1" t="s">
        <v>20</v>
      </c>
      <c r="G613" s="1" t="s">
        <v>22</v>
      </c>
      <c r="H613" s="1" t="s">
        <v>22</v>
      </c>
      <c r="I613" s="1" t="s">
        <v>22</v>
      </c>
      <c r="J613" s="1" t="s">
        <v>22</v>
      </c>
      <c r="K613" s="1" t="s">
        <v>22</v>
      </c>
      <c r="L613" s="1" t="s">
        <v>21</v>
      </c>
      <c r="M613" s="1" t="s">
        <v>22</v>
      </c>
      <c r="N613" s="1" t="s">
        <v>23</v>
      </c>
      <c r="O613" s="1" t="s">
        <v>24</v>
      </c>
      <c r="P613" s="1" t="s">
        <v>24</v>
      </c>
      <c r="Q613" s="1" t="s">
        <v>34</v>
      </c>
      <c r="R613" s="1" t="s">
        <v>24</v>
      </c>
      <c r="S613" s="1" t="s">
        <v>28</v>
      </c>
      <c r="T613" s="1" t="s">
        <v>29</v>
      </c>
      <c r="U613" s="1" t="s">
        <v>18502</v>
      </c>
      <c r="V613" s="1" t="s">
        <v>18502</v>
      </c>
      <c r="W613" s="1" t="s">
        <v>30</v>
      </c>
    </row>
    <row r="614" spans="1:23" x14ac:dyDescent="0.2">
      <c r="A614" s="2" t="str">
        <f>"573.13484"</f>
        <v>573.13484</v>
      </c>
      <c r="B614" s="1" t="s">
        <v>4012</v>
      </c>
      <c r="C614" s="1" t="s">
        <v>2341</v>
      </c>
      <c r="D614" s="1" t="s">
        <v>3399</v>
      </c>
      <c r="E614" s="1" t="s">
        <v>40</v>
      </c>
      <c r="F614" s="1" t="s">
        <v>36</v>
      </c>
      <c r="G614" s="1" t="s">
        <v>22</v>
      </c>
      <c r="H614" s="1" t="s">
        <v>22</v>
      </c>
      <c r="I614" s="1" t="s">
        <v>22</v>
      </c>
      <c r="J614" s="1" t="s">
        <v>19</v>
      </c>
      <c r="K614" s="1" t="s">
        <v>22</v>
      </c>
      <c r="L614" s="1" t="s">
        <v>21</v>
      </c>
      <c r="M614" s="1" t="s">
        <v>22</v>
      </c>
      <c r="N614" s="1" t="s">
        <v>18505</v>
      </c>
      <c r="O614" s="1" t="s">
        <v>41</v>
      </c>
      <c r="P614" s="1" t="s">
        <v>26</v>
      </c>
      <c r="Q614" s="1" t="s">
        <v>26</v>
      </c>
      <c r="R614" s="1" t="s">
        <v>26</v>
      </c>
      <c r="T614" s="1" t="s">
        <v>18515</v>
      </c>
      <c r="U614" s="1" t="s">
        <v>41</v>
      </c>
      <c r="V614" s="1" t="s">
        <v>41</v>
      </c>
      <c r="W614" s="1" t="s">
        <v>42</v>
      </c>
    </row>
    <row r="615" spans="1:23" x14ac:dyDescent="0.2">
      <c r="A615" s="2" t="str">
        <f>"573.13485"</f>
        <v>573.13485</v>
      </c>
      <c r="B615" s="1" t="s">
        <v>4013</v>
      </c>
      <c r="C615" s="1" t="s">
        <v>2342</v>
      </c>
      <c r="D615" s="1" t="s">
        <v>3399</v>
      </c>
      <c r="E615" s="1" t="s">
        <v>40</v>
      </c>
      <c r="F615" s="1" t="s">
        <v>20</v>
      </c>
      <c r="G615" s="1" t="s">
        <v>22</v>
      </c>
      <c r="H615" s="1" t="s">
        <v>22</v>
      </c>
      <c r="I615" s="1" t="s">
        <v>22</v>
      </c>
      <c r="J615" s="1" t="s">
        <v>18510</v>
      </c>
      <c r="K615" s="1" t="s">
        <v>22</v>
      </c>
      <c r="L615" s="1" t="s">
        <v>21</v>
      </c>
      <c r="M615" s="1" t="s">
        <v>22</v>
      </c>
      <c r="N615" s="1" t="s">
        <v>23</v>
      </c>
      <c r="O615" s="1" t="s">
        <v>18502</v>
      </c>
      <c r="P615" s="1" t="s">
        <v>26</v>
      </c>
      <c r="Q615" s="1" t="s">
        <v>34</v>
      </c>
      <c r="R615" s="1" t="s">
        <v>26</v>
      </c>
      <c r="S615" s="1" t="s">
        <v>28</v>
      </c>
      <c r="T615" s="1" t="s">
        <v>29</v>
      </c>
      <c r="U615" s="1" t="s">
        <v>18502</v>
      </c>
      <c r="V615" s="1" t="s">
        <v>18506</v>
      </c>
      <c r="W615" s="1" t="s">
        <v>18519</v>
      </c>
    </row>
    <row r="616" spans="1:23" x14ac:dyDescent="0.2">
      <c r="A616" s="2" t="str">
        <f>"573.13486"</f>
        <v>573.13486</v>
      </c>
      <c r="B616" s="1" t="s">
        <v>4014</v>
      </c>
      <c r="C616" s="1" t="s">
        <v>2343</v>
      </c>
      <c r="D616" s="1" t="s">
        <v>3399</v>
      </c>
      <c r="E616" s="1" t="s">
        <v>40</v>
      </c>
      <c r="F616" s="1" t="s">
        <v>20</v>
      </c>
      <c r="G616" s="1" t="s">
        <v>22</v>
      </c>
      <c r="H616" s="1" t="s">
        <v>22</v>
      </c>
      <c r="I616" s="1" t="s">
        <v>22</v>
      </c>
      <c r="J616" s="1" t="s">
        <v>18502</v>
      </c>
      <c r="K616" s="1" t="s">
        <v>22</v>
      </c>
      <c r="L616" s="1" t="s">
        <v>21</v>
      </c>
      <c r="M616" s="1" t="s">
        <v>22</v>
      </c>
      <c r="N616" s="1" t="s">
        <v>23</v>
      </c>
      <c r="O616" s="1" t="s">
        <v>41</v>
      </c>
      <c r="P616" s="1" t="s">
        <v>26</v>
      </c>
      <c r="Q616" s="1" t="s">
        <v>26</v>
      </c>
      <c r="R616" s="1" t="s">
        <v>26</v>
      </c>
      <c r="S616" s="1" t="s">
        <v>28</v>
      </c>
      <c r="T616" s="1" t="s">
        <v>39</v>
      </c>
      <c r="U616" s="1" t="s">
        <v>24</v>
      </c>
      <c r="V616" s="1" t="s">
        <v>24</v>
      </c>
      <c r="W616" s="1" t="s">
        <v>30</v>
      </c>
    </row>
    <row r="617" spans="1:23" x14ac:dyDescent="0.2">
      <c r="A617" s="2" t="str">
        <f>"573.13487"</f>
        <v>573.13487</v>
      </c>
      <c r="B617" s="1" t="s">
        <v>4015</v>
      </c>
      <c r="C617" s="1" t="s">
        <v>2344</v>
      </c>
      <c r="D617" s="1" t="s">
        <v>3399</v>
      </c>
      <c r="E617" s="1" t="s">
        <v>40</v>
      </c>
      <c r="F617" s="1" t="s">
        <v>20</v>
      </c>
      <c r="G617" s="1" t="s">
        <v>22</v>
      </c>
      <c r="H617" s="1" t="s">
        <v>22</v>
      </c>
      <c r="I617" s="1" t="s">
        <v>18510</v>
      </c>
      <c r="J617" s="1" t="s">
        <v>22</v>
      </c>
      <c r="K617" s="1" t="s">
        <v>22</v>
      </c>
      <c r="L617" s="1" t="s">
        <v>21</v>
      </c>
      <c r="M617" s="1" t="s">
        <v>22</v>
      </c>
      <c r="N617" s="1" t="s">
        <v>23</v>
      </c>
      <c r="O617" s="1" t="s">
        <v>41</v>
      </c>
      <c r="P617" s="1" t="s">
        <v>26</v>
      </c>
      <c r="Q617" s="1" t="s">
        <v>34</v>
      </c>
      <c r="R617" s="1" t="s">
        <v>26</v>
      </c>
      <c r="S617" s="1" t="s">
        <v>28</v>
      </c>
      <c r="T617" s="1" t="s">
        <v>37</v>
      </c>
      <c r="U617" s="1" t="s">
        <v>24</v>
      </c>
      <c r="V617" s="1" t="s">
        <v>18502</v>
      </c>
      <c r="W617" s="1" t="s">
        <v>30</v>
      </c>
    </row>
    <row r="618" spans="1:23" x14ac:dyDescent="0.2">
      <c r="A618" s="2" t="str">
        <f>"573.13488"</f>
        <v>573.13488</v>
      </c>
      <c r="B618" s="1" t="s">
        <v>4016</v>
      </c>
      <c r="C618" s="1" t="s">
        <v>2345</v>
      </c>
      <c r="D618" s="1" t="s">
        <v>3399</v>
      </c>
      <c r="E618" s="1" t="s">
        <v>40</v>
      </c>
      <c r="F618" s="1" t="s">
        <v>20</v>
      </c>
      <c r="G618" s="1" t="s">
        <v>22</v>
      </c>
      <c r="H618" s="1" t="s">
        <v>22</v>
      </c>
      <c r="I618" s="1" t="s">
        <v>22</v>
      </c>
      <c r="J618" s="1" t="s">
        <v>18502</v>
      </c>
      <c r="K618" s="1" t="s">
        <v>22</v>
      </c>
      <c r="L618" s="1" t="s">
        <v>21</v>
      </c>
      <c r="M618" s="1" t="s">
        <v>22</v>
      </c>
      <c r="N618" s="1" t="s">
        <v>23</v>
      </c>
      <c r="O618" s="1" t="s">
        <v>41</v>
      </c>
      <c r="P618" s="1" t="s">
        <v>26</v>
      </c>
      <c r="Q618" s="1" t="s">
        <v>34</v>
      </c>
      <c r="R618" s="1" t="s">
        <v>26</v>
      </c>
      <c r="S618" s="1" t="s">
        <v>28</v>
      </c>
      <c r="T618" s="1" t="s">
        <v>38</v>
      </c>
      <c r="U618" s="1" t="s">
        <v>18506</v>
      </c>
      <c r="V618" s="1" t="s">
        <v>18502</v>
      </c>
      <c r="W618" s="1" t="s">
        <v>30</v>
      </c>
    </row>
    <row r="619" spans="1:23" x14ac:dyDescent="0.2">
      <c r="A619" s="2" t="str">
        <f>"573.13489"</f>
        <v>573.13489</v>
      </c>
      <c r="B619" s="1" t="s">
        <v>4017</v>
      </c>
      <c r="C619" s="1" t="s">
        <v>2346</v>
      </c>
      <c r="D619" s="1" t="s">
        <v>3399</v>
      </c>
      <c r="E619" s="1" t="s">
        <v>40</v>
      </c>
      <c r="F619" s="1" t="s">
        <v>20</v>
      </c>
      <c r="G619" s="1" t="s">
        <v>22</v>
      </c>
      <c r="H619" s="1" t="s">
        <v>22</v>
      </c>
      <c r="J619" s="1" t="s">
        <v>18502</v>
      </c>
      <c r="K619" s="1" t="s">
        <v>22</v>
      </c>
      <c r="L619" s="1" t="s">
        <v>21</v>
      </c>
      <c r="M619" s="1" t="s">
        <v>22</v>
      </c>
      <c r="N619" s="1" t="s">
        <v>23</v>
      </c>
      <c r="O619" s="1" t="s">
        <v>41</v>
      </c>
      <c r="P619" s="1" t="s">
        <v>26</v>
      </c>
      <c r="Q619" s="1" t="s">
        <v>34</v>
      </c>
      <c r="R619" s="1" t="s">
        <v>26</v>
      </c>
      <c r="S619" s="1" t="s">
        <v>28</v>
      </c>
      <c r="T619" s="1" t="s">
        <v>18516</v>
      </c>
      <c r="U619" s="1" t="s">
        <v>41</v>
      </c>
      <c r="V619" s="1" t="s">
        <v>41</v>
      </c>
      <c r="W619" s="1" t="s">
        <v>42</v>
      </c>
    </row>
    <row r="620" spans="1:23" x14ac:dyDescent="0.2">
      <c r="A620" s="2" t="str">
        <f>"573.13490"</f>
        <v>573.13490</v>
      </c>
      <c r="B620" s="1" t="s">
        <v>4018</v>
      </c>
      <c r="C620" s="1" t="s">
        <v>2347</v>
      </c>
      <c r="D620" s="1" t="s">
        <v>3399</v>
      </c>
      <c r="E620" s="1" t="s">
        <v>18510</v>
      </c>
      <c r="F620" s="1" t="s">
        <v>20</v>
      </c>
      <c r="G620" s="1" t="s">
        <v>22</v>
      </c>
      <c r="H620" s="1" t="s">
        <v>22</v>
      </c>
      <c r="I620" s="1" t="s">
        <v>18510</v>
      </c>
      <c r="J620" s="1" t="s">
        <v>22</v>
      </c>
      <c r="K620" s="1" t="s">
        <v>22</v>
      </c>
      <c r="L620" s="1" t="s">
        <v>21</v>
      </c>
      <c r="M620" s="1" t="s">
        <v>22</v>
      </c>
      <c r="N620" s="1" t="s">
        <v>23</v>
      </c>
      <c r="O620" s="1" t="s">
        <v>41</v>
      </c>
      <c r="P620" s="1" t="s">
        <v>18506</v>
      </c>
      <c r="Q620" s="1" t="s">
        <v>34</v>
      </c>
      <c r="R620" s="1" t="s">
        <v>18506</v>
      </c>
      <c r="S620" s="1" t="s">
        <v>28</v>
      </c>
      <c r="T620" s="1" t="s">
        <v>29</v>
      </c>
      <c r="U620" s="1" t="s">
        <v>18506</v>
      </c>
      <c r="V620" s="1" t="s">
        <v>24</v>
      </c>
      <c r="W620" s="1" t="s">
        <v>30</v>
      </c>
    </row>
    <row r="621" spans="1:23" x14ac:dyDescent="0.2">
      <c r="A621" s="2" t="str">
        <f>"573.13491"</f>
        <v>573.13491</v>
      </c>
      <c r="B621" s="1" t="s">
        <v>4019</v>
      </c>
      <c r="C621" s="1" t="s">
        <v>2348</v>
      </c>
      <c r="D621" s="1" t="s">
        <v>3399</v>
      </c>
      <c r="E621" s="1" t="s">
        <v>18509</v>
      </c>
      <c r="F621" s="1" t="s">
        <v>20</v>
      </c>
      <c r="G621" s="1" t="s">
        <v>22</v>
      </c>
      <c r="H621" s="1" t="s">
        <v>22</v>
      </c>
      <c r="I621" s="1" t="s">
        <v>18510</v>
      </c>
      <c r="J621" s="1" t="s">
        <v>22</v>
      </c>
      <c r="K621" s="1" t="s">
        <v>22</v>
      </c>
      <c r="L621" s="1" t="s">
        <v>21</v>
      </c>
      <c r="M621" s="1" t="s">
        <v>22</v>
      </c>
      <c r="N621" s="1" t="s">
        <v>23</v>
      </c>
      <c r="O621" s="1" t="s">
        <v>41</v>
      </c>
      <c r="P621" s="1" t="s">
        <v>18502</v>
      </c>
      <c r="Q621" s="1" t="s">
        <v>34</v>
      </c>
      <c r="R621" s="1" t="s">
        <v>18506</v>
      </c>
      <c r="T621" s="1" t="s">
        <v>29</v>
      </c>
      <c r="U621" s="1" t="s">
        <v>18506</v>
      </c>
      <c r="V621" s="1" t="s">
        <v>24</v>
      </c>
      <c r="W621" s="1" t="s">
        <v>30</v>
      </c>
    </row>
    <row r="622" spans="1:23" x14ac:dyDescent="0.2">
      <c r="A622" s="2" t="str">
        <f>"573.13492"</f>
        <v>573.13492</v>
      </c>
      <c r="B622" s="1" t="s">
        <v>4020</v>
      </c>
      <c r="C622" s="1" t="s">
        <v>2349</v>
      </c>
      <c r="D622" s="1" t="s">
        <v>3399</v>
      </c>
      <c r="E622" s="1" t="s">
        <v>40</v>
      </c>
      <c r="F622" s="1" t="s">
        <v>20</v>
      </c>
      <c r="G622" s="1" t="s">
        <v>22</v>
      </c>
      <c r="H622" s="1" t="s">
        <v>22</v>
      </c>
      <c r="I622" s="1" t="s">
        <v>18502</v>
      </c>
      <c r="J622" s="1" t="s">
        <v>22</v>
      </c>
      <c r="K622" s="1" t="s">
        <v>18507</v>
      </c>
      <c r="L622" s="1" t="s">
        <v>21</v>
      </c>
      <c r="M622" s="1" t="s">
        <v>22</v>
      </c>
      <c r="N622" s="1" t="s">
        <v>23</v>
      </c>
      <c r="O622" s="1" t="s">
        <v>18502</v>
      </c>
      <c r="P622" s="1" t="s">
        <v>24</v>
      </c>
      <c r="Q622" s="1" t="s">
        <v>26</v>
      </c>
      <c r="R622" s="1" t="s">
        <v>24</v>
      </c>
      <c r="T622" s="1" t="s">
        <v>37</v>
      </c>
      <c r="U622" s="1" t="s">
        <v>18502</v>
      </c>
      <c r="V622" s="1" t="s">
        <v>18506</v>
      </c>
      <c r="W622" s="1" t="s">
        <v>18518</v>
      </c>
    </row>
    <row r="623" spans="1:23" x14ac:dyDescent="0.2">
      <c r="A623" s="2" t="str">
        <f>"573.13493"</f>
        <v>573.13493</v>
      </c>
      <c r="B623" s="1" t="s">
        <v>4021</v>
      </c>
      <c r="C623" s="1" t="s">
        <v>2350</v>
      </c>
      <c r="D623" s="1" t="s">
        <v>3399</v>
      </c>
      <c r="E623" s="1" t="s">
        <v>40</v>
      </c>
      <c r="F623" s="1" t="s">
        <v>20</v>
      </c>
      <c r="G623" s="1" t="s">
        <v>22</v>
      </c>
      <c r="H623" s="1" t="s">
        <v>22</v>
      </c>
      <c r="I623" s="1" t="s">
        <v>22</v>
      </c>
      <c r="J623" s="1" t="s">
        <v>22</v>
      </c>
      <c r="K623" s="1" t="s">
        <v>22</v>
      </c>
      <c r="L623" s="1" t="s">
        <v>21</v>
      </c>
      <c r="M623" s="1" t="s">
        <v>22</v>
      </c>
      <c r="N623" s="1" t="s">
        <v>23</v>
      </c>
      <c r="O623" s="1" t="s">
        <v>24</v>
      </c>
      <c r="P623" s="1" t="s">
        <v>26</v>
      </c>
      <c r="Q623" s="1" t="s">
        <v>34</v>
      </c>
      <c r="R623" s="1" t="s">
        <v>26</v>
      </c>
      <c r="S623" s="1" t="s">
        <v>28</v>
      </c>
      <c r="T623" s="1" t="s">
        <v>29</v>
      </c>
      <c r="U623" s="1" t="s">
        <v>24</v>
      </c>
      <c r="V623" s="1" t="s">
        <v>41</v>
      </c>
      <c r="W623" s="1" t="s">
        <v>30</v>
      </c>
    </row>
    <row r="624" spans="1:23" x14ac:dyDescent="0.2">
      <c r="A624" s="2" t="str">
        <f>"573.13494"</f>
        <v>573.13494</v>
      </c>
      <c r="B624" s="1" t="s">
        <v>4022</v>
      </c>
      <c r="C624" s="1" t="s">
        <v>2351</v>
      </c>
      <c r="D624" s="1" t="s">
        <v>3399</v>
      </c>
      <c r="E624" s="1" t="s">
        <v>18509</v>
      </c>
      <c r="F624" s="1" t="s">
        <v>36</v>
      </c>
      <c r="G624" s="1" t="s">
        <v>22</v>
      </c>
      <c r="H624" s="1" t="s">
        <v>22</v>
      </c>
      <c r="I624" s="1" t="s">
        <v>18510</v>
      </c>
      <c r="J624" s="1" t="s">
        <v>19</v>
      </c>
      <c r="K624" s="1" t="s">
        <v>22</v>
      </c>
      <c r="L624" s="1" t="s">
        <v>21</v>
      </c>
      <c r="M624" s="1" t="s">
        <v>22</v>
      </c>
      <c r="N624" s="1" t="s">
        <v>23</v>
      </c>
      <c r="O624" s="1" t="s">
        <v>18506</v>
      </c>
      <c r="P624" s="1" t="s">
        <v>26</v>
      </c>
      <c r="Q624" s="1" t="s">
        <v>34</v>
      </c>
      <c r="R624" s="1" t="s">
        <v>26</v>
      </c>
      <c r="T624" s="1" t="s">
        <v>18516</v>
      </c>
      <c r="U624" s="1" t="s">
        <v>18506</v>
      </c>
      <c r="V624" s="1" t="s">
        <v>24</v>
      </c>
      <c r="W624" s="1" t="s">
        <v>42</v>
      </c>
    </row>
    <row r="625" spans="1:23" x14ac:dyDescent="0.2">
      <c r="A625" s="2" t="str">
        <f>"573.13495"</f>
        <v>573.13495</v>
      </c>
      <c r="B625" s="1" t="s">
        <v>4023</v>
      </c>
      <c r="C625" s="1" t="s">
        <v>2352</v>
      </c>
      <c r="D625" s="1" t="s">
        <v>3399</v>
      </c>
      <c r="E625" s="1" t="s">
        <v>18510</v>
      </c>
      <c r="F625" s="1" t="s">
        <v>20</v>
      </c>
      <c r="G625" s="1" t="s">
        <v>22</v>
      </c>
      <c r="H625" s="1" t="s">
        <v>22</v>
      </c>
      <c r="I625" s="1" t="s">
        <v>26</v>
      </c>
      <c r="J625" s="1" t="s">
        <v>22</v>
      </c>
      <c r="K625" s="1" t="s">
        <v>22</v>
      </c>
      <c r="L625" s="1" t="s">
        <v>21</v>
      </c>
      <c r="M625" s="1" t="s">
        <v>22</v>
      </c>
      <c r="N625" s="1" t="s">
        <v>23</v>
      </c>
      <c r="O625" s="1" t="s">
        <v>24</v>
      </c>
      <c r="P625" s="1" t="s">
        <v>26</v>
      </c>
      <c r="Q625" s="1" t="s">
        <v>34</v>
      </c>
      <c r="R625" s="1" t="s">
        <v>26</v>
      </c>
      <c r="S625" s="1" t="s">
        <v>28</v>
      </c>
      <c r="T625" s="1" t="s">
        <v>29</v>
      </c>
      <c r="U625" s="1" t="s">
        <v>24</v>
      </c>
      <c r="V625" s="1" t="s">
        <v>24</v>
      </c>
      <c r="W625" s="1" t="s">
        <v>30</v>
      </c>
    </row>
    <row r="626" spans="1:23" x14ac:dyDescent="0.2">
      <c r="A626" s="2" t="str">
        <f>"573.13496"</f>
        <v>573.13496</v>
      </c>
      <c r="B626" s="1" t="s">
        <v>4024</v>
      </c>
      <c r="C626" s="1" t="s">
        <v>2353</v>
      </c>
      <c r="D626" s="1" t="s">
        <v>3399</v>
      </c>
      <c r="E626" s="1" t="s">
        <v>40</v>
      </c>
      <c r="F626" s="1" t="s">
        <v>20</v>
      </c>
      <c r="G626" s="1" t="s">
        <v>22</v>
      </c>
      <c r="H626" s="1" t="s">
        <v>22</v>
      </c>
      <c r="I626" s="1" t="s">
        <v>22</v>
      </c>
      <c r="J626" s="1" t="s">
        <v>19</v>
      </c>
      <c r="K626" s="1" t="s">
        <v>22</v>
      </c>
      <c r="L626" s="1" t="s">
        <v>21</v>
      </c>
      <c r="M626" s="1" t="s">
        <v>22</v>
      </c>
      <c r="N626" s="1" t="s">
        <v>23</v>
      </c>
      <c r="O626" s="1" t="s">
        <v>24</v>
      </c>
      <c r="P626" s="1" t="s">
        <v>26</v>
      </c>
      <c r="Q626" s="1" t="s">
        <v>34</v>
      </c>
      <c r="R626" s="1" t="s">
        <v>26</v>
      </c>
      <c r="T626" s="1" t="s">
        <v>39</v>
      </c>
      <c r="U626" s="1" t="s">
        <v>24</v>
      </c>
      <c r="V626" s="1" t="s">
        <v>24</v>
      </c>
      <c r="W626" s="1" t="s">
        <v>30</v>
      </c>
    </row>
    <row r="627" spans="1:23" x14ac:dyDescent="0.2">
      <c r="A627" s="2" t="str">
        <f>"573.13497"</f>
        <v>573.13497</v>
      </c>
      <c r="B627" s="1" t="s">
        <v>4025</v>
      </c>
      <c r="C627" s="1" t="s">
        <v>2354</v>
      </c>
      <c r="D627" s="1" t="s">
        <v>3399</v>
      </c>
      <c r="E627" s="1" t="s">
        <v>40</v>
      </c>
      <c r="F627" s="1" t="s">
        <v>20</v>
      </c>
      <c r="G627" s="1" t="s">
        <v>22</v>
      </c>
      <c r="H627" s="1" t="s">
        <v>22</v>
      </c>
      <c r="I627" s="1" t="s">
        <v>22</v>
      </c>
      <c r="J627" s="1" t="s">
        <v>19</v>
      </c>
      <c r="K627" s="1" t="s">
        <v>22</v>
      </c>
      <c r="L627" s="1" t="s">
        <v>21</v>
      </c>
      <c r="M627" s="1" t="s">
        <v>22</v>
      </c>
      <c r="N627" s="1" t="s">
        <v>23</v>
      </c>
      <c r="O627" s="1" t="s">
        <v>24</v>
      </c>
      <c r="P627" s="1" t="s">
        <v>26</v>
      </c>
      <c r="Q627" s="1" t="s">
        <v>34</v>
      </c>
      <c r="R627" s="1" t="s">
        <v>26</v>
      </c>
      <c r="T627" s="1" t="s">
        <v>29</v>
      </c>
      <c r="U627" s="1" t="s">
        <v>18506</v>
      </c>
      <c r="V627" s="1" t="s">
        <v>18502</v>
      </c>
      <c r="W627" s="1" t="s">
        <v>42</v>
      </c>
    </row>
    <row r="628" spans="1:23" x14ac:dyDescent="0.2">
      <c r="A628" s="2" t="str">
        <f>"573.13498"</f>
        <v>573.13498</v>
      </c>
      <c r="B628" s="1" t="s">
        <v>4026</v>
      </c>
      <c r="C628" s="1" t="s">
        <v>2355</v>
      </c>
      <c r="D628" s="1" t="s">
        <v>3399</v>
      </c>
      <c r="E628" s="1" t="s">
        <v>40</v>
      </c>
      <c r="F628" s="1" t="s">
        <v>20</v>
      </c>
      <c r="G628" s="1" t="s">
        <v>22</v>
      </c>
      <c r="H628" s="1" t="s">
        <v>22</v>
      </c>
      <c r="I628" s="1" t="s">
        <v>18506</v>
      </c>
      <c r="J628" s="1" t="s">
        <v>22</v>
      </c>
      <c r="K628" s="1" t="s">
        <v>22</v>
      </c>
      <c r="L628" s="1" t="s">
        <v>18509</v>
      </c>
      <c r="M628" s="1" t="s">
        <v>22</v>
      </c>
      <c r="N628" s="1" t="s">
        <v>31</v>
      </c>
      <c r="O628" s="1" t="s">
        <v>41</v>
      </c>
      <c r="P628" s="1" t="s">
        <v>26</v>
      </c>
      <c r="Q628" s="1" t="s">
        <v>26</v>
      </c>
      <c r="R628" s="1" t="s">
        <v>26</v>
      </c>
      <c r="T628" s="1" t="s">
        <v>29</v>
      </c>
      <c r="U628" s="1" t="s">
        <v>24</v>
      </c>
      <c r="V628" s="1" t="s">
        <v>41</v>
      </c>
      <c r="W628" s="1" t="s">
        <v>42</v>
      </c>
    </row>
    <row r="629" spans="1:23" x14ac:dyDescent="0.2">
      <c r="A629" s="2" t="str">
        <f>"573.13499"</f>
        <v>573.13499</v>
      </c>
      <c r="B629" s="1" t="s">
        <v>4027</v>
      </c>
      <c r="C629" s="1" t="s">
        <v>2356</v>
      </c>
      <c r="D629" s="1" t="s">
        <v>3399</v>
      </c>
      <c r="E629" s="1" t="s">
        <v>40</v>
      </c>
      <c r="F629" s="1" t="s">
        <v>20</v>
      </c>
      <c r="G629" s="1" t="s">
        <v>22</v>
      </c>
      <c r="H629" s="1" t="s">
        <v>22</v>
      </c>
      <c r="I629" s="1" t="s">
        <v>22</v>
      </c>
      <c r="J629" s="1" t="s">
        <v>19</v>
      </c>
      <c r="K629" s="1" t="s">
        <v>22</v>
      </c>
      <c r="L629" s="1" t="s">
        <v>21</v>
      </c>
      <c r="M629" s="1" t="s">
        <v>22</v>
      </c>
      <c r="N629" s="1" t="s">
        <v>23</v>
      </c>
      <c r="O629" s="1" t="s">
        <v>24</v>
      </c>
      <c r="P629" s="1" t="s">
        <v>26</v>
      </c>
      <c r="Q629" s="1" t="s">
        <v>34</v>
      </c>
      <c r="R629" s="1" t="s">
        <v>26</v>
      </c>
      <c r="S629" s="1" t="s">
        <v>28</v>
      </c>
      <c r="T629" s="1" t="s">
        <v>29</v>
      </c>
      <c r="U629" s="1" t="s">
        <v>18506</v>
      </c>
      <c r="V629" s="1" t="s">
        <v>24</v>
      </c>
      <c r="W629" s="1" t="s">
        <v>30</v>
      </c>
    </row>
    <row r="630" spans="1:23" x14ac:dyDescent="0.2">
      <c r="A630" s="2" t="str">
        <f>"573.13500"</f>
        <v>573.13500</v>
      </c>
      <c r="B630" s="1" t="s">
        <v>4028</v>
      </c>
      <c r="C630" s="1" t="s">
        <v>2357</v>
      </c>
      <c r="D630" s="1" t="s">
        <v>3399</v>
      </c>
      <c r="E630" s="1" t="s">
        <v>40</v>
      </c>
      <c r="F630" s="1" t="s">
        <v>20</v>
      </c>
      <c r="G630" s="1" t="s">
        <v>22</v>
      </c>
      <c r="H630" s="1" t="s">
        <v>22</v>
      </c>
      <c r="I630" s="1" t="s">
        <v>22</v>
      </c>
      <c r="J630" s="1" t="s">
        <v>19</v>
      </c>
      <c r="K630" s="1" t="s">
        <v>22</v>
      </c>
      <c r="L630" s="1" t="s">
        <v>21</v>
      </c>
      <c r="M630" s="1" t="s">
        <v>22</v>
      </c>
      <c r="N630" s="1" t="s">
        <v>23</v>
      </c>
      <c r="O630" s="1" t="s">
        <v>41</v>
      </c>
      <c r="P630" s="1" t="s">
        <v>26</v>
      </c>
      <c r="Q630" s="1" t="s">
        <v>34</v>
      </c>
      <c r="R630" s="1" t="s">
        <v>26</v>
      </c>
      <c r="S630" s="1" t="s">
        <v>18508</v>
      </c>
      <c r="T630" s="1" t="s">
        <v>37</v>
      </c>
      <c r="U630" s="1" t="s">
        <v>24</v>
      </c>
      <c r="V630" s="1" t="s">
        <v>18502</v>
      </c>
      <c r="W630" s="1" t="s">
        <v>30</v>
      </c>
    </row>
    <row r="631" spans="1:23" x14ac:dyDescent="0.2">
      <c r="A631" s="2" t="str">
        <f>"573.13501"</f>
        <v>573.13501</v>
      </c>
      <c r="B631" s="1" t="s">
        <v>4029</v>
      </c>
      <c r="C631" s="1" t="s">
        <v>2358</v>
      </c>
      <c r="D631" s="1" t="s">
        <v>3399</v>
      </c>
      <c r="E631" s="1" t="s">
        <v>40</v>
      </c>
      <c r="F631" s="1" t="s">
        <v>36</v>
      </c>
      <c r="G631" s="1" t="s">
        <v>22</v>
      </c>
      <c r="H631" s="1" t="s">
        <v>22</v>
      </c>
      <c r="I631" s="1" t="s">
        <v>18505</v>
      </c>
      <c r="J631" s="1" t="s">
        <v>22</v>
      </c>
      <c r="K631" s="1" t="s">
        <v>22</v>
      </c>
      <c r="L631" s="1" t="s">
        <v>18510</v>
      </c>
      <c r="M631" s="1" t="s">
        <v>22</v>
      </c>
      <c r="N631" s="1" t="s">
        <v>18507</v>
      </c>
      <c r="O631" s="1" t="s">
        <v>41</v>
      </c>
      <c r="P631" s="1" t="s">
        <v>26</v>
      </c>
      <c r="Q631" s="1" t="s">
        <v>26</v>
      </c>
      <c r="R631" s="1" t="s">
        <v>26</v>
      </c>
      <c r="T631" s="1" t="s">
        <v>37</v>
      </c>
      <c r="U631" s="1" t="s">
        <v>24</v>
      </c>
      <c r="V631" s="1" t="s">
        <v>41</v>
      </c>
      <c r="W631" s="1" t="s">
        <v>30</v>
      </c>
    </row>
    <row r="632" spans="1:23" x14ac:dyDescent="0.2">
      <c r="A632" s="2" t="str">
        <f>"573.13502"</f>
        <v>573.13502</v>
      </c>
      <c r="B632" s="1" t="s">
        <v>4030</v>
      </c>
      <c r="C632" s="1" t="s">
        <v>2359</v>
      </c>
      <c r="D632" s="1" t="s">
        <v>3399</v>
      </c>
      <c r="E632" s="1" t="s">
        <v>18509</v>
      </c>
      <c r="F632" s="1" t="s">
        <v>36</v>
      </c>
      <c r="G632" s="1" t="s">
        <v>22</v>
      </c>
      <c r="H632" s="1" t="s">
        <v>22</v>
      </c>
      <c r="I632" s="1" t="s">
        <v>18506</v>
      </c>
      <c r="J632" s="1" t="s">
        <v>18502</v>
      </c>
      <c r="K632" s="1" t="s">
        <v>22</v>
      </c>
      <c r="L632" s="1" t="s">
        <v>21</v>
      </c>
      <c r="M632" s="1" t="s">
        <v>22</v>
      </c>
      <c r="N632" s="1" t="s">
        <v>23</v>
      </c>
      <c r="O632" s="1" t="s">
        <v>18506</v>
      </c>
      <c r="P632" s="1" t="s">
        <v>26</v>
      </c>
      <c r="Q632" s="1" t="s">
        <v>34</v>
      </c>
      <c r="R632" s="1" t="s">
        <v>26</v>
      </c>
      <c r="S632" s="1" t="s">
        <v>28</v>
      </c>
      <c r="T632" s="1" t="s">
        <v>37</v>
      </c>
      <c r="U632" s="1" t="s">
        <v>18506</v>
      </c>
      <c r="V632" s="1" t="s">
        <v>24</v>
      </c>
      <c r="W632" s="1" t="s">
        <v>30</v>
      </c>
    </row>
    <row r="633" spans="1:23" x14ac:dyDescent="0.2">
      <c r="A633" s="2" t="str">
        <f>"573.13503"</f>
        <v>573.13503</v>
      </c>
      <c r="B633" s="1" t="s">
        <v>4031</v>
      </c>
      <c r="C633" s="1" t="s">
        <v>2360</v>
      </c>
      <c r="D633" s="1" t="s">
        <v>3399</v>
      </c>
      <c r="E633" s="1" t="s">
        <v>18509</v>
      </c>
      <c r="F633" s="1" t="s">
        <v>20</v>
      </c>
      <c r="G633" s="1" t="s">
        <v>22</v>
      </c>
      <c r="H633" s="1" t="s">
        <v>22</v>
      </c>
      <c r="I633" s="1" t="s">
        <v>18510</v>
      </c>
      <c r="J633" s="1" t="s">
        <v>22</v>
      </c>
      <c r="K633" s="1" t="s">
        <v>22</v>
      </c>
      <c r="L633" s="1" t="s">
        <v>21</v>
      </c>
      <c r="M633" s="1" t="s">
        <v>22</v>
      </c>
      <c r="N633" s="1" t="s">
        <v>23</v>
      </c>
      <c r="O633" s="1" t="s">
        <v>41</v>
      </c>
      <c r="P633" s="1" t="s">
        <v>18502</v>
      </c>
      <c r="Q633" s="1" t="s">
        <v>34</v>
      </c>
      <c r="R633" s="1" t="s">
        <v>18502</v>
      </c>
      <c r="T633" s="1" t="s">
        <v>29</v>
      </c>
      <c r="U633" s="1" t="s">
        <v>24</v>
      </c>
      <c r="V633" s="1" t="s">
        <v>24</v>
      </c>
      <c r="W633" s="1" t="s">
        <v>30</v>
      </c>
    </row>
    <row r="634" spans="1:23" x14ac:dyDescent="0.2">
      <c r="A634" s="2" t="str">
        <f>"573.13504"</f>
        <v>573.13504</v>
      </c>
      <c r="B634" s="1" t="s">
        <v>4032</v>
      </c>
      <c r="C634" s="1" t="s">
        <v>2361</v>
      </c>
      <c r="D634" s="1" t="s">
        <v>3399</v>
      </c>
      <c r="E634" s="1" t="s">
        <v>40</v>
      </c>
      <c r="F634" s="1" t="s">
        <v>20</v>
      </c>
      <c r="G634" s="1" t="s">
        <v>22</v>
      </c>
      <c r="H634" s="1" t="s">
        <v>22</v>
      </c>
      <c r="I634" s="1" t="s">
        <v>22</v>
      </c>
      <c r="J634" s="1" t="s">
        <v>19</v>
      </c>
      <c r="K634" s="1" t="s">
        <v>22</v>
      </c>
      <c r="L634" s="1" t="s">
        <v>21</v>
      </c>
      <c r="M634" s="1" t="s">
        <v>22</v>
      </c>
      <c r="N634" s="1" t="s">
        <v>23</v>
      </c>
      <c r="O634" s="1" t="s">
        <v>41</v>
      </c>
      <c r="P634" s="1" t="s">
        <v>26</v>
      </c>
      <c r="Q634" s="1" t="s">
        <v>34</v>
      </c>
      <c r="R634" s="1" t="s">
        <v>26</v>
      </c>
      <c r="S634" s="1" t="s">
        <v>18508</v>
      </c>
      <c r="T634" s="1" t="s">
        <v>37</v>
      </c>
      <c r="U634" s="1" t="s">
        <v>18506</v>
      </c>
      <c r="V634" s="1" t="s">
        <v>41</v>
      </c>
      <c r="W634" s="1" t="s">
        <v>42</v>
      </c>
    </row>
    <row r="635" spans="1:23" x14ac:dyDescent="0.2">
      <c r="A635" s="2" t="str">
        <f>"573.13505"</f>
        <v>573.13505</v>
      </c>
      <c r="B635" s="1" t="s">
        <v>4033</v>
      </c>
      <c r="C635" s="1" t="s">
        <v>2362</v>
      </c>
      <c r="D635" s="1" t="s">
        <v>3399</v>
      </c>
      <c r="E635" s="1" t="s">
        <v>18510</v>
      </c>
      <c r="F635" s="1" t="s">
        <v>20</v>
      </c>
      <c r="G635" s="1" t="s">
        <v>22</v>
      </c>
      <c r="H635" s="1" t="s">
        <v>22</v>
      </c>
      <c r="I635" s="1" t="s">
        <v>22</v>
      </c>
      <c r="J635" s="1" t="s">
        <v>22</v>
      </c>
      <c r="K635" s="1" t="s">
        <v>22</v>
      </c>
      <c r="L635" s="1" t="s">
        <v>21</v>
      </c>
      <c r="M635" s="1" t="s">
        <v>22</v>
      </c>
      <c r="N635" s="1" t="s">
        <v>23</v>
      </c>
      <c r="O635" s="1" t="s">
        <v>24</v>
      </c>
      <c r="P635" s="1" t="s">
        <v>26</v>
      </c>
      <c r="Q635" s="1" t="s">
        <v>34</v>
      </c>
      <c r="R635" s="1" t="s">
        <v>26</v>
      </c>
      <c r="S635" s="1" t="s">
        <v>28</v>
      </c>
      <c r="T635" s="1" t="s">
        <v>29</v>
      </c>
      <c r="U635" s="1" t="s">
        <v>24</v>
      </c>
      <c r="V635" s="1" t="s">
        <v>24</v>
      </c>
      <c r="W635" s="1" t="s">
        <v>42</v>
      </c>
    </row>
    <row r="636" spans="1:23" x14ac:dyDescent="0.2">
      <c r="A636" s="2" t="str">
        <f>"573.13506"</f>
        <v>573.13506</v>
      </c>
      <c r="B636" s="1" t="s">
        <v>4034</v>
      </c>
      <c r="C636" s="1" t="s">
        <v>2363</v>
      </c>
      <c r="D636" s="1" t="s">
        <v>3399</v>
      </c>
      <c r="E636" s="1" t="s">
        <v>40</v>
      </c>
      <c r="F636" s="1" t="s">
        <v>20</v>
      </c>
      <c r="G636" s="1" t="s">
        <v>22</v>
      </c>
      <c r="H636" s="1" t="s">
        <v>22</v>
      </c>
      <c r="I636" s="1" t="s">
        <v>22</v>
      </c>
      <c r="J636" s="1" t="s">
        <v>18502</v>
      </c>
      <c r="K636" s="1" t="s">
        <v>22</v>
      </c>
      <c r="L636" s="1" t="s">
        <v>21</v>
      </c>
      <c r="M636" s="1" t="s">
        <v>22</v>
      </c>
      <c r="N636" s="1" t="s">
        <v>23</v>
      </c>
      <c r="O636" s="1" t="s">
        <v>41</v>
      </c>
      <c r="P636" s="1" t="s">
        <v>26</v>
      </c>
      <c r="Q636" s="1" t="s">
        <v>34</v>
      </c>
      <c r="R636" s="1" t="s">
        <v>26</v>
      </c>
      <c r="T636" s="1" t="s">
        <v>29</v>
      </c>
      <c r="U636" s="1" t="s">
        <v>24</v>
      </c>
      <c r="V636" s="1" t="s">
        <v>18502</v>
      </c>
      <c r="W636" s="1" t="s">
        <v>30</v>
      </c>
    </row>
    <row r="637" spans="1:23" x14ac:dyDescent="0.2">
      <c r="A637" s="2" t="str">
        <f>"573.13507"</f>
        <v>573.13507</v>
      </c>
      <c r="B637" s="1" t="s">
        <v>4035</v>
      </c>
      <c r="C637" s="1" t="s">
        <v>2364</v>
      </c>
      <c r="D637" s="1" t="s">
        <v>3399</v>
      </c>
      <c r="E637" s="1" t="s">
        <v>40</v>
      </c>
      <c r="F637" s="1" t="s">
        <v>20</v>
      </c>
      <c r="G637" s="1" t="s">
        <v>22</v>
      </c>
      <c r="H637" s="1" t="s">
        <v>22</v>
      </c>
      <c r="I637" s="1" t="s">
        <v>22</v>
      </c>
      <c r="J637" s="1" t="s">
        <v>19</v>
      </c>
      <c r="K637" s="1" t="s">
        <v>22</v>
      </c>
      <c r="L637" s="1" t="s">
        <v>21</v>
      </c>
      <c r="M637" s="1" t="s">
        <v>22</v>
      </c>
      <c r="N637" s="1" t="s">
        <v>23</v>
      </c>
      <c r="O637" s="1" t="s">
        <v>41</v>
      </c>
      <c r="P637" s="1" t="s">
        <v>26</v>
      </c>
      <c r="Q637" s="1" t="s">
        <v>34</v>
      </c>
      <c r="R637" s="1" t="s">
        <v>26</v>
      </c>
      <c r="T637" s="1" t="s">
        <v>18515</v>
      </c>
      <c r="U637" s="1" t="s">
        <v>41</v>
      </c>
      <c r="V637" s="1" t="s">
        <v>24</v>
      </c>
      <c r="W637" s="1" t="s">
        <v>30</v>
      </c>
    </row>
    <row r="638" spans="1:23" x14ac:dyDescent="0.2">
      <c r="A638" s="2" t="str">
        <f>"573.13508"</f>
        <v>573.13508</v>
      </c>
      <c r="B638" s="1" t="s">
        <v>4036</v>
      </c>
      <c r="C638" s="1" t="s">
        <v>2365</v>
      </c>
      <c r="D638" s="1" t="s">
        <v>3399</v>
      </c>
      <c r="E638" s="1" t="s">
        <v>40</v>
      </c>
      <c r="F638" s="1" t="s">
        <v>20</v>
      </c>
      <c r="G638" s="1" t="s">
        <v>41</v>
      </c>
      <c r="H638" s="1" t="s">
        <v>22</v>
      </c>
      <c r="I638" s="1" t="s">
        <v>26</v>
      </c>
      <c r="J638" s="1" t="s">
        <v>19</v>
      </c>
      <c r="K638" s="1" t="s">
        <v>18506</v>
      </c>
      <c r="L638" s="1" t="s">
        <v>41</v>
      </c>
      <c r="M638" s="1" t="s">
        <v>19</v>
      </c>
      <c r="N638" s="1" t="s">
        <v>31</v>
      </c>
      <c r="O638" s="1" t="s">
        <v>41</v>
      </c>
      <c r="P638" s="1" t="s">
        <v>26</v>
      </c>
      <c r="Q638" s="1" t="s">
        <v>26</v>
      </c>
      <c r="R638" s="1" t="s">
        <v>26</v>
      </c>
      <c r="T638" s="1" t="s">
        <v>29</v>
      </c>
      <c r="U638" s="1" t="s">
        <v>24</v>
      </c>
      <c r="V638" s="1" t="s">
        <v>41</v>
      </c>
      <c r="W638" s="1" t="s">
        <v>42</v>
      </c>
    </row>
    <row r="639" spans="1:23" x14ac:dyDescent="0.2">
      <c r="A639" s="2" t="str">
        <f>"573.13509"</f>
        <v>573.13509</v>
      </c>
      <c r="B639" s="1" t="s">
        <v>4037</v>
      </c>
      <c r="C639" s="1" t="s">
        <v>2366</v>
      </c>
      <c r="D639" s="1" t="s">
        <v>3399</v>
      </c>
      <c r="E639" s="1" t="s">
        <v>40</v>
      </c>
      <c r="F639" s="1" t="s">
        <v>20</v>
      </c>
      <c r="G639" s="1" t="s">
        <v>18510</v>
      </c>
      <c r="H639" s="1" t="s">
        <v>22</v>
      </c>
      <c r="I639" s="1" t="s">
        <v>18510</v>
      </c>
      <c r="J639" s="1" t="s">
        <v>19</v>
      </c>
      <c r="K639" s="1" t="s">
        <v>18510</v>
      </c>
      <c r="L639" s="1" t="s">
        <v>21</v>
      </c>
      <c r="M639" s="1" t="s">
        <v>22</v>
      </c>
      <c r="N639" s="1" t="s">
        <v>23</v>
      </c>
      <c r="O639" s="1" t="s">
        <v>41</v>
      </c>
      <c r="P639" s="1" t="s">
        <v>26</v>
      </c>
      <c r="Q639" s="1" t="s">
        <v>26</v>
      </c>
      <c r="R639" s="1" t="s">
        <v>26</v>
      </c>
      <c r="T639" s="1" t="s">
        <v>37</v>
      </c>
      <c r="U639" s="1" t="s">
        <v>24</v>
      </c>
      <c r="V639" s="1" t="s">
        <v>18502</v>
      </c>
      <c r="W639" s="1" t="s">
        <v>30</v>
      </c>
    </row>
    <row r="640" spans="1:23" x14ac:dyDescent="0.2">
      <c r="A640" s="2" t="str">
        <f>"573.13510"</f>
        <v>573.13510</v>
      </c>
      <c r="B640" s="1" t="s">
        <v>4038</v>
      </c>
      <c r="C640" s="1" t="s">
        <v>2367</v>
      </c>
      <c r="D640" s="1" t="s">
        <v>3399</v>
      </c>
      <c r="E640" s="1" t="s">
        <v>18510</v>
      </c>
      <c r="F640" s="1" t="s">
        <v>36</v>
      </c>
      <c r="G640" s="1" t="s">
        <v>22</v>
      </c>
      <c r="H640" s="1" t="s">
        <v>22</v>
      </c>
      <c r="I640" s="1" t="s">
        <v>26</v>
      </c>
      <c r="J640" s="1" t="s">
        <v>18502</v>
      </c>
      <c r="K640" s="1" t="s">
        <v>22</v>
      </c>
      <c r="L640" s="1" t="s">
        <v>18509</v>
      </c>
      <c r="M640" s="1" t="s">
        <v>22</v>
      </c>
      <c r="N640" s="1" t="s">
        <v>23</v>
      </c>
      <c r="O640" s="1" t="s">
        <v>41</v>
      </c>
      <c r="P640" s="1" t="s">
        <v>26</v>
      </c>
      <c r="Q640" s="1" t="s">
        <v>34</v>
      </c>
      <c r="R640" s="1" t="s">
        <v>26</v>
      </c>
      <c r="T640" s="1" t="s">
        <v>38</v>
      </c>
      <c r="U640" s="1" t="s">
        <v>18506</v>
      </c>
      <c r="V640" s="1" t="s">
        <v>24</v>
      </c>
      <c r="W640" s="1" t="s">
        <v>42</v>
      </c>
    </row>
    <row r="641" spans="1:23" x14ac:dyDescent="0.2">
      <c r="A641" s="2" t="str">
        <f>"573.13511"</f>
        <v>573.13511</v>
      </c>
      <c r="B641" s="1" t="s">
        <v>4039</v>
      </c>
      <c r="C641" s="1" t="s">
        <v>2368</v>
      </c>
      <c r="D641" s="1" t="s">
        <v>3399</v>
      </c>
      <c r="E641" s="1" t="s">
        <v>40</v>
      </c>
      <c r="F641" s="1" t="s">
        <v>20</v>
      </c>
      <c r="G641" s="1" t="s">
        <v>41</v>
      </c>
      <c r="H641" s="1" t="s">
        <v>22</v>
      </c>
      <c r="I641" s="1" t="s">
        <v>26</v>
      </c>
      <c r="J641" s="1" t="s">
        <v>19</v>
      </c>
      <c r="K641" s="1" t="s">
        <v>18502</v>
      </c>
      <c r="L641" s="1" t="s">
        <v>41</v>
      </c>
      <c r="M641" s="1" t="s">
        <v>19</v>
      </c>
      <c r="N641" s="1" t="s">
        <v>31</v>
      </c>
      <c r="O641" s="1" t="s">
        <v>41</v>
      </c>
      <c r="P641" s="1" t="s">
        <v>26</v>
      </c>
      <c r="Q641" s="1" t="s">
        <v>26</v>
      </c>
      <c r="R641" s="1" t="s">
        <v>26</v>
      </c>
      <c r="S641" s="1" t="s">
        <v>18509</v>
      </c>
      <c r="T641" s="1" t="s">
        <v>29</v>
      </c>
      <c r="U641" s="1" t="s">
        <v>24</v>
      </c>
      <c r="V641" s="1" t="s">
        <v>41</v>
      </c>
      <c r="W641" s="1" t="s">
        <v>42</v>
      </c>
    </row>
    <row r="642" spans="1:23" x14ac:dyDescent="0.2">
      <c r="A642" s="2" t="str">
        <f>"573.13512"</f>
        <v>573.13512</v>
      </c>
      <c r="B642" s="1" t="s">
        <v>4040</v>
      </c>
      <c r="C642" s="1" t="s">
        <v>2369</v>
      </c>
      <c r="D642" s="1" t="s">
        <v>3399</v>
      </c>
      <c r="E642" s="1" t="s">
        <v>40</v>
      </c>
      <c r="F642" s="1" t="s">
        <v>20</v>
      </c>
      <c r="G642" s="1" t="s">
        <v>22</v>
      </c>
      <c r="H642" s="1" t="s">
        <v>22</v>
      </c>
      <c r="I642" s="1" t="s">
        <v>26</v>
      </c>
      <c r="J642" s="1" t="s">
        <v>22</v>
      </c>
      <c r="K642" s="1" t="s">
        <v>22</v>
      </c>
      <c r="L642" s="1" t="s">
        <v>21</v>
      </c>
      <c r="M642" s="1" t="s">
        <v>22</v>
      </c>
      <c r="N642" s="1" t="s">
        <v>23</v>
      </c>
      <c r="O642" s="1" t="s">
        <v>24</v>
      </c>
      <c r="P642" s="1" t="s">
        <v>24</v>
      </c>
      <c r="Q642" s="1" t="s">
        <v>34</v>
      </c>
      <c r="R642" s="1" t="s">
        <v>24</v>
      </c>
      <c r="S642" s="1" t="s">
        <v>28</v>
      </c>
      <c r="T642" s="1" t="s">
        <v>29</v>
      </c>
      <c r="U642" s="1" t="s">
        <v>18506</v>
      </c>
      <c r="V642" s="1" t="s">
        <v>41</v>
      </c>
      <c r="W642" s="1" t="s">
        <v>30</v>
      </c>
    </row>
    <row r="643" spans="1:23" x14ac:dyDescent="0.2">
      <c r="A643" s="2" t="str">
        <f>"573.13513"</f>
        <v>573.13513</v>
      </c>
      <c r="B643" s="1" t="s">
        <v>4041</v>
      </c>
      <c r="C643" s="1" t="s">
        <v>2370</v>
      </c>
      <c r="D643" s="1" t="s">
        <v>3399</v>
      </c>
      <c r="E643" s="1" t="s">
        <v>40</v>
      </c>
      <c r="F643" s="1" t="s">
        <v>20</v>
      </c>
      <c r="G643" s="1" t="s">
        <v>18510</v>
      </c>
      <c r="H643" s="1" t="s">
        <v>22</v>
      </c>
      <c r="J643" s="1" t="s">
        <v>22</v>
      </c>
      <c r="K643" s="1" t="s">
        <v>22</v>
      </c>
      <c r="L643" s="1" t="s">
        <v>21</v>
      </c>
      <c r="M643" s="1" t="s">
        <v>22</v>
      </c>
      <c r="N643" s="1" t="s">
        <v>23</v>
      </c>
      <c r="O643" s="1" t="s">
        <v>24</v>
      </c>
      <c r="P643" s="1" t="s">
        <v>24</v>
      </c>
      <c r="Q643" s="1" t="s">
        <v>34</v>
      </c>
      <c r="R643" s="1" t="s">
        <v>24</v>
      </c>
      <c r="T643" s="1" t="s">
        <v>29</v>
      </c>
      <c r="U643" s="1" t="s">
        <v>18506</v>
      </c>
      <c r="V643" s="1" t="s">
        <v>18502</v>
      </c>
      <c r="W643" s="1" t="s">
        <v>30</v>
      </c>
    </row>
    <row r="644" spans="1:23" x14ac:dyDescent="0.2">
      <c r="A644" s="2" t="str">
        <f>"573.13514"</f>
        <v>573.13514</v>
      </c>
      <c r="B644" s="1" t="s">
        <v>4042</v>
      </c>
      <c r="C644" s="1" t="s">
        <v>2371</v>
      </c>
      <c r="D644" s="1" t="s">
        <v>3399</v>
      </c>
      <c r="E644" s="1" t="s">
        <v>40</v>
      </c>
      <c r="F644" s="1" t="s">
        <v>20</v>
      </c>
      <c r="G644" s="1" t="s">
        <v>22</v>
      </c>
      <c r="H644" s="1" t="s">
        <v>22</v>
      </c>
      <c r="I644" s="1" t="s">
        <v>22</v>
      </c>
      <c r="J644" s="1" t="s">
        <v>19</v>
      </c>
      <c r="K644" s="1" t="s">
        <v>22</v>
      </c>
      <c r="L644" s="1" t="s">
        <v>21</v>
      </c>
      <c r="M644" s="1" t="s">
        <v>22</v>
      </c>
      <c r="N644" s="1" t="s">
        <v>31</v>
      </c>
      <c r="O644" s="1" t="s">
        <v>41</v>
      </c>
      <c r="P644" s="1" t="s">
        <v>26</v>
      </c>
      <c r="Q644" s="1" t="s">
        <v>26</v>
      </c>
      <c r="R644" s="1" t="s">
        <v>26</v>
      </c>
      <c r="T644" s="1" t="s">
        <v>38</v>
      </c>
      <c r="U644" s="1" t="s">
        <v>24</v>
      </c>
      <c r="V644" s="1" t="s">
        <v>24</v>
      </c>
      <c r="W644" s="1" t="s">
        <v>30</v>
      </c>
    </row>
    <row r="645" spans="1:23" x14ac:dyDescent="0.2">
      <c r="A645" s="2" t="str">
        <f>"573.13515"</f>
        <v>573.13515</v>
      </c>
      <c r="B645" s="1" t="s">
        <v>4043</v>
      </c>
      <c r="C645" s="1" t="s">
        <v>2372</v>
      </c>
      <c r="D645" s="1" t="s">
        <v>3399</v>
      </c>
      <c r="E645" s="1" t="s">
        <v>40</v>
      </c>
      <c r="F645" s="1" t="s">
        <v>20</v>
      </c>
      <c r="G645" s="1" t="s">
        <v>41</v>
      </c>
      <c r="H645" s="1" t="s">
        <v>22</v>
      </c>
      <c r="I645" s="1" t="s">
        <v>22</v>
      </c>
      <c r="J645" s="1" t="s">
        <v>22</v>
      </c>
      <c r="K645" s="1" t="s">
        <v>18507</v>
      </c>
      <c r="L645" s="1" t="s">
        <v>41</v>
      </c>
      <c r="M645" s="1" t="s">
        <v>22</v>
      </c>
      <c r="N645" s="1" t="s">
        <v>23</v>
      </c>
      <c r="O645" s="1" t="s">
        <v>24</v>
      </c>
      <c r="P645" s="1" t="s">
        <v>26</v>
      </c>
      <c r="Q645" s="1" t="s">
        <v>34</v>
      </c>
      <c r="R645" s="1" t="s">
        <v>26</v>
      </c>
      <c r="S645" s="1" t="s">
        <v>28</v>
      </c>
      <c r="T645" s="1" t="s">
        <v>29</v>
      </c>
      <c r="U645" s="1" t="s">
        <v>24</v>
      </c>
      <c r="V645" s="1" t="s">
        <v>24</v>
      </c>
      <c r="W645" s="1" t="s">
        <v>30</v>
      </c>
    </row>
    <row r="646" spans="1:23" x14ac:dyDescent="0.2">
      <c r="A646" s="2" t="str">
        <f>"573.13516"</f>
        <v>573.13516</v>
      </c>
      <c r="B646" s="1" t="s">
        <v>4044</v>
      </c>
      <c r="C646" s="1" t="s">
        <v>2373</v>
      </c>
      <c r="D646" s="1" t="s">
        <v>3399</v>
      </c>
      <c r="E646" s="1" t="s">
        <v>40</v>
      </c>
      <c r="F646" s="1" t="s">
        <v>20</v>
      </c>
      <c r="G646" s="1" t="s">
        <v>22</v>
      </c>
      <c r="H646" s="1" t="s">
        <v>22</v>
      </c>
      <c r="J646" s="1" t="s">
        <v>22</v>
      </c>
      <c r="K646" s="1" t="s">
        <v>22</v>
      </c>
      <c r="L646" s="1" t="s">
        <v>21</v>
      </c>
      <c r="M646" s="1" t="s">
        <v>22</v>
      </c>
      <c r="N646" s="1" t="s">
        <v>23</v>
      </c>
      <c r="O646" s="1" t="s">
        <v>41</v>
      </c>
      <c r="P646" s="1" t="s">
        <v>24</v>
      </c>
      <c r="Q646" s="1" t="s">
        <v>34</v>
      </c>
      <c r="R646" s="1" t="s">
        <v>24</v>
      </c>
      <c r="S646" s="1" t="s">
        <v>28</v>
      </c>
      <c r="T646" s="1" t="s">
        <v>29</v>
      </c>
      <c r="U646" s="1" t="s">
        <v>18506</v>
      </c>
      <c r="V646" s="1" t="s">
        <v>41</v>
      </c>
      <c r="W646" s="1" t="s">
        <v>30</v>
      </c>
    </row>
    <row r="647" spans="1:23" x14ac:dyDescent="0.2">
      <c r="A647" s="2" t="str">
        <f>"573.13517"</f>
        <v>573.13517</v>
      </c>
      <c r="B647" s="1" t="s">
        <v>4045</v>
      </c>
      <c r="C647" s="1" t="s">
        <v>2374</v>
      </c>
      <c r="D647" s="1" t="s">
        <v>3399</v>
      </c>
      <c r="E647" s="1" t="s">
        <v>40</v>
      </c>
      <c r="F647" s="1" t="s">
        <v>20</v>
      </c>
      <c r="G647" s="1" t="s">
        <v>22</v>
      </c>
      <c r="H647" s="1" t="s">
        <v>22</v>
      </c>
      <c r="I647" s="1" t="s">
        <v>22</v>
      </c>
      <c r="J647" s="1" t="s">
        <v>18502</v>
      </c>
      <c r="K647" s="1" t="s">
        <v>22</v>
      </c>
      <c r="L647" s="1" t="s">
        <v>21</v>
      </c>
      <c r="M647" s="1" t="s">
        <v>22</v>
      </c>
      <c r="N647" s="1" t="s">
        <v>23</v>
      </c>
      <c r="O647" s="1" t="s">
        <v>24</v>
      </c>
      <c r="P647" s="1" t="s">
        <v>26</v>
      </c>
      <c r="Q647" s="1" t="s">
        <v>34</v>
      </c>
      <c r="R647" s="1" t="s">
        <v>26</v>
      </c>
      <c r="T647" s="1" t="s">
        <v>18515</v>
      </c>
      <c r="U647" s="1" t="s">
        <v>18506</v>
      </c>
      <c r="V647" s="1" t="s">
        <v>18502</v>
      </c>
      <c r="W647" s="1" t="s">
        <v>30</v>
      </c>
    </row>
    <row r="648" spans="1:23" x14ac:dyDescent="0.2">
      <c r="A648" s="2" t="str">
        <f>"573.13518"</f>
        <v>573.13518</v>
      </c>
      <c r="B648" s="1" t="s">
        <v>4046</v>
      </c>
      <c r="C648" s="1" t="s">
        <v>2375</v>
      </c>
      <c r="D648" s="1" t="s">
        <v>3399</v>
      </c>
      <c r="E648" s="1" t="s">
        <v>18509</v>
      </c>
      <c r="F648" s="1" t="s">
        <v>20</v>
      </c>
      <c r="G648" s="1" t="s">
        <v>22</v>
      </c>
      <c r="H648" s="1" t="s">
        <v>22</v>
      </c>
      <c r="I648" s="1" t="s">
        <v>18502</v>
      </c>
      <c r="J648" s="1" t="s">
        <v>22</v>
      </c>
      <c r="K648" s="1" t="s">
        <v>22</v>
      </c>
      <c r="L648" s="1" t="s">
        <v>21</v>
      </c>
      <c r="M648" s="1" t="s">
        <v>22</v>
      </c>
      <c r="N648" s="1" t="s">
        <v>23</v>
      </c>
      <c r="O648" s="1" t="s">
        <v>41</v>
      </c>
      <c r="P648" s="1" t="s">
        <v>18502</v>
      </c>
      <c r="Q648" s="1" t="s">
        <v>34</v>
      </c>
      <c r="R648" s="1" t="s">
        <v>18506</v>
      </c>
      <c r="S648" s="1" t="s">
        <v>28</v>
      </c>
      <c r="T648" s="1" t="s">
        <v>29</v>
      </c>
      <c r="U648" s="1" t="s">
        <v>18506</v>
      </c>
      <c r="V648" s="1" t="s">
        <v>24</v>
      </c>
      <c r="W648" s="1" t="s">
        <v>30</v>
      </c>
    </row>
    <row r="649" spans="1:23" x14ac:dyDescent="0.2">
      <c r="A649" s="2" t="str">
        <f>"573.13519"</f>
        <v>573.13519</v>
      </c>
      <c r="B649" s="1" t="s">
        <v>4047</v>
      </c>
      <c r="C649" s="1" t="s">
        <v>2376</v>
      </c>
      <c r="D649" s="1" t="s">
        <v>3399</v>
      </c>
      <c r="E649" s="1" t="s">
        <v>40</v>
      </c>
      <c r="F649" s="1" t="s">
        <v>20</v>
      </c>
      <c r="G649" s="1" t="s">
        <v>22</v>
      </c>
      <c r="H649" s="1" t="s">
        <v>22</v>
      </c>
      <c r="I649" s="1" t="s">
        <v>26</v>
      </c>
      <c r="J649" s="1" t="s">
        <v>22</v>
      </c>
      <c r="K649" s="1" t="s">
        <v>22</v>
      </c>
      <c r="L649" s="1" t="s">
        <v>21</v>
      </c>
      <c r="M649" s="1" t="s">
        <v>22</v>
      </c>
      <c r="N649" s="1" t="s">
        <v>23</v>
      </c>
      <c r="O649" s="1" t="s">
        <v>24</v>
      </c>
      <c r="P649" s="1" t="s">
        <v>26</v>
      </c>
      <c r="Q649" s="1" t="s">
        <v>34</v>
      </c>
      <c r="R649" s="1" t="s">
        <v>26</v>
      </c>
      <c r="T649" s="1" t="s">
        <v>29</v>
      </c>
      <c r="U649" s="1" t="s">
        <v>24</v>
      </c>
      <c r="V649" s="1" t="s">
        <v>18502</v>
      </c>
      <c r="W649" s="1" t="s">
        <v>30</v>
      </c>
    </row>
    <row r="650" spans="1:23" x14ac:dyDescent="0.2">
      <c r="A650" s="2" t="str">
        <f>"573.13520"</f>
        <v>573.13520</v>
      </c>
      <c r="B650" s="1" t="s">
        <v>4048</v>
      </c>
      <c r="C650" s="1" t="s">
        <v>2377</v>
      </c>
      <c r="D650" s="1" t="s">
        <v>3399</v>
      </c>
      <c r="E650" s="1" t="s">
        <v>40</v>
      </c>
      <c r="F650" s="1" t="s">
        <v>20</v>
      </c>
      <c r="G650" s="1" t="s">
        <v>22</v>
      </c>
      <c r="H650" s="1" t="s">
        <v>22</v>
      </c>
      <c r="I650" s="1" t="s">
        <v>26</v>
      </c>
      <c r="J650" s="1" t="s">
        <v>22</v>
      </c>
      <c r="K650" s="1" t="s">
        <v>22</v>
      </c>
      <c r="L650" s="1" t="s">
        <v>21</v>
      </c>
      <c r="M650" s="1" t="s">
        <v>22</v>
      </c>
      <c r="N650" s="1" t="s">
        <v>23</v>
      </c>
      <c r="O650" s="1" t="s">
        <v>24</v>
      </c>
      <c r="P650" s="1" t="s">
        <v>26</v>
      </c>
      <c r="Q650" s="1" t="s">
        <v>34</v>
      </c>
      <c r="R650" s="1" t="s">
        <v>26</v>
      </c>
      <c r="S650" s="1" t="s">
        <v>28</v>
      </c>
      <c r="T650" s="1" t="s">
        <v>29</v>
      </c>
      <c r="U650" s="1" t="s">
        <v>24</v>
      </c>
      <c r="V650" s="1" t="s">
        <v>18502</v>
      </c>
      <c r="W650" s="1" t="s">
        <v>30</v>
      </c>
    </row>
    <row r="651" spans="1:23" x14ac:dyDescent="0.2">
      <c r="A651" s="2" t="str">
        <f>"573.13521"</f>
        <v>573.13521</v>
      </c>
      <c r="B651" s="1" t="s">
        <v>4049</v>
      </c>
      <c r="C651" s="1" t="s">
        <v>2378</v>
      </c>
      <c r="D651" s="1" t="s">
        <v>3399</v>
      </c>
      <c r="E651" s="1" t="s">
        <v>40</v>
      </c>
      <c r="F651" s="1" t="s">
        <v>20</v>
      </c>
      <c r="G651" s="1" t="s">
        <v>22</v>
      </c>
      <c r="H651" s="1" t="s">
        <v>22</v>
      </c>
      <c r="I651" s="1" t="s">
        <v>22</v>
      </c>
      <c r="J651" s="1" t="s">
        <v>19</v>
      </c>
      <c r="K651" s="1" t="s">
        <v>22</v>
      </c>
      <c r="L651" s="1" t="s">
        <v>21</v>
      </c>
      <c r="M651" s="1" t="s">
        <v>22</v>
      </c>
      <c r="N651" s="1" t="s">
        <v>31</v>
      </c>
      <c r="O651" s="1" t="s">
        <v>41</v>
      </c>
      <c r="P651" s="1" t="s">
        <v>26</v>
      </c>
      <c r="Q651" s="1" t="s">
        <v>26</v>
      </c>
      <c r="R651" s="1" t="s">
        <v>26</v>
      </c>
      <c r="T651" s="1" t="s">
        <v>29</v>
      </c>
      <c r="U651" s="1" t="s">
        <v>24</v>
      </c>
      <c r="V651" s="1" t="s">
        <v>24</v>
      </c>
      <c r="W651" s="1" t="s">
        <v>30</v>
      </c>
    </row>
    <row r="652" spans="1:23" x14ac:dyDescent="0.2">
      <c r="A652" s="2" t="str">
        <f>"573.13522"</f>
        <v>573.13522</v>
      </c>
      <c r="B652" s="1" t="s">
        <v>4050</v>
      </c>
      <c r="C652" s="1" t="s">
        <v>2379</v>
      </c>
      <c r="D652" s="1" t="s">
        <v>3399</v>
      </c>
      <c r="E652" s="1" t="s">
        <v>40</v>
      </c>
      <c r="F652" s="1" t="s">
        <v>20</v>
      </c>
      <c r="G652" s="1" t="s">
        <v>22</v>
      </c>
      <c r="H652" s="1" t="s">
        <v>22</v>
      </c>
      <c r="I652" s="1" t="s">
        <v>26</v>
      </c>
      <c r="J652" s="1" t="s">
        <v>22</v>
      </c>
      <c r="K652" s="1" t="s">
        <v>22</v>
      </c>
      <c r="L652" s="1" t="s">
        <v>21</v>
      </c>
      <c r="M652" s="1" t="s">
        <v>22</v>
      </c>
      <c r="N652" s="1" t="s">
        <v>23</v>
      </c>
      <c r="O652" s="1" t="s">
        <v>24</v>
      </c>
      <c r="P652" s="1" t="s">
        <v>18502</v>
      </c>
      <c r="Q652" s="1" t="s">
        <v>34</v>
      </c>
      <c r="R652" s="1" t="s">
        <v>18502</v>
      </c>
      <c r="S652" s="1" t="s">
        <v>28</v>
      </c>
      <c r="T652" s="1" t="s">
        <v>29</v>
      </c>
      <c r="U652" s="1" t="s">
        <v>24</v>
      </c>
      <c r="V652" s="1" t="s">
        <v>18502</v>
      </c>
      <c r="W652" s="1" t="s">
        <v>30</v>
      </c>
    </row>
    <row r="653" spans="1:23" x14ac:dyDescent="0.2">
      <c r="A653" s="2" t="str">
        <f>"573.13523"</f>
        <v>573.13523</v>
      </c>
      <c r="B653" s="1" t="s">
        <v>4051</v>
      </c>
      <c r="C653" s="1" t="s">
        <v>2380</v>
      </c>
      <c r="D653" s="1" t="s">
        <v>3399</v>
      </c>
      <c r="E653" s="1" t="s">
        <v>21</v>
      </c>
      <c r="F653" s="1" t="s">
        <v>20</v>
      </c>
      <c r="G653" s="1" t="s">
        <v>22</v>
      </c>
      <c r="H653" s="1" t="s">
        <v>22</v>
      </c>
      <c r="I653" s="1" t="s">
        <v>22</v>
      </c>
      <c r="J653" s="1" t="s">
        <v>22</v>
      </c>
      <c r="K653" s="1" t="s">
        <v>22</v>
      </c>
      <c r="L653" s="1" t="s">
        <v>21</v>
      </c>
      <c r="M653" s="1" t="s">
        <v>22</v>
      </c>
      <c r="N653" s="1" t="s">
        <v>23</v>
      </c>
      <c r="O653" s="1" t="s">
        <v>18506</v>
      </c>
      <c r="P653" s="1" t="s">
        <v>18502</v>
      </c>
      <c r="Q653" s="1" t="s">
        <v>34</v>
      </c>
      <c r="R653" s="1" t="s">
        <v>18505</v>
      </c>
      <c r="T653" s="1" t="s">
        <v>29</v>
      </c>
      <c r="U653" s="1" t="s">
        <v>18506</v>
      </c>
      <c r="V653" s="1" t="s">
        <v>24</v>
      </c>
      <c r="W653" s="1" t="s">
        <v>30</v>
      </c>
    </row>
    <row r="654" spans="1:23" x14ac:dyDescent="0.2">
      <c r="A654" s="2" t="str">
        <f>"573.13524"</f>
        <v>573.13524</v>
      </c>
      <c r="B654" s="1" t="s">
        <v>4052</v>
      </c>
      <c r="C654" s="1" t="s">
        <v>2381</v>
      </c>
      <c r="D654" s="1" t="s">
        <v>3399</v>
      </c>
      <c r="E654" s="1" t="s">
        <v>18510</v>
      </c>
      <c r="F654" s="1" t="s">
        <v>20</v>
      </c>
      <c r="G654" s="1" t="s">
        <v>22</v>
      </c>
      <c r="H654" s="1" t="s">
        <v>22</v>
      </c>
      <c r="I654" s="1" t="s">
        <v>22</v>
      </c>
      <c r="J654" s="1" t="s">
        <v>22</v>
      </c>
      <c r="K654" s="1" t="s">
        <v>22</v>
      </c>
      <c r="L654" s="1" t="s">
        <v>21</v>
      </c>
      <c r="M654" s="1" t="s">
        <v>22</v>
      </c>
      <c r="N654" s="1" t="s">
        <v>23</v>
      </c>
      <c r="O654" s="1" t="s">
        <v>41</v>
      </c>
      <c r="P654" s="1" t="s">
        <v>18502</v>
      </c>
      <c r="Q654" s="1" t="s">
        <v>34</v>
      </c>
      <c r="R654" s="1" t="s">
        <v>18506</v>
      </c>
      <c r="T654" s="1" t="s">
        <v>29</v>
      </c>
      <c r="U654" s="1" t="s">
        <v>18506</v>
      </c>
      <c r="V654" s="1" t="s">
        <v>24</v>
      </c>
      <c r="W654" s="1" t="s">
        <v>30</v>
      </c>
    </row>
    <row r="655" spans="1:23" x14ac:dyDescent="0.2">
      <c r="A655" s="2" t="str">
        <f>"573.13525"</f>
        <v>573.13525</v>
      </c>
      <c r="B655" s="1" t="s">
        <v>4053</v>
      </c>
      <c r="C655" s="1" t="s">
        <v>2382</v>
      </c>
      <c r="D655" s="1" t="s">
        <v>3399</v>
      </c>
      <c r="E655" s="1" t="s">
        <v>18509</v>
      </c>
      <c r="F655" s="1" t="s">
        <v>20</v>
      </c>
      <c r="G655" s="1" t="s">
        <v>22</v>
      </c>
      <c r="H655" s="1" t="s">
        <v>22</v>
      </c>
      <c r="I655" s="1" t="s">
        <v>22</v>
      </c>
      <c r="J655" s="1" t="s">
        <v>22</v>
      </c>
      <c r="K655" s="1" t="s">
        <v>22</v>
      </c>
      <c r="L655" s="1" t="s">
        <v>21</v>
      </c>
      <c r="M655" s="1" t="s">
        <v>22</v>
      </c>
      <c r="N655" s="1" t="s">
        <v>23</v>
      </c>
      <c r="O655" s="1" t="s">
        <v>18506</v>
      </c>
      <c r="P655" s="1" t="s">
        <v>18506</v>
      </c>
      <c r="Q655" s="1" t="s">
        <v>34</v>
      </c>
      <c r="R655" s="1" t="s">
        <v>18506</v>
      </c>
      <c r="T655" s="1" t="s">
        <v>29</v>
      </c>
      <c r="U655" s="1" t="s">
        <v>18506</v>
      </c>
      <c r="V655" s="1" t="s">
        <v>24</v>
      </c>
      <c r="W655" s="1" t="s">
        <v>30</v>
      </c>
    </row>
    <row r="656" spans="1:23" x14ac:dyDescent="0.2">
      <c r="A656" s="2" t="str">
        <f>"573.13526"</f>
        <v>573.13526</v>
      </c>
      <c r="B656" s="1" t="s">
        <v>4054</v>
      </c>
      <c r="C656" s="1" t="s">
        <v>2383</v>
      </c>
      <c r="D656" s="1" t="s">
        <v>3399</v>
      </c>
      <c r="E656" s="1" t="s">
        <v>40</v>
      </c>
      <c r="F656" s="1" t="s">
        <v>20</v>
      </c>
      <c r="G656" s="1" t="s">
        <v>22</v>
      </c>
      <c r="H656" s="1" t="s">
        <v>22</v>
      </c>
      <c r="I656" s="1" t="s">
        <v>22</v>
      </c>
      <c r="J656" s="1" t="s">
        <v>22</v>
      </c>
      <c r="K656" s="1" t="s">
        <v>22</v>
      </c>
      <c r="L656" s="1" t="s">
        <v>21</v>
      </c>
      <c r="M656" s="1" t="s">
        <v>22</v>
      </c>
      <c r="N656" s="1" t="s">
        <v>23</v>
      </c>
      <c r="O656" s="1" t="s">
        <v>18502</v>
      </c>
      <c r="P656" s="1" t="s">
        <v>24</v>
      </c>
      <c r="Q656" s="1" t="s">
        <v>34</v>
      </c>
      <c r="R656" s="1" t="s">
        <v>24</v>
      </c>
      <c r="S656" s="1" t="s">
        <v>32</v>
      </c>
      <c r="T656" s="1" t="s">
        <v>29</v>
      </c>
      <c r="U656" s="1" t="s">
        <v>24</v>
      </c>
      <c r="V656" s="1" t="s">
        <v>41</v>
      </c>
      <c r="W656" s="1" t="s">
        <v>30</v>
      </c>
    </row>
    <row r="657" spans="1:23" x14ac:dyDescent="0.2">
      <c r="A657" s="2" t="str">
        <f>"573.13527"</f>
        <v>573.13527</v>
      </c>
      <c r="B657" s="1" t="s">
        <v>4055</v>
      </c>
      <c r="C657" s="1" t="s">
        <v>2384</v>
      </c>
      <c r="D657" s="1" t="s">
        <v>3399</v>
      </c>
      <c r="E657" s="1" t="s">
        <v>40</v>
      </c>
      <c r="F657" s="1" t="s">
        <v>20</v>
      </c>
      <c r="G657" s="1" t="s">
        <v>18502</v>
      </c>
      <c r="H657" s="1" t="s">
        <v>22</v>
      </c>
      <c r="I657" s="1" t="s">
        <v>18502</v>
      </c>
      <c r="J657" s="1" t="s">
        <v>19</v>
      </c>
      <c r="K657" s="1" t="s">
        <v>18502</v>
      </c>
      <c r="L657" s="1" t="s">
        <v>21</v>
      </c>
      <c r="M657" s="1" t="s">
        <v>22</v>
      </c>
      <c r="N657" s="1" t="s">
        <v>31</v>
      </c>
      <c r="O657" s="1" t="s">
        <v>24</v>
      </c>
      <c r="P657" s="1" t="s">
        <v>26</v>
      </c>
      <c r="Q657" s="1" t="s">
        <v>26</v>
      </c>
      <c r="R657" s="1" t="s">
        <v>26</v>
      </c>
      <c r="S657" s="1" t="s">
        <v>32</v>
      </c>
      <c r="T657" s="1" t="s">
        <v>18515</v>
      </c>
      <c r="U657" s="1" t="s">
        <v>41</v>
      </c>
      <c r="V657" s="1" t="s">
        <v>24</v>
      </c>
      <c r="W657" s="1" t="s">
        <v>30</v>
      </c>
    </row>
    <row r="658" spans="1:23" x14ac:dyDescent="0.2">
      <c r="A658" s="2" t="str">
        <f>"573.13528"</f>
        <v>573.13528</v>
      </c>
      <c r="B658" s="1" t="s">
        <v>4056</v>
      </c>
      <c r="C658" s="1" t="s">
        <v>2385</v>
      </c>
      <c r="D658" s="1" t="s">
        <v>3399</v>
      </c>
      <c r="E658" s="1" t="s">
        <v>18510</v>
      </c>
      <c r="F658" s="1" t="s">
        <v>36</v>
      </c>
      <c r="G658" s="1" t="s">
        <v>22</v>
      </c>
      <c r="H658" s="1" t="s">
        <v>22</v>
      </c>
      <c r="I658" s="1" t="s">
        <v>18506</v>
      </c>
      <c r="J658" s="1" t="s">
        <v>18502</v>
      </c>
      <c r="K658" s="1" t="s">
        <v>22</v>
      </c>
      <c r="L658" s="1" t="s">
        <v>18509</v>
      </c>
      <c r="M658" s="1" t="s">
        <v>22</v>
      </c>
      <c r="N658" s="1" t="s">
        <v>23</v>
      </c>
      <c r="O658" s="1" t="s">
        <v>41</v>
      </c>
      <c r="P658" s="1" t="s">
        <v>26</v>
      </c>
      <c r="Q658" s="1" t="s">
        <v>34</v>
      </c>
      <c r="R658" s="1" t="s">
        <v>26</v>
      </c>
      <c r="T658" s="1" t="s">
        <v>39</v>
      </c>
      <c r="U658" s="1" t="s">
        <v>18506</v>
      </c>
      <c r="V658" s="1" t="s">
        <v>24</v>
      </c>
      <c r="W658" s="1" t="s">
        <v>42</v>
      </c>
    </row>
    <row r="659" spans="1:23" x14ac:dyDescent="0.2">
      <c r="A659" s="2" t="str">
        <f>"573.13529"</f>
        <v>573.13529</v>
      </c>
      <c r="B659" s="1" t="s">
        <v>4057</v>
      </c>
      <c r="C659" s="1" t="s">
        <v>2386</v>
      </c>
      <c r="D659" s="1" t="s">
        <v>3399</v>
      </c>
      <c r="E659" s="1" t="s">
        <v>18509</v>
      </c>
      <c r="F659" s="1" t="s">
        <v>36</v>
      </c>
      <c r="G659" s="1" t="s">
        <v>22</v>
      </c>
      <c r="H659" s="1" t="s">
        <v>22</v>
      </c>
      <c r="I659" s="1" t="s">
        <v>18506</v>
      </c>
      <c r="J659" s="1" t="s">
        <v>18502</v>
      </c>
      <c r="K659" s="1" t="s">
        <v>22</v>
      </c>
      <c r="L659" s="1" t="s">
        <v>18510</v>
      </c>
      <c r="M659" s="1" t="s">
        <v>22</v>
      </c>
      <c r="N659" s="1" t="s">
        <v>23</v>
      </c>
      <c r="O659" s="1" t="s">
        <v>18506</v>
      </c>
      <c r="P659" s="1" t="s">
        <v>26</v>
      </c>
      <c r="Q659" s="1" t="s">
        <v>34</v>
      </c>
      <c r="R659" s="1" t="s">
        <v>26</v>
      </c>
      <c r="S659" s="1" t="s">
        <v>28</v>
      </c>
      <c r="T659" s="1" t="s">
        <v>37</v>
      </c>
      <c r="U659" s="1" t="s">
        <v>18506</v>
      </c>
      <c r="V659" s="1" t="s">
        <v>24</v>
      </c>
      <c r="W659" s="1" t="s">
        <v>30</v>
      </c>
    </row>
    <row r="660" spans="1:23" x14ac:dyDescent="0.2">
      <c r="A660" s="2" t="str">
        <f>"573.13530"</f>
        <v>573.13530</v>
      </c>
      <c r="B660" s="1" t="s">
        <v>4058</v>
      </c>
      <c r="C660" s="1" t="s">
        <v>2387</v>
      </c>
      <c r="D660" s="1" t="s">
        <v>3399</v>
      </c>
      <c r="E660" s="1" t="s">
        <v>18510</v>
      </c>
      <c r="F660" s="1" t="s">
        <v>20</v>
      </c>
      <c r="G660" s="1" t="s">
        <v>22</v>
      </c>
      <c r="H660" s="1" t="s">
        <v>22</v>
      </c>
      <c r="I660" s="1" t="s">
        <v>26</v>
      </c>
      <c r="J660" s="1" t="s">
        <v>22</v>
      </c>
      <c r="K660" s="1" t="s">
        <v>22</v>
      </c>
      <c r="L660" s="1" t="s">
        <v>21</v>
      </c>
      <c r="M660" s="1" t="s">
        <v>22</v>
      </c>
      <c r="N660" s="1" t="s">
        <v>23</v>
      </c>
      <c r="O660" s="1" t="s">
        <v>24</v>
      </c>
      <c r="P660" s="1" t="s">
        <v>18505</v>
      </c>
      <c r="Q660" s="1" t="s">
        <v>34</v>
      </c>
      <c r="R660" s="1" t="s">
        <v>18506</v>
      </c>
      <c r="T660" s="1" t="s">
        <v>29</v>
      </c>
      <c r="U660" s="1" t="s">
        <v>18506</v>
      </c>
      <c r="V660" s="1" t="s">
        <v>24</v>
      </c>
      <c r="W660" s="1" t="s">
        <v>30</v>
      </c>
    </row>
    <row r="661" spans="1:23" x14ac:dyDescent="0.2">
      <c r="A661" s="2" t="str">
        <f>"573.13531"</f>
        <v>573.13531</v>
      </c>
      <c r="B661" s="1" t="s">
        <v>4059</v>
      </c>
      <c r="C661" s="1" t="s">
        <v>2388</v>
      </c>
      <c r="D661" s="1" t="s">
        <v>3399</v>
      </c>
      <c r="E661" s="1" t="s">
        <v>21</v>
      </c>
      <c r="F661" s="1" t="s">
        <v>20</v>
      </c>
      <c r="G661" s="1" t="s">
        <v>22</v>
      </c>
      <c r="H661" s="1" t="s">
        <v>22</v>
      </c>
      <c r="I661" s="1" t="s">
        <v>22</v>
      </c>
      <c r="J661" s="1" t="s">
        <v>22</v>
      </c>
      <c r="K661" s="1" t="s">
        <v>22</v>
      </c>
      <c r="L661" s="1" t="s">
        <v>21</v>
      </c>
      <c r="M661" s="1" t="s">
        <v>22</v>
      </c>
      <c r="N661" s="1" t="s">
        <v>23</v>
      </c>
      <c r="O661" s="1" t="s">
        <v>18506</v>
      </c>
      <c r="P661" s="1" t="s">
        <v>24</v>
      </c>
      <c r="Q661" s="1" t="s">
        <v>34</v>
      </c>
      <c r="R661" s="1" t="s">
        <v>24</v>
      </c>
      <c r="T661" s="1" t="s">
        <v>29</v>
      </c>
      <c r="U661" s="1" t="s">
        <v>18506</v>
      </c>
      <c r="V661" s="1" t="s">
        <v>24</v>
      </c>
      <c r="W661" s="1" t="s">
        <v>30</v>
      </c>
    </row>
    <row r="662" spans="1:23" x14ac:dyDescent="0.2">
      <c r="A662" s="2" t="str">
        <f>"573.13532"</f>
        <v>573.13532</v>
      </c>
      <c r="B662" s="1" t="s">
        <v>4060</v>
      </c>
      <c r="C662" s="1" t="s">
        <v>2389</v>
      </c>
      <c r="D662" s="1" t="s">
        <v>3399</v>
      </c>
      <c r="E662" s="1" t="s">
        <v>40</v>
      </c>
      <c r="F662" s="1" t="s">
        <v>20</v>
      </c>
      <c r="G662" s="1" t="s">
        <v>22</v>
      </c>
      <c r="H662" s="1" t="s">
        <v>22</v>
      </c>
      <c r="I662" s="1" t="s">
        <v>22</v>
      </c>
      <c r="J662" s="1" t="s">
        <v>19</v>
      </c>
      <c r="K662" s="1" t="s">
        <v>22</v>
      </c>
      <c r="L662" s="1" t="s">
        <v>21</v>
      </c>
      <c r="M662" s="1" t="s">
        <v>22</v>
      </c>
      <c r="N662" s="1" t="s">
        <v>23</v>
      </c>
      <c r="O662" s="1" t="s">
        <v>24</v>
      </c>
      <c r="P662" s="1" t="s">
        <v>26</v>
      </c>
      <c r="Q662" s="1" t="s">
        <v>26</v>
      </c>
      <c r="R662" s="1" t="s">
        <v>26</v>
      </c>
      <c r="S662" s="1" t="s">
        <v>28</v>
      </c>
      <c r="T662" s="1" t="s">
        <v>39</v>
      </c>
      <c r="U662" s="1" t="s">
        <v>41</v>
      </c>
      <c r="V662" s="1" t="s">
        <v>24</v>
      </c>
      <c r="W662" s="1" t="s">
        <v>30</v>
      </c>
    </row>
    <row r="663" spans="1:23" x14ac:dyDescent="0.2">
      <c r="A663" s="2" t="str">
        <f>"573.13533"</f>
        <v>573.13533</v>
      </c>
      <c r="B663" s="1" t="s">
        <v>4061</v>
      </c>
      <c r="C663" s="1" t="s">
        <v>2390</v>
      </c>
      <c r="D663" s="1" t="s">
        <v>3399</v>
      </c>
      <c r="E663" s="1" t="s">
        <v>40</v>
      </c>
      <c r="F663" s="1" t="s">
        <v>20</v>
      </c>
      <c r="G663" s="1" t="s">
        <v>22</v>
      </c>
      <c r="H663" s="1" t="s">
        <v>22</v>
      </c>
      <c r="I663" s="1" t="s">
        <v>22</v>
      </c>
      <c r="J663" s="1" t="s">
        <v>18502</v>
      </c>
      <c r="K663" s="1" t="s">
        <v>22</v>
      </c>
      <c r="L663" s="1" t="s">
        <v>21</v>
      </c>
      <c r="M663" s="1" t="s">
        <v>22</v>
      </c>
      <c r="N663" s="1" t="s">
        <v>23</v>
      </c>
      <c r="O663" s="1" t="s">
        <v>24</v>
      </c>
      <c r="P663" s="1" t="s">
        <v>26</v>
      </c>
      <c r="Q663" s="1" t="s">
        <v>34</v>
      </c>
      <c r="R663" s="1" t="s">
        <v>26</v>
      </c>
      <c r="S663" s="1" t="s">
        <v>28</v>
      </c>
      <c r="T663" s="1" t="s">
        <v>29</v>
      </c>
      <c r="U663" s="1" t="s">
        <v>24</v>
      </c>
      <c r="V663" s="1" t="s">
        <v>41</v>
      </c>
      <c r="W663" s="1" t="s">
        <v>30</v>
      </c>
    </row>
    <row r="664" spans="1:23" x14ac:dyDescent="0.2">
      <c r="A664" s="2" t="str">
        <f>"573.13534"</f>
        <v>573.13534</v>
      </c>
      <c r="B664" s="1" t="s">
        <v>4062</v>
      </c>
      <c r="C664" s="1" t="s">
        <v>2391</v>
      </c>
      <c r="D664" s="1" t="s">
        <v>3399</v>
      </c>
      <c r="E664" s="1" t="s">
        <v>40</v>
      </c>
      <c r="F664" s="1" t="s">
        <v>20</v>
      </c>
      <c r="G664" s="1" t="s">
        <v>18506</v>
      </c>
      <c r="H664" s="1" t="s">
        <v>22</v>
      </c>
      <c r="J664" s="1" t="s">
        <v>22</v>
      </c>
      <c r="K664" s="1" t="s">
        <v>22</v>
      </c>
      <c r="L664" s="1" t="s">
        <v>21</v>
      </c>
      <c r="M664" s="1" t="s">
        <v>22</v>
      </c>
      <c r="N664" s="1" t="s">
        <v>23</v>
      </c>
      <c r="O664" s="1" t="s">
        <v>41</v>
      </c>
      <c r="P664" s="1" t="s">
        <v>26</v>
      </c>
      <c r="Q664" s="1" t="s">
        <v>34</v>
      </c>
      <c r="R664" s="1" t="s">
        <v>26</v>
      </c>
      <c r="S664" s="1" t="s">
        <v>28</v>
      </c>
      <c r="T664" s="1" t="s">
        <v>38</v>
      </c>
      <c r="U664" s="1" t="s">
        <v>24</v>
      </c>
      <c r="V664" s="1" t="s">
        <v>18502</v>
      </c>
      <c r="W664" s="1" t="s">
        <v>30</v>
      </c>
    </row>
    <row r="665" spans="1:23" x14ac:dyDescent="0.2">
      <c r="A665" s="2" t="str">
        <f>"573.13535"</f>
        <v>573.13535</v>
      </c>
      <c r="B665" s="1" t="s">
        <v>4063</v>
      </c>
      <c r="C665" s="1" t="s">
        <v>2392</v>
      </c>
      <c r="D665" s="1" t="s">
        <v>3399</v>
      </c>
      <c r="E665" s="1" t="s">
        <v>40</v>
      </c>
      <c r="F665" s="1" t="s">
        <v>20</v>
      </c>
      <c r="G665" s="1" t="s">
        <v>22</v>
      </c>
      <c r="H665" s="1" t="s">
        <v>22</v>
      </c>
      <c r="I665" s="1" t="s">
        <v>22</v>
      </c>
      <c r="J665" s="1" t="s">
        <v>22</v>
      </c>
      <c r="K665" s="1" t="s">
        <v>22</v>
      </c>
      <c r="L665" s="1" t="s">
        <v>21</v>
      </c>
      <c r="M665" s="1" t="s">
        <v>22</v>
      </c>
      <c r="N665" s="1" t="s">
        <v>23</v>
      </c>
      <c r="O665" s="1" t="s">
        <v>41</v>
      </c>
      <c r="P665" s="1" t="s">
        <v>24</v>
      </c>
      <c r="Q665" s="1" t="s">
        <v>34</v>
      </c>
      <c r="R665" s="1" t="s">
        <v>24</v>
      </c>
      <c r="S665" s="1" t="s">
        <v>28</v>
      </c>
      <c r="T665" s="1" t="s">
        <v>29</v>
      </c>
      <c r="U665" s="1" t="s">
        <v>24</v>
      </c>
      <c r="V665" s="1" t="s">
        <v>18502</v>
      </c>
      <c r="W665" s="1" t="s">
        <v>30</v>
      </c>
    </row>
    <row r="666" spans="1:23" x14ac:dyDescent="0.2">
      <c r="A666" s="2" t="str">
        <f>"573.13537"</f>
        <v>573.13537</v>
      </c>
      <c r="B666" s="1" t="s">
        <v>4064</v>
      </c>
      <c r="C666" s="1" t="s">
        <v>2393</v>
      </c>
      <c r="D666" s="1" t="s">
        <v>3399</v>
      </c>
      <c r="E666" s="1" t="s">
        <v>40</v>
      </c>
      <c r="F666" s="1" t="s">
        <v>20</v>
      </c>
      <c r="G666" s="1" t="s">
        <v>22</v>
      </c>
      <c r="H666" s="1" t="s">
        <v>22</v>
      </c>
      <c r="J666" s="1" t="s">
        <v>22</v>
      </c>
      <c r="K666" s="1" t="s">
        <v>22</v>
      </c>
      <c r="L666" s="1" t="s">
        <v>21</v>
      </c>
      <c r="M666" s="1" t="s">
        <v>22</v>
      </c>
      <c r="N666" s="1" t="s">
        <v>23</v>
      </c>
      <c r="O666" s="1" t="s">
        <v>24</v>
      </c>
      <c r="P666" s="1" t="s">
        <v>26</v>
      </c>
      <c r="Q666" s="1" t="s">
        <v>34</v>
      </c>
      <c r="R666" s="1" t="s">
        <v>26</v>
      </c>
      <c r="S666" s="1" t="s">
        <v>28</v>
      </c>
      <c r="T666" s="1" t="s">
        <v>29</v>
      </c>
      <c r="U666" s="1" t="s">
        <v>24</v>
      </c>
      <c r="V666" s="1" t="s">
        <v>18502</v>
      </c>
      <c r="W666" s="1" t="s">
        <v>42</v>
      </c>
    </row>
    <row r="667" spans="1:23" x14ac:dyDescent="0.2">
      <c r="A667" s="2" t="str">
        <f>"573.13538"</f>
        <v>573.13538</v>
      </c>
      <c r="B667" s="1" t="s">
        <v>4065</v>
      </c>
      <c r="C667" s="1" t="s">
        <v>2394</v>
      </c>
      <c r="D667" s="1" t="s">
        <v>3399</v>
      </c>
      <c r="E667" s="1" t="s">
        <v>40</v>
      </c>
      <c r="F667" s="1" t="s">
        <v>20</v>
      </c>
      <c r="G667" s="1" t="s">
        <v>22</v>
      </c>
      <c r="H667" s="1" t="s">
        <v>22</v>
      </c>
      <c r="I667" s="1" t="s">
        <v>22</v>
      </c>
      <c r="J667" s="1" t="s">
        <v>18510</v>
      </c>
      <c r="K667" s="1" t="s">
        <v>22</v>
      </c>
      <c r="L667" s="1" t="s">
        <v>21</v>
      </c>
      <c r="M667" s="1" t="s">
        <v>22</v>
      </c>
      <c r="N667" s="1" t="s">
        <v>23</v>
      </c>
      <c r="O667" s="1" t="s">
        <v>24</v>
      </c>
      <c r="P667" s="1" t="s">
        <v>26</v>
      </c>
      <c r="Q667" s="1" t="s">
        <v>34</v>
      </c>
      <c r="R667" s="1" t="s">
        <v>26</v>
      </c>
      <c r="T667" s="1" t="s">
        <v>29</v>
      </c>
      <c r="U667" s="1" t="s">
        <v>18502</v>
      </c>
      <c r="V667" s="1" t="s">
        <v>18502</v>
      </c>
      <c r="W667" s="1" t="s">
        <v>18519</v>
      </c>
    </row>
    <row r="668" spans="1:23" x14ac:dyDescent="0.2">
      <c r="A668" s="2" t="str">
        <f>"573.13539"</f>
        <v>573.13539</v>
      </c>
      <c r="B668" s="1" t="s">
        <v>4066</v>
      </c>
      <c r="C668" s="1" t="s">
        <v>2395</v>
      </c>
      <c r="D668" s="1" t="s">
        <v>3399</v>
      </c>
      <c r="E668" s="1" t="s">
        <v>40</v>
      </c>
      <c r="F668" s="1" t="s">
        <v>20</v>
      </c>
      <c r="G668" s="1" t="s">
        <v>22</v>
      </c>
      <c r="H668" s="1" t="s">
        <v>22</v>
      </c>
      <c r="I668" s="1" t="s">
        <v>22</v>
      </c>
      <c r="J668" s="1" t="s">
        <v>22</v>
      </c>
      <c r="K668" s="1" t="s">
        <v>22</v>
      </c>
      <c r="L668" s="1" t="s">
        <v>21</v>
      </c>
      <c r="M668" s="1" t="s">
        <v>22</v>
      </c>
      <c r="N668" s="1" t="s">
        <v>23</v>
      </c>
      <c r="O668" s="1" t="s">
        <v>24</v>
      </c>
      <c r="P668" s="1" t="s">
        <v>26</v>
      </c>
      <c r="Q668" s="1" t="s">
        <v>34</v>
      </c>
      <c r="R668" s="1" t="s">
        <v>26</v>
      </c>
      <c r="S668" s="1" t="s">
        <v>28</v>
      </c>
      <c r="T668" s="1" t="s">
        <v>29</v>
      </c>
      <c r="U668" s="1" t="s">
        <v>24</v>
      </c>
      <c r="V668" s="1" t="s">
        <v>41</v>
      </c>
      <c r="W668" s="1" t="s">
        <v>30</v>
      </c>
    </row>
    <row r="669" spans="1:23" x14ac:dyDescent="0.2">
      <c r="A669" s="2" t="str">
        <f>"573.13540"</f>
        <v>573.13540</v>
      </c>
      <c r="B669" s="1" t="s">
        <v>4067</v>
      </c>
      <c r="C669" s="1" t="s">
        <v>2396</v>
      </c>
      <c r="D669" s="1" t="s">
        <v>3399</v>
      </c>
      <c r="E669" s="1" t="s">
        <v>40</v>
      </c>
      <c r="F669" s="1" t="s">
        <v>20</v>
      </c>
      <c r="G669" s="1" t="s">
        <v>22</v>
      </c>
      <c r="H669" s="1" t="s">
        <v>22</v>
      </c>
      <c r="I669" s="1" t="s">
        <v>22</v>
      </c>
      <c r="J669" s="1" t="s">
        <v>22</v>
      </c>
      <c r="K669" s="1" t="s">
        <v>22</v>
      </c>
      <c r="L669" s="1" t="s">
        <v>21</v>
      </c>
      <c r="M669" s="1" t="s">
        <v>22</v>
      </c>
      <c r="N669" s="1" t="s">
        <v>23</v>
      </c>
      <c r="O669" s="1" t="s">
        <v>24</v>
      </c>
      <c r="P669" s="1" t="s">
        <v>26</v>
      </c>
      <c r="Q669" s="1" t="s">
        <v>34</v>
      </c>
      <c r="R669" s="1" t="s">
        <v>26</v>
      </c>
      <c r="T669" s="1" t="s">
        <v>29</v>
      </c>
      <c r="U669" s="1" t="s">
        <v>24</v>
      </c>
      <c r="V669" s="1" t="s">
        <v>24</v>
      </c>
      <c r="W669" s="1" t="s">
        <v>42</v>
      </c>
    </row>
    <row r="670" spans="1:23" x14ac:dyDescent="0.2">
      <c r="A670" s="2" t="str">
        <f>"573.13541"</f>
        <v>573.13541</v>
      </c>
      <c r="B670" s="1" t="s">
        <v>4068</v>
      </c>
      <c r="C670" s="1" t="s">
        <v>2397</v>
      </c>
      <c r="D670" s="1" t="s">
        <v>3399</v>
      </c>
      <c r="E670" s="1" t="s">
        <v>18509</v>
      </c>
      <c r="F670" s="1" t="s">
        <v>36</v>
      </c>
      <c r="G670" s="1" t="s">
        <v>22</v>
      </c>
      <c r="H670" s="1" t="s">
        <v>22</v>
      </c>
      <c r="I670" s="1" t="s">
        <v>18506</v>
      </c>
      <c r="J670" s="1" t="s">
        <v>18510</v>
      </c>
      <c r="K670" s="1" t="s">
        <v>22</v>
      </c>
      <c r="L670" s="1" t="s">
        <v>18510</v>
      </c>
      <c r="M670" s="1" t="s">
        <v>22</v>
      </c>
      <c r="N670" s="1" t="s">
        <v>23</v>
      </c>
      <c r="O670" s="1" t="s">
        <v>41</v>
      </c>
      <c r="P670" s="1" t="s">
        <v>26</v>
      </c>
      <c r="Q670" s="1" t="s">
        <v>34</v>
      </c>
      <c r="R670" s="1" t="s">
        <v>26</v>
      </c>
      <c r="S670" s="1" t="s">
        <v>28</v>
      </c>
      <c r="T670" s="1" t="s">
        <v>18516</v>
      </c>
      <c r="U670" s="1" t="s">
        <v>18506</v>
      </c>
      <c r="V670" s="1" t="s">
        <v>24</v>
      </c>
      <c r="W670" s="1" t="s">
        <v>30</v>
      </c>
    </row>
    <row r="671" spans="1:23" x14ac:dyDescent="0.2">
      <c r="A671" s="2" t="str">
        <f>"573.13542"</f>
        <v>573.13542</v>
      </c>
      <c r="B671" s="1" t="s">
        <v>4069</v>
      </c>
      <c r="C671" s="1" t="s">
        <v>2398</v>
      </c>
      <c r="D671" s="1" t="s">
        <v>3399</v>
      </c>
      <c r="E671" s="1" t="s">
        <v>40</v>
      </c>
      <c r="F671" s="1" t="s">
        <v>20</v>
      </c>
      <c r="G671" s="1" t="s">
        <v>22</v>
      </c>
      <c r="H671" s="1" t="s">
        <v>22</v>
      </c>
      <c r="I671" s="1" t="s">
        <v>22</v>
      </c>
      <c r="J671" s="1" t="s">
        <v>18510</v>
      </c>
      <c r="K671" s="1" t="s">
        <v>22</v>
      </c>
      <c r="L671" s="1" t="s">
        <v>21</v>
      </c>
      <c r="M671" s="1" t="s">
        <v>22</v>
      </c>
      <c r="N671" s="1" t="s">
        <v>23</v>
      </c>
      <c r="O671" s="1" t="s">
        <v>24</v>
      </c>
      <c r="P671" s="1" t="s">
        <v>26</v>
      </c>
      <c r="Q671" s="1" t="s">
        <v>34</v>
      </c>
      <c r="R671" s="1" t="s">
        <v>26</v>
      </c>
      <c r="S671" s="1" t="s">
        <v>28</v>
      </c>
      <c r="T671" s="1" t="s">
        <v>38</v>
      </c>
      <c r="U671" s="1" t="s">
        <v>24</v>
      </c>
      <c r="V671" s="1" t="s">
        <v>24</v>
      </c>
      <c r="W671" s="1" t="s">
        <v>30</v>
      </c>
    </row>
    <row r="672" spans="1:23" x14ac:dyDescent="0.2">
      <c r="A672" s="2" t="str">
        <f>"573.13543"</f>
        <v>573.13543</v>
      </c>
      <c r="B672" s="1" t="s">
        <v>4070</v>
      </c>
      <c r="C672" s="1" t="s">
        <v>2399</v>
      </c>
      <c r="D672" s="1" t="s">
        <v>3399</v>
      </c>
      <c r="E672" s="1" t="s">
        <v>18509</v>
      </c>
      <c r="F672" s="1" t="s">
        <v>20</v>
      </c>
      <c r="G672" s="1" t="s">
        <v>22</v>
      </c>
      <c r="H672" s="1" t="s">
        <v>22</v>
      </c>
      <c r="I672" s="1" t="s">
        <v>22</v>
      </c>
      <c r="J672" s="1" t="s">
        <v>22</v>
      </c>
      <c r="K672" s="1" t="s">
        <v>22</v>
      </c>
      <c r="L672" s="1" t="s">
        <v>21</v>
      </c>
      <c r="M672" s="1" t="s">
        <v>22</v>
      </c>
      <c r="N672" s="1" t="s">
        <v>23</v>
      </c>
      <c r="O672" s="1" t="s">
        <v>18506</v>
      </c>
      <c r="P672" s="1" t="s">
        <v>24</v>
      </c>
      <c r="Q672" s="1" t="s">
        <v>34</v>
      </c>
      <c r="R672" s="1" t="s">
        <v>18506</v>
      </c>
      <c r="T672" s="1" t="s">
        <v>29</v>
      </c>
      <c r="U672" s="1" t="s">
        <v>18506</v>
      </c>
      <c r="V672" s="1" t="s">
        <v>24</v>
      </c>
      <c r="W672" s="1" t="s">
        <v>30</v>
      </c>
    </row>
    <row r="673" spans="1:23" x14ac:dyDescent="0.2">
      <c r="A673" s="2" t="str">
        <f>"573.13544"</f>
        <v>573.13544</v>
      </c>
      <c r="B673" s="1" t="s">
        <v>4071</v>
      </c>
      <c r="C673" s="1" t="s">
        <v>2400</v>
      </c>
      <c r="D673" s="1" t="s">
        <v>3399</v>
      </c>
      <c r="E673" s="1" t="s">
        <v>40</v>
      </c>
      <c r="F673" s="1" t="s">
        <v>20</v>
      </c>
      <c r="G673" s="1" t="s">
        <v>22</v>
      </c>
      <c r="H673" s="1" t="s">
        <v>22</v>
      </c>
      <c r="I673" s="1" t="s">
        <v>22</v>
      </c>
      <c r="J673" s="1" t="s">
        <v>22</v>
      </c>
      <c r="K673" s="1" t="s">
        <v>22</v>
      </c>
      <c r="L673" s="1" t="s">
        <v>21</v>
      </c>
      <c r="M673" s="1" t="s">
        <v>22</v>
      </c>
      <c r="N673" s="1" t="s">
        <v>23</v>
      </c>
      <c r="O673" s="1" t="s">
        <v>24</v>
      </c>
      <c r="P673" s="1" t="s">
        <v>26</v>
      </c>
      <c r="Q673" s="1" t="s">
        <v>34</v>
      </c>
      <c r="R673" s="1" t="s">
        <v>18506</v>
      </c>
      <c r="S673" s="1" t="s">
        <v>28</v>
      </c>
      <c r="T673" s="1" t="s">
        <v>29</v>
      </c>
      <c r="U673" s="1" t="s">
        <v>24</v>
      </c>
      <c r="V673" s="1" t="s">
        <v>41</v>
      </c>
      <c r="W673" s="1" t="s">
        <v>30</v>
      </c>
    </row>
    <row r="674" spans="1:23" x14ac:dyDescent="0.2">
      <c r="A674" s="2" t="str">
        <f>"573.13545"</f>
        <v>573.13545</v>
      </c>
      <c r="B674" s="1" t="s">
        <v>4072</v>
      </c>
      <c r="C674" s="1" t="s">
        <v>2401</v>
      </c>
      <c r="D674" s="1" t="s">
        <v>3399</v>
      </c>
      <c r="E674" s="1" t="s">
        <v>40</v>
      </c>
      <c r="F674" s="1" t="s">
        <v>20</v>
      </c>
      <c r="G674" s="1" t="s">
        <v>18510</v>
      </c>
      <c r="H674" s="1" t="s">
        <v>22</v>
      </c>
      <c r="J674" s="1" t="s">
        <v>19</v>
      </c>
      <c r="K674" s="1" t="s">
        <v>22</v>
      </c>
      <c r="L674" s="1" t="s">
        <v>21</v>
      </c>
      <c r="M674" s="1" t="s">
        <v>22</v>
      </c>
      <c r="N674" s="1" t="s">
        <v>23</v>
      </c>
      <c r="O674" s="1" t="s">
        <v>24</v>
      </c>
      <c r="P674" s="1" t="s">
        <v>26</v>
      </c>
      <c r="Q674" s="1" t="s">
        <v>26</v>
      </c>
      <c r="R674" s="1" t="s">
        <v>26</v>
      </c>
      <c r="S674" s="1" t="s">
        <v>28</v>
      </c>
      <c r="T674" s="1" t="s">
        <v>39</v>
      </c>
      <c r="U674" s="1" t="s">
        <v>24</v>
      </c>
      <c r="V674" s="1" t="s">
        <v>24</v>
      </c>
      <c r="W674" s="1" t="s">
        <v>30</v>
      </c>
    </row>
    <row r="675" spans="1:23" x14ac:dyDescent="0.2">
      <c r="A675" s="2" t="str">
        <f>"573.13546"</f>
        <v>573.13546</v>
      </c>
      <c r="B675" s="1" t="s">
        <v>4073</v>
      </c>
      <c r="C675" s="1" t="s">
        <v>2402</v>
      </c>
      <c r="D675" s="1" t="s">
        <v>3399</v>
      </c>
      <c r="E675" s="1" t="s">
        <v>18509</v>
      </c>
      <c r="F675" s="1" t="s">
        <v>20</v>
      </c>
      <c r="G675" s="1" t="s">
        <v>22</v>
      </c>
      <c r="H675" s="1" t="s">
        <v>22</v>
      </c>
      <c r="I675" s="1" t="s">
        <v>18510</v>
      </c>
      <c r="J675" s="1" t="s">
        <v>18510</v>
      </c>
      <c r="K675" s="1" t="s">
        <v>22</v>
      </c>
      <c r="L675" s="1" t="s">
        <v>21</v>
      </c>
      <c r="M675" s="1" t="s">
        <v>22</v>
      </c>
      <c r="N675" s="1" t="s">
        <v>23</v>
      </c>
      <c r="O675" s="1" t="s">
        <v>18506</v>
      </c>
      <c r="P675" s="1" t="s">
        <v>26</v>
      </c>
      <c r="Q675" s="1" t="s">
        <v>34</v>
      </c>
      <c r="R675" s="1" t="s">
        <v>26</v>
      </c>
      <c r="T675" s="1" t="s">
        <v>29</v>
      </c>
      <c r="U675" s="1" t="s">
        <v>18502</v>
      </c>
      <c r="V675" s="1" t="s">
        <v>24</v>
      </c>
      <c r="W675" s="1" t="s">
        <v>30</v>
      </c>
    </row>
    <row r="676" spans="1:23" x14ac:dyDescent="0.2">
      <c r="A676" s="2" t="str">
        <f>"573.13547"</f>
        <v>573.13547</v>
      </c>
      <c r="B676" s="1" t="s">
        <v>4074</v>
      </c>
      <c r="C676" s="1" t="s">
        <v>2403</v>
      </c>
      <c r="D676" s="1" t="s">
        <v>3399</v>
      </c>
      <c r="E676" s="1" t="s">
        <v>40</v>
      </c>
      <c r="F676" s="1" t="s">
        <v>20</v>
      </c>
      <c r="G676" s="1" t="s">
        <v>22</v>
      </c>
      <c r="H676" s="1" t="s">
        <v>22</v>
      </c>
      <c r="I676" s="1" t="s">
        <v>18510</v>
      </c>
      <c r="J676" s="1" t="s">
        <v>22</v>
      </c>
      <c r="K676" s="1" t="s">
        <v>22</v>
      </c>
      <c r="L676" s="1" t="s">
        <v>21</v>
      </c>
      <c r="M676" s="1" t="s">
        <v>22</v>
      </c>
      <c r="N676" s="1" t="s">
        <v>23</v>
      </c>
      <c r="O676" s="1" t="s">
        <v>41</v>
      </c>
      <c r="P676" s="1" t="s">
        <v>26</v>
      </c>
      <c r="Q676" s="1" t="s">
        <v>34</v>
      </c>
      <c r="R676" s="1" t="s">
        <v>26</v>
      </c>
      <c r="S676" s="1" t="s">
        <v>28</v>
      </c>
      <c r="T676" s="1" t="s">
        <v>18515</v>
      </c>
      <c r="U676" s="1" t="s">
        <v>18506</v>
      </c>
      <c r="V676" s="1" t="s">
        <v>41</v>
      </c>
      <c r="W676" s="1" t="s">
        <v>42</v>
      </c>
    </row>
    <row r="677" spans="1:23" x14ac:dyDescent="0.2">
      <c r="A677" s="2" t="str">
        <f>"573.13548"</f>
        <v>573.13548</v>
      </c>
      <c r="B677" s="1" t="s">
        <v>4075</v>
      </c>
      <c r="C677" s="1" t="s">
        <v>2404</v>
      </c>
      <c r="D677" s="1" t="s">
        <v>3399</v>
      </c>
      <c r="E677" s="1" t="s">
        <v>40</v>
      </c>
      <c r="F677" s="1" t="s">
        <v>20</v>
      </c>
      <c r="G677" s="1" t="s">
        <v>22</v>
      </c>
      <c r="H677" s="1" t="s">
        <v>22</v>
      </c>
      <c r="I677" s="1" t="s">
        <v>26</v>
      </c>
      <c r="J677" s="1" t="s">
        <v>22</v>
      </c>
      <c r="K677" s="1" t="s">
        <v>22</v>
      </c>
      <c r="L677" s="1" t="s">
        <v>21</v>
      </c>
      <c r="M677" s="1" t="s">
        <v>22</v>
      </c>
      <c r="N677" s="1" t="s">
        <v>23</v>
      </c>
      <c r="O677" s="1" t="s">
        <v>24</v>
      </c>
      <c r="P677" s="1" t="s">
        <v>24</v>
      </c>
      <c r="Q677" s="1" t="s">
        <v>34</v>
      </c>
      <c r="R677" s="1" t="s">
        <v>24</v>
      </c>
      <c r="S677" s="1" t="s">
        <v>28</v>
      </c>
      <c r="T677" s="1" t="s">
        <v>29</v>
      </c>
      <c r="U677" s="1" t="s">
        <v>24</v>
      </c>
      <c r="V677" s="1" t="s">
        <v>41</v>
      </c>
      <c r="W677" s="1" t="s">
        <v>30</v>
      </c>
    </row>
    <row r="678" spans="1:23" x14ac:dyDescent="0.2">
      <c r="A678" s="2" t="str">
        <f>"573.13549"</f>
        <v>573.13549</v>
      </c>
      <c r="B678" s="1" t="s">
        <v>4076</v>
      </c>
      <c r="C678" s="1" t="s">
        <v>2405</v>
      </c>
      <c r="D678" s="1" t="s">
        <v>3399</v>
      </c>
      <c r="E678" s="1" t="s">
        <v>40</v>
      </c>
      <c r="F678" s="1" t="s">
        <v>20</v>
      </c>
      <c r="G678" s="1" t="s">
        <v>41</v>
      </c>
      <c r="H678" s="1" t="s">
        <v>22</v>
      </c>
      <c r="I678" s="1" t="s">
        <v>22</v>
      </c>
      <c r="J678" s="1" t="s">
        <v>22</v>
      </c>
      <c r="K678" s="1" t="s">
        <v>18507</v>
      </c>
      <c r="L678" s="1" t="s">
        <v>41</v>
      </c>
      <c r="M678" s="1" t="s">
        <v>22</v>
      </c>
      <c r="N678" s="1" t="s">
        <v>23</v>
      </c>
      <c r="O678" s="1" t="s">
        <v>24</v>
      </c>
      <c r="P678" s="1" t="s">
        <v>26</v>
      </c>
      <c r="Q678" s="1" t="s">
        <v>34</v>
      </c>
      <c r="R678" s="1" t="s">
        <v>26</v>
      </c>
      <c r="T678" s="1" t="s">
        <v>29</v>
      </c>
      <c r="U678" s="1" t="s">
        <v>24</v>
      </c>
      <c r="V678" s="1" t="s">
        <v>24</v>
      </c>
      <c r="W678" s="1" t="s">
        <v>30</v>
      </c>
    </row>
    <row r="679" spans="1:23" x14ac:dyDescent="0.2">
      <c r="A679" s="2" t="str">
        <f>"573.13550"</f>
        <v>573.13550</v>
      </c>
      <c r="B679" s="1" t="s">
        <v>4077</v>
      </c>
      <c r="C679" s="1" t="s">
        <v>2406</v>
      </c>
      <c r="D679" s="1" t="s">
        <v>3399</v>
      </c>
      <c r="E679" s="1" t="s">
        <v>40</v>
      </c>
      <c r="F679" s="1" t="s">
        <v>20</v>
      </c>
      <c r="G679" s="1" t="s">
        <v>22</v>
      </c>
      <c r="H679" s="1" t="s">
        <v>22</v>
      </c>
      <c r="I679" s="1" t="s">
        <v>22</v>
      </c>
      <c r="J679" s="1" t="s">
        <v>22</v>
      </c>
      <c r="K679" s="1" t="s">
        <v>22</v>
      </c>
      <c r="L679" s="1" t="s">
        <v>21</v>
      </c>
      <c r="M679" s="1" t="s">
        <v>22</v>
      </c>
      <c r="N679" s="1" t="s">
        <v>23</v>
      </c>
      <c r="O679" s="1" t="s">
        <v>41</v>
      </c>
      <c r="P679" s="1" t="s">
        <v>24</v>
      </c>
      <c r="Q679" s="1" t="s">
        <v>34</v>
      </c>
      <c r="R679" s="1" t="s">
        <v>24</v>
      </c>
      <c r="S679" s="1" t="s">
        <v>28</v>
      </c>
      <c r="T679" s="1" t="s">
        <v>29</v>
      </c>
      <c r="U679" s="1" t="s">
        <v>24</v>
      </c>
      <c r="V679" s="1" t="s">
        <v>41</v>
      </c>
      <c r="W679" s="1" t="s">
        <v>30</v>
      </c>
    </row>
    <row r="680" spans="1:23" x14ac:dyDescent="0.2">
      <c r="A680" s="2" t="str">
        <f>"573.13551"</f>
        <v>573.13551</v>
      </c>
      <c r="B680" s="1" t="s">
        <v>4078</v>
      </c>
      <c r="C680" s="1" t="s">
        <v>2407</v>
      </c>
      <c r="D680" s="1" t="s">
        <v>3399</v>
      </c>
      <c r="E680" s="1" t="s">
        <v>18509</v>
      </c>
      <c r="F680" s="1" t="s">
        <v>36</v>
      </c>
      <c r="G680" s="1" t="s">
        <v>22</v>
      </c>
      <c r="H680" s="1" t="s">
        <v>22</v>
      </c>
      <c r="I680" s="1" t="s">
        <v>18506</v>
      </c>
      <c r="J680" s="1" t="s">
        <v>18510</v>
      </c>
      <c r="K680" s="1" t="s">
        <v>22</v>
      </c>
      <c r="L680" s="1" t="s">
        <v>18509</v>
      </c>
      <c r="M680" s="1" t="s">
        <v>22</v>
      </c>
      <c r="N680" s="1" t="s">
        <v>23</v>
      </c>
      <c r="O680" s="1" t="s">
        <v>41</v>
      </c>
      <c r="P680" s="1" t="s">
        <v>26</v>
      </c>
      <c r="Q680" s="1" t="s">
        <v>34</v>
      </c>
      <c r="R680" s="1" t="s">
        <v>26</v>
      </c>
      <c r="S680" s="1" t="s">
        <v>28</v>
      </c>
      <c r="T680" s="1" t="s">
        <v>18515</v>
      </c>
      <c r="U680" s="1" t="s">
        <v>18506</v>
      </c>
      <c r="V680" s="1" t="s">
        <v>24</v>
      </c>
      <c r="W680" s="1" t="s">
        <v>30</v>
      </c>
    </row>
    <row r="681" spans="1:23" x14ac:dyDescent="0.2">
      <c r="A681" s="2" t="str">
        <f>"573.13552"</f>
        <v>573.13552</v>
      </c>
      <c r="B681" s="1" t="s">
        <v>4079</v>
      </c>
      <c r="C681" s="1" t="s">
        <v>2408</v>
      </c>
      <c r="D681" s="1" t="s">
        <v>3399</v>
      </c>
      <c r="E681" s="1" t="s">
        <v>40</v>
      </c>
      <c r="F681" s="1" t="s">
        <v>20</v>
      </c>
      <c r="G681" s="1" t="s">
        <v>22</v>
      </c>
      <c r="H681" s="1" t="s">
        <v>22</v>
      </c>
      <c r="I681" s="1" t="s">
        <v>26</v>
      </c>
      <c r="J681" s="1" t="s">
        <v>22</v>
      </c>
      <c r="K681" s="1" t="s">
        <v>22</v>
      </c>
      <c r="L681" s="1" t="s">
        <v>21</v>
      </c>
      <c r="M681" s="1" t="s">
        <v>22</v>
      </c>
      <c r="N681" s="1" t="s">
        <v>23</v>
      </c>
      <c r="O681" s="1" t="s">
        <v>24</v>
      </c>
      <c r="P681" s="1" t="s">
        <v>24</v>
      </c>
      <c r="Q681" s="1" t="s">
        <v>34</v>
      </c>
      <c r="R681" s="1" t="s">
        <v>24</v>
      </c>
      <c r="S681" s="1" t="s">
        <v>28</v>
      </c>
      <c r="T681" s="1" t="s">
        <v>29</v>
      </c>
      <c r="U681" s="1" t="s">
        <v>18506</v>
      </c>
      <c r="V681" s="1" t="s">
        <v>18502</v>
      </c>
      <c r="W681" s="1" t="s">
        <v>30</v>
      </c>
    </row>
    <row r="682" spans="1:23" x14ac:dyDescent="0.2">
      <c r="A682" s="2" t="str">
        <f>"573.13553"</f>
        <v>573.13553</v>
      </c>
      <c r="B682" s="1" t="s">
        <v>4080</v>
      </c>
      <c r="C682" s="1" t="s">
        <v>2409</v>
      </c>
      <c r="D682" s="1" t="s">
        <v>3399</v>
      </c>
      <c r="E682" s="1" t="s">
        <v>21</v>
      </c>
      <c r="F682" s="1" t="s">
        <v>20</v>
      </c>
      <c r="G682" s="1" t="s">
        <v>41</v>
      </c>
      <c r="H682" s="1" t="s">
        <v>22</v>
      </c>
      <c r="I682" s="1" t="s">
        <v>18510</v>
      </c>
      <c r="J682" s="1" t="s">
        <v>18510</v>
      </c>
      <c r="K682" s="1" t="s">
        <v>31</v>
      </c>
      <c r="L682" s="1" t="s">
        <v>21</v>
      </c>
      <c r="M682" s="1" t="s">
        <v>22</v>
      </c>
      <c r="N682" s="1" t="s">
        <v>23</v>
      </c>
      <c r="O682" s="1" t="s">
        <v>18502</v>
      </c>
      <c r="P682" s="1" t="s">
        <v>26</v>
      </c>
      <c r="Q682" s="1" t="s">
        <v>34</v>
      </c>
      <c r="R682" s="1" t="s">
        <v>26</v>
      </c>
      <c r="S682" s="1" t="s">
        <v>28</v>
      </c>
      <c r="T682" s="1" t="s">
        <v>29</v>
      </c>
      <c r="U682" s="1" t="s">
        <v>18502</v>
      </c>
      <c r="V682" s="1" t="s">
        <v>24</v>
      </c>
      <c r="W682" s="1" t="s">
        <v>42</v>
      </c>
    </row>
    <row r="683" spans="1:23" x14ac:dyDescent="0.2">
      <c r="A683" s="2" t="str">
        <f>"573.13554"</f>
        <v>573.13554</v>
      </c>
      <c r="B683" s="1" t="s">
        <v>4081</v>
      </c>
      <c r="C683" s="1" t="s">
        <v>2410</v>
      </c>
      <c r="D683" s="1" t="s">
        <v>3399</v>
      </c>
      <c r="E683" s="1" t="s">
        <v>40</v>
      </c>
      <c r="F683" s="1" t="s">
        <v>20</v>
      </c>
      <c r="G683" s="1" t="s">
        <v>22</v>
      </c>
      <c r="H683" s="1" t="s">
        <v>22</v>
      </c>
      <c r="I683" s="1" t="s">
        <v>22</v>
      </c>
      <c r="J683" s="1" t="s">
        <v>19</v>
      </c>
      <c r="K683" s="1" t="s">
        <v>18510</v>
      </c>
      <c r="L683" s="1" t="s">
        <v>21</v>
      </c>
      <c r="M683" s="1" t="s">
        <v>22</v>
      </c>
      <c r="N683" s="1" t="s">
        <v>18505</v>
      </c>
      <c r="O683" s="1" t="s">
        <v>24</v>
      </c>
      <c r="P683" s="1" t="s">
        <v>26</v>
      </c>
      <c r="Q683" s="1" t="s">
        <v>26</v>
      </c>
      <c r="R683" s="1" t="s">
        <v>26</v>
      </c>
      <c r="S683" s="1" t="s">
        <v>18509</v>
      </c>
      <c r="T683" s="1" t="s">
        <v>37</v>
      </c>
      <c r="U683" s="1" t="s">
        <v>24</v>
      </c>
      <c r="V683" s="1" t="s">
        <v>18502</v>
      </c>
      <c r="W683" s="1" t="s">
        <v>30</v>
      </c>
    </row>
    <row r="684" spans="1:23" x14ac:dyDescent="0.2">
      <c r="A684" s="2" t="str">
        <f>"573.13555"</f>
        <v>573.13555</v>
      </c>
      <c r="B684" s="1" t="s">
        <v>4082</v>
      </c>
      <c r="C684" s="1" t="s">
        <v>2411</v>
      </c>
      <c r="D684" s="1" t="s">
        <v>3399</v>
      </c>
      <c r="E684" s="1" t="s">
        <v>40</v>
      </c>
      <c r="F684" s="1" t="s">
        <v>36</v>
      </c>
      <c r="G684" s="1" t="s">
        <v>22</v>
      </c>
      <c r="H684" s="1" t="s">
        <v>22</v>
      </c>
      <c r="I684" s="1" t="s">
        <v>18505</v>
      </c>
      <c r="J684" s="1" t="s">
        <v>18510</v>
      </c>
      <c r="K684" s="1" t="s">
        <v>22</v>
      </c>
      <c r="L684" s="1" t="s">
        <v>18509</v>
      </c>
      <c r="M684" s="1" t="s">
        <v>22</v>
      </c>
      <c r="N684" s="1" t="s">
        <v>23</v>
      </c>
      <c r="O684" s="1" t="s">
        <v>24</v>
      </c>
      <c r="P684" s="1" t="s">
        <v>26</v>
      </c>
      <c r="Q684" s="1" t="s">
        <v>18506</v>
      </c>
      <c r="R684" s="1" t="s">
        <v>26</v>
      </c>
      <c r="S684" s="1" t="s">
        <v>28</v>
      </c>
      <c r="T684" s="1" t="s">
        <v>18515</v>
      </c>
      <c r="U684" s="1" t="s">
        <v>18502</v>
      </c>
      <c r="V684" s="1" t="s">
        <v>18502</v>
      </c>
      <c r="W684" s="1" t="s">
        <v>42</v>
      </c>
    </row>
    <row r="685" spans="1:23" x14ac:dyDescent="0.2">
      <c r="A685" s="2" t="str">
        <f>"573.13556"</f>
        <v>573.13556</v>
      </c>
      <c r="B685" s="1" t="s">
        <v>4083</v>
      </c>
      <c r="C685" s="1" t="s">
        <v>2412</v>
      </c>
      <c r="D685" s="1" t="s">
        <v>3399</v>
      </c>
      <c r="E685" s="1" t="s">
        <v>40</v>
      </c>
      <c r="F685" s="1" t="s">
        <v>20</v>
      </c>
      <c r="G685" s="1" t="s">
        <v>18510</v>
      </c>
      <c r="H685" s="1" t="s">
        <v>22</v>
      </c>
      <c r="I685" s="1" t="s">
        <v>22</v>
      </c>
      <c r="J685" s="1" t="s">
        <v>19</v>
      </c>
      <c r="K685" s="1" t="s">
        <v>18502</v>
      </c>
      <c r="L685" s="1" t="s">
        <v>21</v>
      </c>
      <c r="M685" s="1" t="s">
        <v>22</v>
      </c>
      <c r="N685" s="1" t="s">
        <v>31</v>
      </c>
      <c r="O685" s="1" t="s">
        <v>24</v>
      </c>
      <c r="P685" s="1" t="s">
        <v>26</v>
      </c>
      <c r="Q685" s="1" t="s">
        <v>26</v>
      </c>
      <c r="R685" s="1" t="s">
        <v>26</v>
      </c>
      <c r="T685" s="1" t="s">
        <v>29</v>
      </c>
      <c r="U685" s="1" t="s">
        <v>41</v>
      </c>
      <c r="V685" s="1" t="s">
        <v>24</v>
      </c>
      <c r="W685" s="1" t="s">
        <v>30</v>
      </c>
    </row>
    <row r="686" spans="1:23" x14ac:dyDescent="0.2">
      <c r="A686" s="2" t="str">
        <f>"573.13557"</f>
        <v>573.13557</v>
      </c>
      <c r="B686" s="1" t="s">
        <v>4084</v>
      </c>
      <c r="C686" s="1" t="s">
        <v>2413</v>
      </c>
      <c r="D686" s="1" t="s">
        <v>3399</v>
      </c>
      <c r="E686" s="1" t="s">
        <v>18510</v>
      </c>
      <c r="F686" s="1" t="s">
        <v>20</v>
      </c>
      <c r="G686" s="1" t="s">
        <v>22</v>
      </c>
      <c r="H686" s="1" t="s">
        <v>22</v>
      </c>
      <c r="I686" s="1" t="s">
        <v>26</v>
      </c>
      <c r="J686" s="1" t="s">
        <v>22</v>
      </c>
      <c r="K686" s="1" t="s">
        <v>22</v>
      </c>
      <c r="L686" s="1" t="s">
        <v>21</v>
      </c>
      <c r="M686" s="1" t="s">
        <v>22</v>
      </c>
      <c r="N686" s="1" t="s">
        <v>23</v>
      </c>
      <c r="O686" s="1" t="s">
        <v>24</v>
      </c>
      <c r="P686" s="1" t="s">
        <v>26</v>
      </c>
      <c r="Q686" s="1" t="s">
        <v>34</v>
      </c>
      <c r="R686" s="1" t="s">
        <v>26</v>
      </c>
      <c r="S686" s="1" t="s">
        <v>28</v>
      </c>
      <c r="T686" s="1" t="s">
        <v>29</v>
      </c>
      <c r="U686" s="1" t="s">
        <v>24</v>
      </c>
      <c r="V686" s="1" t="s">
        <v>24</v>
      </c>
      <c r="W686" s="1" t="s">
        <v>30</v>
      </c>
    </row>
    <row r="687" spans="1:23" x14ac:dyDescent="0.2">
      <c r="A687" s="2" t="str">
        <f>"573.13558"</f>
        <v>573.13558</v>
      </c>
      <c r="B687" s="1" t="s">
        <v>4085</v>
      </c>
      <c r="C687" s="1" t="s">
        <v>2414</v>
      </c>
      <c r="D687" s="1" t="s">
        <v>3399</v>
      </c>
      <c r="E687" s="1" t="s">
        <v>40</v>
      </c>
      <c r="F687" s="1" t="s">
        <v>20</v>
      </c>
      <c r="G687" s="1" t="s">
        <v>22</v>
      </c>
      <c r="H687" s="1" t="s">
        <v>22</v>
      </c>
      <c r="I687" s="1" t="s">
        <v>22</v>
      </c>
      <c r="J687" s="1" t="s">
        <v>18502</v>
      </c>
      <c r="K687" s="1" t="s">
        <v>22</v>
      </c>
      <c r="L687" s="1" t="s">
        <v>21</v>
      </c>
      <c r="M687" s="1" t="s">
        <v>22</v>
      </c>
      <c r="N687" s="1" t="s">
        <v>23</v>
      </c>
      <c r="O687" s="1" t="s">
        <v>24</v>
      </c>
      <c r="P687" s="1" t="s">
        <v>26</v>
      </c>
      <c r="Q687" s="1" t="s">
        <v>34</v>
      </c>
      <c r="R687" s="1" t="s">
        <v>26</v>
      </c>
      <c r="T687" s="1" t="s">
        <v>29</v>
      </c>
      <c r="U687" s="1" t="s">
        <v>18506</v>
      </c>
      <c r="V687" s="1" t="s">
        <v>18502</v>
      </c>
      <c r="W687" s="1" t="s">
        <v>18518</v>
      </c>
    </row>
    <row r="688" spans="1:23" x14ac:dyDescent="0.2">
      <c r="A688" s="2" t="str">
        <f>"573.13559"</f>
        <v>573.13559</v>
      </c>
      <c r="B688" s="1" t="s">
        <v>4086</v>
      </c>
      <c r="C688" s="1" t="s">
        <v>2415</v>
      </c>
      <c r="D688" s="1" t="s">
        <v>3399</v>
      </c>
      <c r="E688" s="1" t="s">
        <v>18509</v>
      </c>
      <c r="F688" s="1" t="s">
        <v>20</v>
      </c>
      <c r="G688" s="1" t="s">
        <v>22</v>
      </c>
      <c r="H688" s="1" t="s">
        <v>22</v>
      </c>
      <c r="I688" s="1" t="s">
        <v>22</v>
      </c>
      <c r="J688" s="1" t="s">
        <v>18502</v>
      </c>
      <c r="K688" s="1" t="s">
        <v>22</v>
      </c>
      <c r="L688" s="1" t="s">
        <v>21</v>
      </c>
      <c r="M688" s="1" t="s">
        <v>22</v>
      </c>
      <c r="N688" s="1" t="s">
        <v>23</v>
      </c>
      <c r="O688" s="1" t="s">
        <v>41</v>
      </c>
      <c r="P688" s="1" t="s">
        <v>26</v>
      </c>
      <c r="Q688" s="1" t="s">
        <v>34</v>
      </c>
      <c r="R688" s="1" t="s">
        <v>26</v>
      </c>
      <c r="T688" s="1" t="s">
        <v>29</v>
      </c>
      <c r="U688" s="1" t="s">
        <v>18506</v>
      </c>
      <c r="V688" s="1" t="s">
        <v>24</v>
      </c>
      <c r="W688" s="1" t="s">
        <v>30</v>
      </c>
    </row>
    <row r="689" spans="1:23" x14ac:dyDescent="0.2">
      <c r="A689" s="2" t="str">
        <f>"573.13560"</f>
        <v>573.13560</v>
      </c>
      <c r="B689" s="1" t="s">
        <v>4087</v>
      </c>
      <c r="C689" s="1" t="s">
        <v>2416</v>
      </c>
      <c r="D689" s="1" t="s">
        <v>3399</v>
      </c>
      <c r="E689" s="1" t="s">
        <v>40</v>
      </c>
      <c r="F689" s="1" t="s">
        <v>20</v>
      </c>
      <c r="G689" s="1" t="s">
        <v>22</v>
      </c>
      <c r="H689" s="1" t="s">
        <v>22</v>
      </c>
      <c r="I689" s="1" t="s">
        <v>22</v>
      </c>
      <c r="J689" s="1" t="s">
        <v>18502</v>
      </c>
      <c r="K689" s="1" t="s">
        <v>22</v>
      </c>
      <c r="L689" s="1" t="s">
        <v>21</v>
      </c>
      <c r="M689" s="1" t="s">
        <v>22</v>
      </c>
      <c r="N689" s="1" t="s">
        <v>23</v>
      </c>
      <c r="O689" s="1" t="s">
        <v>24</v>
      </c>
      <c r="P689" s="1" t="s">
        <v>26</v>
      </c>
      <c r="Q689" s="1" t="s">
        <v>34</v>
      </c>
      <c r="R689" s="1" t="s">
        <v>26</v>
      </c>
      <c r="S689" s="1" t="s">
        <v>28</v>
      </c>
      <c r="T689" s="1" t="s">
        <v>29</v>
      </c>
      <c r="U689" s="1" t="s">
        <v>18506</v>
      </c>
      <c r="V689" s="1" t="s">
        <v>24</v>
      </c>
      <c r="W689" s="1" t="s">
        <v>30</v>
      </c>
    </row>
    <row r="690" spans="1:23" x14ac:dyDescent="0.2">
      <c r="A690" s="2" t="str">
        <f>"573.13561"</f>
        <v>573.13561</v>
      </c>
      <c r="B690" s="1" t="s">
        <v>4088</v>
      </c>
      <c r="C690" s="1" t="s">
        <v>2417</v>
      </c>
      <c r="D690" s="1" t="s">
        <v>3399</v>
      </c>
      <c r="E690" s="1" t="s">
        <v>40</v>
      </c>
      <c r="F690" s="1" t="s">
        <v>20</v>
      </c>
      <c r="G690" s="1" t="s">
        <v>22</v>
      </c>
      <c r="H690" s="1" t="s">
        <v>22</v>
      </c>
      <c r="I690" s="1" t="s">
        <v>22</v>
      </c>
      <c r="J690" s="1" t="s">
        <v>22</v>
      </c>
      <c r="K690" s="1" t="s">
        <v>22</v>
      </c>
      <c r="L690" s="1" t="s">
        <v>21</v>
      </c>
      <c r="M690" s="1" t="s">
        <v>22</v>
      </c>
      <c r="N690" s="1" t="s">
        <v>23</v>
      </c>
      <c r="O690" s="1" t="s">
        <v>24</v>
      </c>
      <c r="P690" s="1" t="s">
        <v>24</v>
      </c>
      <c r="Q690" s="1" t="s">
        <v>34</v>
      </c>
      <c r="R690" s="1" t="s">
        <v>24</v>
      </c>
      <c r="T690" s="1" t="s">
        <v>29</v>
      </c>
      <c r="U690" s="1" t="s">
        <v>18506</v>
      </c>
      <c r="V690" s="1" t="s">
        <v>41</v>
      </c>
      <c r="W690" s="1" t="s">
        <v>30</v>
      </c>
    </row>
    <row r="691" spans="1:23" x14ac:dyDescent="0.2">
      <c r="A691" s="2" t="str">
        <f>"573.13562"</f>
        <v>573.13562</v>
      </c>
      <c r="B691" s="1" t="s">
        <v>4089</v>
      </c>
      <c r="C691" s="1" t="s">
        <v>2418</v>
      </c>
      <c r="D691" s="1" t="s">
        <v>3399</v>
      </c>
      <c r="E691" s="1" t="s">
        <v>40</v>
      </c>
      <c r="F691" s="1" t="s">
        <v>20</v>
      </c>
      <c r="G691" s="1" t="s">
        <v>22</v>
      </c>
      <c r="H691" s="1" t="s">
        <v>22</v>
      </c>
      <c r="I691" s="1" t="s">
        <v>22</v>
      </c>
      <c r="J691" s="1" t="s">
        <v>22</v>
      </c>
      <c r="K691" s="1" t="s">
        <v>22</v>
      </c>
      <c r="L691" s="1" t="s">
        <v>21</v>
      </c>
      <c r="M691" s="1" t="s">
        <v>22</v>
      </c>
      <c r="N691" s="1" t="s">
        <v>23</v>
      </c>
      <c r="O691" s="1" t="s">
        <v>24</v>
      </c>
      <c r="P691" s="1" t="s">
        <v>26</v>
      </c>
      <c r="Q691" s="1" t="s">
        <v>34</v>
      </c>
      <c r="R691" s="1" t="s">
        <v>26</v>
      </c>
      <c r="S691" s="1" t="s">
        <v>28</v>
      </c>
      <c r="T691" s="1" t="s">
        <v>29</v>
      </c>
      <c r="U691" s="1" t="s">
        <v>24</v>
      </c>
      <c r="V691" s="1" t="s">
        <v>41</v>
      </c>
      <c r="W691" s="1" t="s">
        <v>30</v>
      </c>
    </row>
    <row r="692" spans="1:23" x14ac:dyDescent="0.2">
      <c r="A692" s="2" t="str">
        <f>"573.13563"</f>
        <v>573.13563</v>
      </c>
      <c r="B692" s="1" t="s">
        <v>4090</v>
      </c>
      <c r="C692" s="1" t="s">
        <v>2419</v>
      </c>
      <c r="D692" s="1" t="s">
        <v>3399</v>
      </c>
      <c r="E692" s="1" t="s">
        <v>18509</v>
      </c>
      <c r="F692" s="1" t="s">
        <v>20</v>
      </c>
      <c r="G692" s="1" t="s">
        <v>22</v>
      </c>
      <c r="H692" s="1" t="s">
        <v>22</v>
      </c>
      <c r="I692" s="1" t="s">
        <v>22</v>
      </c>
      <c r="J692" s="1" t="s">
        <v>22</v>
      </c>
      <c r="K692" s="1" t="s">
        <v>22</v>
      </c>
      <c r="L692" s="1" t="s">
        <v>21</v>
      </c>
      <c r="M692" s="1" t="s">
        <v>22</v>
      </c>
      <c r="N692" s="1" t="s">
        <v>23</v>
      </c>
      <c r="O692" s="1" t="s">
        <v>18506</v>
      </c>
      <c r="P692" s="1" t="s">
        <v>18506</v>
      </c>
      <c r="Q692" s="1" t="s">
        <v>34</v>
      </c>
      <c r="R692" s="1" t="s">
        <v>18506</v>
      </c>
      <c r="T692" s="1" t="s">
        <v>29</v>
      </c>
      <c r="U692" s="1" t="s">
        <v>18506</v>
      </c>
      <c r="V692" s="1" t="s">
        <v>24</v>
      </c>
      <c r="W692" s="1" t="s">
        <v>30</v>
      </c>
    </row>
    <row r="693" spans="1:23" x14ac:dyDescent="0.2">
      <c r="A693" s="2" t="str">
        <f>"573.13564"</f>
        <v>573.13564</v>
      </c>
      <c r="B693" s="1" t="s">
        <v>4091</v>
      </c>
      <c r="C693" s="1" t="s">
        <v>2420</v>
      </c>
      <c r="D693" s="1" t="s">
        <v>3399</v>
      </c>
      <c r="E693" s="1" t="s">
        <v>40</v>
      </c>
      <c r="F693" s="1" t="s">
        <v>20</v>
      </c>
      <c r="G693" s="1" t="s">
        <v>22</v>
      </c>
      <c r="H693" s="1" t="s">
        <v>22</v>
      </c>
      <c r="I693" s="1" t="s">
        <v>26</v>
      </c>
      <c r="J693" s="1" t="s">
        <v>22</v>
      </c>
      <c r="K693" s="1" t="s">
        <v>22</v>
      </c>
      <c r="L693" s="1" t="s">
        <v>21</v>
      </c>
      <c r="M693" s="1" t="s">
        <v>22</v>
      </c>
      <c r="N693" s="1" t="s">
        <v>23</v>
      </c>
      <c r="O693" s="1" t="s">
        <v>24</v>
      </c>
      <c r="P693" s="1" t="s">
        <v>18502</v>
      </c>
      <c r="Q693" s="1" t="s">
        <v>34</v>
      </c>
      <c r="R693" s="1" t="s">
        <v>24</v>
      </c>
      <c r="S693" s="1" t="s">
        <v>28</v>
      </c>
      <c r="T693" s="1" t="s">
        <v>29</v>
      </c>
      <c r="U693" s="1" t="s">
        <v>18506</v>
      </c>
      <c r="V693" s="1" t="s">
        <v>18502</v>
      </c>
      <c r="W693" s="1" t="s">
        <v>30</v>
      </c>
    </row>
    <row r="694" spans="1:23" x14ac:dyDescent="0.2">
      <c r="A694" s="2" t="str">
        <f>"573.13565"</f>
        <v>573.13565</v>
      </c>
      <c r="B694" s="1" t="s">
        <v>4092</v>
      </c>
      <c r="C694" s="1" t="s">
        <v>2421</v>
      </c>
      <c r="D694" s="1" t="s">
        <v>3399</v>
      </c>
      <c r="E694" s="1" t="s">
        <v>21</v>
      </c>
      <c r="F694" s="1" t="s">
        <v>20</v>
      </c>
      <c r="G694" s="1" t="s">
        <v>22</v>
      </c>
      <c r="H694" s="1" t="s">
        <v>22</v>
      </c>
      <c r="I694" s="1" t="s">
        <v>22</v>
      </c>
      <c r="J694" s="1" t="s">
        <v>22</v>
      </c>
      <c r="K694" s="1" t="s">
        <v>22</v>
      </c>
      <c r="L694" s="1" t="s">
        <v>21</v>
      </c>
      <c r="M694" s="1" t="s">
        <v>22</v>
      </c>
      <c r="N694" s="1" t="s">
        <v>23</v>
      </c>
      <c r="O694" s="1" t="s">
        <v>18506</v>
      </c>
      <c r="P694" s="1" t="s">
        <v>24</v>
      </c>
      <c r="Q694" s="1" t="s">
        <v>34</v>
      </c>
      <c r="R694" s="1" t="s">
        <v>24</v>
      </c>
      <c r="S694" s="1" t="s">
        <v>28</v>
      </c>
      <c r="T694" s="1" t="s">
        <v>29</v>
      </c>
      <c r="U694" s="1" t="s">
        <v>18506</v>
      </c>
      <c r="V694" s="1" t="s">
        <v>24</v>
      </c>
      <c r="W694" s="1" t="s">
        <v>30</v>
      </c>
    </row>
    <row r="695" spans="1:23" x14ac:dyDescent="0.2">
      <c r="A695" s="2" t="str">
        <f>"573.13566"</f>
        <v>573.13566</v>
      </c>
      <c r="B695" s="1" t="s">
        <v>4093</v>
      </c>
      <c r="C695" s="1" t="s">
        <v>2422</v>
      </c>
      <c r="D695" s="1" t="s">
        <v>3399</v>
      </c>
      <c r="E695" s="1" t="s">
        <v>40</v>
      </c>
      <c r="F695" s="1" t="s">
        <v>20</v>
      </c>
      <c r="G695" s="1" t="s">
        <v>22</v>
      </c>
      <c r="H695" s="1" t="s">
        <v>22</v>
      </c>
      <c r="I695" s="1" t="s">
        <v>18510</v>
      </c>
      <c r="J695" s="1" t="s">
        <v>22</v>
      </c>
      <c r="K695" s="1" t="s">
        <v>22</v>
      </c>
      <c r="L695" s="1" t="s">
        <v>21</v>
      </c>
      <c r="M695" s="1" t="s">
        <v>22</v>
      </c>
      <c r="N695" s="1" t="s">
        <v>23</v>
      </c>
      <c r="O695" s="1" t="s">
        <v>18502</v>
      </c>
      <c r="P695" s="1" t="s">
        <v>24</v>
      </c>
      <c r="Q695" s="1" t="s">
        <v>34</v>
      </c>
      <c r="R695" s="1" t="s">
        <v>24</v>
      </c>
      <c r="S695" s="1" t="s">
        <v>28</v>
      </c>
      <c r="T695" s="1" t="s">
        <v>29</v>
      </c>
      <c r="U695" s="1" t="s">
        <v>18506</v>
      </c>
      <c r="V695" s="1" t="s">
        <v>24</v>
      </c>
      <c r="W695" s="1" t="s">
        <v>42</v>
      </c>
    </row>
    <row r="696" spans="1:23" x14ac:dyDescent="0.2">
      <c r="A696" s="2" t="str">
        <f>"573.13567"</f>
        <v>573.13567</v>
      </c>
      <c r="B696" s="1" t="s">
        <v>4094</v>
      </c>
      <c r="C696" s="1" t="s">
        <v>2423</v>
      </c>
      <c r="D696" s="1" t="s">
        <v>3399</v>
      </c>
      <c r="E696" s="1" t="s">
        <v>40</v>
      </c>
      <c r="F696" s="1" t="s">
        <v>20</v>
      </c>
      <c r="G696" s="1" t="s">
        <v>41</v>
      </c>
      <c r="H696" s="1" t="s">
        <v>18510</v>
      </c>
      <c r="I696" s="1" t="s">
        <v>18502</v>
      </c>
      <c r="J696" s="1" t="s">
        <v>18502</v>
      </c>
      <c r="K696" s="1" t="s">
        <v>31</v>
      </c>
      <c r="L696" s="1" t="s">
        <v>41</v>
      </c>
      <c r="M696" s="1" t="s">
        <v>18510</v>
      </c>
      <c r="N696" s="1" t="s">
        <v>23</v>
      </c>
      <c r="O696" s="1" t="s">
        <v>24</v>
      </c>
      <c r="P696" s="1" t="s">
        <v>26</v>
      </c>
      <c r="Q696" s="1" t="s">
        <v>18505</v>
      </c>
      <c r="R696" s="1" t="s">
        <v>26</v>
      </c>
      <c r="T696" s="1" t="s">
        <v>29</v>
      </c>
      <c r="U696" s="1" t="s">
        <v>18506</v>
      </c>
      <c r="V696" s="1" t="s">
        <v>24</v>
      </c>
      <c r="W696" s="1" t="s">
        <v>42</v>
      </c>
    </row>
    <row r="697" spans="1:23" x14ac:dyDescent="0.2">
      <c r="A697" s="2" t="str">
        <f>"573.13568"</f>
        <v>573.13568</v>
      </c>
      <c r="B697" s="1" t="s">
        <v>4095</v>
      </c>
      <c r="C697" s="1" t="s">
        <v>2424</v>
      </c>
      <c r="D697" s="1" t="s">
        <v>3399</v>
      </c>
      <c r="E697" s="1" t="s">
        <v>18510</v>
      </c>
      <c r="F697" s="1" t="s">
        <v>20</v>
      </c>
      <c r="G697" s="1" t="s">
        <v>22</v>
      </c>
      <c r="H697" s="1" t="s">
        <v>22</v>
      </c>
      <c r="I697" s="1" t="s">
        <v>22</v>
      </c>
      <c r="J697" s="1" t="s">
        <v>19</v>
      </c>
      <c r="K697" s="1" t="s">
        <v>22</v>
      </c>
      <c r="L697" s="1" t="s">
        <v>21</v>
      </c>
      <c r="M697" s="1" t="s">
        <v>22</v>
      </c>
      <c r="N697" s="1" t="s">
        <v>23</v>
      </c>
      <c r="O697" s="1" t="s">
        <v>24</v>
      </c>
      <c r="P697" s="1" t="s">
        <v>26</v>
      </c>
      <c r="Q697" s="1" t="s">
        <v>26</v>
      </c>
      <c r="R697" s="1" t="s">
        <v>26</v>
      </c>
      <c r="T697" s="1" t="s">
        <v>29</v>
      </c>
      <c r="U697" s="1" t="s">
        <v>24</v>
      </c>
      <c r="V697" s="1" t="s">
        <v>24</v>
      </c>
      <c r="W697" s="1" t="s">
        <v>30</v>
      </c>
    </row>
    <row r="698" spans="1:23" x14ac:dyDescent="0.2">
      <c r="A698" s="2" t="str">
        <f>"573.13569"</f>
        <v>573.13569</v>
      </c>
      <c r="B698" s="1" t="s">
        <v>4096</v>
      </c>
      <c r="C698" s="1" t="s">
        <v>2425</v>
      </c>
      <c r="D698" s="1" t="s">
        <v>3399</v>
      </c>
      <c r="E698" s="1" t="s">
        <v>40</v>
      </c>
      <c r="F698" s="1" t="s">
        <v>20</v>
      </c>
      <c r="G698" s="1" t="s">
        <v>22</v>
      </c>
      <c r="H698" s="1" t="s">
        <v>22</v>
      </c>
      <c r="I698" s="1" t="s">
        <v>26</v>
      </c>
      <c r="J698" s="1" t="s">
        <v>19</v>
      </c>
      <c r="K698" s="1" t="s">
        <v>22</v>
      </c>
      <c r="L698" s="1" t="s">
        <v>21</v>
      </c>
      <c r="M698" s="1" t="s">
        <v>22</v>
      </c>
      <c r="N698" s="1" t="s">
        <v>23</v>
      </c>
      <c r="O698" s="1" t="s">
        <v>24</v>
      </c>
      <c r="P698" s="1" t="s">
        <v>26</v>
      </c>
      <c r="Q698" s="1" t="s">
        <v>34</v>
      </c>
      <c r="R698" s="1" t="s">
        <v>26</v>
      </c>
      <c r="S698" s="1" t="s">
        <v>28</v>
      </c>
      <c r="T698" s="1" t="s">
        <v>29</v>
      </c>
      <c r="U698" s="1" t="s">
        <v>24</v>
      </c>
      <c r="V698" s="1" t="s">
        <v>41</v>
      </c>
      <c r="W698" s="1" t="s">
        <v>30</v>
      </c>
    </row>
    <row r="699" spans="1:23" x14ac:dyDescent="0.2">
      <c r="A699" s="2" t="str">
        <f>"573.13570"</f>
        <v>573.13570</v>
      </c>
      <c r="B699" s="1" t="s">
        <v>4097</v>
      </c>
      <c r="C699" s="1" t="s">
        <v>2426</v>
      </c>
      <c r="D699" s="1" t="s">
        <v>3399</v>
      </c>
      <c r="E699" s="1" t="s">
        <v>40</v>
      </c>
      <c r="F699" s="1" t="s">
        <v>18521</v>
      </c>
      <c r="G699" s="1" t="s">
        <v>18502</v>
      </c>
      <c r="H699" s="1" t="s">
        <v>22</v>
      </c>
      <c r="I699" s="1" t="s">
        <v>26</v>
      </c>
      <c r="J699" s="1" t="s">
        <v>19</v>
      </c>
      <c r="K699" s="1" t="s">
        <v>18502</v>
      </c>
      <c r="L699" s="1" t="s">
        <v>41</v>
      </c>
      <c r="M699" s="1" t="s">
        <v>19</v>
      </c>
      <c r="N699" s="1" t="s">
        <v>18505</v>
      </c>
      <c r="O699" s="1" t="s">
        <v>18506</v>
      </c>
      <c r="P699" s="1" t="s">
        <v>26</v>
      </c>
      <c r="Q699" s="1" t="s">
        <v>26</v>
      </c>
      <c r="R699" s="1" t="s">
        <v>26</v>
      </c>
      <c r="S699" s="1" t="s">
        <v>18508</v>
      </c>
      <c r="T699" s="1" t="s">
        <v>35</v>
      </c>
      <c r="U699" s="1" t="s">
        <v>41</v>
      </c>
      <c r="V699" s="1" t="s">
        <v>18502</v>
      </c>
      <c r="W699" s="1" t="s">
        <v>42</v>
      </c>
    </row>
    <row r="700" spans="1:23" x14ac:dyDescent="0.2">
      <c r="A700" s="2" t="str">
        <f>"573.13571"</f>
        <v>573.13571</v>
      </c>
      <c r="B700" s="1" t="s">
        <v>4098</v>
      </c>
      <c r="C700" s="1" t="s">
        <v>2427</v>
      </c>
      <c r="D700" s="1" t="s">
        <v>3399</v>
      </c>
      <c r="E700" s="1" t="s">
        <v>40</v>
      </c>
      <c r="F700" s="1" t="s">
        <v>20</v>
      </c>
      <c r="G700" s="1" t="s">
        <v>22</v>
      </c>
      <c r="H700" s="1" t="s">
        <v>22</v>
      </c>
      <c r="I700" s="1" t="s">
        <v>26</v>
      </c>
      <c r="J700" s="1" t="s">
        <v>22</v>
      </c>
      <c r="K700" s="1" t="s">
        <v>22</v>
      </c>
      <c r="L700" s="1" t="s">
        <v>21</v>
      </c>
      <c r="M700" s="1" t="s">
        <v>22</v>
      </c>
      <c r="N700" s="1" t="s">
        <v>23</v>
      </c>
      <c r="O700" s="1" t="s">
        <v>41</v>
      </c>
      <c r="P700" s="1" t="s">
        <v>26</v>
      </c>
      <c r="Q700" s="1" t="s">
        <v>34</v>
      </c>
      <c r="R700" s="1" t="s">
        <v>26</v>
      </c>
      <c r="S700" s="1" t="s">
        <v>28</v>
      </c>
      <c r="T700" s="1" t="s">
        <v>38</v>
      </c>
      <c r="U700" s="1" t="s">
        <v>41</v>
      </c>
      <c r="V700" s="1" t="s">
        <v>41</v>
      </c>
      <c r="W700" s="1" t="s">
        <v>18519</v>
      </c>
    </row>
    <row r="701" spans="1:23" x14ac:dyDescent="0.2">
      <c r="A701" s="2" t="str">
        <f>"573.13572"</f>
        <v>573.13572</v>
      </c>
      <c r="B701" s="1" t="s">
        <v>4099</v>
      </c>
      <c r="C701" s="1" t="s">
        <v>2428</v>
      </c>
      <c r="D701" s="1" t="s">
        <v>3399</v>
      </c>
      <c r="E701" s="1" t="s">
        <v>40</v>
      </c>
      <c r="F701" s="1" t="s">
        <v>20</v>
      </c>
      <c r="G701" s="1" t="s">
        <v>22</v>
      </c>
      <c r="H701" s="1" t="s">
        <v>22</v>
      </c>
      <c r="I701" s="1" t="s">
        <v>18510</v>
      </c>
      <c r="J701" s="1" t="s">
        <v>19</v>
      </c>
      <c r="K701" s="1" t="s">
        <v>18510</v>
      </c>
      <c r="L701" s="1" t="s">
        <v>21</v>
      </c>
      <c r="M701" s="1" t="s">
        <v>22</v>
      </c>
      <c r="N701" s="1" t="s">
        <v>23</v>
      </c>
      <c r="O701" s="1" t="s">
        <v>24</v>
      </c>
      <c r="P701" s="1" t="s">
        <v>26</v>
      </c>
      <c r="Q701" s="1" t="s">
        <v>26</v>
      </c>
      <c r="R701" s="1" t="s">
        <v>26</v>
      </c>
      <c r="T701" s="1" t="s">
        <v>38</v>
      </c>
      <c r="U701" s="1" t="s">
        <v>24</v>
      </c>
      <c r="V701" s="1" t="s">
        <v>24</v>
      </c>
      <c r="W701" s="1" t="s">
        <v>30</v>
      </c>
    </row>
    <row r="702" spans="1:23" x14ac:dyDescent="0.2">
      <c r="A702" s="2" t="str">
        <f>"573.13573"</f>
        <v>573.13573</v>
      </c>
      <c r="B702" s="1" t="s">
        <v>4100</v>
      </c>
      <c r="C702" s="1" t="s">
        <v>2429</v>
      </c>
      <c r="D702" s="1" t="s">
        <v>3399</v>
      </c>
      <c r="E702" s="1" t="s">
        <v>18509</v>
      </c>
      <c r="F702" s="1" t="s">
        <v>20</v>
      </c>
      <c r="G702" s="1" t="s">
        <v>22</v>
      </c>
      <c r="H702" s="1" t="s">
        <v>22</v>
      </c>
      <c r="I702" s="1" t="s">
        <v>18510</v>
      </c>
      <c r="J702" s="1" t="s">
        <v>22</v>
      </c>
      <c r="K702" s="1" t="s">
        <v>22</v>
      </c>
      <c r="L702" s="1" t="s">
        <v>21</v>
      </c>
      <c r="M702" s="1" t="s">
        <v>22</v>
      </c>
      <c r="N702" s="1" t="s">
        <v>23</v>
      </c>
      <c r="O702" s="1" t="s">
        <v>18506</v>
      </c>
      <c r="P702" s="1" t="s">
        <v>18506</v>
      </c>
      <c r="Q702" s="1" t="s">
        <v>34</v>
      </c>
      <c r="R702" s="1" t="s">
        <v>24</v>
      </c>
      <c r="S702" s="1" t="s">
        <v>28</v>
      </c>
      <c r="T702" s="1" t="s">
        <v>29</v>
      </c>
      <c r="U702" s="1" t="s">
        <v>18502</v>
      </c>
      <c r="V702" s="1" t="s">
        <v>24</v>
      </c>
      <c r="W702" s="1" t="s">
        <v>30</v>
      </c>
    </row>
    <row r="703" spans="1:23" x14ac:dyDescent="0.2">
      <c r="A703" s="2" t="str">
        <f>"573.13574"</f>
        <v>573.13574</v>
      </c>
      <c r="B703" s="1" t="s">
        <v>4101</v>
      </c>
      <c r="C703" s="1" t="s">
        <v>2430</v>
      </c>
      <c r="D703" s="1" t="s">
        <v>3399</v>
      </c>
      <c r="E703" s="1" t="s">
        <v>40</v>
      </c>
      <c r="F703" s="1" t="s">
        <v>20</v>
      </c>
      <c r="G703" s="1" t="s">
        <v>22</v>
      </c>
      <c r="H703" s="1" t="s">
        <v>22</v>
      </c>
      <c r="I703" s="1" t="s">
        <v>22</v>
      </c>
      <c r="J703" s="1" t="s">
        <v>22</v>
      </c>
      <c r="K703" s="1" t="s">
        <v>22</v>
      </c>
      <c r="L703" s="1" t="s">
        <v>21</v>
      </c>
      <c r="M703" s="1" t="s">
        <v>22</v>
      </c>
      <c r="N703" s="1" t="s">
        <v>23</v>
      </c>
      <c r="O703" s="1" t="s">
        <v>24</v>
      </c>
      <c r="P703" s="1" t="s">
        <v>26</v>
      </c>
      <c r="Q703" s="1" t="s">
        <v>34</v>
      </c>
      <c r="R703" s="1" t="s">
        <v>26</v>
      </c>
      <c r="T703" s="1" t="s">
        <v>29</v>
      </c>
      <c r="U703" s="1" t="s">
        <v>18506</v>
      </c>
      <c r="V703" s="1" t="s">
        <v>18502</v>
      </c>
      <c r="W703" s="1" t="s">
        <v>30</v>
      </c>
    </row>
    <row r="704" spans="1:23" x14ac:dyDescent="0.2">
      <c r="A704" s="2" t="str">
        <f>"573.13575"</f>
        <v>573.13575</v>
      </c>
      <c r="B704" s="1" t="s">
        <v>4102</v>
      </c>
      <c r="C704" s="1" t="s">
        <v>2431</v>
      </c>
      <c r="D704" s="1" t="s">
        <v>3399</v>
      </c>
      <c r="E704" s="1" t="s">
        <v>40</v>
      </c>
      <c r="F704" s="1" t="s">
        <v>20</v>
      </c>
      <c r="G704" s="1" t="s">
        <v>18506</v>
      </c>
      <c r="H704" s="1" t="s">
        <v>22</v>
      </c>
      <c r="I704" s="1" t="s">
        <v>26</v>
      </c>
      <c r="J704" s="1" t="s">
        <v>22</v>
      </c>
      <c r="K704" s="1" t="s">
        <v>22</v>
      </c>
      <c r="L704" s="1" t="s">
        <v>21</v>
      </c>
      <c r="M704" s="1" t="s">
        <v>22</v>
      </c>
      <c r="N704" s="1" t="s">
        <v>23</v>
      </c>
      <c r="O704" s="1" t="s">
        <v>24</v>
      </c>
      <c r="P704" s="1" t="s">
        <v>26</v>
      </c>
      <c r="Q704" s="1" t="s">
        <v>34</v>
      </c>
      <c r="R704" s="1" t="s">
        <v>26</v>
      </c>
      <c r="S704" s="1" t="s">
        <v>28</v>
      </c>
      <c r="T704" s="1" t="s">
        <v>29</v>
      </c>
      <c r="U704" s="1" t="s">
        <v>24</v>
      </c>
      <c r="V704" s="1" t="s">
        <v>18506</v>
      </c>
      <c r="W704" s="1" t="s">
        <v>30</v>
      </c>
    </row>
    <row r="705" spans="1:23" x14ac:dyDescent="0.2">
      <c r="A705" s="2" t="str">
        <f>"573.13576"</f>
        <v>573.13576</v>
      </c>
      <c r="B705" s="1" t="s">
        <v>4103</v>
      </c>
      <c r="C705" s="1" t="s">
        <v>2432</v>
      </c>
      <c r="D705" s="1" t="s">
        <v>3399</v>
      </c>
      <c r="E705" s="1" t="s">
        <v>40</v>
      </c>
      <c r="F705" s="1" t="s">
        <v>20</v>
      </c>
      <c r="G705" s="1" t="s">
        <v>41</v>
      </c>
      <c r="H705" s="1" t="s">
        <v>22</v>
      </c>
      <c r="I705" s="1" t="s">
        <v>18502</v>
      </c>
      <c r="J705" s="1" t="s">
        <v>22</v>
      </c>
      <c r="K705" s="1" t="s">
        <v>18510</v>
      </c>
      <c r="L705" s="1" t="s">
        <v>41</v>
      </c>
      <c r="M705" s="1" t="s">
        <v>22</v>
      </c>
      <c r="N705" s="1" t="s">
        <v>31</v>
      </c>
      <c r="O705" s="1" t="s">
        <v>41</v>
      </c>
      <c r="P705" s="1" t="s">
        <v>26</v>
      </c>
      <c r="Q705" s="1" t="s">
        <v>26</v>
      </c>
      <c r="R705" s="1" t="s">
        <v>26</v>
      </c>
      <c r="T705" s="1" t="s">
        <v>29</v>
      </c>
      <c r="U705" s="1" t="s">
        <v>24</v>
      </c>
      <c r="V705" s="1" t="s">
        <v>41</v>
      </c>
      <c r="W705" s="1" t="s">
        <v>42</v>
      </c>
    </row>
    <row r="706" spans="1:23" x14ac:dyDescent="0.2">
      <c r="A706" s="2" t="str">
        <f>"573.13577"</f>
        <v>573.13577</v>
      </c>
      <c r="B706" s="1" t="s">
        <v>4104</v>
      </c>
      <c r="C706" s="1" t="s">
        <v>2433</v>
      </c>
      <c r="D706" s="1" t="s">
        <v>3399</v>
      </c>
      <c r="E706" s="1" t="s">
        <v>40</v>
      </c>
      <c r="F706" s="1" t="s">
        <v>20</v>
      </c>
      <c r="G706" s="1" t="s">
        <v>22</v>
      </c>
      <c r="H706" s="1" t="s">
        <v>22</v>
      </c>
      <c r="I706" s="1" t="s">
        <v>22</v>
      </c>
      <c r="J706" s="1" t="s">
        <v>22</v>
      </c>
      <c r="K706" s="1" t="s">
        <v>22</v>
      </c>
      <c r="L706" s="1" t="s">
        <v>21</v>
      </c>
      <c r="M706" s="1" t="s">
        <v>22</v>
      </c>
      <c r="N706" s="1" t="s">
        <v>23</v>
      </c>
      <c r="O706" s="1" t="s">
        <v>41</v>
      </c>
      <c r="P706" s="1" t="s">
        <v>24</v>
      </c>
      <c r="Q706" s="1" t="s">
        <v>34</v>
      </c>
      <c r="R706" s="1" t="s">
        <v>24</v>
      </c>
      <c r="S706" s="1" t="s">
        <v>28</v>
      </c>
      <c r="T706" s="1" t="s">
        <v>29</v>
      </c>
      <c r="U706" s="1" t="s">
        <v>24</v>
      </c>
      <c r="V706" s="1" t="s">
        <v>41</v>
      </c>
      <c r="W706" s="1" t="s">
        <v>30</v>
      </c>
    </row>
    <row r="707" spans="1:23" x14ac:dyDescent="0.2">
      <c r="A707" s="2" t="str">
        <f>"573.13578"</f>
        <v>573.13578</v>
      </c>
      <c r="B707" s="1" t="s">
        <v>4105</v>
      </c>
      <c r="C707" s="1" t="s">
        <v>2434</v>
      </c>
      <c r="D707" s="1" t="s">
        <v>3399</v>
      </c>
      <c r="E707" s="1" t="s">
        <v>18509</v>
      </c>
      <c r="F707" s="1" t="s">
        <v>20</v>
      </c>
      <c r="G707" s="1" t="s">
        <v>22</v>
      </c>
      <c r="H707" s="1" t="s">
        <v>22</v>
      </c>
      <c r="I707" s="1" t="s">
        <v>22</v>
      </c>
      <c r="J707" s="1" t="s">
        <v>22</v>
      </c>
      <c r="K707" s="1" t="s">
        <v>22</v>
      </c>
      <c r="L707" s="1" t="s">
        <v>21</v>
      </c>
      <c r="M707" s="1" t="s">
        <v>22</v>
      </c>
      <c r="N707" s="1" t="s">
        <v>23</v>
      </c>
      <c r="O707" s="1" t="s">
        <v>18506</v>
      </c>
      <c r="P707" s="1" t="s">
        <v>24</v>
      </c>
      <c r="Q707" s="1" t="s">
        <v>34</v>
      </c>
      <c r="R707" s="1" t="s">
        <v>24</v>
      </c>
      <c r="T707" s="1" t="s">
        <v>29</v>
      </c>
      <c r="U707" s="1" t="s">
        <v>18502</v>
      </c>
      <c r="V707" s="1" t="s">
        <v>24</v>
      </c>
      <c r="W707" s="1" t="s">
        <v>18519</v>
      </c>
    </row>
    <row r="708" spans="1:23" x14ac:dyDescent="0.2">
      <c r="A708" s="2" t="str">
        <f>"573.13579"</f>
        <v>573.13579</v>
      </c>
      <c r="B708" s="1" t="s">
        <v>4106</v>
      </c>
      <c r="C708" s="1" t="s">
        <v>2435</v>
      </c>
      <c r="D708" s="1" t="s">
        <v>3399</v>
      </c>
      <c r="E708" s="1" t="s">
        <v>40</v>
      </c>
      <c r="F708" s="1" t="s">
        <v>20</v>
      </c>
      <c r="G708" s="1" t="s">
        <v>22</v>
      </c>
      <c r="H708" s="1" t="s">
        <v>22</v>
      </c>
      <c r="I708" s="1" t="s">
        <v>22</v>
      </c>
      <c r="J708" s="1" t="s">
        <v>22</v>
      </c>
      <c r="K708" s="1" t="s">
        <v>22</v>
      </c>
      <c r="L708" s="1" t="s">
        <v>21</v>
      </c>
      <c r="M708" s="1" t="s">
        <v>22</v>
      </c>
      <c r="N708" s="1" t="s">
        <v>23</v>
      </c>
      <c r="O708" s="1" t="s">
        <v>24</v>
      </c>
      <c r="P708" s="1" t="s">
        <v>26</v>
      </c>
      <c r="Q708" s="1" t="s">
        <v>34</v>
      </c>
      <c r="R708" s="1" t="s">
        <v>26</v>
      </c>
      <c r="S708" s="1" t="s">
        <v>28</v>
      </c>
      <c r="T708" s="1" t="s">
        <v>29</v>
      </c>
      <c r="U708" s="1" t="s">
        <v>24</v>
      </c>
      <c r="V708" s="1" t="s">
        <v>18502</v>
      </c>
      <c r="W708" s="1" t="s">
        <v>30</v>
      </c>
    </row>
    <row r="709" spans="1:23" x14ac:dyDescent="0.2">
      <c r="A709" s="2" t="str">
        <f>"573.13580"</f>
        <v>573.13580</v>
      </c>
      <c r="B709" s="1" t="s">
        <v>4107</v>
      </c>
      <c r="C709" s="1" t="s">
        <v>2436</v>
      </c>
      <c r="D709" s="1" t="s">
        <v>3399</v>
      </c>
      <c r="E709" s="1" t="s">
        <v>40</v>
      </c>
      <c r="F709" s="1" t="s">
        <v>20</v>
      </c>
      <c r="G709" s="1" t="s">
        <v>22</v>
      </c>
      <c r="H709" s="1" t="s">
        <v>22</v>
      </c>
      <c r="I709" s="1" t="s">
        <v>22</v>
      </c>
      <c r="J709" s="1" t="s">
        <v>18510</v>
      </c>
      <c r="K709" s="1" t="s">
        <v>22</v>
      </c>
      <c r="L709" s="1" t="s">
        <v>21</v>
      </c>
      <c r="M709" s="1" t="s">
        <v>22</v>
      </c>
      <c r="N709" s="1" t="s">
        <v>23</v>
      </c>
      <c r="O709" s="1" t="s">
        <v>41</v>
      </c>
      <c r="P709" s="1" t="s">
        <v>26</v>
      </c>
      <c r="Q709" s="1" t="s">
        <v>34</v>
      </c>
      <c r="R709" s="1" t="s">
        <v>26</v>
      </c>
      <c r="S709" s="1" t="s">
        <v>28</v>
      </c>
      <c r="T709" s="1" t="s">
        <v>29</v>
      </c>
      <c r="U709" s="1" t="s">
        <v>24</v>
      </c>
      <c r="V709" s="1" t="s">
        <v>24</v>
      </c>
      <c r="W709" s="1" t="s">
        <v>30</v>
      </c>
    </row>
    <row r="710" spans="1:23" x14ac:dyDescent="0.2">
      <c r="A710" s="2" t="str">
        <f>"573.13581"</f>
        <v>573.13581</v>
      </c>
      <c r="B710" s="1" t="s">
        <v>4108</v>
      </c>
      <c r="C710" s="1" t="s">
        <v>2437</v>
      </c>
      <c r="D710" s="1" t="s">
        <v>3399</v>
      </c>
      <c r="E710" s="1" t="s">
        <v>40</v>
      </c>
      <c r="F710" s="1" t="s">
        <v>20</v>
      </c>
      <c r="G710" s="1" t="s">
        <v>22</v>
      </c>
      <c r="H710" s="1" t="s">
        <v>22</v>
      </c>
      <c r="I710" s="1" t="s">
        <v>26</v>
      </c>
      <c r="J710" s="1" t="s">
        <v>18502</v>
      </c>
      <c r="K710" s="1" t="s">
        <v>22</v>
      </c>
      <c r="L710" s="1" t="s">
        <v>21</v>
      </c>
      <c r="M710" s="1" t="s">
        <v>22</v>
      </c>
      <c r="N710" s="1" t="s">
        <v>23</v>
      </c>
      <c r="O710" s="1" t="s">
        <v>24</v>
      </c>
      <c r="P710" s="1" t="s">
        <v>26</v>
      </c>
      <c r="Q710" s="1" t="s">
        <v>34</v>
      </c>
      <c r="R710" s="1" t="s">
        <v>26</v>
      </c>
      <c r="S710" s="1" t="s">
        <v>28</v>
      </c>
      <c r="T710" s="1" t="s">
        <v>39</v>
      </c>
      <c r="U710" s="1" t="s">
        <v>18502</v>
      </c>
      <c r="V710" s="1" t="s">
        <v>18502</v>
      </c>
      <c r="W710" s="1" t="s">
        <v>30</v>
      </c>
    </row>
    <row r="711" spans="1:23" x14ac:dyDescent="0.2">
      <c r="A711" s="2" t="str">
        <f>"573.13582"</f>
        <v>573.13582</v>
      </c>
      <c r="B711" s="1" t="s">
        <v>4109</v>
      </c>
      <c r="C711" s="1" t="s">
        <v>2438</v>
      </c>
      <c r="D711" s="1" t="s">
        <v>3399</v>
      </c>
      <c r="E711" s="1" t="s">
        <v>40</v>
      </c>
      <c r="F711" s="1" t="s">
        <v>20</v>
      </c>
      <c r="G711" s="1" t="s">
        <v>22</v>
      </c>
      <c r="H711" s="1" t="s">
        <v>22</v>
      </c>
      <c r="I711" s="1" t="s">
        <v>18502</v>
      </c>
      <c r="J711" s="1" t="s">
        <v>18510</v>
      </c>
      <c r="K711" s="1" t="s">
        <v>18510</v>
      </c>
      <c r="L711" s="1" t="s">
        <v>18509</v>
      </c>
      <c r="M711" s="1" t="s">
        <v>22</v>
      </c>
      <c r="N711" s="1" t="s">
        <v>23</v>
      </c>
      <c r="O711" s="1" t="s">
        <v>24</v>
      </c>
      <c r="P711" s="1" t="s">
        <v>26</v>
      </c>
      <c r="Q711" s="1" t="s">
        <v>34</v>
      </c>
      <c r="R711" s="1" t="s">
        <v>26</v>
      </c>
      <c r="S711" s="1" t="s">
        <v>28</v>
      </c>
      <c r="T711" s="1" t="s">
        <v>18515</v>
      </c>
      <c r="U711" s="1" t="s">
        <v>24</v>
      </c>
      <c r="V711" s="1" t="s">
        <v>41</v>
      </c>
      <c r="W711" s="1" t="s">
        <v>30</v>
      </c>
    </row>
    <row r="712" spans="1:23" x14ac:dyDescent="0.2">
      <c r="A712" s="2" t="str">
        <f>"573.13583"</f>
        <v>573.13583</v>
      </c>
      <c r="B712" s="1" t="s">
        <v>4110</v>
      </c>
      <c r="C712" s="1" t="s">
        <v>2439</v>
      </c>
      <c r="D712" s="1" t="s">
        <v>3399</v>
      </c>
      <c r="E712" s="1" t="s">
        <v>40</v>
      </c>
      <c r="F712" s="1" t="s">
        <v>20</v>
      </c>
      <c r="G712" s="1" t="s">
        <v>22</v>
      </c>
      <c r="H712" s="1" t="s">
        <v>22</v>
      </c>
      <c r="I712" s="1" t="s">
        <v>22</v>
      </c>
      <c r="J712" s="1" t="s">
        <v>22</v>
      </c>
      <c r="K712" s="1" t="s">
        <v>22</v>
      </c>
      <c r="L712" s="1" t="s">
        <v>21</v>
      </c>
      <c r="M712" s="1" t="s">
        <v>22</v>
      </c>
      <c r="N712" s="1" t="s">
        <v>23</v>
      </c>
      <c r="O712" s="1" t="s">
        <v>41</v>
      </c>
      <c r="P712" s="1" t="s">
        <v>26</v>
      </c>
      <c r="Q712" s="1" t="s">
        <v>34</v>
      </c>
      <c r="R712" s="1" t="s">
        <v>26</v>
      </c>
      <c r="T712" s="1" t="s">
        <v>37</v>
      </c>
      <c r="U712" s="1" t="s">
        <v>24</v>
      </c>
      <c r="V712" s="1" t="s">
        <v>41</v>
      </c>
      <c r="W712" s="1" t="s">
        <v>18518</v>
      </c>
    </row>
    <row r="713" spans="1:23" x14ac:dyDescent="0.2">
      <c r="A713" s="2" t="str">
        <f>"573.13584"</f>
        <v>573.13584</v>
      </c>
      <c r="B713" s="1" t="s">
        <v>4111</v>
      </c>
      <c r="C713" s="1" t="s">
        <v>2440</v>
      </c>
      <c r="D713" s="1" t="s">
        <v>3399</v>
      </c>
      <c r="E713" s="1" t="s">
        <v>18509</v>
      </c>
      <c r="F713" s="1" t="s">
        <v>20</v>
      </c>
      <c r="G713" s="1" t="s">
        <v>22</v>
      </c>
      <c r="H713" s="1" t="s">
        <v>22</v>
      </c>
      <c r="I713" s="1" t="s">
        <v>18502</v>
      </c>
      <c r="J713" s="1" t="s">
        <v>18510</v>
      </c>
      <c r="K713" s="1" t="s">
        <v>22</v>
      </c>
      <c r="L713" s="1" t="s">
        <v>21</v>
      </c>
      <c r="M713" s="1" t="s">
        <v>22</v>
      </c>
      <c r="N713" s="1" t="s">
        <v>23</v>
      </c>
      <c r="O713" s="1" t="s">
        <v>24</v>
      </c>
      <c r="P713" s="1" t="s">
        <v>26</v>
      </c>
      <c r="Q713" s="1" t="s">
        <v>34</v>
      </c>
      <c r="R713" s="1" t="s">
        <v>26</v>
      </c>
      <c r="S713" s="1" t="s">
        <v>28</v>
      </c>
      <c r="T713" s="1" t="s">
        <v>29</v>
      </c>
      <c r="U713" s="1" t="s">
        <v>18502</v>
      </c>
      <c r="V713" s="1" t="s">
        <v>24</v>
      </c>
      <c r="W713" s="1" t="s">
        <v>30</v>
      </c>
    </row>
    <row r="714" spans="1:23" x14ac:dyDescent="0.2">
      <c r="A714" s="2" t="str">
        <f>"573.13585"</f>
        <v>573.13585</v>
      </c>
      <c r="B714" s="1" t="s">
        <v>4112</v>
      </c>
      <c r="C714" s="1" t="s">
        <v>2441</v>
      </c>
      <c r="D714" s="1" t="s">
        <v>3399</v>
      </c>
      <c r="E714" s="1" t="s">
        <v>18509</v>
      </c>
      <c r="F714" s="1" t="s">
        <v>20</v>
      </c>
      <c r="G714" s="1" t="s">
        <v>22</v>
      </c>
      <c r="H714" s="1" t="s">
        <v>22</v>
      </c>
      <c r="I714" s="1" t="s">
        <v>22</v>
      </c>
      <c r="J714" s="1" t="s">
        <v>22</v>
      </c>
      <c r="K714" s="1" t="s">
        <v>22</v>
      </c>
      <c r="L714" s="1" t="s">
        <v>21</v>
      </c>
      <c r="M714" s="1" t="s">
        <v>22</v>
      </c>
      <c r="N714" s="1" t="s">
        <v>23</v>
      </c>
      <c r="O714" s="1" t="s">
        <v>18506</v>
      </c>
      <c r="P714" s="1" t="s">
        <v>18506</v>
      </c>
      <c r="Q714" s="1" t="s">
        <v>34</v>
      </c>
      <c r="R714" s="1" t="s">
        <v>18506</v>
      </c>
      <c r="T714" s="1" t="s">
        <v>29</v>
      </c>
      <c r="U714" s="1" t="s">
        <v>18506</v>
      </c>
      <c r="V714" s="1" t="s">
        <v>24</v>
      </c>
      <c r="W714" s="1" t="s">
        <v>30</v>
      </c>
    </row>
    <row r="715" spans="1:23" x14ac:dyDescent="0.2">
      <c r="A715" s="2" t="str">
        <f>"573.13586"</f>
        <v>573.13586</v>
      </c>
      <c r="B715" s="1" t="s">
        <v>4113</v>
      </c>
      <c r="C715" s="1" t="s">
        <v>2442</v>
      </c>
      <c r="D715" s="1" t="s">
        <v>3399</v>
      </c>
      <c r="E715" s="1" t="s">
        <v>40</v>
      </c>
      <c r="F715" s="1" t="s">
        <v>20</v>
      </c>
      <c r="G715" s="1" t="s">
        <v>22</v>
      </c>
      <c r="H715" s="1" t="s">
        <v>22</v>
      </c>
      <c r="I715" s="1" t="s">
        <v>22</v>
      </c>
      <c r="J715" s="1" t="s">
        <v>18502</v>
      </c>
      <c r="K715" s="1" t="s">
        <v>22</v>
      </c>
      <c r="L715" s="1" t="s">
        <v>21</v>
      </c>
      <c r="M715" s="1" t="s">
        <v>22</v>
      </c>
      <c r="N715" s="1" t="s">
        <v>23</v>
      </c>
      <c r="O715" s="1" t="s">
        <v>24</v>
      </c>
      <c r="P715" s="1" t="s">
        <v>26</v>
      </c>
      <c r="Q715" s="1" t="s">
        <v>34</v>
      </c>
      <c r="R715" s="1" t="s">
        <v>26</v>
      </c>
      <c r="T715" s="1" t="s">
        <v>29</v>
      </c>
      <c r="U715" s="1" t="s">
        <v>18506</v>
      </c>
      <c r="V715" s="1" t="s">
        <v>24</v>
      </c>
      <c r="W715" s="1" t="s">
        <v>30</v>
      </c>
    </row>
    <row r="716" spans="1:23" x14ac:dyDescent="0.2">
      <c r="A716" s="2" t="str">
        <f>"573.13587"</f>
        <v>573.13587</v>
      </c>
      <c r="B716" s="1" t="s">
        <v>4114</v>
      </c>
      <c r="C716" s="1" t="s">
        <v>2443</v>
      </c>
      <c r="D716" s="1" t="s">
        <v>3399</v>
      </c>
      <c r="E716" s="1" t="s">
        <v>18510</v>
      </c>
      <c r="F716" s="1" t="s">
        <v>20</v>
      </c>
      <c r="G716" s="1" t="s">
        <v>22</v>
      </c>
      <c r="H716" s="1" t="s">
        <v>22</v>
      </c>
      <c r="I716" s="1" t="s">
        <v>18510</v>
      </c>
      <c r="J716" s="1" t="s">
        <v>22</v>
      </c>
      <c r="K716" s="1" t="s">
        <v>22</v>
      </c>
      <c r="L716" s="1" t="s">
        <v>21</v>
      </c>
      <c r="M716" s="1" t="s">
        <v>22</v>
      </c>
      <c r="N716" s="1" t="s">
        <v>23</v>
      </c>
      <c r="O716" s="1" t="s">
        <v>41</v>
      </c>
      <c r="P716" s="1" t="s">
        <v>24</v>
      </c>
      <c r="Q716" s="1" t="s">
        <v>34</v>
      </c>
      <c r="R716" s="1" t="s">
        <v>24</v>
      </c>
      <c r="T716" s="1" t="s">
        <v>29</v>
      </c>
      <c r="U716" s="1" t="s">
        <v>24</v>
      </c>
      <c r="V716" s="1" t="s">
        <v>24</v>
      </c>
      <c r="W716" s="1" t="s">
        <v>30</v>
      </c>
    </row>
    <row r="717" spans="1:23" x14ac:dyDescent="0.2">
      <c r="A717" s="2" t="str">
        <f>"573.13588"</f>
        <v>573.13588</v>
      </c>
      <c r="B717" s="1" t="s">
        <v>4115</v>
      </c>
      <c r="C717" s="1" t="s">
        <v>2444</v>
      </c>
      <c r="D717" s="1" t="s">
        <v>3399</v>
      </c>
      <c r="E717" s="1" t="s">
        <v>40</v>
      </c>
      <c r="F717" s="1" t="s">
        <v>20</v>
      </c>
      <c r="G717" s="1" t="s">
        <v>22</v>
      </c>
      <c r="H717" s="1" t="s">
        <v>22</v>
      </c>
      <c r="I717" s="1" t="s">
        <v>22</v>
      </c>
      <c r="J717" s="1" t="s">
        <v>18502</v>
      </c>
      <c r="K717" s="1" t="s">
        <v>22</v>
      </c>
      <c r="L717" s="1" t="s">
        <v>21</v>
      </c>
      <c r="M717" s="1" t="s">
        <v>22</v>
      </c>
      <c r="N717" s="1" t="s">
        <v>23</v>
      </c>
      <c r="O717" s="1" t="s">
        <v>24</v>
      </c>
      <c r="P717" s="1" t="s">
        <v>26</v>
      </c>
      <c r="Q717" s="1" t="s">
        <v>34</v>
      </c>
      <c r="R717" s="1" t="s">
        <v>26</v>
      </c>
      <c r="T717" s="1" t="s">
        <v>29</v>
      </c>
      <c r="U717" s="1" t="s">
        <v>24</v>
      </c>
      <c r="V717" s="1" t="s">
        <v>24</v>
      </c>
      <c r="W717" s="1" t="s">
        <v>30</v>
      </c>
    </row>
    <row r="718" spans="1:23" x14ac:dyDescent="0.2">
      <c r="A718" s="2" t="str">
        <f>"573.13589"</f>
        <v>573.13589</v>
      </c>
      <c r="B718" s="1" t="s">
        <v>4116</v>
      </c>
      <c r="C718" s="1" t="s">
        <v>2445</v>
      </c>
      <c r="D718" s="1" t="s">
        <v>3399</v>
      </c>
      <c r="E718" s="1" t="s">
        <v>18510</v>
      </c>
      <c r="F718" s="1" t="s">
        <v>20</v>
      </c>
      <c r="G718" s="1" t="s">
        <v>22</v>
      </c>
      <c r="H718" s="1" t="s">
        <v>22</v>
      </c>
      <c r="I718" s="1" t="s">
        <v>22</v>
      </c>
      <c r="J718" s="1" t="s">
        <v>19</v>
      </c>
      <c r="K718" s="1" t="s">
        <v>22</v>
      </c>
      <c r="L718" s="1" t="s">
        <v>21</v>
      </c>
      <c r="M718" s="1" t="s">
        <v>22</v>
      </c>
      <c r="N718" s="1" t="s">
        <v>23</v>
      </c>
      <c r="O718" s="1" t="s">
        <v>24</v>
      </c>
      <c r="P718" s="1" t="s">
        <v>26</v>
      </c>
      <c r="Q718" s="1" t="s">
        <v>26</v>
      </c>
      <c r="R718" s="1" t="s">
        <v>26</v>
      </c>
      <c r="T718" s="1" t="s">
        <v>29</v>
      </c>
      <c r="U718" s="1" t="s">
        <v>24</v>
      </c>
      <c r="V718" s="1" t="s">
        <v>24</v>
      </c>
      <c r="W718" s="1" t="s">
        <v>30</v>
      </c>
    </row>
    <row r="719" spans="1:23" x14ac:dyDescent="0.2">
      <c r="A719" s="2" t="str">
        <f>"573.13590"</f>
        <v>573.13590</v>
      </c>
      <c r="B719" s="1" t="s">
        <v>4117</v>
      </c>
      <c r="C719" s="1" t="s">
        <v>2446</v>
      </c>
      <c r="D719" s="1" t="s">
        <v>3399</v>
      </c>
      <c r="E719" s="1" t="s">
        <v>40</v>
      </c>
      <c r="F719" s="1" t="s">
        <v>20</v>
      </c>
      <c r="G719" s="1" t="s">
        <v>18510</v>
      </c>
      <c r="H719" s="1" t="s">
        <v>22</v>
      </c>
      <c r="J719" s="1" t="s">
        <v>19</v>
      </c>
      <c r="K719" s="1" t="s">
        <v>22</v>
      </c>
      <c r="L719" s="1" t="s">
        <v>21</v>
      </c>
      <c r="M719" s="1" t="s">
        <v>22</v>
      </c>
      <c r="N719" s="1" t="s">
        <v>23</v>
      </c>
      <c r="O719" s="1" t="s">
        <v>24</v>
      </c>
      <c r="P719" s="1" t="s">
        <v>26</v>
      </c>
      <c r="Q719" s="1" t="s">
        <v>34</v>
      </c>
      <c r="R719" s="1" t="s">
        <v>26</v>
      </c>
      <c r="S719" s="1" t="s">
        <v>28</v>
      </c>
      <c r="T719" s="1" t="s">
        <v>29</v>
      </c>
      <c r="U719" s="1" t="s">
        <v>18506</v>
      </c>
      <c r="V719" s="1" t="s">
        <v>24</v>
      </c>
      <c r="W719" s="1" t="s">
        <v>30</v>
      </c>
    </row>
    <row r="720" spans="1:23" x14ac:dyDescent="0.2">
      <c r="A720" s="2" t="str">
        <f>"573.13591"</f>
        <v>573.13591</v>
      </c>
      <c r="B720" s="1" t="s">
        <v>4118</v>
      </c>
      <c r="C720" s="1" t="s">
        <v>2447</v>
      </c>
      <c r="D720" s="1" t="s">
        <v>3399</v>
      </c>
      <c r="E720" s="1" t="s">
        <v>40</v>
      </c>
      <c r="F720" s="1" t="s">
        <v>20</v>
      </c>
      <c r="G720" s="1" t="s">
        <v>22</v>
      </c>
      <c r="H720" s="1" t="s">
        <v>22</v>
      </c>
      <c r="I720" s="1" t="s">
        <v>22</v>
      </c>
      <c r="J720" s="1" t="s">
        <v>22</v>
      </c>
      <c r="K720" s="1" t="s">
        <v>22</v>
      </c>
      <c r="L720" s="1" t="s">
        <v>21</v>
      </c>
      <c r="M720" s="1" t="s">
        <v>22</v>
      </c>
      <c r="N720" s="1" t="s">
        <v>31</v>
      </c>
      <c r="O720" s="1" t="s">
        <v>41</v>
      </c>
      <c r="P720" s="1" t="s">
        <v>18505</v>
      </c>
      <c r="Q720" s="1" t="s">
        <v>26</v>
      </c>
      <c r="R720" s="1" t="s">
        <v>18505</v>
      </c>
      <c r="T720" s="1" t="s">
        <v>29</v>
      </c>
      <c r="U720" s="1" t="s">
        <v>18506</v>
      </c>
      <c r="V720" s="1" t="s">
        <v>41</v>
      </c>
      <c r="W720" s="1" t="s">
        <v>30</v>
      </c>
    </row>
    <row r="721" spans="1:23" x14ac:dyDescent="0.2">
      <c r="A721" s="2" t="str">
        <f>"573.13592"</f>
        <v>573.13592</v>
      </c>
      <c r="B721" s="1" t="s">
        <v>4119</v>
      </c>
      <c r="C721" s="1" t="s">
        <v>2448</v>
      </c>
      <c r="D721" s="1" t="s">
        <v>3399</v>
      </c>
      <c r="E721" s="1" t="s">
        <v>40</v>
      </c>
      <c r="F721" s="1" t="s">
        <v>20</v>
      </c>
      <c r="G721" s="1" t="s">
        <v>22</v>
      </c>
      <c r="H721" s="1" t="s">
        <v>22</v>
      </c>
      <c r="I721" s="1" t="s">
        <v>22</v>
      </c>
      <c r="J721" s="1" t="s">
        <v>22</v>
      </c>
      <c r="K721" s="1" t="s">
        <v>22</v>
      </c>
      <c r="L721" s="1" t="s">
        <v>21</v>
      </c>
      <c r="M721" s="1" t="s">
        <v>22</v>
      </c>
      <c r="N721" s="1" t="s">
        <v>23</v>
      </c>
      <c r="O721" s="1" t="s">
        <v>18502</v>
      </c>
      <c r="P721" s="1" t="s">
        <v>24</v>
      </c>
      <c r="Q721" s="1" t="s">
        <v>34</v>
      </c>
      <c r="R721" s="1" t="s">
        <v>18502</v>
      </c>
      <c r="S721" s="1" t="s">
        <v>28</v>
      </c>
      <c r="T721" s="1" t="s">
        <v>29</v>
      </c>
      <c r="U721" s="1" t="s">
        <v>18506</v>
      </c>
      <c r="V721" s="1" t="s">
        <v>24</v>
      </c>
      <c r="W721" s="1" t="s">
        <v>42</v>
      </c>
    </row>
    <row r="722" spans="1:23" x14ac:dyDescent="0.2">
      <c r="A722" s="2" t="str">
        <f>"573.13593"</f>
        <v>573.13593</v>
      </c>
      <c r="B722" s="1" t="s">
        <v>4120</v>
      </c>
      <c r="C722" s="1" t="s">
        <v>2449</v>
      </c>
      <c r="D722" s="1" t="s">
        <v>3399</v>
      </c>
      <c r="E722" s="1" t="s">
        <v>40</v>
      </c>
      <c r="F722" s="1" t="s">
        <v>20</v>
      </c>
      <c r="G722" s="1" t="s">
        <v>22</v>
      </c>
      <c r="H722" s="1" t="s">
        <v>22</v>
      </c>
      <c r="I722" s="1" t="s">
        <v>18510</v>
      </c>
      <c r="J722" s="1" t="s">
        <v>22</v>
      </c>
      <c r="K722" s="1" t="s">
        <v>22</v>
      </c>
      <c r="L722" s="1" t="s">
        <v>21</v>
      </c>
      <c r="M722" s="1" t="s">
        <v>22</v>
      </c>
      <c r="N722" s="1" t="s">
        <v>23</v>
      </c>
      <c r="O722" s="1" t="s">
        <v>41</v>
      </c>
      <c r="P722" s="1" t="s">
        <v>24</v>
      </c>
      <c r="Q722" s="1" t="s">
        <v>34</v>
      </c>
      <c r="R722" s="1" t="s">
        <v>24</v>
      </c>
      <c r="S722" s="1" t="s">
        <v>28</v>
      </c>
      <c r="T722" s="1" t="s">
        <v>29</v>
      </c>
      <c r="U722" s="1" t="s">
        <v>24</v>
      </c>
      <c r="V722" s="1" t="s">
        <v>18502</v>
      </c>
      <c r="W722" s="1" t="s">
        <v>30</v>
      </c>
    </row>
    <row r="723" spans="1:23" x14ac:dyDescent="0.2">
      <c r="A723" s="2" t="str">
        <f>"573.13594"</f>
        <v>573.13594</v>
      </c>
      <c r="B723" s="1" t="s">
        <v>4121</v>
      </c>
      <c r="C723" s="1" t="s">
        <v>2450</v>
      </c>
      <c r="D723" s="1" t="s">
        <v>3399</v>
      </c>
      <c r="E723" s="1" t="s">
        <v>40</v>
      </c>
      <c r="F723" s="1" t="s">
        <v>20</v>
      </c>
      <c r="G723" s="1" t="s">
        <v>22</v>
      </c>
      <c r="H723" s="1" t="s">
        <v>22</v>
      </c>
      <c r="I723" s="1" t="s">
        <v>22</v>
      </c>
      <c r="J723" s="1" t="s">
        <v>18502</v>
      </c>
      <c r="K723" s="1" t="s">
        <v>22</v>
      </c>
      <c r="L723" s="1" t="s">
        <v>21</v>
      </c>
      <c r="M723" s="1" t="s">
        <v>22</v>
      </c>
      <c r="N723" s="1" t="s">
        <v>23</v>
      </c>
      <c r="O723" s="1" t="s">
        <v>24</v>
      </c>
      <c r="P723" s="1" t="s">
        <v>26</v>
      </c>
      <c r="Q723" s="1" t="s">
        <v>34</v>
      </c>
      <c r="R723" s="1" t="s">
        <v>26</v>
      </c>
      <c r="S723" s="1" t="s">
        <v>28</v>
      </c>
      <c r="T723" s="1" t="s">
        <v>29</v>
      </c>
      <c r="U723" s="1" t="s">
        <v>24</v>
      </c>
      <c r="V723" s="1" t="s">
        <v>41</v>
      </c>
      <c r="W723" s="1" t="s">
        <v>30</v>
      </c>
    </row>
    <row r="724" spans="1:23" x14ac:dyDescent="0.2">
      <c r="A724" s="2" t="str">
        <f>"573.13595"</f>
        <v>573.13595</v>
      </c>
      <c r="B724" s="1" t="s">
        <v>4122</v>
      </c>
      <c r="C724" s="1" t="s">
        <v>2451</v>
      </c>
      <c r="D724" s="1" t="s">
        <v>3399</v>
      </c>
      <c r="E724" s="1" t="s">
        <v>18510</v>
      </c>
      <c r="F724" s="1" t="s">
        <v>20</v>
      </c>
      <c r="G724" s="1" t="s">
        <v>22</v>
      </c>
      <c r="H724" s="1" t="s">
        <v>22</v>
      </c>
      <c r="I724" s="1" t="s">
        <v>22</v>
      </c>
      <c r="J724" s="1" t="s">
        <v>22</v>
      </c>
      <c r="K724" s="1" t="s">
        <v>22</v>
      </c>
      <c r="L724" s="1" t="s">
        <v>21</v>
      </c>
      <c r="M724" s="1" t="s">
        <v>22</v>
      </c>
      <c r="N724" s="1" t="s">
        <v>23</v>
      </c>
      <c r="O724" s="1" t="s">
        <v>41</v>
      </c>
      <c r="P724" s="1" t="s">
        <v>24</v>
      </c>
      <c r="Q724" s="1" t="s">
        <v>34</v>
      </c>
      <c r="R724" s="1" t="s">
        <v>24</v>
      </c>
      <c r="S724" s="1" t="s">
        <v>28</v>
      </c>
      <c r="T724" s="1" t="s">
        <v>29</v>
      </c>
      <c r="U724" s="1" t="s">
        <v>18506</v>
      </c>
      <c r="V724" s="1" t="s">
        <v>24</v>
      </c>
      <c r="W724" s="1" t="s">
        <v>30</v>
      </c>
    </row>
    <row r="725" spans="1:23" x14ac:dyDescent="0.2">
      <c r="A725" s="2" t="str">
        <f>"573.13596"</f>
        <v>573.13596</v>
      </c>
      <c r="B725" s="1" t="s">
        <v>4123</v>
      </c>
      <c r="C725" s="1" t="s">
        <v>2452</v>
      </c>
      <c r="D725" s="1" t="s">
        <v>3399</v>
      </c>
      <c r="E725" s="1" t="s">
        <v>40</v>
      </c>
      <c r="F725" s="1" t="s">
        <v>20</v>
      </c>
      <c r="G725" s="1" t="s">
        <v>22</v>
      </c>
      <c r="H725" s="1" t="s">
        <v>22</v>
      </c>
      <c r="J725" s="1" t="s">
        <v>18502</v>
      </c>
      <c r="K725" s="1" t="s">
        <v>22</v>
      </c>
      <c r="L725" s="1" t="s">
        <v>21</v>
      </c>
      <c r="M725" s="1" t="s">
        <v>22</v>
      </c>
      <c r="N725" s="1" t="s">
        <v>23</v>
      </c>
      <c r="O725" s="1" t="s">
        <v>41</v>
      </c>
      <c r="P725" s="1" t="s">
        <v>26</v>
      </c>
      <c r="Q725" s="1" t="s">
        <v>34</v>
      </c>
      <c r="R725" s="1" t="s">
        <v>26</v>
      </c>
      <c r="S725" s="1" t="s">
        <v>18508</v>
      </c>
      <c r="T725" s="1" t="s">
        <v>29</v>
      </c>
      <c r="U725" s="1" t="s">
        <v>18502</v>
      </c>
      <c r="V725" s="1" t="s">
        <v>18502</v>
      </c>
      <c r="W725" s="1" t="s">
        <v>30</v>
      </c>
    </row>
    <row r="726" spans="1:23" x14ac:dyDescent="0.2">
      <c r="A726" s="2" t="str">
        <f>"573.13597"</f>
        <v>573.13597</v>
      </c>
      <c r="B726" s="1" t="s">
        <v>4124</v>
      </c>
      <c r="C726" s="1" t="s">
        <v>2453</v>
      </c>
      <c r="D726" s="1" t="s">
        <v>3399</v>
      </c>
      <c r="E726" s="1" t="s">
        <v>40</v>
      </c>
      <c r="F726" s="1" t="s">
        <v>20</v>
      </c>
      <c r="G726" s="1" t="s">
        <v>22</v>
      </c>
      <c r="H726" s="1" t="s">
        <v>22</v>
      </c>
      <c r="I726" s="1" t="s">
        <v>22</v>
      </c>
      <c r="J726" s="1" t="s">
        <v>22</v>
      </c>
      <c r="K726" s="1" t="s">
        <v>22</v>
      </c>
      <c r="L726" s="1" t="s">
        <v>21</v>
      </c>
      <c r="M726" s="1" t="s">
        <v>22</v>
      </c>
      <c r="N726" s="1" t="s">
        <v>23</v>
      </c>
      <c r="O726" s="1" t="s">
        <v>41</v>
      </c>
      <c r="P726" s="1" t="s">
        <v>26</v>
      </c>
      <c r="Q726" s="1" t="s">
        <v>34</v>
      </c>
      <c r="R726" s="1" t="s">
        <v>26</v>
      </c>
      <c r="T726" s="1" t="s">
        <v>37</v>
      </c>
      <c r="U726" s="1" t="s">
        <v>24</v>
      </c>
      <c r="V726" s="1" t="s">
        <v>41</v>
      </c>
      <c r="W726" s="1" t="s">
        <v>18519</v>
      </c>
    </row>
    <row r="727" spans="1:23" x14ac:dyDescent="0.2">
      <c r="A727" s="2" t="str">
        <f>"573.13598"</f>
        <v>573.13598</v>
      </c>
      <c r="B727" s="1" t="s">
        <v>4125</v>
      </c>
      <c r="C727" s="1" t="s">
        <v>2454</v>
      </c>
      <c r="D727" s="1" t="s">
        <v>3399</v>
      </c>
      <c r="E727" s="1" t="s">
        <v>40</v>
      </c>
      <c r="F727" s="1" t="s">
        <v>20</v>
      </c>
      <c r="G727" s="1" t="s">
        <v>22</v>
      </c>
      <c r="H727" s="1" t="s">
        <v>22</v>
      </c>
      <c r="I727" s="1" t="s">
        <v>22</v>
      </c>
      <c r="J727" s="1" t="s">
        <v>22</v>
      </c>
      <c r="K727" s="1" t="s">
        <v>22</v>
      </c>
      <c r="L727" s="1" t="s">
        <v>21</v>
      </c>
      <c r="M727" s="1" t="s">
        <v>22</v>
      </c>
      <c r="N727" s="1" t="s">
        <v>23</v>
      </c>
      <c r="O727" s="1" t="s">
        <v>41</v>
      </c>
      <c r="P727" s="1" t="s">
        <v>26</v>
      </c>
      <c r="Q727" s="1" t="s">
        <v>34</v>
      </c>
      <c r="R727" s="1" t="s">
        <v>26</v>
      </c>
      <c r="T727" s="1" t="s">
        <v>37</v>
      </c>
      <c r="U727" s="1" t="s">
        <v>24</v>
      </c>
      <c r="V727" s="1" t="s">
        <v>41</v>
      </c>
      <c r="W727" s="1" t="s">
        <v>30</v>
      </c>
    </row>
    <row r="728" spans="1:23" x14ac:dyDescent="0.2">
      <c r="A728" s="2" t="str">
        <f>"573.13599"</f>
        <v>573.13599</v>
      </c>
      <c r="B728" s="1" t="s">
        <v>4126</v>
      </c>
      <c r="C728" s="1" t="s">
        <v>2455</v>
      </c>
      <c r="D728" s="1" t="s">
        <v>3399</v>
      </c>
      <c r="E728" s="1" t="s">
        <v>18510</v>
      </c>
      <c r="F728" s="1" t="s">
        <v>20</v>
      </c>
      <c r="G728" s="1" t="s">
        <v>22</v>
      </c>
      <c r="H728" s="1" t="s">
        <v>22</v>
      </c>
      <c r="I728" s="1" t="s">
        <v>22</v>
      </c>
      <c r="J728" s="1" t="s">
        <v>19</v>
      </c>
      <c r="K728" s="1" t="s">
        <v>22</v>
      </c>
      <c r="L728" s="1" t="s">
        <v>21</v>
      </c>
      <c r="M728" s="1" t="s">
        <v>22</v>
      </c>
      <c r="N728" s="1" t="s">
        <v>23</v>
      </c>
      <c r="O728" s="1" t="s">
        <v>24</v>
      </c>
      <c r="P728" s="1" t="s">
        <v>26</v>
      </c>
      <c r="Q728" s="1" t="s">
        <v>26</v>
      </c>
      <c r="R728" s="1" t="s">
        <v>26</v>
      </c>
      <c r="T728" s="1" t="s">
        <v>29</v>
      </c>
      <c r="U728" s="1" t="s">
        <v>24</v>
      </c>
      <c r="V728" s="1" t="s">
        <v>24</v>
      </c>
      <c r="W728" s="1" t="s">
        <v>30</v>
      </c>
    </row>
    <row r="729" spans="1:23" x14ac:dyDescent="0.2">
      <c r="A729" s="2" t="str">
        <f>"573.13600"</f>
        <v>573.13600</v>
      </c>
      <c r="B729" s="1" t="s">
        <v>4127</v>
      </c>
      <c r="C729" s="1" t="s">
        <v>2456</v>
      </c>
      <c r="D729" s="1" t="s">
        <v>3399</v>
      </c>
      <c r="E729" s="1" t="s">
        <v>18509</v>
      </c>
      <c r="F729" s="1" t="s">
        <v>20</v>
      </c>
      <c r="G729" s="1" t="s">
        <v>22</v>
      </c>
      <c r="H729" s="1" t="s">
        <v>22</v>
      </c>
      <c r="I729" s="1" t="s">
        <v>22</v>
      </c>
      <c r="J729" s="1" t="s">
        <v>22</v>
      </c>
      <c r="K729" s="1" t="s">
        <v>22</v>
      </c>
      <c r="L729" s="1" t="s">
        <v>21</v>
      </c>
      <c r="M729" s="1" t="s">
        <v>22</v>
      </c>
      <c r="N729" s="1" t="s">
        <v>23</v>
      </c>
      <c r="O729" s="1" t="s">
        <v>18506</v>
      </c>
      <c r="P729" s="1" t="s">
        <v>24</v>
      </c>
      <c r="Q729" s="1" t="s">
        <v>34</v>
      </c>
      <c r="R729" s="1" t="s">
        <v>24</v>
      </c>
      <c r="T729" s="1" t="s">
        <v>29</v>
      </c>
      <c r="U729" s="1" t="s">
        <v>18506</v>
      </c>
      <c r="V729" s="1" t="s">
        <v>24</v>
      </c>
      <c r="W729" s="1" t="s">
        <v>30</v>
      </c>
    </row>
    <row r="730" spans="1:23" x14ac:dyDescent="0.2">
      <c r="A730" s="2" t="str">
        <f>"573.13601"</f>
        <v>573.13601</v>
      </c>
      <c r="B730" s="1" t="s">
        <v>4128</v>
      </c>
      <c r="C730" s="1" t="s">
        <v>2457</v>
      </c>
      <c r="D730" s="1" t="s">
        <v>3399</v>
      </c>
      <c r="E730" s="1" t="s">
        <v>40</v>
      </c>
      <c r="F730" s="1" t="s">
        <v>20</v>
      </c>
      <c r="G730" s="1" t="s">
        <v>22</v>
      </c>
      <c r="H730" s="1" t="s">
        <v>22</v>
      </c>
      <c r="I730" s="1" t="s">
        <v>26</v>
      </c>
      <c r="J730" s="1" t="s">
        <v>22</v>
      </c>
      <c r="K730" s="1" t="s">
        <v>22</v>
      </c>
      <c r="L730" s="1" t="s">
        <v>21</v>
      </c>
      <c r="M730" s="1" t="s">
        <v>22</v>
      </c>
      <c r="N730" s="1" t="s">
        <v>23</v>
      </c>
      <c r="O730" s="1" t="s">
        <v>41</v>
      </c>
      <c r="P730" s="1" t="s">
        <v>26</v>
      </c>
      <c r="Q730" s="1" t="s">
        <v>34</v>
      </c>
      <c r="R730" s="1" t="s">
        <v>26</v>
      </c>
      <c r="T730" s="1" t="s">
        <v>29</v>
      </c>
      <c r="U730" s="1" t="s">
        <v>18506</v>
      </c>
      <c r="V730" s="1" t="s">
        <v>41</v>
      </c>
      <c r="W730" s="1" t="s">
        <v>30</v>
      </c>
    </row>
    <row r="731" spans="1:23" x14ac:dyDescent="0.2">
      <c r="A731" s="2" t="str">
        <f>"573.13602"</f>
        <v>573.13602</v>
      </c>
      <c r="B731" s="1" t="s">
        <v>4129</v>
      </c>
      <c r="C731" s="1" t="s">
        <v>2458</v>
      </c>
      <c r="D731" s="1" t="s">
        <v>3399</v>
      </c>
      <c r="E731" s="1" t="s">
        <v>40</v>
      </c>
      <c r="F731" s="1" t="s">
        <v>20</v>
      </c>
      <c r="G731" s="1" t="s">
        <v>22</v>
      </c>
      <c r="H731" s="1" t="s">
        <v>22</v>
      </c>
      <c r="I731" s="1" t="s">
        <v>22</v>
      </c>
      <c r="J731" s="1" t="s">
        <v>18510</v>
      </c>
      <c r="K731" s="1" t="s">
        <v>22</v>
      </c>
      <c r="L731" s="1" t="s">
        <v>21</v>
      </c>
      <c r="M731" s="1" t="s">
        <v>22</v>
      </c>
      <c r="N731" s="1" t="s">
        <v>23</v>
      </c>
      <c r="O731" s="1" t="s">
        <v>41</v>
      </c>
      <c r="P731" s="1" t="s">
        <v>26</v>
      </c>
      <c r="Q731" s="1" t="s">
        <v>34</v>
      </c>
      <c r="R731" s="1" t="s">
        <v>26</v>
      </c>
      <c r="T731" s="1" t="s">
        <v>37</v>
      </c>
      <c r="U731" s="1" t="s">
        <v>24</v>
      </c>
      <c r="V731" s="1" t="s">
        <v>18502</v>
      </c>
      <c r="W731" s="1" t="s">
        <v>30</v>
      </c>
    </row>
    <row r="732" spans="1:23" x14ac:dyDescent="0.2">
      <c r="A732" s="2" t="str">
        <f>"573.13603"</f>
        <v>573.13603</v>
      </c>
      <c r="B732" s="1" t="s">
        <v>4130</v>
      </c>
      <c r="C732" s="1" t="s">
        <v>2459</v>
      </c>
      <c r="D732" s="1" t="s">
        <v>3399</v>
      </c>
      <c r="E732" s="1" t="s">
        <v>40</v>
      </c>
      <c r="F732" s="1" t="s">
        <v>20</v>
      </c>
      <c r="G732" s="1" t="s">
        <v>22</v>
      </c>
      <c r="H732" s="1" t="s">
        <v>22</v>
      </c>
      <c r="I732" s="1" t="s">
        <v>22</v>
      </c>
      <c r="J732" s="1" t="s">
        <v>22</v>
      </c>
      <c r="K732" s="1" t="s">
        <v>22</v>
      </c>
      <c r="L732" s="1" t="s">
        <v>21</v>
      </c>
      <c r="M732" s="1" t="s">
        <v>22</v>
      </c>
      <c r="N732" s="1" t="s">
        <v>23</v>
      </c>
      <c r="O732" s="1" t="s">
        <v>41</v>
      </c>
      <c r="P732" s="1" t="s">
        <v>18502</v>
      </c>
      <c r="Q732" s="1" t="s">
        <v>34</v>
      </c>
      <c r="R732" s="1" t="s">
        <v>24</v>
      </c>
      <c r="T732" s="1" t="s">
        <v>29</v>
      </c>
      <c r="U732" s="1" t="s">
        <v>24</v>
      </c>
      <c r="V732" s="1" t="s">
        <v>41</v>
      </c>
      <c r="W732" s="1" t="s">
        <v>30</v>
      </c>
    </row>
    <row r="733" spans="1:23" x14ac:dyDescent="0.2">
      <c r="A733" s="2" t="str">
        <f>"573.13604"</f>
        <v>573.13604</v>
      </c>
      <c r="B733" s="1" t="s">
        <v>4131</v>
      </c>
      <c r="C733" s="1" t="s">
        <v>2460</v>
      </c>
      <c r="D733" s="1" t="s">
        <v>3399</v>
      </c>
      <c r="E733" s="1" t="s">
        <v>40</v>
      </c>
      <c r="F733" s="1" t="s">
        <v>20</v>
      </c>
      <c r="G733" s="1" t="s">
        <v>22</v>
      </c>
      <c r="H733" s="1" t="s">
        <v>22</v>
      </c>
      <c r="I733" s="1" t="s">
        <v>22</v>
      </c>
      <c r="J733" s="1" t="s">
        <v>18510</v>
      </c>
      <c r="K733" s="1" t="s">
        <v>22</v>
      </c>
      <c r="L733" s="1" t="s">
        <v>21</v>
      </c>
      <c r="M733" s="1" t="s">
        <v>22</v>
      </c>
      <c r="N733" s="1" t="s">
        <v>23</v>
      </c>
      <c r="O733" s="1" t="s">
        <v>24</v>
      </c>
      <c r="P733" s="1" t="s">
        <v>26</v>
      </c>
      <c r="Q733" s="1" t="s">
        <v>34</v>
      </c>
      <c r="R733" s="1" t="s">
        <v>26</v>
      </c>
      <c r="T733" s="1" t="s">
        <v>39</v>
      </c>
      <c r="U733" s="1" t="s">
        <v>24</v>
      </c>
      <c r="V733" s="1" t="s">
        <v>18502</v>
      </c>
      <c r="W733" s="1" t="s">
        <v>30</v>
      </c>
    </row>
    <row r="734" spans="1:23" x14ac:dyDescent="0.2">
      <c r="A734" s="2" t="str">
        <f>"573.13605"</f>
        <v>573.13605</v>
      </c>
      <c r="B734" s="1" t="s">
        <v>4132</v>
      </c>
      <c r="C734" s="1" t="s">
        <v>2461</v>
      </c>
      <c r="D734" s="1" t="s">
        <v>3399</v>
      </c>
      <c r="E734" s="1" t="s">
        <v>40</v>
      </c>
      <c r="F734" s="1" t="s">
        <v>36</v>
      </c>
      <c r="G734" s="1" t="s">
        <v>22</v>
      </c>
      <c r="H734" s="1" t="s">
        <v>22</v>
      </c>
      <c r="I734" s="1" t="s">
        <v>26</v>
      </c>
      <c r="J734" s="1" t="s">
        <v>18510</v>
      </c>
      <c r="K734" s="1" t="s">
        <v>22</v>
      </c>
      <c r="L734" s="1" t="s">
        <v>18506</v>
      </c>
      <c r="M734" s="1" t="s">
        <v>22</v>
      </c>
      <c r="N734" s="1" t="s">
        <v>23</v>
      </c>
      <c r="O734" s="1" t="s">
        <v>18502</v>
      </c>
      <c r="P734" s="1" t="s">
        <v>26</v>
      </c>
      <c r="Q734" s="1" t="s">
        <v>34</v>
      </c>
      <c r="R734" s="1" t="s">
        <v>26</v>
      </c>
      <c r="S734" s="1" t="s">
        <v>18509</v>
      </c>
      <c r="T734" s="1" t="s">
        <v>38</v>
      </c>
      <c r="U734" s="1" t="s">
        <v>24</v>
      </c>
      <c r="V734" s="1" t="s">
        <v>18502</v>
      </c>
      <c r="W734" s="1" t="s">
        <v>42</v>
      </c>
    </row>
    <row r="735" spans="1:23" x14ac:dyDescent="0.2">
      <c r="A735" s="2" t="str">
        <f>"573.13606"</f>
        <v>573.13606</v>
      </c>
      <c r="B735" s="1" t="s">
        <v>4133</v>
      </c>
      <c r="C735" s="1" t="s">
        <v>2462</v>
      </c>
      <c r="D735" s="1" t="s">
        <v>3399</v>
      </c>
      <c r="E735" s="1" t="s">
        <v>40</v>
      </c>
      <c r="F735" s="1" t="s">
        <v>36</v>
      </c>
      <c r="G735" s="1" t="s">
        <v>22</v>
      </c>
      <c r="H735" s="1" t="s">
        <v>22</v>
      </c>
      <c r="J735" s="1" t="s">
        <v>22</v>
      </c>
      <c r="K735" s="1" t="s">
        <v>18510</v>
      </c>
      <c r="L735" s="1" t="s">
        <v>21</v>
      </c>
      <c r="M735" s="1" t="s">
        <v>22</v>
      </c>
      <c r="N735" s="1" t="s">
        <v>23</v>
      </c>
      <c r="O735" s="1" t="s">
        <v>41</v>
      </c>
      <c r="P735" s="1" t="s">
        <v>26</v>
      </c>
      <c r="Q735" s="1" t="s">
        <v>34</v>
      </c>
      <c r="R735" s="1" t="s">
        <v>26</v>
      </c>
      <c r="S735" s="1" t="s">
        <v>28</v>
      </c>
      <c r="T735" s="1" t="s">
        <v>37</v>
      </c>
      <c r="U735" s="1" t="s">
        <v>24</v>
      </c>
      <c r="V735" s="1" t="s">
        <v>41</v>
      </c>
      <c r="W735" s="1" t="s">
        <v>42</v>
      </c>
    </row>
    <row r="736" spans="1:23" x14ac:dyDescent="0.2">
      <c r="A736" s="2" t="str">
        <f>"573.13607"</f>
        <v>573.13607</v>
      </c>
      <c r="B736" s="1" t="s">
        <v>4134</v>
      </c>
      <c r="C736" s="1" t="s">
        <v>2463</v>
      </c>
      <c r="D736" s="1" t="s">
        <v>3399</v>
      </c>
      <c r="E736" s="1" t="s">
        <v>40</v>
      </c>
      <c r="F736" s="1" t="s">
        <v>20</v>
      </c>
      <c r="G736" s="1" t="s">
        <v>22</v>
      </c>
      <c r="H736" s="1" t="s">
        <v>22</v>
      </c>
      <c r="J736" s="1" t="s">
        <v>19</v>
      </c>
      <c r="K736" s="1" t="s">
        <v>22</v>
      </c>
      <c r="L736" s="1" t="s">
        <v>21</v>
      </c>
      <c r="M736" s="1" t="s">
        <v>22</v>
      </c>
      <c r="N736" s="1" t="s">
        <v>23</v>
      </c>
      <c r="O736" s="1" t="s">
        <v>41</v>
      </c>
      <c r="P736" s="1" t="s">
        <v>26</v>
      </c>
      <c r="Q736" s="1" t="s">
        <v>34</v>
      </c>
      <c r="R736" s="1" t="s">
        <v>26</v>
      </c>
      <c r="S736" s="1" t="s">
        <v>18508</v>
      </c>
      <c r="T736" s="1" t="s">
        <v>18515</v>
      </c>
      <c r="U736" s="1" t="s">
        <v>18506</v>
      </c>
      <c r="V736" s="1" t="s">
        <v>41</v>
      </c>
      <c r="W736" s="1" t="s">
        <v>30</v>
      </c>
    </row>
    <row r="737" spans="1:23" x14ac:dyDescent="0.2">
      <c r="A737" s="2" t="str">
        <f>"573.13608"</f>
        <v>573.13608</v>
      </c>
      <c r="B737" s="1" t="s">
        <v>4135</v>
      </c>
      <c r="C737" s="1" t="s">
        <v>2464</v>
      </c>
      <c r="D737" s="1" t="s">
        <v>3399</v>
      </c>
      <c r="E737" s="1" t="s">
        <v>40</v>
      </c>
      <c r="F737" s="1" t="s">
        <v>18515</v>
      </c>
      <c r="G737" s="1" t="s">
        <v>18510</v>
      </c>
      <c r="H737" s="1" t="s">
        <v>22</v>
      </c>
      <c r="I737" s="1" t="s">
        <v>26</v>
      </c>
      <c r="J737" s="1" t="s">
        <v>19</v>
      </c>
      <c r="K737" s="1" t="s">
        <v>18510</v>
      </c>
      <c r="L737" s="1" t="s">
        <v>41</v>
      </c>
      <c r="M737" s="1" t="s">
        <v>18502</v>
      </c>
      <c r="N737" s="1" t="s">
        <v>18507</v>
      </c>
      <c r="O737" s="1" t="s">
        <v>18502</v>
      </c>
      <c r="P737" s="1" t="s">
        <v>26</v>
      </c>
      <c r="Q737" s="1" t="s">
        <v>26</v>
      </c>
      <c r="R737" s="1" t="s">
        <v>26</v>
      </c>
      <c r="T737" s="1" t="s">
        <v>18516</v>
      </c>
      <c r="U737" s="1" t="s">
        <v>41</v>
      </c>
      <c r="V737" s="1" t="s">
        <v>18502</v>
      </c>
      <c r="W737" s="1" t="s">
        <v>42</v>
      </c>
    </row>
    <row r="738" spans="1:23" x14ac:dyDescent="0.2">
      <c r="A738" s="2" t="str">
        <f>"573.13609"</f>
        <v>573.13609</v>
      </c>
      <c r="B738" s="1" t="s">
        <v>4136</v>
      </c>
      <c r="C738" s="1" t="s">
        <v>2465</v>
      </c>
      <c r="D738" s="1" t="s">
        <v>3399</v>
      </c>
      <c r="E738" s="1" t="s">
        <v>40</v>
      </c>
      <c r="F738" s="1" t="s">
        <v>20</v>
      </c>
      <c r="G738" s="1" t="s">
        <v>22</v>
      </c>
      <c r="H738" s="1" t="s">
        <v>22</v>
      </c>
      <c r="I738" s="1" t="s">
        <v>22</v>
      </c>
      <c r="J738" s="1" t="s">
        <v>22</v>
      </c>
      <c r="K738" s="1" t="s">
        <v>22</v>
      </c>
      <c r="L738" s="1" t="s">
        <v>21</v>
      </c>
      <c r="M738" s="1" t="s">
        <v>22</v>
      </c>
      <c r="N738" s="1" t="s">
        <v>23</v>
      </c>
      <c r="O738" s="1" t="s">
        <v>24</v>
      </c>
      <c r="P738" s="1" t="s">
        <v>26</v>
      </c>
      <c r="Q738" s="1" t="s">
        <v>34</v>
      </c>
      <c r="R738" s="1" t="s">
        <v>26</v>
      </c>
      <c r="S738" s="1" t="s">
        <v>28</v>
      </c>
      <c r="T738" s="1" t="s">
        <v>39</v>
      </c>
      <c r="U738" s="1" t="s">
        <v>18506</v>
      </c>
      <c r="V738" s="1" t="s">
        <v>18502</v>
      </c>
      <c r="W738" s="1" t="s">
        <v>30</v>
      </c>
    </row>
    <row r="739" spans="1:23" x14ac:dyDescent="0.2">
      <c r="A739" s="2" t="str">
        <f>"573.13610"</f>
        <v>573.13610</v>
      </c>
      <c r="B739" s="1" t="s">
        <v>4137</v>
      </c>
      <c r="C739" s="1" t="s">
        <v>2466</v>
      </c>
      <c r="D739" s="1" t="s">
        <v>3399</v>
      </c>
      <c r="E739" s="1" t="s">
        <v>40</v>
      </c>
      <c r="F739" s="1" t="s">
        <v>20</v>
      </c>
      <c r="G739" s="1" t="s">
        <v>22</v>
      </c>
      <c r="H739" s="1" t="s">
        <v>22</v>
      </c>
      <c r="I739" s="1" t="s">
        <v>22</v>
      </c>
      <c r="J739" s="1" t="s">
        <v>19</v>
      </c>
      <c r="K739" s="1" t="s">
        <v>22</v>
      </c>
      <c r="L739" s="1" t="s">
        <v>21</v>
      </c>
      <c r="M739" s="1" t="s">
        <v>22</v>
      </c>
      <c r="N739" s="1" t="s">
        <v>23</v>
      </c>
      <c r="O739" s="1" t="s">
        <v>24</v>
      </c>
      <c r="P739" s="1" t="s">
        <v>26</v>
      </c>
      <c r="Q739" s="1" t="s">
        <v>34</v>
      </c>
      <c r="R739" s="1" t="s">
        <v>26</v>
      </c>
      <c r="T739" s="1" t="s">
        <v>18515</v>
      </c>
      <c r="U739" s="1" t="s">
        <v>18506</v>
      </c>
      <c r="V739" s="1" t="s">
        <v>18502</v>
      </c>
      <c r="W739" s="1" t="s">
        <v>30</v>
      </c>
    </row>
    <row r="740" spans="1:23" x14ac:dyDescent="0.2">
      <c r="A740" s="2" t="str">
        <f>"573.13611"</f>
        <v>573.13611</v>
      </c>
      <c r="B740" s="1" t="s">
        <v>4138</v>
      </c>
      <c r="C740" s="1" t="s">
        <v>2467</v>
      </c>
      <c r="D740" s="1" t="s">
        <v>3399</v>
      </c>
      <c r="E740" s="1" t="s">
        <v>40</v>
      </c>
      <c r="F740" s="1" t="s">
        <v>20</v>
      </c>
      <c r="G740" s="1" t="s">
        <v>22</v>
      </c>
      <c r="H740" s="1" t="s">
        <v>22</v>
      </c>
      <c r="I740" s="1" t="s">
        <v>18502</v>
      </c>
      <c r="J740" s="1" t="s">
        <v>19</v>
      </c>
      <c r="K740" s="1" t="s">
        <v>18510</v>
      </c>
      <c r="L740" s="1" t="s">
        <v>21</v>
      </c>
      <c r="M740" s="1" t="s">
        <v>22</v>
      </c>
      <c r="N740" s="1" t="s">
        <v>23</v>
      </c>
      <c r="O740" s="1" t="s">
        <v>24</v>
      </c>
      <c r="P740" s="1" t="s">
        <v>26</v>
      </c>
      <c r="Q740" s="1" t="s">
        <v>26</v>
      </c>
      <c r="R740" s="1" t="s">
        <v>26</v>
      </c>
      <c r="S740" s="1" t="s">
        <v>18509</v>
      </c>
      <c r="T740" s="1" t="s">
        <v>38</v>
      </c>
      <c r="U740" s="1" t="s">
        <v>24</v>
      </c>
      <c r="V740" s="1" t="s">
        <v>18502</v>
      </c>
      <c r="W740" s="1" t="s">
        <v>30</v>
      </c>
    </row>
    <row r="741" spans="1:23" x14ac:dyDescent="0.2">
      <c r="A741" s="2" t="str">
        <f>"573.13612"</f>
        <v>573.13612</v>
      </c>
      <c r="B741" s="1" t="s">
        <v>4139</v>
      </c>
      <c r="C741" s="1" t="s">
        <v>2468</v>
      </c>
      <c r="D741" s="1" t="s">
        <v>3399</v>
      </c>
      <c r="E741" s="1" t="s">
        <v>18510</v>
      </c>
      <c r="F741" s="1" t="s">
        <v>36</v>
      </c>
      <c r="G741" s="1" t="s">
        <v>22</v>
      </c>
      <c r="H741" s="1" t="s">
        <v>22</v>
      </c>
      <c r="I741" s="1" t="s">
        <v>18506</v>
      </c>
      <c r="J741" s="1" t="s">
        <v>18510</v>
      </c>
      <c r="K741" s="1" t="s">
        <v>22</v>
      </c>
      <c r="L741" s="1" t="s">
        <v>18509</v>
      </c>
      <c r="M741" s="1" t="s">
        <v>22</v>
      </c>
      <c r="N741" s="1" t="s">
        <v>23</v>
      </c>
      <c r="O741" s="1" t="s">
        <v>41</v>
      </c>
      <c r="P741" s="1" t="s">
        <v>26</v>
      </c>
      <c r="Q741" s="1" t="s">
        <v>34</v>
      </c>
      <c r="R741" s="1" t="s">
        <v>26</v>
      </c>
      <c r="S741" s="1" t="s">
        <v>28</v>
      </c>
      <c r="T741" s="1" t="s">
        <v>37</v>
      </c>
      <c r="U741" s="1" t="s">
        <v>18502</v>
      </c>
      <c r="V741" s="1" t="s">
        <v>24</v>
      </c>
      <c r="W741" s="1" t="s">
        <v>30</v>
      </c>
    </row>
    <row r="742" spans="1:23" x14ac:dyDescent="0.2">
      <c r="A742" s="2" t="str">
        <f>"573.13613"</f>
        <v>573.13613</v>
      </c>
      <c r="B742" s="1" t="s">
        <v>4140</v>
      </c>
      <c r="C742" s="1" t="s">
        <v>2469</v>
      </c>
      <c r="D742" s="1" t="s">
        <v>3399</v>
      </c>
      <c r="E742" s="1" t="s">
        <v>18510</v>
      </c>
      <c r="F742" s="1" t="s">
        <v>20</v>
      </c>
      <c r="G742" s="1" t="s">
        <v>22</v>
      </c>
      <c r="H742" s="1" t="s">
        <v>22</v>
      </c>
      <c r="I742" s="1" t="s">
        <v>22</v>
      </c>
      <c r="J742" s="1" t="s">
        <v>19</v>
      </c>
      <c r="K742" s="1" t="s">
        <v>22</v>
      </c>
      <c r="L742" s="1" t="s">
        <v>21</v>
      </c>
      <c r="M742" s="1" t="s">
        <v>22</v>
      </c>
      <c r="N742" s="1" t="s">
        <v>23</v>
      </c>
      <c r="O742" s="1" t="s">
        <v>24</v>
      </c>
      <c r="P742" s="1" t="s">
        <v>26</v>
      </c>
      <c r="Q742" s="1" t="s">
        <v>26</v>
      </c>
      <c r="R742" s="1" t="s">
        <v>26</v>
      </c>
      <c r="T742" s="1" t="s">
        <v>29</v>
      </c>
      <c r="U742" s="1" t="s">
        <v>24</v>
      </c>
      <c r="V742" s="1" t="s">
        <v>24</v>
      </c>
      <c r="W742" s="1" t="s">
        <v>30</v>
      </c>
    </row>
    <row r="743" spans="1:23" x14ac:dyDescent="0.2">
      <c r="A743" s="2" t="str">
        <f>"573.13614"</f>
        <v>573.13614</v>
      </c>
      <c r="B743" s="1" t="s">
        <v>4141</v>
      </c>
      <c r="C743" s="1" t="s">
        <v>2470</v>
      </c>
      <c r="D743" s="1" t="s">
        <v>3399</v>
      </c>
      <c r="E743" s="1" t="s">
        <v>40</v>
      </c>
      <c r="F743" s="1" t="s">
        <v>20</v>
      </c>
      <c r="G743" s="1" t="s">
        <v>22</v>
      </c>
      <c r="H743" s="1" t="s">
        <v>22</v>
      </c>
      <c r="I743" s="1" t="s">
        <v>26</v>
      </c>
      <c r="J743" s="1" t="s">
        <v>19</v>
      </c>
      <c r="K743" s="1" t="s">
        <v>18505</v>
      </c>
      <c r="L743" s="1" t="s">
        <v>21</v>
      </c>
      <c r="M743" s="1" t="s">
        <v>22</v>
      </c>
      <c r="N743" s="1" t="s">
        <v>31</v>
      </c>
      <c r="O743" s="1" t="s">
        <v>41</v>
      </c>
      <c r="P743" s="1" t="s">
        <v>26</v>
      </c>
      <c r="Q743" s="1" t="s">
        <v>26</v>
      </c>
      <c r="R743" s="1" t="s">
        <v>26</v>
      </c>
      <c r="T743" s="1" t="s">
        <v>29</v>
      </c>
      <c r="U743" s="1" t="s">
        <v>41</v>
      </c>
      <c r="V743" s="1" t="s">
        <v>41</v>
      </c>
      <c r="W743" s="1" t="s">
        <v>42</v>
      </c>
    </row>
    <row r="744" spans="1:23" x14ac:dyDescent="0.2">
      <c r="A744" s="2" t="str">
        <f>"573.13615"</f>
        <v>573.13615</v>
      </c>
      <c r="B744" s="1" t="s">
        <v>4142</v>
      </c>
      <c r="C744" s="1" t="s">
        <v>2471</v>
      </c>
      <c r="D744" s="1" t="s">
        <v>3399</v>
      </c>
      <c r="E744" s="1" t="s">
        <v>40</v>
      </c>
      <c r="F744" s="1" t="s">
        <v>20</v>
      </c>
      <c r="G744" s="1" t="s">
        <v>22</v>
      </c>
      <c r="H744" s="1" t="s">
        <v>22</v>
      </c>
      <c r="I744" s="1" t="s">
        <v>22</v>
      </c>
      <c r="J744" s="1" t="s">
        <v>22</v>
      </c>
      <c r="K744" s="1" t="s">
        <v>22</v>
      </c>
      <c r="L744" s="1" t="s">
        <v>21</v>
      </c>
      <c r="M744" s="1" t="s">
        <v>22</v>
      </c>
      <c r="N744" s="1" t="s">
        <v>23</v>
      </c>
      <c r="O744" s="1" t="s">
        <v>24</v>
      </c>
      <c r="P744" s="1" t="s">
        <v>26</v>
      </c>
      <c r="Q744" s="1" t="s">
        <v>34</v>
      </c>
      <c r="R744" s="1" t="s">
        <v>26</v>
      </c>
      <c r="S744" s="1" t="s">
        <v>28</v>
      </c>
      <c r="T744" s="1" t="s">
        <v>38</v>
      </c>
      <c r="U744" s="1" t="s">
        <v>24</v>
      </c>
      <c r="V744" s="1" t="s">
        <v>18502</v>
      </c>
      <c r="W744" s="1" t="s">
        <v>30</v>
      </c>
    </row>
    <row r="745" spans="1:23" x14ac:dyDescent="0.2">
      <c r="A745" s="2" t="str">
        <f>"573.13616"</f>
        <v>573.13616</v>
      </c>
      <c r="B745" s="1" t="s">
        <v>4143</v>
      </c>
      <c r="C745" s="1" t="s">
        <v>2472</v>
      </c>
      <c r="D745" s="1" t="s">
        <v>3399</v>
      </c>
      <c r="E745" s="1" t="s">
        <v>18510</v>
      </c>
      <c r="F745" s="1" t="s">
        <v>20</v>
      </c>
      <c r="G745" s="1" t="s">
        <v>22</v>
      </c>
      <c r="H745" s="1" t="s">
        <v>22</v>
      </c>
      <c r="I745" s="1" t="s">
        <v>22</v>
      </c>
      <c r="J745" s="1" t="s">
        <v>22</v>
      </c>
      <c r="K745" s="1" t="s">
        <v>22</v>
      </c>
      <c r="L745" s="1" t="s">
        <v>21</v>
      </c>
      <c r="M745" s="1" t="s">
        <v>22</v>
      </c>
      <c r="N745" s="1" t="s">
        <v>23</v>
      </c>
      <c r="O745" s="1" t="s">
        <v>41</v>
      </c>
      <c r="P745" s="1" t="s">
        <v>24</v>
      </c>
      <c r="Q745" s="1" t="s">
        <v>34</v>
      </c>
      <c r="R745" s="1" t="s">
        <v>24</v>
      </c>
      <c r="S745" s="1" t="s">
        <v>28</v>
      </c>
      <c r="T745" s="1" t="s">
        <v>29</v>
      </c>
      <c r="U745" s="1" t="s">
        <v>18506</v>
      </c>
      <c r="V745" s="1" t="s">
        <v>24</v>
      </c>
      <c r="W745" s="1" t="s">
        <v>30</v>
      </c>
    </row>
    <row r="746" spans="1:23" x14ac:dyDescent="0.2">
      <c r="A746" s="2" t="str">
        <f>"573.13617"</f>
        <v>573.13617</v>
      </c>
      <c r="B746" s="1" t="s">
        <v>4144</v>
      </c>
      <c r="C746" s="1" t="s">
        <v>2473</v>
      </c>
      <c r="D746" s="1" t="s">
        <v>3399</v>
      </c>
      <c r="E746" s="1" t="s">
        <v>18510</v>
      </c>
      <c r="F746" s="1" t="s">
        <v>20</v>
      </c>
      <c r="G746" s="1" t="s">
        <v>22</v>
      </c>
      <c r="H746" s="1" t="s">
        <v>22</v>
      </c>
      <c r="I746" s="1" t="s">
        <v>26</v>
      </c>
      <c r="J746" s="1" t="s">
        <v>22</v>
      </c>
      <c r="K746" s="1" t="s">
        <v>22</v>
      </c>
      <c r="L746" s="1" t="s">
        <v>21</v>
      </c>
      <c r="M746" s="1" t="s">
        <v>22</v>
      </c>
      <c r="N746" s="1" t="s">
        <v>23</v>
      </c>
      <c r="O746" s="1" t="s">
        <v>41</v>
      </c>
      <c r="P746" s="1" t="s">
        <v>24</v>
      </c>
      <c r="Q746" s="1" t="s">
        <v>34</v>
      </c>
      <c r="R746" s="1" t="s">
        <v>24</v>
      </c>
      <c r="S746" s="1" t="s">
        <v>28</v>
      </c>
      <c r="T746" s="1" t="s">
        <v>29</v>
      </c>
      <c r="U746" s="1" t="s">
        <v>18506</v>
      </c>
      <c r="V746" s="1" t="s">
        <v>24</v>
      </c>
      <c r="W746" s="1" t="s">
        <v>42</v>
      </c>
    </row>
    <row r="747" spans="1:23" x14ac:dyDescent="0.2">
      <c r="A747" s="2" t="str">
        <f>"573.13618"</f>
        <v>573.13618</v>
      </c>
      <c r="B747" s="1" t="s">
        <v>4145</v>
      </c>
      <c r="C747" s="1" t="s">
        <v>2474</v>
      </c>
      <c r="D747" s="1" t="s">
        <v>3399</v>
      </c>
      <c r="E747" s="1" t="s">
        <v>40</v>
      </c>
      <c r="F747" s="1" t="s">
        <v>36</v>
      </c>
      <c r="G747" s="1" t="s">
        <v>22</v>
      </c>
      <c r="H747" s="1" t="s">
        <v>22</v>
      </c>
      <c r="I747" s="1" t="s">
        <v>18506</v>
      </c>
      <c r="J747" s="1" t="s">
        <v>19</v>
      </c>
      <c r="K747" s="1" t="s">
        <v>22</v>
      </c>
      <c r="L747" s="1" t="s">
        <v>21</v>
      </c>
      <c r="M747" s="1" t="s">
        <v>22</v>
      </c>
      <c r="N747" s="1" t="s">
        <v>18505</v>
      </c>
      <c r="O747" s="1" t="s">
        <v>41</v>
      </c>
      <c r="P747" s="1" t="s">
        <v>26</v>
      </c>
      <c r="Q747" s="1" t="s">
        <v>26</v>
      </c>
      <c r="R747" s="1" t="s">
        <v>26</v>
      </c>
      <c r="T747" s="1" t="s">
        <v>18516</v>
      </c>
      <c r="U747" s="1" t="s">
        <v>41</v>
      </c>
      <c r="V747" s="1" t="s">
        <v>41</v>
      </c>
      <c r="W747" s="1" t="s">
        <v>30</v>
      </c>
    </row>
    <row r="748" spans="1:23" x14ac:dyDescent="0.2">
      <c r="A748" s="2" t="str">
        <f>"573.13619"</f>
        <v>573.13619</v>
      </c>
      <c r="B748" s="1" t="s">
        <v>4146</v>
      </c>
      <c r="C748" s="1" t="s">
        <v>2475</v>
      </c>
      <c r="D748" s="1" t="s">
        <v>3399</v>
      </c>
      <c r="E748" s="1" t="s">
        <v>40</v>
      </c>
      <c r="F748" s="1" t="s">
        <v>20</v>
      </c>
      <c r="G748" s="1" t="s">
        <v>22</v>
      </c>
      <c r="H748" s="1" t="s">
        <v>22</v>
      </c>
      <c r="I748" s="1" t="s">
        <v>22</v>
      </c>
      <c r="J748" s="1" t="s">
        <v>18510</v>
      </c>
      <c r="K748" s="1" t="s">
        <v>22</v>
      </c>
      <c r="L748" s="1" t="s">
        <v>21</v>
      </c>
      <c r="M748" s="1" t="s">
        <v>22</v>
      </c>
      <c r="N748" s="1" t="s">
        <v>23</v>
      </c>
      <c r="O748" s="1" t="s">
        <v>41</v>
      </c>
      <c r="P748" s="1" t="s">
        <v>18506</v>
      </c>
      <c r="Q748" s="1" t="s">
        <v>34</v>
      </c>
      <c r="R748" s="1" t="s">
        <v>18506</v>
      </c>
      <c r="S748" s="1" t="s">
        <v>28</v>
      </c>
      <c r="T748" s="1" t="s">
        <v>29</v>
      </c>
      <c r="U748" s="1" t="s">
        <v>41</v>
      </c>
      <c r="V748" s="1" t="s">
        <v>41</v>
      </c>
      <c r="W748" s="1" t="s">
        <v>42</v>
      </c>
    </row>
    <row r="749" spans="1:23" x14ac:dyDescent="0.2">
      <c r="A749" s="2" t="str">
        <f>"573.13620"</f>
        <v>573.13620</v>
      </c>
      <c r="B749" s="1" t="s">
        <v>4147</v>
      </c>
      <c r="C749" s="1" t="s">
        <v>2476</v>
      </c>
      <c r="D749" s="1" t="s">
        <v>3399</v>
      </c>
      <c r="E749" s="1" t="s">
        <v>40</v>
      </c>
      <c r="F749" s="1" t="s">
        <v>20</v>
      </c>
      <c r="G749" s="1" t="s">
        <v>22</v>
      </c>
      <c r="H749" s="1" t="s">
        <v>22</v>
      </c>
      <c r="I749" s="1" t="s">
        <v>22</v>
      </c>
      <c r="J749" s="1" t="s">
        <v>19</v>
      </c>
      <c r="K749" s="1" t="s">
        <v>22</v>
      </c>
      <c r="L749" s="1" t="s">
        <v>21</v>
      </c>
      <c r="M749" s="1" t="s">
        <v>22</v>
      </c>
      <c r="N749" s="1" t="s">
        <v>23</v>
      </c>
      <c r="O749" s="1" t="s">
        <v>24</v>
      </c>
      <c r="P749" s="1" t="s">
        <v>26</v>
      </c>
      <c r="Q749" s="1" t="s">
        <v>34</v>
      </c>
      <c r="R749" s="1" t="s">
        <v>26</v>
      </c>
      <c r="S749" s="1" t="s">
        <v>18508</v>
      </c>
      <c r="T749" s="1" t="s">
        <v>29</v>
      </c>
      <c r="U749" s="1" t="s">
        <v>24</v>
      </c>
      <c r="V749" s="1" t="s">
        <v>18502</v>
      </c>
      <c r="W749" s="1" t="s">
        <v>30</v>
      </c>
    </row>
    <row r="750" spans="1:23" x14ac:dyDescent="0.2">
      <c r="A750" s="2" t="str">
        <f>"573.13621"</f>
        <v>573.13621</v>
      </c>
      <c r="B750" s="1" t="s">
        <v>4148</v>
      </c>
      <c r="C750" s="1" t="s">
        <v>2477</v>
      </c>
      <c r="D750" s="1" t="s">
        <v>3399</v>
      </c>
      <c r="E750" s="1" t="s">
        <v>40</v>
      </c>
      <c r="F750" s="1" t="s">
        <v>20</v>
      </c>
      <c r="G750" s="1" t="s">
        <v>22</v>
      </c>
      <c r="H750" s="1" t="s">
        <v>22</v>
      </c>
      <c r="I750" s="1" t="s">
        <v>22</v>
      </c>
      <c r="J750" s="1" t="s">
        <v>22</v>
      </c>
      <c r="K750" s="1" t="s">
        <v>22</v>
      </c>
      <c r="L750" s="1" t="s">
        <v>21</v>
      </c>
      <c r="M750" s="1" t="s">
        <v>22</v>
      </c>
      <c r="N750" s="1" t="s">
        <v>23</v>
      </c>
      <c r="O750" s="1" t="s">
        <v>24</v>
      </c>
      <c r="P750" s="1" t="s">
        <v>26</v>
      </c>
      <c r="Q750" s="1" t="s">
        <v>34</v>
      </c>
      <c r="R750" s="1" t="s">
        <v>26</v>
      </c>
      <c r="S750" s="1" t="s">
        <v>28</v>
      </c>
      <c r="T750" s="1" t="s">
        <v>37</v>
      </c>
      <c r="U750" s="1" t="s">
        <v>18502</v>
      </c>
      <c r="V750" s="1" t="s">
        <v>41</v>
      </c>
      <c r="W750" s="1" t="s">
        <v>30</v>
      </c>
    </row>
    <row r="751" spans="1:23" x14ac:dyDescent="0.2">
      <c r="A751" s="2" t="str">
        <f>"573.13622"</f>
        <v>573.13622</v>
      </c>
      <c r="B751" s="1" t="s">
        <v>4149</v>
      </c>
      <c r="C751" s="1" t="s">
        <v>2478</v>
      </c>
      <c r="D751" s="1" t="s">
        <v>3399</v>
      </c>
      <c r="E751" s="1" t="s">
        <v>40</v>
      </c>
      <c r="F751" s="1" t="s">
        <v>20</v>
      </c>
      <c r="G751" s="1" t="s">
        <v>22</v>
      </c>
      <c r="H751" s="1" t="s">
        <v>22</v>
      </c>
      <c r="I751" s="1" t="s">
        <v>22</v>
      </c>
      <c r="J751" s="1" t="s">
        <v>22</v>
      </c>
      <c r="K751" s="1" t="s">
        <v>22</v>
      </c>
      <c r="L751" s="1" t="s">
        <v>21</v>
      </c>
      <c r="M751" s="1" t="s">
        <v>22</v>
      </c>
      <c r="N751" s="1" t="s">
        <v>23</v>
      </c>
      <c r="O751" s="1" t="s">
        <v>41</v>
      </c>
      <c r="P751" s="1" t="s">
        <v>26</v>
      </c>
      <c r="Q751" s="1" t="s">
        <v>34</v>
      </c>
      <c r="R751" s="1" t="s">
        <v>26</v>
      </c>
      <c r="T751" s="1" t="s">
        <v>37</v>
      </c>
      <c r="U751" s="1" t="s">
        <v>24</v>
      </c>
      <c r="V751" s="1" t="s">
        <v>41</v>
      </c>
      <c r="W751" s="1" t="s">
        <v>18519</v>
      </c>
    </row>
    <row r="752" spans="1:23" x14ac:dyDescent="0.2">
      <c r="A752" s="2" t="str">
        <f>"573.13623"</f>
        <v>573.13623</v>
      </c>
      <c r="B752" s="1" t="s">
        <v>4150</v>
      </c>
      <c r="C752" s="1" t="s">
        <v>2479</v>
      </c>
      <c r="D752" s="1" t="s">
        <v>3399</v>
      </c>
      <c r="E752" s="1" t="s">
        <v>40</v>
      </c>
      <c r="F752" s="1" t="s">
        <v>20</v>
      </c>
      <c r="G752" s="1" t="s">
        <v>22</v>
      </c>
      <c r="H752" s="1" t="s">
        <v>22</v>
      </c>
      <c r="J752" s="1" t="s">
        <v>18510</v>
      </c>
      <c r="K752" s="1" t="s">
        <v>22</v>
      </c>
      <c r="L752" s="1" t="s">
        <v>21</v>
      </c>
      <c r="M752" s="1" t="s">
        <v>22</v>
      </c>
      <c r="N752" s="1" t="s">
        <v>23</v>
      </c>
      <c r="O752" s="1" t="s">
        <v>41</v>
      </c>
      <c r="P752" s="1" t="s">
        <v>18506</v>
      </c>
      <c r="Q752" s="1" t="s">
        <v>34</v>
      </c>
      <c r="R752" s="1" t="s">
        <v>18525</v>
      </c>
      <c r="T752" s="1" t="s">
        <v>29</v>
      </c>
      <c r="U752" s="1" t="s">
        <v>24</v>
      </c>
      <c r="V752" s="1" t="s">
        <v>18502</v>
      </c>
      <c r="W752" s="1" t="s">
        <v>30</v>
      </c>
    </row>
    <row r="753" spans="1:23" x14ac:dyDescent="0.2">
      <c r="A753" s="2" t="str">
        <f>"573.13624"</f>
        <v>573.13624</v>
      </c>
      <c r="B753" s="1" t="s">
        <v>4151</v>
      </c>
      <c r="C753" s="1" t="s">
        <v>2480</v>
      </c>
      <c r="D753" s="1" t="s">
        <v>3399</v>
      </c>
      <c r="E753" s="1" t="s">
        <v>40</v>
      </c>
      <c r="F753" s="1" t="s">
        <v>20</v>
      </c>
      <c r="G753" s="1" t="s">
        <v>22</v>
      </c>
      <c r="H753" s="1" t="s">
        <v>22</v>
      </c>
      <c r="I753" s="1" t="s">
        <v>22</v>
      </c>
      <c r="J753" s="1" t="s">
        <v>22</v>
      </c>
      <c r="K753" s="1" t="s">
        <v>22</v>
      </c>
      <c r="L753" s="1" t="s">
        <v>21</v>
      </c>
      <c r="M753" s="1" t="s">
        <v>22</v>
      </c>
      <c r="N753" s="1" t="s">
        <v>23</v>
      </c>
      <c r="O753" s="1" t="s">
        <v>41</v>
      </c>
      <c r="P753" s="1" t="s">
        <v>26</v>
      </c>
      <c r="Q753" s="1" t="s">
        <v>34</v>
      </c>
      <c r="R753" s="1" t="s">
        <v>26</v>
      </c>
      <c r="T753" s="1" t="s">
        <v>37</v>
      </c>
      <c r="U753" s="1" t="s">
        <v>24</v>
      </c>
      <c r="V753" s="1" t="s">
        <v>41</v>
      </c>
      <c r="W753" s="1" t="s">
        <v>18519</v>
      </c>
    </row>
    <row r="754" spans="1:23" x14ac:dyDescent="0.2">
      <c r="A754" s="2" t="str">
        <f>"573.13625"</f>
        <v>573.13625</v>
      </c>
      <c r="B754" s="1" t="s">
        <v>4152</v>
      </c>
      <c r="C754" s="1" t="s">
        <v>2481</v>
      </c>
      <c r="D754" s="1" t="s">
        <v>3399</v>
      </c>
      <c r="E754" s="1" t="s">
        <v>40</v>
      </c>
      <c r="F754" s="1" t="s">
        <v>20</v>
      </c>
      <c r="G754" s="1" t="s">
        <v>22</v>
      </c>
      <c r="H754" s="1" t="s">
        <v>22</v>
      </c>
      <c r="I754" s="1" t="s">
        <v>18510</v>
      </c>
      <c r="J754" s="1" t="s">
        <v>18502</v>
      </c>
      <c r="K754" s="1" t="s">
        <v>22</v>
      </c>
      <c r="L754" s="1" t="s">
        <v>21</v>
      </c>
      <c r="M754" s="1" t="s">
        <v>22</v>
      </c>
      <c r="N754" s="1" t="s">
        <v>23</v>
      </c>
      <c r="O754" s="1" t="s">
        <v>41</v>
      </c>
      <c r="P754" s="1" t="s">
        <v>26</v>
      </c>
      <c r="Q754" s="1" t="s">
        <v>34</v>
      </c>
      <c r="R754" s="1" t="s">
        <v>26</v>
      </c>
      <c r="S754" s="1" t="s">
        <v>18508</v>
      </c>
      <c r="T754" s="1" t="s">
        <v>29</v>
      </c>
      <c r="U754" s="1" t="s">
        <v>24</v>
      </c>
      <c r="V754" s="1" t="s">
        <v>18502</v>
      </c>
      <c r="W754" s="1" t="s">
        <v>30</v>
      </c>
    </row>
    <row r="755" spans="1:23" x14ac:dyDescent="0.2">
      <c r="A755" s="2" t="str">
        <f>"573.13626"</f>
        <v>573.13626</v>
      </c>
      <c r="B755" s="1" t="s">
        <v>4153</v>
      </c>
      <c r="C755" s="1" t="s">
        <v>2482</v>
      </c>
      <c r="D755" s="1" t="s">
        <v>3399</v>
      </c>
      <c r="E755" s="1" t="s">
        <v>40</v>
      </c>
      <c r="F755" s="1" t="s">
        <v>20</v>
      </c>
      <c r="G755" s="1" t="s">
        <v>22</v>
      </c>
      <c r="H755" s="1" t="s">
        <v>22</v>
      </c>
      <c r="I755" s="1" t="s">
        <v>26</v>
      </c>
      <c r="J755" s="1" t="s">
        <v>22</v>
      </c>
      <c r="K755" s="1" t="s">
        <v>22</v>
      </c>
      <c r="L755" s="1" t="s">
        <v>21</v>
      </c>
      <c r="M755" s="1" t="s">
        <v>22</v>
      </c>
      <c r="N755" s="1" t="s">
        <v>23</v>
      </c>
      <c r="O755" s="1" t="s">
        <v>41</v>
      </c>
      <c r="P755" s="1" t="s">
        <v>18506</v>
      </c>
      <c r="Q755" s="1" t="s">
        <v>34</v>
      </c>
      <c r="R755" s="1" t="s">
        <v>24</v>
      </c>
      <c r="T755" s="1" t="s">
        <v>29</v>
      </c>
      <c r="U755" s="1" t="s">
        <v>18506</v>
      </c>
      <c r="V755" s="1" t="s">
        <v>41</v>
      </c>
      <c r="W755" s="1" t="s">
        <v>42</v>
      </c>
    </row>
    <row r="756" spans="1:23" x14ac:dyDescent="0.2">
      <c r="A756" s="2" t="str">
        <f>"573.13627"</f>
        <v>573.13627</v>
      </c>
      <c r="B756" s="1" t="s">
        <v>4154</v>
      </c>
      <c r="C756" s="1" t="s">
        <v>2483</v>
      </c>
      <c r="D756" s="1" t="s">
        <v>3399</v>
      </c>
      <c r="E756" s="1" t="s">
        <v>40</v>
      </c>
      <c r="F756" s="1" t="s">
        <v>18515</v>
      </c>
      <c r="G756" s="1" t="s">
        <v>22</v>
      </c>
      <c r="H756" s="1" t="s">
        <v>22</v>
      </c>
      <c r="I756" s="1" t="s">
        <v>26</v>
      </c>
      <c r="J756" s="1" t="s">
        <v>19</v>
      </c>
      <c r="K756" s="1" t="s">
        <v>18510</v>
      </c>
      <c r="L756" s="1" t="s">
        <v>18506</v>
      </c>
      <c r="M756" s="1" t="s">
        <v>18502</v>
      </c>
      <c r="N756" s="1" t="s">
        <v>31</v>
      </c>
      <c r="O756" s="1" t="s">
        <v>41</v>
      </c>
      <c r="P756" s="1" t="s">
        <v>26</v>
      </c>
      <c r="Q756" s="1" t="s">
        <v>26</v>
      </c>
      <c r="R756" s="1" t="s">
        <v>26</v>
      </c>
      <c r="T756" s="1" t="s">
        <v>18516</v>
      </c>
      <c r="U756" s="1" t="s">
        <v>41</v>
      </c>
      <c r="V756" s="1" t="s">
        <v>41</v>
      </c>
      <c r="W756" s="1" t="s">
        <v>42</v>
      </c>
    </row>
    <row r="757" spans="1:23" x14ac:dyDescent="0.2">
      <c r="A757" s="2" t="str">
        <f>"573.13628"</f>
        <v>573.13628</v>
      </c>
      <c r="B757" s="1" t="s">
        <v>4155</v>
      </c>
      <c r="C757" s="1" t="s">
        <v>2484</v>
      </c>
      <c r="D757" s="1" t="s">
        <v>3399</v>
      </c>
      <c r="E757" s="1" t="s">
        <v>40</v>
      </c>
      <c r="F757" s="1" t="s">
        <v>20</v>
      </c>
      <c r="G757" s="1" t="s">
        <v>22</v>
      </c>
      <c r="H757" s="1" t="s">
        <v>22</v>
      </c>
      <c r="I757" s="1" t="s">
        <v>22</v>
      </c>
      <c r="J757" s="1" t="s">
        <v>18510</v>
      </c>
      <c r="K757" s="1" t="s">
        <v>22</v>
      </c>
      <c r="L757" s="1" t="s">
        <v>21</v>
      </c>
      <c r="M757" s="1" t="s">
        <v>22</v>
      </c>
      <c r="N757" s="1" t="s">
        <v>23</v>
      </c>
      <c r="O757" s="1" t="s">
        <v>41</v>
      </c>
      <c r="P757" s="1" t="s">
        <v>26</v>
      </c>
      <c r="Q757" s="1" t="s">
        <v>34</v>
      </c>
      <c r="R757" s="1" t="s">
        <v>26</v>
      </c>
      <c r="S757" s="1" t="s">
        <v>28</v>
      </c>
      <c r="T757" s="1" t="s">
        <v>29</v>
      </c>
      <c r="U757" s="1" t="s">
        <v>24</v>
      </c>
      <c r="V757" s="1" t="s">
        <v>18502</v>
      </c>
      <c r="W757" s="1" t="s">
        <v>30</v>
      </c>
    </row>
    <row r="758" spans="1:23" x14ac:dyDescent="0.2">
      <c r="A758" s="2" t="str">
        <f>"573.13629"</f>
        <v>573.13629</v>
      </c>
      <c r="B758" s="1" t="s">
        <v>4156</v>
      </c>
      <c r="C758" s="1" t="s">
        <v>2485</v>
      </c>
      <c r="D758" s="1" t="s">
        <v>3399</v>
      </c>
      <c r="E758" s="1" t="s">
        <v>18509</v>
      </c>
      <c r="F758" s="1" t="s">
        <v>20</v>
      </c>
      <c r="G758" s="1" t="s">
        <v>22</v>
      </c>
      <c r="H758" s="1" t="s">
        <v>22</v>
      </c>
      <c r="I758" s="1" t="s">
        <v>22</v>
      </c>
      <c r="J758" s="1" t="s">
        <v>18502</v>
      </c>
      <c r="K758" s="1" t="s">
        <v>22</v>
      </c>
      <c r="L758" s="1" t="s">
        <v>21</v>
      </c>
      <c r="M758" s="1" t="s">
        <v>22</v>
      </c>
      <c r="N758" s="1" t="s">
        <v>23</v>
      </c>
      <c r="O758" s="1" t="s">
        <v>41</v>
      </c>
      <c r="P758" s="1" t="s">
        <v>26</v>
      </c>
      <c r="Q758" s="1" t="s">
        <v>34</v>
      </c>
      <c r="R758" s="1" t="s">
        <v>26</v>
      </c>
      <c r="T758" s="1" t="s">
        <v>29</v>
      </c>
      <c r="U758" s="1" t="s">
        <v>18506</v>
      </c>
      <c r="V758" s="1" t="s">
        <v>24</v>
      </c>
      <c r="W758" s="1" t="s">
        <v>30</v>
      </c>
    </row>
    <row r="759" spans="1:23" x14ac:dyDescent="0.2">
      <c r="A759" s="2" t="str">
        <f>"573.13630"</f>
        <v>573.13630</v>
      </c>
      <c r="B759" s="1" t="s">
        <v>4157</v>
      </c>
      <c r="C759" s="1" t="s">
        <v>2486</v>
      </c>
      <c r="D759" s="1" t="s">
        <v>3399</v>
      </c>
      <c r="E759" s="1" t="s">
        <v>40</v>
      </c>
      <c r="F759" s="1" t="s">
        <v>20</v>
      </c>
      <c r="G759" s="1" t="s">
        <v>22</v>
      </c>
      <c r="H759" s="1" t="s">
        <v>22</v>
      </c>
      <c r="I759" s="1" t="s">
        <v>22</v>
      </c>
      <c r="J759" s="1" t="s">
        <v>18510</v>
      </c>
      <c r="K759" s="1" t="s">
        <v>22</v>
      </c>
      <c r="L759" s="1" t="s">
        <v>21</v>
      </c>
      <c r="M759" s="1" t="s">
        <v>22</v>
      </c>
      <c r="N759" s="1" t="s">
        <v>23</v>
      </c>
      <c r="O759" s="1" t="s">
        <v>41</v>
      </c>
      <c r="P759" s="1" t="s">
        <v>26</v>
      </c>
      <c r="Q759" s="1" t="s">
        <v>18505</v>
      </c>
      <c r="R759" s="1" t="s">
        <v>26</v>
      </c>
      <c r="T759" s="1" t="s">
        <v>38</v>
      </c>
      <c r="U759" s="1" t="s">
        <v>24</v>
      </c>
      <c r="V759" s="1" t="s">
        <v>18502</v>
      </c>
      <c r="W759" s="1" t="s">
        <v>30</v>
      </c>
    </row>
    <row r="760" spans="1:23" x14ac:dyDescent="0.2">
      <c r="A760" s="2" t="str">
        <f>"573.13631"</f>
        <v>573.13631</v>
      </c>
      <c r="B760" s="1" t="s">
        <v>4158</v>
      </c>
      <c r="C760" s="1" t="s">
        <v>2487</v>
      </c>
      <c r="D760" s="1" t="s">
        <v>3399</v>
      </c>
      <c r="E760" s="1" t="s">
        <v>40</v>
      </c>
      <c r="F760" s="1" t="s">
        <v>20</v>
      </c>
      <c r="G760" s="1" t="s">
        <v>22</v>
      </c>
      <c r="H760" s="1" t="s">
        <v>22</v>
      </c>
      <c r="I760" s="1" t="s">
        <v>22</v>
      </c>
      <c r="J760" s="1" t="s">
        <v>18510</v>
      </c>
      <c r="K760" s="1" t="s">
        <v>22</v>
      </c>
      <c r="L760" s="1" t="s">
        <v>21</v>
      </c>
      <c r="M760" s="1" t="s">
        <v>22</v>
      </c>
      <c r="N760" s="1" t="s">
        <v>23</v>
      </c>
      <c r="O760" s="1" t="s">
        <v>41</v>
      </c>
      <c r="P760" s="1" t="s">
        <v>26</v>
      </c>
      <c r="Q760" s="1" t="s">
        <v>34</v>
      </c>
      <c r="R760" s="1" t="s">
        <v>26</v>
      </c>
      <c r="S760" s="1" t="s">
        <v>28</v>
      </c>
      <c r="T760" s="1" t="s">
        <v>39</v>
      </c>
      <c r="U760" s="1" t="s">
        <v>24</v>
      </c>
      <c r="V760" s="1" t="s">
        <v>24</v>
      </c>
      <c r="W760" s="1" t="s">
        <v>30</v>
      </c>
    </row>
    <row r="761" spans="1:23" x14ac:dyDescent="0.2">
      <c r="A761" s="2" t="str">
        <f>"573.13632"</f>
        <v>573.13632</v>
      </c>
      <c r="B761" s="1" t="s">
        <v>4159</v>
      </c>
      <c r="C761" s="1" t="s">
        <v>2488</v>
      </c>
      <c r="D761" s="1" t="s">
        <v>3399</v>
      </c>
      <c r="E761" s="1" t="s">
        <v>18509</v>
      </c>
      <c r="F761" s="1" t="s">
        <v>20</v>
      </c>
      <c r="G761" s="1" t="s">
        <v>41</v>
      </c>
      <c r="H761" s="1" t="s">
        <v>22</v>
      </c>
      <c r="J761" s="1" t="s">
        <v>18502</v>
      </c>
      <c r="K761" s="1" t="s">
        <v>22</v>
      </c>
      <c r="L761" s="1" t="s">
        <v>21</v>
      </c>
      <c r="M761" s="1" t="s">
        <v>22</v>
      </c>
      <c r="N761" s="1" t="s">
        <v>23</v>
      </c>
      <c r="O761" s="1" t="s">
        <v>41</v>
      </c>
      <c r="P761" s="1" t="s">
        <v>26</v>
      </c>
      <c r="Q761" s="1" t="s">
        <v>34</v>
      </c>
      <c r="R761" s="1" t="s">
        <v>26</v>
      </c>
      <c r="T761" s="1" t="s">
        <v>29</v>
      </c>
      <c r="U761" s="1" t="s">
        <v>18506</v>
      </c>
      <c r="V761" s="1" t="s">
        <v>24</v>
      </c>
      <c r="W761" s="1" t="s">
        <v>42</v>
      </c>
    </row>
    <row r="762" spans="1:23" x14ac:dyDescent="0.2">
      <c r="A762" s="2" t="str">
        <f>"573.13633"</f>
        <v>573.13633</v>
      </c>
      <c r="B762" s="1" t="s">
        <v>4160</v>
      </c>
      <c r="C762" s="1" t="s">
        <v>2489</v>
      </c>
      <c r="D762" s="1" t="s">
        <v>3399</v>
      </c>
      <c r="E762" s="1" t="s">
        <v>40</v>
      </c>
      <c r="F762" s="1" t="s">
        <v>20</v>
      </c>
      <c r="G762" s="1" t="s">
        <v>22</v>
      </c>
      <c r="H762" s="1" t="s">
        <v>22</v>
      </c>
      <c r="I762" s="1" t="s">
        <v>22</v>
      </c>
      <c r="J762" s="1" t="s">
        <v>19</v>
      </c>
      <c r="K762" s="1" t="s">
        <v>22</v>
      </c>
      <c r="L762" s="1" t="s">
        <v>21</v>
      </c>
      <c r="M762" s="1" t="s">
        <v>22</v>
      </c>
      <c r="N762" s="1" t="s">
        <v>23</v>
      </c>
      <c r="O762" s="1" t="s">
        <v>24</v>
      </c>
      <c r="P762" s="1" t="s">
        <v>26</v>
      </c>
      <c r="Q762" s="1" t="s">
        <v>26</v>
      </c>
      <c r="R762" s="1" t="s">
        <v>26</v>
      </c>
      <c r="S762" s="1" t="s">
        <v>18508</v>
      </c>
      <c r="T762" s="1" t="s">
        <v>37</v>
      </c>
      <c r="U762" s="1" t="s">
        <v>24</v>
      </c>
      <c r="V762" s="1" t="s">
        <v>24</v>
      </c>
      <c r="W762" s="1" t="s">
        <v>30</v>
      </c>
    </row>
    <row r="763" spans="1:23" x14ac:dyDescent="0.2">
      <c r="A763" s="2" t="str">
        <f>"573.13634"</f>
        <v>573.13634</v>
      </c>
      <c r="B763" s="1" t="s">
        <v>4161</v>
      </c>
      <c r="C763" s="1" t="s">
        <v>2490</v>
      </c>
      <c r="D763" s="1" t="s">
        <v>3399</v>
      </c>
      <c r="E763" s="1" t="s">
        <v>18510</v>
      </c>
      <c r="F763" s="1" t="s">
        <v>20</v>
      </c>
      <c r="G763" s="1" t="s">
        <v>22</v>
      </c>
      <c r="H763" s="1" t="s">
        <v>22</v>
      </c>
      <c r="I763" s="1" t="s">
        <v>22</v>
      </c>
      <c r="J763" s="1" t="s">
        <v>22</v>
      </c>
      <c r="K763" s="1" t="s">
        <v>22</v>
      </c>
      <c r="L763" s="1" t="s">
        <v>21</v>
      </c>
      <c r="M763" s="1" t="s">
        <v>22</v>
      </c>
      <c r="N763" s="1" t="s">
        <v>23</v>
      </c>
      <c r="O763" s="1" t="s">
        <v>41</v>
      </c>
      <c r="P763" s="1" t="s">
        <v>24</v>
      </c>
      <c r="Q763" s="1" t="s">
        <v>34</v>
      </c>
      <c r="R763" s="1" t="s">
        <v>24</v>
      </c>
      <c r="T763" s="1" t="s">
        <v>29</v>
      </c>
      <c r="U763" s="1" t="s">
        <v>24</v>
      </c>
      <c r="V763" s="1" t="s">
        <v>24</v>
      </c>
      <c r="W763" s="1" t="s">
        <v>30</v>
      </c>
    </row>
    <row r="764" spans="1:23" x14ac:dyDescent="0.2">
      <c r="A764" s="2" t="str">
        <f>"573.13635"</f>
        <v>573.13635</v>
      </c>
      <c r="B764" s="1" t="s">
        <v>4162</v>
      </c>
      <c r="C764" s="1" t="s">
        <v>2491</v>
      </c>
      <c r="D764" s="1" t="s">
        <v>3399</v>
      </c>
      <c r="E764" s="1" t="s">
        <v>18509</v>
      </c>
      <c r="F764" s="1" t="s">
        <v>20</v>
      </c>
      <c r="G764" s="1" t="s">
        <v>22</v>
      </c>
      <c r="H764" s="1" t="s">
        <v>22</v>
      </c>
      <c r="I764" s="1" t="s">
        <v>18502</v>
      </c>
      <c r="J764" s="1" t="s">
        <v>22</v>
      </c>
      <c r="K764" s="1" t="s">
        <v>22</v>
      </c>
      <c r="L764" s="1" t="s">
        <v>18509</v>
      </c>
      <c r="M764" s="1" t="s">
        <v>22</v>
      </c>
      <c r="N764" s="1" t="s">
        <v>23</v>
      </c>
      <c r="O764" s="1" t="s">
        <v>18502</v>
      </c>
      <c r="P764" s="1" t="s">
        <v>26</v>
      </c>
      <c r="Q764" s="1" t="s">
        <v>34</v>
      </c>
      <c r="R764" s="1" t="s">
        <v>26</v>
      </c>
      <c r="S764" s="1" t="s">
        <v>28</v>
      </c>
      <c r="T764" s="1" t="s">
        <v>29</v>
      </c>
      <c r="U764" s="1" t="s">
        <v>24</v>
      </c>
      <c r="V764" s="1" t="s">
        <v>24</v>
      </c>
      <c r="W764" s="1" t="s">
        <v>30</v>
      </c>
    </row>
    <row r="765" spans="1:23" x14ac:dyDescent="0.2">
      <c r="A765" s="2" t="str">
        <f>"573.13636"</f>
        <v>573.13636</v>
      </c>
      <c r="B765" s="1" t="s">
        <v>4163</v>
      </c>
      <c r="C765" s="1" t="s">
        <v>2492</v>
      </c>
      <c r="D765" s="1" t="s">
        <v>3399</v>
      </c>
      <c r="E765" s="1" t="s">
        <v>40</v>
      </c>
      <c r="F765" s="1" t="s">
        <v>20</v>
      </c>
      <c r="G765" s="1" t="s">
        <v>22</v>
      </c>
      <c r="H765" s="1" t="s">
        <v>22</v>
      </c>
      <c r="I765" s="1" t="s">
        <v>22</v>
      </c>
      <c r="J765" s="1" t="s">
        <v>18510</v>
      </c>
      <c r="K765" s="1" t="s">
        <v>22</v>
      </c>
      <c r="L765" s="1" t="s">
        <v>21</v>
      </c>
      <c r="M765" s="1" t="s">
        <v>22</v>
      </c>
      <c r="N765" s="1" t="s">
        <v>23</v>
      </c>
      <c r="O765" s="1" t="s">
        <v>41</v>
      </c>
      <c r="P765" s="1" t="s">
        <v>26</v>
      </c>
      <c r="Q765" s="1" t="s">
        <v>34</v>
      </c>
      <c r="R765" s="1" t="s">
        <v>26</v>
      </c>
      <c r="T765" s="1" t="s">
        <v>29</v>
      </c>
      <c r="U765" s="1" t="s">
        <v>24</v>
      </c>
      <c r="V765" s="1" t="s">
        <v>41</v>
      </c>
      <c r="W765" s="1" t="s">
        <v>30</v>
      </c>
    </row>
    <row r="766" spans="1:23" x14ac:dyDescent="0.2">
      <c r="A766" s="2" t="str">
        <f>"573.13637"</f>
        <v>573.13637</v>
      </c>
      <c r="B766" s="1" t="s">
        <v>4164</v>
      </c>
      <c r="C766" s="1" t="s">
        <v>2493</v>
      </c>
      <c r="D766" s="1" t="s">
        <v>3399</v>
      </c>
      <c r="E766" s="1" t="s">
        <v>40</v>
      </c>
      <c r="F766" s="1" t="s">
        <v>36</v>
      </c>
      <c r="G766" s="1" t="s">
        <v>22</v>
      </c>
      <c r="H766" s="1" t="s">
        <v>22</v>
      </c>
      <c r="I766" s="1" t="s">
        <v>18506</v>
      </c>
      <c r="J766" s="1" t="s">
        <v>19</v>
      </c>
      <c r="K766" s="1" t="s">
        <v>22</v>
      </c>
      <c r="L766" s="1" t="s">
        <v>18509</v>
      </c>
      <c r="M766" s="1" t="s">
        <v>22</v>
      </c>
      <c r="N766" s="1" t="s">
        <v>31</v>
      </c>
      <c r="O766" s="1" t="s">
        <v>18506</v>
      </c>
      <c r="P766" s="1" t="s">
        <v>26</v>
      </c>
      <c r="Q766" s="1" t="s">
        <v>26</v>
      </c>
      <c r="R766" s="1" t="s">
        <v>26</v>
      </c>
      <c r="S766" s="1" t="s">
        <v>18508</v>
      </c>
      <c r="T766" s="1" t="s">
        <v>29</v>
      </c>
      <c r="U766" s="1" t="s">
        <v>24</v>
      </c>
      <c r="V766" s="1" t="s">
        <v>18506</v>
      </c>
      <c r="W766" s="1" t="s">
        <v>18518</v>
      </c>
    </row>
    <row r="767" spans="1:23" x14ac:dyDescent="0.2">
      <c r="A767" s="2" t="str">
        <f>"573.13638"</f>
        <v>573.13638</v>
      </c>
      <c r="B767" s="1" t="s">
        <v>4165</v>
      </c>
      <c r="C767" s="1" t="s">
        <v>2494</v>
      </c>
      <c r="D767" s="1" t="s">
        <v>3399</v>
      </c>
      <c r="E767" s="1" t="s">
        <v>40</v>
      </c>
      <c r="F767" s="1" t="s">
        <v>20</v>
      </c>
      <c r="G767" s="1" t="s">
        <v>22</v>
      </c>
      <c r="H767" s="1" t="s">
        <v>22</v>
      </c>
      <c r="I767" s="1" t="s">
        <v>22</v>
      </c>
      <c r="J767" s="1" t="s">
        <v>19</v>
      </c>
      <c r="K767" s="1" t="s">
        <v>22</v>
      </c>
      <c r="L767" s="1" t="s">
        <v>21</v>
      </c>
      <c r="M767" s="1" t="s">
        <v>22</v>
      </c>
      <c r="N767" s="1" t="s">
        <v>23</v>
      </c>
      <c r="O767" s="1" t="s">
        <v>24</v>
      </c>
      <c r="P767" s="1" t="s">
        <v>26</v>
      </c>
      <c r="Q767" s="1" t="s">
        <v>18505</v>
      </c>
      <c r="R767" s="1" t="s">
        <v>26</v>
      </c>
      <c r="T767" s="1" t="s">
        <v>29</v>
      </c>
      <c r="U767" s="1" t="s">
        <v>41</v>
      </c>
      <c r="V767" s="1" t="s">
        <v>18502</v>
      </c>
      <c r="W767" s="1" t="s">
        <v>18518</v>
      </c>
    </row>
    <row r="768" spans="1:23" x14ac:dyDescent="0.2">
      <c r="A768" s="2" t="str">
        <f>"573.13639"</f>
        <v>573.13639</v>
      </c>
      <c r="B768" s="1" t="s">
        <v>4166</v>
      </c>
      <c r="C768" s="1" t="s">
        <v>2495</v>
      </c>
      <c r="D768" s="1" t="s">
        <v>3399</v>
      </c>
      <c r="E768" s="1" t="s">
        <v>40</v>
      </c>
      <c r="F768" s="1" t="s">
        <v>20</v>
      </c>
      <c r="G768" s="1" t="s">
        <v>22</v>
      </c>
      <c r="H768" s="1" t="s">
        <v>22</v>
      </c>
      <c r="J768" s="1" t="s">
        <v>18502</v>
      </c>
      <c r="K768" s="1" t="s">
        <v>18510</v>
      </c>
      <c r="L768" s="1" t="s">
        <v>21</v>
      </c>
      <c r="M768" s="1" t="s">
        <v>22</v>
      </c>
      <c r="N768" s="1" t="s">
        <v>31</v>
      </c>
      <c r="O768" s="1" t="s">
        <v>41</v>
      </c>
      <c r="P768" s="1" t="s">
        <v>24</v>
      </c>
      <c r="Q768" s="1" t="s">
        <v>26</v>
      </c>
      <c r="R768" s="1" t="s">
        <v>26</v>
      </c>
      <c r="T768" s="1" t="s">
        <v>29</v>
      </c>
      <c r="U768" s="1" t="s">
        <v>41</v>
      </c>
      <c r="V768" s="1" t="s">
        <v>41</v>
      </c>
      <c r="W768" s="1" t="s">
        <v>42</v>
      </c>
    </row>
    <row r="769" spans="1:23" x14ac:dyDescent="0.2">
      <c r="A769" s="2" t="str">
        <f>"573.13640"</f>
        <v>573.13640</v>
      </c>
      <c r="B769" s="1" t="s">
        <v>4167</v>
      </c>
      <c r="C769" s="1" t="s">
        <v>2496</v>
      </c>
      <c r="D769" s="1" t="s">
        <v>3399</v>
      </c>
      <c r="E769" s="1" t="s">
        <v>40</v>
      </c>
      <c r="F769" s="1" t="s">
        <v>20</v>
      </c>
      <c r="G769" s="1" t="s">
        <v>22</v>
      </c>
      <c r="H769" s="1" t="s">
        <v>22</v>
      </c>
      <c r="I769" s="1" t="s">
        <v>22</v>
      </c>
      <c r="J769" s="1" t="s">
        <v>22</v>
      </c>
      <c r="K769" s="1" t="s">
        <v>22</v>
      </c>
      <c r="L769" s="1" t="s">
        <v>21</v>
      </c>
      <c r="M769" s="1" t="s">
        <v>22</v>
      </c>
      <c r="N769" s="1" t="s">
        <v>23</v>
      </c>
      <c r="O769" s="1" t="s">
        <v>24</v>
      </c>
      <c r="P769" s="1" t="s">
        <v>24</v>
      </c>
      <c r="Q769" s="1" t="s">
        <v>34</v>
      </c>
      <c r="R769" s="1" t="s">
        <v>24</v>
      </c>
      <c r="S769" s="1" t="s">
        <v>28</v>
      </c>
      <c r="T769" s="1" t="s">
        <v>29</v>
      </c>
      <c r="U769" s="1" t="s">
        <v>24</v>
      </c>
      <c r="V769" s="1" t="s">
        <v>41</v>
      </c>
      <c r="W769" s="1" t="s">
        <v>30</v>
      </c>
    </row>
    <row r="770" spans="1:23" x14ac:dyDescent="0.2">
      <c r="A770" s="2" t="str">
        <f>"573.13641"</f>
        <v>573.13641</v>
      </c>
      <c r="B770" s="1" t="s">
        <v>4168</v>
      </c>
      <c r="C770" s="1" t="s">
        <v>2497</v>
      </c>
      <c r="D770" s="1" t="s">
        <v>3399</v>
      </c>
      <c r="E770" s="1" t="s">
        <v>40</v>
      </c>
      <c r="F770" s="1" t="s">
        <v>36</v>
      </c>
      <c r="G770" s="1" t="s">
        <v>18510</v>
      </c>
      <c r="H770" s="1" t="s">
        <v>22</v>
      </c>
      <c r="I770" s="1" t="s">
        <v>18510</v>
      </c>
      <c r="J770" s="1" t="s">
        <v>18502</v>
      </c>
      <c r="K770" s="1" t="s">
        <v>18510</v>
      </c>
      <c r="L770" s="1" t="s">
        <v>21</v>
      </c>
      <c r="M770" s="1" t="s">
        <v>22</v>
      </c>
      <c r="N770" s="1" t="s">
        <v>23</v>
      </c>
      <c r="O770" s="1" t="s">
        <v>41</v>
      </c>
      <c r="P770" s="1" t="s">
        <v>26</v>
      </c>
      <c r="Q770" s="1" t="s">
        <v>34</v>
      </c>
      <c r="R770" s="1" t="s">
        <v>26</v>
      </c>
      <c r="S770" s="1" t="s">
        <v>28</v>
      </c>
      <c r="T770" s="1" t="s">
        <v>18516</v>
      </c>
      <c r="U770" s="1" t="s">
        <v>41</v>
      </c>
      <c r="V770" s="1" t="s">
        <v>18506</v>
      </c>
      <c r="W770" s="1" t="s">
        <v>30</v>
      </c>
    </row>
    <row r="771" spans="1:23" x14ac:dyDescent="0.2">
      <c r="A771" s="2" t="str">
        <f>"573.13642"</f>
        <v>573.13642</v>
      </c>
      <c r="B771" s="1" t="s">
        <v>4169</v>
      </c>
      <c r="C771" s="1" t="s">
        <v>2498</v>
      </c>
      <c r="D771" s="1" t="s">
        <v>3399</v>
      </c>
      <c r="E771" s="1" t="s">
        <v>40</v>
      </c>
      <c r="F771" s="1" t="s">
        <v>18515</v>
      </c>
      <c r="G771" s="1" t="s">
        <v>22</v>
      </c>
      <c r="H771" s="1" t="s">
        <v>22</v>
      </c>
      <c r="I771" s="1" t="s">
        <v>22</v>
      </c>
      <c r="J771" s="1" t="s">
        <v>22</v>
      </c>
      <c r="K771" s="1" t="s">
        <v>22</v>
      </c>
      <c r="L771" s="1" t="s">
        <v>21</v>
      </c>
      <c r="M771" s="1" t="s">
        <v>22</v>
      </c>
      <c r="N771" s="1" t="s">
        <v>31</v>
      </c>
      <c r="O771" s="1" t="s">
        <v>41</v>
      </c>
      <c r="P771" s="1" t="s">
        <v>26</v>
      </c>
      <c r="Q771" s="1" t="s">
        <v>26</v>
      </c>
      <c r="R771" s="1" t="s">
        <v>26</v>
      </c>
      <c r="T771" s="1" t="s">
        <v>18515</v>
      </c>
      <c r="U771" s="1" t="s">
        <v>24</v>
      </c>
      <c r="V771" s="1" t="s">
        <v>41</v>
      </c>
      <c r="W771" s="1" t="s">
        <v>42</v>
      </c>
    </row>
    <row r="772" spans="1:23" x14ac:dyDescent="0.2">
      <c r="A772" s="2" t="str">
        <f>"573.13643"</f>
        <v>573.13643</v>
      </c>
      <c r="B772" s="1" t="s">
        <v>4170</v>
      </c>
      <c r="C772" s="1" t="s">
        <v>2499</v>
      </c>
      <c r="D772" s="1" t="s">
        <v>3399</v>
      </c>
      <c r="E772" s="1" t="s">
        <v>40</v>
      </c>
      <c r="F772" s="1" t="s">
        <v>20</v>
      </c>
      <c r="G772" s="1" t="s">
        <v>22</v>
      </c>
      <c r="H772" s="1" t="s">
        <v>22</v>
      </c>
      <c r="I772" s="1" t="s">
        <v>22</v>
      </c>
      <c r="J772" s="1" t="s">
        <v>22</v>
      </c>
      <c r="K772" s="1" t="s">
        <v>22</v>
      </c>
      <c r="L772" s="1" t="s">
        <v>21</v>
      </c>
      <c r="M772" s="1" t="s">
        <v>22</v>
      </c>
      <c r="N772" s="1" t="s">
        <v>23</v>
      </c>
      <c r="O772" s="1" t="s">
        <v>41</v>
      </c>
      <c r="P772" s="1" t="s">
        <v>26</v>
      </c>
      <c r="Q772" s="1" t="s">
        <v>34</v>
      </c>
      <c r="R772" s="1" t="s">
        <v>26</v>
      </c>
      <c r="T772" s="1" t="s">
        <v>37</v>
      </c>
      <c r="U772" s="1" t="s">
        <v>24</v>
      </c>
      <c r="V772" s="1" t="s">
        <v>41</v>
      </c>
      <c r="W772" s="1" t="s">
        <v>18519</v>
      </c>
    </row>
    <row r="773" spans="1:23" x14ac:dyDescent="0.2">
      <c r="A773" s="2" t="str">
        <f>"573.13644"</f>
        <v>573.13644</v>
      </c>
      <c r="B773" s="1" t="s">
        <v>4171</v>
      </c>
      <c r="C773" s="1" t="s">
        <v>2500</v>
      </c>
      <c r="D773" s="1" t="s">
        <v>3399</v>
      </c>
      <c r="E773" s="1" t="s">
        <v>40</v>
      </c>
      <c r="F773" s="1" t="s">
        <v>20</v>
      </c>
      <c r="G773" s="1" t="s">
        <v>22</v>
      </c>
      <c r="H773" s="1" t="s">
        <v>22</v>
      </c>
      <c r="I773" s="1" t="s">
        <v>26</v>
      </c>
      <c r="J773" s="1" t="s">
        <v>22</v>
      </c>
      <c r="K773" s="1" t="s">
        <v>22</v>
      </c>
      <c r="L773" s="1" t="s">
        <v>21</v>
      </c>
      <c r="M773" s="1" t="s">
        <v>22</v>
      </c>
      <c r="N773" s="1" t="s">
        <v>23</v>
      </c>
      <c r="O773" s="1" t="s">
        <v>41</v>
      </c>
      <c r="P773" s="1" t="s">
        <v>26</v>
      </c>
      <c r="Q773" s="1" t="s">
        <v>34</v>
      </c>
      <c r="R773" s="1" t="s">
        <v>26</v>
      </c>
      <c r="S773" s="1" t="s">
        <v>18508</v>
      </c>
      <c r="T773" s="1" t="s">
        <v>29</v>
      </c>
      <c r="U773" s="1" t="s">
        <v>18506</v>
      </c>
      <c r="V773" s="1" t="s">
        <v>41</v>
      </c>
      <c r="W773" s="1" t="s">
        <v>42</v>
      </c>
    </row>
    <row r="774" spans="1:23" x14ac:dyDescent="0.2">
      <c r="A774" s="2" t="str">
        <f>"573.13645"</f>
        <v>573.13645</v>
      </c>
      <c r="B774" s="1" t="s">
        <v>4172</v>
      </c>
      <c r="C774" s="1" t="s">
        <v>2501</v>
      </c>
      <c r="D774" s="1" t="s">
        <v>3399</v>
      </c>
      <c r="E774" s="1" t="s">
        <v>40</v>
      </c>
      <c r="F774" s="1" t="s">
        <v>20</v>
      </c>
      <c r="G774" s="1" t="s">
        <v>22</v>
      </c>
      <c r="H774" s="1" t="s">
        <v>22</v>
      </c>
      <c r="J774" s="1" t="s">
        <v>22</v>
      </c>
      <c r="K774" s="1" t="s">
        <v>22</v>
      </c>
      <c r="L774" s="1" t="s">
        <v>21</v>
      </c>
      <c r="M774" s="1" t="s">
        <v>22</v>
      </c>
      <c r="N774" s="1" t="s">
        <v>23</v>
      </c>
      <c r="O774" s="1" t="s">
        <v>41</v>
      </c>
      <c r="P774" s="1" t="s">
        <v>24</v>
      </c>
      <c r="Q774" s="1" t="s">
        <v>34</v>
      </c>
      <c r="R774" s="1" t="s">
        <v>24</v>
      </c>
      <c r="S774" s="1" t="s">
        <v>28</v>
      </c>
      <c r="T774" s="1" t="s">
        <v>29</v>
      </c>
      <c r="U774" s="1" t="s">
        <v>24</v>
      </c>
      <c r="V774" s="1" t="s">
        <v>18502</v>
      </c>
      <c r="W774" s="1" t="s">
        <v>30</v>
      </c>
    </row>
    <row r="775" spans="1:23" x14ac:dyDescent="0.2">
      <c r="A775" s="2" t="str">
        <f>"573.13646"</f>
        <v>573.13646</v>
      </c>
      <c r="B775" s="1" t="s">
        <v>4173</v>
      </c>
      <c r="C775" s="1" t="s">
        <v>2502</v>
      </c>
      <c r="D775" s="1" t="s">
        <v>3399</v>
      </c>
      <c r="E775" s="1" t="s">
        <v>40</v>
      </c>
      <c r="F775" s="1" t="s">
        <v>20</v>
      </c>
      <c r="G775" s="1" t="s">
        <v>22</v>
      </c>
      <c r="H775" s="1" t="s">
        <v>22</v>
      </c>
      <c r="I775" s="1" t="s">
        <v>22</v>
      </c>
      <c r="J775" s="1" t="s">
        <v>22</v>
      </c>
      <c r="K775" s="1" t="s">
        <v>22</v>
      </c>
      <c r="L775" s="1" t="s">
        <v>21</v>
      </c>
      <c r="M775" s="1" t="s">
        <v>22</v>
      </c>
      <c r="N775" s="1" t="s">
        <v>23</v>
      </c>
      <c r="O775" s="1" t="s">
        <v>41</v>
      </c>
      <c r="P775" s="1" t="s">
        <v>24</v>
      </c>
      <c r="Q775" s="1" t="s">
        <v>34</v>
      </c>
      <c r="R775" s="1" t="s">
        <v>24</v>
      </c>
      <c r="S775" s="1" t="s">
        <v>28</v>
      </c>
      <c r="T775" s="1" t="s">
        <v>29</v>
      </c>
      <c r="U775" s="1" t="s">
        <v>18506</v>
      </c>
      <c r="V775" s="1" t="s">
        <v>41</v>
      </c>
      <c r="W775" s="1" t="s">
        <v>30</v>
      </c>
    </row>
    <row r="776" spans="1:23" x14ac:dyDescent="0.2">
      <c r="A776" s="2" t="str">
        <f>"573.13647"</f>
        <v>573.13647</v>
      </c>
      <c r="B776" s="1" t="s">
        <v>4174</v>
      </c>
      <c r="C776" s="1" t="s">
        <v>2503</v>
      </c>
      <c r="D776" s="1" t="s">
        <v>3399</v>
      </c>
      <c r="E776" s="1" t="s">
        <v>40</v>
      </c>
      <c r="F776" s="1" t="s">
        <v>36</v>
      </c>
      <c r="G776" s="1" t="s">
        <v>22</v>
      </c>
      <c r="H776" s="1" t="s">
        <v>22</v>
      </c>
      <c r="I776" s="1" t="s">
        <v>18506</v>
      </c>
      <c r="J776" s="1" t="s">
        <v>18502</v>
      </c>
      <c r="K776" s="1" t="s">
        <v>22</v>
      </c>
      <c r="L776" s="1" t="s">
        <v>18509</v>
      </c>
      <c r="M776" s="1" t="s">
        <v>22</v>
      </c>
      <c r="N776" s="1" t="s">
        <v>23</v>
      </c>
      <c r="O776" s="1" t="s">
        <v>41</v>
      </c>
      <c r="P776" s="1" t="s">
        <v>26</v>
      </c>
      <c r="Q776" s="1" t="s">
        <v>34</v>
      </c>
      <c r="R776" s="1" t="s">
        <v>26</v>
      </c>
      <c r="S776" s="1" t="s">
        <v>28</v>
      </c>
      <c r="T776" s="1" t="s">
        <v>18516</v>
      </c>
      <c r="U776" s="1" t="s">
        <v>18506</v>
      </c>
      <c r="V776" s="1" t="s">
        <v>41</v>
      </c>
      <c r="W776" s="1" t="s">
        <v>30</v>
      </c>
    </row>
    <row r="777" spans="1:23" x14ac:dyDescent="0.2">
      <c r="A777" s="2" t="str">
        <f>"573.13648"</f>
        <v>573.13648</v>
      </c>
      <c r="B777" s="1" t="s">
        <v>4175</v>
      </c>
      <c r="C777" s="1" t="s">
        <v>2504</v>
      </c>
      <c r="D777" s="1" t="s">
        <v>3399</v>
      </c>
      <c r="E777" s="1" t="s">
        <v>18509</v>
      </c>
      <c r="F777" s="1" t="s">
        <v>20</v>
      </c>
      <c r="G777" s="1" t="s">
        <v>22</v>
      </c>
      <c r="H777" s="1" t="s">
        <v>22</v>
      </c>
      <c r="I777" s="1" t="s">
        <v>18506</v>
      </c>
      <c r="J777" s="1" t="s">
        <v>22</v>
      </c>
      <c r="K777" s="1" t="s">
        <v>22</v>
      </c>
      <c r="L777" s="1" t="s">
        <v>21</v>
      </c>
      <c r="M777" s="1" t="s">
        <v>22</v>
      </c>
      <c r="N777" s="1" t="s">
        <v>23</v>
      </c>
      <c r="O777" s="1" t="s">
        <v>18506</v>
      </c>
      <c r="P777" s="1" t="s">
        <v>26</v>
      </c>
      <c r="Q777" s="1" t="s">
        <v>34</v>
      </c>
      <c r="R777" s="1" t="s">
        <v>26</v>
      </c>
      <c r="S777" s="1" t="s">
        <v>28</v>
      </c>
      <c r="T777" s="1" t="s">
        <v>29</v>
      </c>
      <c r="U777" s="1" t="s">
        <v>24</v>
      </c>
      <c r="V777" s="1" t="s">
        <v>24</v>
      </c>
      <c r="W777" s="1" t="s">
        <v>30</v>
      </c>
    </row>
    <row r="778" spans="1:23" x14ac:dyDescent="0.2">
      <c r="A778" s="2" t="str">
        <f>"573.13649"</f>
        <v>573.13649</v>
      </c>
      <c r="B778" s="1" t="s">
        <v>4176</v>
      </c>
      <c r="C778" s="1" t="s">
        <v>2505</v>
      </c>
      <c r="D778" s="1" t="s">
        <v>3399</v>
      </c>
      <c r="E778" s="1" t="s">
        <v>40</v>
      </c>
      <c r="F778" s="1" t="s">
        <v>36</v>
      </c>
      <c r="G778" s="1" t="s">
        <v>22</v>
      </c>
      <c r="H778" s="1" t="s">
        <v>22</v>
      </c>
      <c r="I778" s="1" t="s">
        <v>18510</v>
      </c>
      <c r="J778" s="1" t="s">
        <v>18502</v>
      </c>
      <c r="K778" s="1" t="s">
        <v>22</v>
      </c>
      <c r="L778" s="1" t="s">
        <v>21</v>
      </c>
      <c r="M778" s="1" t="s">
        <v>22</v>
      </c>
      <c r="N778" s="1" t="s">
        <v>23</v>
      </c>
      <c r="O778" s="1" t="s">
        <v>41</v>
      </c>
      <c r="P778" s="1" t="s">
        <v>26</v>
      </c>
      <c r="Q778" s="1" t="s">
        <v>34</v>
      </c>
      <c r="R778" s="1" t="s">
        <v>26</v>
      </c>
      <c r="S778" s="1" t="s">
        <v>28</v>
      </c>
      <c r="T778" s="1" t="s">
        <v>18516</v>
      </c>
      <c r="U778" s="1" t="s">
        <v>18506</v>
      </c>
      <c r="V778" s="1" t="s">
        <v>41</v>
      </c>
      <c r="W778" s="1" t="s">
        <v>30</v>
      </c>
    </row>
    <row r="779" spans="1:23" x14ac:dyDescent="0.2">
      <c r="A779" s="2" t="str">
        <f>"573.13650"</f>
        <v>573.13650</v>
      </c>
      <c r="B779" s="1" t="s">
        <v>4177</v>
      </c>
      <c r="C779" s="1" t="s">
        <v>2506</v>
      </c>
      <c r="D779" s="1" t="s">
        <v>3399</v>
      </c>
      <c r="E779" s="1" t="s">
        <v>40</v>
      </c>
      <c r="F779" s="1" t="s">
        <v>20</v>
      </c>
      <c r="G779" s="1" t="s">
        <v>22</v>
      </c>
      <c r="H779" s="1" t="s">
        <v>22</v>
      </c>
      <c r="I779" s="1" t="s">
        <v>22</v>
      </c>
      <c r="J779" s="1" t="s">
        <v>19</v>
      </c>
      <c r="K779" s="1" t="s">
        <v>22</v>
      </c>
      <c r="L779" s="1" t="s">
        <v>21</v>
      </c>
      <c r="M779" s="1" t="s">
        <v>22</v>
      </c>
      <c r="N779" s="1" t="s">
        <v>23</v>
      </c>
      <c r="O779" s="1" t="s">
        <v>24</v>
      </c>
      <c r="P779" s="1" t="s">
        <v>26</v>
      </c>
      <c r="Q779" s="1" t="s">
        <v>34</v>
      </c>
      <c r="R779" s="1" t="s">
        <v>26</v>
      </c>
      <c r="T779" s="1" t="s">
        <v>29</v>
      </c>
      <c r="U779" s="1" t="s">
        <v>24</v>
      </c>
      <c r="V779" s="1" t="s">
        <v>24</v>
      </c>
      <c r="W779" s="1" t="s">
        <v>30</v>
      </c>
    </row>
    <row r="780" spans="1:23" x14ac:dyDescent="0.2">
      <c r="A780" s="2" t="str">
        <f>"573.13651"</f>
        <v>573.13651</v>
      </c>
      <c r="B780" s="1" t="s">
        <v>4178</v>
      </c>
      <c r="C780" s="1" t="s">
        <v>2507</v>
      </c>
      <c r="D780" s="1" t="s">
        <v>3399</v>
      </c>
      <c r="E780" s="1" t="s">
        <v>40</v>
      </c>
      <c r="F780" s="1" t="s">
        <v>20</v>
      </c>
      <c r="G780" s="1" t="s">
        <v>22</v>
      </c>
      <c r="H780" s="1" t="s">
        <v>22</v>
      </c>
      <c r="J780" s="1" t="s">
        <v>22</v>
      </c>
      <c r="K780" s="1" t="s">
        <v>18502</v>
      </c>
      <c r="L780" s="1" t="s">
        <v>21</v>
      </c>
      <c r="M780" s="1" t="s">
        <v>22</v>
      </c>
      <c r="N780" s="1" t="s">
        <v>31</v>
      </c>
      <c r="O780" s="1" t="s">
        <v>41</v>
      </c>
      <c r="P780" s="1" t="s">
        <v>18506</v>
      </c>
      <c r="Q780" s="1" t="s">
        <v>26</v>
      </c>
      <c r="R780" s="1" t="s">
        <v>18506</v>
      </c>
      <c r="T780" s="1" t="s">
        <v>29</v>
      </c>
      <c r="U780" s="1" t="s">
        <v>18506</v>
      </c>
      <c r="V780" s="1" t="s">
        <v>41</v>
      </c>
      <c r="W780" s="1" t="s">
        <v>42</v>
      </c>
    </row>
    <row r="781" spans="1:23" x14ac:dyDescent="0.2">
      <c r="A781" s="2" t="str">
        <f>"573.13652"</f>
        <v>573.13652</v>
      </c>
      <c r="B781" s="1" t="s">
        <v>4179</v>
      </c>
      <c r="C781" s="1" t="s">
        <v>2508</v>
      </c>
      <c r="D781" s="1" t="s">
        <v>3399</v>
      </c>
      <c r="E781" s="1" t="s">
        <v>40</v>
      </c>
      <c r="F781" s="1" t="s">
        <v>20</v>
      </c>
      <c r="G781" s="1" t="s">
        <v>22</v>
      </c>
      <c r="H781" s="1" t="s">
        <v>22</v>
      </c>
      <c r="I781" s="1" t="s">
        <v>22</v>
      </c>
      <c r="J781" s="1" t="s">
        <v>22</v>
      </c>
      <c r="K781" s="1" t="s">
        <v>22</v>
      </c>
      <c r="L781" s="1" t="s">
        <v>21</v>
      </c>
      <c r="M781" s="1" t="s">
        <v>22</v>
      </c>
      <c r="N781" s="1" t="s">
        <v>23</v>
      </c>
      <c r="O781" s="1" t="s">
        <v>18502</v>
      </c>
      <c r="P781" s="1" t="s">
        <v>26</v>
      </c>
      <c r="Q781" s="1" t="s">
        <v>34</v>
      </c>
      <c r="R781" s="1" t="s">
        <v>26</v>
      </c>
      <c r="T781" s="1" t="s">
        <v>29</v>
      </c>
      <c r="U781" s="1" t="s">
        <v>24</v>
      </c>
      <c r="V781" s="1" t="s">
        <v>41</v>
      </c>
      <c r="W781" s="1" t="s">
        <v>30</v>
      </c>
    </row>
    <row r="782" spans="1:23" x14ac:dyDescent="0.2">
      <c r="A782" s="2" t="str">
        <f>"573.13653"</f>
        <v>573.13653</v>
      </c>
      <c r="B782" s="1" t="s">
        <v>4180</v>
      </c>
      <c r="C782" s="1" t="s">
        <v>2509</v>
      </c>
      <c r="D782" s="1" t="s">
        <v>3399</v>
      </c>
      <c r="E782" s="1" t="s">
        <v>21</v>
      </c>
      <c r="F782" s="1" t="s">
        <v>36</v>
      </c>
      <c r="G782" s="1" t="s">
        <v>22</v>
      </c>
      <c r="H782" s="1" t="s">
        <v>22</v>
      </c>
      <c r="I782" s="1" t="s">
        <v>18505</v>
      </c>
      <c r="J782" s="1" t="s">
        <v>18502</v>
      </c>
      <c r="K782" s="1" t="s">
        <v>22</v>
      </c>
      <c r="L782" s="1" t="s">
        <v>18510</v>
      </c>
      <c r="M782" s="1" t="s">
        <v>22</v>
      </c>
      <c r="N782" s="1" t="s">
        <v>23</v>
      </c>
      <c r="O782" s="1" t="s">
        <v>18506</v>
      </c>
      <c r="P782" s="1" t="s">
        <v>26</v>
      </c>
      <c r="Q782" s="1" t="s">
        <v>34</v>
      </c>
      <c r="R782" s="1" t="s">
        <v>26</v>
      </c>
      <c r="S782" s="1" t="s">
        <v>28</v>
      </c>
      <c r="T782" s="1" t="s">
        <v>38</v>
      </c>
      <c r="U782" s="1" t="s">
        <v>18506</v>
      </c>
      <c r="V782" s="1" t="s">
        <v>24</v>
      </c>
      <c r="W782" s="1" t="s">
        <v>30</v>
      </c>
    </row>
    <row r="783" spans="1:23" x14ac:dyDescent="0.2">
      <c r="A783" s="2" t="str">
        <f>"573.13654"</f>
        <v>573.13654</v>
      </c>
      <c r="B783" s="1" t="s">
        <v>4181</v>
      </c>
      <c r="C783" s="1" t="s">
        <v>2510</v>
      </c>
      <c r="D783" s="1" t="s">
        <v>3399</v>
      </c>
      <c r="E783" s="1" t="s">
        <v>40</v>
      </c>
      <c r="F783" s="1" t="s">
        <v>20</v>
      </c>
      <c r="G783" s="1" t="s">
        <v>22</v>
      </c>
      <c r="H783" s="1" t="s">
        <v>22</v>
      </c>
      <c r="I783" s="1" t="s">
        <v>22</v>
      </c>
      <c r="J783" s="1" t="s">
        <v>18502</v>
      </c>
      <c r="K783" s="1" t="s">
        <v>22</v>
      </c>
      <c r="L783" s="1" t="s">
        <v>21</v>
      </c>
      <c r="M783" s="1" t="s">
        <v>22</v>
      </c>
      <c r="N783" s="1" t="s">
        <v>23</v>
      </c>
      <c r="O783" s="1" t="s">
        <v>41</v>
      </c>
      <c r="P783" s="1" t="s">
        <v>26</v>
      </c>
      <c r="Q783" s="1" t="s">
        <v>34</v>
      </c>
      <c r="R783" s="1" t="s">
        <v>26</v>
      </c>
      <c r="T783" s="1" t="s">
        <v>29</v>
      </c>
      <c r="U783" s="1" t="s">
        <v>24</v>
      </c>
      <c r="V783" s="1" t="s">
        <v>18506</v>
      </c>
      <c r="W783" s="1" t="s">
        <v>30</v>
      </c>
    </row>
    <row r="784" spans="1:23" x14ac:dyDescent="0.2">
      <c r="A784" s="2" t="str">
        <f>"573.13655"</f>
        <v>573.13655</v>
      </c>
      <c r="B784" s="1" t="s">
        <v>4182</v>
      </c>
      <c r="C784" s="1" t="s">
        <v>2511</v>
      </c>
      <c r="D784" s="1" t="s">
        <v>3399</v>
      </c>
      <c r="E784" s="1" t="s">
        <v>18509</v>
      </c>
      <c r="F784" s="1" t="s">
        <v>20</v>
      </c>
      <c r="G784" s="1" t="s">
        <v>22</v>
      </c>
      <c r="H784" s="1" t="s">
        <v>22</v>
      </c>
      <c r="I784" s="1" t="s">
        <v>22</v>
      </c>
      <c r="J784" s="1" t="s">
        <v>22</v>
      </c>
      <c r="K784" s="1" t="s">
        <v>22</v>
      </c>
      <c r="L784" s="1" t="s">
        <v>21</v>
      </c>
      <c r="M784" s="1" t="s">
        <v>22</v>
      </c>
      <c r="N784" s="1" t="s">
        <v>23</v>
      </c>
      <c r="O784" s="1" t="s">
        <v>18506</v>
      </c>
      <c r="P784" s="1" t="s">
        <v>18505</v>
      </c>
      <c r="Q784" s="1" t="s">
        <v>34</v>
      </c>
      <c r="R784" s="1" t="s">
        <v>18506</v>
      </c>
      <c r="S784" s="1" t="s">
        <v>28</v>
      </c>
      <c r="T784" s="1" t="s">
        <v>29</v>
      </c>
      <c r="U784" s="1" t="s">
        <v>18506</v>
      </c>
      <c r="V784" s="1" t="s">
        <v>24</v>
      </c>
      <c r="W784" s="1" t="s">
        <v>30</v>
      </c>
    </row>
    <row r="785" spans="1:23" x14ac:dyDescent="0.2">
      <c r="A785" s="2" t="str">
        <f>"573.13656"</f>
        <v>573.13656</v>
      </c>
      <c r="B785" s="1" t="s">
        <v>4183</v>
      </c>
      <c r="C785" s="1" t="s">
        <v>2512</v>
      </c>
      <c r="D785" s="1" t="s">
        <v>3399</v>
      </c>
      <c r="E785" s="1" t="s">
        <v>40</v>
      </c>
      <c r="F785" s="1" t="s">
        <v>20</v>
      </c>
      <c r="G785" s="1" t="s">
        <v>22</v>
      </c>
      <c r="H785" s="1" t="s">
        <v>22</v>
      </c>
      <c r="I785" s="1" t="s">
        <v>26</v>
      </c>
      <c r="J785" s="1" t="s">
        <v>22</v>
      </c>
      <c r="K785" s="1" t="s">
        <v>18510</v>
      </c>
      <c r="L785" s="1" t="s">
        <v>21</v>
      </c>
      <c r="M785" s="1" t="s">
        <v>22</v>
      </c>
      <c r="N785" s="1" t="s">
        <v>23</v>
      </c>
      <c r="O785" s="1" t="s">
        <v>41</v>
      </c>
      <c r="P785" s="1" t="s">
        <v>26</v>
      </c>
      <c r="Q785" s="1" t="s">
        <v>18505</v>
      </c>
      <c r="R785" s="1" t="s">
        <v>26</v>
      </c>
      <c r="T785" s="1" t="s">
        <v>29</v>
      </c>
      <c r="U785" s="1" t="s">
        <v>18502</v>
      </c>
      <c r="V785" s="1" t="s">
        <v>41</v>
      </c>
      <c r="W785" s="1" t="s">
        <v>42</v>
      </c>
    </row>
    <row r="786" spans="1:23" x14ac:dyDescent="0.2">
      <c r="A786" s="2" t="str">
        <f>"573.13657"</f>
        <v>573.13657</v>
      </c>
      <c r="B786" s="1" t="s">
        <v>4184</v>
      </c>
      <c r="C786" s="1" t="s">
        <v>2513</v>
      </c>
      <c r="D786" s="1" t="s">
        <v>3399</v>
      </c>
      <c r="E786" s="1" t="s">
        <v>18509</v>
      </c>
      <c r="F786" s="1" t="s">
        <v>20</v>
      </c>
      <c r="H786" s="1" t="s">
        <v>22</v>
      </c>
      <c r="I786" s="1" t="s">
        <v>26</v>
      </c>
      <c r="J786" s="1" t="s">
        <v>22</v>
      </c>
      <c r="K786" s="1" t="s">
        <v>22</v>
      </c>
      <c r="L786" s="1" t="s">
        <v>21</v>
      </c>
      <c r="M786" s="1" t="s">
        <v>22</v>
      </c>
      <c r="N786" s="1" t="s">
        <v>23</v>
      </c>
      <c r="O786" s="1" t="s">
        <v>41</v>
      </c>
      <c r="P786" s="1" t="s">
        <v>24</v>
      </c>
      <c r="Q786" s="1" t="s">
        <v>34</v>
      </c>
      <c r="R786" s="1" t="s">
        <v>24</v>
      </c>
      <c r="S786" s="1" t="s">
        <v>28</v>
      </c>
      <c r="T786" s="1" t="s">
        <v>29</v>
      </c>
      <c r="U786" s="1" t="s">
        <v>18506</v>
      </c>
      <c r="V786" s="1" t="s">
        <v>24</v>
      </c>
      <c r="W786" s="1" t="s">
        <v>30</v>
      </c>
    </row>
    <row r="787" spans="1:23" x14ac:dyDescent="0.2">
      <c r="A787" s="2" t="str">
        <f>"573.13658"</f>
        <v>573.13658</v>
      </c>
      <c r="B787" s="1" t="s">
        <v>4185</v>
      </c>
      <c r="C787" s="1" t="s">
        <v>2514</v>
      </c>
      <c r="D787" s="1" t="s">
        <v>3399</v>
      </c>
      <c r="E787" s="1" t="s">
        <v>40</v>
      </c>
      <c r="F787" s="1" t="s">
        <v>20</v>
      </c>
      <c r="G787" s="1" t="s">
        <v>41</v>
      </c>
      <c r="H787" s="1" t="s">
        <v>22</v>
      </c>
      <c r="I787" s="1" t="s">
        <v>26</v>
      </c>
      <c r="J787" s="1" t="s">
        <v>22</v>
      </c>
      <c r="K787" s="1" t="s">
        <v>22</v>
      </c>
      <c r="L787" s="1" t="s">
        <v>21</v>
      </c>
      <c r="M787" s="1" t="s">
        <v>22</v>
      </c>
      <c r="N787" s="1" t="s">
        <v>23</v>
      </c>
      <c r="O787" s="1" t="s">
        <v>18502</v>
      </c>
      <c r="P787" s="1" t="s">
        <v>24</v>
      </c>
      <c r="Q787" s="1" t="s">
        <v>34</v>
      </c>
      <c r="R787" s="1" t="s">
        <v>24</v>
      </c>
      <c r="T787" s="1" t="s">
        <v>29</v>
      </c>
      <c r="U787" s="1" t="s">
        <v>24</v>
      </c>
      <c r="V787" s="1" t="s">
        <v>41</v>
      </c>
      <c r="W787" s="1" t="s">
        <v>30</v>
      </c>
    </row>
    <row r="788" spans="1:23" x14ac:dyDescent="0.2">
      <c r="A788" s="2" t="str">
        <f>"573.13659"</f>
        <v>573.13659</v>
      </c>
      <c r="B788" s="1" t="s">
        <v>4186</v>
      </c>
      <c r="C788" s="1" t="s">
        <v>2515</v>
      </c>
      <c r="D788" s="1" t="s">
        <v>3399</v>
      </c>
      <c r="E788" s="1" t="s">
        <v>40</v>
      </c>
      <c r="F788" s="1" t="s">
        <v>20</v>
      </c>
      <c r="G788" s="1" t="s">
        <v>22</v>
      </c>
      <c r="H788" s="1" t="s">
        <v>22</v>
      </c>
      <c r="I788" s="1" t="s">
        <v>22</v>
      </c>
      <c r="J788" s="1" t="s">
        <v>19</v>
      </c>
      <c r="K788" s="1" t="s">
        <v>22</v>
      </c>
      <c r="L788" s="1" t="s">
        <v>21</v>
      </c>
      <c r="M788" s="1" t="s">
        <v>22</v>
      </c>
      <c r="N788" s="1" t="s">
        <v>23</v>
      </c>
      <c r="O788" s="1" t="s">
        <v>41</v>
      </c>
      <c r="P788" s="1" t="s">
        <v>26</v>
      </c>
      <c r="Q788" s="1" t="s">
        <v>34</v>
      </c>
      <c r="R788" s="1" t="s">
        <v>26</v>
      </c>
      <c r="S788" s="1" t="s">
        <v>18508</v>
      </c>
      <c r="T788" s="1" t="s">
        <v>18515</v>
      </c>
      <c r="U788" s="1" t="s">
        <v>18506</v>
      </c>
      <c r="V788" s="1" t="s">
        <v>41</v>
      </c>
      <c r="W788" s="1" t="s">
        <v>30</v>
      </c>
    </row>
    <row r="789" spans="1:23" x14ac:dyDescent="0.2">
      <c r="A789" s="2" t="str">
        <f>"573.13660"</f>
        <v>573.13660</v>
      </c>
      <c r="B789" s="1" t="s">
        <v>4187</v>
      </c>
      <c r="C789" s="1" t="s">
        <v>2516</v>
      </c>
      <c r="D789" s="1" t="s">
        <v>3399</v>
      </c>
      <c r="E789" s="1" t="s">
        <v>40</v>
      </c>
      <c r="F789" s="1" t="s">
        <v>20</v>
      </c>
      <c r="G789" s="1" t="s">
        <v>22</v>
      </c>
      <c r="H789" s="1" t="s">
        <v>22</v>
      </c>
      <c r="I789" s="1" t="s">
        <v>22</v>
      </c>
      <c r="J789" s="1" t="s">
        <v>19</v>
      </c>
      <c r="K789" s="1" t="s">
        <v>22</v>
      </c>
      <c r="L789" s="1" t="s">
        <v>21</v>
      </c>
      <c r="M789" s="1" t="s">
        <v>22</v>
      </c>
      <c r="N789" s="1" t="s">
        <v>31</v>
      </c>
      <c r="O789" s="1" t="s">
        <v>41</v>
      </c>
      <c r="P789" s="1" t="s">
        <v>26</v>
      </c>
      <c r="Q789" s="1" t="s">
        <v>26</v>
      </c>
      <c r="R789" s="1" t="s">
        <v>26</v>
      </c>
      <c r="T789" s="1" t="s">
        <v>38</v>
      </c>
      <c r="U789" s="1" t="s">
        <v>41</v>
      </c>
      <c r="V789" s="1" t="s">
        <v>24</v>
      </c>
      <c r="W789" s="1" t="s">
        <v>30</v>
      </c>
    </row>
    <row r="790" spans="1:23" x14ac:dyDescent="0.2">
      <c r="A790" s="2" t="str">
        <f>"573.13661"</f>
        <v>573.13661</v>
      </c>
      <c r="B790" s="1" t="s">
        <v>4188</v>
      </c>
      <c r="C790" s="1" t="s">
        <v>2517</v>
      </c>
      <c r="D790" s="1" t="s">
        <v>3399</v>
      </c>
      <c r="E790" s="1" t="s">
        <v>40</v>
      </c>
      <c r="F790" s="1" t="s">
        <v>20</v>
      </c>
      <c r="G790" s="1" t="s">
        <v>41</v>
      </c>
      <c r="H790" s="1" t="s">
        <v>22</v>
      </c>
      <c r="I790" s="1" t="s">
        <v>26</v>
      </c>
      <c r="J790" s="1" t="s">
        <v>22</v>
      </c>
      <c r="K790" s="1" t="s">
        <v>22</v>
      </c>
      <c r="L790" s="1" t="s">
        <v>21</v>
      </c>
      <c r="M790" s="1" t="s">
        <v>22</v>
      </c>
      <c r="N790" s="1" t="s">
        <v>23</v>
      </c>
      <c r="O790" s="1" t="s">
        <v>24</v>
      </c>
      <c r="P790" s="1" t="s">
        <v>18506</v>
      </c>
      <c r="Q790" s="1" t="s">
        <v>34</v>
      </c>
      <c r="R790" s="1" t="s">
        <v>18502</v>
      </c>
      <c r="S790" s="1" t="s">
        <v>28</v>
      </c>
      <c r="T790" s="1" t="s">
        <v>29</v>
      </c>
      <c r="U790" s="1" t="s">
        <v>24</v>
      </c>
      <c r="V790" s="1" t="s">
        <v>18502</v>
      </c>
      <c r="W790" s="1" t="s">
        <v>30</v>
      </c>
    </row>
    <row r="791" spans="1:23" x14ac:dyDescent="0.2">
      <c r="A791" s="2" t="str">
        <f>"573.13662"</f>
        <v>573.13662</v>
      </c>
      <c r="B791" s="1" t="s">
        <v>4189</v>
      </c>
      <c r="C791" s="1" t="s">
        <v>2518</v>
      </c>
      <c r="D791" s="1" t="s">
        <v>3399</v>
      </c>
      <c r="E791" s="1" t="s">
        <v>40</v>
      </c>
      <c r="F791" s="1" t="s">
        <v>36</v>
      </c>
      <c r="G791" s="1" t="s">
        <v>22</v>
      </c>
      <c r="H791" s="1" t="s">
        <v>22</v>
      </c>
      <c r="I791" s="1" t="s">
        <v>22</v>
      </c>
      <c r="J791" s="1" t="s">
        <v>19</v>
      </c>
      <c r="K791" s="1" t="s">
        <v>18502</v>
      </c>
      <c r="L791" s="1" t="s">
        <v>21</v>
      </c>
      <c r="M791" s="1" t="s">
        <v>22</v>
      </c>
      <c r="N791" s="1" t="s">
        <v>18507</v>
      </c>
      <c r="O791" s="1" t="s">
        <v>24</v>
      </c>
      <c r="P791" s="1" t="s">
        <v>26</v>
      </c>
      <c r="Q791" s="1" t="s">
        <v>26</v>
      </c>
      <c r="R791" s="1" t="s">
        <v>26</v>
      </c>
      <c r="S791" s="1" t="s">
        <v>18508</v>
      </c>
      <c r="T791" s="1" t="s">
        <v>18516</v>
      </c>
      <c r="U791" s="1" t="s">
        <v>24</v>
      </c>
      <c r="V791" s="1" t="s">
        <v>18502</v>
      </c>
      <c r="W791" s="1" t="s">
        <v>30</v>
      </c>
    </row>
    <row r="792" spans="1:23" x14ac:dyDescent="0.2">
      <c r="A792" s="2" t="str">
        <f>"573.13663"</f>
        <v>573.13663</v>
      </c>
      <c r="B792" s="1" t="s">
        <v>4190</v>
      </c>
      <c r="C792" s="1" t="s">
        <v>2519</v>
      </c>
      <c r="D792" s="1" t="s">
        <v>3399</v>
      </c>
      <c r="E792" s="1" t="s">
        <v>40</v>
      </c>
      <c r="F792" s="1" t="s">
        <v>20</v>
      </c>
      <c r="G792" s="1" t="s">
        <v>22</v>
      </c>
      <c r="H792" s="1" t="s">
        <v>22</v>
      </c>
      <c r="I792" s="1" t="s">
        <v>26</v>
      </c>
      <c r="J792" s="1" t="s">
        <v>19</v>
      </c>
      <c r="K792" s="1" t="s">
        <v>18510</v>
      </c>
      <c r="L792" s="1" t="s">
        <v>41</v>
      </c>
      <c r="M792" s="1" t="s">
        <v>18510</v>
      </c>
      <c r="N792" s="1" t="s">
        <v>31</v>
      </c>
      <c r="O792" s="1" t="s">
        <v>41</v>
      </c>
      <c r="P792" s="1" t="s">
        <v>26</v>
      </c>
      <c r="Q792" s="1" t="s">
        <v>26</v>
      </c>
      <c r="R792" s="1" t="s">
        <v>26</v>
      </c>
      <c r="S792" s="1" t="s">
        <v>18509</v>
      </c>
      <c r="T792" s="1" t="s">
        <v>18516</v>
      </c>
      <c r="U792" s="1" t="s">
        <v>41</v>
      </c>
      <c r="V792" s="1" t="s">
        <v>41</v>
      </c>
      <c r="W792" s="1" t="s">
        <v>42</v>
      </c>
    </row>
    <row r="793" spans="1:23" x14ac:dyDescent="0.2">
      <c r="A793" s="2" t="str">
        <f>"573.13664"</f>
        <v>573.13664</v>
      </c>
      <c r="B793" s="1" t="s">
        <v>4191</v>
      </c>
      <c r="C793" s="1" t="s">
        <v>2520</v>
      </c>
      <c r="D793" s="1" t="s">
        <v>3399</v>
      </c>
      <c r="E793" s="1" t="s">
        <v>40</v>
      </c>
      <c r="F793" s="1" t="s">
        <v>20</v>
      </c>
      <c r="G793" s="1" t="s">
        <v>41</v>
      </c>
      <c r="H793" s="1" t="s">
        <v>22</v>
      </c>
      <c r="I793" s="1" t="s">
        <v>26</v>
      </c>
      <c r="J793" s="1" t="s">
        <v>22</v>
      </c>
      <c r="K793" s="1" t="s">
        <v>18502</v>
      </c>
      <c r="L793" s="1" t="s">
        <v>41</v>
      </c>
      <c r="M793" s="1" t="s">
        <v>22</v>
      </c>
      <c r="N793" s="1" t="s">
        <v>31</v>
      </c>
      <c r="O793" s="1" t="s">
        <v>41</v>
      </c>
      <c r="P793" s="1" t="s">
        <v>26</v>
      </c>
      <c r="Q793" s="1" t="s">
        <v>26</v>
      </c>
      <c r="R793" s="1" t="s">
        <v>26</v>
      </c>
      <c r="T793" s="1" t="s">
        <v>29</v>
      </c>
      <c r="U793" s="1" t="s">
        <v>24</v>
      </c>
      <c r="V793" s="1" t="s">
        <v>41</v>
      </c>
      <c r="W793" s="1" t="s">
        <v>42</v>
      </c>
    </row>
    <row r="794" spans="1:23" x14ac:dyDescent="0.2">
      <c r="A794" s="2" t="str">
        <f>"573.13665"</f>
        <v>573.13665</v>
      </c>
      <c r="B794" s="1" t="s">
        <v>4192</v>
      </c>
      <c r="C794" s="1" t="s">
        <v>2521</v>
      </c>
      <c r="D794" s="1" t="s">
        <v>3399</v>
      </c>
      <c r="E794" s="1" t="s">
        <v>18510</v>
      </c>
      <c r="F794" s="1" t="s">
        <v>20</v>
      </c>
      <c r="G794" s="1" t="s">
        <v>22</v>
      </c>
      <c r="H794" s="1" t="s">
        <v>22</v>
      </c>
      <c r="I794" s="1" t="s">
        <v>18510</v>
      </c>
      <c r="J794" s="1" t="s">
        <v>18502</v>
      </c>
      <c r="K794" s="1" t="s">
        <v>22</v>
      </c>
      <c r="L794" s="1" t="s">
        <v>21</v>
      </c>
      <c r="M794" s="1" t="s">
        <v>22</v>
      </c>
      <c r="N794" s="1" t="s">
        <v>23</v>
      </c>
      <c r="O794" s="1" t="s">
        <v>24</v>
      </c>
      <c r="P794" s="1" t="s">
        <v>26</v>
      </c>
      <c r="Q794" s="1" t="s">
        <v>34</v>
      </c>
      <c r="R794" s="1" t="s">
        <v>26</v>
      </c>
      <c r="T794" s="1" t="s">
        <v>29</v>
      </c>
      <c r="U794" s="1" t="s">
        <v>18506</v>
      </c>
      <c r="V794" s="1" t="s">
        <v>24</v>
      </c>
      <c r="W794" s="1" t="s">
        <v>30</v>
      </c>
    </row>
    <row r="795" spans="1:23" x14ac:dyDescent="0.2">
      <c r="A795" s="2" t="str">
        <f>"573.13666"</f>
        <v>573.13666</v>
      </c>
      <c r="B795" s="1" t="s">
        <v>4193</v>
      </c>
      <c r="C795" s="1" t="s">
        <v>2522</v>
      </c>
      <c r="D795" s="1" t="s">
        <v>3399</v>
      </c>
      <c r="E795" s="1" t="s">
        <v>40</v>
      </c>
      <c r="F795" s="1" t="s">
        <v>20</v>
      </c>
      <c r="G795" s="1" t="s">
        <v>22</v>
      </c>
      <c r="H795" s="1" t="s">
        <v>22</v>
      </c>
      <c r="I795" s="1" t="s">
        <v>22</v>
      </c>
      <c r="J795" s="1" t="s">
        <v>22</v>
      </c>
      <c r="K795" s="1" t="s">
        <v>22</v>
      </c>
      <c r="L795" s="1" t="s">
        <v>21</v>
      </c>
      <c r="M795" s="1" t="s">
        <v>22</v>
      </c>
      <c r="N795" s="1" t="s">
        <v>23</v>
      </c>
      <c r="O795" s="1" t="s">
        <v>41</v>
      </c>
      <c r="P795" s="1" t="s">
        <v>24</v>
      </c>
      <c r="Q795" s="1" t="s">
        <v>34</v>
      </c>
      <c r="R795" s="1" t="s">
        <v>24</v>
      </c>
      <c r="S795" s="1" t="s">
        <v>28</v>
      </c>
      <c r="T795" s="1" t="s">
        <v>29</v>
      </c>
      <c r="U795" s="1" t="s">
        <v>18506</v>
      </c>
      <c r="V795" s="1" t="s">
        <v>41</v>
      </c>
      <c r="W795" s="1" t="s">
        <v>30</v>
      </c>
    </row>
    <row r="796" spans="1:23" x14ac:dyDescent="0.2">
      <c r="A796" s="2" t="str">
        <f>"573.13667"</f>
        <v>573.13667</v>
      </c>
      <c r="B796" s="1" t="s">
        <v>4194</v>
      </c>
      <c r="C796" s="1" t="s">
        <v>2523</v>
      </c>
      <c r="D796" s="1" t="s">
        <v>3399</v>
      </c>
      <c r="E796" s="1" t="s">
        <v>40</v>
      </c>
      <c r="F796" s="1" t="s">
        <v>20</v>
      </c>
      <c r="G796" s="1" t="s">
        <v>22</v>
      </c>
      <c r="H796" s="1" t="s">
        <v>22</v>
      </c>
      <c r="I796" s="1" t="s">
        <v>18510</v>
      </c>
      <c r="J796" s="1" t="s">
        <v>18502</v>
      </c>
      <c r="K796" s="1" t="s">
        <v>22</v>
      </c>
      <c r="L796" s="1" t="s">
        <v>21</v>
      </c>
      <c r="M796" s="1" t="s">
        <v>22</v>
      </c>
      <c r="N796" s="1" t="s">
        <v>23</v>
      </c>
      <c r="O796" s="1" t="s">
        <v>41</v>
      </c>
      <c r="P796" s="1" t="s">
        <v>26</v>
      </c>
      <c r="Q796" s="1" t="s">
        <v>34</v>
      </c>
      <c r="R796" s="1" t="s">
        <v>26</v>
      </c>
      <c r="T796" s="1" t="s">
        <v>37</v>
      </c>
      <c r="U796" s="1" t="s">
        <v>18506</v>
      </c>
      <c r="V796" s="1" t="s">
        <v>18502</v>
      </c>
      <c r="W796" s="1" t="s">
        <v>30</v>
      </c>
    </row>
    <row r="797" spans="1:23" x14ac:dyDescent="0.2">
      <c r="A797" s="2" t="str">
        <f>"573.13668"</f>
        <v>573.13668</v>
      </c>
      <c r="B797" s="1" t="s">
        <v>4195</v>
      </c>
      <c r="C797" s="1" t="s">
        <v>2524</v>
      </c>
      <c r="D797" s="1" t="s">
        <v>3399</v>
      </c>
      <c r="E797" s="1" t="s">
        <v>40</v>
      </c>
      <c r="F797" s="1" t="s">
        <v>20</v>
      </c>
      <c r="G797" s="1" t="s">
        <v>22</v>
      </c>
      <c r="H797" s="1" t="s">
        <v>22</v>
      </c>
      <c r="I797" s="1" t="s">
        <v>22</v>
      </c>
      <c r="J797" s="1" t="s">
        <v>19</v>
      </c>
      <c r="K797" s="1" t="s">
        <v>22</v>
      </c>
      <c r="L797" s="1" t="s">
        <v>21</v>
      </c>
      <c r="M797" s="1" t="s">
        <v>22</v>
      </c>
      <c r="N797" s="1" t="s">
        <v>23</v>
      </c>
      <c r="O797" s="1" t="s">
        <v>24</v>
      </c>
      <c r="P797" s="1" t="s">
        <v>26</v>
      </c>
      <c r="Q797" s="1" t="s">
        <v>34</v>
      </c>
      <c r="R797" s="1" t="s">
        <v>26</v>
      </c>
      <c r="S797" s="1" t="s">
        <v>28</v>
      </c>
      <c r="T797" s="1" t="s">
        <v>39</v>
      </c>
      <c r="U797" s="1" t="s">
        <v>24</v>
      </c>
      <c r="V797" s="1" t="s">
        <v>24</v>
      </c>
      <c r="W797" s="1" t="s">
        <v>30</v>
      </c>
    </row>
    <row r="798" spans="1:23" x14ac:dyDescent="0.2">
      <c r="A798" s="2" t="str">
        <f>"573.13669"</f>
        <v>573.13669</v>
      </c>
      <c r="B798" s="1" t="s">
        <v>4196</v>
      </c>
      <c r="C798" s="1" t="s">
        <v>2525</v>
      </c>
      <c r="D798" s="1" t="s">
        <v>3399</v>
      </c>
      <c r="E798" s="1" t="s">
        <v>40</v>
      </c>
      <c r="F798" s="1" t="s">
        <v>20</v>
      </c>
      <c r="G798" s="1" t="s">
        <v>18502</v>
      </c>
      <c r="H798" s="1" t="s">
        <v>22</v>
      </c>
      <c r="I798" s="1" t="s">
        <v>22</v>
      </c>
      <c r="J798" s="1" t="s">
        <v>19</v>
      </c>
      <c r="K798" s="1" t="s">
        <v>22</v>
      </c>
      <c r="L798" s="1" t="s">
        <v>21</v>
      </c>
      <c r="M798" s="1" t="s">
        <v>22</v>
      </c>
      <c r="N798" s="1" t="s">
        <v>23</v>
      </c>
      <c r="O798" s="1" t="s">
        <v>24</v>
      </c>
      <c r="P798" s="1" t="s">
        <v>26</v>
      </c>
      <c r="Q798" s="1" t="s">
        <v>26</v>
      </c>
      <c r="R798" s="1" t="s">
        <v>26</v>
      </c>
      <c r="T798" s="1" t="s">
        <v>39</v>
      </c>
      <c r="U798" s="1" t="s">
        <v>24</v>
      </c>
      <c r="V798" s="1" t="s">
        <v>24</v>
      </c>
      <c r="W798" s="1" t="s">
        <v>30</v>
      </c>
    </row>
    <row r="799" spans="1:23" x14ac:dyDescent="0.2">
      <c r="A799" s="2" t="str">
        <f>"573.13670"</f>
        <v>573.13670</v>
      </c>
      <c r="B799" s="1" t="s">
        <v>4197</v>
      </c>
      <c r="C799" s="1" t="s">
        <v>2526</v>
      </c>
      <c r="D799" s="1" t="s">
        <v>3399</v>
      </c>
      <c r="E799" s="1" t="s">
        <v>18509</v>
      </c>
      <c r="F799" s="1" t="s">
        <v>20</v>
      </c>
      <c r="G799" s="1" t="s">
        <v>22</v>
      </c>
      <c r="H799" s="1" t="s">
        <v>22</v>
      </c>
      <c r="I799" s="1" t="s">
        <v>22</v>
      </c>
      <c r="J799" s="1" t="s">
        <v>22</v>
      </c>
      <c r="K799" s="1" t="s">
        <v>22</v>
      </c>
      <c r="L799" s="1" t="s">
        <v>21</v>
      </c>
      <c r="M799" s="1" t="s">
        <v>22</v>
      </c>
      <c r="N799" s="1" t="s">
        <v>23</v>
      </c>
      <c r="O799" s="1" t="s">
        <v>18506</v>
      </c>
      <c r="P799" s="1" t="s">
        <v>18502</v>
      </c>
      <c r="Q799" s="1" t="s">
        <v>34</v>
      </c>
      <c r="R799" s="1" t="s">
        <v>18502</v>
      </c>
      <c r="T799" s="1" t="s">
        <v>29</v>
      </c>
      <c r="U799" s="1" t="s">
        <v>18506</v>
      </c>
      <c r="V799" s="1" t="s">
        <v>24</v>
      </c>
      <c r="W799" s="1" t="s">
        <v>30</v>
      </c>
    </row>
    <row r="800" spans="1:23" x14ac:dyDescent="0.2">
      <c r="A800" s="2" t="str">
        <f>"573.13671"</f>
        <v>573.13671</v>
      </c>
      <c r="B800" s="1" t="s">
        <v>4198</v>
      </c>
      <c r="C800" s="1" t="s">
        <v>2527</v>
      </c>
      <c r="D800" s="1" t="s">
        <v>3399</v>
      </c>
      <c r="E800" s="1" t="s">
        <v>40</v>
      </c>
      <c r="F800" s="1" t="s">
        <v>20</v>
      </c>
      <c r="G800" s="1" t="s">
        <v>22</v>
      </c>
      <c r="H800" s="1" t="s">
        <v>22</v>
      </c>
      <c r="I800" s="1" t="s">
        <v>18506</v>
      </c>
      <c r="J800" s="1" t="s">
        <v>19</v>
      </c>
      <c r="K800" s="1" t="s">
        <v>22</v>
      </c>
      <c r="L800" s="1" t="s">
        <v>21</v>
      </c>
      <c r="M800" s="1" t="s">
        <v>22</v>
      </c>
      <c r="N800" s="1" t="s">
        <v>18507</v>
      </c>
      <c r="O800" s="1" t="s">
        <v>41</v>
      </c>
      <c r="P800" s="1" t="s">
        <v>26</v>
      </c>
      <c r="Q800" s="1" t="s">
        <v>26</v>
      </c>
      <c r="R800" s="1" t="s">
        <v>26</v>
      </c>
      <c r="S800" s="1" t="s">
        <v>28</v>
      </c>
      <c r="T800" s="1" t="s">
        <v>18516</v>
      </c>
      <c r="U800" s="1" t="s">
        <v>41</v>
      </c>
      <c r="V800" s="1" t="s">
        <v>41</v>
      </c>
      <c r="W800" s="1" t="s">
        <v>42</v>
      </c>
    </row>
    <row r="801" spans="1:23" x14ac:dyDescent="0.2">
      <c r="A801" s="2" t="str">
        <f>"573.13672"</f>
        <v>573.13672</v>
      </c>
      <c r="B801" s="1" t="s">
        <v>4199</v>
      </c>
      <c r="C801" s="1" t="s">
        <v>2528</v>
      </c>
      <c r="D801" s="1" t="s">
        <v>3399</v>
      </c>
      <c r="E801" s="1" t="s">
        <v>40</v>
      </c>
      <c r="F801" s="1" t="s">
        <v>20</v>
      </c>
      <c r="G801" s="1" t="s">
        <v>22</v>
      </c>
      <c r="H801" s="1" t="s">
        <v>22</v>
      </c>
      <c r="I801" s="1" t="s">
        <v>22</v>
      </c>
      <c r="J801" s="1" t="s">
        <v>19</v>
      </c>
      <c r="K801" s="1" t="s">
        <v>22</v>
      </c>
      <c r="L801" s="1" t="s">
        <v>21</v>
      </c>
      <c r="M801" s="1" t="s">
        <v>22</v>
      </c>
      <c r="N801" s="1" t="s">
        <v>31</v>
      </c>
      <c r="O801" s="1" t="s">
        <v>41</v>
      </c>
      <c r="P801" s="1" t="s">
        <v>26</v>
      </c>
      <c r="Q801" s="1" t="s">
        <v>26</v>
      </c>
      <c r="R801" s="1" t="s">
        <v>26</v>
      </c>
      <c r="T801" s="1" t="s">
        <v>29</v>
      </c>
      <c r="U801" s="1" t="s">
        <v>24</v>
      </c>
      <c r="V801" s="1" t="s">
        <v>24</v>
      </c>
      <c r="W801" s="1" t="s">
        <v>30</v>
      </c>
    </row>
    <row r="802" spans="1:23" x14ac:dyDescent="0.2">
      <c r="A802" s="2" t="str">
        <f>"573.13673"</f>
        <v>573.13673</v>
      </c>
      <c r="B802" s="1" t="s">
        <v>4200</v>
      </c>
      <c r="C802" s="1" t="s">
        <v>2529</v>
      </c>
      <c r="D802" s="1" t="s">
        <v>3399</v>
      </c>
      <c r="E802" s="1" t="s">
        <v>40</v>
      </c>
      <c r="F802" s="1" t="s">
        <v>20</v>
      </c>
      <c r="G802" s="1" t="s">
        <v>22</v>
      </c>
      <c r="H802" s="1" t="s">
        <v>22</v>
      </c>
      <c r="I802" s="1" t="s">
        <v>18502</v>
      </c>
      <c r="J802" s="1" t="s">
        <v>19</v>
      </c>
      <c r="K802" s="1" t="s">
        <v>18510</v>
      </c>
      <c r="L802" s="1" t="s">
        <v>21</v>
      </c>
      <c r="M802" s="1" t="s">
        <v>22</v>
      </c>
      <c r="N802" s="1" t="s">
        <v>23</v>
      </c>
      <c r="O802" s="1" t="s">
        <v>24</v>
      </c>
      <c r="P802" s="1" t="s">
        <v>26</v>
      </c>
      <c r="Q802" s="1" t="s">
        <v>34</v>
      </c>
      <c r="R802" s="1" t="s">
        <v>26</v>
      </c>
      <c r="S802" s="1" t="s">
        <v>28</v>
      </c>
      <c r="T802" s="1" t="s">
        <v>38</v>
      </c>
      <c r="U802" s="1" t="s">
        <v>24</v>
      </c>
      <c r="V802" s="1" t="s">
        <v>24</v>
      </c>
      <c r="W802" s="1" t="s">
        <v>30</v>
      </c>
    </row>
    <row r="803" spans="1:23" x14ac:dyDescent="0.2">
      <c r="A803" s="2" t="str">
        <f>"573.13674"</f>
        <v>573.13674</v>
      </c>
      <c r="B803" s="1" t="s">
        <v>4201</v>
      </c>
      <c r="C803" s="1" t="s">
        <v>2530</v>
      </c>
      <c r="D803" s="1" t="s">
        <v>3399</v>
      </c>
      <c r="E803" s="1" t="s">
        <v>40</v>
      </c>
      <c r="F803" s="1" t="s">
        <v>20</v>
      </c>
      <c r="G803" s="1" t="s">
        <v>22</v>
      </c>
      <c r="H803" s="1" t="s">
        <v>22</v>
      </c>
      <c r="I803" s="1" t="s">
        <v>22</v>
      </c>
      <c r="J803" s="1" t="s">
        <v>19</v>
      </c>
      <c r="K803" s="1" t="s">
        <v>22</v>
      </c>
      <c r="L803" s="1" t="s">
        <v>21</v>
      </c>
      <c r="M803" s="1" t="s">
        <v>22</v>
      </c>
      <c r="N803" s="1" t="s">
        <v>23</v>
      </c>
      <c r="O803" s="1" t="s">
        <v>24</v>
      </c>
      <c r="P803" s="1" t="s">
        <v>26</v>
      </c>
      <c r="Q803" s="1" t="s">
        <v>34</v>
      </c>
      <c r="R803" s="1" t="s">
        <v>26</v>
      </c>
      <c r="T803" s="1" t="s">
        <v>29</v>
      </c>
      <c r="U803" s="1" t="s">
        <v>24</v>
      </c>
      <c r="V803" s="1" t="s">
        <v>24</v>
      </c>
      <c r="W803" s="1" t="s">
        <v>30</v>
      </c>
    </row>
    <row r="804" spans="1:23" x14ac:dyDescent="0.2">
      <c r="A804" s="2" t="str">
        <f>"573.13675"</f>
        <v>573.13675</v>
      </c>
      <c r="B804" s="1" t="s">
        <v>4202</v>
      </c>
      <c r="C804" s="1" t="s">
        <v>2531</v>
      </c>
      <c r="D804" s="1" t="s">
        <v>3399</v>
      </c>
      <c r="E804" s="1" t="s">
        <v>40</v>
      </c>
      <c r="F804" s="1" t="s">
        <v>20</v>
      </c>
      <c r="G804" s="1" t="s">
        <v>22</v>
      </c>
      <c r="H804" s="1" t="s">
        <v>22</v>
      </c>
      <c r="I804" s="1" t="s">
        <v>22</v>
      </c>
      <c r="J804" s="1" t="s">
        <v>19</v>
      </c>
      <c r="K804" s="1" t="s">
        <v>22</v>
      </c>
      <c r="L804" s="1" t="s">
        <v>21</v>
      </c>
      <c r="M804" s="1" t="s">
        <v>22</v>
      </c>
      <c r="N804" s="1" t="s">
        <v>23</v>
      </c>
      <c r="O804" s="1" t="s">
        <v>24</v>
      </c>
      <c r="P804" s="1" t="s">
        <v>26</v>
      </c>
      <c r="Q804" s="1" t="s">
        <v>26</v>
      </c>
      <c r="R804" s="1" t="s">
        <v>26</v>
      </c>
      <c r="S804" s="1" t="s">
        <v>18508</v>
      </c>
      <c r="T804" s="1" t="s">
        <v>37</v>
      </c>
      <c r="U804" s="1" t="s">
        <v>24</v>
      </c>
      <c r="V804" s="1" t="s">
        <v>24</v>
      </c>
      <c r="W804" s="1" t="s">
        <v>30</v>
      </c>
    </row>
    <row r="805" spans="1:23" x14ac:dyDescent="0.2">
      <c r="A805" s="2" t="str">
        <f>"573.13676"</f>
        <v>573.13676</v>
      </c>
      <c r="B805" s="1" t="s">
        <v>4203</v>
      </c>
      <c r="C805" s="1" t="s">
        <v>2532</v>
      </c>
      <c r="D805" s="1" t="s">
        <v>3399</v>
      </c>
      <c r="E805" s="1" t="s">
        <v>18509</v>
      </c>
      <c r="F805" s="1" t="s">
        <v>20</v>
      </c>
      <c r="G805" s="1" t="s">
        <v>22</v>
      </c>
      <c r="H805" s="1" t="s">
        <v>22</v>
      </c>
      <c r="I805" s="1" t="s">
        <v>22</v>
      </c>
      <c r="J805" s="1" t="s">
        <v>22</v>
      </c>
      <c r="K805" s="1" t="s">
        <v>22</v>
      </c>
      <c r="L805" s="1" t="s">
        <v>21</v>
      </c>
      <c r="M805" s="1" t="s">
        <v>22</v>
      </c>
      <c r="N805" s="1" t="s">
        <v>23</v>
      </c>
      <c r="O805" s="1" t="s">
        <v>18506</v>
      </c>
      <c r="P805" s="1" t="s">
        <v>18502</v>
      </c>
      <c r="Q805" s="1" t="s">
        <v>34</v>
      </c>
      <c r="R805" s="1" t="s">
        <v>18502</v>
      </c>
      <c r="T805" s="1" t="s">
        <v>29</v>
      </c>
      <c r="U805" s="1" t="s">
        <v>18506</v>
      </c>
      <c r="V805" s="1" t="s">
        <v>24</v>
      </c>
      <c r="W805" s="1" t="s">
        <v>30</v>
      </c>
    </row>
    <row r="806" spans="1:23" x14ac:dyDescent="0.2">
      <c r="A806" s="2" t="str">
        <f>"573.13677"</f>
        <v>573.13677</v>
      </c>
      <c r="B806" s="1" t="s">
        <v>4204</v>
      </c>
      <c r="C806" s="1" t="s">
        <v>2533</v>
      </c>
      <c r="D806" s="1" t="s">
        <v>3399</v>
      </c>
      <c r="E806" s="1" t="s">
        <v>40</v>
      </c>
      <c r="F806" s="1" t="s">
        <v>20</v>
      </c>
      <c r="G806" s="1" t="s">
        <v>18510</v>
      </c>
      <c r="H806" s="1" t="s">
        <v>22</v>
      </c>
      <c r="J806" s="1" t="s">
        <v>18502</v>
      </c>
      <c r="K806" s="1" t="s">
        <v>18510</v>
      </c>
      <c r="L806" s="1" t="s">
        <v>21</v>
      </c>
      <c r="M806" s="1" t="s">
        <v>22</v>
      </c>
      <c r="N806" s="1" t="s">
        <v>23</v>
      </c>
      <c r="O806" s="1" t="s">
        <v>41</v>
      </c>
      <c r="P806" s="1" t="s">
        <v>26</v>
      </c>
      <c r="Q806" s="1" t="s">
        <v>34</v>
      </c>
      <c r="R806" s="1" t="s">
        <v>26</v>
      </c>
      <c r="T806" s="1" t="s">
        <v>18516</v>
      </c>
      <c r="U806" s="1" t="s">
        <v>41</v>
      </c>
      <c r="V806" s="1" t="s">
        <v>18506</v>
      </c>
      <c r="W806" s="1" t="s">
        <v>30</v>
      </c>
    </row>
    <row r="807" spans="1:23" x14ac:dyDescent="0.2">
      <c r="A807" s="2" t="str">
        <f>"573.13678"</f>
        <v>573.13678</v>
      </c>
      <c r="B807" s="1" t="s">
        <v>4205</v>
      </c>
      <c r="C807" s="1" t="s">
        <v>2534</v>
      </c>
      <c r="D807" s="1" t="s">
        <v>3399</v>
      </c>
      <c r="E807" s="1" t="s">
        <v>40</v>
      </c>
      <c r="F807" s="1" t="s">
        <v>20</v>
      </c>
      <c r="G807" s="1" t="s">
        <v>22</v>
      </c>
      <c r="H807" s="1" t="s">
        <v>22</v>
      </c>
      <c r="I807" s="1" t="s">
        <v>22</v>
      </c>
      <c r="J807" s="1" t="s">
        <v>19</v>
      </c>
      <c r="K807" s="1" t="s">
        <v>22</v>
      </c>
      <c r="L807" s="1" t="s">
        <v>21</v>
      </c>
      <c r="M807" s="1" t="s">
        <v>22</v>
      </c>
      <c r="N807" s="1" t="s">
        <v>23</v>
      </c>
      <c r="O807" s="1" t="s">
        <v>24</v>
      </c>
      <c r="P807" s="1" t="s">
        <v>26</v>
      </c>
      <c r="Q807" s="1" t="s">
        <v>34</v>
      </c>
      <c r="R807" s="1" t="s">
        <v>26</v>
      </c>
      <c r="T807" s="1" t="s">
        <v>29</v>
      </c>
      <c r="U807" s="1" t="s">
        <v>24</v>
      </c>
      <c r="V807" s="1" t="s">
        <v>24</v>
      </c>
      <c r="W807" s="1" t="s">
        <v>30</v>
      </c>
    </row>
    <row r="808" spans="1:23" x14ac:dyDescent="0.2">
      <c r="A808" s="2" t="str">
        <f>"573.13679"</f>
        <v>573.13679</v>
      </c>
      <c r="B808" s="1" t="s">
        <v>4206</v>
      </c>
      <c r="C808" s="1" t="s">
        <v>2535</v>
      </c>
      <c r="D808" s="1" t="s">
        <v>3399</v>
      </c>
      <c r="E808" s="1" t="s">
        <v>40</v>
      </c>
      <c r="F808" s="1" t="s">
        <v>36</v>
      </c>
      <c r="G808" s="1" t="s">
        <v>18510</v>
      </c>
      <c r="H808" s="1" t="s">
        <v>22</v>
      </c>
      <c r="I808" s="1" t="s">
        <v>18502</v>
      </c>
      <c r="J808" s="1" t="s">
        <v>19</v>
      </c>
      <c r="K808" s="1" t="s">
        <v>18510</v>
      </c>
      <c r="L808" s="1" t="s">
        <v>21</v>
      </c>
      <c r="M808" s="1" t="s">
        <v>22</v>
      </c>
      <c r="N808" s="1" t="s">
        <v>23</v>
      </c>
      <c r="O808" s="1" t="s">
        <v>41</v>
      </c>
      <c r="P808" s="1" t="s">
        <v>26</v>
      </c>
      <c r="Q808" s="1" t="s">
        <v>18505</v>
      </c>
      <c r="R808" s="1" t="s">
        <v>26</v>
      </c>
      <c r="T808" s="1" t="s">
        <v>18516</v>
      </c>
      <c r="U808" s="1" t="s">
        <v>41</v>
      </c>
      <c r="V808" s="1" t="s">
        <v>41</v>
      </c>
      <c r="W808" s="1" t="s">
        <v>30</v>
      </c>
    </row>
    <row r="809" spans="1:23" x14ac:dyDescent="0.2">
      <c r="A809" s="2" t="str">
        <f>"573.13680"</f>
        <v>573.13680</v>
      </c>
      <c r="B809" s="1" t="s">
        <v>4207</v>
      </c>
      <c r="C809" s="1" t="s">
        <v>2536</v>
      </c>
      <c r="D809" s="1" t="s">
        <v>3399</v>
      </c>
      <c r="E809" s="1" t="s">
        <v>18509</v>
      </c>
      <c r="F809" s="1" t="s">
        <v>20</v>
      </c>
      <c r="G809" s="1" t="s">
        <v>22</v>
      </c>
      <c r="H809" s="1" t="s">
        <v>22</v>
      </c>
      <c r="I809" s="1" t="s">
        <v>22</v>
      </c>
      <c r="J809" s="1" t="s">
        <v>22</v>
      </c>
      <c r="K809" s="1" t="s">
        <v>22</v>
      </c>
      <c r="L809" s="1" t="s">
        <v>21</v>
      </c>
      <c r="M809" s="1" t="s">
        <v>22</v>
      </c>
      <c r="N809" s="1" t="s">
        <v>23</v>
      </c>
      <c r="O809" s="1" t="s">
        <v>18506</v>
      </c>
      <c r="P809" s="1" t="s">
        <v>18502</v>
      </c>
      <c r="Q809" s="1" t="s">
        <v>34</v>
      </c>
      <c r="R809" s="1" t="s">
        <v>18502</v>
      </c>
      <c r="T809" s="1" t="s">
        <v>29</v>
      </c>
      <c r="U809" s="1" t="s">
        <v>18506</v>
      </c>
      <c r="V809" s="1" t="s">
        <v>24</v>
      </c>
      <c r="W809" s="1" t="s">
        <v>30</v>
      </c>
    </row>
    <row r="810" spans="1:23" x14ac:dyDescent="0.2">
      <c r="A810" s="2" t="str">
        <f>"573.13681"</f>
        <v>573.13681</v>
      </c>
      <c r="B810" s="1" t="s">
        <v>4208</v>
      </c>
      <c r="C810" s="1" t="s">
        <v>2537</v>
      </c>
      <c r="D810" s="1" t="s">
        <v>3399</v>
      </c>
      <c r="E810" s="1" t="s">
        <v>40</v>
      </c>
      <c r="F810" s="1" t="s">
        <v>20</v>
      </c>
      <c r="G810" s="1" t="s">
        <v>22</v>
      </c>
      <c r="H810" s="1" t="s">
        <v>22</v>
      </c>
      <c r="I810" s="1" t="s">
        <v>18510</v>
      </c>
      <c r="J810" s="1" t="s">
        <v>19</v>
      </c>
      <c r="K810" s="1" t="s">
        <v>22</v>
      </c>
      <c r="L810" s="1" t="s">
        <v>21</v>
      </c>
      <c r="M810" s="1" t="s">
        <v>22</v>
      </c>
      <c r="N810" s="1" t="s">
        <v>23</v>
      </c>
      <c r="O810" s="1" t="s">
        <v>24</v>
      </c>
      <c r="P810" s="1" t="s">
        <v>26</v>
      </c>
      <c r="Q810" s="1" t="s">
        <v>34</v>
      </c>
      <c r="R810" s="1" t="s">
        <v>26</v>
      </c>
      <c r="T810" s="1" t="s">
        <v>37</v>
      </c>
      <c r="U810" s="1" t="s">
        <v>24</v>
      </c>
      <c r="V810" s="1" t="s">
        <v>24</v>
      </c>
      <c r="W810" s="1" t="s">
        <v>30</v>
      </c>
    </row>
    <row r="811" spans="1:23" x14ac:dyDescent="0.2">
      <c r="A811" s="2" t="str">
        <f>"573.13682"</f>
        <v>573.13682</v>
      </c>
      <c r="B811" s="1" t="s">
        <v>4209</v>
      </c>
      <c r="C811" s="1" t="s">
        <v>2538</v>
      </c>
      <c r="D811" s="1" t="s">
        <v>3399</v>
      </c>
      <c r="E811" s="1" t="s">
        <v>21</v>
      </c>
      <c r="F811" s="1" t="s">
        <v>20</v>
      </c>
      <c r="G811" s="1" t="s">
        <v>22</v>
      </c>
      <c r="H811" s="1" t="s">
        <v>22</v>
      </c>
      <c r="I811" s="1" t="s">
        <v>18506</v>
      </c>
      <c r="J811" s="1" t="s">
        <v>18502</v>
      </c>
      <c r="K811" s="1" t="s">
        <v>22</v>
      </c>
      <c r="L811" s="1" t="s">
        <v>18509</v>
      </c>
      <c r="M811" s="1" t="s">
        <v>22</v>
      </c>
      <c r="N811" s="1" t="s">
        <v>23</v>
      </c>
      <c r="O811" s="1" t="s">
        <v>41</v>
      </c>
      <c r="P811" s="1" t="s">
        <v>26</v>
      </c>
      <c r="Q811" s="1" t="s">
        <v>34</v>
      </c>
      <c r="R811" s="1" t="s">
        <v>26</v>
      </c>
      <c r="S811" s="1" t="s">
        <v>28</v>
      </c>
      <c r="T811" s="1" t="s">
        <v>37</v>
      </c>
      <c r="U811" s="1" t="s">
        <v>18506</v>
      </c>
      <c r="V811" s="1" t="s">
        <v>24</v>
      </c>
      <c r="W811" s="1" t="s">
        <v>30</v>
      </c>
    </row>
    <row r="812" spans="1:23" x14ac:dyDescent="0.2">
      <c r="A812" s="2" t="str">
        <f>"573.13683"</f>
        <v>573.13683</v>
      </c>
      <c r="B812" s="1" t="s">
        <v>4210</v>
      </c>
      <c r="C812" s="1" t="s">
        <v>2539</v>
      </c>
      <c r="D812" s="1" t="s">
        <v>3399</v>
      </c>
      <c r="E812" s="1" t="s">
        <v>40</v>
      </c>
      <c r="F812" s="1" t="s">
        <v>20</v>
      </c>
      <c r="G812" s="1" t="s">
        <v>22</v>
      </c>
      <c r="H812" s="1" t="s">
        <v>22</v>
      </c>
      <c r="I812" s="1" t="s">
        <v>22</v>
      </c>
      <c r="J812" s="1" t="s">
        <v>18502</v>
      </c>
      <c r="K812" s="1" t="s">
        <v>22</v>
      </c>
      <c r="L812" s="1" t="s">
        <v>21</v>
      </c>
      <c r="M812" s="1" t="s">
        <v>22</v>
      </c>
      <c r="N812" s="1" t="s">
        <v>23</v>
      </c>
      <c r="O812" s="1" t="s">
        <v>41</v>
      </c>
      <c r="P812" s="1" t="s">
        <v>26</v>
      </c>
      <c r="Q812" s="1" t="s">
        <v>34</v>
      </c>
      <c r="R812" s="1" t="s">
        <v>26</v>
      </c>
      <c r="S812" s="1" t="s">
        <v>28</v>
      </c>
      <c r="T812" s="1" t="s">
        <v>29</v>
      </c>
      <c r="U812" s="1" t="s">
        <v>41</v>
      </c>
      <c r="V812" s="1" t="s">
        <v>41</v>
      </c>
      <c r="W812" s="1" t="s">
        <v>30</v>
      </c>
    </row>
    <row r="813" spans="1:23" x14ac:dyDescent="0.2">
      <c r="A813" s="2" t="str">
        <f>"573.13684"</f>
        <v>573.13684</v>
      </c>
      <c r="B813" s="1" t="s">
        <v>4211</v>
      </c>
      <c r="C813" s="1" t="s">
        <v>2540</v>
      </c>
      <c r="D813" s="1" t="s">
        <v>3399</v>
      </c>
      <c r="E813" s="1" t="s">
        <v>21</v>
      </c>
      <c r="F813" s="1" t="s">
        <v>20</v>
      </c>
      <c r="G813" s="1" t="s">
        <v>22</v>
      </c>
      <c r="H813" s="1" t="s">
        <v>22</v>
      </c>
      <c r="I813" s="1" t="s">
        <v>22</v>
      </c>
      <c r="J813" s="1" t="s">
        <v>22</v>
      </c>
      <c r="K813" s="1" t="s">
        <v>22</v>
      </c>
      <c r="L813" s="1" t="s">
        <v>21</v>
      </c>
      <c r="M813" s="1" t="s">
        <v>22</v>
      </c>
      <c r="N813" s="1" t="s">
        <v>23</v>
      </c>
      <c r="O813" s="1" t="s">
        <v>41</v>
      </c>
      <c r="P813" s="1" t="s">
        <v>26</v>
      </c>
      <c r="Q813" s="1" t="s">
        <v>34</v>
      </c>
      <c r="R813" s="1" t="s">
        <v>26</v>
      </c>
      <c r="S813" s="1" t="s">
        <v>28</v>
      </c>
      <c r="T813" s="1" t="s">
        <v>29</v>
      </c>
      <c r="U813" s="1" t="s">
        <v>18502</v>
      </c>
      <c r="V813" s="1" t="s">
        <v>24</v>
      </c>
      <c r="W813" s="1" t="s">
        <v>30</v>
      </c>
    </row>
    <row r="814" spans="1:23" x14ac:dyDescent="0.2">
      <c r="A814" s="2" t="str">
        <f>"573.13685"</f>
        <v>573.13685</v>
      </c>
      <c r="B814" s="1" t="s">
        <v>4212</v>
      </c>
      <c r="C814" s="1" t="s">
        <v>2541</v>
      </c>
      <c r="D814" s="1" t="s">
        <v>3399</v>
      </c>
      <c r="E814" s="1" t="s">
        <v>18510</v>
      </c>
      <c r="F814" s="1" t="s">
        <v>20</v>
      </c>
      <c r="G814" s="1" t="s">
        <v>41</v>
      </c>
      <c r="H814" s="1" t="s">
        <v>22</v>
      </c>
      <c r="I814" s="1" t="s">
        <v>26</v>
      </c>
      <c r="J814" s="1" t="s">
        <v>22</v>
      </c>
      <c r="K814" s="1" t="s">
        <v>22</v>
      </c>
      <c r="L814" s="1" t="s">
        <v>21</v>
      </c>
      <c r="M814" s="1" t="s">
        <v>22</v>
      </c>
      <c r="N814" s="1" t="s">
        <v>23</v>
      </c>
      <c r="O814" s="1" t="s">
        <v>24</v>
      </c>
      <c r="P814" s="1" t="s">
        <v>24</v>
      </c>
      <c r="Q814" s="1" t="s">
        <v>34</v>
      </c>
      <c r="R814" s="1" t="s">
        <v>24</v>
      </c>
      <c r="S814" s="1" t="s">
        <v>28</v>
      </c>
      <c r="T814" s="1" t="s">
        <v>29</v>
      </c>
      <c r="U814" s="1" t="s">
        <v>24</v>
      </c>
      <c r="V814" s="1" t="s">
        <v>24</v>
      </c>
      <c r="W814" s="1" t="s">
        <v>30</v>
      </c>
    </row>
    <row r="815" spans="1:23" x14ac:dyDescent="0.2">
      <c r="A815" s="2" t="str">
        <f>"573.13686"</f>
        <v>573.13686</v>
      </c>
      <c r="B815" s="1" t="s">
        <v>4213</v>
      </c>
      <c r="C815" s="1" t="s">
        <v>2542</v>
      </c>
      <c r="D815" s="1" t="s">
        <v>3399</v>
      </c>
      <c r="E815" s="1" t="s">
        <v>40</v>
      </c>
      <c r="F815" s="1" t="s">
        <v>20</v>
      </c>
      <c r="G815" s="1" t="s">
        <v>22</v>
      </c>
      <c r="H815" s="1" t="s">
        <v>22</v>
      </c>
      <c r="I815" s="1" t="s">
        <v>22</v>
      </c>
      <c r="J815" s="1" t="s">
        <v>22</v>
      </c>
      <c r="K815" s="1" t="s">
        <v>22</v>
      </c>
      <c r="L815" s="1" t="s">
        <v>21</v>
      </c>
      <c r="M815" s="1" t="s">
        <v>22</v>
      </c>
      <c r="N815" s="1" t="s">
        <v>23</v>
      </c>
      <c r="O815" s="1" t="s">
        <v>24</v>
      </c>
      <c r="P815" s="1" t="s">
        <v>18526</v>
      </c>
      <c r="Q815" s="1" t="s">
        <v>34</v>
      </c>
      <c r="R815" s="1" t="s">
        <v>18526</v>
      </c>
      <c r="S815" s="1" t="s">
        <v>28</v>
      </c>
      <c r="T815" s="1" t="s">
        <v>29</v>
      </c>
      <c r="U815" s="1" t="s">
        <v>24</v>
      </c>
      <c r="V815" s="1" t="s">
        <v>24</v>
      </c>
      <c r="W815" s="1" t="s">
        <v>30</v>
      </c>
    </row>
    <row r="816" spans="1:23" x14ac:dyDescent="0.2">
      <c r="A816" s="2" t="str">
        <f>"573.13687"</f>
        <v>573.13687</v>
      </c>
      <c r="B816" s="1" t="s">
        <v>4214</v>
      </c>
      <c r="C816" s="1" t="s">
        <v>2543</v>
      </c>
      <c r="D816" s="1" t="s">
        <v>3399</v>
      </c>
      <c r="E816" s="1" t="s">
        <v>40</v>
      </c>
      <c r="F816" s="1" t="s">
        <v>36</v>
      </c>
      <c r="H816" s="1" t="s">
        <v>22</v>
      </c>
      <c r="I816" s="1" t="s">
        <v>22</v>
      </c>
      <c r="J816" s="1" t="s">
        <v>19</v>
      </c>
      <c r="K816" s="1" t="s">
        <v>18510</v>
      </c>
      <c r="L816" s="1" t="s">
        <v>21</v>
      </c>
      <c r="M816" s="1" t="s">
        <v>22</v>
      </c>
      <c r="N816" s="1" t="s">
        <v>23</v>
      </c>
      <c r="O816" s="1" t="s">
        <v>41</v>
      </c>
      <c r="P816" s="1" t="s">
        <v>26</v>
      </c>
      <c r="Q816" s="1" t="s">
        <v>34</v>
      </c>
      <c r="R816" s="1" t="s">
        <v>26</v>
      </c>
      <c r="T816" s="1" t="s">
        <v>37</v>
      </c>
      <c r="U816" s="1" t="s">
        <v>18506</v>
      </c>
      <c r="V816" s="1" t="s">
        <v>41</v>
      </c>
      <c r="W816" s="1" t="s">
        <v>42</v>
      </c>
    </row>
    <row r="817" spans="1:23" x14ac:dyDescent="0.2">
      <c r="A817" s="2" t="str">
        <f>"573.13688"</f>
        <v>573.13688</v>
      </c>
      <c r="B817" s="1" t="s">
        <v>4215</v>
      </c>
      <c r="C817" s="1" t="s">
        <v>2544</v>
      </c>
      <c r="D817" s="1" t="s">
        <v>3399</v>
      </c>
      <c r="E817" s="1" t="s">
        <v>40</v>
      </c>
      <c r="F817" s="1" t="s">
        <v>20</v>
      </c>
      <c r="G817" s="1" t="s">
        <v>22</v>
      </c>
      <c r="H817" s="1" t="s">
        <v>22</v>
      </c>
      <c r="J817" s="1" t="s">
        <v>22</v>
      </c>
      <c r="K817" s="1" t="s">
        <v>22</v>
      </c>
      <c r="L817" s="1" t="s">
        <v>21</v>
      </c>
      <c r="M817" s="1" t="s">
        <v>22</v>
      </c>
      <c r="N817" s="1" t="s">
        <v>23</v>
      </c>
      <c r="O817" s="1" t="s">
        <v>24</v>
      </c>
      <c r="P817" s="1" t="s">
        <v>26</v>
      </c>
      <c r="Q817" s="1" t="s">
        <v>34</v>
      </c>
      <c r="R817" s="1" t="s">
        <v>26</v>
      </c>
      <c r="T817" s="1" t="s">
        <v>29</v>
      </c>
      <c r="U817" s="1" t="s">
        <v>24</v>
      </c>
      <c r="V817" s="1" t="s">
        <v>41</v>
      </c>
      <c r="W817" s="1" t="s">
        <v>30</v>
      </c>
    </row>
    <row r="818" spans="1:23" x14ac:dyDescent="0.2">
      <c r="A818" s="2" t="str">
        <f>"573.13689"</f>
        <v>573.13689</v>
      </c>
      <c r="B818" s="1" t="s">
        <v>4216</v>
      </c>
      <c r="C818" s="1" t="s">
        <v>2545</v>
      </c>
      <c r="D818" s="1" t="s">
        <v>3399</v>
      </c>
      <c r="E818" s="1" t="s">
        <v>40</v>
      </c>
      <c r="F818" s="1" t="s">
        <v>20</v>
      </c>
      <c r="G818" s="1" t="s">
        <v>41</v>
      </c>
      <c r="H818" s="1" t="s">
        <v>22</v>
      </c>
      <c r="I818" s="1" t="s">
        <v>26</v>
      </c>
      <c r="J818" s="1" t="s">
        <v>22</v>
      </c>
      <c r="K818" s="1" t="s">
        <v>22</v>
      </c>
      <c r="L818" s="1" t="s">
        <v>21</v>
      </c>
      <c r="M818" s="1" t="s">
        <v>22</v>
      </c>
      <c r="N818" s="1" t="s">
        <v>23</v>
      </c>
      <c r="O818" s="1" t="s">
        <v>41</v>
      </c>
      <c r="P818" s="1" t="s">
        <v>24</v>
      </c>
      <c r="Q818" s="1" t="s">
        <v>34</v>
      </c>
      <c r="R818" s="1" t="s">
        <v>24</v>
      </c>
      <c r="S818" s="1" t="s">
        <v>28</v>
      </c>
      <c r="T818" s="1" t="s">
        <v>29</v>
      </c>
      <c r="U818" s="1" t="s">
        <v>18502</v>
      </c>
      <c r="V818" s="1" t="s">
        <v>41</v>
      </c>
      <c r="W818" s="1" t="s">
        <v>30</v>
      </c>
    </row>
    <row r="819" spans="1:23" x14ac:dyDescent="0.2">
      <c r="A819" s="2" t="str">
        <f>"573.13690"</f>
        <v>573.13690</v>
      </c>
      <c r="B819" s="1" t="s">
        <v>4217</v>
      </c>
      <c r="C819" s="1" t="s">
        <v>2546</v>
      </c>
      <c r="D819" s="1" t="s">
        <v>3399</v>
      </c>
      <c r="E819" s="1" t="s">
        <v>18509</v>
      </c>
      <c r="F819" s="1" t="s">
        <v>36</v>
      </c>
      <c r="G819" s="1" t="s">
        <v>22</v>
      </c>
      <c r="H819" s="1" t="s">
        <v>22</v>
      </c>
      <c r="I819" s="1" t="s">
        <v>18506</v>
      </c>
      <c r="J819" s="1" t="s">
        <v>18502</v>
      </c>
      <c r="K819" s="1" t="s">
        <v>22</v>
      </c>
      <c r="L819" s="1" t="s">
        <v>18509</v>
      </c>
      <c r="M819" s="1" t="s">
        <v>22</v>
      </c>
      <c r="N819" s="1" t="s">
        <v>23</v>
      </c>
      <c r="O819" s="1" t="s">
        <v>18506</v>
      </c>
      <c r="P819" s="1" t="s">
        <v>26</v>
      </c>
      <c r="Q819" s="1" t="s">
        <v>34</v>
      </c>
      <c r="R819" s="1" t="s">
        <v>26</v>
      </c>
      <c r="S819" s="1" t="s">
        <v>28</v>
      </c>
      <c r="T819" s="1" t="s">
        <v>29</v>
      </c>
      <c r="U819" s="1" t="s">
        <v>18506</v>
      </c>
      <c r="V819" s="1" t="s">
        <v>24</v>
      </c>
      <c r="W819" s="1" t="s">
        <v>30</v>
      </c>
    </row>
    <row r="820" spans="1:23" x14ac:dyDescent="0.2">
      <c r="A820" s="2" t="str">
        <f>"573.13691"</f>
        <v>573.13691</v>
      </c>
      <c r="B820" s="1" t="s">
        <v>4218</v>
      </c>
      <c r="C820" s="1" t="s">
        <v>2547</v>
      </c>
      <c r="D820" s="1" t="s">
        <v>3399</v>
      </c>
      <c r="E820" s="1" t="s">
        <v>18510</v>
      </c>
      <c r="F820" s="1" t="s">
        <v>20</v>
      </c>
      <c r="G820" s="1" t="s">
        <v>22</v>
      </c>
      <c r="H820" s="1" t="s">
        <v>22</v>
      </c>
      <c r="I820" s="1" t="s">
        <v>18510</v>
      </c>
      <c r="J820" s="1" t="s">
        <v>22</v>
      </c>
      <c r="K820" s="1" t="s">
        <v>22</v>
      </c>
      <c r="L820" s="1" t="s">
        <v>21</v>
      </c>
      <c r="M820" s="1" t="s">
        <v>22</v>
      </c>
      <c r="N820" s="1" t="s">
        <v>23</v>
      </c>
      <c r="O820" s="1" t="s">
        <v>41</v>
      </c>
      <c r="P820" s="1" t="s">
        <v>18502</v>
      </c>
      <c r="Q820" s="1" t="s">
        <v>34</v>
      </c>
      <c r="R820" s="1" t="s">
        <v>24</v>
      </c>
      <c r="S820" s="1" t="s">
        <v>28</v>
      </c>
      <c r="T820" s="1" t="s">
        <v>29</v>
      </c>
      <c r="U820" s="1" t="s">
        <v>24</v>
      </c>
      <c r="V820" s="1" t="s">
        <v>24</v>
      </c>
      <c r="W820" s="1" t="s">
        <v>30</v>
      </c>
    </row>
    <row r="821" spans="1:23" x14ac:dyDescent="0.2">
      <c r="A821" s="2" t="str">
        <f>"573.13692"</f>
        <v>573.13692</v>
      </c>
      <c r="B821" s="1" t="s">
        <v>4219</v>
      </c>
      <c r="C821" s="1" t="s">
        <v>2548</v>
      </c>
      <c r="D821" s="1" t="s">
        <v>3399</v>
      </c>
      <c r="E821" s="1" t="s">
        <v>40</v>
      </c>
      <c r="F821" s="1" t="s">
        <v>20</v>
      </c>
      <c r="G821" s="1" t="s">
        <v>41</v>
      </c>
      <c r="H821" s="1" t="s">
        <v>22</v>
      </c>
      <c r="I821" s="1" t="s">
        <v>26</v>
      </c>
      <c r="J821" s="1" t="s">
        <v>22</v>
      </c>
      <c r="K821" s="1" t="s">
        <v>22</v>
      </c>
      <c r="L821" s="1" t="s">
        <v>21</v>
      </c>
      <c r="M821" s="1" t="s">
        <v>22</v>
      </c>
      <c r="N821" s="1" t="s">
        <v>23</v>
      </c>
      <c r="O821" s="1" t="s">
        <v>41</v>
      </c>
      <c r="P821" s="1" t="s">
        <v>24</v>
      </c>
      <c r="Q821" s="1" t="s">
        <v>34</v>
      </c>
      <c r="R821" s="1" t="s">
        <v>24</v>
      </c>
      <c r="S821" s="1" t="s">
        <v>28</v>
      </c>
      <c r="T821" s="1" t="s">
        <v>29</v>
      </c>
      <c r="U821" s="1" t="s">
        <v>24</v>
      </c>
      <c r="V821" s="1" t="s">
        <v>18502</v>
      </c>
      <c r="W821" s="1" t="s">
        <v>30</v>
      </c>
    </row>
    <row r="822" spans="1:23" x14ac:dyDescent="0.2">
      <c r="A822" s="2" t="str">
        <f>"573.13693"</f>
        <v>573.13693</v>
      </c>
      <c r="B822" s="1" t="s">
        <v>4220</v>
      </c>
      <c r="C822" s="1" t="s">
        <v>2549</v>
      </c>
      <c r="D822" s="1" t="s">
        <v>3399</v>
      </c>
      <c r="E822" s="1" t="s">
        <v>40</v>
      </c>
      <c r="F822" s="1" t="s">
        <v>20</v>
      </c>
      <c r="G822" s="1" t="s">
        <v>41</v>
      </c>
      <c r="H822" s="1" t="s">
        <v>22</v>
      </c>
      <c r="I822" s="1" t="s">
        <v>26</v>
      </c>
      <c r="J822" s="1" t="s">
        <v>22</v>
      </c>
      <c r="K822" s="1" t="s">
        <v>22</v>
      </c>
      <c r="L822" s="1" t="s">
        <v>21</v>
      </c>
      <c r="M822" s="1" t="s">
        <v>22</v>
      </c>
      <c r="N822" s="1" t="s">
        <v>23</v>
      </c>
      <c r="O822" s="1" t="s">
        <v>18502</v>
      </c>
      <c r="P822" s="1" t="s">
        <v>24</v>
      </c>
      <c r="Q822" s="1" t="s">
        <v>34</v>
      </c>
      <c r="R822" s="1" t="s">
        <v>24</v>
      </c>
      <c r="T822" s="1" t="s">
        <v>29</v>
      </c>
      <c r="U822" s="1" t="s">
        <v>24</v>
      </c>
      <c r="V822" s="1" t="s">
        <v>41</v>
      </c>
      <c r="W822" s="1" t="s">
        <v>30</v>
      </c>
    </row>
    <row r="823" spans="1:23" x14ac:dyDescent="0.2">
      <c r="A823" s="2" t="str">
        <f>"573.13694"</f>
        <v>573.13694</v>
      </c>
      <c r="B823" s="1" t="s">
        <v>4221</v>
      </c>
      <c r="C823" s="1" t="s">
        <v>2550</v>
      </c>
      <c r="D823" s="1" t="s">
        <v>3399</v>
      </c>
      <c r="E823" s="1" t="s">
        <v>40</v>
      </c>
      <c r="F823" s="1" t="s">
        <v>20</v>
      </c>
      <c r="G823" s="1" t="s">
        <v>22</v>
      </c>
      <c r="H823" s="1" t="s">
        <v>22</v>
      </c>
      <c r="I823" s="1" t="s">
        <v>22</v>
      </c>
      <c r="J823" s="1" t="s">
        <v>18502</v>
      </c>
      <c r="K823" s="1" t="s">
        <v>22</v>
      </c>
      <c r="L823" s="1" t="s">
        <v>21</v>
      </c>
      <c r="M823" s="1" t="s">
        <v>22</v>
      </c>
      <c r="N823" s="1" t="s">
        <v>23</v>
      </c>
      <c r="O823" s="1" t="s">
        <v>41</v>
      </c>
      <c r="P823" s="1" t="s">
        <v>26</v>
      </c>
      <c r="Q823" s="1" t="s">
        <v>34</v>
      </c>
      <c r="R823" s="1" t="s">
        <v>26</v>
      </c>
      <c r="T823" s="1" t="s">
        <v>37</v>
      </c>
      <c r="U823" s="1" t="s">
        <v>18506</v>
      </c>
      <c r="V823" s="1" t="s">
        <v>41</v>
      </c>
      <c r="W823" s="1" t="s">
        <v>30</v>
      </c>
    </row>
    <row r="824" spans="1:23" x14ac:dyDescent="0.2">
      <c r="A824" s="2" t="str">
        <f>"573.13695"</f>
        <v>573.13695</v>
      </c>
      <c r="B824" s="1" t="s">
        <v>4222</v>
      </c>
      <c r="C824" s="1" t="s">
        <v>2551</v>
      </c>
      <c r="D824" s="1" t="s">
        <v>3399</v>
      </c>
      <c r="E824" s="1" t="s">
        <v>40</v>
      </c>
      <c r="F824" s="1" t="s">
        <v>20</v>
      </c>
      <c r="G824" s="1" t="s">
        <v>22</v>
      </c>
      <c r="H824" s="1" t="s">
        <v>22</v>
      </c>
      <c r="I824" s="1" t="s">
        <v>26</v>
      </c>
      <c r="J824" s="1" t="s">
        <v>22</v>
      </c>
      <c r="K824" s="1" t="s">
        <v>22</v>
      </c>
      <c r="L824" s="1" t="s">
        <v>21</v>
      </c>
      <c r="M824" s="1" t="s">
        <v>22</v>
      </c>
      <c r="N824" s="1" t="s">
        <v>23</v>
      </c>
      <c r="O824" s="1" t="s">
        <v>41</v>
      </c>
      <c r="P824" s="1" t="s">
        <v>26</v>
      </c>
      <c r="Q824" s="1" t="s">
        <v>34</v>
      </c>
      <c r="R824" s="1" t="s">
        <v>26</v>
      </c>
      <c r="T824" s="1" t="s">
        <v>29</v>
      </c>
      <c r="U824" s="1" t="s">
        <v>18502</v>
      </c>
      <c r="V824" s="1" t="s">
        <v>41</v>
      </c>
      <c r="W824" s="1" t="s">
        <v>30</v>
      </c>
    </row>
    <row r="825" spans="1:23" x14ac:dyDescent="0.2">
      <c r="A825" s="2" t="str">
        <f>"573.13696"</f>
        <v>573.13696</v>
      </c>
      <c r="B825" s="1" t="s">
        <v>4223</v>
      </c>
      <c r="C825" s="1" t="s">
        <v>2552</v>
      </c>
      <c r="D825" s="1" t="s">
        <v>3399</v>
      </c>
      <c r="E825" s="1" t="s">
        <v>40</v>
      </c>
      <c r="F825" s="1" t="s">
        <v>20</v>
      </c>
      <c r="G825" s="1" t="s">
        <v>22</v>
      </c>
      <c r="H825" s="1" t="s">
        <v>22</v>
      </c>
      <c r="I825" s="1" t="s">
        <v>22</v>
      </c>
      <c r="J825" s="1" t="s">
        <v>22</v>
      </c>
      <c r="K825" s="1" t="s">
        <v>22</v>
      </c>
      <c r="L825" s="1" t="s">
        <v>21</v>
      </c>
      <c r="M825" s="1" t="s">
        <v>22</v>
      </c>
      <c r="N825" s="1" t="s">
        <v>23</v>
      </c>
      <c r="O825" s="1" t="s">
        <v>41</v>
      </c>
      <c r="P825" s="1" t="s">
        <v>26</v>
      </c>
      <c r="Q825" s="1" t="s">
        <v>34</v>
      </c>
      <c r="R825" s="1" t="s">
        <v>26</v>
      </c>
      <c r="T825" s="1" t="s">
        <v>29</v>
      </c>
      <c r="U825" s="1" t="s">
        <v>18502</v>
      </c>
      <c r="V825" s="1" t="s">
        <v>41</v>
      </c>
      <c r="W825" s="1" t="s">
        <v>30</v>
      </c>
    </row>
    <row r="826" spans="1:23" x14ac:dyDescent="0.2">
      <c r="A826" s="2" t="str">
        <f>"573.13697"</f>
        <v>573.13697</v>
      </c>
      <c r="B826" s="1" t="s">
        <v>4224</v>
      </c>
      <c r="C826" s="1" t="s">
        <v>2553</v>
      </c>
      <c r="D826" s="1" t="s">
        <v>3399</v>
      </c>
      <c r="E826" s="1" t="s">
        <v>40</v>
      </c>
      <c r="F826" s="1" t="s">
        <v>20</v>
      </c>
      <c r="G826" s="1" t="s">
        <v>22</v>
      </c>
      <c r="H826" s="1" t="s">
        <v>22</v>
      </c>
      <c r="I826" s="1" t="s">
        <v>22</v>
      </c>
      <c r="J826" s="1" t="s">
        <v>18510</v>
      </c>
      <c r="K826" s="1" t="s">
        <v>22</v>
      </c>
      <c r="L826" s="1" t="s">
        <v>21</v>
      </c>
      <c r="M826" s="1" t="s">
        <v>22</v>
      </c>
      <c r="N826" s="1" t="s">
        <v>23</v>
      </c>
      <c r="O826" s="1" t="s">
        <v>24</v>
      </c>
      <c r="P826" s="1" t="s">
        <v>26</v>
      </c>
      <c r="Q826" s="1" t="s">
        <v>34</v>
      </c>
      <c r="R826" s="1" t="s">
        <v>26</v>
      </c>
      <c r="S826" s="1" t="s">
        <v>28</v>
      </c>
      <c r="T826" s="1" t="s">
        <v>38</v>
      </c>
      <c r="U826" s="1" t="s">
        <v>24</v>
      </c>
      <c r="V826" s="1" t="s">
        <v>24</v>
      </c>
      <c r="W826" s="1" t="s">
        <v>30</v>
      </c>
    </row>
    <row r="827" spans="1:23" x14ac:dyDescent="0.2">
      <c r="A827" s="2" t="str">
        <f>"573.13698"</f>
        <v>573.13698</v>
      </c>
      <c r="B827" s="1" t="s">
        <v>4225</v>
      </c>
      <c r="C827" s="1" t="s">
        <v>2554</v>
      </c>
      <c r="D827" s="1" t="s">
        <v>3399</v>
      </c>
      <c r="E827" s="1" t="s">
        <v>40</v>
      </c>
      <c r="F827" s="1" t="s">
        <v>20</v>
      </c>
      <c r="G827" s="1" t="s">
        <v>22</v>
      </c>
      <c r="H827" s="1" t="s">
        <v>22</v>
      </c>
      <c r="I827" s="1" t="s">
        <v>26</v>
      </c>
      <c r="J827" s="1" t="s">
        <v>18502</v>
      </c>
      <c r="K827" s="1" t="s">
        <v>22</v>
      </c>
      <c r="L827" s="1" t="s">
        <v>21</v>
      </c>
      <c r="M827" s="1" t="s">
        <v>22</v>
      </c>
      <c r="N827" s="1" t="s">
        <v>23</v>
      </c>
      <c r="O827" s="1" t="s">
        <v>41</v>
      </c>
      <c r="P827" s="1" t="s">
        <v>26</v>
      </c>
      <c r="Q827" s="1" t="s">
        <v>34</v>
      </c>
      <c r="R827" s="1" t="s">
        <v>26</v>
      </c>
      <c r="S827" s="1" t="s">
        <v>28</v>
      </c>
      <c r="T827" s="1" t="s">
        <v>29</v>
      </c>
      <c r="U827" s="1" t="s">
        <v>24</v>
      </c>
      <c r="V827" s="1" t="s">
        <v>24</v>
      </c>
      <c r="W827" s="1" t="s">
        <v>30</v>
      </c>
    </row>
    <row r="828" spans="1:23" x14ac:dyDescent="0.2">
      <c r="A828" s="2" t="str">
        <f>"573.13699"</f>
        <v>573.13699</v>
      </c>
      <c r="B828" s="1" t="s">
        <v>4226</v>
      </c>
      <c r="C828" s="1" t="s">
        <v>2555</v>
      </c>
      <c r="D828" s="1" t="s">
        <v>3399</v>
      </c>
      <c r="E828" s="1" t="s">
        <v>18509</v>
      </c>
      <c r="F828" s="1" t="s">
        <v>20</v>
      </c>
      <c r="G828" s="1" t="s">
        <v>22</v>
      </c>
      <c r="H828" s="1" t="s">
        <v>22</v>
      </c>
      <c r="I828" s="1" t="s">
        <v>22</v>
      </c>
      <c r="J828" s="1" t="s">
        <v>18502</v>
      </c>
      <c r="K828" s="1" t="s">
        <v>22</v>
      </c>
      <c r="L828" s="1" t="s">
        <v>21</v>
      </c>
      <c r="M828" s="1" t="s">
        <v>22</v>
      </c>
      <c r="N828" s="1" t="s">
        <v>23</v>
      </c>
      <c r="O828" s="1" t="s">
        <v>18506</v>
      </c>
      <c r="P828" s="1" t="s">
        <v>26</v>
      </c>
      <c r="Q828" s="1" t="s">
        <v>34</v>
      </c>
      <c r="R828" s="1" t="s">
        <v>26</v>
      </c>
      <c r="T828" s="1" t="s">
        <v>29</v>
      </c>
      <c r="U828" s="1" t="s">
        <v>18506</v>
      </c>
      <c r="V828" s="1" t="s">
        <v>24</v>
      </c>
      <c r="W828" s="1" t="s">
        <v>30</v>
      </c>
    </row>
    <row r="829" spans="1:23" x14ac:dyDescent="0.2">
      <c r="A829" s="2" t="str">
        <f>"573.13700"</f>
        <v>573.13700</v>
      </c>
      <c r="B829" s="1" t="s">
        <v>4227</v>
      </c>
      <c r="C829" s="1" t="s">
        <v>2556</v>
      </c>
      <c r="D829" s="1" t="s">
        <v>3399</v>
      </c>
      <c r="E829" s="1" t="s">
        <v>40</v>
      </c>
      <c r="F829" s="1" t="s">
        <v>20</v>
      </c>
      <c r="G829" s="1" t="s">
        <v>22</v>
      </c>
      <c r="H829" s="1" t="s">
        <v>22</v>
      </c>
      <c r="I829" s="1" t="s">
        <v>26</v>
      </c>
      <c r="J829" s="1" t="s">
        <v>22</v>
      </c>
      <c r="K829" s="1" t="s">
        <v>22</v>
      </c>
      <c r="L829" s="1" t="s">
        <v>21</v>
      </c>
      <c r="M829" s="1" t="s">
        <v>22</v>
      </c>
      <c r="N829" s="1" t="s">
        <v>23</v>
      </c>
      <c r="O829" s="1" t="s">
        <v>41</v>
      </c>
      <c r="P829" s="1" t="s">
        <v>26</v>
      </c>
      <c r="Q829" s="1" t="s">
        <v>34</v>
      </c>
      <c r="R829" s="1" t="s">
        <v>26</v>
      </c>
      <c r="T829" s="1" t="s">
        <v>38</v>
      </c>
      <c r="U829" s="1" t="s">
        <v>18502</v>
      </c>
      <c r="V829" s="1" t="s">
        <v>41</v>
      </c>
      <c r="W829" s="1" t="s">
        <v>42</v>
      </c>
    </row>
    <row r="830" spans="1:23" x14ac:dyDescent="0.2">
      <c r="A830" s="2" t="str">
        <f>"573.13701"</f>
        <v>573.13701</v>
      </c>
      <c r="B830" s="1" t="s">
        <v>4228</v>
      </c>
      <c r="C830" s="1" t="s">
        <v>2557</v>
      </c>
      <c r="D830" s="1" t="s">
        <v>3399</v>
      </c>
      <c r="E830" s="1" t="s">
        <v>40</v>
      </c>
      <c r="F830" s="1" t="s">
        <v>20</v>
      </c>
      <c r="G830" s="1" t="s">
        <v>22</v>
      </c>
      <c r="H830" s="1" t="s">
        <v>22</v>
      </c>
      <c r="I830" s="1" t="s">
        <v>22</v>
      </c>
      <c r="J830" s="1" t="s">
        <v>19</v>
      </c>
      <c r="K830" s="1" t="s">
        <v>22</v>
      </c>
      <c r="L830" s="1" t="s">
        <v>21</v>
      </c>
      <c r="M830" s="1" t="s">
        <v>22</v>
      </c>
      <c r="N830" s="1" t="s">
        <v>18507</v>
      </c>
      <c r="O830" s="1" t="s">
        <v>41</v>
      </c>
      <c r="P830" s="1" t="s">
        <v>26</v>
      </c>
      <c r="Q830" s="1" t="s">
        <v>26</v>
      </c>
      <c r="R830" s="1" t="s">
        <v>26</v>
      </c>
      <c r="T830" s="1" t="s">
        <v>18516</v>
      </c>
      <c r="U830" s="1" t="s">
        <v>24</v>
      </c>
      <c r="V830" s="1" t="s">
        <v>41</v>
      </c>
      <c r="W830" s="1" t="s">
        <v>30</v>
      </c>
    </row>
    <row r="831" spans="1:23" x14ac:dyDescent="0.2">
      <c r="A831" s="2" t="str">
        <f>"573.13702"</f>
        <v>573.13702</v>
      </c>
      <c r="B831" s="1" t="s">
        <v>4229</v>
      </c>
      <c r="C831" s="1" t="s">
        <v>2558</v>
      </c>
      <c r="D831" s="1" t="s">
        <v>3399</v>
      </c>
      <c r="E831" s="1" t="s">
        <v>40</v>
      </c>
      <c r="F831" s="1" t="s">
        <v>20</v>
      </c>
      <c r="G831" s="1" t="s">
        <v>22</v>
      </c>
      <c r="H831" s="1" t="s">
        <v>22</v>
      </c>
      <c r="I831" s="1" t="s">
        <v>22</v>
      </c>
      <c r="J831" s="1" t="s">
        <v>18502</v>
      </c>
      <c r="K831" s="1" t="s">
        <v>22</v>
      </c>
      <c r="L831" s="1" t="s">
        <v>21</v>
      </c>
      <c r="M831" s="1" t="s">
        <v>22</v>
      </c>
      <c r="N831" s="1" t="s">
        <v>23</v>
      </c>
      <c r="O831" s="1" t="s">
        <v>41</v>
      </c>
      <c r="P831" s="1" t="s">
        <v>26</v>
      </c>
      <c r="Q831" s="1" t="s">
        <v>34</v>
      </c>
      <c r="R831" s="1" t="s">
        <v>26</v>
      </c>
      <c r="T831" s="1" t="s">
        <v>37</v>
      </c>
      <c r="U831" s="1" t="s">
        <v>41</v>
      </c>
      <c r="V831" s="1" t="s">
        <v>41</v>
      </c>
      <c r="W831" s="1" t="s">
        <v>30</v>
      </c>
    </row>
    <row r="832" spans="1:23" x14ac:dyDescent="0.2">
      <c r="A832" s="2" t="str">
        <f>"573.13703"</f>
        <v>573.13703</v>
      </c>
      <c r="B832" s="1" t="s">
        <v>4230</v>
      </c>
      <c r="C832" s="1" t="s">
        <v>2559</v>
      </c>
      <c r="D832" s="1" t="s">
        <v>3399</v>
      </c>
      <c r="E832" s="1" t="s">
        <v>40</v>
      </c>
      <c r="F832" s="1" t="s">
        <v>20</v>
      </c>
      <c r="G832" s="1" t="s">
        <v>18510</v>
      </c>
      <c r="H832" s="1" t="s">
        <v>22</v>
      </c>
      <c r="I832" s="1" t="s">
        <v>18502</v>
      </c>
      <c r="J832" s="1" t="s">
        <v>19</v>
      </c>
      <c r="K832" s="1" t="s">
        <v>18510</v>
      </c>
      <c r="L832" s="1" t="s">
        <v>21</v>
      </c>
      <c r="M832" s="1" t="s">
        <v>22</v>
      </c>
      <c r="N832" s="1" t="s">
        <v>18505</v>
      </c>
      <c r="O832" s="1" t="s">
        <v>41</v>
      </c>
      <c r="P832" s="1" t="s">
        <v>26</v>
      </c>
      <c r="Q832" s="1" t="s">
        <v>26</v>
      </c>
      <c r="R832" s="1" t="s">
        <v>26</v>
      </c>
      <c r="S832" s="1" t="s">
        <v>18508</v>
      </c>
      <c r="T832" s="1" t="s">
        <v>18515</v>
      </c>
      <c r="U832" s="1" t="s">
        <v>24</v>
      </c>
      <c r="V832" s="1" t="s">
        <v>24</v>
      </c>
      <c r="W832" s="1" t="s">
        <v>30</v>
      </c>
    </row>
    <row r="833" spans="1:23" x14ac:dyDescent="0.2">
      <c r="A833" s="2" t="str">
        <f>"573.13704"</f>
        <v>573.13704</v>
      </c>
      <c r="B833" s="1" t="s">
        <v>4231</v>
      </c>
      <c r="C833" s="1" t="s">
        <v>2560</v>
      </c>
      <c r="D833" s="1" t="s">
        <v>3399</v>
      </c>
      <c r="E833" s="1" t="s">
        <v>40</v>
      </c>
      <c r="F833" s="1" t="s">
        <v>20</v>
      </c>
      <c r="G833" s="1" t="s">
        <v>22</v>
      </c>
      <c r="H833" s="1" t="s">
        <v>22</v>
      </c>
      <c r="I833" s="1" t="s">
        <v>22</v>
      </c>
      <c r="J833" s="1" t="s">
        <v>22</v>
      </c>
      <c r="K833" s="1" t="s">
        <v>22</v>
      </c>
      <c r="L833" s="1" t="s">
        <v>21</v>
      </c>
      <c r="M833" s="1" t="s">
        <v>22</v>
      </c>
      <c r="N833" s="1" t="s">
        <v>23</v>
      </c>
      <c r="O833" s="1" t="s">
        <v>18502</v>
      </c>
      <c r="P833" s="1" t="s">
        <v>24</v>
      </c>
      <c r="Q833" s="1" t="s">
        <v>34</v>
      </c>
      <c r="R833" s="1" t="s">
        <v>24</v>
      </c>
      <c r="S833" s="1" t="s">
        <v>28</v>
      </c>
      <c r="T833" s="1" t="s">
        <v>29</v>
      </c>
      <c r="U833" s="1" t="s">
        <v>24</v>
      </c>
      <c r="V833" s="1" t="s">
        <v>24</v>
      </c>
      <c r="W833" s="1" t="s">
        <v>30</v>
      </c>
    </row>
    <row r="834" spans="1:23" x14ac:dyDescent="0.2">
      <c r="A834" s="2" t="str">
        <f>"573.13705"</f>
        <v>573.13705</v>
      </c>
      <c r="B834" s="1" t="s">
        <v>4232</v>
      </c>
      <c r="C834" s="1" t="s">
        <v>2561</v>
      </c>
      <c r="D834" s="1" t="s">
        <v>3399</v>
      </c>
      <c r="E834" s="1" t="s">
        <v>40</v>
      </c>
      <c r="F834" s="1" t="s">
        <v>20</v>
      </c>
      <c r="G834" s="1" t="s">
        <v>18506</v>
      </c>
      <c r="H834" s="1" t="s">
        <v>22</v>
      </c>
      <c r="I834" s="1" t="s">
        <v>18510</v>
      </c>
      <c r="J834" s="1" t="s">
        <v>19</v>
      </c>
      <c r="K834" s="1" t="s">
        <v>22</v>
      </c>
      <c r="L834" s="1" t="s">
        <v>21</v>
      </c>
      <c r="M834" s="1" t="s">
        <v>22</v>
      </c>
      <c r="N834" s="1" t="s">
        <v>18507</v>
      </c>
      <c r="O834" s="1" t="s">
        <v>41</v>
      </c>
      <c r="P834" s="1" t="s">
        <v>26</v>
      </c>
      <c r="Q834" s="1" t="s">
        <v>26</v>
      </c>
      <c r="R834" s="1" t="s">
        <v>26</v>
      </c>
      <c r="S834" s="1" t="s">
        <v>28</v>
      </c>
      <c r="T834" s="1" t="s">
        <v>29</v>
      </c>
      <c r="U834" s="1" t="s">
        <v>41</v>
      </c>
      <c r="V834" s="1" t="s">
        <v>41</v>
      </c>
      <c r="W834" s="1" t="s">
        <v>42</v>
      </c>
    </row>
    <row r="835" spans="1:23" x14ac:dyDescent="0.2">
      <c r="A835" s="2" t="str">
        <f>"573.13706"</f>
        <v>573.13706</v>
      </c>
      <c r="B835" s="1" t="s">
        <v>4233</v>
      </c>
      <c r="C835" s="1" t="s">
        <v>2562</v>
      </c>
      <c r="D835" s="1" t="s">
        <v>3399</v>
      </c>
      <c r="E835" s="1" t="s">
        <v>18510</v>
      </c>
      <c r="F835" s="1" t="s">
        <v>20</v>
      </c>
      <c r="G835" s="1" t="s">
        <v>22</v>
      </c>
      <c r="H835" s="1" t="s">
        <v>22</v>
      </c>
      <c r="I835" s="1" t="s">
        <v>22</v>
      </c>
      <c r="J835" s="1" t="s">
        <v>18510</v>
      </c>
      <c r="K835" s="1" t="s">
        <v>22</v>
      </c>
      <c r="L835" s="1" t="s">
        <v>21</v>
      </c>
      <c r="M835" s="1" t="s">
        <v>22</v>
      </c>
      <c r="N835" s="1" t="s">
        <v>23</v>
      </c>
      <c r="O835" s="1" t="s">
        <v>24</v>
      </c>
      <c r="P835" s="1" t="s">
        <v>26</v>
      </c>
      <c r="Q835" s="1" t="s">
        <v>34</v>
      </c>
      <c r="R835" s="1" t="s">
        <v>26</v>
      </c>
      <c r="S835" s="1" t="s">
        <v>28</v>
      </c>
      <c r="T835" s="1" t="s">
        <v>29</v>
      </c>
      <c r="U835" s="1" t="s">
        <v>18506</v>
      </c>
      <c r="V835" s="1" t="s">
        <v>24</v>
      </c>
      <c r="W835" s="1" t="s">
        <v>30</v>
      </c>
    </row>
    <row r="836" spans="1:23" x14ac:dyDescent="0.2">
      <c r="A836" s="2" t="str">
        <f>"573.13707"</f>
        <v>573.13707</v>
      </c>
      <c r="B836" s="1" t="s">
        <v>4234</v>
      </c>
      <c r="C836" s="1" t="s">
        <v>2563</v>
      </c>
      <c r="D836" s="1" t="s">
        <v>3399</v>
      </c>
      <c r="E836" s="1" t="s">
        <v>21</v>
      </c>
      <c r="F836" s="1" t="s">
        <v>20</v>
      </c>
      <c r="G836" s="1" t="s">
        <v>22</v>
      </c>
      <c r="H836" s="1" t="s">
        <v>22</v>
      </c>
      <c r="I836" s="1" t="s">
        <v>18506</v>
      </c>
      <c r="J836" s="1" t="s">
        <v>22</v>
      </c>
      <c r="K836" s="1" t="s">
        <v>22</v>
      </c>
      <c r="L836" s="1" t="s">
        <v>21</v>
      </c>
      <c r="M836" s="1" t="s">
        <v>22</v>
      </c>
      <c r="N836" s="1" t="s">
        <v>23</v>
      </c>
      <c r="O836" s="1" t="s">
        <v>24</v>
      </c>
      <c r="P836" s="1" t="s">
        <v>24</v>
      </c>
      <c r="Q836" s="1" t="s">
        <v>34</v>
      </c>
      <c r="R836" s="1" t="s">
        <v>24</v>
      </c>
      <c r="S836" s="1" t="s">
        <v>28</v>
      </c>
      <c r="T836" s="1" t="s">
        <v>29</v>
      </c>
      <c r="U836" s="1" t="s">
        <v>18506</v>
      </c>
      <c r="V836" s="1" t="s">
        <v>24</v>
      </c>
      <c r="W836" s="1" t="s">
        <v>30</v>
      </c>
    </row>
    <row r="837" spans="1:23" x14ac:dyDescent="0.2">
      <c r="A837" s="2" t="str">
        <f>"573.13708"</f>
        <v>573.13708</v>
      </c>
      <c r="B837" s="1" t="s">
        <v>4235</v>
      </c>
      <c r="C837" s="1" t="s">
        <v>2564</v>
      </c>
      <c r="D837" s="1" t="s">
        <v>3399</v>
      </c>
      <c r="E837" s="1" t="s">
        <v>40</v>
      </c>
      <c r="F837" s="1" t="s">
        <v>20</v>
      </c>
      <c r="G837" s="1" t="s">
        <v>18510</v>
      </c>
      <c r="H837" s="1" t="s">
        <v>22</v>
      </c>
      <c r="I837" s="1" t="s">
        <v>18510</v>
      </c>
      <c r="J837" s="1" t="s">
        <v>19</v>
      </c>
      <c r="K837" s="1" t="s">
        <v>22</v>
      </c>
      <c r="L837" s="1" t="s">
        <v>21</v>
      </c>
      <c r="M837" s="1" t="s">
        <v>22</v>
      </c>
      <c r="N837" s="1" t="s">
        <v>23</v>
      </c>
      <c r="O837" s="1" t="s">
        <v>24</v>
      </c>
      <c r="P837" s="1" t="s">
        <v>26</v>
      </c>
      <c r="Q837" s="1" t="s">
        <v>34</v>
      </c>
      <c r="R837" s="1" t="s">
        <v>26</v>
      </c>
      <c r="S837" s="1" t="s">
        <v>18508</v>
      </c>
      <c r="T837" s="1" t="s">
        <v>37</v>
      </c>
      <c r="U837" s="1" t="s">
        <v>24</v>
      </c>
      <c r="V837" s="1" t="s">
        <v>24</v>
      </c>
      <c r="W837" s="1" t="s">
        <v>30</v>
      </c>
    </row>
    <row r="838" spans="1:23" x14ac:dyDescent="0.2">
      <c r="A838" s="2" t="str">
        <f>"573.13709"</f>
        <v>573.13709</v>
      </c>
      <c r="B838" s="1" t="s">
        <v>4236</v>
      </c>
      <c r="C838" s="1" t="s">
        <v>2565</v>
      </c>
      <c r="D838" s="1" t="s">
        <v>3399</v>
      </c>
      <c r="E838" s="1" t="s">
        <v>40</v>
      </c>
      <c r="F838" s="1" t="s">
        <v>20</v>
      </c>
      <c r="G838" s="1" t="s">
        <v>18510</v>
      </c>
      <c r="H838" s="1" t="s">
        <v>22</v>
      </c>
      <c r="I838" s="1" t="s">
        <v>18510</v>
      </c>
      <c r="J838" s="1" t="s">
        <v>22</v>
      </c>
      <c r="K838" s="1" t="s">
        <v>22</v>
      </c>
      <c r="L838" s="1" t="s">
        <v>21</v>
      </c>
      <c r="M838" s="1" t="s">
        <v>22</v>
      </c>
      <c r="N838" s="1" t="s">
        <v>23</v>
      </c>
      <c r="O838" s="1" t="s">
        <v>24</v>
      </c>
      <c r="P838" s="1" t="s">
        <v>26</v>
      </c>
      <c r="Q838" s="1" t="s">
        <v>34</v>
      </c>
      <c r="R838" s="1" t="s">
        <v>26</v>
      </c>
      <c r="T838" s="1" t="s">
        <v>18515</v>
      </c>
      <c r="U838" s="1" t="s">
        <v>18502</v>
      </c>
      <c r="V838" s="1" t="s">
        <v>18502</v>
      </c>
      <c r="W838" s="1" t="s">
        <v>30</v>
      </c>
    </row>
    <row r="839" spans="1:23" x14ac:dyDescent="0.2">
      <c r="A839" s="2" t="str">
        <f>"573.13710"</f>
        <v>573.13710</v>
      </c>
      <c r="B839" s="1" t="s">
        <v>4237</v>
      </c>
      <c r="C839" s="1" t="s">
        <v>2566</v>
      </c>
      <c r="D839" s="1" t="s">
        <v>3399</v>
      </c>
      <c r="E839" s="1" t="s">
        <v>40</v>
      </c>
      <c r="F839" s="1" t="s">
        <v>20</v>
      </c>
      <c r="G839" s="1" t="s">
        <v>22</v>
      </c>
      <c r="H839" s="1" t="s">
        <v>22</v>
      </c>
      <c r="I839" s="1" t="s">
        <v>22</v>
      </c>
      <c r="J839" s="1" t="s">
        <v>18510</v>
      </c>
      <c r="K839" s="1" t="s">
        <v>22</v>
      </c>
      <c r="L839" s="1" t="s">
        <v>21</v>
      </c>
      <c r="M839" s="1" t="s">
        <v>22</v>
      </c>
      <c r="N839" s="1" t="s">
        <v>23</v>
      </c>
      <c r="O839" s="1" t="s">
        <v>24</v>
      </c>
      <c r="P839" s="1" t="s">
        <v>26</v>
      </c>
      <c r="Q839" s="1" t="s">
        <v>34</v>
      </c>
      <c r="R839" s="1" t="s">
        <v>26</v>
      </c>
      <c r="T839" s="1" t="s">
        <v>35</v>
      </c>
      <c r="U839" s="1" t="s">
        <v>18502</v>
      </c>
      <c r="V839" s="1" t="s">
        <v>41</v>
      </c>
      <c r="W839" s="1" t="s">
        <v>30</v>
      </c>
    </row>
    <row r="840" spans="1:23" x14ac:dyDescent="0.2">
      <c r="A840" s="2" t="str">
        <f>"573.13711"</f>
        <v>573.13711</v>
      </c>
      <c r="B840" s="1" t="s">
        <v>4238</v>
      </c>
      <c r="C840" s="1" t="s">
        <v>2567</v>
      </c>
      <c r="D840" s="1" t="s">
        <v>3399</v>
      </c>
      <c r="E840" s="1" t="s">
        <v>40</v>
      </c>
      <c r="F840" s="1" t="s">
        <v>20</v>
      </c>
      <c r="G840" s="1" t="s">
        <v>41</v>
      </c>
      <c r="H840" s="1" t="s">
        <v>22</v>
      </c>
      <c r="I840" s="1" t="s">
        <v>26</v>
      </c>
      <c r="J840" s="1" t="s">
        <v>18510</v>
      </c>
      <c r="K840" s="1" t="s">
        <v>22</v>
      </c>
      <c r="L840" s="1" t="s">
        <v>21</v>
      </c>
      <c r="M840" s="1" t="s">
        <v>22</v>
      </c>
      <c r="N840" s="1" t="s">
        <v>23</v>
      </c>
      <c r="O840" s="1" t="s">
        <v>24</v>
      </c>
      <c r="P840" s="1" t="s">
        <v>26</v>
      </c>
      <c r="Q840" s="1" t="s">
        <v>34</v>
      </c>
      <c r="R840" s="1" t="s">
        <v>26</v>
      </c>
      <c r="S840" s="1" t="s">
        <v>28</v>
      </c>
      <c r="T840" s="1" t="s">
        <v>29</v>
      </c>
      <c r="U840" s="1" t="s">
        <v>24</v>
      </c>
      <c r="V840" s="1" t="s">
        <v>41</v>
      </c>
      <c r="W840" s="1" t="s">
        <v>30</v>
      </c>
    </row>
    <row r="841" spans="1:23" x14ac:dyDescent="0.2">
      <c r="A841" s="2" t="str">
        <f>"573.13712"</f>
        <v>573.13712</v>
      </c>
      <c r="B841" s="1" t="s">
        <v>4239</v>
      </c>
      <c r="C841" s="1" t="s">
        <v>2568</v>
      </c>
      <c r="D841" s="1" t="s">
        <v>3399</v>
      </c>
      <c r="E841" s="1" t="s">
        <v>40</v>
      </c>
      <c r="F841" s="1" t="s">
        <v>20</v>
      </c>
      <c r="G841" s="1" t="s">
        <v>22</v>
      </c>
      <c r="H841" s="1" t="s">
        <v>22</v>
      </c>
      <c r="I841" s="1" t="s">
        <v>18510</v>
      </c>
      <c r="J841" s="1" t="s">
        <v>22</v>
      </c>
      <c r="K841" s="1" t="s">
        <v>22</v>
      </c>
      <c r="L841" s="1" t="s">
        <v>21</v>
      </c>
      <c r="M841" s="1" t="s">
        <v>22</v>
      </c>
      <c r="N841" s="1" t="s">
        <v>23</v>
      </c>
      <c r="O841" s="1" t="s">
        <v>24</v>
      </c>
      <c r="P841" s="1" t="s">
        <v>26</v>
      </c>
      <c r="Q841" s="1" t="s">
        <v>34</v>
      </c>
      <c r="R841" s="1" t="s">
        <v>26</v>
      </c>
      <c r="T841" s="1" t="s">
        <v>29</v>
      </c>
      <c r="U841" s="1" t="s">
        <v>24</v>
      </c>
      <c r="V841" s="1" t="s">
        <v>41</v>
      </c>
      <c r="W841" s="1" t="s">
        <v>30</v>
      </c>
    </row>
    <row r="842" spans="1:23" x14ac:dyDescent="0.2">
      <c r="A842" s="2" t="str">
        <f>"573.13713"</f>
        <v>573.13713</v>
      </c>
      <c r="B842" s="1" t="s">
        <v>4240</v>
      </c>
      <c r="C842" s="1" t="s">
        <v>2569</v>
      </c>
      <c r="D842" s="1" t="s">
        <v>3399</v>
      </c>
      <c r="E842" s="1" t="s">
        <v>40</v>
      </c>
      <c r="F842" s="1" t="s">
        <v>20</v>
      </c>
      <c r="G842" s="1" t="s">
        <v>22</v>
      </c>
      <c r="H842" s="1" t="s">
        <v>22</v>
      </c>
      <c r="I842" s="1" t="s">
        <v>26</v>
      </c>
      <c r="J842" s="1" t="s">
        <v>18502</v>
      </c>
      <c r="K842" s="1" t="s">
        <v>22</v>
      </c>
      <c r="L842" s="1" t="s">
        <v>21</v>
      </c>
      <c r="M842" s="1" t="s">
        <v>22</v>
      </c>
      <c r="N842" s="1" t="s">
        <v>23</v>
      </c>
      <c r="O842" s="1" t="s">
        <v>41</v>
      </c>
      <c r="P842" s="1" t="s">
        <v>26</v>
      </c>
      <c r="Q842" s="1" t="s">
        <v>34</v>
      </c>
      <c r="R842" s="1" t="s">
        <v>26</v>
      </c>
      <c r="S842" s="1" t="s">
        <v>28</v>
      </c>
      <c r="T842" s="1" t="s">
        <v>29</v>
      </c>
      <c r="U842" s="1" t="s">
        <v>18506</v>
      </c>
      <c r="V842" s="1" t="s">
        <v>41</v>
      </c>
      <c r="W842" s="1" t="s">
        <v>42</v>
      </c>
    </row>
    <row r="843" spans="1:23" x14ac:dyDescent="0.2">
      <c r="A843" s="2" t="str">
        <f>"573.13714"</f>
        <v>573.13714</v>
      </c>
      <c r="B843" s="1" t="s">
        <v>4241</v>
      </c>
      <c r="C843" s="1" t="s">
        <v>2570</v>
      </c>
      <c r="D843" s="1" t="s">
        <v>3399</v>
      </c>
      <c r="E843" s="1" t="s">
        <v>40</v>
      </c>
      <c r="F843" s="1" t="s">
        <v>20</v>
      </c>
      <c r="G843" s="1" t="s">
        <v>22</v>
      </c>
      <c r="H843" s="1" t="s">
        <v>22</v>
      </c>
      <c r="I843" s="1" t="s">
        <v>22</v>
      </c>
      <c r="J843" s="1" t="s">
        <v>19</v>
      </c>
      <c r="K843" s="1" t="s">
        <v>22</v>
      </c>
      <c r="L843" s="1" t="s">
        <v>21</v>
      </c>
      <c r="M843" s="1" t="s">
        <v>22</v>
      </c>
      <c r="N843" s="1" t="s">
        <v>23</v>
      </c>
      <c r="O843" s="1" t="s">
        <v>24</v>
      </c>
      <c r="P843" s="1" t="s">
        <v>26</v>
      </c>
      <c r="Q843" s="1" t="s">
        <v>26</v>
      </c>
      <c r="R843" s="1" t="s">
        <v>26</v>
      </c>
      <c r="S843" s="1" t="s">
        <v>28</v>
      </c>
      <c r="T843" s="1" t="s">
        <v>38</v>
      </c>
      <c r="U843" s="1" t="s">
        <v>24</v>
      </c>
      <c r="V843" s="1" t="s">
        <v>24</v>
      </c>
      <c r="W843" s="1" t="s">
        <v>30</v>
      </c>
    </row>
    <row r="844" spans="1:23" x14ac:dyDescent="0.2">
      <c r="A844" s="2" t="str">
        <f>"573.13715"</f>
        <v>573.13715</v>
      </c>
      <c r="B844" s="1" t="s">
        <v>4242</v>
      </c>
      <c r="C844" s="1" t="s">
        <v>2571</v>
      </c>
      <c r="D844" s="1" t="s">
        <v>3399</v>
      </c>
      <c r="E844" s="1" t="s">
        <v>18509</v>
      </c>
      <c r="F844" s="1" t="s">
        <v>20</v>
      </c>
      <c r="G844" s="1" t="s">
        <v>22</v>
      </c>
      <c r="H844" s="1" t="s">
        <v>22</v>
      </c>
      <c r="I844" s="1" t="s">
        <v>22</v>
      </c>
      <c r="J844" s="1" t="s">
        <v>22</v>
      </c>
      <c r="K844" s="1" t="s">
        <v>22</v>
      </c>
      <c r="L844" s="1" t="s">
        <v>21</v>
      </c>
      <c r="M844" s="1" t="s">
        <v>22</v>
      </c>
      <c r="N844" s="1" t="s">
        <v>23</v>
      </c>
      <c r="O844" s="1" t="s">
        <v>18506</v>
      </c>
      <c r="P844" s="1" t="s">
        <v>24</v>
      </c>
      <c r="Q844" s="1" t="s">
        <v>34</v>
      </c>
      <c r="R844" s="1" t="s">
        <v>18502</v>
      </c>
      <c r="S844" s="1" t="s">
        <v>28</v>
      </c>
      <c r="T844" s="1" t="s">
        <v>29</v>
      </c>
      <c r="U844" s="1" t="s">
        <v>18506</v>
      </c>
      <c r="V844" s="1" t="s">
        <v>24</v>
      </c>
      <c r="W844" s="1" t="s">
        <v>30</v>
      </c>
    </row>
    <row r="845" spans="1:23" x14ac:dyDescent="0.2">
      <c r="A845" s="2" t="str">
        <f>"573.13716"</f>
        <v>573.13716</v>
      </c>
      <c r="B845" s="1" t="s">
        <v>4243</v>
      </c>
      <c r="C845" s="1" t="s">
        <v>2572</v>
      </c>
      <c r="D845" s="1" t="s">
        <v>3399</v>
      </c>
      <c r="E845" s="1" t="s">
        <v>40</v>
      </c>
      <c r="F845" s="1" t="s">
        <v>20</v>
      </c>
      <c r="G845" s="1" t="s">
        <v>22</v>
      </c>
      <c r="H845" s="1" t="s">
        <v>22</v>
      </c>
      <c r="I845" s="1" t="s">
        <v>22</v>
      </c>
      <c r="J845" s="1" t="s">
        <v>18502</v>
      </c>
      <c r="K845" s="1" t="s">
        <v>22</v>
      </c>
      <c r="L845" s="1" t="s">
        <v>21</v>
      </c>
      <c r="M845" s="1" t="s">
        <v>22</v>
      </c>
      <c r="N845" s="1" t="s">
        <v>23</v>
      </c>
      <c r="O845" s="1" t="s">
        <v>24</v>
      </c>
      <c r="P845" s="1" t="s">
        <v>26</v>
      </c>
      <c r="Q845" s="1" t="s">
        <v>34</v>
      </c>
      <c r="R845" s="1" t="s">
        <v>26</v>
      </c>
      <c r="S845" s="1" t="s">
        <v>18508</v>
      </c>
      <c r="T845" s="1" t="s">
        <v>38</v>
      </c>
      <c r="U845" s="1" t="s">
        <v>24</v>
      </c>
      <c r="V845" s="1" t="s">
        <v>18502</v>
      </c>
      <c r="W845" s="1" t="s">
        <v>30</v>
      </c>
    </row>
    <row r="846" spans="1:23" x14ac:dyDescent="0.2">
      <c r="A846" s="2" t="str">
        <f>"573.13717"</f>
        <v>573.13717</v>
      </c>
      <c r="B846" s="1" t="s">
        <v>4244</v>
      </c>
      <c r="C846" s="1" t="s">
        <v>2573</v>
      </c>
      <c r="D846" s="1" t="s">
        <v>3399</v>
      </c>
      <c r="E846" s="1" t="s">
        <v>40</v>
      </c>
      <c r="F846" s="1" t="s">
        <v>20</v>
      </c>
      <c r="G846" s="1" t="s">
        <v>22</v>
      </c>
      <c r="H846" s="1" t="s">
        <v>22</v>
      </c>
      <c r="I846" s="1" t="s">
        <v>18510</v>
      </c>
      <c r="J846" s="1" t="s">
        <v>19</v>
      </c>
      <c r="K846" s="1" t="s">
        <v>18510</v>
      </c>
      <c r="L846" s="1" t="s">
        <v>21</v>
      </c>
      <c r="M846" s="1" t="s">
        <v>22</v>
      </c>
      <c r="N846" s="1" t="s">
        <v>23</v>
      </c>
      <c r="O846" s="1" t="s">
        <v>41</v>
      </c>
      <c r="P846" s="1" t="s">
        <v>26</v>
      </c>
      <c r="Q846" s="1" t="s">
        <v>26</v>
      </c>
      <c r="R846" s="1" t="s">
        <v>26</v>
      </c>
      <c r="S846" s="1" t="s">
        <v>28</v>
      </c>
      <c r="T846" s="1" t="s">
        <v>37</v>
      </c>
      <c r="U846" s="1" t="s">
        <v>24</v>
      </c>
      <c r="V846" s="1" t="s">
        <v>18502</v>
      </c>
      <c r="W846" s="1" t="s">
        <v>30</v>
      </c>
    </row>
    <row r="847" spans="1:23" x14ac:dyDescent="0.2">
      <c r="A847" s="2" t="str">
        <f>"573.13718"</f>
        <v>573.13718</v>
      </c>
      <c r="B847" s="1" t="s">
        <v>4245</v>
      </c>
      <c r="C847" s="1" t="s">
        <v>2574</v>
      </c>
      <c r="D847" s="1" t="s">
        <v>3399</v>
      </c>
      <c r="E847" s="1" t="s">
        <v>40</v>
      </c>
      <c r="F847" s="1" t="s">
        <v>20</v>
      </c>
      <c r="G847" s="1" t="s">
        <v>18506</v>
      </c>
      <c r="H847" s="1" t="s">
        <v>22</v>
      </c>
      <c r="I847" s="1" t="s">
        <v>22</v>
      </c>
      <c r="J847" s="1" t="s">
        <v>18502</v>
      </c>
      <c r="K847" s="1" t="s">
        <v>22</v>
      </c>
      <c r="L847" s="1" t="s">
        <v>21</v>
      </c>
      <c r="M847" s="1" t="s">
        <v>22</v>
      </c>
      <c r="N847" s="1" t="s">
        <v>23</v>
      </c>
      <c r="O847" s="1" t="s">
        <v>24</v>
      </c>
      <c r="P847" s="1" t="s">
        <v>26</v>
      </c>
      <c r="Q847" s="1" t="s">
        <v>34</v>
      </c>
      <c r="R847" s="1" t="s">
        <v>26</v>
      </c>
      <c r="S847" s="1" t="s">
        <v>28</v>
      </c>
      <c r="T847" s="1" t="s">
        <v>29</v>
      </c>
      <c r="U847" s="1" t="s">
        <v>18502</v>
      </c>
      <c r="V847" s="1" t="s">
        <v>24</v>
      </c>
      <c r="W847" s="1" t="s">
        <v>42</v>
      </c>
    </row>
    <row r="848" spans="1:23" x14ac:dyDescent="0.2">
      <c r="A848" s="2" t="str">
        <f>"573.13719"</f>
        <v>573.13719</v>
      </c>
      <c r="B848" s="1" t="s">
        <v>4246</v>
      </c>
      <c r="C848" s="1" t="s">
        <v>2575</v>
      </c>
      <c r="D848" s="1" t="s">
        <v>3399</v>
      </c>
      <c r="E848" s="1" t="s">
        <v>40</v>
      </c>
      <c r="F848" s="1" t="s">
        <v>20</v>
      </c>
      <c r="G848" s="1" t="s">
        <v>41</v>
      </c>
      <c r="H848" s="1" t="s">
        <v>22</v>
      </c>
      <c r="I848" s="1" t="s">
        <v>26</v>
      </c>
      <c r="J848" s="1" t="s">
        <v>18510</v>
      </c>
      <c r="K848" s="1" t="s">
        <v>18510</v>
      </c>
      <c r="L848" s="1" t="s">
        <v>21</v>
      </c>
      <c r="M848" s="1" t="s">
        <v>22</v>
      </c>
      <c r="N848" s="1" t="s">
        <v>31</v>
      </c>
      <c r="O848" s="1" t="s">
        <v>24</v>
      </c>
      <c r="P848" s="1" t="s">
        <v>26</v>
      </c>
      <c r="Q848" s="1" t="s">
        <v>26</v>
      </c>
      <c r="R848" s="1" t="s">
        <v>26</v>
      </c>
      <c r="S848" s="1" t="s">
        <v>28</v>
      </c>
      <c r="T848" s="1" t="s">
        <v>29</v>
      </c>
      <c r="U848" s="1" t="s">
        <v>41</v>
      </c>
      <c r="V848" s="1" t="s">
        <v>18502</v>
      </c>
      <c r="W848" s="1" t="s">
        <v>42</v>
      </c>
    </row>
    <row r="849" spans="1:23" x14ac:dyDescent="0.2">
      <c r="A849" s="2" t="str">
        <f>"573.13720"</f>
        <v>573.13720</v>
      </c>
      <c r="B849" s="1" t="s">
        <v>4247</v>
      </c>
      <c r="C849" s="1" t="s">
        <v>2576</v>
      </c>
      <c r="D849" s="1" t="s">
        <v>3399</v>
      </c>
      <c r="E849" s="1" t="s">
        <v>40</v>
      </c>
      <c r="F849" s="1" t="s">
        <v>20</v>
      </c>
      <c r="G849" s="1" t="s">
        <v>18510</v>
      </c>
      <c r="H849" s="1" t="s">
        <v>22</v>
      </c>
      <c r="I849" s="1" t="s">
        <v>22</v>
      </c>
      <c r="J849" s="1" t="s">
        <v>19</v>
      </c>
      <c r="K849" s="1" t="s">
        <v>18510</v>
      </c>
      <c r="L849" s="1" t="s">
        <v>21</v>
      </c>
      <c r="M849" s="1" t="s">
        <v>22</v>
      </c>
      <c r="N849" s="1" t="s">
        <v>23</v>
      </c>
      <c r="O849" s="1" t="s">
        <v>41</v>
      </c>
      <c r="P849" s="1" t="s">
        <v>26</v>
      </c>
      <c r="Q849" s="1" t="s">
        <v>26</v>
      </c>
      <c r="R849" s="1" t="s">
        <v>26</v>
      </c>
      <c r="T849" s="1" t="s">
        <v>38</v>
      </c>
      <c r="U849" s="1" t="s">
        <v>24</v>
      </c>
      <c r="V849" s="1" t="s">
        <v>18502</v>
      </c>
      <c r="W849" s="1" t="s">
        <v>30</v>
      </c>
    </row>
    <row r="850" spans="1:23" x14ac:dyDescent="0.2">
      <c r="A850" s="2" t="str">
        <f>"573.13721"</f>
        <v>573.13721</v>
      </c>
      <c r="B850" s="1" t="s">
        <v>4248</v>
      </c>
      <c r="C850" s="1" t="s">
        <v>2577</v>
      </c>
      <c r="D850" s="1" t="s">
        <v>3399</v>
      </c>
      <c r="E850" s="1" t="s">
        <v>18509</v>
      </c>
      <c r="F850" s="1" t="s">
        <v>20</v>
      </c>
      <c r="G850" s="1" t="s">
        <v>41</v>
      </c>
      <c r="H850" s="1" t="s">
        <v>22</v>
      </c>
      <c r="I850" s="1" t="s">
        <v>22</v>
      </c>
      <c r="J850" s="1" t="s">
        <v>22</v>
      </c>
      <c r="K850" s="1" t="s">
        <v>22</v>
      </c>
      <c r="L850" s="1" t="s">
        <v>21</v>
      </c>
      <c r="M850" s="1" t="s">
        <v>22</v>
      </c>
      <c r="N850" s="1" t="s">
        <v>23</v>
      </c>
      <c r="O850" s="1" t="s">
        <v>41</v>
      </c>
      <c r="P850" s="1" t="s">
        <v>18502</v>
      </c>
      <c r="Q850" s="1" t="s">
        <v>34</v>
      </c>
      <c r="R850" s="1" t="s">
        <v>18506</v>
      </c>
      <c r="T850" s="1" t="s">
        <v>29</v>
      </c>
      <c r="U850" s="1" t="s">
        <v>18506</v>
      </c>
      <c r="V850" s="1" t="s">
        <v>24</v>
      </c>
      <c r="W850" s="1" t="s">
        <v>18519</v>
      </c>
    </row>
    <row r="851" spans="1:23" x14ac:dyDescent="0.2">
      <c r="A851" s="2" t="str">
        <f>"573.13722"</f>
        <v>573.13722</v>
      </c>
      <c r="B851" s="1" t="s">
        <v>4249</v>
      </c>
      <c r="C851" s="1" t="s">
        <v>2578</v>
      </c>
      <c r="D851" s="1" t="s">
        <v>3399</v>
      </c>
      <c r="E851" s="1" t="s">
        <v>40</v>
      </c>
      <c r="F851" s="1" t="s">
        <v>20</v>
      </c>
      <c r="G851" s="1" t="s">
        <v>22</v>
      </c>
      <c r="H851" s="1" t="s">
        <v>22</v>
      </c>
      <c r="J851" s="1" t="s">
        <v>22</v>
      </c>
      <c r="K851" s="1" t="s">
        <v>22</v>
      </c>
      <c r="L851" s="1" t="s">
        <v>21</v>
      </c>
      <c r="M851" s="1" t="s">
        <v>22</v>
      </c>
      <c r="N851" s="1" t="s">
        <v>23</v>
      </c>
      <c r="O851" s="1" t="s">
        <v>41</v>
      </c>
      <c r="P851" s="1" t="s">
        <v>18502</v>
      </c>
      <c r="Q851" s="1" t="s">
        <v>34</v>
      </c>
      <c r="R851" s="1" t="s">
        <v>24</v>
      </c>
      <c r="T851" s="1" t="s">
        <v>29</v>
      </c>
      <c r="U851" s="1" t="s">
        <v>41</v>
      </c>
      <c r="V851" s="1" t="s">
        <v>41</v>
      </c>
      <c r="W851" s="1" t="s">
        <v>30</v>
      </c>
    </row>
    <row r="852" spans="1:23" x14ac:dyDescent="0.2">
      <c r="A852" s="2" t="str">
        <f>"573.13723"</f>
        <v>573.13723</v>
      </c>
      <c r="B852" s="1" t="s">
        <v>4250</v>
      </c>
      <c r="C852" s="1" t="s">
        <v>2579</v>
      </c>
      <c r="D852" s="1" t="s">
        <v>3399</v>
      </c>
      <c r="E852" s="1" t="s">
        <v>40</v>
      </c>
      <c r="F852" s="1" t="s">
        <v>36</v>
      </c>
      <c r="G852" s="1" t="s">
        <v>22</v>
      </c>
      <c r="H852" s="1" t="s">
        <v>22</v>
      </c>
      <c r="I852" s="1" t="s">
        <v>22</v>
      </c>
      <c r="J852" s="1" t="s">
        <v>18502</v>
      </c>
      <c r="K852" s="1" t="s">
        <v>22</v>
      </c>
      <c r="L852" s="1" t="s">
        <v>21</v>
      </c>
      <c r="M852" s="1" t="s">
        <v>22</v>
      </c>
      <c r="N852" s="1" t="s">
        <v>23</v>
      </c>
      <c r="O852" s="1" t="s">
        <v>41</v>
      </c>
      <c r="P852" s="1" t="s">
        <v>26</v>
      </c>
      <c r="Q852" s="1" t="s">
        <v>34</v>
      </c>
      <c r="R852" s="1" t="s">
        <v>26</v>
      </c>
      <c r="T852" s="1" t="s">
        <v>18515</v>
      </c>
      <c r="U852" s="1" t="s">
        <v>18502</v>
      </c>
      <c r="V852" s="1" t="s">
        <v>41</v>
      </c>
      <c r="W852" s="1" t="s">
        <v>18518</v>
      </c>
    </row>
    <row r="853" spans="1:23" x14ac:dyDescent="0.2">
      <c r="A853" s="2" t="str">
        <f>"573.13724"</f>
        <v>573.13724</v>
      </c>
      <c r="B853" s="1" t="s">
        <v>4251</v>
      </c>
      <c r="C853" s="1" t="s">
        <v>2580</v>
      </c>
      <c r="D853" s="1" t="s">
        <v>3399</v>
      </c>
      <c r="E853" s="1" t="s">
        <v>40</v>
      </c>
      <c r="F853" s="1" t="s">
        <v>36</v>
      </c>
      <c r="G853" s="1" t="s">
        <v>18506</v>
      </c>
      <c r="H853" s="1" t="s">
        <v>22</v>
      </c>
      <c r="I853" s="1" t="s">
        <v>22</v>
      </c>
      <c r="J853" s="1" t="s">
        <v>19</v>
      </c>
      <c r="K853" s="1" t="s">
        <v>22</v>
      </c>
      <c r="L853" s="1" t="s">
        <v>21</v>
      </c>
      <c r="M853" s="1" t="s">
        <v>22</v>
      </c>
      <c r="N853" s="1" t="s">
        <v>23</v>
      </c>
      <c r="O853" s="1" t="s">
        <v>41</v>
      </c>
      <c r="P853" s="1" t="s">
        <v>26</v>
      </c>
      <c r="Q853" s="1" t="s">
        <v>34</v>
      </c>
      <c r="R853" s="1" t="s">
        <v>26</v>
      </c>
      <c r="S853" s="1" t="s">
        <v>28</v>
      </c>
      <c r="T853" s="1" t="s">
        <v>18515</v>
      </c>
      <c r="U853" s="1" t="s">
        <v>24</v>
      </c>
      <c r="V853" s="1" t="s">
        <v>41</v>
      </c>
      <c r="W853" s="1" t="s">
        <v>30</v>
      </c>
    </row>
    <row r="854" spans="1:23" x14ac:dyDescent="0.2">
      <c r="A854" s="2" t="str">
        <f>"573.13725"</f>
        <v>573.13725</v>
      </c>
      <c r="B854" s="1" t="s">
        <v>4252</v>
      </c>
      <c r="C854" s="1" t="s">
        <v>2581</v>
      </c>
      <c r="D854" s="1" t="s">
        <v>3399</v>
      </c>
      <c r="E854" s="1" t="s">
        <v>18509</v>
      </c>
      <c r="F854" s="1" t="s">
        <v>20</v>
      </c>
      <c r="G854" s="1" t="s">
        <v>22</v>
      </c>
      <c r="H854" s="1" t="s">
        <v>22</v>
      </c>
      <c r="I854" s="1" t="s">
        <v>22</v>
      </c>
      <c r="J854" s="1" t="s">
        <v>22</v>
      </c>
      <c r="K854" s="1" t="s">
        <v>22</v>
      </c>
      <c r="L854" s="1" t="s">
        <v>21</v>
      </c>
      <c r="M854" s="1" t="s">
        <v>22</v>
      </c>
      <c r="N854" s="1" t="s">
        <v>23</v>
      </c>
      <c r="O854" s="1" t="s">
        <v>18506</v>
      </c>
      <c r="P854" s="1" t="s">
        <v>24</v>
      </c>
      <c r="Q854" s="1" t="s">
        <v>34</v>
      </c>
      <c r="R854" s="1" t="s">
        <v>24</v>
      </c>
      <c r="S854" s="1" t="s">
        <v>28</v>
      </c>
      <c r="T854" s="1" t="s">
        <v>29</v>
      </c>
      <c r="U854" s="1" t="s">
        <v>24</v>
      </c>
      <c r="V854" s="1" t="s">
        <v>24</v>
      </c>
      <c r="W854" s="1" t="s">
        <v>30</v>
      </c>
    </row>
    <row r="855" spans="1:23" x14ac:dyDescent="0.2">
      <c r="A855" s="2" t="str">
        <f>"573.13726"</f>
        <v>573.13726</v>
      </c>
      <c r="B855" s="1" t="s">
        <v>4253</v>
      </c>
      <c r="C855" s="1" t="s">
        <v>2582</v>
      </c>
      <c r="D855" s="1" t="s">
        <v>3399</v>
      </c>
      <c r="E855" s="1" t="s">
        <v>40</v>
      </c>
      <c r="F855" s="1" t="s">
        <v>36</v>
      </c>
      <c r="G855" s="1" t="s">
        <v>18502</v>
      </c>
      <c r="H855" s="1" t="s">
        <v>22</v>
      </c>
      <c r="I855" s="1" t="s">
        <v>22</v>
      </c>
      <c r="J855" s="1" t="s">
        <v>19</v>
      </c>
      <c r="K855" s="1" t="s">
        <v>18510</v>
      </c>
      <c r="L855" s="1" t="s">
        <v>21</v>
      </c>
      <c r="M855" s="1" t="s">
        <v>22</v>
      </c>
      <c r="N855" s="1" t="s">
        <v>18507</v>
      </c>
      <c r="O855" s="1" t="s">
        <v>24</v>
      </c>
      <c r="P855" s="1" t="s">
        <v>26</v>
      </c>
      <c r="Q855" s="1" t="s">
        <v>26</v>
      </c>
      <c r="R855" s="1" t="s">
        <v>26</v>
      </c>
      <c r="S855" s="1" t="s">
        <v>18509</v>
      </c>
      <c r="T855" s="1" t="s">
        <v>18516</v>
      </c>
      <c r="U855" s="1" t="s">
        <v>24</v>
      </c>
      <c r="V855" s="1" t="s">
        <v>24</v>
      </c>
      <c r="W855" s="1" t="s">
        <v>30</v>
      </c>
    </row>
    <row r="856" spans="1:23" x14ac:dyDescent="0.2">
      <c r="A856" s="2" t="str">
        <f>"573.13727"</f>
        <v>573.13727</v>
      </c>
      <c r="B856" s="1" t="s">
        <v>4254</v>
      </c>
      <c r="C856" s="1" t="s">
        <v>2583</v>
      </c>
      <c r="D856" s="1" t="s">
        <v>3399</v>
      </c>
      <c r="E856" s="1" t="s">
        <v>40</v>
      </c>
      <c r="F856" s="1" t="s">
        <v>20</v>
      </c>
      <c r="G856" s="1" t="s">
        <v>22</v>
      </c>
      <c r="H856" s="1" t="s">
        <v>22</v>
      </c>
      <c r="I856" s="1" t="s">
        <v>22</v>
      </c>
      <c r="J856" s="1" t="s">
        <v>22</v>
      </c>
      <c r="K856" s="1" t="s">
        <v>22</v>
      </c>
      <c r="L856" s="1" t="s">
        <v>21</v>
      </c>
      <c r="M856" s="1" t="s">
        <v>22</v>
      </c>
      <c r="N856" s="1" t="s">
        <v>23</v>
      </c>
      <c r="O856" s="1" t="s">
        <v>41</v>
      </c>
      <c r="P856" s="1" t="s">
        <v>26</v>
      </c>
      <c r="Q856" s="1" t="s">
        <v>34</v>
      </c>
      <c r="R856" s="1" t="s">
        <v>26</v>
      </c>
      <c r="T856" s="1" t="s">
        <v>29</v>
      </c>
      <c r="U856" s="1" t="s">
        <v>18506</v>
      </c>
      <c r="V856" s="1" t="s">
        <v>41</v>
      </c>
      <c r="W856" s="1" t="s">
        <v>30</v>
      </c>
    </row>
    <row r="857" spans="1:23" x14ac:dyDescent="0.2">
      <c r="A857" s="2" t="str">
        <f>"573.13728"</f>
        <v>573.13728</v>
      </c>
      <c r="B857" s="1" t="s">
        <v>4255</v>
      </c>
      <c r="C857" s="1" t="s">
        <v>2584</v>
      </c>
      <c r="D857" s="1" t="s">
        <v>3399</v>
      </c>
      <c r="E857" s="1" t="s">
        <v>40</v>
      </c>
      <c r="F857" s="1" t="s">
        <v>20</v>
      </c>
      <c r="G857" s="1" t="s">
        <v>22</v>
      </c>
      <c r="H857" s="1" t="s">
        <v>22</v>
      </c>
      <c r="I857" s="1" t="s">
        <v>22</v>
      </c>
      <c r="J857" s="1" t="s">
        <v>18510</v>
      </c>
      <c r="K857" s="1" t="s">
        <v>22</v>
      </c>
      <c r="L857" s="1" t="s">
        <v>21</v>
      </c>
      <c r="M857" s="1" t="s">
        <v>22</v>
      </c>
      <c r="N857" s="1" t="s">
        <v>23</v>
      </c>
      <c r="O857" s="1" t="s">
        <v>41</v>
      </c>
      <c r="P857" s="1" t="s">
        <v>26</v>
      </c>
      <c r="Q857" s="1" t="s">
        <v>34</v>
      </c>
      <c r="R857" s="1" t="s">
        <v>26</v>
      </c>
      <c r="T857" s="1" t="s">
        <v>29</v>
      </c>
      <c r="U857" s="1" t="s">
        <v>18502</v>
      </c>
      <c r="V857" s="1" t="s">
        <v>24</v>
      </c>
      <c r="W857" s="1" t="s">
        <v>30</v>
      </c>
    </row>
    <row r="858" spans="1:23" x14ac:dyDescent="0.2">
      <c r="A858" s="2" t="str">
        <f>"573.13729"</f>
        <v>573.13729</v>
      </c>
      <c r="B858" s="1" t="s">
        <v>4256</v>
      </c>
      <c r="C858" s="1" t="s">
        <v>2585</v>
      </c>
      <c r="D858" s="1" t="s">
        <v>3399</v>
      </c>
      <c r="E858" s="1" t="s">
        <v>40</v>
      </c>
      <c r="F858" s="1" t="s">
        <v>36</v>
      </c>
      <c r="G858" s="1" t="s">
        <v>18510</v>
      </c>
      <c r="H858" s="1" t="s">
        <v>22</v>
      </c>
      <c r="I858" s="1" t="s">
        <v>22</v>
      </c>
      <c r="J858" s="1" t="s">
        <v>18502</v>
      </c>
      <c r="K858" s="1" t="s">
        <v>22</v>
      </c>
      <c r="L858" s="1" t="s">
        <v>21</v>
      </c>
      <c r="M858" s="1" t="s">
        <v>22</v>
      </c>
      <c r="N858" s="1" t="s">
        <v>23</v>
      </c>
      <c r="O858" s="1" t="s">
        <v>41</v>
      </c>
      <c r="P858" s="1" t="s">
        <v>26</v>
      </c>
      <c r="Q858" s="1" t="s">
        <v>34</v>
      </c>
      <c r="R858" s="1" t="s">
        <v>26</v>
      </c>
      <c r="T858" s="1" t="s">
        <v>18516</v>
      </c>
      <c r="U858" s="1" t="s">
        <v>18502</v>
      </c>
      <c r="V858" s="1" t="s">
        <v>41</v>
      </c>
      <c r="W858" s="1" t="s">
        <v>18518</v>
      </c>
    </row>
    <row r="859" spans="1:23" x14ac:dyDescent="0.2">
      <c r="A859" s="2" t="str">
        <f>"573.13730"</f>
        <v>573.13730</v>
      </c>
      <c r="B859" s="1" t="s">
        <v>4257</v>
      </c>
      <c r="C859" s="1" t="s">
        <v>2586</v>
      </c>
      <c r="D859" s="1" t="s">
        <v>3399</v>
      </c>
      <c r="E859" s="1" t="s">
        <v>40</v>
      </c>
      <c r="F859" s="1" t="s">
        <v>20</v>
      </c>
      <c r="G859" s="1" t="s">
        <v>22</v>
      </c>
      <c r="H859" s="1" t="s">
        <v>22</v>
      </c>
      <c r="I859" s="1" t="s">
        <v>22</v>
      </c>
      <c r="J859" s="1" t="s">
        <v>19</v>
      </c>
      <c r="K859" s="1" t="s">
        <v>22</v>
      </c>
      <c r="L859" s="1" t="s">
        <v>21</v>
      </c>
      <c r="M859" s="1" t="s">
        <v>22</v>
      </c>
      <c r="N859" s="1" t="s">
        <v>31</v>
      </c>
      <c r="O859" s="1" t="s">
        <v>24</v>
      </c>
      <c r="P859" s="1" t="s">
        <v>26</v>
      </c>
      <c r="Q859" s="1" t="s">
        <v>26</v>
      </c>
      <c r="R859" s="1" t="s">
        <v>26</v>
      </c>
      <c r="T859" s="1" t="s">
        <v>37</v>
      </c>
      <c r="U859" s="1" t="s">
        <v>24</v>
      </c>
      <c r="V859" s="1" t="s">
        <v>24</v>
      </c>
      <c r="W859" s="1" t="s">
        <v>30</v>
      </c>
    </row>
    <row r="860" spans="1:23" x14ac:dyDescent="0.2">
      <c r="A860" s="2" t="str">
        <f>"573.13731"</f>
        <v>573.13731</v>
      </c>
      <c r="B860" s="1" t="s">
        <v>4258</v>
      </c>
      <c r="C860" s="1" t="s">
        <v>2587</v>
      </c>
      <c r="D860" s="1" t="s">
        <v>3399</v>
      </c>
      <c r="E860" s="1" t="s">
        <v>40</v>
      </c>
      <c r="F860" s="1" t="s">
        <v>20</v>
      </c>
      <c r="G860" s="1" t="s">
        <v>22</v>
      </c>
      <c r="H860" s="1" t="s">
        <v>22</v>
      </c>
      <c r="I860" s="1" t="s">
        <v>26</v>
      </c>
      <c r="J860" s="1" t="s">
        <v>22</v>
      </c>
      <c r="K860" s="1" t="s">
        <v>22</v>
      </c>
      <c r="L860" s="1" t="s">
        <v>21</v>
      </c>
      <c r="M860" s="1" t="s">
        <v>22</v>
      </c>
      <c r="N860" s="1" t="s">
        <v>23</v>
      </c>
      <c r="O860" s="1" t="s">
        <v>24</v>
      </c>
      <c r="P860" s="1" t="s">
        <v>24</v>
      </c>
      <c r="Q860" s="1" t="s">
        <v>34</v>
      </c>
      <c r="R860" s="1" t="s">
        <v>24</v>
      </c>
      <c r="T860" s="1" t="s">
        <v>29</v>
      </c>
      <c r="U860" s="1" t="s">
        <v>24</v>
      </c>
      <c r="V860" s="1" t="s">
        <v>41</v>
      </c>
      <c r="W860" s="1" t="s">
        <v>30</v>
      </c>
    </row>
    <row r="861" spans="1:23" x14ac:dyDescent="0.2">
      <c r="A861" s="2" t="str">
        <f>"573.13732"</f>
        <v>573.13732</v>
      </c>
      <c r="B861" s="1" t="s">
        <v>4259</v>
      </c>
      <c r="C861" s="1" t="s">
        <v>2588</v>
      </c>
      <c r="D861" s="1" t="s">
        <v>3399</v>
      </c>
      <c r="E861" s="1" t="s">
        <v>40</v>
      </c>
      <c r="F861" s="1" t="s">
        <v>20</v>
      </c>
      <c r="G861" s="1" t="s">
        <v>22</v>
      </c>
      <c r="H861" s="1" t="s">
        <v>22</v>
      </c>
      <c r="I861" s="1" t="s">
        <v>22</v>
      </c>
      <c r="J861" s="1" t="s">
        <v>19</v>
      </c>
      <c r="K861" s="1" t="s">
        <v>18502</v>
      </c>
      <c r="L861" s="1" t="s">
        <v>21</v>
      </c>
      <c r="M861" s="1" t="s">
        <v>22</v>
      </c>
      <c r="N861" s="1" t="s">
        <v>31</v>
      </c>
      <c r="O861" s="1" t="s">
        <v>41</v>
      </c>
      <c r="P861" s="1" t="s">
        <v>26</v>
      </c>
      <c r="Q861" s="1" t="s">
        <v>26</v>
      </c>
      <c r="R861" s="1" t="s">
        <v>26</v>
      </c>
      <c r="S861" s="1" t="s">
        <v>32</v>
      </c>
      <c r="T861" s="1" t="s">
        <v>37</v>
      </c>
      <c r="U861" s="1" t="s">
        <v>41</v>
      </c>
      <c r="V861" s="1" t="s">
        <v>18502</v>
      </c>
      <c r="W861" s="1" t="s">
        <v>30</v>
      </c>
    </row>
    <row r="862" spans="1:23" x14ac:dyDescent="0.2">
      <c r="A862" s="2" t="str">
        <f>"573.13733"</f>
        <v>573.13733</v>
      </c>
      <c r="B862" s="1" t="s">
        <v>4260</v>
      </c>
      <c r="C862" s="1" t="s">
        <v>2589</v>
      </c>
      <c r="D862" s="1" t="s">
        <v>3399</v>
      </c>
      <c r="E862" s="1" t="s">
        <v>40</v>
      </c>
      <c r="F862" s="1" t="s">
        <v>36</v>
      </c>
      <c r="G862" s="1" t="s">
        <v>18510</v>
      </c>
      <c r="H862" s="1" t="s">
        <v>22</v>
      </c>
      <c r="I862" s="1" t="s">
        <v>22</v>
      </c>
      <c r="J862" s="1" t="s">
        <v>18502</v>
      </c>
      <c r="K862" s="1" t="s">
        <v>22</v>
      </c>
      <c r="L862" s="1" t="s">
        <v>21</v>
      </c>
      <c r="M862" s="1" t="s">
        <v>22</v>
      </c>
      <c r="N862" s="1" t="s">
        <v>23</v>
      </c>
      <c r="O862" s="1" t="s">
        <v>41</v>
      </c>
      <c r="P862" s="1" t="s">
        <v>26</v>
      </c>
      <c r="Q862" s="1" t="s">
        <v>34</v>
      </c>
      <c r="R862" s="1" t="s">
        <v>26</v>
      </c>
      <c r="S862" s="1" t="s">
        <v>28</v>
      </c>
      <c r="T862" s="1" t="s">
        <v>18515</v>
      </c>
      <c r="U862" s="1" t="s">
        <v>18506</v>
      </c>
      <c r="V862" s="1" t="s">
        <v>41</v>
      </c>
      <c r="W862" s="1" t="s">
        <v>30</v>
      </c>
    </row>
    <row r="863" spans="1:23" x14ac:dyDescent="0.2">
      <c r="A863" s="2" t="str">
        <f>"573.13734"</f>
        <v>573.13734</v>
      </c>
      <c r="B863" s="1" t="s">
        <v>4261</v>
      </c>
      <c r="C863" s="1" t="s">
        <v>2590</v>
      </c>
      <c r="D863" s="1" t="s">
        <v>3399</v>
      </c>
      <c r="E863" s="1" t="s">
        <v>40</v>
      </c>
      <c r="F863" s="1" t="s">
        <v>20</v>
      </c>
      <c r="G863" s="1" t="s">
        <v>22</v>
      </c>
      <c r="H863" s="1" t="s">
        <v>22</v>
      </c>
      <c r="I863" s="1" t="s">
        <v>22</v>
      </c>
      <c r="J863" s="1" t="s">
        <v>22</v>
      </c>
      <c r="K863" s="1" t="s">
        <v>22</v>
      </c>
      <c r="L863" s="1" t="s">
        <v>21</v>
      </c>
      <c r="M863" s="1" t="s">
        <v>22</v>
      </c>
      <c r="N863" s="1" t="s">
        <v>23</v>
      </c>
      <c r="O863" s="1" t="s">
        <v>24</v>
      </c>
      <c r="P863" s="1" t="s">
        <v>26</v>
      </c>
      <c r="Q863" s="1" t="s">
        <v>34</v>
      </c>
      <c r="R863" s="1" t="s">
        <v>26</v>
      </c>
      <c r="S863" s="1" t="s">
        <v>28</v>
      </c>
      <c r="T863" s="1" t="s">
        <v>29</v>
      </c>
      <c r="U863" s="1" t="s">
        <v>18502</v>
      </c>
      <c r="V863" s="1" t="s">
        <v>18502</v>
      </c>
      <c r="W863" s="1" t="s">
        <v>30</v>
      </c>
    </row>
    <row r="864" spans="1:23" x14ac:dyDescent="0.2">
      <c r="A864" s="2" t="str">
        <f>"573.13735"</f>
        <v>573.13735</v>
      </c>
      <c r="B864" s="1" t="s">
        <v>4262</v>
      </c>
      <c r="C864" s="1" t="s">
        <v>2591</v>
      </c>
      <c r="D864" s="1" t="s">
        <v>3399</v>
      </c>
      <c r="E864" s="1" t="s">
        <v>40</v>
      </c>
      <c r="F864" s="1" t="s">
        <v>36</v>
      </c>
      <c r="G864" s="1" t="s">
        <v>22</v>
      </c>
      <c r="H864" s="1" t="s">
        <v>22</v>
      </c>
      <c r="I864" s="1" t="s">
        <v>26</v>
      </c>
      <c r="J864" s="1" t="s">
        <v>19</v>
      </c>
      <c r="K864" s="1" t="s">
        <v>22</v>
      </c>
      <c r="L864" s="1" t="s">
        <v>18509</v>
      </c>
      <c r="M864" s="1" t="s">
        <v>22</v>
      </c>
      <c r="O864" s="1" t="s">
        <v>41</v>
      </c>
      <c r="P864" s="1" t="s">
        <v>26</v>
      </c>
      <c r="Q864" s="1" t="s">
        <v>26</v>
      </c>
      <c r="R864" s="1" t="s">
        <v>26</v>
      </c>
      <c r="T864" s="1" t="s">
        <v>37</v>
      </c>
      <c r="U864" s="1" t="s">
        <v>41</v>
      </c>
      <c r="V864" s="1" t="s">
        <v>41</v>
      </c>
      <c r="W864" s="1" t="s">
        <v>30</v>
      </c>
    </row>
    <row r="865" spans="1:23" x14ac:dyDescent="0.2">
      <c r="A865" s="2" t="str">
        <f>"573.13736"</f>
        <v>573.13736</v>
      </c>
      <c r="B865" s="1" t="s">
        <v>4263</v>
      </c>
      <c r="C865" s="1" t="s">
        <v>2592</v>
      </c>
      <c r="D865" s="1" t="s">
        <v>3399</v>
      </c>
      <c r="E865" s="1" t="s">
        <v>40</v>
      </c>
      <c r="F865" s="1" t="s">
        <v>20</v>
      </c>
      <c r="G865" s="1" t="s">
        <v>41</v>
      </c>
      <c r="H865" s="1" t="s">
        <v>18502</v>
      </c>
      <c r="I865" s="1" t="s">
        <v>26</v>
      </c>
      <c r="J865" s="1" t="s">
        <v>22</v>
      </c>
      <c r="K865" s="1" t="s">
        <v>18507</v>
      </c>
      <c r="L865" s="1" t="s">
        <v>41</v>
      </c>
      <c r="M865" s="1" t="s">
        <v>22</v>
      </c>
      <c r="N865" s="1" t="s">
        <v>23</v>
      </c>
      <c r="O865" s="1" t="s">
        <v>41</v>
      </c>
      <c r="P865" s="1" t="s">
        <v>26</v>
      </c>
      <c r="Q865" s="1" t="s">
        <v>18505</v>
      </c>
      <c r="R865" s="1" t="s">
        <v>26</v>
      </c>
      <c r="T865" s="1" t="s">
        <v>38</v>
      </c>
      <c r="U865" s="1" t="s">
        <v>24</v>
      </c>
      <c r="V865" s="1" t="s">
        <v>41</v>
      </c>
      <c r="W865" s="1" t="s">
        <v>42</v>
      </c>
    </row>
    <row r="866" spans="1:23" x14ac:dyDescent="0.2">
      <c r="A866" s="2" t="str">
        <f>"573.13737"</f>
        <v>573.13737</v>
      </c>
      <c r="B866" s="1" t="s">
        <v>4264</v>
      </c>
      <c r="C866" s="1" t="s">
        <v>2593</v>
      </c>
      <c r="D866" s="1" t="s">
        <v>3399</v>
      </c>
      <c r="E866" s="1" t="s">
        <v>40</v>
      </c>
      <c r="F866" s="1" t="s">
        <v>20</v>
      </c>
      <c r="G866" s="1" t="s">
        <v>22</v>
      </c>
      <c r="H866" s="1" t="s">
        <v>22</v>
      </c>
      <c r="J866" s="1" t="s">
        <v>22</v>
      </c>
      <c r="K866" s="1" t="s">
        <v>22</v>
      </c>
      <c r="L866" s="1" t="s">
        <v>21</v>
      </c>
      <c r="M866" s="1" t="s">
        <v>22</v>
      </c>
      <c r="N866" s="1" t="s">
        <v>23</v>
      </c>
      <c r="O866" s="1" t="s">
        <v>41</v>
      </c>
      <c r="P866" s="1" t="s">
        <v>26</v>
      </c>
      <c r="Q866" s="1" t="s">
        <v>34</v>
      </c>
      <c r="R866" s="1" t="s">
        <v>26</v>
      </c>
      <c r="T866" s="1" t="s">
        <v>29</v>
      </c>
      <c r="U866" s="1" t="s">
        <v>18502</v>
      </c>
      <c r="V866" s="1" t="s">
        <v>41</v>
      </c>
      <c r="W866" s="1" t="s">
        <v>42</v>
      </c>
    </row>
    <row r="867" spans="1:23" x14ac:dyDescent="0.2">
      <c r="A867" s="2" t="str">
        <f>"573.13738"</f>
        <v>573.13738</v>
      </c>
      <c r="B867" s="1" t="s">
        <v>4265</v>
      </c>
      <c r="C867" s="1" t="s">
        <v>2594</v>
      </c>
      <c r="D867" s="1" t="s">
        <v>3399</v>
      </c>
      <c r="E867" s="1" t="s">
        <v>40</v>
      </c>
      <c r="F867" s="1" t="s">
        <v>20</v>
      </c>
      <c r="G867" s="1" t="s">
        <v>22</v>
      </c>
      <c r="H867" s="1" t="s">
        <v>22</v>
      </c>
      <c r="I867" s="1" t="s">
        <v>22</v>
      </c>
      <c r="J867" s="1" t="s">
        <v>19</v>
      </c>
      <c r="K867" s="1" t="s">
        <v>18510</v>
      </c>
      <c r="L867" s="1" t="s">
        <v>21</v>
      </c>
      <c r="M867" s="1" t="s">
        <v>22</v>
      </c>
      <c r="N867" s="1" t="s">
        <v>23</v>
      </c>
      <c r="O867" s="1" t="s">
        <v>24</v>
      </c>
      <c r="P867" s="1" t="s">
        <v>26</v>
      </c>
      <c r="Q867" s="1" t="s">
        <v>34</v>
      </c>
      <c r="R867" s="1" t="s">
        <v>26</v>
      </c>
      <c r="S867" s="1" t="s">
        <v>28</v>
      </c>
      <c r="T867" s="1" t="s">
        <v>37</v>
      </c>
      <c r="U867" s="1" t="s">
        <v>24</v>
      </c>
      <c r="V867" s="1" t="s">
        <v>24</v>
      </c>
      <c r="W867" s="1" t="s">
        <v>30</v>
      </c>
    </row>
    <row r="868" spans="1:23" x14ac:dyDescent="0.2">
      <c r="A868" s="2" t="str">
        <f>"573.13739"</f>
        <v>573.13739</v>
      </c>
      <c r="B868" s="1" t="s">
        <v>4266</v>
      </c>
      <c r="C868" s="1" t="s">
        <v>2595</v>
      </c>
      <c r="D868" s="1" t="s">
        <v>3399</v>
      </c>
      <c r="E868" s="1" t="s">
        <v>40</v>
      </c>
      <c r="F868" s="1" t="s">
        <v>20</v>
      </c>
      <c r="G868" s="1" t="s">
        <v>41</v>
      </c>
      <c r="H868" s="1" t="s">
        <v>22</v>
      </c>
      <c r="I868" s="1" t="s">
        <v>26</v>
      </c>
      <c r="J868" s="1" t="s">
        <v>19</v>
      </c>
      <c r="K868" s="1" t="s">
        <v>18502</v>
      </c>
      <c r="L868" s="1" t="s">
        <v>41</v>
      </c>
      <c r="M868" s="1" t="s">
        <v>19</v>
      </c>
      <c r="N868" s="1" t="s">
        <v>31</v>
      </c>
      <c r="O868" s="1" t="s">
        <v>41</v>
      </c>
      <c r="P868" s="1" t="s">
        <v>26</v>
      </c>
      <c r="Q868" s="1" t="s">
        <v>26</v>
      </c>
      <c r="R868" s="1" t="s">
        <v>26</v>
      </c>
      <c r="S868" s="1" t="s">
        <v>28</v>
      </c>
      <c r="T868" s="1" t="s">
        <v>29</v>
      </c>
      <c r="U868" s="1" t="s">
        <v>24</v>
      </c>
      <c r="V868" s="1" t="s">
        <v>41</v>
      </c>
      <c r="W868" s="1" t="s">
        <v>42</v>
      </c>
    </row>
    <row r="869" spans="1:23" x14ac:dyDescent="0.2">
      <c r="A869" s="2" t="str">
        <f>"573.13740"</f>
        <v>573.13740</v>
      </c>
      <c r="B869" s="1" t="s">
        <v>4267</v>
      </c>
      <c r="C869" s="1" t="s">
        <v>2596</v>
      </c>
      <c r="D869" s="1" t="s">
        <v>3399</v>
      </c>
      <c r="E869" s="1" t="s">
        <v>40</v>
      </c>
      <c r="F869" s="1" t="s">
        <v>20</v>
      </c>
      <c r="G869" s="1" t="s">
        <v>22</v>
      </c>
      <c r="H869" s="1" t="s">
        <v>22</v>
      </c>
      <c r="I869" s="1" t="s">
        <v>22</v>
      </c>
      <c r="J869" s="1" t="s">
        <v>18502</v>
      </c>
      <c r="K869" s="1" t="s">
        <v>22</v>
      </c>
      <c r="L869" s="1" t="s">
        <v>21</v>
      </c>
      <c r="M869" s="1" t="s">
        <v>22</v>
      </c>
      <c r="N869" s="1" t="s">
        <v>23</v>
      </c>
      <c r="O869" s="1" t="s">
        <v>41</v>
      </c>
      <c r="P869" s="1" t="s">
        <v>18505</v>
      </c>
      <c r="Q869" s="1" t="s">
        <v>26</v>
      </c>
      <c r="R869" s="1" t="s">
        <v>26</v>
      </c>
      <c r="T869" s="1" t="s">
        <v>38</v>
      </c>
      <c r="U869" s="1" t="s">
        <v>24</v>
      </c>
      <c r="V869" s="1" t="s">
        <v>24</v>
      </c>
      <c r="W869" s="1" t="s">
        <v>30</v>
      </c>
    </row>
    <row r="870" spans="1:23" x14ac:dyDescent="0.2">
      <c r="A870" s="2" t="str">
        <f>"573.13741"</f>
        <v>573.13741</v>
      </c>
      <c r="B870" s="1" t="s">
        <v>4268</v>
      </c>
      <c r="C870" s="1" t="s">
        <v>2597</v>
      </c>
      <c r="D870" s="1" t="s">
        <v>3399</v>
      </c>
      <c r="E870" s="1" t="s">
        <v>40</v>
      </c>
      <c r="F870" s="1" t="s">
        <v>20</v>
      </c>
      <c r="G870" s="1" t="s">
        <v>22</v>
      </c>
      <c r="H870" s="1" t="s">
        <v>22</v>
      </c>
      <c r="I870" s="1" t="s">
        <v>18510</v>
      </c>
      <c r="J870" s="1" t="s">
        <v>22</v>
      </c>
      <c r="K870" s="1" t="s">
        <v>22</v>
      </c>
      <c r="L870" s="1" t="s">
        <v>21</v>
      </c>
      <c r="M870" s="1" t="s">
        <v>22</v>
      </c>
      <c r="N870" s="1" t="s">
        <v>23</v>
      </c>
      <c r="O870" s="1" t="s">
        <v>24</v>
      </c>
      <c r="P870" s="1" t="s">
        <v>26</v>
      </c>
      <c r="Q870" s="1" t="s">
        <v>34</v>
      </c>
      <c r="R870" s="1" t="s">
        <v>18506</v>
      </c>
      <c r="T870" s="1" t="s">
        <v>29</v>
      </c>
      <c r="U870" s="1" t="s">
        <v>18506</v>
      </c>
      <c r="V870" s="1" t="s">
        <v>24</v>
      </c>
      <c r="W870" s="1" t="s">
        <v>42</v>
      </c>
    </row>
    <row r="871" spans="1:23" x14ac:dyDescent="0.2">
      <c r="A871" s="2" t="str">
        <f>"573.13742"</f>
        <v>573.13742</v>
      </c>
      <c r="B871" s="1" t="s">
        <v>4269</v>
      </c>
      <c r="C871" s="1" t="s">
        <v>2598</v>
      </c>
      <c r="D871" s="1" t="s">
        <v>3399</v>
      </c>
      <c r="E871" s="1" t="s">
        <v>40</v>
      </c>
      <c r="F871" s="1" t="s">
        <v>20</v>
      </c>
      <c r="G871" s="1" t="s">
        <v>22</v>
      </c>
      <c r="H871" s="1" t="s">
        <v>22</v>
      </c>
      <c r="I871" s="1" t="s">
        <v>22</v>
      </c>
      <c r="J871" s="1" t="s">
        <v>18510</v>
      </c>
      <c r="K871" s="1" t="s">
        <v>22</v>
      </c>
      <c r="L871" s="1" t="s">
        <v>21</v>
      </c>
      <c r="M871" s="1" t="s">
        <v>22</v>
      </c>
      <c r="N871" s="1" t="s">
        <v>23</v>
      </c>
      <c r="O871" s="1" t="s">
        <v>41</v>
      </c>
      <c r="P871" s="1" t="s">
        <v>26</v>
      </c>
      <c r="Q871" s="1" t="s">
        <v>34</v>
      </c>
      <c r="R871" s="1" t="s">
        <v>26</v>
      </c>
      <c r="S871" s="1" t="s">
        <v>28</v>
      </c>
      <c r="T871" s="1" t="s">
        <v>29</v>
      </c>
      <c r="U871" s="1" t="s">
        <v>24</v>
      </c>
      <c r="V871" s="1" t="s">
        <v>18502</v>
      </c>
      <c r="W871" s="1" t="s">
        <v>30</v>
      </c>
    </row>
    <row r="872" spans="1:23" x14ac:dyDescent="0.2">
      <c r="A872" s="2" t="str">
        <f>"573.13743"</f>
        <v>573.13743</v>
      </c>
      <c r="B872" s="1" t="s">
        <v>4270</v>
      </c>
      <c r="C872" s="1" t="s">
        <v>2599</v>
      </c>
      <c r="D872" s="1" t="s">
        <v>3399</v>
      </c>
      <c r="E872" s="1" t="s">
        <v>18509</v>
      </c>
      <c r="F872" s="1" t="s">
        <v>20</v>
      </c>
      <c r="G872" s="1" t="s">
        <v>22</v>
      </c>
      <c r="H872" s="1" t="s">
        <v>22</v>
      </c>
      <c r="I872" s="1" t="s">
        <v>22</v>
      </c>
      <c r="J872" s="1" t="s">
        <v>18502</v>
      </c>
      <c r="K872" s="1" t="s">
        <v>22</v>
      </c>
      <c r="L872" s="1" t="s">
        <v>21</v>
      </c>
      <c r="M872" s="1" t="s">
        <v>22</v>
      </c>
      <c r="N872" s="1" t="s">
        <v>23</v>
      </c>
      <c r="O872" s="1" t="s">
        <v>41</v>
      </c>
      <c r="P872" s="1" t="s">
        <v>26</v>
      </c>
      <c r="Q872" s="1" t="s">
        <v>34</v>
      </c>
      <c r="R872" s="1" t="s">
        <v>26</v>
      </c>
      <c r="T872" s="1" t="s">
        <v>29</v>
      </c>
      <c r="U872" s="1" t="s">
        <v>18506</v>
      </c>
      <c r="V872" s="1" t="s">
        <v>24</v>
      </c>
      <c r="W872" s="1" t="s">
        <v>42</v>
      </c>
    </row>
    <row r="873" spans="1:23" x14ac:dyDescent="0.2">
      <c r="A873" s="2" t="str">
        <f>"573.13744"</f>
        <v>573.13744</v>
      </c>
      <c r="B873" s="1" t="s">
        <v>4271</v>
      </c>
      <c r="C873" s="1" t="s">
        <v>2600</v>
      </c>
      <c r="D873" s="1" t="s">
        <v>3399</v>
      </c>
      <c r="E873" s="1" t="s">
        <v>40</v>
      </c>
      <c r="F873" s="1" t="s">
        <v>20</v>
      </c>
      <c r="H873" s="1" t="s">
        <v>22</v>
      </c>
      <c r="J873" s="1" t="s">
        <v>18502</v>
      </c>
      <c r="K873" s="1" t="s">
        <v>22</v>
      </c>
      <c r="L873" s="1" t="s">
        <v>21</v>
      </c>
      <c r="M873" s="1" t="s">
        <v>22</v>
      </c>
      <c r="N873" s="1" t="s">
        <v>23</v>
      </c>
      <c r="O873" s="1" t="s">
        <v>41</v>
      </c>
      <c r="P873" s="1" t="s">
        <v>26</v>
      </c>
      <c r="Q873" s="1" t="s">
        <v>34</v>
      </c>
      <c r="R873" s="1" t="s">
        <v>26</v>
      </c>
      <c r="S873" s="1" t="s">
        <v>28</v>
      </c>
      <c r="T873" s="1" t="s">
        <v>29</v>
      </c>
      <c r="U873" s="1" t="s">
        <v>18506</v>
      </c>
      <c r="V873" s="1" t="s">
        <v>24</v>
      </c>
      <c r="W873" s="1" t="s">
        <v>30</v>
      </c>
    </row>
    <row r="874" spans="1:23" x14ac:dyDescent="0.2">
      <c r="A874" s="2" t="str">
        <f>"573.13745"</f>
        <v>573.13745</v>
      </c>
      <c r="B874" s="1" t="s">
        <v>4272</v>
      </c>
      <c r="C874" s="1" t="s">
        <v>2601</v>
      </c>
      <c r="D874" s="1" t="s">
        <v>3399</v>
      </c>
      <c r="E874" s="1" t="s">
        <v>40</v>
      </c>
      <c r="F874" s="1" t="s">
        <v>20</v>
      </c>
      <c r="G874" s="1" t="s">
        <v>41</v>
      </c>
      <c r="H874" s="1" t="s">
        <v>22</v>
      </c>
      <c r="J874" s="1" t="s">
        <v>18502</v>
      </c>
      <c r="K874" s="1" t="s">
        <v>22</v>
      </c>
      <c r="L874" s="1" t="s">
        <v>21</v>
      </c>
      <c r="M874" s="1" t="s">
        <v>22</v>
      </c>
      <c r="N874" s="1" t="s">
        <v>31</v>
      </c>
      <c r="O874" s="1" t="s">
        <v>24</v>
      </c>
      <c r="P874" s="1" t="s">
        <v>26</v>
      </c>
      <c r="Q874" s="1" t="s">
        <v>26</v>
      </c>
      <c r="R874" s="1" t="s">
        <v>26</v>
      </c>
      <c r="S874" s="1" t="s">
        <v>28</v>
      </c>
      <c r="T874" s="1" t="s">
        <v>29</v>
      </c>
      <c r="U874" s="1" t="s">
        <v>41</v>
      </c>
      <c r="V874" s="1" t="s">
        <v>18502</v>
      </c>
      <c r="W874" s="1" t="s">
        <v>42</v>
      </c>
    </row>
    <row r="875" spans="1:23" x14ac:dyDescent="0.2">
      <c r="A875" s="2" t="str">
        <f>"573.13746"</f>
        <v>573.13746</v>
      </c>
      <c r="B875" s="1" t="s">
        <v>4273</v>
      </c>
      <c r="C875" s="1" t="s">
        <v>2602</v>
      </c>
      <c r="D875" s="1" t="s">
        <v>3399</v>
      </c>
      <c r="E875" s="1" t="s">
        <v>40</v>
      </c>
      <c r="F875" s="1" t="s">
        <v>20</v>
      </c>
      <c r="G875" s="1" t="s">
        <v>22</v>
      </c>
      <c r="H875" s="1" t="s">
        <v>22</v>
      </c>
      <c r="J875" s="1" t="s">
        <v>22</v>
      </c>
      <c r="K875" s="1" t="s">
        <v>22</v>
      </c>
      <c r="L875" s="1" t="s">
        <v>21</v>
      </c>
      <c r="M875" s="1" t="s">
        <v>22</v>
      </c>
      <c r="N875" s="1" t="s">
        <v>23</v>
      </c>
      <c r="O875" s="1" t="s">
        <v>41</v>
      </c>
      <c r="P875" s="1" t="s">
        <v>24</v>
      </c>
      <c r="Q875" s="1" t="s">
        <v>34</v>
      </c>
      <c r="R875" s="1" t="s">
        <v>24</v>
      </c>
      <c r="S875" s="1" t="s">
        <v>28</v>
      </c>
      <c r="T875" s="1" t="s">
        <v>29</v>
      </c>
      <c r="U875" s="1" t="s">
        <v>24</v>
      </c>
      <c r="V875" s="1" t="s">
        <v>24</v>
      </c>
      <c r="W875" s="1" t="s">
        <v>30</v>
      </c>
    </row>
    <row r="876" spans="1:23" x14ac:dyDescent="0.2">
      <c r="A876" s="2" t="str">
        <f>"573.13747"</f>
        <v>573.13747</v>
      </c>
      <c r="B876" s="1" t="s">
        <v>4274</v>
      </c>
      <c r="C876" s="1" t="s">
        <v>2603</v>
      </c>
      <c r="D876" s="1" t="s">
        <v>3399</v>
      </c>
      <c r="E876" s="1" t="s">
        <v>40</v>
      </c>
      <c r="F876" s="1" t="s">
        <v>20</v>
      </c>
      <c r="G876" s="1" t="s">
        <v>41</v>
      </c>
      <c r="H876" s="1" t="s">
        <v>22</v>
      </c>
      <c r="I876" s="1" t="s">
        <v>26</v>
      </c>
      <c r="J876" s="1" t="s">
        <v>18510</v>
      </c>
      <c r="K876" s="1" t="s">
        <v>18502</v>
      </c>
      <c r="L876" s="1" t="s">
        <v>21</v>
      </c>
      <c r="M876" s="1" t="s">
        <v>22</v>
      </c>
      <c r="N876" s="1" t="s">
        <v>23</v>
      </c>
      <c r="O876" s="1" t="s">
        <v>24</v>
      </c>
      <c r="P876" s="1" t="s">
        <v>26</v>
      </c>
      <c r="Q876" s="1" t="s">
        <v>34</v>
      </c>
      <c r="R876" s="1" t="s">
        <v>26</v>
      </c>
      <c r="S876" s="1" t="s">
        <v>28</v>
      </c>
      <c r="T876" s="1" t="s">
        <v>29</v>
      </c>
      <c r="U876" s="1" t="s">
        <v>24</v>
      </c>
      <c r="V876" s="1" t="s">
        <v>24</v>
      </c>
      <c r="W876" s="1" t="s">
        <v>30</v>
      </c>
    </row>
    <row r="877" spans="1:23" x14ac:dyDescent="0.2">
      <c r="A877" s="2" t="str">
        <f>"573.13748"</f>
        <v>573.13748</v>
      </c>
      <c r="B877" s="1" t="s">
        <v>4275</v>
      </c>
      <c r="C877" s="1" t="s">
        <v>2604</v>
      </c>
      <c r="D877" s="1" t="s">
        <v>3399</v>
      </c>
      <c r="E877" s="1" t="s">
        <v>40</v>
      </c>
      <c r="F877" s="1" t="s">
        <v>20</v>
      </c>
      <c r="G877" s="1" t="s">
        <v>22</v>
      </c>
      <c r="H877" s="1" t="s">
        <v>22</v>
      </c>
      <c r="I877" s="1" t="s">
        <v>22</v>
      </c>
      <c r="J877" s="1" t="s">
        <v>19</v>
      </c>
      <c r="K877" s="1" t="s">
        <v>18506</v>
      </c>
      <c r="L877" s="1" t="s">
        <v>21</v>
      </c>
      <c r="M877" s="1" t="s">
        <v>22</v>
      </c>
      <c r="N877" s="1" t="s">
        <v>31</v>
      </c>
      <c r="O877" s="1" t="s">
        <v>41</v>
      </c>
      <c r="P877" s="1" t="s">
        <v>26</v>
      </c>
      <c r="Q877" s="1" t="s">
        <v>26</v>
      </c>
      <c r="R877" s="1" t="s">
        <v>26</v>
      </c>
      <c r="S877" s="1" t="s">
        <v>18508</v>
      </c>
      <c r="T877" s="1" t="s">
        <v>18516</v>
      </c>
      <c r="U877" s="1" t="s">
        <v>41</v>
      </c>
      <c r="V877" s="1" t="s">
        <v>41</v>
      </c>
      <c r="W877" s="1" t="s">
        <v>18518</v>
      </c>
    </row>
    <row r="878" spans="1:23" x14ac:dyDescent="0.2">
      <c r="A878" s="2" t="str">
        <f>"573.13749"</f>
        <v>573.13749</v>
      </c>
      <c r="B878" s="1" t="s">
        <v>4276</v>
      </c>
      <c r="C878" s="1" t="s">
        <v>2605</v>
      </c>
      <c r="D878" s="1" t="s">
        <v>3399</v>
      </c>
      <c r="E878" s="1" t="s">
        <v>18509</v>
      </c>
      <c r="F878" s="1" t="s">
        <v>20</v>
      </c>
      <c r="G878" s="1" t="s">
        <v>22</v>
      </c>
      <c r="H878" s="1" t="s">
        <v>22</v>
      </c>
      <c r="I878" s="1" t="s">
        <v>18506</v>
      </c>
      <c r="J878" s="1" t="s">
        <v>18502</v>
      </c>
      <c r="K878" s="1" t="s">
        <v>22</v>
      </c>
      <c r="L878" s="1" t="s">
        <v>21</v>
      </c>
      <c r="M878" s="1" t="s">
        <v>22</v>
      </c>
      <c r="N878" s="1" t="s">
        <v>23</v>
      </c>
      <c r="O878" s="1" t="s">
        <v>18506</v>
      </c>
      <c r="P878" s="1" t="s">
        <v>26</v>
      </c>
      <c r="Q878" s="1" t="s">
        <v>34</v>
      </c>
      <c r="R878" s="1" t="s">
        <v>26</v>
      </c>
      <c r="S878" s="1" t="s">
        <v>28</v>
      </c>
      <c r="T878" s="1" t="s">
        <v>38</v>
      </c>
      <c r="U878" s="1" t="s">
        <v>41</v>
      </c>
      <c r="V878" s="1" t="s">
        <v>24</v>
      </c>
      <c r="W878" s="1" t="s">
        <v>30</v>
      </c>
    </row>
    <row r="879" spans="1:23" x14ac:dyDescent="0.2">
      <c r="A879" s="2" t="str">
        <f>"573.13750"</f>
        <v>573.13750</v>
      </c>
      <c r="B879" s="1" t="s">
        <v>4277</v>
      </c>
      <c r="C879" s="1" t="s">
        <v>2606</v>
      </c>
      <c r="D879" s="1" t="s">
        <v>3399</v>
      </c>
      <c r="E879" s="1" t="s">
        <v>21</v>
      </c>
      <c r="F879" s="1" t="s">
        <v>20</v>
      </c>
      <c r="G879" s="1" t="s">
        <v>22</v>
      </c>
      <c r="H879" s="1" t="s">
        <v>22</v>
      </c>
      <c r="I879" s="1" t="s">
        <v>22</v>
      </c>
      <c r="J879" s="1" t="s">
        <v>22</v>
      </c>
      <c r="K879" s="1" t="s">
        <v>22</v>
      </c>
      <c r="L879" s="1" t="s">
        <v>21</v>
      </c>
      <c r="M879" s="1" t="s">
        <v>22</v>
      </c>
      <c r="N879" s="1" t="s">
        <v>23</v>
      </c>
      <c r="O879" s="1" t="s">
        <v>24</v>
      </c>
      <c r="P879" s="1" t="s">
        <v>26</v>
      </c>
      <c r="Q879" s="1" t="s">
        <v>34</v>
      </c>
      <c r="R879" s="1" t="s">
        <v>26</v>
      </c>
      <c r="S879" s="1" t="s">
        <v>28</v>
      </c>
      <c r="T879" s="1" t="s">
        <v>29</v>
      </c>
      <c r="U879" s="1" t="s">
        <v>24</v>
      </c>
      <c r="V879" s="1" t="s">
        <v>24</v>
      </c>
      <c r="W879" s="1" t="s">
        <v>30</v>
      </c>
    </row>
    <row r="880" spans="1:23" x14ac:dyDescent="0.2">
      <c r="A880" s="2" t="str">
        <f>"573.13751"</f>
        <v>573.13751</v>
      </c>
      <c r="B880" s="1" t="s">
        <v>4278</v>
      </c>
      <c r="C880" s="1" t="s">
        <v>2607</v>
      </c>
      <c r="D880" s="1" t="s">
        <v>3399</v>
      </c>
      <c r="E880" s="1" t="s">
        <v>40</v>
      </c>
      <c r="F880" s="1" t="s">
        <v>20</v>
      </c>
      <c r="G880" s="1" t="s">
        <v>22</v>
      </c>
      <c r="H880" s="1" t="s">
        <v>22</v>
      </c>
      <c r="I880" s="1" t="s">
        <v>22</v>
      </c>
      <c r="J880" s="1" t="s">
        <v>22</v>
      </c>
      <c r="K880" s="1" t="s">
        <v>22</v>
      </c>
      <c r="L880" s="1" t="s">
        <v>21</v>
      </c>
      <c r="M880" s="1" t="s">
        <v>22</v>
      </c>
      <c r="N880" s="1" t="s">
        <v>23</v>
      </c>
      <c r="O880" s="1" t="s">
        <v>41</v>
      </c>
      <c r="P880" s="1" t="s">
        <v>18506</v>
      </c>
      <c r="Q880" s="1" t="s">
        <v>34</v>
      </c>
      <c r="R880" s="1" t="s">
        <v>24</v>
      </c>
      <c r="T880" s="1" t="s">
        <v>29</v>
      </c>
      <c r="U880" s="1" t="s">
        <v>41</v>
      </c>
      <c r="V880" s="1" t="s">
        <v>41</v>
      </c>
      <c r="W880" s="1" t="s">
        <v>30</v>
      </c>
    </row>
    <row r="881" spans="1:23" x14ac:dyDescent="0.2">
      <c r="A881" s="2" t="str">
        <f>"573.13752"</f>
        <v>573.13752</v>
      </c>
      <c r="B881" s="1" t="s">
        <v>4279</v>
      </c>
      <c r="C881" s="1" t="s">
        <v>2608</v>
      </c>
      <c r="D881" s="1" t="s">
        <v>3399</v>
      </c>
      <c r="E881" s="1" t="s">
        <v>21</v>
      </c>
      <c r="F881" s="1" t="s">
        <v>20</v>
      </c>
      <c r="G881" s="1" t="s">
        <v>18510</v>
      </c>
      <c r="H881" s="1" t="s">
        <v>22</v>
      </c>
      <c r="I881" s="1" t="s">
        <v>22</v>
      </c>
      <c r="J881" s="1" t="s">
        <v>19</v>
      </c>
      <c r="K881" s="1" t="s">
        <v>18510</v>
      </c>
      <c r="L881" s="1" t="s">
        <v>21</v>
      </c>
      <c r="M881" s="1" t="s">
        <v>22</v>
      </c>
      <c r="N881" s="1" t="s">
        <v>31</v>
      </c>
      <c r="O881" s="1" t="s">
        <v>41</v>
      </c>
      <c r="P881" s="1" t="s">
        <v>26</v>
      </c>
      <c r="Q881" s="1" t="s">
        <v>26</v>
      </c>
      <c r="R881" s="1" t="s">
        <v>26</v>
      </c>
      <c r="S881" s="1" t="s">
        <v>18508</v>
      </c>
      <c r="T881" s="1" t="s">
        <v>29</v>
      </c>
      <c r="U881" s="1" t="s">
        <v>41</v>
      </c>
      <c r="V881" s="1" t="s">
        <v>41</v>
      </c>
      <c r="W881" s="1" t="s">
        <v>30</v>
      </c>
    </row>
    <row r="882" spans="1:23" x14ac:dyDescent="0.2">
      <c r="A882" s="2" t="str">
        <f>"573.13753"</f>
        <v>573.13753</v>
      </c>
      <c r="B882" s="1" t="s">
        <v>4280</v>
      </c>
      <c r="C882" s="1" t="s">
        <v>2609</v>
      </c>
      <c r="D882" s="1" t="s">
        <v>3399</v>
      </c>
      <c r="E882" s="1" t="s">
        <v>40</v>
      </c>
      <c r="F882" s="1" t="s">
        <v>20</v>
      </c>
      <c r="G882" s="1" t="s">
        <v>22</v>
      </c>
      <c r="H882" s="1" t="s">
        <v>22</v>
      </c>
      <c r="I882" s="1" t="s">
        <v>18506</v>
      </c>
      <c r="J882" s="1" t="s">
        <v>22</v>
      </c>
      <c r="K882" s="1" t="s">
        <v>22</v>
      </c>
      <c r="L882" s="1" t="s">
        <v>21</v>
      </c>
      <c r="M882" s="1" t="s">
        <v>22</v>
      </c>
      <c r="N882" s="1" t="s">
        <v>23</v>
      </c>
      <c r="O882" s="1" t="s">
        <v>24</v>
      </c>
      <c r="P882" s="1" t="s">
        <v>26</v>
      </c>
      <c r="Q882" s="1" t="s">
        <v>34</v>
      </c>
      <c r="R882" s="1" t="s">
        <v>18505</v>
      </c>
      <c r="S882" s="1" t="s">
        <v>28</v>
      </c>
      <c r="T882" s="1" t="s">
        <v>29</v>
      </c>
      <c r="U882" s="1" t="s">
        <v>18502</v>
      </c>
      <c r="V882" s="1" t="s">
        <v>24</v>
      </c>
      <c r="W882" s="1" t="s">
        <v>30</v>
      </c>
    </row>
    <row r="883" spans="1:23" x14ac:dyDescent="0.2">
      <c r="A883" s="2" t="str">
        <f>"573.13754"</f>
        <v>573.13754</v>
      </c>
      <c r="B883" s="1" t="s">
        <v>4281</v>
      </c>
      <c r="C883" s="1" t="s">
        <v>2610</v>
      </c>
      <c r="D883" s="1" t="s">
        <v>3399</v>
      </c>
      <c r="E883" s="1" t="s">
        <v>40</v>
      </c>
      <c r="F883" s="1" t="s">
        <v>20</v>
      </c>
      <c r="G883" s="1" t="s">
        <v>41</v>
      </c>
      <c r="H883" s="1" t="s">
        <v>18506</v>
      </c>
      <c r="I883" s="1" t="s">
        <v>26</v>
      </c>
      <c r="J883" s="1" t="s">
        <v>22</v>
      </c>
      <c r="K883" s="1" t="s">
        <v>18505</v>
      </c>
      <c r="L883" s="1" t="s">
        <v>41</v>
      </c>
      <c r="M883" s="1" t="s">
        <v>22</v>
      </c>
      <c r="N883" s="1" t="s">
        <v>23</v>
      </c>
      <c r="O883" s="1" t="s">
        <v>18506</v>
      </c>
      <c r="P883" s="1" t="s">
        <v>26</v>
      </c>
      <c r="Q883" s="1" t="s">
        <v>18506</v>
      </c>
      <c r="R883" s="1" t="s">
        <v>26</v>
      </c>
      <c r="S883" s="1" t="s">
        <v>28</v>
      </c>
      <c r="T883" s="1" t="s">
        <v>39</v>
      </c>
      <c r="U883" s="1" t="s">
        <v>24</v>
      </c>
      <c r="V883" s="1" t="s">
        <v>18506</v>
      </c>
      <c r="W883" s="1" t="s">
        <v>30</v>
      </c>
    </row>
    <row r="884" spans="1:23" x14ac:dyDescent="0.2">
      <c r="A884" s="2" t="str">
        <f>"573.13755"</f>
        <v>573.13755</v>
      </c>
      <c r="B884" s="1" t="s">
        <v>4282</v>
      </c>
      <c r="C884" s="1" t="s">
        <v>2611</v>
      </c>
      <c r="D884" s="1" t="s">
        <v>3399</v>
      </c>
      <c r="E884" s="1" t="s">
        <v>40</v>
      </c>
      <c r="F884" s="1" t="s">
        <v>20</v>
      </c>
      <c r="G884" s="1" t="s">
        <v>22</v>
      </c>
      <c r="H884" s="1" t="s">
        <v>22</v>
      </c>
      <c r="I884" s="1" t="s">
        <v>26</v>
      </c>
      <c r="J884" s="1" t="s">
        <v>22</v>
      </c>
      <c r="K884" s="1" t="s">
        <v>22</v>
      </c>
      <c r="L884" s="1" t="s">
        <v>21</v>
      </c>
      <c r="M884" s="1" t="s">
        <v>22</v>
      </c>
      <c r="N884" s="1" t="s">
        <v>23</v>
      </c>
      <c r="O884" s="1" t="s">
        <v>24</v>
      </c>
      <c r="P884" s="1" t="s">
        <v>18506</v>
      </c>
      <c r="Q884" s="1" t="s">
        <v>34</v>
      </c>
      <c r="R884" s="1" t="s">
        <v>26</v>
      </c>
      <c r="S884" s="1" t="s">
        <v>28</v>
      </c>
      <c r="T884" s="1" t="s">
        <v>29</v>
      </c>
      <c r="U884" s="1" t="s">
        <v>24</v>
      </c>
      <c r="V884" s="1" t="s">
        <v>18502</v>
      </c>
      <c r="W884" s="1" t="s">
        <v>30</v>
      </c>
    </row>
    <row r="885" spans="1:23" x14ac:dyDescent="0.2">
      <c r="A885" s="2" t="str">
        <f>"573.13756"</f>
        <v>573.13756</v>
      </c>
      <c r="B885" s="1" t="s">
        <v>4283</v>
      </c>
      <c r="C885" s="1" t="s">
        <v>2612</v>
      </c>
      <c r="D885" s="1" t="s">
        <v>3399</v>
      </c>
      <c r="E885" s="1" t="s">
        <v>18509</v>
      </c>
      <c r="F885" s="1" t="s">
        <v>20</v>
      </c>
      <c r="G885" s="1" t="s">
        <v>22</v>
      </c>
      <c r="H885" s="1" t="s">
        <v>22</v>
      </c>
      <c r="I885" s="1" t="s">
        <v>22</v>
      </c>
      <c r="J885" s="1" t="s">
        <v>18502</v>
      </c>
      <c r="K885" s="1" t="s">
        <v>22</v>
      </c>
      <c r="L885" s="1" t="s">
        <v>21</v>
      </c>
      <c r="M885" s="1" t="s">
        <v>22</v>
      </c>
      <c r="N885" s="1" t="s">
        <v>23</v>
      </c>
      <c r="O885" s="1" t="s">
        <v>18506</v>
      </c>
      <c r="P885" s="1" t="s">
        <v>26</v>
      </c>
      <c r="Q885" s="1" t="s">
        <v>34</v>
      </c>
      <c r="R885" s="1" t="s">
        <v>26</v>
      </c>
      <c r="S885" s="1" t="s">
        <v>28</v>
      </c>
      <c r="T885" s="1" t="s">
        <v>29</v>
      </c>
      <c r="U885" s="1" t="s">
        <v>18506</v>
      </c>
      <c r="V885" s="1" t="s">
        <v>24</v>
      </c>
      <c r="W885" s="1" t="s">
        <v>30</v>
      </c>
    </row>
    <row r="886" spans="1:23" x14ac:dyDescent="0.2">
      <c r="A886" s="2" t="str">
        <f>"573.13757"</f>
        <v>573.13757</v>
      </c>
      <c r="B886" s="1" t="s">
        <v>4284</v>
      </c>
      <c r="C886" s="1" t="s">
        <v>2613</v>
      </c>
      <c r="D886" s="1" t="s">
        <v>3399</v>
      </c>
      <c r="E886" s="1" t="s">
        <v>40</v>
      </c>
      <c r="F886" s="1" t="s">
        <v>20</v>
      </c>
      <c r="G886" s="1" t="s">
        <v>22</v>
      </c>
      <c r="H886" s="1" t="s">
        <v>22</v>
      </c>
      <c r="I886" s="1" t="s">
        <v>26</v>
      </c>
      <c r="J886" s="1" t="s">
        <v>22</v>
      </c>
      <c r="K886" s="1" t="s">
        <v>22</v>
      </c>
      <c r="L886" s="1" t="s">
        <v>21</v>
      </c>
      <c r="M886" s="1" t="s">
        <v>22</v>
      </c>
      <c r="N886" s="1" t="s">
        <v>23</v>
      </c>
      <c r="O886" s="1" t="s">
        <v>24</v>
      </c>
      <c r="P886" s="1" t="s">
        <v>26</v>
      </c>
      <c r="Q886" s="1" t="s">
        <v>34</v>
      </c>
      <c r="R886" s="1" t="s">
        <v>26</v>
      </c>
      <c r="T886" s="1" t="s">
        <v>29</v>
      </c>
      <c r="U886" s="1" t="s">
        <v>18506</v>
      </c>
      <c r="V886" s="1" t="s">
        <v>18502</v>
      </c>
      <c r="W886" s="1" t="s">
        <v>30</v>
      </c>
    </row>
    <row r="887" spans="1:23" x14ac:dyDescent="0.2">
      <c r="A887" s="2" t="str">
        <f>"573.13758"</f>
        <v>573.13758</v>
      </c>
      <c r="B887" s="1" t="s">
        <v>4285</v>
      </c>
      <c r="C887" s="1" t="s">
        <v>2614</v>
      </c>
      <c r="D887" s="1" t="s">
        <v>3399</v>
      </c>
      <c r="E887" s="1" t="s">
        <v>40</v>
      </c>
      <c r="F887" s="1" t="s">
        <v>20</v>
      </c>
      <c r="G887" s="1" t="s">
        <v>22</v>
      </c>
      <c r="H887" s="1" t="s">
        <v>22</v>
      </c>
      <c r="I887" s="1" t="s">
        <v>22</v>
      </c>
      <c r="J887" s="1" t="s">
        <v>19</v>
      </c>
      <c r="K887" s="1" t="s">
        <v>22</v>
      </c>
      <c r="L887" s="1" t="s">
        <v>21</v>
      </c>
      <c r="M887" s="1" t="s">
        <v>22</v>
      </c>
      <c r="N887" s="1" t="s">
        <v>23</v>
      </c>
      <c r="O887" s="1" t="s">
        <v>41</v>
      </c>
      <c r="P887" s="1" t="s">
        <v>26</v>
      </c>
      <c r="Q887" s="1" t="s">
        <v>34</v>
      </c>
      <c r="R887" s="1" t="s">
        <v>26</v>
      </c>
      <c r="S887" s="1" t="s">
        <v>28</v>
      </c>
      <c r="T887" s="1" t="s">
        <v>37</v>
      </c>
      <c r="U887" s="1" t="s">
        <v>18506</v>
      </c>
      <c r="V887" s="1" t="s">
        <v>41</v>
      </c>
      <c r="W887" s="1" t="s">
        <v>42</v>
      </c>
    </row>
    <row r="888" spans="1:23" x14ac:dyDescent="0.2">
      <c r="A888" s="2" t="str">
        <f>"573.13759"</f>
        <v>573.13759</v>
      </c>
      <c r="B888" s="1" t="s">
        <v>4286</v>
      </c>
      <c r="C888" s="1" t="s">
        <v>2615</v>
      </c>
      <c r="D888" s="1" t="s">
        <v>3399</v>
      </c>
      <c r="E888" s="1" t="s">
        <v>18509</v>
      </c>
      <c r="F888" s="1" t="s">
        <v>20</v>
      </c>
      <c r="G888" s="1" t="s">
        <v>22</v>
      </c>
      <c r="H888" s="1" t="s">
        <v>22</v>
      </c>
      <c r="I888" s="1" t="s">
        <v>18510</v>
      </c>
      <c r="J888" s="1" t="s">
        <v>18502</v>
      </c>
      <c r="K888" s="1" t="s">
        <v>22</v>
      </c>
      <c r="L888" s="1" t="s">
        <v>21</v>
      </c>
      <c r="M888" s="1" t="s">
        <v>22</v>
      </c>
      <c r="N888" s="1" t="s">
        <v>23</v>
      </c>
      <c r="O888" s="1" t="s">
        <v>41</v>
      </c>
      <c r="P888" s="1" t="s">
        <v>26</v>
      </c>
      <c r="Q888" s="1" t="s">
        <v>34</v>
      </c>
      <c r="R888" s="1" t="s">
        <v>26</v>
      </c>
      <c r="T888" s="1" t="s">
        <v>29</v>
      </c>
      <c r="U888" s="1" t="s">
        <v>18506</v>
      </c>
      <c r="V888" s="1" t="s">
        <v>24</v>
      </c>
      <c r="W888" s="1" t="s">
        <v>42</v>
      </c>
    </row>
    <row r="889" spans="1:23" x14ac:dyDescent="0.2">
      <c r="A889" s="2" t="str">
        <f>"573.13760"</f>
        <v>573.13760</v>
      </c>
      <c r="B889" s="1" t="s">
        <v>4287</v>
      </c>
      <c r="C889" s="1" t="s">
        <v>2616</v>
      </c>
      <c r="D889" s="1" t="s">
        <v>3399</v>
      </c>
      <c r="E889" s="1" t="s">
        <v>40</v>
      </c>
      <c r="F889" s="1" t="s">
        <v>20</v>
      </c>
      <c r="G889" s="1" t="s">
        <v>22</v>
      </c>
      <c r="H889" s="1" t="s">
        <v>22</v>
      </c>
      <c r="I889" s="1" t="s">
        <v>26</v>
      </c>
      <c r="J889" s="1" t="s">
        <v>22</v>
      </c>
      <c r="K889" s="1" t="s">
        <v>22</v>
      </c>
      <c r="L889" s="1" t="s">
        <v>21</v>
      </c>
      <c r="M889" s="1" t="s">
        <v>22</v>
      </c>
      <c r="N889" s="1" t="s">
        <v>23</v>
      </c>
      <c r="O889" s="1" t="s">
        <v>24</v>
      </c>
      <c r="P889" s="1" t="s">
        <v>26</v>
      </c>
      <c r="Q889" s="1" t="s">
        <v>34</v>
      </c>
      <c r="R889" s="1" t="s">
        <v>26</v>
      </c>
      <c r="S889" s="1" t="s">
        <v>28</v>
      </c>
      <c r="T889" s="1" t="s">
        <v>29</v>
      </c>
      <c r="U889" s="1" t="s">
        <v>18502</v>
      </c>
      <c r="V889" s="1" t="s">
        <v>24</v>
      </c>
      <c r="W889" s="1" t="s">
        <v>30</v>
      </c>
    </row>
    <row r="890" spans="1:23" x14ac:dyDescent="0.2">
      <c r="A890" s="2" t="str">
        <f>"573.13761"</f>
        <v>573.13761</v>
      </c>
      <c r="B890" s="1" t="s">
        <v>4288</v>
      </c>
      <c r="C890" s="1" t="s">
        <v>2617</v>
      </c>
      <c r="D890" s="1" t="s">
        <v>3399</v>
      </c>
      <c r="E890" s="1" t="s">
        <v>40</v>
      </c>
      <c r="F890" s="1" t="s">
        <v>20</v>
      </c>
      <c r="G890" s="1" t="s">
        <v>22</v>
      </c>
      <c r="H890" s="1" t="s">
        <v>22</v>
      </c>
      <c r="I890" s="1" t="s">
        <v>26</v>
      </c>
      <c r="J890" s="1" t="s">
        <v>22</v>
      </c>
      <c r="K890" s="1" t="s">
        <v>22</v>
      </c>
      <c r="L890" s="1" t="s">
        <v>21</v>
      </c>
      <c r="M890" s="1" t="s">
        <v>22</v>
      </c>
      <c r="N890" s="1" t="s">
        <v>23</v>
      </c>
      <c r="O890" s="1" t="s">
        <v>24</v>
      </c>
      <c r="P890" s="1" t="s">
        <v>26</v>
      </c>
      <c r="Q890" s="1" t="s">
        <v>34</v>
      </c>
      <c r="R890" s="1" t="s">
        <v>26</v>
      </c>
      <c r="S890" s="1" t="s">
        <v>28</v>
      </c>
      <c r="T890" s="1" t="s">
        <v>29</v>
      </c>
      <c r="U890" s="1" t="s">
        <v>24</v>
      </c>
      <c r="V890" s="1" t="s">
        <v>18502</v>
      </c>
      <c r="W890" s="1" t="s">
        <v>30</v>
      </c>
    </row>
    <row r="891" spans="1:23" x14ac:dyDescent="0.2">
      <c r="A891" s="2" t="str">
        <f>"573.13762"</f>
        <v>573.13762</v>
      </c>
      <c r="B891" s="1" t="s">
        <v>4289</v>
      </c>
      <c r="C891" s="1" t="s">
        <v>2618</v>
      </c>
      <c r="D891" s="1" t="s">
        <v>3399</v>
      </c>
      <c r="E891" s="1" t="s">
        <v>40</v>
      </c>
      <c r="F891" s="1" t="s">
        <v>20</v>
      </c>
      <c r="G891" s="1" t="s">
        <v>22</v>
      </c>
      <c r="H891" s="1" t="s">
        <v>22</v>
      </c>
      <c r="I891" s="1" t="s">
        <v>22</v>
      </c>
      <c r="J891" s="1" t="s">
        <v>18502</v>
      </c>
      <c r="K891" s="1" t="s">
        <v>22</v>
      </c>
      <c r="L891" s="1" t="s">
        <v>21</v>
      </c>
      <c r="M891" s="1" t="s">
        <v>22</v>
      </c>
      <c r="N891" s="1" t="s">
        <v>23</v>
      </c>
      <c r="O891" s="1" t="s">
        <v>41</v>
      </c>
      <c r="P891" s="1" t="s">
        <v>26</v>
      </c>
      <c r="Q891" s="1" t="s">
        <v>34</v>
      </c>
      <c r="R891" s="1" t="s">
        <v>26</v>
      </c>
      <c r="S891" s="1" t="s">
        <v>28</v>
      </c>
      <c r="T891" s="1" t="s">
        <v>29</v>
      </c>
      <c r="U891" s="1" t="s">
        <v>18506</v>
      </c>
      <c r="V891" s="1" t="s">
        <v>41</v>
      </c>
      <c r="W891" s="1" t="s">
        <v>42</v>
      </c>
    </row>
    <row r="892" spans="1:23" x14ac:dyDescent="0.2">
      <c r="A892" s="2" t="str">
        <f>"573.13763"</f>
        <v>573.13763</v>
      </c>
      <c r="B892" s="1" t="s">
        <v>4290</v>
      </c>
      <c r="C892" s="1" t="s">
        <v>2619</v>
      </c>
      <c r="D892" s="1" t="s">
        <v>3399</v>
      </c>
      <c r="E892" s="1" t="s">
        <v>40</v>
      </c>
      <c r="F892" s="1" t="s">
        <v>20</v>
      </c>
      <c r="G892" s="1" t="s">
        <v>41</v>
      </c>
      <c r="H892" s="1" t="s">
        <v>18510</v>
      </c>
      <c r="I892" s="1" t="s">
        <v>26</v>
      </c>
      <c r="J892" s="1" t="s">
        <v>22</v>
      </c>
      <c r="K892" s="1" t="s">
        <v>18507</v>
      </c>
      <c r="L892" s="1" t="s">
        <v>41</v>
      </c>
      <c r="M892" s="1" t="s">
        <v>22</v>
      </c>
      <c r="N892" s="1" t="s">
        <v>31</v>
      </c>
      <c r="O892" s="1" t="s">
        <v>41</v>
      </c>
      <c r="P892" s="1" t="s">
        <v>26</v>
      </c>
      <c r="Q892" s="1" t="s">
        <v>26</v>
      </c>
      <c r="R892" s="1" t="s">
        <v>26</v>
      </c>
      <c r="T892" s="1" t="s">
        <v>29</v>
      </c>
      <c r="U892" s="1" t="s">
        <v>24</v>
      </c>
      <c r="V892" s="1" t="s">
        <v>41</v>
      </c>
      <c r="W892" s="1" t="s">
        <v>30</v>
      </c>
    </row>
    <row r="893" spans="1:23" x14ac:dyDescent="0.2">
      <c r="A893" s="2" t="str">
        <f>"573.13764"</f>
        <v>573.13764</v>
      </c>
      <c r="B893" s="1" t="s">
        <v>4291</v>
      </c>
      <c r="C893" s="1" t="s">
        <v>2620</v>
      </c>
      <c r="D893" s="1" t="s">
        <v>3399</v>
      </c>
      <c r="E893" s="1" t="s">
        <v>40</v>
      </c>
      <c r="F893" s="1" t="s">
        <v>20</v>
      </c>
      <c r="G893" s="1" t="s">
        <v>22</v>
      </c>
      <c r="H893" s="1" t="s">
        <v>22</v>
      </c>
      <c r="I893" s="1" t="s">
        <v>26</v>
      </c>
      <c r="J893" s="1" t="s">
        <v>19</v>
      </c>
      <c r="K893" s="1" t="s">
        <v>22</v>
      </c>
      <c r="L893" s="1" t="s">
        <v>21</v>
      </c>
      <c r="M893" s="1" t="s">
        <v>18510</v>
      </c>
      <c r="N893" s="1" t="s">
        <v>18505</v>
      </c>
      <c r="O893" s="1" t="s">
        <v>41</v>
      </c>
      <c r="P893" s="1" t="s">
        <v>26</v>
      </c>
      <c r="Q893" s="1" t="s">
        <v>26</v>
      </c>
      <c r="R893" s="1" t="s">
        <v>26</v>
      </c>
      <c r="S893" s="1" t="s">
        <v>18508</v>
      </c>
      <c r="T893" s="1" t="s">
        <v>18516</v>
      </c>
      <c r="U893" s="1" t="s">
        <v>41</v>
      </c>
      <c r="V893" s="1" t="s">
        <v>41</v>
      </c>
      <c r="W893" s="1" t="s">
        <v>42</v>
      </c>
    </row>
    <row r="894" spans="1:23" x14ac:dyDescent="0.2">
      <c r="A894" s="2" t="str">
        <f>"573.13765"</f>
        <v>573.13765</v>
      </c>
      <c r="B894" s="1" t="s">
        <v>4292</v>
      </c>
      <c r="C894" s="1" t="s">
        <v>2621</v>
      </c>
      <c r="D894" s="1" t="s">
        <v>3399</v>
      </c>
      <c r="E894" s="1" t="s">
        <v>18509</v>
      </c>
      <c r="F894" s="1" t="s">
        <v>20</v>
      </c>
      <c r="G894" s="1" t="s">
        <v>22</v>
      </c>
      <c r="H894" s="1" t="s">
        <v>22</v>
      </c>
      <c r="I894" s="1" t="s">
        <v>22</v>
      </c>
      <c r="J894" s="1" t="s">
        <v>18502</v>
      </c>
      <c r="K894" s="1" t="s">
        <v>22</v>
      </c>
      <c r="L894" s="1" t="s">
        <v>21</v>
      </c>
      <c r="M894" s="1" t="s">
        <v>22</v>
      </c>
      <c r="N894" s="1" t="s">
        <v>23</v>
      </c>
      <c r="O894" s="1" t="s">
        <v>18506</v>
      </c>
      <c r="P894" s="1" t="s">
        <v>26</v>
      </c>
      <c r="Q894" s="1" t="s">
        <v>34</v>
      </c>
      <c r="R894" s="1" t="s">
        <v>26</v>
      </c>
      <c r="T894" s="1" t="s">
        <v>29</v>
      </c>
      <c r="U894" s="1" t="s">
        <v>18506</v>
      </c>
      <c r="V894" s="1" t="s">
        <v>24</v>
      </c>
      <c r="W894" s="1" t="s">
        <v>30</v>
      </c>
    </row>
    <row r="895" spans="1:23" x14ac:dyDescent="0.2">
      <c r="A895" s="2" t="str">
        <f>"573.13766"</f>
        <v>573.13766</v>
      </c>
      <c r="B895" s="1" t="s">
        <v>4293</v>
      </c>
      <c r="C895" s="1" t="s">
        <v>2622</v>
      </c>
      <c r="D895" s="1" t="s">
        <v>3399</v>
      </c>
      <c r="E895" s="1" t="s">
        <v>40</v>
      </c>
      <c r="F895" s="1" t="s">
        <v>20</v>
      </c>
      <c r="G895" s="1" t="s">
        <v>22</v>
      </c>
      <c r="H895" s="1" t="s">
        <v>22</v>
      </c>
      <c r="I895" s="1" t="s">
        <v>22</v>
      </c>
      <c r="J895" s="1" t="s">
        <v>18510</v>
      </c>
      <c r="K895" s="1" t="s">
        <v>22</v>
      </c>
      <c r="L895" s="1" t="s">
        <v>21</v>
      </c>
      <c r="M895" s="1" t="s">
        <v>22</v>
      </c>
      <c r="N895" s="1" t="s">
        <v>23</v>
      </c>
      <c r="O895" s="1" t="s">
        <v>24</v>
      </c>
      <c r="P895" s="1" t="s">
        <v>26</v>
      </c>
      <c r="Q895" s="1" t="s">
        <v>34</v>
      </c>
      <c r="R895" s="1" t="s">
        <v>26</v>
      </c>
      <c r="T895" s="1" t="s">
        <v>37</v>
      </c>
      <c r="U895" s="1" t="s">
        <v>24</v>
      </c>
      <c r="V895" s="1" t="s">
        <v>18502</v>
      </c>
      <c r="W895" s="1" t="s">
        <v>30</v>
      </c>
    </row>
    <row r="896" spans="1:23" x14ac:dyDescent="0.2">
      <c r="A896" s="2" t="str">
        <f>"573.13767"</f>
        <v>573.13767</v>
      </c>
      <c r="B896" s="1" t="s">
        <v>4294</v>
      </c>
      <c r="C896" s="1" t="s">
        <v>2623</v>
      </c>
      <c r="D896" s="1" t="s">
        <v>3399</v>
      </c>
      <c r="E896" s="1" t="s">
        <v>40</v>
      </c>
      <c r="F896" s="1" t="s">
        <v>36</v>
      </c>
      <c r="G896" s="1" t="s">
        <v>22</v>
      </c>
      <c r="H896" s="1" t="s">
        <v>22</v>
      </c>
      <c r="I896" s="1" t="s">
        <v>18506</v>
      </c>
      <c r="J896" s="1" t="s">
        <v>19</v>
      </c>
      <c r="K896" s="1" t="s">
        <v>22</v>
      </c>
      <c r="L896" s="1" t="s">
        <v>18509</v>
      </c>
      <c r="M896" s="1" t="s">
        <v>22</v>
      </c>
      <c r="N896" s="1" t="s">
        <v>18505</v>
      </c>
      <c r="O896" s="1" t="s">
        <v>41</v>
      </c>
      <c r="P896" s="1" t="s">
        <v>26</v>
      </c>
      <c r="Q896" s="1" t="s">
        <v>26</v>
      </c>
      <c r="R896" s="1" t="s">
        <v>26</v>
      </c>
      <c r="S896" s="1" t="s">
        <v>18508</v>
      </c>
      <c r="T896" s="1" t="s">
        <v>18515</v>
      </c>
      <c r="U896" s="1" t="s">
        <v>41</v>
      </c>
      <c r="V896" s="1" t="s">
        <v>41</v>
      </c>
      <c r="W896" s="1" t="s">
        <v>30</v>
      </c>
    </row>
    <row r="897" spans="1:23" x14ac:dyDescent="0.2">
      <c r="A897" s="2" t="str">
        <f>"573.13768"</f>
        <v>573.13768</v>
      </c>
      <c r="B897" s="1" t="s">
        <v>4295</v>
      </c>
      <c r="C897" s="1" t="s">
        <v>2624</v>
      </c>
      <c r="D897" s="1" t="s">
        <v>3399</v>
      </c>
      <c r="E897" s="1" t="s">
        <v>40</v>
      </c>
      <c r="F897" s="1" t="s">
        <v>20</v>
      </c>
      <c r="G897" s="1" t="s">
        <v>18510</v>
      </c>
      <c r="H897" s="1" t="s">
        <v>22</v>
      </c>
      <c r="I897" s="1" t="s">
        <v>18506</v>
      </c>
      <c r="J897" s="1" t="s">
        <v>19</v>
      </c>
      <c r="K897" s="1" t="s">
        <v>18502</v>
      </c>
      <c r="L897" s="1" t="s">
        <v>21</v>
      </c>
      <c r="M897" s="1" t="s">
        <v>22</v>
      </c>
      <c r="N897" s="1" t="s">
        <v>23</v>
      </c>
      <c r="O897" s="1" t="s">
        <v>41</v>
      </c>
      <c r="P897" s="1" t="s">
        <v>26</v>
      </c>
      <c r="Q897" s="1" t="s">
        <v>18505</v>
      </c>
      <c r="R897" s="1" t="s">
        <v>26</v>
      </c>
      <c r="S897" s="1" t="s">
        <v>28</v>
      </c>
      <c r="T897" s="1" t="s">
        <v>18516</v>
      </c>
      <c r="U897" s="1" t="s">
        <v>41</v>
      </c>
      <c r="V897" s="1" t="s">
        <v>41</v>
      </c>
      <c r="W897" s="1" t="s">
        <v>30</v>
      </c>
    </row>
    <row r="898" spans="1:23" x14ac:dyDescent="0.2">
      <c r="A898" s="2" t="str">
        <f>"573.13769"</f>
        <v>573.13769</v>
      </c>
      <c r="B898" s="1" t="s">
        <v>4296</v>
      </c>
      <c r="C898" s="1" t="s">
        <v>2625</v>
      </c>
      <c r="D898" s="1" t="s">
        <v>3399</v>
      </c>
      <c r="E898" s="1" t="s">
        <v>18510</v>
      </c>
      <c r="F898" s="1" t="s">
        <v>20</v>
      </c>
      <c r="G898" s="1" t="s">
        <v>22</v>
      </c>
      <c r="H898" s="1" t="s">
        <v>22</v>
      </c>
      <c r="I898" s="1" t="s">
        <v>18510</v>
      </c>
      <c r="J898" s="1" t="s">
        <v>22</v>
      </c>
      <c r="K898" s="1" t="s">
        <v>22</v>
      </c>
      <c r="L898" s="1" t="s">
        <v>21</v>
      </c>
      <c r="M898" s="1" t="s">
        <v>22</v>
      </c>
      <c r="N898" s="1" t="s">
        <v>23</v>
      </c>
      <c r="O898" s="1" t="s">
        <v>41</v>
      </c>
      <c r="P898" s="1" t="s">
        <v>18502</v>
      </c>
      <c r="Q898" s="1" t="s">
        <v>34</v>
      </c>
      <c r="R898" s="1" t="s">
        <v>18502</v>
      </c>
      <c r="S898" s="1" t="s">
        <v>28</v>
      </c>
      <c r="T898" s="1" t="s">
        <v>29</v>
      </c>
      <c r="U898" s="1" t="s">
        <v>24</v>
      </c>
      <c r="V898" s="1" t="s">
        <v>24</v>
      </c>
      <c r="W898" s="1" t="s">
        <v>30</v>
      </c>
    </row>
    <row r="899" spans="1:23" x14ac:dyDescent="0.2">
      <c r="A899" s="2" t="str">
        <f>"573.13770"</f>
        <v>573.13770</v>
      </c>
      <c r="B899" s="1" t="s">
        <v>4297</v>
      </c>
      <c r="C899" s="1" t="s">
        <v>2626</v>
      </c>
      <c r="D899" s="1" t="s">
        <v>3399</v>
      </c>
      <c r="E899" s="1" t="s">
        <v>40</v>
      </c>
      <c r="F899" s="1" t="s">
        <v>20</v>
      </c>
      <c r="G899" s="1" t="s">
        <v>22</v>
      </c>
      <c r="H899" s="1" t="s">
        <v>22</v>
      </c>
      <c r="I899" s="1" t="s">
        <v>26</v>
      </c>
      <c r="J899" s="1" t="s">
        <v>22</v>
      </c>
      <c r="K899" s="1" t="s">
        <v>22</v>
      </c>
      <c r="L899" s="1" t="s">
        <v>21</v>
      </c>
      <c r="M899" s="1" t="s">
        <v>22</v>
      </c>
      <c r="N899" s="1" t="s">
        <v>23</v>
      </c>
      <c r="O899" s="1" t="s">
        <v>41</v>
      </c>
      <c r="P899" s="1" t="s">
        <v>24</v>
      </c>
      <c r="Q899" s="1" t="s">
        <v>34</v>
      </c>
      <c r="R899" s="1" t="s">
        <v>24</v>
      </c>
      <c r="S899" s="1" t="s">
        <v>28</v>
      </c>
      <c r="T899" s="1" t="s">
        <v>29</v>
      </c>
      <c r="U899" s="1" t="s">
        <v>24</v>
      </c>
      <c r="V899" s="1" t="s">
        <v>18502</v>
      </c>
      <c r="W899" s="1" t="s">
        <v>30</v>
      </c>
    </row>
    <row r="900" spans="1:23" x14ac:dyDescent="0.2">
      <c r="A900" s="2" t="str">
        <f>"573.13771"</f>
        <v>573.13771</v>
      </c>
      <c r="B900" s="1" t="s">
        <v>4298</v>
      </c>
      <c r="C900" s="1" t="s">
        <v>2627</v>
      </c>
      <c r="D900" s="1" t="s">
        <v>3399</v>
      </c>
      <c r="E900" s="1" t="s">
        <v>40</v>
      </c>
      <c r="F900" s="1" t="s">
        <v>20</v>
      </c>
      <c r="G900" s="1" t="s">
        <v>22</v>
      </c>
      <c r="H900" s="1" t="s">
        <v>22</v>
      </c>
      <c r="I900" s="1" t="s">
        <v>22</v>
      </c>
      <c r="J900" s="1" t="s">
        <v>18510</v>
      </c>
      <c r="K900" s="1" t="s">
        <v>22</v>
      </c>
      <c r="L900" s="1" t="s">
        <v>21</v>
      </c>
      <c r="M900" s="1" t="s">
        <v>22</v>
      </c>
      <c r="N900" s="1" t="s">
        <v>23</v>
      </c>
      <c r="O900" s="1" t="s">
        <v>41</v>
      </c>
      <c r="P900" s="1" t="s">
        <v>18502</v>
      </c>
      <c r="Q900" s="1" t="s">
        <v>34</v>
      </c>
      <c r="R900" s="1" t="s">
        <v>24</v>
      </c>
      <c r="S900" s="1" t="s">
        <v>18508</v>
      </c>
      <c r="T900" s="1" t="s">
        <v>29</v>
      </c>
      <c r="U900" s="1" t="s">
        <v>18506</v>
      </c>
      <c r="V900" s="1" t="s">
        <v>41</v>
      </c>
      <c r="W900" s="1" t="s">
        <v>30</v>
      </c>
    </row>
    <row r="901" spans="1:23" x14ac:dyDescent="0.2">
      <c r="A901" s="2" t="str">
        <f>"573.13772"</f>
        <v>573.13772</v>
      </c>
      <c r="B901" s="1" t="s">
        <v>4299</v>
      </c>
      <c r="C901" s="1" t="s">
        <v>2628</v>
      </c>
      <c r="D901" s="1" t="s">
        <v>3399</v>
      </c>
      <c r="E901" s="1" t="s">
        <v>40</v>
      </c>
      <c r="F901" s="1" t="s">
        <v>20</v>
      </c>
      <c r="G901" s="1" t="s">
        <v>22</v>
      </c>
      <c r="H901" s="1" t="s">
        <v>22</v>
      </c>
      <c r="I901" s="1" t="s">
        <v>22</v>
      </c>
      <c r="J901" s="1" t="s">
        <v>19</v>
      </c>
      <c r="K901" s="1" t="s">
        <v>22</v>
      </c>
      <c r="L901" s="1" t="s">
        <v>21</v>
      </c>
      <c r="M901" s="1" t="s">
        <v>22</v>
      </c>
      <c r="N901" s="1" t="s">
        <v>23</v>
      </c>
      <c r="O901" s="1" t="s">
        <v>41</v>
      </c>
      <c r="P901" s="1" t="s">
        <v>26</v>
      </c>
      <c r="Q901" s="1" t="s">
        <v>34</v>
      </c>
      <c r="R901" s="1" t="s">
        <v>26</v>
      </c>
      <c r="T901" s="1" t="s">
        <v>29</v>
      </c>
      <c r="U901" s="1" t="s">
        <v>24</v>
      </c>
      <c r="V901" s="1" t="s">
        <v>18502</v>
      </c>
      <c r="W901" s="1" t="s">
        <v>30</v>
      </c>
    </row>
    <row r="902" spans="1:23" x14ac:dyDescent="0.2">
      <c r="A902" s="2" t="str">
        <f>"573.13773"</f>
        <v>573.13773</v>
      </c>
      <c r="B902" s="1" t="s">
        <v>4300</v>
      </c>
      <c r="C902" s="1" t="s">
        <v>2629</v>
      </c>
      <c r="D902" s="1" t="s">
        <v>3399</v>
      </c>
      <c r="E902" s="1" t="s">
        <v>18510</v>
      </c>
      <c r="F902" s="1" t="s">
        <v>20</v>
      </c>
      <c r="G902" s="1" t="s">
        <v>22</v>
      </c>
      <c r="H902" s="1" t="s">
        <v>22</v>
      </c>
      <c r="I902" s="1" t="s">
        <v>22</v>
      </c>
      <c r="J902" s="1" t="s">
        <v>22</v>
      </c>
      <c r="K902" s="1" t="s">
        <v>22</v>
      </c>
      <c r="L902" s="1" t="s">
        <v>21</v>
      </c>
      <c r="M902" s="1" t="s">
        <v>22</v>
      </c>
      <c r="N902" s="1" t="s">
        <v>23</v>
      </c>
      <c r="O902" s="1" t="s">
        <v>41</v>
      </c>
      <c r="P902" s="1" t="s">
        <v>24</v>
      </c>
      <c r="Q902" s="1" t="s">
        <v>34</v>
      </c>
      <c r="R902" s="1" t="s">
        <v>24</v>
      </c>
      <c r="S902" s="1" t="s">
        <v>28</v>
      </c>
      <c r="T902" s="1" t="s">
        <v>29</v>
      </c>
      <c r="U902" s="1" t="s">
        <v>24</v>
      </c>
      <c r="V902" s="1" t="s">
        <v>24</v>
      </c>
      <c r="W902" s="1" t="s">
        <v>30</v>
      </c>
    </row>
    <row r="903" spans="1:23" x14ac:dyDescent="0.2">
      <c r="A903" s="2" t="str">
        <f>"573.13774"</f>
        <v>573.13774</v>
      </c>
      <c r="B903" s="1" t="s">
        <v>4301</v>
      </c>
      <c r="C903" s="1" t="s">
        <v>2630</v>
      </c>
      <c r="D903" s="1" t="s">
        <v>3399</v>
      </c>
      <c r="E903" s="1" t="s">
        <v>40</v>
      </c>
      <c r="F903" s="1" t="s">
        <v>20</v>
      </c>
      <c r="G903" s="1" t="s">
        <v>22</v>
      </c>
      <c r="H903" s="1" t="s">
        <v>22</v>
      </c>
      <c r="I903" s="1" t="s">
        <v>22</v>
      </c>
      <c r="J903" s="1" t="s">
        <v>18502</v>
      </c>
      <c r="K903" s="1" t="s">
        <v>22</v>
      </c>
      <c r="L903" s="1" t="s">
        <v>21</v>
      </c>
      <c r="M903" s="1" t="s">
        <v>22</v>
      </c>
      <c r="N903" s="1" t="s">
        <v>23</v>
      </c>
      <c r="O903" s="1" t="s">
        <v>24</v>
      </c>
      <c r="P903" s="1" t="s">
        <v>26</v>
      </c>
      <c r="Q903" s="1" t="s">
        <v>34</v>
      </c>
      <c r="R903" s="1" t="s">
        <v>26</v>
      </c>
      <c r="S903" s="1" t="s">
        <v>28</v>
      </c>
      <c r="T903" s="1" t="s">
        <v>37</v>
      </c>
      <c r="U903" s="1" t="s">
        <v>24</v>
      </c>
      <c r="V903" s="1" t="s">
        <v>18502</v>
      </c>
      <c r="W903" s="1" t="s">
        <v>30</v>
      </c>
    </row>
    <row r="904" spans="1:23" x14ac:dyDescent="0.2">
      <c r="A904" s="2" t="str">
        <f>"573.13775"</f>
        <v>573.13775</v>
      </c>
      <c r="B904" s="1" t="s">
        <v>4302</v>
      </c>
      <c r="C904" s="1" t="s">
        <v>2631</v>
      </c>
      <c r="D904" s="1" t="s">
        <v>3399</v>
      </c>
      <c r="E904" s="1" t="s">
        <v>40</v>
      </c>
      <c r="F904" s="1" t="s">
        <v>20</v>
      </c>
      <c r="G904" s="1" t="s">
        <v>22</v>
      </c>
      <c r="H904" s="1" t="s">
        <v>22</v>
      </c>
      <c r="I904" s="1" t="s">
        <v>18502</v>
      </c>
      <c r="J904" s="1" t="s">
        <v>18510</v>
      </c>
      <c r="K904" s="1" t="s">
        <v>22</v>
      </c>
      <c r="L904" s="1" t="s">
        <v>21</v>
      </c>
      <c r="M904" s="1" t="s">
        <v>22</v>
      </c>
      <c r="N904" s="1" t="s">
        <v>23</v>
      </c>
      <c r="O904" s="1" t="s">
        <v>41</v>
      </c>
      <c r="P904" s="1" t="s">
        <v>26</v>
      </c>
      <c r="Q904" s="1" t="s">
        <v>34</v>
      </c>
      <c r="R904" s="1" t="s">
        <v>26</v>
      </c>
      <c r="S904" s="1" t="s">
        <v>28</v>
      </c>
      <c r="T904" s="1" t="s">
        <v>29</v>
      </c>
      <c r="U904" s="1" t="s">
        <v>18506</v>
      </c>
      <c r="V904" s="1" t="s">
        <v>41</v>
      </c>
      <c r="W904" s="1" t="s">
        <v>42</v>
      </c>
    </row>
    <row r="905" spans="1:23" x14ac:dyDescent="0.2">
      <c r="A905" s="2" t="str">
        <f>"573.13777"</f>
        <v>573.13777</v>
      </c>
      <c r="B905" s="1" t="s">
        <v>4303</v>
      </c>
      <c r="C905" s="1" t="s">
        <v>2632</v>
      </c>
      <c r="D905" s="1" t="s">
        <v>3399</v>
      </c>
      <c r="E905" s="1" t="s">
        <v>40</v>
      </c>
      <c r="F905" s="1" t="s">
        <v>20</v>
      </c>
      <c r="G905" s="1" t="s">
        <v>22</v>
      </c>
      <c r="H905" s="1" t="s">
        <v>22</v>
      </c>
      <c r="I905" s="1" t="s">
        <v>22</v>
      </c>
      <c r="J905" s="1" t="s">
        <v>22</v>
      </c>
      <c r="K905" s="1" t="s">
        <v>22</v>
      </c>
      <c r="L905" s="1" t="s">
        <v>21</v>
      </c>
      <c r="M905" s="1" t="s">
        <v>22</v>
      </c>
      <c r="N905" s="1" t="s">
        <v>23</v>
      </c>
      <c r="O905" s="1" t="s">
        <v>24</v>
      </c>
      <c r="P905" s="1" t="s">
        <v>26</v>
      </c>
      <c r="Q905" s="1" t="s">
        <v>34</v>
      </c>
      <c r="R905" s="1" t="s">
        <v>18505</v>
      </c>
      <c r="T905" s="1" t="s">
        <v>29</v>
      </c>
      <c r="U905" s="1" t="s">
        <v>24</v>
      </c>
      <c r="V905" s="1" t="s">
        <v>41</v>
      </c>
      <c r="W905" s="1" t="s">
        <v>30</v>
      </c>
    </row>
    <row r="906" spans="1:23" x14ac:dyDescent="0.2">
      <c r="A906" s="2" t="str">
        <f>"573.13778"</f>
        <v>573.13778</v>
      </c>
      <c r="B906" s="1" t="s">
        <v>4304</v>
      </c>
      <c r="C906" s="1" t="s">
        <v>2633</v>
      </c>
      <c r="D906" s="1" t="s">
        <v>3399</v>
      </c>
      <c r="E906" s="1" t="s">
        <v>18509</v>
      </c>
      <c r="F906" s="1" t="s">
        <v>20</v>
      </c>
      <c r="G906" s="1" t="s">
        <v>22</v>
      </c>
      <c r="H906" s="1" t="s">
        <v>22</v>
      </c>
      <c r="I906" s="1" t="s">
        <v>18510</v>
      </c>
      <c r="J906" s="1" t="s">
        <v>22</v>
      </c>
      <c r="K906" s="1" t="s">
        <v>22</v>
      </c>
      <c r="L906" s="1" t="s">
        <v>21</v>
      </c>
      <c r="M906" s="1" t="s">
        <v>22</v>
      </c>
      <c r="N906" s="1" t="s">
        <v>23</v>
      </c>
      <c r="O906" s="1" t="s">
        <v>18506</v>
      </c>
      <c r="P906" s="1" t="s">
        <v>18506</v>
      </c>
      <c r="Q906" s="1" t="s">
        <v>34</v>
      </c>
      <c r="R906" s="1" t="s">
        <v>18505</v>
      </c>
      <c r="S906" s="1" t="s">
        <v>28</v>
      </c>
      <c r="T906" s="1" t="s">
        <v>29</v>
      </c>
      <c r="U906" s="1" t="s">
        <v>18506</v>
      </c>
      <c r="V906" s="1" t="s">
        <v>24</v>
      </c>
      <c r="W906" s="1" t="s">
        <v>30</v>
      </c>
    </row>
    <row r="907" spans="1:23" x14ac:dyDescent="0.2">
      <c r="A907" s="2" t="str">
        <f>"573.13779"</f>
        <v>573.13779</v>
      </c>
      <c r="B907" s="1" t="s">
        <v>4305</v>
      </c>
      <c r="C907" s="1" t="s">
        <v>2634</v>
      </c>
      <c r="D907" s="1" t="s">
        <v>3399</v>
      </c>
      <c r="E907" s="1" t="s">
        <v>40</v>
      </c>
      <c r="F907" s="1" t="s">
        <v>20</v>
      </c>
      <c r="G907" s="1" t="s">
        <v>22</v>
      </c>
      <c r="H907" s="1" t="s">
        <v>22</v>
      </c>
      <c r="I907" s="1" t="s">
        <v>22</v>
      </c>
      <c r="J907" s="1" t="s">
        <v>19</v>
      </c>
      <c r="K907" s="1" t="s">
        <v>22</v>
      </c>
      <c r="L907" s="1" t="s">
        <v>21</v>
      </c>
      <c r="M907" s="1" t="s">
        <v>22</v>
      </c>
      <c r="N907" s="1" t="s">
        <v>23</v>
      </c>
      <c r="O907" s="1" t="s">
        <v>41</v>
      </c>
      <c r="P907" s="1" t="s">
        <v>26</v>
      </c>
      <c r="Q907" s="1" t="s">
        <v>34</v>
      </c>
      <c r="R907" s="1" t="s">
        <v>26</v>
      </c>
      <c r="S907" s="1" t="s">
        <v>18508</v>
      </c>
      <c r="T907" s="1" t="s">
        <v>38</v>
      </c>
      <c r="U907" s="1" t="s">
        <v>24</v>
      </c>
      <c r="V907" s="1" t="s">
        <v>18502</v>
      </c>
      <c r="W907" s="1" t="s">
        <v>30</v>
      </c>
    </row>
    <row r="908" spans="1:23" x14ac:dyDescent="0.2">
      <c r="A908" s="2" t="str">
        <f>"573.13780"</f>
        <v>573.13780</v>
      </c>
      <c r="B908" s="1" t="s">
        <v>4306</v>
      </c>
      <c r="C908" s="1" t="s">
        <v>2635</v>
      </c>
      <c r="D908" s="1" t="s">
        <v>3399</v>
      </c>
      <c r="E908" s="1" t="s">
        <v>40</v>
      </c>
      <c r="F908" s="1" t="s">
        <v>20</v>
      </c>
      <c r="G908" s="1" t="s">
        <v>41</v>
      </c>
      <c r="H908" s="1" t="s">
        <v>22</v>
      </c>
      <c r="I908" s="1" t="s">
        <v>26</v>
      </c>
      <c r="J908" s="1" t="s">
        <v>22</v>
      </c>
      <c r="K908" s="1" t="s">
        <v>22</v>
      </c>
      <c r="L908" s="1" t="s">
        <v>21</v>
      </c>
      <c r="M908" s="1" t="s">
        <v>22</v>
      </c>
      <c r="N908" s="1" t="s">
        <v>23</v>
      </c>
      <c r="O908" s="1" t="s">
        <v>24</v>
      </c>
      <c r="P908" s="1" t="s">
        <v>26</v>
      </c>
      <c r="Q908" s="1" t="s">
        <v>34</v>
      </c>
      <c r="R908" s="1" t="s">
        <v>26</v>
      </c>
      <c r="S908" s="1" t="s">
        <v>28</v>
      </c>
      <c r="T908" s="1" t="s">
        <v>29</v>
      </c>
      <c r="U908" s="1" t="s">
        <v>24</v>
      </c>
      <c r="V908" s="1" t="s">
        <v>18502</v>
      </c>
      <c r="W908" s="1" t="s">
        <v>18518</v>
      </c>
    </row>
    <row r="909" spans="1:23" x14ac:dyDescent="0.2">
      <c r="A909" s="2" t="str">
        <f>"573.13781"</f>
        <v>573.13781</v>
      </c>
      <c r="B909" s="1" t="s">
        <v>4307</v>
      </c>
      <c r="C909" s="1" t="s">
        <v>2636</v>
      </c>
      <c r="D909" s="1" t="s">
        <v>3399</v>
      </c>
      <c r="E909" s="1" t="s">
        <v>18509</v>
      </c>
      <c r="F909" s="1" t="s">
        <v>20</v>
      </c>
      <c r="G909" s="1" t="s">
        <v>22</v>
      </c>
      <c r="H909" s="1" t="s">
        <v>22</v>
      </c>
      <c r="I909" s="1" t="s">
        <v>26</v>
      </c>
      <c r="J909" s="1" t="s">
        <v>22</v>
      </c>
      <c r="K909" s="1" t="s">
        <v>22</v>
      </c>
      <c r="L909" s="1" t="s">
        <v>21</v>
      </c>
      <c r="M909" s="1" t="s">
        <v>22</v>
      </c>
      <c r="N909" s="1" t="s">
        <v>23</v>
      </c>
      <c r="O909" s="1" t="s">
        <v>41</v>
      </c>
      <c r="P909" s="1" t="s">
        <v>24</v>
      </c>
      <c r="Q909" s="1" t="s">
        <v>34</v>
      </c>
      <c r="R909" s="1" t="s">
        <v>24</v>
      </c>
      <c r="T909" s="1" t="s">
        <v>29</v>
      </c>
      <c r="U909" s="1" t="s">
        <v>18502</v>
      </c>
      <c r="V909" s="1" t="s">
        <v>24</v>
      </c>
      <c r="W909" s="1" t="s">
        <v>30</v>
      </c>
    </row>
    <row r="910" spans="1:23" x14ac:dyDescent="0.2">
      <c r="A910" s="2" t="str">
        <f>"573.13782"</f>
        <v>573.13782</v>
      </c>
      <c r="B910" s="1" t="s">
        <v>4308</v>
      </c>
      <c r="C910" s="1" t="s">
        <v>2637</v>
      </c>
      <c r="D910" s="1" t="s">
        <v>3399</v>
      </c>
      <c r="E910" s="1" t="s">
        <v>40</v>
      </c>
      <c r="F910" s="1" t="s">
        <v>20</v>
      </c>
      <c r="G910" s="1" t="s">
        <v>18506</v>
      </c>
      <c r="H910" s="1" t="s">
        <v>22</v>
      </c>
      <c r="I910" s="1" t="s">
        <v>26</v>
      </c>
      <c r="J910" s="1" t="s">
        <v>18502</v>
      </c>
      <c r="K910" s="1" t="s">
        <v>22</v>
      </c>
      <c r="L910" s="1" t="s">
        <v>21</v>
      </c>
      <c r="M910" s="1" t="s">
        <v>22</v>
      </c>
      <c r="N910" s="1" t="s">
        <v>23</v>
      </c>
      <c r="O910" s="1" t="s">
        <v>41</v>
      </c>
      <c r="P910" s="1" t="s">
        <v>26</v>
      </c>
      <c r="Q910" s="1" t="s">
        <v>34</v>
      </c>
      <c r="R910" s="1" t="s">
        <v>26</v>
      </c>
      <c r="T910" s="1" t="s">
        <v>29</v>
      </c>
      <c r="U910" s="1" t="s">
        <v>18502</v>
      </c>
      <c r="V910" s="1" t="s">
        <v>18502</v>
      </c>
      <c r="W910" s="1" t="s">
        <v>30</v>
      </c>
    </row>
    <row r="911" spans="1:23" x14ac:dyDescent="0.2">
      <c r="A911" s="2" t="str">
        <f>"573.13783"</f>
        <v>573.13783</v>
      </c>
      <c r="B911" s="1" t="s">
        <v>4309</v>
      </c>
      <c r="C911" s="1" t="s">
        <v>2638</v>
      </c>
      <c r="D911" s="1" t="s">
        <v>3399</v>
      </c>
      <c r="E911" s="1" t="s">
        <v>40</v>
      </c>
      <c r="F911" s="1" t="s">
        <v>20</v>
      </c>
      <c r="G911" s="1" t="s">
        <v>22</v>
      </c>
      <c r="H911" s="1" t="s">
        <v>22</v>
      </c>
      <c r="I911" s="1" t="s">
        <v>26</v>
      </c>
      <c r="J911" s="1" t="s">
        <v>22</v>
      </c>
      <c r="K911" s="1" t="s">
        <v>22</v>
      </c>
      <c r="L911" s="1" t="s">
        <v>21</v>
      </c>
      <c r="M911" s="1" t="s">
        <v>22</v>
      </c>
      <c r="N911" s="1" t="s">
        <v>23</v>
      </c>
      <c r="O911" s="1" t="s">
        <v>41</v>
      </c>
      <c r="P911" s="1" t="s">
        <v>24</v>
      </c>
      <c r="Q911" s="1" t="s">
        <v>34</v>
      </c>
      <c r="R911" s="1" t="s">
        <v>24</v>
      </c>
      <c r="T911" s="1" t="s">
        <v>29</v>
      </c>
      <c r="U911" s="1" t="s">
        <v>18506</v>
      </c>
      <c r="V911" s="1" t="s">
        <v>41</v>
      </c>
      <c r="W911" s="1" t="s">
        <v>30</v>
      </c>
    </row>
    <row r="912" spans="1:23" x14ac:dyDescent="0.2">
      <c r="A912" s="2" t="str">
        <f>"573.13784"</f>
        <v>573.13784</v>
      </c>
      <c r="B912" s="1" t="s">
        <v>4310</v>
      </c>
      <c r="C912" s="1" t="s">
        <v>2639</v>
      </c>
      <c r="D912" s="1" t="s">
        <v>3399</v>
      </c>
      <c r="E912" s="1" t="s">
        <v>18509</v>
      </c>
      <c r="F912" s="1" t="s">
        <v>20</v>
      </c>
      <c r="G912" s="1" t="s">
        <v>22</v>
      </c>
      <c r="H912" s="1" t="s">
        <v>22</v>
      </c>
      <c r="I912" s="1" t="s">
        <v>22</v>
      </c>
      <c r="J912" s="1" t="s">
        <v>22</v>
      </c>
      <c r="K912" s="1" t="s">
        <v>22</v>
      </c>
      <c r="L912" s="1" t="s">
        <v>21</v>
      </c>
      <c r="M912" s="1" t="s">
        <v>22</v>
      </c>
      <c r="N912" s="1" t="s">
        <v>23</v>
      </c>
      <c r="O912" s="1" t="s">
        <v>18506</v>
      </c>
      <c r="P912" s="1" t="s">
        <v>24</v>
      </c>
      <c r="Q912" s="1" t="s">
        <v>34</v>
      </c>
      <c r="R912" s="1" t="s">
        <v>24</v>
      </c>
      <c r="S912" s="1" t="s">
        <v>28</v>
      </c>
      <c r="T912" s="1" t="s">
        <v>29</v>
      </c>
      <c r="U912" s="1" t="s">
        <v>18506</v>
      </c>
      <c r="V912" s="1" t="s">
        <v>24</v>
      </c>
      <c r="W912" s="1" t="s">
        <v>30</v>
      </c>
    </row>
    <row r="913" spans="1:23" x14ac:dyDescent="0.2">
      <c r="A913" s="2" t="str">
        <f>"573.13785"</f>
        <v>573.13785</v>
      </c>
      <c r="B913" s="1" t="s">
        <v>4311</v>
      </c>
      <c r="C913" s="1" t="s">
        <v>2640</v>
      </c>
      <c r="D913" s="1" t="s">
        <v>3399</v>
      </c>
      <c r="E913" s="1" t="s">
        <v>40</v>
      </c>
      <c r="F913" s="1" t="s">
        <v>20</v>
      </c>
      <c r="G913" s="1" t="s">
        <v>22</v>
      </c>
      <c r="H913" s="1" t="s">
        <v>22</v>
      </c>
      <c r="I913" s="1" t="s">
        <v>22</v>
      </c>
      <c r="J913" s="1" t="s">
        <v>22</v>
      </c>
      <c r="K913" s="1" t="s">
        <v>22</v>
      </c>
      <c r="L913" s="1" t="s">
        <v>21</v>
      </c>
      <c r="M913" s="1" t="s">
        <v>22</v>
      </c>
      <c r="N913" s="1" t="s">
        <v>23</v>
      </c>
      <c r="O913" s="1" t="s">
        <v>41</v>
      </c>
      <c r="P913" s="1" t="s">
        <v>26</v>
      </c>
      <c r="Q913" s="1" t="s">
        <v>34</v>
      </c>
      <c r="R913" s="1" t="s">
        <v>26</v>
      </c>
      <c r="S913" s="1" t="s">
        <v>28</v>
      </c>
      <c r="T913" s="1" t="s">
        <v>29</v>
      </c>
      <c r="U913" s="1" t="s">
        <v>24</v>
      </c>
      <c r="V913" s="1" t="s">
        <v>41</v>
      </c>
      <c r="W913" s="1" t="s">
        <v>30</v>
      </c>
    </row>
    <row r="914" spans="1:23" x14ac:dyDescent="0.2">
      <c r="A914" s="2" t="str">
        <f>"573.13786"</f>
        <v>573.13786</v>
      </c>
      <c r="B914" s="1" t="s">
        <v>4312</v>
      </c>
      <c r="C914" s="1" t="s">
        <v>2641</v>
      </c>
      <c r="D914" s="1" t="s">
        <v>3399</v>
      </c>
      <c r="E914" s="1" t="s">
        <v>40</v>
      </c>
      <c r="F914" s="1" t="s">
        <v>20</v>
      </c>
      <c r="G914" s="1" t="s">
        <v>22</v>
      </c>
      <c r="H914" s="1" t="s">
        <v>22</v>
      </c>
      <c r="I914" s="1" t="s">
        <v>18510</v>
      </c>
      <c r="J914" s="1" t="s">
        <v>18510</v>
      </c>
      <c r="K914" s="1" t="s">
        <v>22</v>
      </c>
      <c r="L914" s="1" t="s">
        <v>21</v>
      </c>
      <c r="M914" s="1" t="s">
        <v>22</v>
      </c>
      <c r="N914" s="1" t="s">
        <v>23</v>
      </c>
      <c r="O914" s="1" t="s">
        <v>41</v>
      </c>
      <c r="P914" s="1" t="s">
        <v>26</v>
      </c>
      <c r="Q914" s="1" t="s">
        <v>34</v>
      </c>
      <c r="R914" s="1" t="s">
        <v>26</v>
      </c>
      <c r="T914" s="1" t="s">
        <v>29</v>
      </c>
      <c r="U914" s="1" t="s">
        <v>18506</v>
      </c>
      <c r="V914" s="1" t="s">
        <v>24</v>
      </c>
      <c r="W914" s="1" t="s">
        <v>18518</v>
      </c>
    </row>
    <row r="915" spans="1:23" x14ac:dyDescent="0.2">
      <c r="A915" s="2" t="str">
        <f>"573.13787"</f>
        <v>573.13787</v>
      </c>
      <c r="B915" s="1" t="s">
        <v>4313</v>
      </c>
      <c r="C915" s="1" t="s">
        <v>2642</v>
      </c>
      <c r="D915" s="1" t="s">
        <v>3399</v>
      </c>
      <c r="E915" s="1" t="s">
        <v>40</v>
      </c>
      <c r="F915" s="1" t="s">
        <v>20</v>
      </c>
      <c r="G915" s="1" t="s">
        <v>22</v>
      </c>
      <c r="H915" s="1" t="s">
        <v>22</v>
      </c>
      <c r="I915" s="1" t="s">
        <v>22</v>
      </c>
      <c r="J915" s="1" t="s">
        <v>18502</v>
      </c>
      <c r="K915" s="1" t="s">
        <v>18510</v>
      </c>
      <c r="L915" s="1" t="s">
        <v>21</v>
      </c>
      <c r="M915" s="1" t="s">
        <v>22</v>
      </c>
      <c r="N915" s="1" t="s">
        <v>23</v>
      </c>
      <c r="O915" s="1" t="s">
        <v>41</v>
      </c>
      <c r="P915" s="1" t="s">
        <v>26</v>
      </c>
      <c r="Q915" s="1" t="s">
        <v>34</v>
      </c>
      <c r="R915" s="1" t="s">
        <v>26</v>
      </c>
      <c r="T915" s="1" t="s">
        <v>29</v>
      </c>
      <c r="U915" s="1" t="s">
        <v>18506</v>
      </c>
      <c r="V915" s="1" t="s">
        <v>41</v>
      </c>
      <c r="W915" s="1" t="s">
        <v>42</v>
      </c>
    </row>
    <row r="916" spans="1:23" x14ac:dyDescent="0.2">
      <c r="A916" s="2" t="str">
        <f>"573.13788"</f>
        <v>573.13788</v>
      </c>
      <c r="B916" s="1" t="s">
        <v>4314</v>
      </c>
      <c r="C916" s="1" t="s">
        <v>2643</v>
      </c>
      <c r="D916" s="1" t="s">
        <v>3399</v>
      </c>
      <c r="E916" s="1" t="s">
        <v>18510</v>
      </c>
      <c r="F916" s="1" t="s">
        <v>20</v>
      </c>
      <c r="G916" s="1" t="s">
        <v>22</v>
      </c>
      <c r="H916" s="1" t="s">
        <v>22</v>
      </c>
      <c r="I916" s="1" t="s">
        <v>22</v>
      </c>
      <c r="J916" s="1" t="s">
        <v>22</v>
      </c>
      <c r="K916" s="1" t="s">
        <v>22</v>
      </c>
      <c r="L916" s="1" t="s">
        <v>21</v>
      </c>
      <c r="M916" s="1" t="s">
        <v>22</v>
      </c>
      <c r="N916" s="1" t="s">
        <v>23</v>
      </c>
      <c r="O916" s="1" t="s">
        <v>41</v>
      </c>
      <c r="P916" s="1" t="s">
        <v>24</v>
      </c>
      <c r="Q916" s="1" t="s">
        <v>34</v>
      </c>
      <c r="R916" s="1" t="s">
        <v>24</v>
      </c>
      <c r="T916" s="1" t="s">
        <v>29</v>
      </c>
      <c r="U916" s="1" t="s">
        <v>18502</v>
      </c>
      <c r="V916" s="1" t="s">
        <v>18502</v>
      </c>
      <c r="W916" s="1" t="s">
        <v>30</v>
      </c>
    </row>
    <row r="917" spans="1:23" x14ac:dyDescent="0.2">
      <c r="A917" s="2" t="str">
        <f>"573.13789"</f>
        <v>573.13789</v>
      </c>
      <c r="B917" s="1" t="s">
        <v>4315</v>
      </c>
      <c r="C917" s="1" t="s">
        <v>2644</v>
      </c>
      <c r="D917" s="1" t="s">
        <v>3399</v>
      </c>
      <c r="E917" s="1" t="s">
        <v>40</v>
      </c>
      <c r="F917" s="1" t="s">
        <v>20</v>
      </c>
      <c r="G917" s="1" t="s">
        <v>22</v>
      </c>
      <c r="H917" s="1" t="s">
        <v>22</v>
      </c>
      <c r="I917" s="1" t="s">
        <v>18506</v>
      </c>
      <c r="J917" s="1" t="s">
        <v>22</v>
      </c>
      <c r="K917" s="1" t="s">
        <v>22</v>
      </c>
      <c r="L917" s="1" t="s">
        <v>21</v>
      </c>
      <c r="M917" s="1" t="s">
        <v>22</v>
      </c>
      <c r="N917" s="1" t="s">
        <v>23</v>
      </c>
      <c r="O917" s="1" t="s">
        <v>24</v>
      </c>
      <c r="P917" s="1" t="s">
        <v>18505</v>
      </c>
      <c r="Q917" s="1" t="s">
        <v>18506</v>
      </c>
      <c r="R917" s="1" t="s">
        <v>18505</v>
      </c>
      <c r="T917" s="1" t="s">
        <v>29</v>
      </c>
      <c r="U917" s="1" t="s">
        <v>18502</v>
      </c>
      <c r="V917" s="1" t="s">
        <v>24</v>
      </c>
      <c r="W917" s="1" t="s">
        <v>42</v>
      </c>
    </row>
    <row r="918" spans="1:23" x14ac:dyDescent="0.2">
      <c r="A918" s="2" t="str">
        <f>"573.13790"</f>
        <v>573.13790</v>
      </c>
      <c r="B918" s="1" t="s">
        <v>4316</v>
      </c>
      <c r="C918" s="1" t="s">
        <v>2645</v>
      </c>
      <c r="D918" s="1" t="s">
        <v>3399</v>
      </c>
      <c r="E918" s="1" t="s">
        <v>18510</v>
      </c>
      <c r="F918" s="1" t="s">
        <v>20</v>
      </c>
      <c r="G918" s="1" t="s">
        <v>22</v>
      </c>
      <c r="H918" s="1" t="s">
        <v>22</v>
      </c>
      <c r="I918" s="1" t="s">
        <v>22</v>
      </c>
      <c r="J918" s="1" t="s">
        <v>22</v>
      </c>
      <c r="K918" s="1" t="s">
        <v>22</v>
      </c>
      <c r="L918" s="1" t="s">
        <v>21</v>
      </c>
      <c r="M918" s="1" t="s">
        <v>22</v>
      </c>
      <c r="N918" s="1" t="s">
        <v>23</v>
      </c>
      <c r="O918" s="1" t="s">
        <v>41</v>
      </c>
      <c r="P918" s="1" t="s">
        <v>24</v>
      </c>
      <c r="Q918" s="1" t="s">
        <v>34</v>
      </c>
      <c r="R918" s="1" t="s">
        <v>24</v>
      </c>
      <c r="T918" s="1" t="s">
        <v>29</v>
      </c>
      <c r="U918" s="1" t="s">
        <v>18502</v>
      </c>
      <c r="V918" s="1" t="s">
        <v>24</v>
      </c>
      <c r="W918" s="1" t="s">
        <v>30</v>
      </c>
    </row>
    <row r="919" spans="1:23" x14ac:dyDescent="0.2">
      <c r="A919" s="2" t="str">
        <f>"573.13791"</f>
        <v>573.13791</v>
      </c>
      <c r="B919" s="1" t="s">
        <v>4317</v>
      </c>
      <c r="C919" s="1" t="s">
        <v>2646</v>
      </c>
      <c r="D919" s="1" t="s">
        <v>3399</v>
      </c>
      <c r="E919" s="1" t="s">
        <v>40</v>
      </c>
      <c r="F919" s="1" t="s">
        <v>20</v>
      </c>
      <c r="G919" s="1" t="s">
        <v>22</v>
      </c>
      <c r="H919" s="1" t="s">
        <v>22</v>
      </c>
      <c r="I919" s="1" t="s">
        <v>18502</v>
      </c>
      <c r="J919" s="1" t="s">
        <v>19</v>
      </c>
      <c r="K919" s="1" t="s">
        <v>18510</v>
      </c>
      <c r="L919" s="1" t="s">
        <v>21</v>
      </c>
      <c r="M919" s="1" t="s">
        <v>22</v>
      </c>
      <c r="N919" s="1" t="s">
        <v>23</v>
      </c>
      <c r="O919" s="1" t="s">
        <v>24</v>
      </c>
      <c r="P919" s="1" t="s">
        <v>26</v>
      </c>
      <c r="Q919" s="1" t="s">
        <v>34</v>
      </c>
      <c r="R919" s="1" t="s">
        <v>26</v>
      </c>
      <c r="S919" s="1" t="s">
        <v>28</v>
      </c>
      <c r="T919" s="1" t="s">
        <v>37</v>
      </c>
      <c r="U919" s="1" t="s">
        <v>24</v>
      </c>
      <c r="V919" s="1" t="s">
        <v>24</v>
      </c>
      <c r="W919" s="1" t="s">
        <v>30</v>
      </c>
    </row>
    <row r="920" spans="1:23" x14ac:dyDescent="0.2">
      <c r="A920" s="2" t="str">
        <f>"573.13792"</f>
        <v>573.13792</v>
      </c>
      <c r="B920" s="1" t="s">
        <v>4318</v>
      </c>
      <c r="C920" s="1" t="s">
        <v>2647</v>
      </c>
      <c r="D920" s="1" t="s">
        <v>3399</v>
      </c>
      <c r="E920" s="1" t="s">
        <v>40</v>
      </c>
      <c r="F920" s="1" t="s">
        <v>20</v>
      </c>
      <c r="G920" s="1" t="s">
        <v>22</v>
      </c>
      <c r="H920" s="1" t="s">
        <v>22</v>
      </c>
      <c r="I920" s="1" t="s">
        <v>18510</v>
      </c>
      <c r="J920" s="1" t="s">
        <v>19</v>
      </c>
      <c r="K920" s="1" t="s">
        <v>18510</v>
      </c>
      <c r="L920" s="1" t="s">
        <v>21</v>
      </c>
      <c r="M920" s="1" t="s">
        <v>22</v>
      </c>
      <c r="N920" s="1" t="s">
        <v>23</v>
      </c>
      <c r="O920" s="1" t="s">
        <v>24</v>
      </c>
      <c r="P920" s="1" t="s">
        <v>26</v>
      </c>
      <c r="Q920" s="1" t="s">
        <v>26</v>
      </c>
      <c r="R920" s="1" t="s">
        <v>26</v>
      </c>
      <c r="S920" s="1" t="s">
        <v>18508</v>
      </c>
      <c r="T920" s="1" t="s">
        <v>37</v>
      </c>
      <c r="U920" s="1" t="s">
        <v>24</v>
      </c>
      <c r="V920" s="1" t="s">
        <v>24</v>
      </c>
      <c r="W920" s="1" t="s">
        <v>30</v>
      </c>
    </row>
    <row r="921" spans="1:23" x14ac:dyDescent="0.2">
      <c r="A921" s="2" t="str">
        <f>"573.13793"</f>
        <v>573.13793</v>
      </c>
      <c r="B921" s="1" t="s">
        <v>4319</v>
      </c>
      <c r="C921" s="1" t="s">
        <v>2648</v>
      </c>
      <c r="D921" s="1" t="s">
        <v>3399</v>
      </c>
      <c r="E921" s="1" t="s">
        <v>18509</v>
      </c>
      <c r="F921" s="1" t="s">
        <v>20</v>
      </c>
      <c r="G921" s="1" t="s">
        <v>22</v>
      </c>
      <c r="H921" s="1" t="s">
        <v>22</v>
      </c>
      <c r="I921" s="1" t="s">
        <v>22</v>
      </c>
      <c r="J921" s="1" t="s">
        <v>22</v>
      </c>
      <c r="K921" s="1" t="s">
        <v>22</v>
      </c>
      <c r="L921" s="1" t="s">
        <v>21</v>
      </c>
      <c r="M921" s="1" t="s">
        <v>22</v>
      </c>
      <c r="N921" s="1" t="s">
        <v>23</v>
      </c>
      <c r="O921" s="1" t="s">
        <v>18506</v>
      </c>
      <c r="P921" s="1" t="s">
        <v>24</v>
      </c>
      <c r="Q921" s="1" t="s">
        <v>34</v>
      </c>
      <c r="R921" s="1" t="s">
        <v>24</v>
      </c>
      <c r="S921" s="1" t="s">
        <v>28</v>
      </c>
      <c r="T921" s="1" t="s">
        <v>29</v>
      </c>
      <c r="U921" s="1" t="s">
        <v>24</v>
      </c>
      <c r="V921" s="1" t="s">
        <v>24</v>
      </c>
      <c r="W921" s="1" t="s">
        <v>30</v>
      </c>
    </row>
    <row r="922" spans="1:23" x14ac:dyDescent="0.2">
      <c r="A922" s="2" t="str">
        <f>"573.13794"</f>
        <v>573.13794</v>
      </c>
      <c r="B922" s="1" t="s">
        <v>4320</v>
      </c>
      <c r="C922" s="1" t="s">
        <v>2649</v>
      </c>
      <c r="D922" s="1" t="s">
        <v>3399</v>
      </c>
      <c r="E922" s="1" t="s">
        <v>40</v>
      </c>
      <c r="F922" s="1" t="s">
        <v>20</v>
      </c>
      <c r="G922" s="1" t="s">
        <v>22</v>
      </c>
      <c r="H922" s="1" t="s">
        <v>22</v>
      </c>
      <c r="I922" s="1" t="s">
        <v>22</v>
      </c>
      <c r="J922" s="1" t="s">
        <v>18502</v>
      </c>
      <c r="K922" s="1" t="s">
        <v>22</v>
      </c>
      <c r="L922" s="1" t="s">
        <v>21</v>
      </c>
      <c r="M922" s="1" t="s">
        <v>22</v>
      </c>
      <c r="N922" s="1" t="s">
        <v>23</v>
      </c>
      <c r="O922" s="1" t="s">
        <v>41</v>
      </c>
      <c r="P922" s="1" t="s">
        <v>26</v>
      </c>
      <c r="Q922" s="1" t="s">
        <v>26</v>
      </c>
      <c r="R922" s="1" t="s">
        <v>26</v>
      </c>
      <c r="T922" s="1" t="s">
        <v>38</v>
      </c>
      <c r="U922" s="1" t="s">
        <v>24</v>
      </c>
      <c r="V922" s="1" t="s">
        <v>24</v>
      </c>
      <c r="W922" s="1" t="s">
        <v>30</v>
      </c>
    </row>
    <row r="923" spans="1:23" x14ac:dyDescent="0.2">
      <c r="A923" s="2" t="str">
        <f>"573.13795"</f>
        <v>573.13795</v>
      </c>
      <c r="B923" s="1" t="s">
        <v>4321</v>
      </c>
      <c r="C923" s="1" t="s">
        <v>2650</v>
      </c>
      <c r="D923" s="1" t="s">
        <v>3399</v>
      </c>
      <c r="E923" s="1" t="s">
        <v>40</v>
      </c>
      <c r="F923" s="1" t="s">
        <v>20</v>
      </c>
      <c r="G923" s="1" t="s">
        <v>22</v>
      </c>
      <c r="H923" s="1" t="s">
        <v>22</v>
      </c>
      <c r="I923" s="1" t="s">
        <v>22</v>
      </c>
      <c r="J923" s="1" t="s">
        <v>19</v>
      </c>
      <c r="K923" s="1" t="s">
        <v>22</v>
      </c>
      <c r="L923" s="1" t="s">
        <v>21</v>
      </c>
      <c r="M923" s="1" t="s">
        <v>22</v>
      </c>
      <c r="N923" s="1" t="s">
        <v>23</v>
      </c>
      <c r="O923" s="1" t="s">
        <v>18502</v>
      </c>
      <c r="P923" s="1" t="s">
        <v>26</v>
      </c>
      <c r="Q923" s="1" t="s">
        <v>34</v>
      </c>
      <c r="R923" s="1" t="s">
        <v>26</v>
      </c>
      <c r="T923" s="1" t="s">
        <v>29</v>
      </c>
      <c r="U923" s="1" t="s">
        <v>18506</v>
      </c>
      <c r="V923" s="1" t="s">
        <v>18502</v>
      </c>
      <c r="W923" s="1" t="s">
        <v>30</v>
      </c>
    </row>
    <row r="924" spans="1:23" x14ac:dyDescent="0.2">
      <c r="A924" s="2" t="str">
        <f>"573.13796"</f>
        <v>573.13796</v>
      </c>
      <c r="B924" s="1" t="s">
        <v>4322</v>
      </c>
      <c r="C924" s="1" t="s">
        <v>2651</v>
      </c>
      <c r="D924" s="1" t="s">
        <v>3399</v>
      </c>
      <c r="E924" s="1" t="s">
        <v>18509</v>
      </c>
      <c r="F924" s="1" t="s">
        <v>20</v>
      </c>
      <c r="G924" s="1" t="s">
        <v>22</v>
      </c>
      <c r="H924" s="1" t="s">
        <v>22</v>
      </c>
      <c r="I924" s="1" t="s">
        <v>22</v>
      </c>
      <c r="J924" s="1" t="s">
        <v>22</v>
      </c>
      <c r="K924" s="1" t="s">
        <v>22</v>
      </c>
      <c r="L924" s="1" t="s">
        <v>21</v>
      </c>
      <c r="M924" s="1" t="s">
        <v>22</v>
      </c>
      <c r="N924" s="1" t="s">
        <v>23</v>
      </c>
      <c r="O924" s="1" t="s">
        <v>41</v>
      </c>
      <c r="P924" s="1" t="s">
        <v>18502</v>
      </c>
      <c r="Q924" s="1" t="s">
        <v>34</v>
      </c>
      <c r="R924" s="1" t="s">
        <v>24</v>
      </c>
      <c r="S924" s="1" t="s">
        <v>28</v>
      </c>
      <c r="T924" s="1" t="s">
        <v>29</v>
      </c>
      <c r="U924" s="1" t="s">
        <v>18502</v>
      </c>
      <c r="V924" s="1" t="s">
        <v>24</v>
      </c>
      <c r="W924" s="1" t="s">
        <v>30</v>
      </c>
    </row>
    <row r="925" spans="1:23" x14ac:dyDescent="0.2">
      <c r="A925" s="2" t="str">
        <f>"573.13797"</f>
        <v>573.13797</v>
      </c>
      <c r="B925" s="1" t="s">
        <v>4323</v>
      </c>
      <c r="C925" s="1" t="s">
        <v>2652</v>
      </c>
      <c r="D925" s="1" t="s">
        <v>3399</v>
      </c>
      <c r="E925" s="1" t="s">
        <v>18509</v>
      </c>
      <c r="F925" s="1" t="s">
        <v>20</v>
      </c>
      <c r="G925" s="1" t="s">
        <v>22</v>
      </c>
      <c r="H925" s="1" t="s">
        <v>22</v>
      </c>
      <c r="I925" s="1" t="s">
        <v>22</v>
      </c>
      <c r="J925" s="1" t="s">
        <v>22</v>
      </c>
      <c r="K925" s="1" t="s">
        <v>22</v>
      </c>
      <c r="L925" s="1" t="s">
        <v>21</v>
      </c>
      <c r="M925" s="1" t="s">
        <v>22</v>
      </c>
      <c r="N925" s="1" t="s">
        <v>23</v>
      </c>
      <c r="O925" s="1" t="s">
        <v>18506</v>
      </c>
      <c r="P925" s="1" t="s">
        <v>24</v>
      </c>
      <c r="Q925" s="1" t="s">
        <v>34</v>
      </c>
      <c r="R925" s="1" t="s">
        <v>24</v>
      </c>
      <c r="T925" s="1" t="s">
        <v>29</v>
      </c>
      <c r="U925" s="1" t="s">
        <v>18506</v>
      </c>
      <c r="V925" s="1" t="s">
        <v>24</v>
      </c>
      <c r="W925" s="1" t="s">
        <v>30</v>
      </c>
    </row>
    <row r="926" spans="1:23" x14ac:dyDescent="0.2">
      <c r="A926" s="2" t="str">
        <f>"573.13798"</f>
        <v>573.13798</v>
      </c>
      <c r="B926" s="1" t="s">
        <v>4324</v>
      </c>
      <c r="C926" s="1" t="s">
        <v>2653</v>
      </c>
      <c r="D926" s="1" t="s">
        <v>3399</v>
      </c>
      <c r="E926" s="1" t="s">
        <v>18509</v>
      </c>
      <c r="F926" s="1" t="s">
        <v>20</v>
      </c>
      <c r="G926" s="1" t="s">
        <v>22</v>
      </c>
      <c r="H926" s="1" t="s">
        <v>22</v>
      </c>
      <c r="I926" s="1" t="s">
        <v>22</v>
      </c>
      <c r="J926" s="1" t="s">
        <v>22</v>
      </c>
      <c r="K926" s="1" t="s">
        <v>22</v>
      </c>
      <c r="L926" s="1" t="s">
        <v>21</v>
      </c>
      <c r="M926" s="1" t="s">
        <v>22</v>
      </c>
      <c r="N926" s="1" t="s">
        <v>23</v>
      </c>
      <c r="O926" s="1" t="s">
        <v>18506</v>
      </c>
      <c r="P926" s="1" t="s">
        <v>24</v>
      </c>
      <c r="Q926" s="1" t="s">
        <v>34</v>
      </c>
      <c r="R926" s="1" t="s">
        <v>18502</v>
      </c>
      <c r="S926" s="1" t="s">
        <v>28</v>
      </c>
      <c r="T926" s="1" t="s">
        <v>29</v>
      </c>
      <c r="U926" s="1" t="s">
        <v>18506</v>
      </c>
      <c r="V926" s="1" t="s">
        <v>24</v>
      </c>
      <c r="W926" s="1" t="s">
        <v>30</v>
      </c>
    </row>
    <row r="927" spans="1:23" x14ac:dyDescent="0.2">
      <c r="A927" s="2" t="str">
        <f>"573.13799"</f>
        <v>573.13799</v>
      </c>
      <c r="B927" s="1" t="s">
        <v>4325</v>
      </c>
      <c r="C927" s="1" t="s">
        <v>2654</v>
      </c>
      <c r="D927" s="1" t="s">
        <v>3399</v>
      </c>
      <c r="E927" s="1" t="s">
        <v>40</v>
      </c>
      <c r="F927" s="1" t="s">
        <v>20</v>
      </c>
      <c r="G927" s="1" t="s">
        <v>22</v>
      </c>
      <c r="H927" s="1" t="s">
        <v>22</v>
      </c>
      <c r="I927" s="1" t="s">
        <v>22</v>
      </c>
      <c r="J927" s="1" t="s">
        <v>22</v>
      </c>
      <c r="K927" s="1" t="s">
        <v>22</v>
      </c>
      <c r="L927" s="1" t="s">
        <v>21</v>
      </c>
      <c r="M927" s="1" t="s">
        <v>22</v>
      </c>
      <c r="N927" s="1" t="s">
        <v>23</v>
      </c>
      <c r="O927" s="1" t="s">
        <v>24</v>
      </c>
      <c r="P927" s="1" t="s">
        <v>24</v>
      </c>
      <c r="Q927" s="1" t="s">
        <v>34</v>
      </c>
      <c r="R927" s="1" t="s">
        <v>24</v>
      </c>
      <c r="T927" s="1" t="s">
        <v>29</v>
      </c>
      <c r="U927" s="1" t="s">
        <v>18502</v>
      </c>
      <c r="V927" s="1" t="s">
        <v>41</v>
      </c>
      <c r="W927" s="1" t="s">
        <v>30</v>
      </c>
    </row>
    <row r="928" spans="1:23" x14ac:dyDescent="0.2">
      <c r="A928" s="2" t="str">
        <f>"573.13800"</f>
        <v>573.13800</v>
      </c>
      <c r="B928" s="1" t="s">
        <v>4326</v>
      </c>
      <c r="C928" s="1" t="s">
        <v>2655</v>
      </c>
      <c r="D928" s="1" t="s">
        <v>3399</v>
      </c>
      <c r="E928" s="1" t="s">
        <v>40</v>
      </c>
      <c r="F928" s="1" t="s">
        <v>20</v>
      </c>
      <c r="G928" s="1" t="s">
        <v>22</v>
      </c>
      <c r="H928" s="1" t="s">
        <v>22</v>
      </c>
      <c r="I928" s="1" t="s">
        <v>22</v>
      </c>
      <c r="J928" s="1" t="s">
        <v>18510</v>
      </c>
      <c r="K928" s="1" t="s">
        <v>22</v>
      </c>
      <c r="L928" s="1" t="s">
        <v>21</v>
      </c>
      <c r="M928" s="1" t="s">
        <v>22</v>
      </c>
      <c r="N928" s="1" t="s">
        <v>23</v>
      </c>
      <c r="O928" s="1" t="s">
        <v>41</v>
      </c>
      <c r="P928" s="1" t="s">
        <v>26</v>
      </c>
      <c r="Q928" s="1" t="s">
        <v>34</v>
      </c>
      <c r="R928" s="1" t="s">
        <v>26</v>
      </c>
      <c r="S928" s="1" t="s">
        <v>28</v>
      </c>
      <c r="T928" s="1" t="s">
        <v>29</v>
      </c>
      <c r="U928" s="1" t="s">
        <v>18502</v>
      </c>
      <c r="V928" s="1" t="s">
        <v>41</v>
      </c>
      <c r="W928" s="1" t="s">
        <v>42</v>
      </c>
    </row>
    <row r="929" spans="1:23" x14ac:dyDescent="0.2">
      <c r="A929" s="2" t="str">
        <f>"573.13801"</f>
        <v>573.13801</v>
      </c>
      <c r="B929" s="1" t="s">
        <v>4327</v>
      </c>
      <c r="C929" s="1" t="s">
        <v>2656</v>
      </c>
      <c r="D929" s="1" t="s">
        <v>3399</v>
      </c>
      <c r="E929" s="1" t="s">
        <v>40</v>
      </c>
      <c r="F929" s="1" t="s">
        <v>36</v>
      </c>
      <c r="H929" s="1" t="s">
        <v>22</v>
      </c>
      <c r="I929" s="1" t="s">
        <v>18510</v>
      </c>
      <c r="J929" s="1" t="s">
        <v>18510</v>
      </c>
      <c r="K929" s="1" t="s">
        <v>18510</v>
      </c>
      <c r="L929" s="1" t="s">
        <v>21</v>
      </c>
      <c r="M929" s="1" t="s">
        <v>22</v>
      </c>
      <c r="N929" s="1" t="s">
        <v>18507</v>
      </c>
      <c r="O929" s="1" t="s">
        <v>24</v>
      </c>
      <c r="P929" s="1" t="s">
        <v>26</v>
      </c>
      <c r="Q929" s="1" t="s">
        <v>26</v>
      </c>
      <c r="R929" s="1" t="s">
        <v>26</v>
      </c>
      <c r="T929" s="1" t="s">
        <v>18516</v>
      </c>
      <c r="U929" s="1" t="s">
        <v>24</v>
      </c>
      <c r="V929" s="1" t="s">
        <v>18502</v>
      </c>
      <c r="W929" s="1" t="s">
        <v>30</v>
      </c>
    </row>
    <row r="930" spans="1:23" x14ac:dyDescent="0.2">
      <c r="A930" s="2" t="str">
        <f>"573.13802"</f>
        <v>573.13802</v>
      </c>
      <c r="B930" s="1" t="s">
        <v>4328</v>
      </c>
      <c r="C930" s="1" t="s">
        <v>2657</v>
      </c>
      <c r="D930" s="1" t="s">
        <v>3399</v>
      </c>
      <c r="E930" s="1" t="s">
        <v>18509</v>
      </c>
      <c r="F930" s="1" t="s">
        <v>20</v>
      </c>
      <c r="G930" s="1" t="s">
        <v>22</v>
      </c>
      <c r="H930" s="1" t="s">
        <v>22</v>
      </c>
      <c r="I930" s="1" t="s">
        <v>18502</v>
      </c>
      <c r="J930" s="1" t="s">
        <v>18502</v>
      </c>
      <c r="K930" s="1" t="s">
        <v>22</v>
      </c>
      <c r="L930" s="1" t="s">
        <v>21</v>
      </c>
      <c r="M930" s="1" t="s">
        <v>22</v>
      </c>
      <c r="N930" s="1" t="s">
        <v>23</v>
      </c>
      <c r="O930" s="1" t="s">
        <v>18506</v>
      </c>
      <c r="P930" s="1" t="s">
        <v>26</v>
      </c>
      <c r="Q930" s="1" t="s">
        <v>34</v>
      </c>
      <c r="R930" s="1" t="s">
        <v>26</v>
      </c>
      <c r="T930" s="1" t="s">
        <v>39</v>
      </c>
      <c r="U930" s="1" t="s">
        <v>18502</v>
      </c>
      <c r="V930" s="1" t="s">
        <v>24</v>
      </c>
      <c r="W930" s="1" t="s">
        <v>30</v>
      </c>
    </row>
    <row r="931" spans="1:23" x14ac:dyDescent="0.2">
      <c r="A931" s="2" t="str">
        <f>"573.13803"</f>
        <v>573.13803</v>
      </c>
      <c r="B931" s="1" t="s">
        <v>4329</v>
      </c>
      <c r="C931" s="1" t="s">
        <v>2658</v>
      </c>
      <c r="D931" s="1" t="s">
        <v>3399</v>
      </c>
      <c r="E931" s="1" t="s">
        <v>18509</v>
      </c>
      <c r="F931" s="1" t="s">
        <v>20</v>
      </c>
      <c r="G931" s="1" t="s">
        <v>22</v>
      </c>
      <c r="H931" s="1" t="s">
        <v>22</v>
      </c>
      <c r="I931" s="1" t="s">
        <v>18502</v>
      </c>
      <c r="J931" s="1" t="s">
        <v>18510</v>
      </c>
      <c r="K931" s="1" t="s">
        <v>22</v>
      </c>
      <c r="L931" s="1" t="s">
        <v>18509</v>
      </c>
      <c r="M931" s="1" t="s">
        <v>22</v>
      </c>
      <c r="N931" s="1" t="s">
        <v>23</v>
      </c>
      <c r="O931" s="1" t="s">
        <v>18506</v>
      </c>
      <c r="P931" s="1" t="s">
        <v>26</v>
      </c>
      <c r="Q931" s="1" t="s">
        <v>34</v>
      </c>
      <c r="R931" s="1" t="s">
        <v>26</v>
      </c>
      <c r="T931" s="1" t="s">
        <v>18515</v>
      </c>
      <c r="U931" s="1" t="s">
        <v>18502</v>
      </c>
      <c r="V931" s="1" t="s">
        <v>24</v>
      </c>
      <c r="W931" s="1" t="s">
        <v>30</v>
      </c>
    </row>
    <row r="932" spans="1:23" x14ac:dyDescent="0.2">
      <c r="A932" s="2" t="str">
        <f>"573.13804"</f>
        <v>573.13804</v>
      </c>
      <c r="B932" s="1" t="s">
        <v>4330</v>
      </c>
      <c r="C932" s="1" t="s">
        <v>2659</v>
      </c>
      <c r="D932" s="1" t="s">
        <v>3399</v>
      </c>
      <c r="E932" s="1" t="s">
        <v>40</v>
      </c>
      <c r="F932" s="1" t="s">
        <v>20</v>
      </c>
      <c r="G932" s="1" t="s">
        <v>22</v>
      </c>
      <c r="H932" s="1" t="s">
        <v>22</v>
      </c>
      <c r="I932" s="1" t="s">
        <v>26</v>
      </c>
      <c r="J932" s="1" t="s">
        <v>22</v>
      </c>
      <c r="K932" s="1" t="s">
        <v>22</v>
      </c>
      <c r="L932" s="1" t="s">
        <v>21</v>
      </c>
      <c r="M932" s="1" t="s">
        <v>22</v>
      </c>
      <c r="N932" s="1" t="s">
        <v>23</v>
      </c>
      <c r="O932" s="1" t="s">
        <v>24</v>
      </c>
      <c r="P932" s="1" t="s">
        <v>24</v>
      </c>
      <c r="Q932" s="1" t="s">
        <v>34</v>
      </c>
      <c r="R932" s="1" t="s">
        <v>24</v>
      </c>
      <c r="T932" s="1" t="s">
        <v>29</v>
      </c>
      <c r="U932" s="1" t="s">
        <v>24</v>
      </c>
      <c r="V932" s="1" t="s">
        <v>18502</v>
      </c>
      <c r="W932" s="1" t="s">
        <v>18519</v>
      </c>
    </row>
    <row r="933" spans="1:23" x14ac:dyDescent="0.2">
      <c r="A933" s="2" t="str">
        <f>"573.13805"</f>
        <v>573.13805</v>
      </c>
      <c r="B933" s="1" t="s">
        <v>4331</v>
      </c>
      <c r="C933" s="1" t="s">
        <v>2660</v>
      </c>
      <c r="D933" s="1" t="s">
        <v>3399</v>
      </c>
      <c r="E933" s="1" t="s">
        <v>40</v>
      </c>
      <c r="F933" s="1" t="s">
        <v>20</v>
      </c>
      <c r="G933" s="1" t="s">
        <v>18510</v>
      </c>
      <c r="H933" s="1" t="s">
        <v>22</v>
      </c>
      <c r="I933" s="1" t="s">
        <v>22</v>
      </c>
      <c r="K933" s="1" t="s">
        <v>22</v>
      </c>
      <c r="L933" s="1" t="s">
        <v>21</v>
      </c>
      <c r="M933" s="1" t="s">
        <v>22</v>
      </c>
      <c r="N933" s="1" t="s">
        <v>23</v>
      </c>
      <c r="O933" s="1" t="s">
        <v>41</v>
      </c>
      <c r="P933" s="1" t="s">
        <v>26</v>
      </c>
      <c r="Q933" s="1" t="s">
        <v>26</v>
      </c>
      <c r="R933" s="1" t="s">
        <v>26</v>
      </c>
      <c r="S933" s="1" t="s">
        <v>28</v>
      </c>
      <c r="T933" s="1" t="s">
        <v>38</v>
      </c>
      <c r="U933" s="1" t="s">
        <v>24</v>
      </c>
      <c r="V933" s="1" t="s">
        <v>18502</v>
      </c>
      <c r="W933" s="1" t="s">
        <v>30</v>
      </c>
    </row>
    <row r="934" spans="1:23" x14ac:dyDescent="0.2">
      <c r="A934" s="2" t="str">
        <f>"573.13806"</f>
        <v>573.13806</v>
      </c>
      <c r="B934" s="1" t="s">
        <v>4332</v>
      </c>
      <c r="C934" s="1" t="s">
        <v>2661</v>
      </c>
      <c r="D934" s="1" t="s">
        <v>3399</v>
      </c>
      <c r="E934" s="1" t="s">
        <v>18509</v>
      </c>
      <c r="F934" s="1" t="s">
        <v>36</v>
      </c>
      <c r="G934" s="1" t="s">
        <v>22</v>
      </c>
      <c r="H934" s="1" t="s">
        <v>22</v>
      </c>
      <c r="I934" s="1" t="s">
        <v>18506</v>
      </c>
      <c r="K934" s="1" t="s">
        <v>22</v>
      </c>
      <c r="L934" s="1" t="s">
        <v>18509</v>
      </c>
      <c r="M934" s="1" t="s">
        <v>22</v>
      </c>
      <c r="N934" s="1" t="s">
        <v>23</v>
      </c>
      <c r="O934" s="1" t="s">
        <v>18506</v>
      </c>
      <c r="P934" s="1" t="s">
        <v>26</v>
      </c>
      <c r="Q934" s="1" t="s">
        <v>34</v>
      </c>
      <c r="R934" s="1" t="s">
        <v>26</v>
      </c>
      <c r="S934" s="1" t="s">
        <v>28</v>
      </c>
      <c r="T934" s="1" t="s">
        <v>37</v>
      </c>
      <c r="U934" s="1" t="s">
        <v>18506</v>
      </c>
      <c r="V934" s="1" t="s">
        <v>24</v>
      </c>
      <c r="W934" s="1" t="s">
        <v>33</v>
      </c>
    </row>
    <row r="935" spans="1:23" x14ac:dyDescent="0.2">
      <c r="A935" s="2" t="str">
        <f>"573.13807"</f>
        <v>573.13807</v>
      </c>
      <c r="B935" s="1" t="s">
        <v>4333</v>
      </c>
      <c r="C935" s="1" t="s">
        <v>2662</v>
      </c>
      <c r="D935" s="1" t="s">
        <v>3399</v>
      </c>
      <c r="E935" s="1" t="s">
        <v>40</v>
      </c>
      <c r="F935" s="1" t="s">
        <v>20</v>
      </c>
      <c r="G935" s="1" t="s">
        <v>22</v>
      </c>
      <c r="H935" s="1" t="s">
        <v>22</v>
      </c>
      <c r="I935" s="1" t="s">
        <v>22</v>
      </c>
      <c r="J935" s="1" t="s">
        <v>22</v>
      </c>
      <c r="K935" s="1" t="s">
        <v>22</v>
      </c>
      <c r="L935" s="1" t="s">
        <v>21</v>
      </c>
      <c r="M935" s="1" t="s">
        <v>22</v>
      </c>
      <c r="N935" s="1" t="s">
        <v>23</v>
      </c>
      <c r="O935" s="1" t="s">
        <v>24</v>
      </c>
      <c r="P935" s="1" t="s">
        <v>24</v>
      </c>
      <c r="Q935" s="1" t="s">
        <v>34</v>
      </c>
      <c r="R935" s="1" t="s">
        <v>24</v>
      </c>
      <c r="T935" s="1" t="s">
        <v>29</v>
      </c>
      <c r="U935" s="1" t="s">
        <v>24</v>
      </c>
      <c r="V935" s="1" t="s">
        <v>24</v>
      </c>
      <c r="W935" s="1" t="s">
        <v>18519</v>
      </c>
    </row>
    <row r="936" spans="1:23" x14ac:dyDescent="0.2">
      <c r="A936" s="2" t="str">
        <f>"573.13808"</f>
        <v>573.13808</v>
      </c>
      <c r="B936" s="1" t="s">
        <v>4334</v>
      </c>
      <c r="C936" s="1" t="s">
        <v>2663</v>
      </c>
      <c r="D936" s="1" t="s">
        <v>3399</v>
      </c>
      <c r="E936" s="1" t="s">
        <v>18509</v>
      </c>
      <c r="F936" s="1" t="s">
        <v>20</v>
      </c>
      <c r="G936" s="1" t="s">
        <v>22</v>
      </c>
      <c r="H936" s="1" t="s">
        <v>22</v>
      </c>
      <c r="I936" s="1" t="s">
        <v>22</v>
      </c>
      <c r="J936" s="1" t="s">
        <v>22</v>
      </c>
      <c r="K936" s="1" t="s">
        <v>22</v>
      </c>
      <c r="L936" s="1" t="s">
        <v>21</v>
      </c>
      <c r="M936" s="1" t="s">
        <v>22</v>
      </c>
      <c r="N936" s="1" t="s">
        <v>23</v>
      </c>
      <c r="O936" s="1" t="s">
        <v>41</v>
      </c>
      <c r="P936" s="1" t="s">
        <v>18502</v>
      </c>
      <c r="Q936" s="1" t="s">
        <v>34</v>
      </c>
      <c r="R936" s="1" t="s">
        <v>18502</v>
      </c>
      <c r="S936" s="1" t="s">
        <v>28</v>
      </c>
      <c r="T936" s="1" t="s">
        <v>29</v>
      </c>
      <c r="U936" s="1" t="s">
        <v>18506</v>
      </c>
      <c r="V936" s="1" t="s">
        <v>24</v>
      </c>
      <c r="W936" s="1" t="s">
        <v>30</v>
      </c>
    </row>
    <row r="937" spans="1:23" x14ac:dyDescent="0.2">
      <c r="A937" s="2" t="str">
        <f>"573.13809"</f>
        <v>573.13809</v>
      </c>
      <c r="B937" s="1" t="s">
        <v>4335</v>
      </c>
      <c r="C937" s="1" t="s">
        <v>2664</v>
      </c>
      <c r="D937" s="1" t="s">
        <v>3399</v>
      </c>
      <c r="E937" s="1" t="s">
        <v>40</v>
      </c>
      <c r="F937" s="1" t="s">
        <v>20</v>
      </c>
      <c r="G937" s="1" t="s">
        <v>22</v>
      </c>
      <c r="H937" s="1" t="s">
        <v>22</v>
      </c>
      <c r="I937" s="1" t="s">
        <v>18502</v>
      </c>
      <c r="K937" s="1" t="s">
        <v>22</v>
      </c>
      <c r="L937" s="1" t="s">
        <v>21</v>
      </c>
      <c r="M937" s="1" t="s">
        <v>22</v>
      </c>
      <c r="N937" s="1" t="s">
        <v>23</v>
      </c>
      <c r="O937" s="1" t="s">
        <v>24</v>
      </c>
      <c r="P937" s="1" t="s">
        <v>26</v>
      </c>
      <c r="Q937" s="1" t="s">
        <v>34</v>
      </c>
      <c r="R937" s="1" t="s">
        <v>26</v>
      </c>
      <c r="T937" s="1" t="s">
        <v>37</v>
      </c>
      <c r="U937" s="1" t="s">
        <v>24</v>
      </c>
      <c r="V937" s="1" t="s">
        <v>24</v>
      </c>
      <c r="W937" s="1" t="s">
        <v>30</v>
      </c>
    </row>
    <row r="938" spans="1:23" x14ac:dyDescent="0.2">
      <c r="A938" s="2" t="str">
        <f>"573.13810"</f>
        <v>573.13810</v>
      </c>
      <c r="B938" s="1" t="s">
        <v>4336</v>
      </c>
      <c r="C938" s="1" t="s">
        <v>2665</v>
      </c>
      <c r="D938" s="1" t="s">
        <v>3399</v>
      </c>
      <c r="E938" s="1" t="s">
        <v>40</v>
      </c>
      <c r="F938" s="1" t="s">
        <v>20</v>
      </c>
      <c r="G938" s="1" t="s">
        <v>22</v>
      </c>
      <c r="H938" s="1" t="s">
        <v>22</v>
      </c>
      <c r="I938" s="1" t="s">
        <v>22</v>
      </c>
      <c r="K938" s="1" t="s">
        <v>22</v>
      </c>
      <c r="L938" s="1" t="s">
        <v>21</v>
      </c>
      <c r="M938" s="1" t="s">
        <v>22</v>
      </c>
      <c r="N938" s="1" t="s">
        <v>23</v>
      </c>
      <c r="O938" s="1" t="s">
        <v>24</v>
      </c>
      <c r="P938" s="1" t="s">
        <v>26</v>
      </c>
      <c r="Q938" s="1" t="s">
        <v>34</v>
      </c>
      <c r="R938" s="1" t="s">
        <v>26</v>
      </c>
      <c r="S938" s="1" t="s">
        <v>28</v>
      </c>
      <c r="T938" s="1" t="s">
        <v>29</v>
      </c>
      <c r="U938" s="1" t="s">
        <v>18502</v>
      </c>
      <c r="V938" s="1" t="s">
        <v>41</v>
      </c>
      <c r="W938" s="1" t="s">
        <v>30</v>
      </c>
    </row>
    <row r="939" spans="1:23" x14ac:dyDescent="0.2">
      <c r="A939" s="2" t="str">
        <f>"573.13811"</f>
        <v>573.13811</v>
      </c>
      <c r="B939" s="1" t="s">
        <v>4337</v>
      </c>
      <c r="C939" s="1" t="s">
        <v>2666</v>
      </c>
      <c r="D939" s="1" t="s">
        <v>3399</v>
      </c>
      <c r="E939" s="1" t="s">
        <v>40</v>
      </c>
      <c r="F939" s="1" t="s">
        <v>20</v>
      </c>
      <c r="G939" s="1" t="s">
        <v>18506</v>
      </c>
      <c r="H939" s="1" t="s">
        <v>22</v>
      </c>
      <c r="I939" s="1" t="s">
        <v>26</v>
      </c>
      <c r="J939" s="1" t="s">
        <v>22</v>
      </c>
      <c r="K939" s="1" t="s">
        <v>22</v>
      </c>
      <c r="L939" s="1" t="s">
        <v>21</v>
      </c>
      <c r="M939" s="1" t="s">
        <v>22</v>
      </c>
      <c r="N939" s="1" t="s">
        <v>23</v>
      </c>
      <c r="O939" s="1" t="s">
        <v>24</v>
      </c>
      <c r="P939" s="1" t="s">
        <v>24</v>
      </c>
      <c r="Q939" s="1" t="s">
        <v>34</v>
      </c>
      <c r="R939" s="1" t="s">
        <v>24</v>
      </c>
      <c r="S939" s="1" t="s">
        <v>28</v>
      </c>
      <c r="T939" s="1" t="s">
        <v>29</v>
      </c>
      <c r="U939" s="1" t="s">
        <v>18502</v>
      </c>
      <c r="V939" s="1" t="s">
        <v>18502</v>
      </c>
      <c r="W939" s="1" t="s">
        <v>30</v>
      </c>
    </row>
    <row r="940" spans="1:23" x14ac:dyDescent="0.2">
      <c r="A940" s="2" t="str">
        <f>"573.13812"</f>
        <v>573.13812</v>
      </c>
      <c r="B940" s="1" t="s">
        <v>4338</v>
      </c>
      <c r="C940" s="1" t="s">
        <v>2667</v>
      </c>
      <c r="D940" s="1" t="s">
        <v>3399</v>
      </c>
      <c r="E940" s="1" t="s">
        <v>40</v>
      </c>
      <c r="F940" s="1" t="s">
        <v>20</v>
      </c>
      <c r="G940" s="1" t="s">
        <v>22</v>
      </c>
      <c r="H940" s="1" t="s">
        <v>22</v>
      </c>
      <c r="I940" s="1" t="s">
        <v>22</v>
      </c>
      <c r="J940" s="1" t="s">
        <v>22</v>
      </c>
      <c r="K940" s="1" t="s">
        <v>22</v>
      </c>
      <c r="L940" s="1" t="s">
        <v>21</v>
      </c>
      <c r="M940" s="1" t="s">
        <v>22</v>
      </c>
      <c r="N940" s="1" t="s">
        <v>23</v>
      </c>
      <c r="O940" s="1" t="s">
        <v>24</v>
      </c>
      <c r="P940" s="1" t="s">
        <v>24</v>
      </c>
      <c r="Q940" s="1" t="s">
        <v>34</v>
      </c>
      <c r="R940" s="1" t="s">
        <v>24</v>
      </c>
      <c r="T940" s="1" t="s">
        <v>29</v>
      </c>
      <c r="U940" s="1" t="s">
        <v>18502</v>
      </c>
      <c r="V940" s="1" t="s">
        <v>18502</v>
      </c>
      <c r="W940" s="1" t="s">
        <v>30</v>
      </c>
    </row>
    <row r="941" spans="1:23" x14ac:dyDescent="0.2">
      <c r="A941" s="2" t="str">
        <f>"573.13813"</f>
        <v>573.13813</v>
      </c>
      <c r="B941" s="1" t="s">
        <v>4339</v>
      </c>
      <c r="C941" s="1" t="s">
        <v>2668</v>
      </c>
      <c r="D941" s="1" t="s">
        <v>3399</v>
      </c>
      <c r="E941" s="1" t="s">
        <v>40</v>
      </c>
      <c r="F941" s="1" t="s">
        <v>20</v>
      </c>
      <c r="G941" s="1" t="s">
        <v>18510</v>
      </c>
      <c r="H941" s="1" t="s">
        <v>22</v>
      </c>
      <c r="I941" s="1" t="s">
        <v>18510</v>
      </c>
      <c r="J941" s="1" t="s">
        <v>18510</v>
      </c>
      <c r="K941" s="1" t="s">
        <v>22</v>
      </c>
      <c r="L941" s="1" t="s">
        <v>21</v>
      </c>
      <c r="M941" s="1" t="s">
        <v>22</v>
      </c>
      <c r="N941" s="1" t="s">
        <v>23</v>
      </c>
      <c r="O941" s="1" t="s">
        <v>24</v>
      </c>
      <c r="P941" s="1" t="s">
        <v>26</v>
      </c>
      <c r="Q941" s="1" t="s">
        <v>34</v>
      </c>
      <c r="R941" s="1" t="s">
        <v>26</v>
      </c>
      <c r="S941" s="1" t="s">
        <v>28</v>
      </c>
      <c r="T941" s="1" t="s">
        <v>29</v>
      </c>
      <c r="U941" s="1" t="s">
        <v>18502</v>
      </c>
      <c r="V941" s="1" t="s">
        <v>18502</v>
      </c>
      <c r="W941" s="1" t="s">
        <v>42</v>
      </c>
    </row>
    <row r="942" spans="1:23" x14ac:dyDescent="0.2">
      <c r="A942" s="2" t="str">
        <f>"573.13814"</f>
        <v>573.13814</v>
      </c>
      <c r="B942" s="1" t="s">
        <v>4340</v>
      </c>
      <c r="C942" s="1" t="s">
        <v>2669</v>
      </c>
      <c r="D942" s="1" t="s">
        <v>3399</v>
      </c>
      <c r="E942" s="1" t="s">
        <v>40</v>
      </c>
      <c r="F942" s="1" t="s">
        <v>20</v>
      </c>
      <c r="G942" s="1" t="s">
        <v>22</v>
      </c>
      <c r="H942" s="1" t="s">
        <v>22</v>
      </c>
      <c r="I942" s="1" t="s">
        <v>18502</v>
      </c>
      <c r="J942" s="1" t="s">
        <v>19</v>
      </c>
      <c r="K942" s="1" t="s">
        <v>18510</v>
      </c>
      <c r="L942" s="1" t="s">
        <v>21</v>
      </c>
      <c r="M942" s="1" t="s">
        <v>22</v>
      </c>
      <c r="N942" s="1" t="s">
        <v>23</v>
      </c>
      <c r="O942" s="1" t="s">
        <v>24</v>
      </c>
      <c r="P942" s="1" t="s">
        <v>26</v>
      </c>
      <c r="Q942" s="1" t="s">
        <v>34</v>
      </c>
      <c r="R942" s="1" t="s">
        <v>26</v>
      </c>
      <c r="T942" s="1" t="s">
        <v>38</v>
      </c>
      <c r="U942" s="1" t="s">
        <v>41</v>
      </c>
      <c r="V942" s="1" t="s">
        <v>24</v>
      </c>
      <c r="W942" s="1" t="s">
        <v>30</v>
      </c>
    </row>
    <row r="943" spans="1:23" x14ac:dyDescent="0.2">
      <c r="A943" s="2" t="str">
        <f>"573.13815"</f>
        <v>573.13815</v>
      </c>
      <c r="B943" s="1" t="s">
        <v>4341</v>
      </c>
      <c r="C943" s="1" t="s">
        <v>2670</v>
      </c>
      <c r="D943" s="1" t="s">
        <v>3399</v>
      </c>
      <c r="E943" s="1" t="s">
        <v>40</v>
      </c>
      <c r="F943" s="1" t="s">
        <v>20</v>
      </c>
      <c r="G943" s="1" t="s">
        <v>18510</v>
      </c>
      <c r="H943" s="1" t="s">
        <v>22</v>
      </c>
      <c r="I943" s="1" t="s">
        <v>18502</v>
      </c>
      <c r="J943" s="1" t="s">
        <v>19</v>
      </c>
      <c r="K943" s="1" t="s">
        <v>18510</v>
      </c>
      <c r="L943" s="1" t="s">
        <v>21</v>
      </c>
      <c r="M943" s="1" t="s">
        <v>22</v>
      </c>
      <c r="N943" s="1" t="s">
        <v>23</v>
      </c>
      <c r="O943" s="1" t="s">
        <v>41</v>
      </c>
      <c r="P943" s="1" t="s">
        <v>26</v>
      </c>
      <c r="Q943" s="1" t="s">
        <v>26</v>
      </c>
      <c r="R943" s="1" t="s">
        <v>26</v>
      </c>
      <c r="S943" s="1" t="s">
        <v>28</v>
      </c>
      <c r="T943" s="1" t="s">
        <v>38</v>
      </c>
      <c r="U943" s="1" t="s">
        <v>24</v>
      </c>
      <c r="V943" s="1" t="s">
        <v>18502</v>
      </c>
      <c r="W943" s="1" t="s">
        <v>30</v>
      </c>
    </row>
    <row r="944" spans="1:23" x14ac:dyDescent="0.2">
      <c r="A944" s="2" t="str">
        <f>"573.13816"</f>
        <v>573.13816</v>
      </c>
      <c r="B944" s="1" t="s">
        <v>4342</v>
      </c>
      <c r="C944" s="1" t="s">
        <v>2671</v>
      </c>
      <c r="D944" s="1" t="s">
        <v>3399</v>
      </c>
      <c r="E944" s="1" t="s">
        <v>40</v>
      </c>
      <c r="F944" s="1" t="s">
        <v>20</v>
      </c>
      <c r="G944" s="1" t="s">
        <v>22</v>
      </c>
      <c r="H944" s="1" t="s">
        <v>22</v>
      </c>
      <c r="I944" s="1" t="s">
        <v>22</v>
      </c>
      <c r="J944" s="1" t="s">
        <v>22</v>
      </c>
      <c r="K944" s="1" t="s">
        <v>22</v>
      </c>
      <c r="L944" s="1" t="s">
        <v>21</v>
      </c>
      <c r="M944" s="1" t="s">
        <v>22</v>
      </c>
      <c r="N944" s="1" t="s">
        <v>23</v>
      </c>
      <c r="O944" s="1" t="s">
        <v>24</v>
      </c>
      <c r="P944" s="1" t="s">
        <v>24</v>
      </c>
      <c r="Q944" s="1" t="s">
        <v>34</v>
      </c>
      <c r="R944" s="1" t="s">
        <v>24</v>
      </c>
      <c r="S944" s="1" t="s">
        <v>28</v>
      </c>
      <c r="T944" s="1" t="s">
        <v>29</v>
      </c>
      <c r="U944" s="1" t="s">
        <v>24</v>
      </c>
      <c r="V944" s="1" t="s">
        <v>18502</v>
      </c>
      <c r="W944" s="1" t="s">
        <v>30</v>
      </c>
    </row>
    <row r="945" spans="1:23" x14ac:dyDescent="0.2">
      <c r="A945" s="2" t="str">
        <f>"573.13817"</f>
        <v>573.13817</v>
      </c>
      <c r="B945" s="1" t="s">
        <v>4343</v>
      </c>
      <c r="C945" s="1" t="s">
        <v>2672</v>
      </c>
      <c r="D945" s="1" t="s">
        <v>3399</v>
      </c>
      <c r="E945" s="1" t="s">
        <v>40</v>
      </c>
      <c r="F945" s="1" t="s">
        <v>20</v>
      </c>
      <c r="G945" s="1" t="s">
        <v>18510</v>
      </c>
      <c r="H945" s="1" t="s">
        <v>22</v>
      </c>
      <c r="I945" s="1" t="s">
        <v>22</v>
      </c>
      <c r="J945" s="1" t="s">
        <v>19</v>
      </c>
      <c r="K945" s="1" t="s">
        <v>18510</v>
      </c>
      <c r="L945" s="1" t="s">
        <v>21</v>
      </c>
      <c r="M945" s="1" t="s">
        <v>22</v>
      </c>
      <c r="N945" s="1" t="s">
        <v>23</v>
      </c>
      <c r="O945" s="1" t="s">
        <v>41</v>
      </c>
      <c r="P945" s="1" t="s">
        <v>26</v>
      </c>
      <c r="Q945" s="1" t="s">
        <v>26</v>
      </c>
      <c r="R945" s="1" t="s">
        <v>26</v>
      </c>
      <c r="T945" s="1" t="s">
        <v>37</v>
      </c>
      <c r="U945" s="1" t="s">
        <v>24</v>
      </c>
      <c r="V945" s="1" t="s">
        <v>18502</v>
      </c>
      <c r="W945" s="1" t="s">
        <v>30</v>
      </c>
    </row>
    <row r="946" spans="1:23" x14ac:dyDescent="0.2">
      <c r="A946" s="2" t="str">
        <f>"573.13818"</f>
        <v>573.13818</v>
      </c>
      <c r="B946" s="1" t="s">
        <v>4344</v>
      </c>
      <c r="C946" s="1" t="s">
        <v>2673</v>
      </c>
      <c r="D946" s="1" t="s">
        <v>3399</v>
      </c>
      <c r="E946" s="1" t="s">
        <v>40</v>
      </c>
      <c r="F946" s="1" t="s">
        <v>20</v>
      </c>
      <c r="G946" s="1" t="s">
        <v>22</v>
      </c>
      <c r="H946" s="1" t="s">
        <v>22</v>
      </c>
      <c r="I946" s="1" t="s">
        <v>22</v>
      </c>
      <c r="J946" s="1" t="s">
        <v>19</v>
      </c>
      <c r="K946" s="1" t="s">
        <v>22</v>
      </c>
      <c r="L946" s="1" t="s">
        <v>21</v>
      </c>
      <c r="M946" s="1" t="s">
        <v>22</v>
      </c>
      <c r="N946" s="1" t="s">
        <v>23</v>
      </c>
      <c r="O946" s="1" t="s">
        <v>41</v>
      </c>
      <c r="P946" s="1" t="s">
        <v>26</v>
      </c>
      <c r="Q946" s="1" t="s">
        <v>34</v>
      </c>
      <c r="R946" s="1" t="s">
        <v>26</v>
      </c>
      <c r="T946" s="1" t="s">
        <v>18516</v>
      </c>
      <c r="U946" s="1" t="s">
        <v>24</v>
      </c>
      <c r="V946" s="1" t="s">
        <v>18502</v>
      </c>
      <c r="W946" s="1" t="s">
        <v>30</v>
      </c>
    </row>
    <row r="947" spans="1:23" x14ac:dyDescent="0.2">
      <c r="A947" s="2" t="str">
        <f>"573.13819"</f>
        <v>573.13819</v>
      </c>
      <c r="B947" s="1" t="s">
        <v>4345</v>
      </c>
      <c r="C947" s="1" t="s">
        <v>2674</v>
      </c>
      <c r="D947" s="1" t="s">
        <v>3399</v>
      </c>
      <c r="E947" s="1" t="s">
        <v>18510</v>
      </c>
      <c r="F947" s="1" t="s">
        <v>20</v>
      </c>
      <c r="G947" s="1" t="s">
        <v>22</v>
      </c>
      <c r="H947" s="1" t="s">
        <v>22</v>
      </c>
      <c r="I947" s="1" t="s">
        <v>22</v>
      </c>
      <c r="J947" s="1" t="s">
        <v>22</v>
      </c>
      <c r="K947" s="1" t="s">
        <v>22</v>
      </c>
      <c r="L947" s="1" t="s">
        <v>21</v>
      </c>
      <c r="M947" s="1" t="s">
        <v>22</v>
      </c>
      <c r="N947" s="1" t="s">
        <v>23</v>
      </c>
      <c r="O947" s="1" t="s">
        <v>24</v>
      </c>
      <c r="P947" s="1" t="s">
        <v>24</v>
      </c>
      <c r="Q947" s="1" t="s">
        <v>34</v>
      </c>
      <c r="R947" s="1" t="s">
        <v>24</v>
      </c>
      <c r="S947" s="1" t="s">
        <v>28</v>
      </c>
      <c r="T947" s="1" t="s">
        <v>29</v>
      </c>
      <c r="U947" s="1" t="s">
        <v>24</v>
      </c>
      <c r="V947" s="1" t="s">
        <v>24</v>
      </c>
      <c r="W947" s="1" t="s">
        <v>30</v>
      </c>
    </row>
    <row r="948" spans="1:23" x14ac:dyDescent="0.2">
      <c r="A948" s="2" t="str">
        <f>"573.13820"</f>
        <v>573.13820</v>
      </c>
      <c r="B948" s="1" t="s">
        <v>4346</v>
      </c>
      <c r="C948" s="1" t="s">
        <v>2675</v>
      </c>
      <c r="D948" s="1" t="s">
        <v>3399</v>
      </c>
      <c r="E948" s="1" t="s">
        <v>40</v>
      </c>
      <c r="F948" s="1" t="s">
        <v>20</v>
      </c>
      <c r="G948" s="1" t="s">
        <v>22</v>
      </c>
      <c r="H948" s="1" t="s">
        <v>22</v>
      </c>
      <c r="I948" s="1" t="s">
        <v>18510</v>
      </c>
      <c r="J948" s="1" t="s">
        <v>18510</v>
      </c>
      <c r="K948" s="1" t="s">
        <v>22</v>
      </c>
      <c r="L948" s="1" t="s">
        <v>21</v>
      </c>
      <c r="M948" s="1" t="s">
        <v>22</v>
      </c>
      <c r="N948" s="1" t="s">
        <v>23</v>
      </c>
      <c r="O948" s="1" t="s">
        <v>41</v>
      </c>
      <c r="P948" s="1" t="s">
        <v>26</v>
      </c>
      <c r="Q948" s="1" t="s">
        <v>18506</v>
      </c>
      <c r="R948" s="1" t="s">
        <v>26</v>
      </c>
      <c r="S948" s="1" t="s">
        <v>28</v>
      </c>
      <c r="T948" s="1" t="s">
        <v>29</v>
      </c>
      <c r="U948" s="1" t="s">
        <v>18502</v>
      </c>
      <c r="V948" s="1" t="s">
        <v>41</v>
      </c>
      <c r="W948" s="1" t="s">
        <v>30</v>
      </c>
    </row>
    <row r="949" spans="1:23" x14ac:dyDescent="0.2">
      <c r="A949" s="2" t="str">
        <f>"573.13821"</f>
        <v>573.13821</v>
      </c>
      <c r="B949" s="1" t="s">
        <v>4347</v>
      </c>
      <c r="C949" s="1" t="s">
        <v>2676</v>
      </c>
      <c r="D949" s="1" t="s">
        <v>3399</v>
      </c>
      <c r="E949" s="1" t="s">
        <v>40</v>
      </c>
      <c r="F949" s="1" t="s">
        <v>20</v>
      </c>
      <c r="G949" s="1" t="s">
        <v>22</v>
      </c>
      <c r="H949" s="1" t="s">
        <v>22</v>
      </c>
      <c r="I949" s="1" t="s">
        <v>18510</v>
      </c>
      <c r="J949" s="1" t="s">
        <v>18510</v>
      </c>
      <c r="K949" s="1" t="s">
        <v>22</v>
      </c>
      <c r="L949" s="1" t="s">
        <v>21</v>
      </c>
      <c r="M949" s="1" t="s">
        <v>22</v>
      </c>
      <c r="N949" s="1" t="s">
        <v>23</v>
      </c>
      <c r="O949" s="1" t="s">
        <v>41</v>
      </c>
      <c r="P949" s="1" t="s">
        <v>26</v>
      </c>
      <c r="Q949" s="1" t="s">
        <v>34</v>
      </c>
      <c r="R949" s="1" t="s">
        <v>26</v>
      </c>
      <c r="T949" s="1" t="s">
        <v>29</v>
      </c>
      <c r="U949" s="1" t="s">
        <v>18506</v>
      </c>
      <c r="V949" s="1" t="s">
        <v>24</v>
      </c>
      <c r="W949" s="1" t="s">
        <v>18519</v>
      </c>
    </row>
    <row r="950" spans="1:23" x14ac:dyDescent="0.2">
      <c r="A950" s="2" t="str">
        <f>"573.13822"</f>
        <v>573.13822</v>
      </c>
      <c r="B950" s="1" t="s">
        <v>4348</v>
      </c>
      <c r="C950" s="1" t="s">
        <v>2677</v>
      </c>
      <c r="D950" s="1" t="s">
        <v>3399</v>
      </c>
      <c r="E950" s="1" t="s">
        <v>40</v>
      </c>
      <c r="F950" s="1" t="s">
        <v>20</v>
      </c>
      <c r="G950" s="1" t="s">
        <v>22</v>
      </c>
      <c r="H950" s="1" t="s">
        <v>22</v>
      </c>
      <c r="I950" s="1" t="s">
        <v>18510</v>
      </c>
      <c r="J950" s="1" t="s">
        <v>18510</v>
      </c>
      <c r="K950" s="1" t="s">
        <v>22</v>
      </c>
      <c r="L950" s="1" t="s">
        <v>21</v>
      </c>
      <c r="M950" s="1" t="s">
        <v>22</v>
      </c>
      <c r="N950" s="1" t="s">
        <v>23</v>
      </c>
      <c r="O950" s="1" t="s">
        <v>41</v>
      </c>
      <c r="P950" s="1" t="s">
        <v>26</v>
      </c>
      <c r="Q950" s="1" t="s">
        <v>18505</v>
      </c>
      <c r="R950" s="1" t="s">
        <v>26</v>
      </c>
      <c r="S950" s="1" t="s">
        <v>28</v>
      </c>
      <c r="T950" s="1" t="s">
        <v>29</v>
      </c>
      <c r="U950" s="1" t="s">
        <v>18502</v>
      </c>
      <c r="V950" s="1" t="s">
        <v>41</v>
      </c>
      <c r="W950" s="1" t="s">
        <v>30</v>
      </c>
    </row>
    <row r="951" spans="1:23" x14ac:dyDescent="0.2">
      <c r="A951" s="2" t="str">
        <f>"573.13823"</f>
        <v>573.13823</v>
      </c>
      <c r="B951" s="1" t="s">
        <v>4349</v>
      </c>
      <c r="C951" s="1" t="s">
        <v>2678</v>
      </c>
      <c r="D951" s="1" t="s">
        <v>3399</v>
      </c>
      <c r="E951" s="1" t="s">
        <v>40</v>
      </c>
      <c r="F951" s="1" t="s">
        <v>20</v>
      </c>
      <c r="G951" s="1" t="s">
        <v>22</v>
      </c>
      <c r="H951" s="1" t="s">
        <v>22</v>
      </c>
      <c r="I951" s="1" t="s">
        <v>22</v>
      </c>
      <c r="J951" s="1" t="s">
        <v>18502</v>
      </c>
      <c r="K951" s="1" t="s">
        <v>22</v>
      </c>
      <c r="L951" s="1" t="s">
        <v>21</v>
      </c>
      <c r="M951" s="1" t="s">
        <v>22</v>
      </c>
      <c r="N951" s="1" t="s">
        <v>23</v>
      </c>
      <c r="O951" s="1" t="s">
        <v>41</v>
      </c>
      <c r="P951" s="1" t="s">
        <v>26</v>
      </c>
      <c r="Q951" s="1" t="s">
        <v>34</v>
      </c>
      <c r="R951" s="1" t="s">
        <v>26</v>
      </c>
      <c r="T951" s="1" t="s">
        <v>38</v>
      </c>
      <c r="U951" s="1" t="s">
        <v>18506</v>
      </c>
      <c r="V951" s="1" t="s">
        <v>24</v>
      </c>
      <c r="W951" s="1" t="s">
        <v>30</v>
      </c>
    </row>
    <row r="952" spans="1:23" x14ac:dyDescent="0.2">
      <c r="A952" s="2" t="str">
        <f>"573.13824"</f>
        <v>573.13824</v>
      </c>
      <c r="B952" s="1" t="s">
        <v>4350</v>
      </c>
      <c r="C952" s="1" t="s">
        <v>2679</v>
      </c>
      <c r="D952" s="1" t="s">
        <v>3399</v>
      </c>
      <c r="E952" s="1" t="s">
        <v>18509</v>
      </c>
      <c r="F952" s="1" t="s">
        <v>36</v>
      </c>
      <c r="G952" s="1" t="s">
        <v>22</v>
      </c>
      <c r="H952" s="1" t="s">
        <v>22</v>
      </c>
      <c r="I952" s="1" t="s">
        <v>18506</v>
      </c>
      <c r="J952" s="1" t="s">
        <v>18510</v>
      </c>
      <c r="K952" s="1" t="s">
        <v>22</v>
      </c>
      <c r="L952" s="1" t="s">
        <v>18510</v>
      </c>
      <c r="M952" s="1" t="s">
        <v>22</v>
      </c>
      <c r="N952" s="1" t="s">
        <v>23</v>
      </c>
      <c r="O952" s="1" t="s">
        <v>18506</v>
      </c>
      <c r="P952" s="1" t="s">
        <v>26</v>
      </c>
      <c r="Q952" s="1" t="s">
        <v>34</v>
      </c>
      <c r="R952" s="1" t="s">
        <v>26</v>
      </c>
      <c r="S952" s="1" t="s">
        <v>28</v>
      </c>
      <c r="T952" s="1" t="s">
        <v>18515</v>
      </c>
      <c r="U952" s="1" t="s">
        <v>18506</v>
      </c>
      <c r="V952" s="1" t="s">
        <v>24</v>
      </c>
      <c r="W952" s="1" t="s">
        <v>30</v>
      </c>
    </row>
    <row r="953" spans="1:23" x14ac:dyDescent="0.2">
      <c r="A953" s="2" t="str">
        <f>"573.13825"</f>
        <v>573.13825</v>
      </c>
      <c r="B953" s="1" t="s">
        <v>4351</v>
      </c>
      <c r="C953" s="1" t="s">
        <v>2680</v>
      </c>
      <c r="D953" s="1" t="s">
        <v>3399</v>
      </c>
      <c r="E953" s="1" t="s">
        <v>40</v>
      </c>
      <c r="F953" s="1" t="s">
        <v>20</v>
      </c>
      <c r="G953" s="1" t="s">
        <v>22</v>
      </c>
      <c r="H953" s="1" t="s">
        <v>22</v>
      </c>
      <c r="I953" s="1" t="s">
        <v>22</v>
      </c>
      <c r="J953" s="1" t="s">
        <v>18502</v>
      </c>
      <c r="K953" s="1" t="s">
        <v>22</v>
      </c>
      <c r="L953" s="1" t="s">
        <v>21</v>
      </c>
      <c r="M953" s="1" t="s">
        <v>22</v>
      </c>
      <c r="N953" s="1" t="s">
        <v>23</v>
      </c>
      <c r="O953" s="1" t="s">
        <v>41</v>
      </c>
      <c r="P953" s="1" t="s">
        <v>26</v>
      </c>
      <c r="Q953" s="1" t="s">
        <v>26</v>
      </c>
      <c r="R953" s="1" t="s">
        <v>26</v>
      </c>
      <c r="T953" s="1" t="s">
        <v>38</v>
      </c>
      <c r="U953" s="1" t="s">
        <v>24</v>
      </c>
      <c r="V953" s="1" t="s">
        <v>24</v>
      </c>
      <c r="W953" s="1" t="s">
        <v>30</v>
      </c>
    </row>
    <row r="954" spans="1:23" x14ac:dyDescent="0.2">
      <c r="A954" s="2" t="str">
        <f>"573.13826"</f>
        <v>573.13826</v>
      </c>
      <c r="B954" s="1" t="s">
        <v>4352</v>
      </c>
      <c r="C954" s="1" t="s">
        <v>2681</v>
      </c>
      <c r="D954" s="1" t="s">
        <v>3399</v>
      </c>
      <c r="E954" s="1" t="s">
        <v>40</v>
      </c>
      <c r="F954" s="1" t="s">
        <v>20</v>
      </c>
      <c r="G954" s="1" t="s">
        <v>22</v>
      </c>
      <c r="H954" s="1" t="s">
        <v>22</v>
      </c>
      <c r="I954" s="1" t="s">
        <v>22</v>
      </c>
      <c r="J954" s="1" t="s">
        <v>22</v>
      </c>
      <c r="K954" s="1" t="s">
        <v>18510</v>
      </c>
      <c r="L954" s="1" t="s">
        <v>21</v>
      </c>
      <c r="M954" s="1" t="s">
        <v>22</v>
      </c>
      <c r="N954" s="1" t="s">
        <v>23</v>
      </c>
      <c r="O954" s="1" t="s">
        <v>24</v>
      </c>
      <c r="P954" s="1" t="s">
        <v>26</v>
      </c>
      <c r="Q954" s="1" t="s">
        <v>34</v>
      </c>
      <c r="R954" s="1" t="s">
        <v>26</v>
      </c>
      <c r="S954" s="1" t="s">
        <v>28</v>
      </c>
      <c r="T954" s="1" t="s">
        <v>37</v>
      </c>
      <c r="U954" s="1" t="s">
        <v>24</v>
      </c>
      <c r="V954" s="1" t="s">
        <v>24</v>
      </c>
      <c r="W954" s="1" t="s">
        <v>18519</v>
      </c>
    </row>
    <row r="955" spans="1:23" x14ac:dyDescent="0.2">
      <c r="A955" s="2" t="str">
        <f>"573.13827"</f>
        <v>573.13827</v>
      </c>
      <c r="B955" s="1" t="s">
        <v>4353</v>
      </c>
      <c r="C955" s="1" t="s">
        <v>2682</v>
      </c>
      <c r="D955" s="1" t="s">
        <v>3399</v>
      </c>
      <c r="E955" s="1" t="s">
        <v>40</v>
      </c>
      <c r="F955" s="1" t="s">
        <v>20</v>
      </c>
      <c r="G955" s="1" t="s">
        <v>22</v>
      </c>
      <c r="H955" s="1" t="s">
        <v>22</v>
      </c>
      <c r="I955" s="1" t="s">
        <v>22</v>
      </c>
      <c r="J955" s="1" t="s">
        <v>22</v>
      </c>
      <c r="K955" s="1" t="s">
        <v>22</v>
      </c>
      <c r="L955" s="1" t="s">
        <v>21</v>
      </c>
      <c r="M955" s="1" t="s">
        <v>22</v>
      </c>
      <c r="N955" s="1" t="s">
        <v>23</v>
      </c>
      <c r="O955" s="1" t="s">
        <v>24</v>
      </c>
      <c r="P955" s="1" t="s">
        <v>26</v>
      </c>
      <c r="Q955" s="1" t="s">
        <v>34</v>
      </c>
      <c r="R955" s="1" t="s">
        <v>26</v>
      </c>
      <c r="T955" s="1" t="s">
        <v>29</v>
      </c>
      <c r="U955" s="1" t="s">
        <v>24</v>
      </c>
      <c r="V955" s="1" t="s">
        <v>24</v>
      </c>
      <c r="W955" s="1" t="s">
        <v>30</v>
      </c>
    </row>
    <row r="956" spans="1:23" x14ac:dyDescent="0.2">
      <c r="A956" s="2" t="str">
        <f>"573.13828"</f>
        <v>573.13828</v>
      </c>
      <c r="B956" s="1" t="s">
        <v>4354</v>
      </c>
      <c r="C956" s="1" t="s">
        <v>2683</v>
      </c>
      <c r="D956" s="1" t="s">
        <v>3399</v>
      </c>
      <c r="E956" s="1" t="s">
        <v>40</v>
      </c>
      <c r="F956" s="1" t="s">
        <v>20</v>
      </c>
      <c r="G956" s="1" t="s">
        <v>22</v>
      </c>
      <c r="H956" s="1" t="s">
        <v>22</v>
      </c>
      <c r="I956" s="1" t="s">
        <v>22</v>
      </c>
      <c r="J956" s="1" t="s">
        <v>22</v>
      </c>
      <c r="K956" s="1" t="s">
        <v>22</v>
      </c>
      <c r="L956" s="1" t="s">
        <v>21</v>
      </c>
      <c r="M956" s="1" t="s">
        <v>22</v>
      </c>
      <c r="N956" s="1" t="s">
        <v>23</v>
      </c>
      <c r="O956" s="1" t="s">
        <v>24</v>
      </c>
      <c r="P956" s="1" t="s">
        <v>26</v>
      </c>
      <c r="Q956" s="1" t="s">
        <v>34</v>
      </c>
      <c r="R956" s="1" t="s">
        <v>26</v>
      </c>
      <c r="T956" s="1" t="s">
        <v>29</v>
      </c>
      <c r="U956" s="1" t="s">
        <v>24</v>
      </c>
      <c r="V956" s="1" t="s">
        <v>24</v>
      </c>
      <c r="W956" s="1" t="s">
        <v>30</v>
      </c>
    </row>
    <row r="957" spans="1:23" x14ac:dyDescent="0.2">
      <c r="A957" s="2" t="str">
        <f>"573.13829"</f>
        <v>573.13829</v>
      </c>
      <c r="B957" s="1" t="s">
        <v>4355</v>
      </c>
      <c r="C957" s="1" t="s">
        <v>2684</v>
      </c>
      <c r="D957" s="1" t="s">
        <v>3399</v>
      </c>
      <c r="E957" s="1" t="s">
        <v>18509</v>
      </c>
      <c r="F957" s="1" t="s">
        <v>20</v>
      </c>
      <c r="G957" s="1" t="s">
        <v>22</v>
      </c>
      <c r="H957" s="1" t="s">
        <v>22</v>
      </c>
      <c r="I957" s="1" t="s">
        <v>26</v>
      </c>
      <c r="J957" s="1" t="s">
        <v>18502</v>
      </c>
      <c r="K957" s="1" t="s">
        <v>22</v>
      </c>
      <c r="L957" s="1" t="s">
        <v>21</v>
      </c>
      <c r="M957" s="1" t="s">
        <v>22</v>
      </c>
      <c r="N957" s="1" t="s">
        <v>23</v>
      </c>
      <c r="O957" s="1" t="s">
        <v>18506</v>
      </c>
      <c r="P957" s="1" t="s">
        <v>26</v>
      </c>
      <c r="Q957" s="1" t="s">
        <v>34</v>
      </c>
      <c r="R957" s="1" t="s">
        <v>26</v>
      </c>
      <c r="S957" s="1" t="s">
        <v>28</v>
      </c>
      <c r="T957" s="1" t="s">
        <v>29</v>
      </c>
      <c r="U957" s="1" t="s">
        <v>24</v>
      </c>
      <c r="V957" s="1" t="s">
        <v>24</v>
      </c>
      <c r="W957" s="1" t="s">
        <v>30</v>
      </c>
    </row>
    <row r="958" spans="1:23" x14ac:dyDescent="0.2">
      <c r="A958" s="2" t="str">
        <f>"573.13830"</f>
        <v>573.13830</v>
      </c>
      <c r="B958" s="1" t="s">
        <v>4356</v>
      </c>
      <c r="C958" s="1" t="s">
        <v>2685</v>
      </c>
      <c r="D958" s="1" t="s">
        <v>3399</v>
      </c>
      <c r="E958" s="1" t="s">
        <v>40</v>
      </c>
      <c r="F958" s="1" t="s">
        <v>20</v>
      </c>
      <c r="G958" s="1" t="s">
        <v>41</v>
      </c>
      <c r="H958" s="1" t="s">
        <v>22</v>
      </c>
      <c r="I958" s="1" t="s">
        <v>26</v>
      </c>
      <c r="J958" s="1" t="s">
        <v>22</v>
      </c>
      <c r="K958" s="1" t="s">
        <v>22</v>
      </c>
      <c r="L958" s="1" t="s">
        <v>21</v>
      </c>
      <c r="M958" s="1" t="s">
        <v>22</v>
      </c>
      <c r="N958" s="1" t="s">
        <v>23</v>
      </c>
      <c r="O958" s="1" t="s">
        <v>24</v>
      </c>
      <c r="P958" s="1" t="s">
        <v>26</v>
      </c>
      <c r="Q958" s="1" t="s">
        <v>34</v>
      </c>
      <c r="R958" s="1" t="s">
        <v>26</v>
      </c>
      <c r="S958" s="1" t="s">
        <v>28</v>
      </c>
      <c r="T958" s="1" t="s">
        <v>29</v>
      </c>
      <c r="U958" s="1" t="s">
        <v>18506</v>
      </c>
      <c r="V958" s="1" t="s">
        <v>18502</v>
      </c>
      <c r="W958" s="1" t="s">
        <v>30</v>
      </c>
    </row>
    <row r="959" spans="1:23" x14ac:dyDescent="0.2">
      <c r="A959" s="2" t="str">
        <f>"573.13831"</f>
        <v>573.13831</v>
      </c>
      <c r="B959" s="1" t="s">
        <v>4357</v>
      </c>
      <c r="C959" s="1" t="s">
        <v>2686</v>
      </c>
      <c r="D959" s="1" t="s">
        <v>3399</v>
      </c>
      <c r="E959" s="1" t="s">
        <v>40</v>
      </c>
      <c r="F959" s="1" t="s">
        <v>20</v>
      </c>
      <c r="G959" s="1" t="s">
        <v>22</v>
      </c>
      <c r="H959" s="1" t="s">
        <v>22</v>
      </c>
      <c r="I959" s="1" t="s">
        <v>22</v>
      </c>
      <c r="J959" s="1" t="s">
        <v>22</v>
      </c>
      <c r="K959" s="1" t="s">
        <v>22</v>
      </c>
      <c r="L959" s="1" t="s">
        <v>21</v>
      </c>
      <c r="M959" s="1" t="s">
        <v>22</v>
      </c>
      <c r="N959" s="1" t="s">
        <v>23</v>
      </c>
      <c r="O959" s="1" t="s">
        <v>24</v>
      </c>
      <c r="P959" s="1" t="s">
        <v>24</v>
      </c>
      <c r="Q959" s="1" t="s">
        <v>34</v>
      </c>
      <c r="R959" s="1" t="s">
        <v>24</v>
      </c>
      <c r="S959" s="1" t="s">
        <v>28</v>
      </c>
      <c r="T959" s="1" t="s">
        <v>29</v>
      </c>
      <c r="U959" s="1" t="s">
        <v>24</v>
      </c>
      <c r="V959" s="1" t="s">
        <v>41</v>
      </c>
      <c r="W959" s="1" t="s">
        <v>30</v>
      </c>
    </row>
    <row r="960" spans="1:23" x14ac:dyDescent="0.2">
      <c r="A960" s="2" t="str">
        <f>"573.13832"</f>
        <v>573.13832</v>
      </c>
      <c r="B960" s="1" t="s">
        <v>4358</v>
      </c>
      <c r="C960" s="1" t="s">
        <v>2687</v>
      </c>
      <c r="D960" s="1" t="s">
        <v>3399</v>
      </c>
      <c r="E960" s="1" t="s">
        <v>40</v>
      </c>
      <c r="F960" s="1" t="s">
        <v>20</v>
      </c>
      <c r="G960" s="1" t="s">
        <v>22</v>
      </c>
      <c r="H960" s="1" t="s">
        <v>22</v>
      </c>
      <c r="I960" s="1" t="s">
        <v>22</v>
      </c>
      <c r="J960" s="1" t="s">
        <v>19</v>
      </c>
      <c r="K960" s="1" t="s">
        <v>22</v>
      </c>
      <c r="L960" s="1" t="s">
        <v>21</v>
      </c>
      <c r="M960" s="1" t="s">
        <v>22</v>
      </c>
      <c r="N960" s="1" t="s">
        <v>23</v>
      </c>
      <c r="O960" s="1" t="s">
        <v>41</v>
      </c>
      <c r="P960" s="1" t="s">
        <v>26</v>
      </c>
      <c r="Q960" s="1" t="s">
        <v>34</v>
      </c>
      <c r="R960" s="1" t="s">
        <v>26</v>
      </c>
      <c r="S960" s="1" t="s">
        <v>18508</v>
      </c>
      <c r="T960" s="1" t="s">
        <v>37</v>
      </c>
      <c r="U960" s="1" t="s">
        <v>18506</v>
      </c>
      <c r="V960" s="1" t="s">
        <v>41</v>
      </c>
      <c r="W960" s="1" t="s">
        <v>42</v>
      </c>
    </row>
    <row r="961" spans="1:23" x14ac:dyDescent="0.2">
      <c r="A961" s="2" t="str">
        <f>"573.13833"</f>
        <v>573.13833</v>
      </c>
      <c r="B961" s="1" t="s">
        <v>4359</v>
      </c>
      <c r="C961" s="1" t="s">
        <v>2688</v>
      </c>
      <c r="D961" s="1" t="s">
        <v>3399</v>
      </c>
      <c r="E961" s="1" t="s">
        <v>40</v>
      </c>
      <c r="F961" s="1" t="s">
        <v>20</v>
      </c>
      <c r="G961" s="1" t="s">
        <v>18510</v>
      </c>
      <c r="H961" s="1" t="s">
        <v>22</v>
      </c>
      <c r="I961" s="1" t="s">
        <v>18510</v>
      </c>
      <c r="J961" s="1" t="s">
        <v>19</v>
      </c>
      <c r="K961" s="1" t="s">
        <v>22</v>
      </c>
      <c r="L961" s="1" t="s">
        <v>21</v>
      </c>
      <c r="M961" s="1" t="s">
        <v>22</v>
      </c>
      <c r="N961" s="1" t="s">
        <v>23</v>
      </c>
      <c r="O961" s="1" t="s">
        <v>24</v>
      </c>
      <c r="P961" s="1" t="s">
        <v>26</v>
      </c>
      <c r="Q961" s="1" t="s">
        <v>26</v>
      </c>
      <c r="R961" s="1" t="s">
        <v>26</v>
      </c>
      <c r="T961" s="1" t="s">
        <v>37</v>
      </c>
      <c r="U961" s="1" t="s">
        <v>24</v>
      </c>
      <c r="V961" s="1" t="s">
        <v>24</v>
      </c>
      <c r="W961" s="1" t="s">
        <v>30</v>
      </c>
    </row>
    <row r="962" spans="1:23" x14ac:dyDescent="0.2">
      <c r="A962" s="2" t="str">
        <f>"573.13834"</f>
        <v>573.13834</v>
      </c>
      <c r="B962" s="1" t="s">
        <v>4360</v>
      </c>
      <c r="C962" s="1" t="s">
        <v>2689</v>
      </c>
      <c r="D962" s="1" t="s">
        <v>3399</v>
      </c>
      <c r="E962" s="1" t="s">
        <v>40</v>
      </c>
      <c r="F962" s="1" t="s">
        <v>20</v>
      </c>
      <c r="G962" s="1" t="s">
        <v>41</v>
      </c>
      <c r="H962" s="1" t="s">
        <v>22</v>
      </c>
      <c r="I962" s="1" t="s">
        <v>26</v>
      </c>
      <c r="J962" s="1" t="s">
        <v>22</v>
      </c>
      <c r="K962" s="1" t="s">
        <v>18505</v>
      </c>
      <c r="L962" s="1" t="s">
        <v>41</v>
      </c>
      <c r="M962" s="1" t="s">
        <v>18510</v>
      </c>
      <c r="N962" s="1" t="s">
        <v>31</v>
      </c>
      <c r="O962" s="1" t="s">
        <v>41</v>
      </c>
      <c r="P962" s="1" t="s">
        <v>26</v>
      </c>
      <c r="Q962" s="1" t="s">
        <v>26</v>
      </c>
      <c r="R962" s="1" t="s">
        <v>26</v>
      </c>
      <c r="T962" s="1" t="s">
        <v>29</v>
      </c>
      <c r="U962" s="1" t="s">
        <v>24</v>
      </c>
      <c r="V962" s="1" t="s">
        <v>41</v>
      </c>
      <c r="W962" s="1" t="s">
        <v>18518</v>
      </c>
    </row>
    <row r="963" spans="1:23" x14ac:dyDescent="0.2">
      <c r="A963" s="2" t="str">
        <f>"573.13835"</f>
        <v>573.13835</v>
      </c>
      <c r="B963" s="1" t="s">
        <v>4361</v>
      </c>
      <c r="C963" s="1" t="s">
        <v>2690</v>
      </c>
      <c r="D963" s="1" t="s">
        <v>3399</v>
      </c>
      <c r="E963" s="1" t="s">
        <v>40</v>
      </c>
      <c r="F963" s="1" t="s">
        <v>20</v>
      </c>
      <c r="G963" s="1" t="s">
        <v>41</v>
      </c>
      <c r="H963" s="1" t="s">
        <v>22</v>
      </c>
      <c r="I963" s="1" t="s">
        <v>18506</v>
      </c>
      <c r="J963" s="1" t="s">
        <v>19</v>
      </c>
      <c r="K963" s="1" t="s">
        <v>18507</v>
      </c>
      <c r="L963" s="1" t="s">
        <v>21</v>
      </c>
      <c r="M963" s="1" t="s">
        <v>22</v>
      </c>
      <c r="N963" s="1" t="s">
        <v>18505</v>
      </c>
      <c r="O963" s="1" t="s">
        <v>24</v>
      </c>
      <c r="P963" s="1" t="s">
        <v>26</v>
      </c>
      <c r="Q963" s="1" t="s">
        <v>26</v>
      </c>
      <c r="R963" s="1" t="s">
        <v>26</v>
      </c>
      <c r="S963" s="1" t="s">
        <v>18508</v>
      </c>
      <c r="T963" s="1" t="s">
        <v>18516</v>
      </c>
      <c r="U963" s="1" t="s">
        <v>24</v>
      </c>
      <c r="V963" s="1" t="s">
        <v>18502</v>
      </c>
      <c r="W963" s="1" t="s">
        <v>30</v>
      </c>
    </row>
    <row r="964" spans="1:23" x14ac:dyDescent="0.2">
      <c r="A964" s="2" t="str">
        <f>"573.13836"</f>
        <v>573.13836</v>
      </c>
      <c r="B964" s="1" t="s">
        <v>4362</v>
      </c>
      <c r="C964" s="1" t="s">
        <v>2691</v>
      </c>
      <c r="D964" s="1" t="s">
        <v>3399</v>
      </c>
      <c r="E964" s="1" t="s">
        <v>40</v>
      </c>
      <c r="F964" s="1" t="s">
        <v>20</v>
      </c>
      <c r="G964" s="1" t="s">
        <v>18506</v>
      </c>
      <c r="H964" s="1" t="s">
        <v>22</v>
      </c>
      <c r="J964" s="1" t="s">
        <v>22</v>
      </c>
      <c r="K964" s="1" t="s">
        <v>22</v>
      </c>
      <c r="L964" s="1" t="s">
        <v>21</v>
      </c>
      <c r="M964" s="1" t="s">
        <v>22</v>
      </c>
      <c r="N964" s="1" t="s">
        <v>23</v>
      </c>
      <c r="O964" s="1" t="s">
        <v>24</v>
      </c>
      <c r="P964" s="1" t="s">
        <v>24</v>
      </c>
      <c r="Q964" s="1" t="s">
        <v>34</v>
      </c>
      <c r="R964" s="1" t="s">
        <v>24</v>
      </c>
      <c r="S964" s="1" t="s">
        <v>28</v>
      </c>
      <c r="T964" s="1" t="s">
        <v>29</v>
      </c>
      <c r="U964" s="1" t="s">
        <v>18506</v>
      </c>
      <c r="V964" s="1" t="s">
        <v>41</v>
      </c>
      <c r="W964" s="1" t="s">
        <v>30</v>
      </c>
    </row>
    <row r="965" spans="1:23" x14ac:dyDescent="0.2">
      <c r="A965" s="2" t="str">
        <f>"573.13838"</f>
        <v>573.13838</v>
      </c>
      <c r="B965" s="1" t="s">
        <v>4363</v>
      </c>
      <c r="C965" s="1" t="s">
        <v>2692</v>
      </c>
      <c r="D965" s="1" t="s">
        <v>3399</v>
      </c>
      <c r="E965" s="1" t="s">
        <v>18509</v>
      </c>
      <c r="F965" s="1" t="s">
        <v>36</v>
      </c>
      <c r="G965" s="1" t="s">
        <v>22</v>
      </c>
      <c r="H965" s="1" t="s">
        <v>22</v>
      </c>
      <c r="I965" s="1" t="s">
        <v>18505</v>
      </c>
      <c r="J965" s="1" t="s">
        <v>18502</v>
      </c>
      <c r="K965" s="1" t="s">
        <v>22</v>
      </c>
      <c r="L965" s="1" t="s">
        <v>18510</v>
      </c>
      <c r="M965" s="1" t="s">
        <v>22</v>
      </c>
      <c r="N965" s="1" t="s">
        <v>23</v>
      </c>
      <c r="O965" s="1" t="s">
        <v>41</v>
      </c>
      <c r="P965" s="1" t="s">
        <v>26</v>
      </c>
      <c r="Q965" s="1" t="s">
        <v>34</v>
      </c>
      <c r="R965" s="1" t="s">
        <v>26</v>
      </c>
      <c r="S965" s="1" t="s">
        <v>28</v>
      </c>
      <c r="T965" s="1" t="s">
        <v>38</v>
      </c>
      <c r="U965" s="1" t="s">
        <v>18506</v>
      </c>
      <c r="V965" s="1" t="s">
        <v>24</v>
      </c>
      <c r="W965" s="1" t="s">
        <v>30</v>
      </c>
    </row>
    <row r="966" spans="1:23" x14ac:dyDescent="0.2">
      <c r="A966" s="2" t="str">
        <f>"573.13839"</f>
        <v>573.13839</v>
      </c>
      <c r="B966" s="1" t="s">
        <v>4364</v>
      </c>
      <c r="C966" s="1" t="s">
        <v>2693</v>
      </c>
      <c r="D966" s="1" t="s">
        <v>3399</v>
      </c>
      <c r="E966" s="1" t="s">
        <v>40</v>
      </c>
      <c r="F966" s="1" t="s">
        <v>20</v>
      </c>
      <c r="G966" s="1" t="s">
        <v>22</v>
      </c>
      <c r="H966" s="1" t="s">
        <v>22</v>
      </c>
      <c r="I966" s="1" t="s">
        <v>22</v>
      </c>
      <c r="J966" s="1" t="s">
        <v>18502</v>
      </c>
      <c r="K966" s="1" t="s">
        <v>22</v>
      </c>
      <c r="L966" s="1" t="s">
        <v>21</v>
      </c>
      <c r="M966" s="1" t="s">
        <v>22</v>
      </c>
      <c r="N966" s="1" t="s">
        <v>23</v>
      </c>
      <c r="O966" s="1" t="s">
        <v>41</v>
      </c>
      <c r="P966" s="1" t="s">
        <v>26</v>
      </c>
      <c r="Q966" s="1" t="s">
        <v>34</v>
      </c>
      <c r="R966" s="1" t="s">
        <v>26</v>
      </c>
      <c r="T966" s="1" t="s">
        <v>29</v>
      </c>
      <c r="U966" s="1" t="s">
        <v>24</v>
      </c>
      <c r="V966" s="1" t="s">
        <v>18502</v>
      </c>
      <c r="W966" s="1" t="s">
        <v>30</v>
      </c>
    </row>
    <row r="967" spans="1:23" x14ac:dyDescent="0.2">
      <c r="A967" s="2" t="str">
        <f>"573.13840"</f>
        <v>573.13840</v>
      </c>
      <c r="B967" s="1" t="s">
        <v>4365</v>
      </c>
      <c r="C967" s="1" t="s">
        <v>2694</v>
      </c>
      <c r="D967" s="1" t="s">
        <v>3399</v>
      </c>
      <c r="E967" s="1" t="s">
        <v>18509</v>
      </c>
      <c r="F967" s="1" t="s">
        <v>20</v>
      </c>
      <c r="G967" s="1" t="s">
        <v>22</v>
      </c>
      <c r="H967" s="1" t="s">
        <v>22</v>
      </c>
      <c r="I967" s="1" t="s">
        <v>22</v>
      </c>
      <c r="J967" s="1" t="s">
        <v>18510</v>
      </c>
      <c r="K967" s="1" t="s">
        <v>22</v>
      </c>
      <c r="L967" s="1" t="s">
        <v>21</v>
      </c>
      <c r="M967" s="1" t="s">
        <v>22</v>
      </c>
      <c r="N967" s="1" t="s">
        <v>23</v>
      </c>
      <c r="O967" s="1" t="s">
        <v>18506</v>
      </c>
      <c r="P967" s="1" t="s">
        <v>18506</v>
      </c>
      <c r="Q967" s="1" t="s">
        <v>34</v>
      </c>
      <c r="R967" s="1" t="s">
        <v>26</v>
      </c>
      <c r="S967" s="1" t="s">
        <v>28</v>
      </c>
      <c r="T967" s="1" t="s">
        <v>29</v>
      </c>
      <c r="U967" s="1" t="s">
        <v>41</v>
      </c>
      <c r="V967" s="1" t="s">
        <v>24</v>
      </c>
      <c r="W967" s="1" t="s">
        <v>30</v>
      </c>
    </row>
    <row r="968" spans="1:23" x14ac:dyDescent="0.2">
      <c r="A968" s="2" t="str">
        <f>"573.13841"</f>
        <v>573.13841</v>
      </c>
      <c r="B968" s="1" t="s">
        <v>4366</v>
      </c>
      <c r="C968" s="1" t="s">
        <v>2695</v>
      </c>
      <c r="D968" s="1" t="s">
        <v>3399</v>
      </c>
      <c r="E968" s="1" t="s">
        <v>40</v>
      </c>
      <c r="G968" s="1" t="s">
        <v>22</v>
      </c>
      <c r="H968" s="1" t="s">
        <v>22</v>
      </c>
      <c r="J968" s="1" t="s">
        <v>19</v>
      </c>
      <c r="K968" s="1" t="s">
        <v>22</v>
      </c>
      <c r="L968" s="1" t="s">
        <v>21</v>
      </c>
      <c r="M968" s="1" t="s">
        <v>22</v>
      </c>
      <c r="N968" s="1" t="s">
        <v>23</v>
      </c>
      <c r="O968" s="1" t="s">
        <v>24</v>
      </c>
      <c r="P968" s="1" t="s">
        <v>26</v>
      </c>
      <c r="Q968" s="1" t="s">
        <v>26</v>
      </c>
      <c r="R968" s="1" t="s">
        <v>26</v>
      </c>
      <c r="S968" s="1" t="s">
        <v>18508</v>
      </c>
      <c r="T968" s="1" t="s">
        <v>37</v>
      </c>
      <c r="U968" s="1" t="s">
        <v>24</v>
      </c>
      <c r="V968" s="1" t="s">
        <v>24</v>
      </c>
      <c r="W968" s="1" t="s">
        <v>30</v>
      </c>
    </row>
    <row r="969" spans="1:23" x14ac:dyDescent="0.2">
      <c r="A969" s="2" t="str">
        <f>"573.13842"</f>
        <v>573.13842</v>
      </c>
      <c r="B969" s="1" t="s">
        <v>4367</v>
      </c>
      <c r="C969" s="1" t="s">
        <v>2696</v>
      </c>
      <c r="D969" s="1" t="s">
        <v>3399</v>
      </c>
      <c r="E969" s="1" t="s">
        <v>18510</v>
      </c>
      <c r="F969" s="1" t="s">
        <v>20</v>
      </c>
      <c r="G969" s="1" t="s">
        <v>22</v>
      </c>
      <c r="H969" s="1" t="s">
        <v>22</v>
      </c>
      <c r="I969" s="1" t="s">
        <v>22</v>
      </c>
      <c r="J969" s="1" t="s">
        <v>22</v>
      </c>
      <c r="K969" s="1" t="s">
        <v>22</v>
      </c>
      <c r="L969" s="1" t="s">
        <v>21</v>
      </c>
      <c r="M969" s="1" t="s">
        <v>22</v>
      </c>
      <c r="N969" s="1" t="s">
        <v>23</v>
      </c>
      <c r="O969" s="1" t="s">
        <v>41</v>
      </c>
      <c r="P969" s="1" t="s">
        <v>24</v>
      </c>
      <c r="Q969" s="1" t="s">
        <v>34</v>
      </c>
      <c r="R969" s="1" t="s">
        <v>24</v>
      </c>
      <c r="T969" s="1" t="s">
        <v>29</v>
      </c>
      <c r="U969" s="1" t="s">
        <v>18502</v>
      </c>
      <c r="V969" s="1" t="s">
        <v>24</v>
      </c>
      <c r="W969" s="1" t="s">
        <v>30</v>
      </c>
    </row>
    <row r="970" spans="1:23" x14ac:dyDescent="0.2">
      <c r="A970" s="2" t="str">
        <f>"573.13843"</f>
        <v>573.13843</v>
      </c>
      <c r="B970" s="1" t="s">
        <v>4368</v>
      </c>
      <c r="C970" s="1" t="s">
        <v>2697</v>
      </c>
      <c r="D970" s="1" t="s">
        <v>3399</v>
      </c>
      <c r="E970" s="1" t="s">
        <v>40</v>
      </c>
      <c r="F970" s="1" t="s">
        <v>20</v>
      </c>
      <c r="G970" s="1" t="s">
        <v>18510</v>
      </c>
      <c r="H970" s="1" t="s">
        <v>22</v>
      </c>
      <c r="I970" s="1" t="s">
        <v>22</v>
      </c>
      <c r="J970" s="1" t="s">
        <v>19</v>
      </c>
      <c r="K970" s="1" t="s">
        <v>22</v>
      </c>
      <c r="L970" s="1" t="s">
        <v>21</v>
      </c>
      <c r="M970" s="1" t="s">
        <v>22</v>
      </c>
      <c r="N970" s="1" t="s">
        <v>18505</v>
      </c>
      <c r="O970" s="1" t="s">
        <v>41</v>
      </c>
      <c r="P970" s="1" t="s">
        <v>26</v>
      </c>
      <c r="Q970" s="1" t="s">
        <v>18505</v>
      </c>
      <c r="R970" s="1" t="s">
        <v>26</v>
      </c>
      <c r="S970" s="1" t="s">
        <v>18508</v>
      </c>
      <c r="T970" s="1" t="s">
        <v>18515</v>
      </c>
      <c r="U970" s="1" t="s">
        <v>24</v>
      </c>
      <c r="V970" s="1" t="s">
        <v>41</v>
      </c>
      <c r="W970" s="1" t="s">
        <v>30</v>
      </c>
    </row>
    <row r="971" spans="1:23" x14ac:dyDescent="0.2">
      <c r="A971" s="2" t="str">
        <f>"573.13844"</f>
        <v>573.13844</v>
      </c>
      <c r="B971" s="1" t="s">
        <v>4369</v>
      </c>
      <c r="C971" s="1" t="s">
        <v>2698</v>
      </c>
      <c r="D971" s="1" t="s">
        <v>3399</v>
      </c>
      <c r="E971" s="1" t="s">
        <v>40</v>
      </c>
      <c r="F971" s="1" t="s">
        <v>20</v>
      </c>
      <c r="G971" s="1" t="s">
        <v>41</v>
      </c>
      <c r="H971" s="1" t="s">
        <v>22</v>
      </c>
      <c r="I971" s="1" t="s">
        <v>18505</v>
      </c>
      <c r="J971" s="1" t="s">
        <v>22</v>
      </c>
      <c r="K971" s="1" t="s">
        <v>18510</v>
      </c>
      <c r="L971" s="1" t="s">
        <v>41</v>
      </c>
      <c r="M971" s="1" t="s">
        <v>22</v>
      </c>
      <c r="N971" s="1" t="s">
        <v>31</v>
      </c>
      <c r="O971" s="1" t="s">
        <v>41</v>
      </c>
      <c r="P971" s="1" t="s">
        <v>26</v>
      </c>
      <c r="Q971" s="1" t="s">
        <v>26</v>
      </c>
      <c r="R971" s="1" t="s">
        <v>26</v>
      </c>
      <c r="T971" s="1" t="s">
        <v>29</v>
      </c>
      <c r="U971" s="1" t="s">
        <v>24</v>
      </c>
      <c r="V971" s="1" t="s">
        <v>41</v>
      </c>
      <c r="W971" s="1" t="s">
        <v>30</v>
      </c>
    </row>
    <row r="972" spans="1:23" x14ac:dyDescent="0.2">
      <c r="A972" s="2" t="str">
        <f>"573.13845"</f>
        <v>573.13845</v>
      </c>
      <c r="B972" s="1" t="s">
        <v>4370</v>
      </c>
      <c r="C972" s="1" t="s">
        <v>2699</v>
      </c>
      <c r="D972" s="1" t="s">
        <v>3399</v>
      </c>
      <c r="E972" s="1" t="s">
        <v>40</v>
      </c>
      <c r="F972" s="1" t="s">
        <v>20</v>
      </c>
      <c r="G972" s="1" t="s">
        <v>41</v>
      </c>
      <c r="H972" s="1" t="s">
        <v>22</v>
      </c>
      <c r="I972" s="1" t="s">
        <v>18505</v>
      </c>
      <c r="J972" s="1" t="s">
        <v>22</v>
      </c>
      <c r="K972" s="1" t="s">
        <v>18510</v>
      </c>
      <c r="L972" s="1" t="s">
        <v>41</v>
      </c>
      <c r="M972" s="1" t="s">
        <v>22</v>
      </c>
      <c r="N972" s="1" t="s">
        <v>31</v>
      </c>
      <c r="O972" s="1" t="s">
        <v>41</v>
      </c>
      <c r="P972" s="1" t="s">
        <v>26</v>
      </c>
      <c r="Q972" s="1" t="s">
        <v>26</v>
      </c>
      <c r="R972" s="1" t="s">
        <v>26</v>
      </c>
      <c r="T972" s="1" t="s">
        <v>29</v>
      </c>
      <c r="U972" s="1" t="s">
        <v>24</v>
      </c>
      <c r="V972" s="1" t="s">
        <v>41</v>
      </c>
      <c r="W972" s="1" t="s">
        <v>30</v>
      </c>
    </row>
    <row r="973" spans="1:23" x14ac:dyDescent="0.2">
      <c r="A973" s="2" t="str">
        <f>"573.13846"</f>
        <v>573.13846</v>
      </c>
      <c r="B973" s="1" t="s">
        <v>4371</v>
      </c>
      <c r="C973" s="1" t="s">
        <v>2700</v>
      </c>
      <c r="D973" s="1" t="s">
        <v>3399</v>
      </c>
      <c r="E973" s="1" t="s">
        <v>40</v>
      </c>
      <c r="F973" s="1" t="s">
        <v>20</v>
      </c>
      <c r="G973" s="1" t="s">
        <v>22</v>
      </c>
      <c r="H973" s="1" t="s">
        <v>22</v>
      </c>
      <c r="I973" s="1" t="s">
        <v>22</v>
      </c>
      <c r="J973" s="1" t="s">
        <v>22</v>
      </c>
      <c r="K973" s="1" t="s">
        <v>22</v>
      </c>
      <c r="L973" s="1" t="s">
        <v>21</v>
      </c>
      <c r="M973" s="1" t="s">
        <v>22</v>
      </c>
      <c r="N973" s="1" t="s">
        <v>23</v>
      </c>
      <c r="O973" s="1" t="s">
        <v>41</v>
      </c>
      <c r="P973" s="1" t="s">
        <v>24</v>
      </c>
      <c r="Q973" s="1" t="s">
        <v>34</v>
      </c>
      <c r="R973" s="1" t="s">
        <v>24</v>
      </c>
      <c r="S973" s="1" t="s">
        <v>28</v>
      </c>
      <c r="T973" s="1" t="s">
        <v>29</v>
      </c>
      <c r="U973" s="1" t="s">
        <v>18506</v>
      </c>
      <c r="V973" s="1" t="s">
        <v>41</v>
      </c>
      <c r="W973" s="1" t="s">
        <v>30</v>
      </c>
    </row>
    <row r="974" spans="1:23" x14ac:dyDescent="0.2">
      <c r="A974" s="2" t="str">
        <f>"573.13847"</f>
        <v>573.13847</v>
      </c>
      <c r="B974" s="1" t="s">
        <v>4372</v>
      </c>
      <c r="C974" s="1" t="s">
        <v>2701</v>
      </c>
      <c r="D974" s="1" t="s">
        <v>3399</v>
      </c>
      <c r="E974" s="1" t="s">
        <v>18510</v>
      </c>
      <c r="F974" s="1" t="s">
        <v>20</v>
      </c>
      <c r="G974" s="1" t="s">
        <v>22</v>
      </c>
      <c r="H974" s="1" t="s">
        <v>22</v>
      </c>
      <c r="I974" s="1" t="s">
        <v>22</v>
      </c>
      <c r="J974" s="1" t="s">
        <v>22</v>
      </c>
      <c r="K974" s="1" t="s">
        <v>22</v>
      </c>
      <c r="L974" s="1" t="s">
        <v>21</v>
      </c>
      <c r="M974" s="1" t="s">
        <v>22</v>
      </c>
      <c r="N974" s="1" t="s">
        <v>23</v>
      </c>
      <c r="O974" s="1" t="s">
        <v>41</v>
      </c>
      <c r="P974" s="1" t="s">
        <v>24</v>
      </c>
      <c r="Q974" s="1" t="s">
        <v>34</v>
      </c>
      <c r="R974" s="1" t="s">
        <v>24</v>
      </c>
      <c r="T974" s="1" t="s">
        <v>29</v>
      </c>
      <c r="U974" s="1" t="s">
        <v>24</v>
      </c>
      <c r="V974" s="1" t="s">
        <v>24</v>
      </c>
      <c r="W974" s="1" t="s">
        <v>30</v>
      </c>
    </row>
    <row r="975" spans="1:23" x14ac:dyDescent="0.2">
      <c r="A975" s="2" t="str">
        <f>"573.13848"</f>
        <v>573.13848</v>
      </c>
      <c r="B975" s="1" t="s">
        <v>4373</v>
      </c>
      <c r="C975" s="1" t="s">
        <v>2702</v>
      </c>
      <c r="D975" s="1" t="s">
        <v>3399</v>
      </c>
      <c r="E975" s="1" t="s">
        <v>40</v>
      </c>
      <c r="F975" s="1" t="s">
        <v>20</v>
      </c>
      <c r="G975" s="1" t="s">
        <v>22</v>
      </c>
      <c r="H975" s="1" t="s">
        <v>22</v>
      </c>
      <c r="I975" s="1" t="s">
        <v>18510</v>
      </c>
      <c r="J975" s="1" t="s">
        <v>19</v>
      </c>
      <c r="K975" s="1" t="s">
        <v>22</v>
      </c>
      <c r="L975" s="1" t="s">
        <v>21</v>
      </c>
      <c r="M975" s="1" t="s">
        <v>22</v>
      </c>
      <c r="N975" s="1" t="s">
        <v>23</v>
      </c>
      <c r="O975" s="1" t="s">
        <v>41</v>
      </c>
      <c r="P975" s="1" t="s">
        <v>26</v>
      </c>
      <c r="Q975" s="1" t="s">
        <v>26</v>
      </c>
      <c r="R975" s="1" t="s">
        <v>26</v>
      </c>
      <c r="S975" s="1" t="s">
        <v>28</v>
      </c>
      <c r="T975" s="1" t="s">
        <v>39</v>
      </c>
      <c r="U975" s="1" t="s">
        <v>41</v>
      </c>
      <c r="V975" s="1" t="s">
        <v>24</v>
      </c>
      <c r="W975" s="1" t="s">
        <v>30</v>
      </c>
    </row>
    <row r="976" spans="1:23" x14ac:dyDescent="0.2">
      <c r="A976" s="2" t="str">
        <f>"573.13849"</f>
        <v>573.13849</v>
      </c>
      <c r="B976" s="1" t="s">
        <v>4374</v>
      </c>
      <c r="C976" s="1" t="s">
        <v>2703</v>
      </c>
      <c r="D976" s="1" t="s">
        <v>3399</v>
      </c>
      <c r="E976" s="1" t="s">
        <v>21</v>
      </c>
      <c r="F976" s="1" t="s">
        <v>20</v>
      </c>
      <c r="G976" s="1" t="s">
        <v>22</v>
      </c>
      <c r="H976" s="1" t="s">
        <v>22</v>
      </c>
      <c r="I976" s="1" t="s">
        <v>18510</v>
      </c>
      <c r="J976" s="1" t="s">
        <v>22</v>
      </c>
      <c r="K976" s="1" t="s">
        <v>22</v>
      </c>
      <c r="L976" s="1" t="s">
        <v>21</v>
      </c>
      <c r="M976" s="1" t="s">
        <v>22</v>
      </c>
      <c r="N976" s="1" t="s">
        <v>23</v>
      </c>
      <c r="O976" s="1" t="s">
        <v>18506</v>
      </c>
      <c r="P976" s="1" t="s">
        <v>18502</v>
      </c>
      <c r="Q976" s="1" t="s">
        <v>34</v>
      </c>
      <c r="R976" s="1" t="s">
        <v>18502</v>
      </c>
      <c r="S976" s="1" t="s">
        <v>28</v>
      </c>
      <c r="T976" s="1" t="s">
        <v>29</v>
      </c>
      <c r="U976" s="1" t="s">
        <v>18506</v>
      </c>
      <c r="V976" s="1" t="s">
        <v>24</v>
      </c>
      <c r="W976" s="1" t="s">
        <v>30</v>
      </c>
    </row>
    <row r="977" spans="1:23" x14ac:dyDescent="0.2">
      <c r="A977" s="2" t="str">
        <f>"573.13850"</f>
        <v>573.13850</v>
      </c>
      <c r="B977" s="1" t="s">
        <v>4375</v>
      </c>
      <c r="C977" s="1" t="s">
        <v>2704</v>
      </c>
      <c r="D977" s="1" t="s">
        <v>3399</v>
      </c>
      <c r="E977" s="1" t="s">
        <v>18509</v>
      </c>
      <c r="F977" s="1" t="s">
        <v>20</v>
      </c>
      <c r="G977" s="1" t="s">
        <v>22</v>
      </c>
      <c r="H977" s="1" t="s">
        <v>22</v>
      </c>
      <c r="I977" s="1" t="s">
        <v>18510</v>
      </c>
      <c r="J977" s="1" t="s">
        <v>22</v>
      </c>
      <c r="K977" s="1" t="s">
        <v>22</v>
      </c>
      <c r="L977" s="1" t="s">
        <v>21</v>
      </c>
      <c r="M977" s="1" t="s">
        <v>22</v>
      </c>
      <c r="N977" s="1" t="s">
        <v>23</v>
      </c>
      <c r="O977" s="1" t="s">
        <v>41</v>
      </c>
      <c r="P977" s="1" t="s">
        <v>18506</v>
      </c>
      <c r="Q977" s="1" t="s">
        <v>34</v>
      </c>
      <c r="R977" s="1" t="s">
        <v>18506</v>
      </c>
      <c r="T977" s="1" t="s">
        <v>29</v>
      </c>
      <c r="U977" s="1" t="s">
        <v>18502</v>
      </c>
      <c r="V977" s="1" t="s">
        <v>24</v>
      </c>
      <c r="W977" s="1" t="s">
        <v>30</v>
      </c>
    </row>
    <row r="978" spans="1:23" x14ac:dyDescent="0.2">
      <c r="A978" s="2" t="str">
        <f>"573.13851"</f>
        <v>573.13851</v>
      </c>
      <c r="B978" s="1" t="s">
        <v>4376</v>
      </c>
      <c r="C978" s="1" t="s">
        <v>2705</v>
      </c>
      <c r="D978" s="1" t="s">
        <v>3399</v>
      </c>
      <c r="E978" s="1" t="s">
        <v>40</v>
      </c>
      <c r="F978" s="1" t="s">
        <v>20</v>
      </c>
      <c r="G978" s="1" t="s">
        <v>22</v>
      </c>
      <c r="H978" s="1" t="s">
        <v>22</v>
      </c>
      <c r="I978" s="1" t="s">
        <v>18502</v>
      </c>
      <c r="J978" s="1" t="s">
        <v>18510</v>
      </c>
      <c r="K978" s="1" t="s">
        <v>22</v>
      </c>
      <c r="L978" s="1" t="s">
        <v>18509</v>
      </c>
      <c r="M978" s="1" t="s">
        <v>22</v>
      </c>
      <c r="N978" s="1" t="s">
        <v>23</v>
      </c>
      <c r="O978" s="1" t="s">
        <v>41</v>
      </c>
      <c r="P978" s="1" t="s">
        <v>26</v>
      </c>
      <c r="Q978" s="1" t="s">
        <v>34</v>
      </c>
      <c r="R978" s="1" t="s">
        <v>26</v>
      </c>
      <c r="T978" s="1" t="s">
        <v>29</v>
      </c>
      <c r="U978" s="1" t="s">
        <v>18506</v>
      </c>
      <c r="V978" s="1" t="s">
        <v>24</v>
      </c>
      <c r="W978" s="1" t="s">
        <v>18519</v>
      </c>
    </row>
    <row r="979" spans="1:23" x14ac:dyDescent="0.2">
      <c r="A979" s="2" t="str">
        <f>"573.13852"</f>
        <v>573.13852</v>
      </c>
      <c r="B979" s="1" t="s">
        <v>4377</v>
      </c>
      <c r="C979" s="1" t="s">
        <v>2706</v>
      </c>
      <c r="D979" s="1" t="s">
        <v>3399</v>
      </c>
      <c r="E979" s="1" t="s">
        <v>18509</v>
      </c>
      <c r="F979" s="1" t="s">
        <v>20</v>
      </c>
      <c r="G979" s="1" t="s">
        <v>22</v>
      </c>
      <c r="H979" s="1" t="s">
        <v>22</v>
      </c>
      <c r="I979" s="1" t="s">
        <v>22</v>
      </c>
      <c r="J979" s="1" t="s">
        <v>22</v>
      </c>
      <c r="K979" s="1" t="s">
        <v>22</v>
      </c>
      <c r="L979" s="1" t="s">
        <v>21</v>
      </c>
      <c r="M979" s="1" t="s">
        <v>22</v>
      </c>
      <c r="N979" s="1" t="s">
        <v>23</v>
      </c>
      <c r="O979" s="1" t="s">
        <v>41</v>
      </c>
      <c r="P979" s="1" t="s">
        <v>24</v>
      </c>
      <c r="Q979" s="1" t="s">
        <v>34</v>
      </c>
      <c r="R979" s="1" t="s">
        <v>24</v>
      </c>
      <c r="T979" s="1" t="s">
        <v>29</v>
      </c>
      <c r="U979" s="1" t="s">
        <v>18502</v>
      </c>
      <c r="V979" s="1" t="s">
        <v>24</v>
      </c>
      <c r="W979" s="1" t="s">
        <v>30</v>
      </c>
    </row>
    <row r="980" spans="1:23" x14ac:dyDescent="0.2">
      <c r="A980" s="2" t="str">
        <f>"573.13853"</f>
        <v>573.13853</v>
      </c>
      <c r="B980" s="1" t="s">
        <v>4378</v>
      </c>
      <c r="C980" s="1" t="s">
        <v>2707</v>
      </c>
      <c r="D980" s="1" t="s">
        <v>3399</v>
      </c>
      <c r="E980" s="1" t="s">
        <v>40</v>
      </c>
      <c r="F980" s="1" t="s">
        <v>20</v>
      </c>
      <c r="G980" s="1" t="s">
        <v>41</v>
      </c>
      <c r="H980" s="1" t="s">
        <v>22</v>
      </c>
      <c r="I980" s="1" t="s">
        <v>26</v>
      </c>
      <c r="J980" s="1" t="s">
        <v>19</v>
      </c>
      <c r="K980" s="1" t="s">
        <v>18502</v>
      </c>
      <c r="L980" s="1" t="s">
        <v>41</v>
      </c>
      <c r="M980" s="1" t="s">
        <v>19</v>
      </c>
      <c r="N980" s="1" t="s">
        <v>31</v>
      </c>
      <c r="O980" s="1" t="s">
        <v>41</v>
      </c>
      <c r="P980" s="1" t="s">
        <v>26</v>
      </c>
      <c r="Q980" s="1" t="s">
        <v>26</v>
      </c>
      <c r="R980" s="1" t="s">
        <v>26</v>
      </c>
      <c r="S980" s="1" t="s">
        <v>18509</v>
      </c>
      <c r="T980" s="1" t="s">
        <v>29</v>
      </c>
      <c r="U980" s="1" t="s">
        <v>24</v>
      </c>
      <c r="V980" s="1" t="s">
        <v>41</v>
      </c>
      <c r="W980" s="1" t="s">
        <v>42</v>
      </c>
    </row>
    <row r="981" spans="1:23" x14ac:dyDescent="0.2">
      <c r="A981" s="2" t="str">
        <f>"573.13854"</f>
        <v>573.13854</v>
      </c>
      <c r="B981" s="1" t="s">
        <v>4379</v>
      </c>
      <c r="C981" s="1" t="s">
        <v>2708</v>
      </c>
      <c r="D981" s="1" t="s">
        <v>3399</v>
      </c>
      <c r="E981" s="1" t="s">
        <v>40</v>
      </c>
      <c r="F981" s="1" t="s">
        <v>20</v>
      </c>
      <c r="G981" s="1" t="s">
        <v>22</v>
      </c>
      <c r="H981" s="1" t="s">
        <v>22</v>
      </c>
      <c r="J981" s="1" t="s">
        <v>22</v>
      </c>
      <c r="K981" s="1" t="s">
        <v>22</v>
      </c>
      <c r="L981" s="1" t="s">
        <v>21</v>
      </c>
      <c r="M981" s="1" t="s">
        <v>22</v>
      </c>
      <c r="N981" s="1" t="s">
        <v>23</v>
      </c>
      <c r="O981" s="1" t="s">
        <v>41</v>
      </c>
      <c r="P981" s="1" t="s">
        <v>24</v>
      </c>
      <c r="Q981" s="1" t="s">
        <v>34</v>
      </c>
      <c r="R981" s="1" t="s">
        <v>24</v>
      </c>
      <c r="T981" s="1" t="s">
        <v>29</v>
      </c>
      <c r="U981" s="1" t="s">
        <v>24</v>
      </c>
      <c r="V981" s="1" t="s">
        <v>41</v>
      </c>
      <c r="W981" s="1" t="s">
        <v>30</v>
      </c>
    </row>
    <row r="982" spans="1:23" x14ac:dyDescent="0.2">
      <c r="A982" s="2" t="str">
        <f>"573.13855"</f>
        <v>573.13855</v>
      </c>
      <c r="B982" s="1" t="s">
        <v>4380</v>
      </c>
      <c r="C982" s="1" t="s">
        <v>2709</v>
      </c>
      <c r="D982" s="1" t="s">
        <v>3399</v>
      </c>
      <c r="E982" s="1" t="s">
        <v>40</v>
      </c>
      <c r="F982" s="1" t="s">
        <v>20</v>
      </c>
      <c r="H982" s="1" t="s">
        <v>22</v>
      </c>
      <c r="I982" s="1" t="s">
        <v>26</v>
      </c>
      <c r="J982" s="1" t="s">
        <v>22</v>
      </c>
      <c r="K982" s="1" t="s">
        <v>22</v>
      </c>
      <c r="L982" s="1" t="s">
        <v>21</v>
      </c>
      <c r="M982" s="1" t="s">
        <v>22</v>
      </c>
      <c r="N982" s="1" t="s">
        <v>23</v>
      </c>
      <c r="O982" s="1" t="s">
        <v>24</v>
      </c>
      <c r="P982" s="1" t="s">
        <v>24</v>
      </c>
      <c r="Q982" s="1" t="s">
        <v>34</v>
      </c>
      <c r="R982" s="1" t="s">
        <v>24</v>
      </c>
      <c r="S982" s="1" t="s">
        <v>18508</v>
      </c>
      <c r="T982" s="1" t="s">
        <v>29</v>
      </c>
      <c r="U982" s="1" t="s">
        <v>18502</v>
      </c>
      <c r="V982" s="1" t="s">
        <v>18502</v>
      </c>
      <c r="W982" s="1" t="s">
        <v>30</v>
      </c>
    </row>
    <row r="983" spans="1:23" x14ac:dyDescent="0.2">
      <c r="A983" s="2" t="str">
        <f>"573.13856"</f>
        <v>573.13856</v>
      </c>
      <c r="B983" s="1" t="s">
        <v>4381</v>
      </c>
      <c r="C983" s="1" t="s">
        <v>2710</v>
      </c>
      <c r="D983" s="1" t="s">
        <v>3399</v>
      </c>
      <c r="E983" s="1" t="s">
        <v>18510</v>
      </c>
      <c r="F983" s="1" t="s">
        <v>36</v>
      </c>
      <c r="G983" s="1" t="s">
        <v>22</v>
      </c>
      <c r="H983" s="1" t="s">
        <v>22</v>
      </c>
      <c r="I983" s="1" t="s">
        <v>18506</v>
      </c>
      <c r="J983" s="1" t="s">
        <v>18502</v>
      </c>
      <c r="K983" s="1" t="s">
        <v>22</v>
      </c>
      <c r="L983" s="1" t="s">
        <v>18509</v>
      </c>
      <c r="M983" s="1" t="s">
        <v>22</v>
      </c>
      <c r="N983" s="1" t="s">
        <v>23</v>
      </c>
      <c r="O983" s="1" t="s">
        <v>24</v>
      </c>
      <c r="P983" s="1" t="s">
        <v>26</v>
      </c>
      <c r="Q983" s="1" t="s">
        <v>34</v>
      </c>
      <c r="R983" s="1" t="s">
        <v>26</v>
      </c>
      <c r="T983" s="1" t="s">
        <v>39</v>
      </c>
      <c r="U983" s="1" t="s">
        <v>18506</v>
      </c>
      <c r="V983" s="1" t="s">
        <v>24</v>
      </c>
      <c r="W983" s="1" t="s">
        <v>30</v>
      </c>
    </row>
    <row r="984" spans="1:23" x14ac:dyDescent="0.2">
      <c r="A984" s="2" t="str">
        <f>"573.13857"</f>
        <v>573.13857</v>
      </c>
      <c r="B984" s="1" t="s">
        <v>4382</v>
      </c>
      <c r="C984" s="1" t="s">
        <v>2711</v>
      </c>
      <c r="D984" s="1" t="s">
        <v>3399</v>
      </c>
      <c r="E984" s="1" t="s">
        <v>40</v>
      </c>
      <c r="F984" s="1" t="s">
        <v>20</v>
      </c>
      <c r="G984" s="1" t="s">
        <v>22</v>
      </c>
      <c r="H984" s="1" t="s">
        <v>22</v>
      </c>
      <c r="I984" s="1" t="s">
        <v>22</v>
      </c>
      <c r="J984" s="1" t="s">
        <v>18502</v>
      </c>
      <c r="K984" s="1" t="s">
        <v>22</v>
      </c>
      <c r="L984" s="1" t="s">
        <v>21</v>
      </c>
      <c r="M984" s="1" t="s">
        <v>22</v>
      </c>
      <c r="N984" s="1" t="s">
        <v>23</v>
      </c>
      <c r="O984" s="1" t="s">
        <v>41</v>
      </c>
      <c r="P984" s="1" t="s">
        <v>26</v>
      </c>
      <c r="Q984" s="1" t="s">
        <v>34</v>
      </c>
      <c r="R984" s="1" t="s">
        <v>26</v>
      </c>
      <c r="S984" s="1" t="s">
        <v>28</v>
      </c>
      <c r="T984" s="1" t="s">
        <v>18515</v>
      </c>
      <c r="U984" s="1" t="s">
        <v>18506</v>
      </c>
      <c r="V984" s="1" t="s">
        <v>41</v>
      </c>
      <c r="W984" s="1" t="s">
        <v>30</v>
      </c>
    </row>
    <row r="985" spans="1:23" x14ac:dyDescent="0.2">
      <c r="A985" s="2" t="str">
        <f>"573.13858"</f>
        <v>573.13858</v>
      </c>
      <c r="B985" s="1" t="s">
        <v>4383</v>
      </c>
      <c r="C985" s="1" t="s">
        <v>2712</v>
      </c>
      <c r="D985" s="1" t="s">
        <v>3399</v>
      </c>
      <c r="E985" s="1" t="s">
        <v>40</v>
      </c>
      <c r="F985" s="1" t="s">
        <v>20</v>
      </c>
      <c r="G985" s="1" t="s">
        <v>22</v>
      </c>
      <c r="H985" s="1" t="s">
        <v>22</v>
      </c>
      <c r="I985" s="1" t="s">
        <v>22</v>
      </c>
      <c r="J985" s="1" t="s">
        <v>22</v>
      </c>
      <c r="K985" s="1" t="s">
        <v>22</v>
      </c>
      <c r="L985" s="1" t="s">
        <v>21</v>
      </c>
      <c r="M985" s="1" t="s">
        <v>22</v>
      </c>
      <c r="N985" s="1" t="s">
        <v>23</v>
      </c>
      <c r="O985" s="1" t="s">
        <v>24</v>
      </c>
      <c r="P985" s="1" t="s">
        <v>26</v>
      </c>
      <c r="Q985" s="1" t="s">
        <v>34</v>
      </c>
      <c r="R985" s="1" t="s">
        <v>26</v>
      </c>
      <c r="S985" s="1" t="s">
        <v>28</v>
      </c>
      <c r="T985" s="1" t="s">
        <v>29</v>
      </c>
      <c r="U985" s="1" t="s">
        <v>24</v>
      </c>
      <c r="V985" s="1" t="s">
        <v>24</v>
      </c>
      <c r="W985" s="1" t="s">
        <v>30</v>
      </c>
    </row>
    <row r="986" spans="1:23" x14ac:dyDescent="0.2">
      <c r="A986" s="2" t="str">
        <f>"573.13859"</f>
        <v>573.13859</v>
      </c>
      <c r="B986" s="1" t="s">
        <v>4384</v>
      </c>
      <c r="C986" s="1" t="s">
        <v>2713</v>
      </c>
      <c r="D986" s="1" t="s">
        <v>3399</v>
      </c>
      <c r="E986" s="1" t="s">
        <v>40</v>
      </c>
      <c r="F986" s="1" t="s">
        <v>20</v>
      </c>
      <c r="G986" s="1" t="s">
        <v>22</v>
      </c>
      <c r="H986" s="1" t="s">
        <v>22</v>
      </c>
      <c r="I986" s="1" t="s">
        <v>22</v>
      </c>
      <c r="J986" s="1" t="s">
        <v>18502</v>
      </c>
      <c r="K986" s="1" t="s">
        <v>22</v>
      </c>
      <c r="L986" s="1" t="s">
        <v>21</v>
      </c>
      <c r="M986" s="1" t="s">
        <v>22</v>
      </c>
      <c r="N986" s="1" t="s">
        <v>23</v>
      </c>
      <c r="O986" s="1" t="s">
        <v>24</v>
      </c>
      <c r="P986" s="1" t="s">
        <v>26</v>
      </c>
      <c r="Q986" s="1" t="s">
        <v>34</v>
      </c>
      <c r="R986" s="1" t="s">
        <v>26</v>
      </c>
      <c r="T986" s="1" t="s">
        <v>39</v>
      </c>
      <c r="U986" s="1" t="s">
        <v>24</v>
      </c>
      <c r="V986" s="1" t="s">
        <v>24</v>
      </c>
      <c r="W986" s="1" t="s">
        <v>30</v>
      </c>
    </row>
    <row r="987" spans="1:23" x14ac:dyDescent="0.2">
      <c r="A987" s="2" t="str">
        <f>"573.13860"</f>
        <v>573.13860</v>
      </c>
      <c r="B987" s="1" t="s">
        <v>4385</v>
      </c>
      <c r="C987" s="1" t="s">
        <v>2714</v>
      </c>
      <c r="D987" s="1" t="s">
        <v>3399</v>
      </c>
      <c r="E987" s="1" t="s">
        <v>40</v>
      </c>
      <c r="F987" s="1" t="s">
        <v>36</v>
      </c>
      <c r="G987" s="1" t="s">
        <v>22</v>
      </c>
      <c r="H987" s="1" t="s">
        <v>22</v>
      </c>
      <c r="I987" s="1" t="s">
        <v>18502</v>
      </c>
      <c r="J987" s="1" t="s">
        <v>18502</v>
      </c>
      <c r="K987" s="1" t="s">
        <v>18502</v>
      </c>
      <c r="L987" s="1" t="s">
        <v>21</v>
      </c>
      <c r="M987" s="1" t="s">
        <v>22</v>
      </c>
      <c r="N987" s="1" t="s">
        <v>23</v>
      </c>
      <c r="O987" s="1" t="s">
        <v>41</v>
      </c>
      <c r="P987" s="1" t="s">
        <v>26</v>
      </c>
      <c r="Q987" s="1" t="s">
        <v>34</v>
      </c>
      <c r="R987" s="1" t="s">
        <v>26</v>
      </c>
      <c r="S987" s="1" t="s">
        <v>28</v>
      </c>
      <c r="T987" s="1" t="s">
        <v>35</v>
      </c>
      <c r="U987" s="1" t="s">
        <v>41</v>
      </c>
      <c r="V987" s="1" t="s">
        <v>41</v>
      </c>
      <c r="W987" s="1" t="s">
        <v>42</v>
      </c>
    </row>
    <row r="988" spans="1:23" x14ac:dyDescent="0.2">
      <c r="A988" s="2" t="str">
        <f>"573.13861"</f>
        <v>573.13861</v>
      </c>
      <c r="B988" s="1" t="s">
        <v>4386</v>
      </c>
      <c r="C988" s="1" t="s">
        <v>2715</v>
      </c>
      <c r="D988" s="1" t="s">
        <v>3399</v>
      </c>
      <c r="E988" s="1" t="s">
        <v>21</v>
      </c>
      <c r="F988" s="1" t="s">
        <v>20</v>
      </c>
      <c r="G988" s="1" t="s">
        <v>22</v>
      </c>
      <c r="H988" s="1" t="s">
        <v>22</v>
      </c>
      <c r="I988" s="1" t="s">
        <v>22</v>
      </c>
      <c r="J988" s="1" t="s">
        <v>22</v>
      </c>
      <c r="K988" s="1" t="s">
        <v>22</v>
      </c>
      <c r="L988" s="1" t="s">
        <v>21</v>
      </c>
      <c r="M988" s="1" t="s">
        <v>22</v>
      </c>
      <c r="N988" s="1" t="s">
        <v>23</v>
      </c>
      <c r="O988" s="1" t="s">
        <v>18506</v>
      </c>
      <c r="P988" s="1" t="s">
        <v>18502</v>
      </c>
      <c r="Q988" s="1" t="s">
        <v>34</v>
      </c>
      <c r="R988" s="1" t="s">
        <v>18506</v>
      </c>
      <c r="S988" s="1" t="s">
        <v>28</v>
      </c>
      <c r="T988" s="1" t="s">
        <v>29</v>
      </c>
      <c r="U988" s="1" t="s">
        <v>41</v>
      </c>
      <c r="V988" s="1" t="s">
        <v>24</v>
      </c>
      <c r="W988" s="1" t="s">
        <v>30</v>
      </c>
    </row>
    <row r="989" spans="1:23" x14ac:dyDescent="0.2">
      <c r="A989" s="2" t="str">
        <f>"573.13862"</f>
        <v>573.13862</v>
      </c>
      <c r="B989" s="1" t="s">
        <v>4387</v>
      </c>
      <c r="C989" s="1" t="s">
        <v>2716</v>
      </c>
      <c r="D989" s="1" t="s">
        <v>3399</v>
      </c>
      <c r="E989" s="1" t="s">
        <v>18509</v>
      </c>
      <c r="F989" s="1" t="s">
        <v>20</v>
      </c>
      <c r="G989" s="1" t="s">
        <v>22</v>
      </c>
      <c r="H989" s="1" t="s">
        <v>22</v>
      </c>
      <c r="I989" s="1" t="s">
        <v>18506</v>
      </c>
      <c r="J989" s="1" t="s">
        <v>18502</v>
      </c>
      <c r="K989" s="1" t="s">
        <v>22</v>
      </c>
      <c r="L989" s="1" t="s">
        <v>18509</v>
      </c>
      <c r="M989" s="1" t="s">
        <v>22</v>
      </c>
      <c r="N989" s="1" t="s">
        <v>23</v>
      </c>
      <c r="O989" s="1" t="s">
        <v>18506</v>
      </c>
      <c r="P989" s="1" t="s">
        <v>26</v>
      </c>
      <c r="Q989" s="1" t="s">
        <v>34</v>
      </c>
      <c r="R989" s="1" t="s">
        <v>26</v>
      </c>
      <c r="T989" s="1" t="s">
        <v>29</v>
      </c>
      <c r="U989" s="1" t="s">
        <v>18506</v>
      </c>
      <c r="V989" s="1" t="s">
        <v>24</v>
      </c>
      <c r="W989" s="1" t="s">
        <v>30</v>
      </c>
    </row>
    <row r="990" spans="1:23" x14ac:dyDescent="0.2">
      <c r="A990" s="2" t="str">
        <f>"573.13863"</f>
        <v>573.13863</v>
      </c>
      <c r="B990" s="1" t="s">
        <v>4388</v>
      </c>
      <c r="C990" s="1" t="s">
        <v>2717</v>
      </c>
      <c r="D990" s="1" t="s">
        <v>3399</v>
      </c>
      <c r="E990" s="1" t="s">
        <v>40</v>
      </c>
      <c r="F990" s="1" t="s">
        <v>20</v>
      </c>
      <c r="G990" s="1" t="s">
        <v>22</v>
      </c>
      <c r="H990" s="1" t="s">
        <v>22</v>
      </c>
      <c r="I990" s="1" t="s">
        <v>22</v>
      </c>
      <c r="J990" s="1" t="s">
        <v>22</v>
      </c>
      <c r="K990" s="1" t="s">
        <v>22</v>
      </c>
      <c r="L990" s="1" t="s">
        <v>21</v>
      </c>
      <c r="M990" s="1" t="s">
        <v>22</v>
      </c>
      <c r="N990" s="1" t="s">
        <v>23</v>
      </c>
      <c r="O990" s="1" t="s">
        <v>24</v>
      </c>
      <c r="P990" s="1" t="s">
        <v>26</v>
      </c>
      <c r="Q990" s="1" t="s">
        <v>34</v>
      </c>
      <c r="R990" s="1" t="s">
        <v>26</v>
      </c>
      <c r="S990" s="1" t="s">
        <v>28</v>
      </c>
      <c r="T990" s="1" t="s">
        <v>29</v>
      </c>
      <c r="U990" s="1" t="s">
        <v>24</v>
      </c>
      <c r="V990" s="1" t="s">
        <v>24</v>
      </c>
      <c r="W990" s="1" t="s">
        <v>30</v>
      </c>
    </row>
    <row r="991" spans="1:23" x14ac:dyDescent="0.2">
      <c r="A991" s="2" t="str">
        <f>"573.13864"</f>
        <v>573.13864</v>
      </c>
      <c r="B991" s="1" t="s">
        <v>4389</v>
      </c>
      <c r="C991" s="1" t="s">
        <v>2718</v>
      </c>
      <c r="D991" s="1" t="s">
        <v>3399</v>
      </c>
      <c r="E991" s="1" t="s">
        <v>18510</v>
      </c>
      <c r="F991" s="1" t="s">
        <v>20</v>
      </c>
      <c r="G991" s="1" t="s">
        <v>22</v>
      </c>
      <c r="H991" s="1" t="s">
        <v>22</v>
      </c>
      <c r="I991" s="1" t="s">
        <v>22</v>
      </c>
      <c r="J991" s="1" t="s">
        <v>22</v>
      </c>
      <c r="K991" s="1" t="s">
        <v>22</v>
      </c>
      <c r="L991" s="1" t="s">
        <v>21</v>
      </c>
      <c r="M991" s="1" t="s">
        <v>22</v>
      </c>
      <c r="N991" s="1" t="s">
        <v>23</v>
      </c>
      <c r="O991" s="1" t="s">
        <v>24</v>
      </c>
      <c r="P991" s="1" t="s">
        <v>26</v>
      </c>
      <c r="Q991" s="1" t="s">
        <v>34</v>
      </c>
      <c r="R991" s="1" t="s">
        <v>18505</v>
      </c>
      <c r="S991" s="1" t="s">
        <v>28</v>
      </c>
      <c r="T991" s="1" t="s">
        <v>29</v>
      </c>
      <c r="U991" s="1" t="s">
        <v>24</v>
      </c>
      <c r="V991" s="1" t="s">
        <v>24</v>
      </c>
      <c r="W991" s="1" t="s">
        <v>30</v>
      </c>
    </row>
    <row r="992" spans="1:23" x14ac:dyDescent="0.2">
      <c r="A992" s="2" t="str">
        <f>"573.13865"</f>
        <v>573.13865</v>
      </c>
      <c r="B992" s="1" t="s">
        <v>4390</v>
      </c>
      <c r="C992" s="1" t="s">
        <v>2719</v>
      </c>
      <c r="D992" s="1" t="s">
        <v>3399</v>
      </c>
      <c r="E992" s="1" t="s">
        <v>40</v>
      </c>
      <c r="G992" s="1" t="s">
        <v>22</v>
      </c>
      <c r="H992" s="1" t="s">
        <v>22</v>
      </c>
      <c r="I992" s="1" t="s">
        <v>26</v>
      </c>
      <c r="J992" s="1" t="s">
        <v>22</v>
      </c>
      <c r="K992" s="1" t="s">
        <v>22</v>
      </c>
      <c r="L992" s="1" t="s">
        <v>21</v>
      </c>
      <c r="M992" s="1" t="s">
        <v>22</v>
      </c>
      <c r="N992" s="1" t="s">
        <v>23</v>
      </c>
      <c r="O992" s="1" t="s">
        <v>41</v>
      </c>
      <c r="P992" s="1" t="s">
        <v>24</v>
      </c>
      <c r="Q992" s="1" t="s">
        <v>34</v>
      </c>
      <c r="R992" s="1" t="s">
        <v>24</v>
      </c>
      <c r="S992" s="1" t="s">
        <v>28</v>
      </c>
      <c r="T992" s="1" t="s">
        <v>29</v>
      </c>
      <c r="U992" s="1" t="s">
        <v>24</v>
      </c>
      <c r="V992" s="1" t="s">
        <v>41</v>
      </c>
      <c r="W992" s="1" t="s">
        <v>30</v>
      </c>
    </row>
    <row r="993" spans="1:23" x14ac:dyDescent="0.2">
      <c r="A993" s="2" t="str">
        <f>"573.13866"</f>
        <v>573.13866</v>
      </c>
      <c r="B993" s="1" t="s">
        <v>4391</v>
      </c>
      <c r="C993" s="1" t="s">
        <v>2720</v>
      </c>
      <c r="D993" s="1" t="s">
        <v>3399</v>
      </c>
      <c r="E993" s="1" t="s">
        <v>40</v>
      </c>
      <c r="F993" s="1" t="s">
        <v>20</v>
      </c>
      <c r="G993" s="1" t="s">
        <v>22</v>
      </c>
      <c r="H993" s="1" t="s">
        <v>22</v>
      </c>
      <c r="I993" s="1" t="s">
        <v>22</v>
      </c>
      <c r="J993" s="1" t="s">
        <v>22</v>
      </c>
      <c r="K993" s="1" t="s">
        <v>22</v>
      </c>
      <c r="L993" s="1" t="s">
        <v>21</v>
      </c>
      <c r="M993" s="1" t="s">
        <v>22</v>
      </c>
      <c r="N993" s="1" t="s">
        <v>23</v>
      </c>
      <c r="O993" s="1" t="s">
        <v>24</v>
      </c>
      <c r="P993" s="1" t="s">
        <v>18505</v>
      </c>
      <c r="Q993" s="1" t="s">
        <v>34</v>
      </c>
      <c r="R993" s="1" t="s">
        <v>18506</v>
      </c>
      <c r="S993" s="1" t="s">
        <v>28</v>
      </c>
      <c r="T993" s="1" t="s">
        <v>29</v>
      </c>
      <c r="U993" s="1" t="s">
        <v>24</v>
      </c>
      <c r="V993" s="1" t="s">
        <v>41</v>
      </c>
      <c r="W993" s="1" t="s">
        <v>30</v>
      </c>
    </row>
    <row r="994" spans="1:23" x14ac:dyDescent="0.2">
      <c r="A994" s="2" t="str">
        <f>"573.13867"</f>
        <v>573.13867</v>
      </c>
      <c r="B994" s="1" t="s">
        <v>4392</v>
      </c>
      <c r="C994" s="1" t="s">
        <v>2721</v>
      </c>
      <c r="D994" s="1" t="s">
        <v>3399</v>
      </c>
      <c r="E994" s="1" t="s">
        <v>18509</v>
      </c>
      <c r="F994" s="1" t="s">
        <v>20</v>
      </c>
      <c r="G994" s="1" t="s">
        <v>22</v>
      </c>
      <c r="H994" s="1" t="s">
        <v>22</v>
      </c>
      <c r="I994" s="1" t="s">
        <v>22</v>
      </c>
      <c r="J994" s="1" t="s">
        <v>22</v>
      </c>
      <c r="K994" s="1" t="s">
        <v>22</v>
      </c>
      <c r="L994" s="1" t="s">
        <v>21</v>
      </c>
      <c r="M994" s="1" t="s">
        <v>22</v>
      </c>
      <c r="N994" s="1" t="s">
        <v>23</v>
      </c>
      <c r="O994" s="1" t="s">
        <v>41</v>
      </c>
      <c r="P994" s="1" t="s">
        <v>24</v>
      </c>
      <c r="Q994" s="1" t="s">
        <v>34</v>
      </c>
      <c r="R994" s="1" t="s">
        <v>24</v>
      </c>
      <c r="T994" s="1" t="s">
        <v>29</v>
      </c>
      <c r="U994" s="1" t="s">
        <v>18502</v>
      </c>
      <c r="V994" s="1" t="s">
        <v>24</v>
      </c>
      <c r="W994" s="1" t="s">
        <v>42</v>
      </c>
    </row>
    <row r="995" spans="1:23" x14ac:dyDescent="0.2">
      <c r="A995" s="2" t="str">
        <f>"573.13868"</f>
        <v>573.13868</v>
      </c>
      <c r="B995" s="1" t="s">
        <v>4393</v>
      </c>
      <c r="C995" s="1" t="s">
        <v>2722</v>
      </c>
      <c r="D995" s="1" t="s">
        <v>3399</v>
      </c>
      <c r="E995" s="1" t="s">
        <v>40</v>
      </c>
      <c r="F995" s="1" t="s">
        <v>20</v>
      </c>
      <c r="G995" s="1" t="s">
        <v>18506</v>
      </c>
      <c r="H995" s="1" t="s">
        <v>22</v>
      </c>
      <c r="I995" s="1" t="s">
        <v>18505</v>
      </c>
      <c r="J995" s="1" t="s">
        <v>19</v>
      </c>
      <c r="K995" s="1" t="s">
        <v>18506</v>
      </c>
      <c r="L995" s="1" t="s">
        <v>18510</v>
      </c>
      <c r="M995" s="1" t="s">
        <v>22</v>
      </c>
      <c r="N995" s="1" t="s">
        <v>23</v>
      </c>
      <c r="O995" s="1" t="s">
        <v>41</v>
      </c>
      <c r="P995" s="1" t="s">
        <v>26</v>
      </c>
      <c r="Q995" s="1" t="s">
        <v>34</v>
      </c>
      <c r="R995" s="1" t="s">
        <v>26</v>
      </c>
      <c r="T995" s="1" t="s">
        <v>18515</v>
      </c>
      <c r="U995" s="1" t="s">
        <v>24</v>
      </c>
      <c r="V995" s="1" t="s">
        <v>18502</v>
      </c>
      <c r="W995" s="1" t="s">
        <v>30</v>
      </c>
    </row>
    <row r="996" spans="1:23" x14ac:dyDescent="0.2">
      <c r="A996" s="2" t="str">
        <f>"573.13869"</f>
        <v>573.13869</v>
      </c>
      <c r="B996" s="1" t="s">
        <v>4394</v>
      </c>
      <c r="C996" s="1" t="s">
        <v>2723</v>
      </c>
      <c r="D996" s="1" t="s">
        <v>3399</v>
      </c>
      <c r="E996" s="1" t="s">
        <v>40</v>
      </c>
      <c r="F996" s="1" t="s">
        <v>20</v>
      </c>
      <c r="G996" s="1" t="s">
        <v>22</v>
      </c>
      <c r="H996" s="1" t="s">
        <v>22</v>
      </c>
      <c r="I996" s="1" t="s">
        <v>22</v>
      </c>
      <c r="J996" s="1" t="s">
        <v>22</v>
      </c>
      <c r="K996" s="1" t="s">
        <v>22</v>
      </c>
      <c r="L996" s="1" t="s">
        <v>21</v>
      </c>
      <c r="M996" s="1" t="s">
        <v>22</v>
      </c>
      <c r="N996" s="1" t="s">
        <v>23</v>
      </c>
      <c r="O996" s="1" t="s">
        <v>24</v>
      </c>
      <c r="P996" s="1" t="s">
        <v>26</v>
      </c>
      <c r="Q996" s="1" t="s">
        <v>34</v>
      </c>
      <c r="R996" s="1" t="s">
        <v>26</v>
      </c>
      <c r="T996" s="1" t="s">
        <v>29</v>
      </c>
      <c r="U996" s="1" t="s">
        <v>24</v>
      </c>
      <c r="V996" s="1" t="s">
        <v>24</v>
      </c>
      <c r="W996" s="1" t="s">
        <v>30</v>
      </c>
    </row>
    <row r="997" spans="1:23" x14ac:dyDescent="0.2">
      <c r="A997" s="2" t="str">
        <f>"573.13870"</f>
        <v>573.13870</v>
      </c>
      <c r="B997" s="1" t="s">
        <v>4395</v>
      </c>
      <c r="C997" s="1" t="s">
        <v>2724</v>
      </c>
      <c r="D997" s="1" t="s">
        <v>3399</v>
      </c>
      <c r="E997" s="1" t="s">
        <v>40</v>
      </c>
      <c r="F997" s="1" t="s">
        <v>20</v>
      </c>
      <c r="G997" s="1" t="s">
        <v>22</v>
      </c>
      <c r="H997" s="1" t="s">
        <v>22</v>
      </c>
      <c r="I997" s="1" t="s">
        <v>22</v>
      </c>
      <c r="J997" s="1" t="s">
        <v>19</v>
      </c>
      <c r="K997" s="1" t="s">
        <v>22</v>
      </c>
      <c r="L997" s="1" t="s">
        <v>21</v>
      </c>
      <c r="M997" s="1" t="s">
        <v>22</v>
      </c>
      <c r="N997" s="1" t="s">
        <v>31</v>
      </c>
      <c r="O997" s="1" t="s">
        <v>41</v>
      </c>
      <c r="P997" s="1" t="s">
        <v>26</v>
      </c>
      <c r="Q997" s="1" t="s">
        <v>26</v>
      </c>
      <c r="R997" s="1" t="s">
        <v>26</v>
      </c>
      <c r="S997" s="1" t="s">
        <v>18508</v>
      </c>
      <c r="T997" s="1" t="s">
        <v>18516</v>
      </c>
      <c r="U997" s="1" t="s">
        <v>41</v>
      </c>
      <c r="V997" s="1" t="s">
        <v>41</v>
      </c>
      <c r="W997" s="1" t="s">
        <v>42</v>
      </c>
    </row>
    <row r="998" spans="1:23" x14ac:dyDescent="0.2">
      <c r="A998" s="2" t="str">
        <f>"573.13871"</f>
        <v>573.13871</v>
      </c>
      <c r="B998" s="1" t="s">
        <v>4396</v>
      </c>
      <c r="C998" s="1" t="s">
        <v>2725</v>
      </c>
      <c r="D998" s="1" t="s">
        <v>3399</v>
      </c>
      <c r="E998" s="1" t="s">
        <v>40</v>
      </c>
      <c r="F998" s="1" t="s">
        <v>20</v>
      </c>
      <c r="G998" s="1" t="s">
        <v>22</v>
      </c>
      <c r="H998" s="1" t="s">
        <v>22</v>
      </c>
      <c r="I998" s="1" t="s">
        <v>18502</v>
      </c>
      <c r="J998" s="1" t="s">
        <v>18502</v>
      </c>
      <c r="K998" s="1" t="s">
        <v>22</v>
      </c>
      <c r="L998" s="1" t="s">
        <v>21</v>
      </c>
      <c r="M998" s="1" t="s">
        <v>22</v>
      </c>
      <c r="N998" s="1" t="s">
        <v>23</v>
      </c>
      <c r="O998" s="1" t="s">
        <v>24</v>
      </c>
      <c r="P998" s="1" t="s">
        <v>26</v>
      </c>
      <c r="Q998" s="1" t="s">
        <v>34</v>
      </c>
      <c r="R998" s="1" t="s">
        <v>26</v>
      </c>
      <c r="S998" s="1" t="s">
        <v>28</v>
      </c>
      <c r="T998" s="1" t="s">
        <v>37</v>
      </c>
      <c r="U998" s="1" t="s">
        <v>24</v>
      </c>
      <c r="V998" s="1" t="s">
        <v>24</v>
      </c>
      <c r="W998" s="1" t="s">
        <v>30</v>
      </c>
    </row>
    <row r="999" spans="1:23" x14ac:dyDescent="0.2">
      <c r="A999" s="2" t="str">
        <f>"573.13872"</f>
        <v>573.13872</v>
      </c>
      <c r="B999" s="1" t="s">
        <v>4397</v>
      </c>
      <c r="C999" s="1" t="s">
        <v>2726</v>
      </c>
      <c r="D999" s="1" t="s">
        <v>3399</v>
      </c>
      <c r="E999" s="1" t="s">
        <v>40</v>
      </c>
      <c r="F999" s="1" t="s">
        <v>20</v>
      </c>
      <c r="G999" s="1" t="s">
        <v>22</v>
      </c>
      <c r="H999" s="1" t="s">
        <v>22</v>
      </c>
      <c r="I999" s="1" t="s">
        <v>22</v>
      </c>
      <c r="J999" s="1" t="s">
        <v>22</v>
      </c>
      <c r="K999" s="1" t="s">
        <v>18510</v>
      </c>
      <c r="L999" s="1" t="s">
        <v>21</v>
      </c>
      <c r="M999" s="1" t="s">
        <v>22</v>
      </c>
      <c r="N999" s="1" t="s">
        <v>23</v>
      </c>
      <c r="O999" s="1" t="s">
        <v>41</v>
      </c>
      <c r="P999" s="1" t="s">
        <v>24</v>
      </c>
      <c r="Q999" s="1" t="s">
        <v>34</v>
      </c>
      <c r="R999" s="1" t="s">
        <v>24</v>
      </c>
      <c r="T999" s="1" t="s">
        <v>29</v>
      </c>
      <c r="U999" s="1" t="s">
        <v>24</v>
      </c>
      <c r="V999" s="1" t="s">
        <v>18502</v>
      </c>
      <c r="W999" s="1" t="s">
        <v>30</v>
      </c>
    </row>
    <row r="1000" spans="1:23" x14ac:dyDescent="0.2">
      <c r="A1000" s="2" t="str">
        <f>"573.13873"</f>
        <v>573.13873</v>
      </c>
      <c r="B1000" s="1" t="s">
        <v>4398</v>
      </c>
      <c r="C1000" s="1" t="s">
        <v>2727</v>
      </c>
      <c r="D1000" s="1" t="s">
        <v>3399</v>
      </c>
      <c r="E1000" s="1" t="s">
        <v>40</v>
      </c>
      <c r="F1000" s="1" t="s">
        <v>20</v>
      </c>
      <c r="G1000" s="1" t="s">
        <v>22</v>
      </c>
      <c r="H1000" s="1" t="s">
        <v>22</v>
      </c>
      <c r="I1000" s="1" t="s">
        <v>22</v>
      </c>
      <c r="J1000" s="1" t="s">
        <v>22</v>
      </c>
      <c r="K1000" s="1" t="s">
        <v>22</v>
      </c>
      <c r="L1000" s="1" t="s">
        <v>21</v>
      </c>
      <c r="M1000" s="1" t="s">
        <v>22</v>
      </c>
      <c r="N1000" s="1" t="s">
        <v>23</v>
      </c>
      <c r="O1000" s="1" t="s">
        <v>24</v>
      </c>
      <c r="P1000" s="1" t="s">
        <v>26</v>
      </c>
      <c r="Q1000" s="1" t="s">
        <v>34</v>
      </c>
      <c r="R1000" s="1" t="s">
        <v>26</v>
      </c>
      <c r="S1000" s="1" t="s">
        <v>28</v>
      </c>
      <c r="T1000" s="1" t="s">
        <v>29</v>
      </c>
      <c r="U1000" s="1" t="s">
        <v>24</v>
      </c>
      <c r="V1000" s="1" t="s">
        <v>18506</v>
      </c>
      <c r="W1000" s="1" t="s">
        <v>18518</v>
      </c>
    </row>
    <row r="1001" spans="1:23" x14ac:dyDescent="0.2">
      <c r="A1001" s="2" t="str">
        <f>"573.13874"</f>
        <v>573.13874</v>
      </c>
      <c r="B1001" s="1" t="s">
        <v>4399</v>
      </c>
      <c r="C1001" s="1" t="s">
        <v>2728</v>
      </c>
      <c r="D1001" s="1" t="s">
        <v>3399</v>
      </c>
      <c r="E1001" s="1" t="s">
        <v>40</v>
      </c>
      <c r="F1001" s="1" t="s">
        <v>36</v>
      </c>
      <c r="H1001" s="1" t="s">
        <v>22</v>
      </c>
      <c r="I1001" s="1" t="s">
        <v>18510</v>
      </c>
      <c r="J1001" s="1" t="s">
        <v>18502</v>
      </c>
      <c r="K1001" s="1" t="s">
        <v>18502</v>
      </c>
      <c r="L1001" s="1" t="s">
        <v>21</v>
      </c>
      <c r="M1001" s="1" t="s">
        <v>22</v>
      </c>
      <c r="N1001" s="1" t="s">
        <v>18507</v>
      </c>
      <c r="O1001" s="1" t="s">
        <v>24</v>
      </c>
      <c r="P1001" s="1" t="s">
        <v>26</v>
      </c>
      <c r="Q1001" s="1" t="s">
        <v>26</v>
      </c>
      <c r="R1001" s="1" t="s">
        <v>26</v>
      </c>
      <c r="T1001" s="1" t="s">
        <v>18516</v>
      </c>
      <c r="U1001" s="1" t="s">
        <v>24</v>
      </c>
      <c r="V1001" s="1" t="s">
        <v>18502</v>
      </c>
      <c r="W1001" s="1" t="s">
        <v>30</v>
      </c>
    </row>
    <row r="1002" spans="1:23" x14ac:dyDescent="0.2">
      <c r="A1002" s="2" t="str">
        <f>"573.13875"</f>
        <v>573.13875</v>
      </c>
      <c r="B1002" s="1" t="s">
        <v>4400</v>
      </c>
      <c r="C1002" s="1" t="s">
        <v>2729</v>
      </c>
      <c r="D1002" s="1" t="s">
        <v>3399</v>
      </c>
      <c r="E1002" s="1" t="s">
        <v>40</v>
      </c>
      <c r="F1002" s="1" t="s">
        <v>20</v>
      </c>
      <c r="G1002" s="1" t="s">
        <v>22</v>
      </c>
      <c r="H1002" s="1" t="s">
        <v>22</v>
      </c>
      <c r="I1002" s="1" t="s">
        <v>18510</v>
      </c>
      <c r="J1002" s="1" t="s">
        <v>19</v>
      </c>
      <c r="K1002" s="1" t="s">
        <v>22</v>
      </c>
      <c r="L1002" s="1" t="s">
        <v>21</v>
      </c>
      <c r="M1002" s="1" t="s">
        <v>22</v>
      </c>
      <c r="N1002" s="1" t="s">
        <v>23</v>
      </c>
      <c r="O1002" s="1" t="s">
        <v>41</v>
      </c>
      <c r="P1002" s="1" t="s">
        <v>26</v>
      </c>
      <c r="Q1002" s="1" t="s">
        <v>34</v>
      </c>
      <c r="R1002" s="1" t="s">
        <v>26</v>
      </c>
      <c r="S1002" s="1" t="s">
        <v>28</v>
      </c>
      <c r="T1002" s="1" t="s">
        <v>18516</v>
      </c>
      <c r="U1002" s="1" t="s">
        <v>24</v>
      </c>
      <c r="V1002" s="1" t="s">
        <v>18502</v>
      </c>
      <c r="W1002" s="1" t="s">
        <v>30</v>
      </c>
    </row>
    <row r="1003" spans="1:23" x14ac:dyDescent="0.2">
      <c r="A1003" s="2" t="str">
        <f>"573.13876"</f>
        <v>573.13876</v>
      </c>
      <c r="B1003" s="1" t="s">
        <v>4401</v>
      </c>
      <c r="C1003" s="1" t="s">
        <v>2730</v>
      </c>
      <c r="D1003" s="1" t="s">
        <v>3399</v>
      </c>
      <c r="E1003" s="1" t="s">
        <v>18510</v>
      </c>
      <c r="F1003" s="1" t="s">
        <v>36</v>
      </c>
      <c r="G1003" s="1" t="s">
        <v>22</v>
      </c>
      <c r="H1003" s="1" t="s">
        <v>22</v>
      </c>
      <c r="I1003" s="1" t="s">
        <v>18505</v>
      </c>
      <c r="J1003" s="1" t="s">
        <v>18502</v>
      </c>
      <c r="K1003" s="1" t="s">
        <v>22</v>
      </c>
      <c r="L1003" s="1" t="s">
        <v>18510</v>
      </c>
      <c r="M1003" s="1" t="s">
        <v>22</v>
      </c>
      <c r="N1003" s="1" t="s">
        <v>23</v>
      </c>
      <c r="O1003" s="1" t="s">
        <v>41</v>
      </c>
      <c r="P1003" s="1" t="s">
        <v>26</v>
      </c>
      <c r="Q1003" s="1" t="s">
        <v>34</v>
      </c>
      <c r="R1003" s="1" t="s">
        <v>26</v>
      </c>
      <c r="T1003" s="1" t="s">
        <v>37</v>
      </c>
      <c r="U1003" s="1" t="s">
        <v>18506</v>
      </c>
      <c r="V1003" s="1" t="s">
        <v>24</v>
      </c>
      <c r="W1003" s="1" t="s">
        <v>30</v>
      </c>
    </row>
    <row r="1004" spans="1:23" x14ac:dyDescent="0.2">
      <c r="A1004" s="2" t="str">
        <f>"573.13877"</f>
        <v>573.13877</v>
      </c>
      <c r="B1004" s="1" t="s">
        <v>4402</v>
      </c>
      <c r="C1004" s="1" t="s">
        <v>2731</v>
      </c>
      <c r="D1004" s="1" t="s">
        <v>3399</v>
      </c>
      <c r="E1004" s="1" t="s">
        <v>18509</v>
      </c>
      <c r="F1004" s="1" t="s">
        <v>36</v>
      </c>
      <c r="G1004" s="1" t="s">
        <v>22</v>
      </c>
      <c r="H1004" s="1" t="s">
        <v>22</v>
      </c>
      <c r="I1004" s="1" t="s">
        <v>18506</v>
      </c>
      <c r="J1004" s="1" t="s">
        <v>18502</v>
      </c>
      <c r="K1004" s="1" t="s">
        <v>22</v>
      </c>
      <c r="L1004" s="1" t="s">
        <v>18510</v>
      </c>
      <c r="M1004" s="1" t="s">
        <v>22</v>
      </c>
      <c r="N1004" s="1" t="s">
        <v>23</v>
      </c>
      <c r="O1004" s="1" t="s">
        <v>41</v>
      </c>
      <c r="P1004" s="1" t="s">
        <v>26</v>
      </c>
      <c r="Q1004" s="1" t="s">
        <v>34</v>
      </c>
      <c r="R1004" s="1" t="s">
        <v>26</v>
      </c>
      <c r="T1004" s="1" t="s">
        <v>38</v>
      </c>
      <c r="U1004" s="1" t="s">
        <v>18506</v>
      </c>
      <c r="V1004" s="1" t="s">
        <v>24</v>
      </c>
      <c r="W1004" s="1" t="s">
        <v>30</v>
      </c>
    </row>
    <row r="1005" spans="1:23" x14ac:dyDescent="0.2">
      <c r="A1005" s="2" t="str">
        <f>"573.13878"</f>
        <v>573.13878</v>
      </c>
      <c r="B1005" s="1" t="s">
        <v>4403</v>
      </c>
      <c r="C1005" s="1" t="s">
        <v>2732</v>
      </c>
      <c r="D1005" s="1" t="s">
        <v>3399</v>
      </c>
      <c r="E1005" s="1" t="s">
        <v>18510</v>
      </c>
      <c r="F1005" s="1" t="s">
        <v>20</v>
      </c>
      <c r="G1005" s="1" t="s">
        <v>22</v>
      </c>
      <c r="H1005" s="1" t="s">
        <v>22</v>
      </c>
      <c r="I1005" s="1" t="s">
        <v>18506</v>
      </c>
      <c r="J1005" s="1" t="s">
        <v>18502</v>
      </c>
      <c r="K1005" s="1" t="s">
        <v>22</v>
      </c>
      <c r="L1005" s="1" t="s">
        <v>18510</v>
      </c>
      <c r="M1005" s="1" t="s">
        <v>22</v>
      </c>
      <c r="N1005" s="1" t="s">
        <v>23</v>
      </c>
      <c r="O1005" s="1" t="s">
        <v>24</v>
      </c>
      <c r="P1005" s="1" t="s">
        <v>26</v>
      </c>
      <c r="Q1005" s="1" t="s">
        <v>34</v>
      </c>
      <c r="R1005" s="1" t="s">
        <v>26</v>
      </c>
      <c r="T1005" s="1" t="s">
        <v>37</v>
      </c>
      <c r="U1005" s="1" t="s">
        <v>18506</v>
      </c>
      <c r="V1005" s="1" t="s">
        <v>24</v>
      </c>
      <c r="W1005" s="1" t="s">
        <v>30</v>
      </c>
    </row>
    <row r="1006" spans="1:23" x14ac:dyDescent="0.2">
      <c r="A1006" s="2" t="str">
        <f>"573.13879"</f>
        <v>573.13879</v>
      </c>
      <c r="B1006" s="1" t="s">
        <v>4404</v>
      </c>
      <c r="C1006" s="1" t="s">
        <v>2733</v>
      </c>
      <c r="D1006" s="1" t="s">
        <v>3399</v>
      </c>
      <c r="E1006" s="1" t="s">
        <v>18510</v>
      </c>
      <c r="F1006" s="1" t="s">
        <v>20</v>
      </c>
      <c r="G1006" s="1" t="s">
        <v>22</v>
      </c>
      <c r="H1006" s="1" t="s">
        <v>22</v>
      </c>
      <c r="I1006" s="1" t="s">
        <v>22</v>
      </c>
      <c r="J1006" s="1" t="s">
        <v>22</v>
      </c>
      <c r="K1006" s="1" t="s">
        <v>22</v>
      </c>
      <c r="L1006" s="1" t="s">
        <v>21</v>
      </c>
      <c r="M1006" s="1" t="s">
        <v>22</v>
      </c>
      <c r="N1006" s="1" t="s">
        <v>23</v>
      </c>
      <c r="O1006" s="1" t="s">
        <v>41</v>
      </c>
      <c r="P1006" s="1" t="s">
        <v>24</v>
      </c>
      <c r="Q1006" s="1" t="s">
        <v>34</v>
      </c>
      <c r="R1006" s="1" t="s">
        <v>24</v>
      </c>
      <c r="T1006" s="1" t="s">
        <v>29</v>
      </c>
      <c r="U1006" s="1" t="s">
        <v>24</v>
      </c>
      <c r="V1006" s="1" t="s">
        <v>24</v>
      </c>
      <c r="W1006" s="1" t="s">
        <v>30</v>
      </c>
    </row>
    <row r="1007" spans="1:23" x14ac:dyDescent="0.2">
      <c r="A1007" s="2" t="str">
        <f>"573.13880"</f>
        <v>573.13880</v>
      </c>
      <c r="B1007" s="1" t="s">
        <v>4405</v>
      </c>
      <c r="C1007" s="1" t="s">
        <v>2734</v>
      </c>
      <c r="D1007" s="1" t="s">
        <v>3399</v>
      </c>
      <c r="E1007" s="1" t="s">
        <v>40</v>
      </c>
      <c r="F1007" s="1" t="s">
        <v>20</v>
      </c>
      <c r="G1007" s="1" t="s">
        <v>18506</v>
      </c>
      <c r="H1007" s="1" t="s">
        <v>22</v>
      </c>
      <c r="I1007" s="1" t="s">
        <v>22</v>
      </c>
      <c r="J1007" s="1" t="s">
        <v>22</v>
      </c>
      <c r="K1007" s="1" t="s">
        <v>22</v>
      </c>
      <c r="L1007" s="1" t="s">
        <v>21</v>
      </c>
      <c r="M1007" s="1" t="s">
        <v>22</v>
      </c>
      <c r="N1007" s="1" t="s">
        <v>23</v>
      </c>
      <c r="O1007" s="1" t="s">
        <v>24</v>
      </c>
      <c r="P1007" s="1" t="s">
        <v>26</v>
      </c>
      <c r="Q1007" s="1" t="s">
        <v>34</v>
      </c>
      <c r="R1007" s="1" t="s">
        <v>26</v>
      </c>
      <c r="S1007" s="1" t="s">
        <v>28</v>
      </c>
      <c r="T1007" s="1" t="s">
        <v>37</v>
      </c>
      <c r="U1007" s="1" t="s">
        <v>24</v>
      </c>
      <c r="V1007" s="1" t="s">
        <v>18502</v>
      </c>
      <c r="W1007" s="1" t="s">
        <v>30</v>
      </c>
    </row>
    <row r="1008" spans="1:23" x14ac:dyDescent="0.2">
      <c r="A1008" s="2" t="str">
        <f>"573.13881"</f>
        <v>573.13881</v>
      </c>
      <c r="B1008" s="1" t="s">
        <v>4406</v>
      </c>
      <c r="C1008" s="1" t="s">
        <v>2735</v>
      </c>
      <c r="D1008" s="1" t="s">
        <v>3399</v>
      </c>
      <c r="E1008" s="1" t="s">
        <v>40</v>
      </c>
      <c r="F1008" s="1" t="s">
        <v>20</v>
      </c>
      <c r="G1008" s="1" t="s">
        <v>22</v>
      </c>
      <c r="H1008" s="1" t="s">
        <v>22</v>
      </c>
      <c r="I1008" s="1" t="s">
        <v>22</v>
      </c>
      <c r="J1008" s="1" t="s">
        <v>22</v>
      </c>
      <c r="K1008" s="1" t="s">
        <v>22</v>
      </c>
      <c r="L1008" s="1" t="s">
        <v>21</v>
      </c>
      <c r="M1008" s="1" t="s">
        <v>22</v>
      </c>
      <c r="N1008" s="1" t="s">
        <v>23</v>
      </c>
      <c r="O1008" s="1" t="s">
        <v>41</v>
      </c>
      <c r="P1008" s="1" t="s">
        <v>24</v>
      </c>
      <c r="Q1008" s="1" t="s">
        <v>34</v>
      </c>
      <c r="R1008" s="1" t="s">
        <v>24</v>
      </c>
      <c r="T1008" s="1" t="s">
        <v>29</v>
      </c>
      <c r="U1008" s="1" t="s">
        <v>18502</v>
      </c>
      <c r="V1008" s="1" t="s">
        <v>41</v>
      </c>
      <c r="W1008" s="1" t="s">
        <v>30</v>
      </c>
    </row>
    <row r="1009" spans="1:23" x14ac:dyDescent="0.2">
      <c r="A1009" s="2" t="str">
        <f>"573.13882"</f>
        <v>573.13882</v>
      </c>
      <c r="B1009" s="1" t="s">
        <v>4407</v>
      </c>
      <c r="C1009" s="1" t="s">
        <v>2736</v>
      </c>
      <c r="D1009" s="1" t="s">
        <v>3399</v>
      </c>
      <c r="E1009" s="1" t="s">
        <v>40</v>
      </c>
      <c r="F1009" s="1" t="s">
        <v>20</v>
      </c>
      <c r="G1009" s="1" t="s">
        <v>18510</v>
      </c>
      <c r="H1009" s="1" t="s">
        <v>22</v>
      </c>
      <c r="I1009" s="1" t="s">
        <v>22</v>
      </c>
      <c r="J1009" s="1" t="s">
        <v>19</v>
      </c>
      <c r="K1009" s="1" t="s">
        <v>18510</v>
      </c>
      <c r="L1009" s="1" t="s">
        <v>21</v>
      </c>
      <c r="M1009" s="1" t="s">
        <v>22</v>
      </c>
      <c r="N1009" s="1" t="s">
        <v>23</v>
      </c>
      <c r="O1009" s="1" t="s">
        <v>41</v>
      </c>
      <c r="P1009" s="1" t="s">
        <v>26</v>
      </c>
      <c r="Q1009" s="1" t="s">
        <v>26</v>
      </c>
      <c r="R1009" s="1" t="s">
        <v>26</v>
      </c>
      <c r="T1009" s="1" t="s">
        <v>37</v>
      </c>
      <c r="U1009" s="1" t="s">
        <v>24</v>
      </c>
      <c r="V1009" s="1" t="s">
        <v>18502</v>
      </c>
      <c r="W1009" s="1" t="s">
        <v>30</v>
      </c>
    </row>
    <row r="1010" spans="1:23" x14ac:dyDescent="0.2">
      <c r="A1010" s="2" t="str">
        <f>"573.13883"</f>
        <v>573.13883</v>
      </c>
      <c r="B1010" s="1" t="s">
        <v>4408</v>
      </c>
      <c r="C1010" s="1" t="s">
        <v>2737</v>
      </c>
      <c r="D1010" s="1" t="s">
        <v>3399</v>
      </c>
      <c r="E1010" s="1" t="s">
        <v>40</v>
      </c>
      <c r="F1010" s="1" t="s">
        <v>20</v>
      </c>
      <c r="G1010" s="1" t="s">
        <v>22</v>
      </c>
      <c r="H1010" s="1" t="s">
        <v>22</v>
      </c>
      <c r="I1010" s="1" t="s">
        <v>18502</v>
      </c>
      <c r="J1010" s="1" t="s">
        <v>18510</v>
      </c>
      <c r="K1010" s="1" t="s">
        <v>22</v>
      </c>
      <c r="L1010" s="1" t="s">
        <v>18509</v>
      </c>
      <c r="M1010" s="1" t="s">
        <v>22</v>
      </c>
      <c r="N1010" s="1" t="s">
        <v>23</v>
      </c>
      <c r="O1010" s="1" t="s">
        <v>41</v>
      </c>
      <c r="P1010" s="1" t="s">
        <v>26</v>
      </c>
      <c r="Q1010" s="1" t="s">
        <v>34</v>
      </c>
      <c r="R1010" s="1" t="s">
        <v>26</v>
      </c>
      <c r="T1010" s="1" t="s">
        <v>29</v>
      </c>
      <c r="U1010" s="1" t="s">
        <v>18502</v>
      </c>
      <c r="V1010" s="1" t="s">
        <v>41</v>
      </c>
      <c r="W1010" s="1" t="s">
        <v>30</v>
      </c>
    </row>
    <row r="1011" spans="1:23" x14ac:dyDescent="0.2">
      <c r="A1011" s="2" t="str">
        <f>"573.13884"</f>
        <v>573.13884</v>
      </c>
      <c r="B1011" s="1" t="s">
        <v>4409</v>
      </c>
      <c r="C1011" s="1" t="s">
        <v>2738</v>
      </c>
      <c r="D1011" s="1" t="s">
        <v>3399</v>
      </c>
      <c r="E1011" s="1" t="s">
        <v>40</v>
      </c>
      <c r="F1011" s="1" t="s">
        <v>20</v>
      </c>
      <c r="G1011" s="1" t="s">
        <v>22</v>
      </c>
      <c r="H1011" s="1" t="s">
        <v>22</v>
      </c>
      <c r="I1011" s="1" t="s">
        <v>18510</v>
      </c>
      <c r="J1011" s="1" t="s">
        <v>18502</v>
      </c>
      <c r="K1011" s="1" t="s">
        <v>22</v>
      </c>
      <c r="L1011" s="1" t="s">
        <v>21</v>
      </c>
      <c r="M1011" s="1" t="s">
        <v>22</v>
      </c>
      <c r="N1011" s="1" t="s">
        <v>23</v>
      </c>
      <c r="O1011" s="1" t="s">
        <v>41</v>
      </c>
      <c r="P1011" s="1" t="s">
        <v>26</v>
      </c>
      <c r="Q1011" s="1" t="s">
        <v>34</v>
      </c>
      <c r="R1011" s="1" t="s">
        <v>26</v>
      </c>
      <c r="T1011" s="1" t="s">
        <v>37</v>
      </c>
      <c r="U1011" s="1" t="s">
        <v>24</v>
      </c>
      <c r="V1011" s="1" t="s">
        <v>18502</v>
      </c>
      <c r="W1011" s="1" t="s">
        <v>30</v>
      </c>
    </row>
    <row r="1012" spans="1:23" x14ac:dyDescent="0.2">
      <c r="A1012" s="2" t="str">
        <f>"573.13885"</f>
        <v>573.13885</v>
      </c>
      <c r="B1012" s="1" t="s">
        <v>4410</v>
      </c>
      <c r="C1012" s="1" t="s">
        <v>2739</v>
      </c>
      <c r="D1012" s="1" t="s">
        <v>3399</v>
      </c>
      <c r="E1012" s="1" t="s">
        <v>40</v>
      </c>
      <c r="F1012" s="1" t="s">
        <v>20</v>
      </c>
      <c r="G1012" s="1" t="s">
        <v>22</v>
      </c>
      <c r="H1012" s="1" t="s">
        <v>22</v>
      </c>
      <c r="I1012" s="1" t="s">
        <v>22</v>
      </c>
      <c r="J1012" s="1" t="s">
        <v>18502</v>
      </c>
      <c r="K1012" s="1" t="s">
        <v>22</v>
      </c>
      <c r="L1012" s="1" t="s">
        <v>21</v>
      </c>
      <c r="M1012" s="1" t="s">
        <v>22</v>
      </c>
      <c r="N1012" s="1" t="s">
        <v>23</v>
      </c>
      <c r="O1012" s="1" t="s">
        <v>41</v>
      </c>
      <c r="P1012" s="1" t="s">
        <v>26</v>
      </c>
      <c r="Q1012" s="1" t="s">
        <v>34</v>
      </c>
      <c r="R1012" s="1" t="s">
        <v>26</v>
      </c>
      <c r="S1012" s="1" t="s">
        <v>28</v>
      </c>
      <c r="T1012" s="1" t="s">
        <v>37</v>
      </c>
      <c r="U1012" s="1" t="s">
        <v>18506</v>
      </c>
      <c r="V1012" s="1" t="s">
        <v>41</v>
      </c>
      <c r="W1012" s="1" t="s">
        <v>33</v>
      </c>
    </row>
    <row r="1013" spans="1:23" x14ac:dyDescent="0.2">
      <c r="A1013" s="2" t="str">
        <f>"573.13886"</f>
        <v>573.13886</v>
      </c>
      <c r="B1013" s="1" t="s">
        <v>4411</v>
      </c>
      <c r="C1013" s="1" t="s">
        <v>2740</v>
      </c>
      <c r="D1013" s="1" t="s">
        <v>3399</v>
      </c>
      <c r="E1013" s="1" t="s">
        <v>40</v>
      </c>
      <c r="F1013" s="1" t="s">
        <v>20</v>
      </c>
      <c r="G1013" s="1" t="s">
        <v>22</v>
      </c>
      <c r="H1013" s="1" t="s">
        <v>22</v>
      </c>
      <c r="I1013" s="1" t="s">
        <v>18506</v>
      </c>
      <c r="J1013" s="1" t="s">
        <v>22</v>
      </c>
      <c r="K1013" s="1" t="s">
        <v>22</v>
      </c>
      <c r="L1013" s="1" t="s">
        <v>21</v>
      </c>
      <c r="M1013" s="1" t="s">
        <v>22</v>
      </c>
      <c r="N1013" s="1" t="s">
        <v>23</v>
      </c>
      <c r="O1013" s="1" t="s">
        <v>24</v>
      </c>
      <c r="P1013" s="1" t="s">
        <v>26</v>
      </c>
      <c r="Q1013" s="1" t="s">
        <v>34</v>
      </c>
      <c r="R1013" s="1" t="s">
        <v>26</v>
      </c>
      <c r="S1013" s="1" t="s">
        <v>28</v>
      </c>
      <c r="T1013" s="1" t="s">
        <v>29</v>
      </c>
      <c r="U1013" s="1" t="s">
        <v>18506</v>
      </c>
      <c r="V1013" s="1" t="s">
        <v>18502</v>
      </c>
      <c r="W1013" s="1" t="s">
        <v>30</v>
      </c>
    </row>
    <row r="1014" spans="1:23" x14ac:dyDescent="0.2">
      <c r="A1014" s="2" t="str">
        <f>"573.13887"</f>
        <v>573.13887</v>
      </c>
      <c r="B1014" s="1" t="s">
        <v>4412</v>
      </c>
      <c r="C1014" s="1" t="s">
        <v>2741</v>
      </c>
      <c r="D1014" s="1" t="s">
        <v>3399</v>
      </c>
      <c r="E1014" s="1" t="s">
        <v>40</v>
      </c>
      <c r="F1014" s="1" t="s">
        <v>20</v>
      </c>
      <c r="G1014" s="1" t="s">
        <v>22</v>
      </c>
      <c r="H1014" s="1" t="s">
        <v>22</v>
      </c>
      <c r="I1014" s="1" t="s">
        <v>22</v>
      </c>
      <c r="J1014" s="1" t="s">
        <v>22</v>
      </c>
      <c r="K1014" s="1" t="s">
        <v>22</v>
      </c>
      <c r="L1014" s="1" t="s">
        <v>21</v>
      </c>
      <c r="M1014" s="1" t="s">
        <v>22</v>
      </c>
      <c r="N1014" s="1" t="s">
        <v>23</v>
      </c>
      <c r="O1014" s="1" t="s">
        <v>41</v>
      </c>
      <c r="P1014" s="1" t="s">
        <v>24</v>
      </c>
      <c r="Q1014" s="1" t="s">
        <v>34</v>
      </c>
      <c r="R1014" s="1" t="s">
        <v>24</v>
      </c>
      <c r="S1014" s="1" t="s">
        <v>28</v>
      </c>
      <c r="T1014" s="1" t="s">
        <v>29</v>
      </c>
      <c r="U1014" s="1" t="s">
        <v>18502</v>
      </c>
      <c r="V1014" s="1" t="s">
        <v>41</v>
      </c>
      <c r="W1014" s="1" t="s">
        <v>30</v>
      </c>
    </row>
    <row r="1015" spans="1:23" x14ac:dyDescent="0.2">
      <c r="A1015" s="2" t="str">
        <f>"573.13888"</f>
        <v>573.13888</v>
      </c>
      <c r="B1015" s="1" t="s">
        <v>4413</v>
      </c>
      <c r="C1015" s="1" t="s">
        <v>2742</v>
      </c>
      <c r="D1015" s="1" t="s">
        <v>3399</v>
      </c>
      <c r="E1015" s="1" t="s">
        <v>40</v>
      </c>
      <c r="F1015" s="1" t="s">
        <v>20</v>
      </c>
      <c r="G1015" s="1" t="s">
        <v>18510</v>
      </c>
      <c r="H1015" s="1" t="s">
        <v>22</v>
      </c>
      <c r="I1015" s="1" t="s">
        <v>18502</v>
      </c>
      <c r="J1015" s="1" t="s">
        <v>19</v>
      </c>
      <c r="K1015" s="1" t="s">
        <v>22</v>
      </c>
      <c r="L1015" s="1" t="s">
        <v>21</v>
      </c>
      <c r="M1015" s="1" t="s">
        <v>22</v>
      </c>
      <c r="N1015" s="1" t="s">
        <v>23</v>
      </c>
      <c r="O1015" s="1" t="s">
        <v>41</v>
      </c>
      <c r="P1015" s="1" t="s">
        <v>26</v>
      </c>
      <c r="Q1015" s="1" t="s">
        <v>34</v>
      </c>
      <c r="R1015" s="1" t="s">
        <v>26</v>
      </c>
      <c r="S1015" s="1" t="s">
        <v>28</v>
      </c>
      <c r="T1015" s="1" t="s">
        <v>37</v>
      </c>
      <c r="U1015" s="1" t="s">
        <v>24</v>
      </c>
      <c r="V1015" s="1" t="s">
        <v>18502</v>
      </c>
      <c r="W1015" s="1" t="s">
        <v>30</v>
      </c>
    </row>
    <row r="1016" spans="1:23" x14ac:dyDescent="0.2">
      <c r="A1016" s="2" t="str">
        <f>"573.13889"</f>
        <v>573.13889</v>
      </c>
      <c r="B1016" s="1" t="s">
        <v>4414</v>
      </c>
      <c r="C1016" s="1" t="s">
        <v>2743</v>
      </c>
      <c r="D1016" s="1" t="s">
        <v>3399</v>
      </c>
      <c r="E1016" s="1" t="s">
        <v>40</v>
      </c>
      <c r="F1016" s="1" t="s">
        <v>20</v>
      </c>
      <c r="G1016" s="1" t="s">
        <v>22</v>
      </c>
      <c r="H1016" s="1" t="s">
        <v>22</v>
      </c>
      <c r="I1016" s="1" t="s">
        <v>18510</v>
      </c>
      <c r="J1016" s="1" t="s">
        <v>18502</v>
      </c>
      <c r="K1016" s="1" t="s">
        <v>22</v>
      </c>
      <c r="L1016" s="1" t="s">
        <v>21</v>
      </c>
      <c r="M1016" s="1" t="s">
        <v>22</v>
      </c>
      <c r="N1016" s="1" t="s">
        <v>23</v>
      </c>
      <c r="O1016" s="1" t="s">
        <v>24</v>
      </c>
      <c r="P1016" s="1" t="s">
        <v>26</v>
      </c>
      <c r="Q1016" s="1" t="s">
        <v>34</v>
      </c>
      <c r="R1016" s="1" t="s">
        <v>26</v>
      </c>
      <c r="T1016" s="1" t="s">
        <v>37</v>
      </c>
      <c r="U1016" s="1" t="s">
        <v>24</v>
      </c>
      <c r="V1016" s="1" t="s">
        <v>24</v>
      </c>
      <c r="W1016" s="1" t="s">
        <v>30</v>
      </c>
    </row>
    <row r="1017" spans="1:23" x14ac:dyDescent="0.2">
      <c r="A1017" s="2" t="str">
        <f>"573.13890"</f>
        <v>573.13890</v>
      </c>
      <c r="B1017" s="1" t="s">
        <v>4415</v>
      </c>
      <c r="C1017" s="1" t="s">
        <v>2744</v>
      </c>
      <c r="D1017" s="1" t="s">
        <v>3399</v>
      </c>
      <c r="E1017" s="1" t="s">
        <v>40</v>
      </c>
      <c r="F1017" s="1" t="s">
        <v>20</v>
      </c>
      <c r="G1017" s="1" t="s">
        <v>18510</v>
      </c>
      <c r="H1017" s="1" t="s">
        <v>22</v>
      </c>
      <c r="I1017" s="1" t="s">
        <v>18506</v>
      </c>
      <c r="J1017" s="1" t="s">
        <v>19</v>
      </c>
      <c r="K1017" s="1" t="s">
        <v>18502</v>
      </c>
      <c r="L1017" s="1" t="s">
        <v>21</v>
      </c>
      <c r="M1017" s="1" t="s">
        <v>22</v>
      </c>
      <c r="N1017" s="1" t="s">
        <v>23</v>
      </c>
      <c r="O1017" s="1" t="s">
        <v>24</v>
      </c>
      <c r="P1017" s="1" t="s">
        <v>26</v>
      </c>
      <c r="Q1017" s="1" t="s">
        <v>34</v>
      </c>
      <c r="R1017" s="1" t="s">
        <v>26</v>
      </c>
      <c r="T1017" s="1" t="s">
        <v>18515</v>
      </c>
      <c r="U1017" s="1" t="s">
        <v>24</v>
      </c>
      <c r="V1017" s="1" t="s">
        <v>24</v>
      </c>
      <c r="W1017" s="1" t="s">
        <v>30</v>
      </c>
    </row>
    <row r="1018" spans="1:23" x14ac:dyDescent="0.2">
      <c r="A1018" s="2" t="str">
        <f>"573.13891"</f>
        <v>573.13891</v>
      </c>
      <c r="B1018" s="1" t="s">
        <v>4416</v>
      </c>
      <c r="C1018" s="1" t="s">
        <v>2745</v>
      </c>
      <c r="D1018" s="1" t="s">
        <v>3399</v>
      </c>
      <c r="E1018" s="1" t="s">
        <v>40</v>
      </c>
      <c r="F1018" s="1" t="s">
        <v>18515</v>
      </c>
      <c r="G1018" s="1" t="s">
        <v>18506</v>
      </c>
      <c r="H1018" s="1" t="s">
        <v>22</v>
      </c>
      <c r="I1018" s="1" t="s">
        <v>26</v>
      </c>
      <c r="J1018" s="1" t="s">
        <v>18510</v>
      </c>
      <c r="K1018" s="1" t="s">
        <v>22</v>
      </c>
      <c r="L1018" s="1" t="s">
        <v>18510</v>
      </c>
      <c r="M1018" s="1" t="s">
        <v>22</v>
      </c>
      <c r="N1018" s="1" t="s">
        <v>18505</v>
      </c>
      <c r="O1018" s="1" t="s">
        <v>18506</v>
      </c>
      <c r="P1018" s="1" t="s">
        <v>26</v>
      </c>
      <c r="Q1018" s="1" t="s">
        <v>26</v>
      </c>
      <c r="R1018" s="1" t="s">
        <v>26</v>
      </c>
      <c r="S1018" s="1" t="s">
        <v>28</v>
      </c>
      <c r="T1018" s="1" t="s">
        <v>18516</v>
      </c>
      <c r="U1018" s="1" t="s">
        <v>24</v>
      </c>
      <c r="V1018" s="1" t="s">
        <v>18502</v>
      </c>
      <c r="W1018" s="1" t="s">
        <v>30</v>
      </c>
    </row>
    <row r="1019" spans="1:23" x14ac:dyDescent="0.2">
      <c r="A1019" s="2" t="str">
        <f>"573.13892"</f>
        <v>573.13892</v>
      </c>
      <c r="B1019" s="1" t="s">
        <v>4417</v>
      </c>
      <c r="C1019" s="1" t="s">
        <v>2746</v>
      </c>
      <c r="D1019" s="1" t="s">
        <v>3399</v>
      </c>
      <c r="E1019" s="1" t="s">
        <v>40</v>
      </c>
      <c r="F1019" s="1" t="s">
        <v>20</v>
      </c>
      <c r="G1019" s="1" t="s">
        <v>22</v>
      </c>
      <c r="H1019" s="1" t="s">
        <v>22</v>
      </c>
      <c r="I1019" s="1" t="s">
        <v>22</v>
      </c>
      <c r="J1019" s="1" t="s">
        <v>19</v>
      </c>
      <c r="K1019" s="1" t="s">
        <v>18510</v>
      </c>
      <c r="L1019" s="1" t="s">
        <v>21</v>
      </c>
      <c r="M1019" s="1" t="s">
        <v>22</v>
      </c>
      <c r="N1019" s="1" t="s">
        <v>23</v>
      </c>
      <c r="O1019" s="1" t="s">
        <v>41</v>
      </c>
      <c r="P1019" s="1" t="s">
        <v>26</v>
      </c>
      <c r="Q1019" s="1" t="s">
        <v>34</v>
      </c>
      <c r="R1019" s="1" t="s">
        <v>26</v>
      </c>
      <c r="T1019" s="1" t="s">
        <v>37</v>
      </c>
      <c r="U1019" s="1" t="s">
        <v>41</v>
      </c>
      <c r="V1019" s="1" t="s">
        <v>24</v>
      </c>
      <c r="W1019" s="1" t="s">
        <v>18518</v>
      </c>
    </row>
    <row r="1020" spans="1:23" x14ac:dyDescent="0.2">
      <c r="A1020" s="2" t="str">
        <f>"573.13893"</f>
        <v>573.13893</v>
      </c>
      <c r="B1020" s="1" t="s">
        <v>4418</v>
      </c>
      <c r="C1020" s="1" t="s">
        <v>2747</v>
      </c>
      <c r="D1020" s="1" t="s">
        <v>3399</v>
      </c>
      <c r="E1020" s="1" t="s">
        <v>18509</v>
      </c>
      <c r="F1020" s="1" t="s">
        <v>20</v>
      </c>
      <c r="G1020" s="1" t="s">
        <v>22</v>
      </c>
      <c r="H1020" s="1" t="s">
        <v>22</v>
      </c>
      <c r="I1020" s="1" t="s">
        <v>22</v>
      </c>
      <c r="J1020" s="1" t="s">
        <v>18510</v>
      </c>
      <c r="K1020" s="1" t="s">
        <v>22</v>
      </c>
      <c r="L1020" s="1" t="s">
        <v>21</v>
      </c>
      <c r="M1020" s="1" t="s">
        <v>22</v>
      </c>
      <c r="N1020" s="1" t="s">
        <v>23</v>
      </c>
      <c r="O1020" s="1" t="s">
        <v>41</v>
      </c>
      <c r="P1020" s="1" t="s">
        <v>26</v>
      </c>
      <c r="Q1020" s="1" t="s">
        <v>34</v>
      </c>
      <c r="R1020" s="1" t="s">
        <v>26</v>
      </c>
      <c r="S1020" s="1" t="s">
        <v>28</v>
      </c>
      <c r="T1020" s="1" t="s">
        <v>29</v>
      </c>
      <c r="U1020" s="1" t="s">
        <v>24</v>
      </c>
      <c r="V1020" s="1" t="s">
        <v>24</v>
      </c>
      <c r="W1020" s="1" t="s">
        <v>30</v>
      </c>
    </row>
    <row r="1021" spans="1:23" x14ac:dyDescent="0.2">
      <c r="A1021" s="2" t="str">
        <f>"573.13894"</f>
        <v>573.13894</v>
      </c>
      <c r="B1021" s="1" t="s">
        <v>4419</v>
      </c>
      <c r="C1021" s="1" t="s">
        <v>2748</v>
      </c>
      <c r="D1021" s="1" t="s">
        <v>3399</v>
      </c>
      <c r="E1021" s="1" t="s">
        <v>40</v>
      </c>
      <c r="F1021" s="1" t="s">
        <v>20</v>
      </c>
      <c r="H1021" s="1" t="s">
        <v>22</v>
      </c>
      <c r="I1021" s="1" t="s">
        <v>26</v>
      </c>
      <c r="J1021" s="1" t="s">
        <v>18510</v>
      </c>
      <c r="K1021" s="1" t="s">
        <v>22</v>
      </c>
      <c r="L1021" s="1" t="s">
        <v>21</v>
      </c>
      <c r="M1021" s="1" t="s">
        <v>22</v>
      </c>
      <c r="N1021" s="1" t="s">
        <v>23</v>
      </c>
      <c r="O1021" s="1" t="s">
        <v>24</v>
      </c>
      <c r="P1021" s="1" t="s">
        <v>24</v>
      </c>
      <c r="Q1021" s="1" t="s">
        <v>34</v>
      </c>
      <c r="R1021" s="1" t="s">
        <v>24</v>
      </c>
      <c r="S1021" s="1" t="s">
        <v>28</v>
      </c>
      <c r="T1021" s="1" t="s">
        <v>29</v>
      </c>
      <c r="U1021" s="1" t="s">
        <v>24</v>
      </c>
      <c r="V1021" s="1" t="s">
        <v>18502</v>
      </c>
      <c r="W1021" s="1" t="s">
        <v>30</v>
      </c>
    </row>
    <row r="1022" spans="1:23" x14ac:dyDescent="0.2">
      <c r="A1022" s="2" t="str">
        <f>"573.13895"</f>
        <v>573.13895</v>
      </c>
      <c r="B1022" s="1" t="s">
        <v>4420</v>
      </c>
      <c r="C1022" s="1" t="s">
        <v>2749</v>
      </c>
      <c r="D1022" s="1" t="s">
        <v>3399</v>
      </c>
      <c r="E1022" s="1" t="s">
        <v>21</v>
      </c>
      <c r="F1022" s="1" t="s">
        <v>36</v>
      </c>
      <c r="G1022" s="1" t="s">
        <v>22</v>
      </c>
      <c r="H1022" s="1" t="s">
        <v>22</v>
      </c>
      <c r="I1022" s="1" t="s">
        <v>18505</v>
      </c>
      <c r="J1022" s="1" t="s">
        <v>18502</v>
      </c>
      <c r="K1022" s="1" t="s">
        <v>22</v>
      </c>
      <c r="L1022" s="1" t="s">
        <v>18510</v>
      </c>
      <c r="M1022" s="1" t="s">
        <v>22</v>
      </c>
      <c r="N1022" s="1" t="s">
        <v>23</v>
      </c>
      <c r="O1022" s="1" t="s">
        <v>18506</v>
      </c>
      <c r="P1022" s="1" t="s">
        <v>26</v>
      </c>
      <c r="Q1022" s="1" t="s">
        <v>34</v>
      </c>
      <c r="R1022" s="1" t="s">
        <v>26</v>
      </c>
      <c r="S1022" s="1" t="s">
        <v>28</v>
      </c>
      <c r="T1022" s="1" t="s">
        <v>18515</v>
      </c>
      <c r="U1022" s="1" t="s">
        <v>18506</v>
      </c>
      <c r="V1022" s="1" t="s">
        <v>24</v>
      </c>
      <c r="W1022" s="1" t="s">
        <v>30</v>
      </c>
    </row>
    <row r="1023" spans="1:23" x14ac:dyDescent="0.2">
      <c r="A1023" s="2" t="str">
        <f>"573.13896"</f>
        <v>573.13896</v>
      </c>
      <c r="B1023" s="1" t="s">
        <v>4421</v>
      </c>
      <c r="C1023" s="1" t="s">
        <v>2750</v>
      </c>
      <c r="D1023" s="1" t="s">
        <v>3399</v>
      </c>
      <c r="E1023" s="1" t="s">
        <v>18509</v>
      </c>
      <c r="F1023" s="1" t="s">
        <v>20</v>
      </c>
      <c r="H1023" s="1" t="s">
        <v>22</v>
      </c>
      <c r="I1023" s="1" t="s">
        <v>18506</v>
      </c>
      <c r="J1023" s="1" t="s">
        <v>22</v>
      </c>
      <c r="K1023" s="1" t="s">
        <v>22</v>
      </c>
      <c r="L1023" s="1" t="s">
        <v>21</v>
      </c>
      <c r="M1023" s="1" t="s">
        <v>22</v>
      </c>
      <c r="N1023" s="1" t="s">
        <v>23</v>
      </c>
      <c r="O1023" s="1" t="s">
        <v>24</v>
      </c>
      <c r="P1023" s="1" t="s">
        <v>26</v>
      </c>
      <c r="Q1023" s="1" t="s">
        <v>34</v>
      </c>
      <c r="R1023" s="1" t="s">
        <v>18505</v>
      </c>
      <c r="S1023" s="1" t="s">
        <v>28</v>
      </c>
      <c r="T1023" s="1" t="s">
        <v>29</v>
      </c>
      <c r="U1023" s="1" t="s">
        <v>24</v>
      </c>
      <c r="V1023" s="1" t="s">
        <v>24</v>
      </c>
      <c r="W1023" s="1" t="s">
        <v>30</v>
      </c>
    </row>
    <row r="1024" spans="1:23" x14ac:dyDescent="0.2">
      <c r="A1024" s="2" t="str">
        <f>"573.13897"</f>
        <v>573.13897</v>
      </c>
      <c r="B1024" s="1" t="s">
        <v>4422</v>
      </c>
      <c r="C1024" s="1" t="s">
        <v>2751</v>
      </c>
      <c r="D1024" s="1" t="s">
        <v>3399</v>
      </c>
      <c r="E1024" s="1" t="s">
        <v>40</v>
      </c>
      <c r="F1024" s="1" t="s">
        <v>20</v>
      </c>
      <c r="G1024" s="1" t="s">
        <v>22</v>
      </c>
      <c r="H1024" s="1" t="s">
        <v>22</v>
      </c>
      <c r="I1024" s="1" t="s">
        <v>22</v>
      </c>
      <c r="J1024" s="1" t="s">
        <v>19</v>
      </c>
      <c r="K1024" s="1" t="s">
        <v>22</v>
      </c>
      <c r="L1024" s="1" t="s">
        <v>21</v>
      </c>
      <c r="M1024" s="1" t="s">
        <v>22</v>
      </c>
      <c r="N1024" s="1" t="s">
        <v>31</v>
      </c>
      <c r="O1024" s="1" t="s">
        <v>41</v>
      </c>
      <c r="P1024" s="1" t="s">
        <v>26</v>
      </c>
      <c r="Q1024" s="1" t="s">
        <v>26</v>
      </c>
      <c r="R1024" s="1" t="s">
        <v>26</v>
      </c>
      <c r="T1024" s="1" t="s">
        <v>29</v>
      </c>
      <c r="U1024" s="1" t="s">
        <v>24</v>
      </c>
      <c r="V1024" s="1" t="s">
        <v>24</v>
      </c>
      <c r="W1024" s="1" t="s">
        <v>30</v>
      </c>
    </row>
    <row r="1025" spans="1:23" x14ac:dyDescent="0.2">
      <c r="A1025" s="2" t="str">
        <f>"573.13898"</f>
        <v>573.13898</v>
      </c>
      <c r="B1025" s="1" t="s">
        <v>4423</v>
      </c>
      <c r="C1025" s="1" t="s">
        <v>2752</v>
      </c>
      <c r="D1025" s="1" t="s">
        <v>3399</v>
      </c>
      <c r="E1025" s="1" t="s">
        <v>40</v>
      </c>
      <c r="F1025" s="1" t="s">
        <v>20</v>
      </c>
      <c r="G1025" s="1" t="s">
        <v>22</v>
      </c>
      <c r="H1025" s="1" t="s">
        <v>22</v>
      </c>
      <c r="I1025" s="1" t="s">
        <v>22</v>
      </c>
      <c r="J1025" s="1" t="s">
        <v>18502</v>
      </c>
      <c r="K1025" s="1" t="s">
        <v>22</v>
      </c>
      <c r="L1025" s="1" t="s">
        <v>21</v>
      </c>
      <c r="M1025" s="1" t="s">
        <v>22</v>
      </c>
      <c r="N1025" s="1" t="s">
        <v>23</v>
      </c>
      <c r="O1025" s="1" t="s">
        <v>41</v>
      </c>
      <c r="P1025" s="1" t="s">
        <v>26</v>
      </c>
      <c r="Q1025" s="1" t="s">
        <v>34</v>
      </c>
      <c r="R1025" s="1" t="s">
        <v>26</v>
      </c>
      <c r="T1025" s="1" t="s">
        <v>29</v>
      </c>
      <c r="U1025" s="1" t="s">
        <v>18506</v>
      </c>
      <c r="V1025" s="1" t="s">
        <v>24</v>
      </c>
      <c r="W1025" s="1" t="s">
        <v>30</v>
      </c>
    </row>
    <row r="1026" spans="1:23" x14ac:dyDescent="0.2">
      <c r="A1026" s="2" t="str">
        <f>"573.13899"</f>
        <v>573.13899</v>
      </c>
      <c r="B1026" s="1" t="s">
        <v>4424</v>
      </c>
      <c r="C1026" s="1" t="s">
        <v>2753</v>
      </c>
      <c r="D1026" s="1" t="s">
        <v>3399</v>
      </c>
      <c r="E1026" s="1" t="s">
        <v>40</v>
      </c>
      <c r="F1026" s="1" t="s">
        <v>18515</v>
      </c>
      <c r="G1026" s="1" t="s">
        <v>41</v>
      </c>
      <c r="H1026" s="1" t="s">
        <v>22</v>
      </c>
      <c r="I1026" s="1" t="s">
        <v>26</v>
      </c>
      <c r="J1026" s="1" t="s">
        <v>19</v>
      </c>
      <c r="K1026" s="1" t="s">
        <v>31</v>
      </c>
      <c r="L1026" s="1" t="s">
        <v>18502</v>
      </c>
      <c r="M1026" s="1" t="s">
        <v>22</v>
      </c>
      <c r="N1026" s="1" t="s">
        <v>23</v>
      </c>
      <c r="O1026" s="1" t="s">
        <v>41</v>
      </c>
      <c r="P1026" s="1" t="s">
        <v>26</v>
      </c>
      <c r="Q1026" s="1" t="s">
        <v>18506</v>
      </c>
      <c r="R1026" s="1" t="s">
        <v>26</v>
      </c>
      <c r="S1026" s="1" t="s">
        <v>18508</v>
      </c>
      <c r="T1026" s="1" t="s">
        <v>35</v>
      </c>
      <c r="U1026" s="1" t="s">
        <v>41</v>
      </c>
      <c r="V1026" s="1" t="s">
        <v>41</v>
      </c>
      <c r="W1026" s="1" t="s">
        <v>30</v>
      </c>
    </row>
    <row r="1027" spans="1:23" x14ac:dyDescent="0.2">
      <c r="A1027" s="2" t="str">
        <f>"573.13900"</f>
        <v>573.13900</v>
      </c>
      <c r="B1027" s="1" t="s">
        <v>4425</v>
      </c>
      <c r="C1027" s="1" t="s">
        <v>2754</v>
      </c>
      <c r="D1027" s="1" t="s">
        <v>3399</v>
      </c>
      <c r="E1027" s="1" t="s">
        <v>40</v>
      </c>
      <c r="F1027" s="1" t="s">
        <v>20</v>
      </c>
      <c r="G1027" s="1" t="s">
        <v>22</v>
      </c>
      <c r="H1027" s="1" t="s">
        <v>22</v>
      </c>
      <c r="I1027" s="1" t="s">
        <v>18506</v>
      </c>
      <c r="J1027" s="1" t="s">
        <v>22</v>
      </c>
      <c r="K1027" s="1" t="s">
        <v>22</v>
      </c>
      <c r="L1027" s="1" t="s">
        <v>21</v>
      </c>
      <c r="M1027" s="1" t="s">
        <v>22</v>
      </c>
      <c r="N1027" s="1" t="s">
        <v>23</v>
      </c>
      <c r="O1027" s="1" t="s">
        <v>24</v>
      </c>
      <c r="P1027" s="1" t="s">
        <v>24</v>
      </c>
      <c r="Q1027" s="1" t="s">
        <v>34</v>
      </c>
      <c r="R1027" s="1" t="s">
        <v>24</v>
      </c>
      <c r="T1027" s="1" t="s">
        <v>29</v>
      </c>
      <c r="U1027" s="1" t="s">
        <v>24</v>
      </c>
      <c r="V1027" s="1" t="s">
        <v>24</v>
      </c>
      <c r="W1027" s="1" t="s">
        <v>18519</v>
      </c>
    </row>
    <row r="1028" spans="1:23" x14ac:dyDescent="0.2">
      <c r="A1028" s="2" t="str">
        <f>"573.13901"</f>
        <v>573.13901</v>
      </c>
      <c r="B1028" s="1" t="s">
        <v>4426</v>
      </c>
      <c r="C1028" s="1" t="s">
        <v>2755</v>
      </c>
      <c r="D1028" s="1" t="s">
        <v>3399</v>
      </c>
      <c r="E1028" s="1" t="s">
        <v>40</v>
      </c>
      <c r="F1028" s="1" t="s">
        <v>20</v>
      </c>
      <c r="G1028" s="1" t="s">
        <v>22</v>
      </c>
      <c r="H1028" s="1" t="s">
        <v>22</v>
      </c>
      <c r="I1028" s="1" t="s">
        <v>22</v>
      </c>
      <c r="J1028" s="1" t="s">
        <v>18510</v>
      </c>
      <c r="K1028" s="1" t="s">
        <v>22</v>
      </c>
      <c r="L1028" s="1" t="s">
        <v>21</v>
      </c>
      <c r="M1028" s="1" t="s">
        <v>22</v>
      </c>
      <c r="N1028" s="1" t="s">
        <v>23</v>
      </c>
      <c r="O1028" s="1" t="s">
        <v>24</v>
      </c>
      <c r="P1028" s="1" t="s">
        <v>26</v>
      </c>
      <c r="Q1028" s="1" t="s">
        <v>34</v>
      </c>
      <c r="R1028" s="1" t="s">
        <v>26</v>
      </c>
      <c r="S1028" s="1" t="s">
        <v>28</v>
      </c>
      <c r="T1028" s="1" t="s">
        <v>37</v>
      </c>
      <c r="U1028" s="1" t="s">
        <v>24</v>
      </c>
      <c r="V1028" s="1" t="s">
        <v>18502</v>
      </c>
      <c r="W1028" s="1" t="s">
        <v>30</v>
      </c>
    </row>
    <row r="1029" spans="1:23" x14ac:dyDescent="0.2">
      <c r="A1029" s="2" t="str">
        <f>"573.13902"</f>
        <v>573.13902</v>
      </c>
      <c r="B1029" s="1" t="s">
        <v>4427</v>
      </c>
      <c r="C1029" s="1" t="s">
        <v>2756</v>
      </c>
      <c r="D1029" s="1" t="s">
        <v>3399</v>
      </c>
      <c r="E1029" s="1" t="s">
        <v>40</v>
      </c>
      <c r="F1029" s="1" t="s">
        <v>20</v>
      </c>
      <c r="G1029" s="1" t="s">
        <v>22</v>
      </c>
      <c r="H1029" s="1" t="s">
        <v>22</v>
      </c>
      <c r="I1029" s="1" t="s">
        <v>18502</v>
      </c>
      <c r="J1029" s="1" t="s">
        <v>19</v>
      </c>
      <c r="K1029" s="1" t="s">
        <v>18510</v>
      </c>
      <c r="L1029" s="1" t="s">
        <v>21</v>
      </c>
      <c r="M1029" s="1" t="s">
        <v>22</v>
      </c>
      <c r="N1029" s="1" t="s">
        <v>23</v>
      </c>
      <c r="O1029" s="1" t="s">
        <v>24</v>
      </c>
      <c r="P1029" s="1" t="s">
        <v>26</v>
      </c>
      <c r="Q1029" s="1" t="s">
        <v>34</v>
      </c>
      <c r="R1029" s="1" t="s">
        <v>26</v>
      </c>
      <c r="S1029" s="1" t="s">
        <v>28</v>
      </c>
      <c r="T1029" s="1" t="s">
        <v>37</v>
      </c>
      <c r="U1029" s="1" t="s">
        <v>24</v>
      </c>
      <c r="V1029" s="1" t="s">
        <v>24</v>
      </c>
      <c r="W1029" s="1" t="s">
        <v>30</v>
      </c>
    </row>
    <row r="1030" spans="1:23" x14ac:dyDescent="0.2">
      <c r="A1030" s="2" t="str">
        <f>"573.13903"</f>
        <v>573.13903</v>
      </c>
      <c r="B1030" s="1" t="s">
        <v>4428</v>
      </c>
      <c r="C1030" s="1" t="s">
        <v>2757</v>
      </c>
      <c r="D1030" s="1" t="s">
        <v>3399</v>
      </c>
      <c r="E1030" s="1" t="s">
        <v>40</v>
      </c>
      <c r="F1030" s="1" t="s">
        <v>20</v>
      </c>
      <c r="G1030" s="1" t="s">
        <v>22</v>
      </c>
      <c r="H1030" s="1" t="s">
        <v>22</v>
      </c>
      <c r="I1030" s="1" t="s">
        <v>18510</v>
      </c>
      <c r="J1030" s="1" t="s">
        <v>18502</v>
      </c>
      <c r="K1030" s="1" t="s">
        <v>22</v>
      </c>
      <c r="L1030" s="1" t="s">
        <v>21</v>
      </c>
      <c r="M1030" s="1" t="s">
        <v>22</v>
      </c>
      <c r="N1030" s="1" t="s">
        <v>23</v>
      </c>
      <c r="O1030" s="1" t="s">
        <v>41</v>
      </c>
      <c r="P1030" s="1" t="s">
        <v>26</v>
      </c>
      <c r="Q1030" s="1" t="s">
        <v>34</v>
      </c>
      <c r="R1030" s="1" t="s">
        <v>26</v>
      </c>
      <c r="S1030" s="1" t="s">
        <v>28</v>
      </c>
      <c r="T1030" s="1" t="s">
        <v>37</v>
      </c>
      <c r="U1030" s="1" t="s">
        <v>18502</v>
      </c>
      <c r="V1030" s="1" t="s">
        <v>41</v>
      </c>
      <c r="W1030" s="1" t="s">
        <v>33</v>
      </c>
    </row>
    <row r="1031" spans="1:23" x14ac:dyDescent="0.2">
      <c r="A1031" s="2" t="str">
        <f>"573.13904"</f>
        <v>573.13904</v>
      </c>
      <c r="B1031" s="1" t="s">
        <v>4429</v>
      </c>
      <c r="C1031" s="1" t="s">
        <v>2758</v>
      </c>
      <c r="D1031" s="1" t="s">
        <v>3399</v>
      </c>
      <c r="E1031" s="1" t="s">
        <v>18509</v>
      </c>
      <c r="F1031" s="1" t="s">
        <v>20</v>
      </c>
      <c r="G1031" s="1" t="s">
        <v>22</v>
      </c>
      <c r="H1031" s="1" t="s">
        <v>22</v>
      </c>
      <c r="I1031" s="1" t="s">
        <v>22</v>
      </c>
      <c r="J1031" s="1" t="s">
        <v>18510</v>
      </c>
      <c r="K1031" s="1" t="s">
        <v>22</v>
      </c>
      <c r="L1031" s="1" t="s">
        <v>21</v>
      </c>
      <c r="M1031" s="1" t="s">
        <v>22</v>
      </c>
      <c r="N1031" s="1" t="s">
        <v>23</v>
      </c>
      <c r="O1031" s="1" t="s">
        <v>41</v>
      </c>
      <c r="P1031" s="1" t="s">
        <v>26</v>
      </c>
      <c r="Q1031" s="1" t="s">
        <v>34</v>
      </c>
      <c r="R1031" s="1" t="s">
        <v>26</v>
      </c>
      <c r="S1031" s="1" t="s">
        <v>28</v>
      </c>
      <c r="T1031" s="1" t="s">
        <v>29</v>
      </c>
      <c r="U1031" s="1" t="s">
        <v>18506</v>
      </c>
      <c r="V1031" s="1" t="s">
        <v>24</v>
      </c>
      <c r="W1031" s="1" t="s">
        <v>30</v>
      </c>
    </row>
    <row r="1032" spans="1:23" x14ac:dyDescent="0.2">
      <c r="A1032" s="2" t="str">
        <f>"573.13905"</f>
        <v>573.13905</v>
      </c>
      <c r="B1032" s="1" t="s">
        <v>4430</v>
      </c>
      <c r="C1032" s="1" t="s">
        <v>2759</v>
      </c>
      <c r="D1032" s="1" t="s">
        <v>3399</v>
      </c>
      <c r="E1032" s="1" t="s">
        <v>40</v>
      </c>
      <c r="F1032" s="1" t="s">
        <v>20</v>
      </c>
      <c r="G1032" s="1" t="s">
        <v>22</v>
      </c>
      <c r="H1032" s="1" t="s">
        <v>22</v>
      </c>
      <c r="I1032" s="1" t="s">
        <v>18510</v>
      </c>
      <c r="K1032" s="1" t="s">
        <v>22</v>
      </c>
      <c r="L1032" s="1" t="s">
        <v>21</v>
      </c>
      <c r="M1032" s="1" t="s">
        <v>22</v>
      </c>
      <c r="N1032" s="1" t="s">
        <v>23</v>
      </c>
      <c r="O1032" s="1" t="s">
        <v>24</v>
      </c>
      <c r="P1032" s="1" t="s">
        <v>18506</v>
      </c>
      <c r="Q1032" s="1" t="s">
        <v>34</v>
      </c>
      <c r="R1032" s="1" t="s">
        <v>18506</v>
      </c>
      <c r="T1032" s="1" t="s">
        <v>29</v>
      </c>
      <c r="U1032" s="1" t="s">
        <v>18506</v>
      </c>
      <c r="V1032" s="1" t="s">
        <v>24</v>
      </c>
      <c r="W1032" s="1" t="s">
        <v>33</v>
      </c>
    </row>
    <row r="1033" spans="1:23" x14ac:dyDescent="0.2">
      <c r="A1033" s="2" t="str">
        <f>"573.13906"</f>
        <v>573.13906</v>
      </c>
      <c r="B1033" s="1" t="s">
        <v>4431</v>
      </c>
      <c r="C1033" s="1" t="s">
        <v>2760</v>
      </c>
      <c r="D1033" s="1" t="s">
        <v>3399</v>
      </c>
      <c r="E1033" s="1" t="s">
        <v>40</v>
      </c>
      <c r="F1033" s="1" t="s">
        <v>20</v>
      </c>
      <c r="G1033" s="1" t="s">
        <v>22</v>
      </c>
      <c r="H1033" s="1" t="s">
        <v>22</v>
      </c>
      <c r="I1033" s="1" t="s">
        <v>18506</v>
      </c>
      <c r="J1033" s="1" t="s">
        <v>22</v>
      </c>
      <c r="K1033" s="1" t="s">
        <v>22</v>
      </c>
      <c r="L1033" s="1" t="s">
        <v>21</v>
      </c>
      <c r="M1033" s="1" t="s">
        <v>22</v>
      </c>
      <c r="N1033" s="1" t="s">
        <v>23</v>
      </c>
      <c r="O1033" s="1" t="s">
        <v>24</v>
      </c>
      <c r="P1033" s="1" t="s">
        <v>26</v>
      </c>
      <c r="Q1033" s="1" t="s">
        <v>34</v>
      </c>
      <c r="R1033" s="1" t="s">
        <v>26</v>
      </c>
      <c r="S1033" s="1" t="s">
        <v>28</v>
      </c>
      <c r="T1033" s="1" t="s">
        <v>29</v>
      </c>
      <c r="U1033" s="1" t="s">
        <v>18506</v>
      </c>
      <c r="V1033" s="1" t="s">
        <v>18502</v>
      </c>
      <c r="W1033" s="1" t="s">
        <v>30</v>
      </c>
    </row>
    <row r="1034" spans="1:23" x14ac:dyDescent="0.2">
      <c r="A1034" s="2" t="str">
        <f>"573.13907"</f>
        <v>573.13907</v>
      </c>
      <c r="B1034" s="1" t="s">
        <v>4432</v>
      </c>
      <c r="C1034" s="1" t="s">
        <v>2761</v>
      </c>
      <c r="D1034" s="1" t="s">
        <v>3399</v>
      </c>
      <c r="E1034" s="1" t="s">
        <v>40</v>
      </c>
      <c r="F1034" s="1" t="s">
        <v>20</v>
      </c>
      <c r="G1034" s="1" t="s">
        <v>22</v>
      </c>
      <c r="H1034" s="1" t="s">
        <v>22</v>
      </c>
      <c r="I1034" s="1" t="s">
        <v>22</v>
      </c>
      <c r="K1034" s="1" t="s">
        <v>22</v>
      </c>
      <c r="L1034" s="1" t="s">
        <v>21</v>
      </c>
      <c r="M1034" s="1" t="s">
        <v>22</v>
      </c>
      <c r="N1034" s="1" t="s">
        <v>23</v>
      </c>
      <c r="O1034" s="1" t="s">
        <v>24</v>
      </c>
      <c r="P1034" s="1" t="s">
        <v>26</v>
      </c>
      <c r="Q1034" s="1" t="s">
        <v>34</v>
      </c>
      <c r="R1034" s="1" t="s">
        <v>26</v>
      </c>
      <c r="S1034" s="1" t="s">
        <v>28</v>
      </c>
      <c r="T1034" s="1" t="s">
        <v>29</v>
      </c>
      <c r="U1034" s="1" t="s">
        <v>18502</v>
      </c>
      <c r="V1034" s="1" t="s">
        <v>18502</v>
      </c>
      <c r="W1034" s="1" t="s">
        <v>30</v>
      </c>
    </row>
    <row r="1035" spans="1:23" x14ac:dyDescent="0.2">
      <c r="A1035" s="2" t="str">
        <f>"573.13908"</f>
        <v>573.13908</v>
      </c>
      <c r="B1035" s="1" t="s">
        <v>4433</v>
      </c>
      <c r="C1035" s="1" t="s">
        <v>2762</v>
      </c>
      <c r="D1035" s="1" t="s">
        <v>3399</v>
      </c>
      <c r="E1035" s="1" t="s">
        <v>40</v>
      </c>
      <c r="F1035" s="1" t="s">
        <v>20</v>
      </c>
      <c r="G1035" s="1" t="s">
        <v>22</v>
      </c>
      <c r="H1035" s="1" t="s">
        <v>22</v>
      </c>
      <c r="I1035" s="1" t="s">
        <v>18510</v>
      </c>
      <c r="J1035" s="1" t="s">
        <v>22</v>
      </c>
      <c r="K1035" s="1" t="s">
        <v>22</v>
      </c>
      <c r="L1035" s="1" t="s">
        <v>21</v>
      </c>
      <c r="M1035" s="1" t="s">
        <v>22</v>
      </c>
      <c r="N1035" s="1" t="s">
        <v>23</v>
      </c>
      <c r="O1035" s="1" t="s">
        <v>18502</v>
      </c>
      <c r="P1035" s="1" t="s">
        <v>24</v>
      </c>
      <c r="Q1035" s="1" t="s">
        <v>34</v>
      </c>
      <c r="R1035" s="1" t="s">
        <v>24</v>
      </c>
      <c r="S1035" s="1" t="s">
        <v>28</v>
      </c>
      <c r="T1035" s="1" t="s">
        <v>29</v>
      </c>
      <c r="U1035" s="1" t="s">
        <v>18506</v>
      </c>
      <c r="V1035" s="1" t="s">
        <v>24</v>
      </c>
      <c r="W1035" s="1" t="s">
        <v>18519</v>
      </c>
    </row>
    <row r="1036" spans="1:23" x14ac:dyDescent="0.2">
      <c r="A1036" s="2" t="str">
        <f>"573.13909"</f>
        <v>573.13909</v>
      </c>
      <c r="B1036" s="1" t="s">
        <v>4434</v>
      </c>
      <c r="C1036" s="1" t="s">
        <v>2763</v>
      </c>
      <c r="D1036" s="1" t="s">
        <v>3399</v>
      </c>
      <c r="E1036" s="1" t="s">
        <v>40</v>
      </c>
      <c r="F1036" s="1" t="s">
        <v>20</v>
      </c>
      <c r="G1036" s="1" t="s">
        <v>22</v>
      </c>
      <c r="H1036" s="1" t="s">
        <v>22</v>
      </c>
      <c r="I1036" s="1" t="s">
        <v>22</v>
      </c>
      <c r="J1036" s="1" t="s">
        <v>22</v>
      </c>
      <c r="K1036" s="1" t="s">
        <v>22</v>
      </c>
      <c r="L1036" s="1" t="s">
        <v>21</v>
      </c>
      <c r="M1036" s="1" t="s">
        <v>22</v>
      </c>
      <c r="N1036" s="1" t="s">
        <v>23</v>
      </c>
      <c r="O1036" s="1" t="s">
        <v>24</v>
      </c>
      <c r="P1036" s="1" t="s">
        <v>24</v>
      </c>
      <c r="Q1036" s="1" t="s">
        <v>34</v>
      </c>
      <c r="R1036" s="1" t="s">
        <v>24</v>
      </c>
      <c r="S1036" s="1" t="s">
        <v>28</v>
      </c>
      <c r="T1036" s="1" t="s">
        <v>29</v>
      </c>
      <c r="U1036" s="1" t="s">
        <v>24</v>
      </c>
      <c r="V1036" s="1" t="s">
        <v>18502</v>
      </c>
      <c r="W1036" s="1" t="s">
        <v>30</v>
      </c>
    </row>
    <row r="1037" spans="1:23" x14ac:dyDescent="0.2">
      <c r="A1037" s="2" t="str">
        <f>"573.13910"</f>
        <v>573.13910</v>
      </c>
      <c r="B1037" s="1" t="s">
        <v>4435</v>
      </c>
      <c r="C1037" s="1" t="s">
        <v>2764</v>
      </c>
      <c r="D1037" s="1" t="s">
        <v>3399</v>
      </c>
      <c r="E1037" s="1" t="s">
        <v>40</v>
      </c>
      <c r="F1037" s="1" t="s">
        <v>20</v>
      </c>
      <c r="G1037" s="1" t="s">
        <v>22</v>
      </c>
      <c r="H1037" s="1" t="s">
        <v>22</v>
      </c>
      <c r="I1037" s="1" t="s">
        <v>18502</v>
      </c>
      <c r="K1037" s="1" t="s">
        <v>18510</v>
      </c>
      <c r="L1037" s="1" t="s">
        <v>21</v>
      </c>
      <c r="M1037" s="1" t="s">
        <v>22</v>
      </c>
      <c r="N1037" s="1" t="s">
        <v>23</v>
      </c>
      <c r="O1037" s="1" t="s">
        <v>41</v>
      </c>
      <c r="P1037" s="1" t="s">
        <v>26</v>
      </c>
      <c r="Q1037" s="1" t="s">
        <v>34</v>
      </c>
      <c r="R1037" s="1" t="s">
        <v>26</v>
      </c>
      <c r="T1037" s="1" t="s">
        <v>37</v>
      </c>
      <c r="U1037" s="1" t="s">
        <v>41</v>
      </c>
      <c r="V1037" s="1" t="s">
        <v>18502</v>
      </c>
      <c r="W1037" s="1" t="s">
        <v>30</v>
      </c>
    </row>
    <row r="1038" spans="1:23" x14ac:dyDescent="0.2">
      <c r="A1038" s="2" t="str">
        <f>"573.13911"</f>
        <v>573.13911</v>
      </c>
      <c r="B1038" s="1" t="s">
        <v>4436</v>
      </c>
      <c r="C1038" s="1" t="s">
        <v>2765</v>
      </c>
      <c r="D1038" s="1" t="s">
        <v>3399</v>
      </c>
      <c r="E1038" s="1" t="s">
        <v>40</v>
      </c>
      <c r="F1038" s="1" t="s">
        <v>20</v>
      </c>
      <c r="G1038" s="1" t="s">
        <v>22</v>
      </c>
      <c r="H1038" s="1" t="s">
        <v>22</v>
      </c>
      <c r="I1038" s="1" t="s">
        <v>18510</v>
      </c>
      <c r="J1038" s="1" t="s">
        <v>22</v>
      </c>
      <c r="K1038" s="1" t="s">
        <v>22</v>
      </c>
      <c r="L1038" s="1" t="s">
        <v>21</v>
      </c>
      <c r="M1038" s="1" t="s">
        <v>22</v>
      </c>
      <c r="N1038" s="1" t="s">
        <v>23</v>
      </c>
      <c r="O1038" s="1" t="s">
        <v>18502</v>
      </c>
      <c r="P1038" s="1" t="s">
        <v>24</v>
      </c>
      <c r="Q1038" s="1" t="s">
        <v>34</v>
      </c>
      <c r="R1038" s="1" t="s">
        <v>24</v>
      </c>
      <c r="T1038" s="1" t="s">
        <v>29</v>
      </c>
      <c r="U1038" s="1" t="s">
        <v>18506</v>
      </c>
      <c r="V1038" s="1" t="s">
        <v>24</v>
      </c>
      <c r="W1038" s="1" t="s">
        <v>18518</v>
      </c>
    </row>
    <row r="1039" spans="1:23" x14ac:dyDescent="0.2">
      <c r="A1039" s="2" t="str">
        <f>"573.13912"</f>
        <v>573.13912</v>
      </c>
      <c r="B1039" s="1" t="s">
        <v>4437</v>
      </c>
      <c r="C1039" s="1" t="s">
        <v>2766</v>
      </c>
      <c r="D1039" s="1" t="s">
        <v>3399</v>
      </c>
      <c r="E1039" s="1" t="s">
        <v>40</v>
      </c>
      <c r="F1039" s="1" t="s">
        <v>20</v>
      </c>
      <c r="G1039" s="1" t="s">
        <v>22</v>
      </c>
      <c r="H1039" s="1" t="s">
        <v>22</v>
      </c>
      <c r="I1039" s="1" t="s">
        <v>22</v>
      </c>
      <c r="J1039" s="1" t="s">
        <v>18502</v>
      </c>
      <c r="K1039" s="1" t="s">
        <v>22</v>
      </c>
      <c r="L1039" s="1" t="s">
        <v>21</v>
      </c>
      <c r="M1039" s="1" t="s">
        <v>22</v>
      </c>
      <c r="N1039" s="1" t="s">
        <v>23</v>
      </c>
      <c r="O1039" s="1" t="s">
        <v>24</v>
      </c>
      <c r="P1039" s="1" t="s">
        <v>26</v>
      </c>
      <c r="Q1039" s="1" t="s">
        <v>34</v>
      </c>
      <c r="R1039" s="1" t="s">
        <v>26</v>
      </c>
      <c r="S1039" s="1" t="s">
        <v>28</v>
      </c>
      <c r="T1039" s="1" t="s">
        <v>29</v>
      </c>
      <c r="U1039" s="1" t="s">
        <v>18506</v>
      </c>
      <c r="V1039" s="1" t="s">
        <v>18502</v>
      </c>
      <c r="W1039" s="1" t="s">
        <v>42</v>
      </c>
    </row>
    <row r="1040" spans="1:23" x14ac:dyDescent="0.2">
      <c r="A1040" s="2" t="str">
        <f>"573.13913"</f>
        <v>573.13913</v>
      </c>
      <c r="B1040" s="1" t="s">
        <v>4438</v>
      </c>
      <c r="C1040" s="1" t="s">
        <v>2767</v>
      </c>
      <c r="D1040" s="1" t="s">
        <v>3399</v>
      </c>
      <c r="E1040" s="1" t="s">
        <v>40</v>
      </c>
      <c r="F1040" s="1" t="s">
        <v>20</v>
      </c>
      <c r="G1040" s="1" t="s">
        <v>22</v>
      </c>
      <c r="H1040" s="1" t="s">
        <v>22</v>
      </c>
      <c r="I1040" s="1" t="s">
        <v>18510</v>
      </c>
      <c r="J1040" s="1" t="s">
        <v>22</v>
      </c>
      <c r="K1040" s="1" t="s">
        <v>22</v>
      </c>
      <c r="L1040" s="1" t="s">
        <v>21</v>
      </c>
      <c r="M1040" s="1" t="s">
        <v>22</v>
      </c>
      <c r="N1040" s="1" t="s">
        <v>23</v>
      </c>
      <c r="O1040" s="1" t="s">
        <v>24</v>
      </c>
      <c r="P1040" s="1" t="s">
        <v>18502</v>
      </c>
      <c r="Q1040" s="1" t="s">
        <v>34</v>
      </c>
      <c r="R1040" s="1" t="s">
        <v>24</v>
      </c>
      <c r="T1040" s="1" t="s">
        <v>29</v>
      </c>
      <c r="U1040" s="1" t="s">
        <v>18506</v>
      </c>
      <c r="V1040" s="1" t="s">
        <v>24</v>
      </c>
      <c r="W1040" s="1" t="s">
        <v>33</v>
      </c>
    </row>
    <row r="1041" spans="1:23" x14ac:dyDescent="0.2">
      <c r="A1041" s="2" t="str">
        <f>"573.13914"</f>
        <v>573.13914</v>
      </c>
      <c r="B1041" s="1" t="s">
        <v>4439</v>
      </c>
      <c r="C1041" s="1" t="s">
        <v>2768</v>
      </c>
      <c r="D1041" s="1" t="s">
        <v>3399</v>
      </c>
      <c r="E1041" s="1" t="s">
        <v>40</v>
      </c>
      <c r="F1041" s="1" t="s">
        <v>36</v>
      </c>
      <c r="G1041" s="1" t="s">
        <v>22</v>
      </c>
      <c r="H1041" s="1" t="s">
        <v>22</v>
      </c>
      <c r="I1041" s="1" t="s">
        <v>18502</v>
      </c>
      <c r="J1041" s="1" t="s">
        <v>19</v>
      </c>
      <c r="K1041" s="1" t="s">
        <v>18502</v>
      </c>
      <c r="L1041" s="1" t="s">
        <v>21</v>
      </c>
      <c r="M1041" s="1" t="s">
        <v>22</v>
      </c>
      <c r="N1041" s="1" t="s">
        <v>23</v>
      </c>
      <c r="O1041" s="1" t="s">
        <v>41</v>
      </c>
      <c r="P1041" s="1" t="s">
        <v>26</v>
      </c>
      <c r="Q1041" s="1" t="s">
        <v>18505</v>
      </c>
      <c r="R1041" s="1" t="s">
        <v>26</v>
      </c>
      <c r="S1041" s="1" t="s">
        <v>28</v>
      </c>
      <c r="T1041" s="1" t="s">
        <v>18516</v>
      </c>
      <c r="U1041" s="1" t="s">
        <v>41</v>
      </c>
      <c r="V1041" s="1" t="s">
        <v>41</v>
      </c>
      <c r="W1041" s="1" t="s">
        <v>30</v>
      </c>
    </row>
    <row r="1042" spans="1:23" x14ac:dyDescent="0.2">
      <c r="A1042" s="2" t="str">
        <f>"573.13915"</f>
        <v>573.13915</v>
      </c>
      <c r="B1042" s="1" t="s">
        <v>4440</v>
      </c>
      <c r="C1042" s="1" t="s">
        <v>2769</v>
      </c>
      <c r="D1042" s="1" t="s">
        <v>3399</v>
      </c>
      <c r="E1042" s="1" t="s">
        <v>18510</v>
      </c>
      <c r="F1042" s="1" t="s">
        <v>20</v>
      </c>
      <c r="G1042" s="1" t="s">
        <v>22</v>
      </c>
      <c r="H1042" s="1" t="s">
        <v>22</v>
      </c>
      <c r="I1042" s="1" t="s">
        <v>18506</v>
      </c>
      <c r="J1042" s="1" t="s">
        <v>18510</v>
      </c>
      <c r="K1042" s="1" t="s">
        <v>22</v>
      </c>
      <c r="L1042" s="1" t="s">
        <v>18509</v>
      </c>
      <c r="M1042" s="1" t="s">
        <v>22</v>
      </c>
      <c r="N1042" s="1" t="s">
        <v>23</v>
      </c>
      <c r="O1042" s="1" t="s">
        <v>41</v>
      </c>
      <c r="P1042" s="1" t="s">
        <v>26</v>
      </c>
      <c r="Q1042" s="1" t="s">
        <v>34</v>
      </c>
      <c r="R1042" s="1" t="s">
        <v>26</v>
      </c>
      <c r="T1042" s="1" t="s">
        <v>29</v>
      </c>
      <c r="U1042" s="1" t="s">
        <v>41</v>
      </c>
      <c r="V1042" s="1" t="s">
        <v>24</v>
      </c>
      <c r="W1042" s="1" t="s">
        <v>18519</v>
      </c>
    </row>
    <row r="1043" spans="1:23" x14ac:dyDescent="0.2">
      <c r="A1043" s="2" t="str">
        <f>"573.13916"</f>
        <v>573.13916</v>
      </c>
      <c r="B1043" s="1" t="s">
        <v>4441</v>
      </c>
      <c r="C1043" s="1" t="s">
        <v>2770</v>
      </c>
      <c r="D1043" s="1" t="s">
        <v>3399</v>
      </c>
      <c r="E1043" s="1" t="s">
        <v>40</v>
      </c>
      <c r="F1043" s="1" t="s">
        <v>20</v>
      </c>
      <c r="G1043" s="1" t="s">
        <v>22</v>
      </c>
      <c r="H1043" s="1" t="s">
        <v>22</v>
      </c>
      <c r="I1043" s="1" t="s">
        <v>22</v>
      </c>
      <c r="J1043" s="1" t="s">
        <v>22</v>
      </c>
      <c r="K1043" s="1" t="s">
        <v>22</v>
      </c>
      <c r="L1043" s="1" t="s">
        <v>21</v>
      </c>
      <c r="M1043" s="1" t="s">
        <v>22</v>
      </c>
      <c r="N1043" s="1" t="s">
        <v>23</v>
      </c>
      <c r="O1043" s="1" t="s">
        <v>24</v>
      </c>
      <c r="P1043" s="1" t="s">
        <v>24</v>
      </c>
      <c r="Q1043" s="1" t="s">
        <v>34</v>
      </c>
      <c r="R1043" s="1" t="s">
        <v>24</v>
      </c>
      <c r="T1043" s="1" t="s">
        <v>29</v>
      </c>
      <c r="U1043" s="1" t="s">
        <v>24</v>
      </c>
      <c r="V1043" s="1" t="s">
        <v>24</v>
      </c>
      <c r="W1043" s="1" t="s">
        <v>30</v>
      </c>
    </row>
    <row r="1044" spans="1:23" x14ac:dyDescent="0.2">
      <c r="A1044" s="2" t="str">
        <f>"573.13917"</f>
        <v>573.13917</v>
      </c>
      <c r="B1044" s="1" t="s">
        <v>4442</v>
      </c>
      <c r="C1044" s="1" t="s">
        <v>2771</v>
      </c>
      <c r="D1044" s="1" t="s">
        <v>3399</v>
      </c>
      <c r="E1044" s="1" t="s">
        <v>18509</v>
      </c>
      <c r="F1044" s="1" t="s">
        <v>20</v>
      </c>
      <c r="G1044" s="1" t="s">
        <v>22</v>
      </c>
      <c r="H1044" s="1" t="s">
        <v>22</v>
      </c>
      <c r="I1044" s="1" t="s">
        <v>18510</v>
      </c>
      <c r="J1044" s="1" t="s">
        <v>18510</v>
      </c>
      <c r="K1044" s="1" t="s">
        <v>22</v>
      </c>
      <c r="L1044" s="1" t="s">
        <v>21</v>
      </c>
      <c r="M1044" s="1" t="s">
        <v>22</v>
      </c>
      <c r="N1044" s="1" t="s">
        <v>23</v>
      </c>
      <c r="O1044" s="1" t="s">
        <v>41</v>
      </c>
      <c r="P1044" s="1" t="s">
        <v>26</v>
      </c>
      <c r="Q1044" s="1" t="s">
        <v>34</v>
      </c>
      <c r="R1044" s="1" t="s">
        <v>26</v>
      </c>
      <c r="T1044" s="1" t="s">
        <v>29</v>
      </c>
      <c r="U1044" s="1" t="s">
        <v>18502</v>
      </c>
      <c r="V1044" s="1" t="s">
        <v>24</v>
      </c>
      <c r="W1044" s="1" t="s">
        <v>30</v>
      </c>
    </row>
    <row r="1045" spans="1:23" x14ac:dyDescent="0.2">
      <c r="A1045" s="2" t="str">
        <f>"573.13918"</f>
        <v>573.13918</v>
      </c>
      <c r="B1045" s="1" t="s">
        <v>4443</v>
      </c>
      <c r="C1045" s="1" t="s">
        <v>2772</v>
      </c>
      <c r="D1045" s="1" t="s">
        <v>3399</v>
      </c>
      <c r="E1045" s="1" t="s">
        <v>40</v>
      </c>
      <c r="F1045" s="1" t="s">
        <v>20</v>
      </c>
      <c r="G1045" s="1" t="s">
        <v>22</v>
      </c>
      <c r="H1045" s="1" t="s">
        <v>22</v>
      </c>
      <c r="I1045" s="1" t="s">
        <v>22</v>
      </c>
      <c r="K1045" s="1" t="s">
        <v>22</v>
      </c>
      <c r="L1045" s="1" t="s">
        <v>21</v>
      </c>
      <c r="M1045" s="1" t="s">
        <v>22</v>
      </c>
      <c r="N1045" s="1" t="s">
        <v>23</v>
      </c>
      <c r="O1045" s="1" t="s">
        <v>24</v>
      </c>
      <c r="P1045" s="1" t="s">
        <v>24</v>
      </c>
      <c r="Q1045" s="1" t="s">
        <v>34</v>
      </c>
      <c r="R1045" s="1" t="s">
        <v>24</v>
      </c>
      <c r="S1045" s="1" t="s">
        <v>28</v>
      </c>
      <c r="T1045" s="1" t="s">
        <v>29</v>
      </c>
      <c r="U1045" s="1" t="s">
        <v>24</v>
      </c>
      <c r="V1045" s="1" t="s">
        <v>18502</v>
      </c>
      <c r="W1045" s="1" t="s">
        <v>18519</v>
      </c>
    </row>
    <row r="1046" spans="1:23" x14ac:dyDescent="0.2">
      <c r="A1046" s="2" t="str">
        <f>"573.13919"</f>
        <v>573.13919</v>
      </c>
      <c r="B1046" s="1" t="s">
        <v>4444</v>
      </c>
      <c r="C1046" s="1" t="s">
        <v>2773</v>
      </c>
      <c r="D1046" s="1" t="s">
        <v>3399</v>
      </c>
      <c r="E1046" s="1" t="s">
        <v>40</v>
      </c>
      <c r="F1046" s="1" t="s">
        <v>20</v>
      </c>
      <c r="G1046" s="1" t="s">
        <v>22</v>
      </c>
      <c r="H1046" s="1" t="s">
        <v>22</v>
      </c>
      <c r="I1046" s="1" t="s">
        <v>22</v>
      </c>
      <c r="J1046" s="1" t="s">
        <v>22</v>
      </c>
      <c r="K1046" s="1" t="s">
        <v>22</v>
      </c>
      <c r="L1046" s="1" t="s">
        <v>21</v>
      </c>
      <c r="M1046" s="1" t="s">
        <v>22</v>
      </c>
      <c r="N1046" s="1" t="s">
        <v>23</v>
      </c>
      <c r="O1046" s="1" t="s">
        <v>24</v>
      </c>
      <c r="P1046" s="1" t="s">
        <v>24</v>
      </c>
      <c r="Q1046" s="1" t="s">
        <v>34</v>
      </c>
      <c r="R1046" s="1" t="s">
        <v>24</v>
      </c>
      <c r="S1046" s="1" t="s">
        <v>28</v>
      </c>
      <c r="T1046" s="1" t="s">
        <v>29</v>
      </c>
      <c r="U1046" s="1" t="s">
        <v>18502</v>
      </c>
      <c r="V1046" s="1" t="s">
        <v>18502</v>
      </c>
      <c r="W1046" s="1" t="s">
        <v>30</v>
      </c>
    </row>
    <row r="1047" spans="1:23" x14ac:dyDescent="0.2">
      <c r="A1047" s="2" t="str">
        <f>"573.13920"</f>
        <v>573.13920</v>
      </c>
      <c r="B1047" s="1" t="s">
        <v>4445</v>
      </c>
      <c r="C1047" s="1" t="s">
        <v>2774</v>
      </c>
      <c r="D1047" s="1" t="s">
        <v>3399</v>
      </c>
      <c r="E1047" s="1" t="s">
        <v>18509</v>
      </c>
      <c r="F1047" s="1" t="s">
        <v>20</v>
      </c>
      <c r="G1047" s="1" t="s">
        <v>22</v>
      </c>
      <c r="H1047" s="1" t="s">
        <v>22</v>
      </c>
      <c r="I1047" s="1" t="s">
        <v>18510</v>
      </c>
      <c r="J1047" s="1" t="s">
        <v>22</v>
      </c>
      <c r="K1047" s="1" t="s">
        <v>22</v>
      </c>
      <c r="L1047" s="1" t="s">
        <v>21</v>
      </c>
      <c r="M1047" s="1" t="s">
        <v>22</v>
      </c>
      <c r="N1047" s="1" t="s">
        <v>23</v>
      </c>
      <c r="O1047" s="1" t="s">
        <v>41</v>
      </c>
      <c r="P1047" s="1" t="s">
        <v>24</v>
      </c>
      <c r="Q1047" s="1" t="s">
        <v>34</v>
      </c>
      <c r="R1047" s="1" t="s">
        <v>24</v>
      </c>
      <c r="T1047" s="1" t="s">
        <v>29</v>
      </c>
      <c r="U1047" s="1" t="s">
        <v>18506</v>
      </c>
      <c r="V1047" s="1" t="s">
        <v>24</v>
      </c>
      <c r="W1047" s="1" t="s">
        <v>42</v>
      </c>
    </row>
    <row r="1048" spans="1:23" x14ac:dyDescent="0.2">
      <c r="A1048" s="2" t="str">
        <f>"573.13921"</f>
        <v>573.13921</v>
      </c>
      <c r="B1048" s="1" t="s">
        <v>4446</v>
      </c>
      <c r="C1048" s="1" t="s">
        <v>2775</v>
      </c>
      <c r="D1048" s="1" t="s">
        <v>3399</v>
      </c>
      <c r="E1048" s="1" t="s">
        <v>18510</v>
      </c>
      <c r="F1048" s="1" t="s">
        <v>20</v>
      </c>
      <c r="G1048" s="1" t="s">
        <v>22</v>
      </c>
      <c r="H1048" s="1" t="s">
        <v>22</v>
      </c>
      <c r="I1048" s="1" t="s">
        <v>22</v>
      </c>
      <c r="J1048" s="1" t="s">
        <v>18510</v>
      </c>
      <c r="K1048" s="1" t="s">
        <v>22</v>
      </c>
      <c r="L1048" s="1" t="s">
        <v>21</v>
      </c>
      <c r="M1048" s="1" t="s">
        <v>22</v>
      </c>
      <c r="N1048" s="1" t="s">
        <v>23</v>
      </c>
      <c r="O1048" s="1" t="s">
        <v>41</v>
      </c>
      <c r="P1048" s="1" t="s">
        <v>26</v>
      </c>
      <c r="Q1048" s="1" t="s">
        <v>34</v>
      </c>
      <c r="R1048" s="1" t="s">
        <v>26</v>
      </c>
      <c r="T1048" s="1" t="s">
        <v>29</v>
      </c>
      <c r="U1048" s="1" t="s">
        <v>18502</v>
      </c>
      <c r="V1048" s="1" t="s">
        <v>24</v>
      </c>
      <c r="W1048" s="1" t="s">
        <v>30</v>
      </c>
    </row>
    <row r="1049" spans="1:23" x14ac:dyDescent="0.2">
      <c r="A1049" s="2" t="str">
        <f>"573.13922"</f>
        <v>573.13922</v>
      </c>
      <c r="B1049" s="1" t="s">
        <v>4447</v>
      </c>
      <c r="C1049" s="1" t="s">
        <v>2776</v>
      </c>
      <c r="D1049" s="1" t="s">
        <v>3399</v>
      </c>
      <c r="E1049" s="1" t="s">
        <v>40</v>
      </c>
      <c r="F1049" s="1" t="s">
        <v>20</v>
      </c>
      <c r="G1049" s="1" t="s">
        <v>22</v>
      </c>
      <c r="H1049" s="1" t="s">
        <v>22</v>
      </c>
      <c r="I1049" s="1" t="s">
        <v>22</v>
      </c>
      <c r="J1049" s="1" t="s">
        <v>22</v>
      </c>
      <c r="K1049" s="1" t="s">
        <v>22</v>
      </c>
      <c r="L1049" s="1" t="s">
        <v>21</v>
      </c>
      <c r="M1049" s="1" t="s">
        <v>22</v>
      </c>
      <c r="N1049" s="1" t="s">
        <v>23</v>
      </c>
      <c r="O1049" s="1" t="s">
        <v>24</v>
      </c>
      <c r="P1049" s="1" t="s">
        <v>26</v>
      </c>
      <c r="Q1049" s="1" t="s">
        <v>34</v>
      </c>
      <c r="R1049" s="1" t="s">
        <v>26</v>
      </c>
      <c r="S1049" s="1" t="s">
        <v>28</v>
      </c>
      <c r="T1049" s="1" t="s">
        <v>29</v>
      </c>
      <c r="U1049" s="1" t="s">
        <v>24</v>
      </c>
      <c r="V1049" s="1" t="s">
        <v>18502</v>
      </c>
      <c r="W1049" s="1" t="s">
        <v>18518</v>
      </c>
    </row>
    <row r="1050" spans="1:23" x14ac:dyDescent="0.2">
      <c r="A1050" s="2" t="str">
        <f>"573.13923"</f>
        <v>573.13923</v>
      </c>
      <c r="B1050" s="1" t="s">
        <v>4448</v>
      </c>
      <c r="C1050" s="1" t="s">
        <v>2777</v>
      </c>
      <c r="D1050" s="1" t="s">
        <v>3399</v>
      </c>
      <c r="E1050" s="1" t="s">
        <v>18509</v>
      </c>
      <c r="F1050" s="1" t="s">
        <v>20</v>
      </c>
      <c r="G1050" s="1" t="s">
        <v>22</v>
      </c>
      <c r="H1050" s="1" t="s">
        <v>22</v>
      </c>
      <c r="I1050" s="1" t="s">
        <v>22</v>
      </c>
      <c r="K1050" s="1" t="s">
        <v>22</v>
      </c>
      <c r="L1050" s="1" t="s">
        <v>21</v>
      </c>
      <c r="M1050" s="1" t="s">
        <v>22</v>
      </c>
      <c r="N1050" s="1" t="s">
        <v>23</v>
      </c>
      <c r="O1050" s="1" t="s">
        <v>18506</v>
      </c>
      <c r="P1050" s="1" t="s">
        <v>18502</v>
      </c>
      <c r="Q1050" s="1" t="s">
        <v>34</v>
      </c>
      <c r="R1050" s="1" t="s">
        <v>24</v>
      </c>
      <c r="S1050" s="1" t="s">
        <v>28</v>
      </c>
      <c r="T1050" s="1" t="s">
        <v>29</v>
      </c>
      <c r="U1050" s="1" t="s">
        <v>18506</v>
      </c>
      <c r="V1050" s="1" t="s">
        <v>24</v>
      </c>
      <c r="W1050" s="1" t="s">
        <v>30</v>
      </c>
    </row>
    <row r="1051" spans="1:23" x14ac:dyDescent="0.2">
      <c r="A1051" s="2" t="str">
        <f>"573.13924"</f>
        <v>573.13924</v>
      </c>
      <c r="B1051" s="1" t="s">
        <v>4449</v>
      </c>
      <c r="C1051" s="1" t="s">
        <v>2778</v>
      </c>
      <c r="D1051" s="1" t="s">
        <v>3399</v>
      </c>
      <c r="E1051" s="1" t="s">
        <v>40</v>
      </c>
      <c r="F1051" s="1" t="s">
        <v>20</v>
      </c>
      <c r="G1051" s="1" t="s">
        <v>18510</v>
      </c>
      <c r="H1051" s="1" t="s">
        <v>22</v>
      </c>
      <c r="I1051" s="1" t="s">
        <v>22</v>
      </c>
      <c r="K1051" s="1" t="s">
        <v>18506</v>
      </c>
      <c r="L1051" s="1" t="s">
        <v>21</v>
      </c>
      <c r="M1051" s="1" t="s">
        <v>22</v>
      </c>
      <c r="N1051" s="1" t="s">
        <v>31</v>
      </c>
      <c r="O1051" s="1" t="s">
        <v>41</v>
      </c>
      <c r="P1051" s="1" t="s">
        <v>26</v>
      </c>
      <c r="Q1051" s="1" t="s">
        <v>26</v>
      </c>
      <c r="R1051" s="1" t="s">
        <v>26</v>
      </c>
      <c r="T1051" s="1" t="s">
        <v>18516</v>
      </c>
      <c r="U1051" s="1" t="s">
        <v>41</v>
      </c>
      <c r="V1051" s="1" t="s">
        <v>41</v>
      </c>
      <c r="W1051" s="1" t="s">
        <v>18519</v>
      </c>
    </row>
    <row r="1052" spans="1:23" x14ac:dyDescent="0.2">
      <c r="A1052" s="2" t="str">
        <f>"573.13925"</f>
        <v>573.13925</v>
      </c>
      <c r="B1052" s="1" t="s">
        <v>4450</v>
      </c>
      <c r="C1052" s="1" t="s">
        <v>2779</v>
      </c>
      <c r="D1052" s="1" t="s">
        <v>3399</v>
      </c>
      <c r="E1052" s="1" t="s">
        <v>40</v>
      </c>
      <c r="F1052" s="1" t="s">
        <v>20</v>
      </c>
      <c r="G1052" s="1" t="s">
        <v>22</v>
      </c>
      <c r="H1052" s="1" t="s">
        <v>22</v>
      </c>
      <c r="I1052" s="1" t="s">
        <v>18506</v>
      </c>
      <c r="J1052" s="1" t="s">
        <v>19</v>
      </c>
      <c r="K1052" s="1" t="s">
        <v>22</v>
      </c>
      <c r="L1052" s="1" t="s">
        <v>21</v>
      </c>
      <c r="M1052" s="1" t="s">
        <v>22</v>
      </c>
      <c r="N1052" s="1" t="s">
        <v>31</v>
      </c>
      <c r="O1052" s="1" t="s">
        <v>41</v>
      </c>
      <c r="P1052" s="1" t="s">
        <v>26</v>
      </c>
      <c r="Q1052" s="1" t="s">
        <v>26</v>
      </c>
      <c r="R1052" s="1" t="s">
        <v>26</v>
      </c>
      <c r="T1052" s="1" t="s">
        <v>29</v>
      </c>
      <c r="U1052" s="1" t="s">
        <v>24</v>
      </c>
      <c r="V1052" s="1" t="s">
        <v>41</v>
      </c>
      <c r="W1052" s="1" t="s">
        <v>30</v>
      </c>
    </row>
    <row r="1053" spans="1:23" x14ac:dyDescent="0.2">
      <c r="A1053" s="2" t="str">
        <f>"573.13926"</f>
        <v>573.13926</v>
      </c>
      <c r="B1053" s="1" t="s">
        <v>4451</v>
      </c>
      <c r="C1053" s="1" t="s">
        <v>2780</v>
      </c>
      <c r="D1053" s="1" t="s">
        <v>3399</v>
      </c>
      <c r="E1053" s="1" t="s">
        <v>18509</v>
      </c>
      <c r="F1053" s="1" t="s">
        <v>20</v>
      </c>
      <c r="G1053" s="1" t="s">
        <v>22</v>
      </c>
      <c r="H1053" s="1" t="s">
        <v>22</v>
      </c>
      <c r="I1053" s="1" t="s">
        <v>22</v>
      </c>
      <c r="J1053" s="1" t="s">
        <v>22</v>
      </c>
      <c r="K1053" s="1" t="s">
        <v>22</v>
      </c>
      <c r="L1053" s="1" t="s">
        <v>21</v>
      </c>
      <c r="M1053" s="1" t="s">
        <v>22</v>
      </c>
      <c r="N1053" s="1" t="s">
        <v>23</v>
      </c>
      <c r="O1053" s="1" t="s">
        <v>24</v>
      </c>
      <c r="P1053" s="1" t="s">
        <v>26</v>
      </c>
      <c r="Q1053" s="1" t="s">
        <v>34</v>
      </c>
      <c r="R1053" s="1" t="s">
        <v>26</v>
      </c>
      <c r="S1053" s="1" t="s">
        <v>28</v>
      </c>
      <c r="T1053" s="1" t="s">
        <v>29</v>
      </c>
      <c r="U1053" s="1" t="s">
        <v>24</v>
      </c>
      <c r="V1053" s="1" t="s">
        <v>24</v>
      </c>
      <c r="W1053" s="1" t="s">
        <v>30</v>
      </c>
    </row>
    <row r="1054" spans="1:23" x14ac:dyDescent="0.2">
      <c r="A1054" s="2" t="str">
        <f>"573.13927"</f>
        <v>573.13927</v>
      </c>
      <c r="B1054" s="1" t="s">
        <v>4452</v>
      </c>
      <c r="C1054" s="1" t="s">
        <v>2781</v>
      </c>
      <c r="D1054" s="1" t="s">
        <v>3399</v>
      </c>
      <c r="E1054" s="1" t="s">
        <v>40</v>
      </c>
      <c r="F1054" s="1" t="s">
        <v>20</v>
      </c>
      <c r="G1054" s="1" t="s">
        <v>22</v>
      </c>
      <c r="H1054" s="1" t="s">
        <v>22</v>
      </c>
      <c r="I1054" s="1" t="s">
        <v>22</v>
      </c>
      <c r="J1054" s="1" t="s">
        <v>18502</v>
      </c>
      <c r="K1054" s="1" t="s">
        <v>22</v>
      </c>
      <c r="L1054" s="1" t="s">
        <v>21</v>
      </c>
      <c r="M1054" s="1" t="s">
        <v>22</v>
      </c>
      <c r="N1054" s="1" t="s">
        <v>23</v>
      </c>
      <c r="O1054" s="1" t="s">
        <v>41</v>
      </c>
      <c r="P1054" s="1" t="s">
        <v>26</v>
      </c>
      <c r="Q1054" s="1" t="s">
        <v>34</v>
      </c>
      <c r="R1054" s="1" t="s">
        <v>26</v>
      </c>
      <c r="T1054" s="1" t="s">
        <v>37</v>
      </c>
      <c r="U1054" s="1" t="s">
        <v>18506</v>
      </c>
      <c r="V1054" s="1" t="s">
        <v>41</v>
      </c>
      <c r="W1054" s="1" t="s">
        <v>33</v>
      </c>
    </row>
    <row r="1055" spans="1:23" x14ac:dyDescent="0.2">
      <c r="A1055" s="2" t="str">
        <f>"573.13928"</f>
        <v>573.13928</v>
      </c>
      <c r="B1055" s="1" t="s">
        <v>4453</v>
      </c>
      <c r="C1055" s="1" t="s">
        <v>2782</v>
      </c>
      <c r="D1055" s="1" t="s">
        <v>3399</v>
      </c>
      <c r="E1055" s="1" t="s">
        <v>40</v>
      </c>
      <c r="F1055" s="1" t="s">
        <v>18515</v>
      </c>
      <c r="G1055" s="1" t="s">
        <v>22</v>
      </c>
      <c r="H1055" s="1" t="s">
        <v>22</v>
      </c>
      <c r="I1055" s="1" t="s">
        <v>26</v>
      </c>
      <c r="J1055" s="1" t="s">
        <v>19</v>
      </c>
      <c r="K1055" s="1" t="s">
        <v>18510</v>
      </c>
      <c r="L1055" s="1" t="s">
        <v>41</v>
      </c>
      <c r="M1055" s="1" t="s">
        <v>18502</v>
      </c>
      <c r="N1055" s="1" t="s">
        <v>18507</v>
      </c>
      <c r="O1055" s="1" t="s">
        <v>18502</v>
      </c>
      <c r="P1055" s="1" t="s">
        <v>26</v>
      </c>
      <c r="Q1055" s="1" t="s">
        <v>26</v>
      </c>
      <c r="R1055" s="1" t="s">
        <v>26</v>
      </c>
      <c r="T1055" s="1" t="s">
        <v>18516</v>
      </c>
      <c r="U1055" s="1" t="s">
        <v>41</v>
      </c>
      <c r="V1055" s="1" t="s">
        <v>18502</v>
      </c>
      <c r="W1055" s="1" t="s">
        <v>42</v>
      </c>
    </row>
    <row r="1056" spans="1:23" x14ac:dyDescent="0.2">
      <c r="A1056" s="2" t="str">
        <f>"573.13929"</f>
        <v>573.13929</v>
      </c>
      <c r="B1056" s="1" t="s">
        <v>4454</v>
      </c>
      <c r="C1056" s="1" t="s">
        <v>2783</v>
      </c>
      <c r="D1056" s="1" t="s">
        <v>3399</v>
      </c>
      <c r="E1056" s="1" t="s">
        <v>40</v>
      </c>
      <c r="F1056" s="1" t="s">
        <v>20</v>
      </c>
      <c r="G1056" s="1" t="s">
        <v>22</v>
      </c>
      <c r="H1056" s="1" t="s">
        <v>22</v>
      </c>
      <c r="I1056" s="1" t="s">
        <v>22</v>
      </c>
      <c r="J1056" s="1" t="s">
        <v>19</v>
      </c>
      <c r="K1056" s="1" t="s">
        <v>22</v>
      </c>
      <c r="L1056" s="1" t="s">
        <v>21</v>
      </c>
      <c r="M1056" s="1" t="s">
        <v>22</v>
      </c>
      <c r="N1056" s="1" t="s">
        <v>23</v>
      </c>
      <c r="O1056" s="1" t="s">
        <v>41</v>
      </c>
      <c r="P1056" s="1" t="s">
        <v>26</v>
      </c>
      <c r="Q1056" s="1" t="s">
        <v>26</v>
      </c>
      <c r="R1056" s="1" t="s">
        <v>26</v>
      </c>
      <c r="T1056" s="1" t="s">
        <v>38</v>
      </c>
      <c r="U1056" s="1" t="s">
        <v>24</v>
      </c>
      <c r="V1056" s="1" t="s">
        <v>18502</v>
      </c>
      <c r="W1056" s="1" t="s">
        <v>30</v>
      </c>
    </row>
    <row r="1057" spans="1:23" x14ac:dyDescent="0.2">
      <c r="A1057" s="2" t="str">
        <f>"573.13930"</f>
        <v>573.13930</v>
      </c>
      <c r="B1057" s="1" t="s">
        <v>4455</v>
      </c>
      <c r="C1057" s="1" t="s">
        <v>2784</v>
      </c>
      <c r="D1057" s="1" t="s">
        <v>3399</v>
      </c>
      <c r="E1057" s="1" t="s">
        <v>40</v>
      </c>
      <c r="F1057" s="1" t="s">
        <v>20</v>
      </c>
      <c r="G1057" s="1" t="s">
        <v>22</v>
      </c>
      <c r="H1057" s="1" t="s">
        <v>22</v>
      </c>
      <c r="I1057" s="1" t="s">
        <v>22</v>
      </c>
      <c r="J1057" s="1" t="s">
        <v>22</v>
      </c>
      <c r="K1057" s="1" t="s">
        <v>22</v>
      </c>
      <c r="L1057" s="1" t="s">
        <v>21</v>
      </c>
      <c r="M1057" s="1" t="s">
        <v>22</v>
      </c>
      <c r="N1057" s="1" t="s">
        <v>23</v>
      </c>
      <c r="O1057" s="1" t="s">
        <v>24</v>
      </c>
      <c r="P1057" s="1" t="s">
        <v>18502</v>
      </c>
      <c r="Q1057" s="1" t="s">
        <v>34</v>
      </c>
      <c r="R1057" s="1" t="s">
        <v>24</v>
      </c>
      <c r="T1057" s="1" t="s">
        <v>29</v>
      </c>
      <c r="U1057" s="1" t="s">
        <v>24</v>
      </c>
      <c r="V1057" s="1" t="s">
        <v>18502</v>
      </c>
      <c r="W1057" s="1" t="s">
        <v>18518</v>
      </c>
    </row>
    <row r="1058" spans="1:23" x14ac:dyDescent="0.2">
      <c r="A1058" s="2" t="str">
        <f>"573.13931"</f>
        <v>573.13931</v>
      </c>
      <c r="B1058" s="1" t="s">
        <v>4456</v>
      </c>
      <c r="C1058" s="1" t="s">
        <v>2785</v>
      </c>
      <c r="D1058" s="1" t="s">
        <v>3399</v>
      </c>
      <c r="E1058" s="1" t="s">
        <v>18509</v>
      </c>
      <c r="F1058" s="1" t="s">
        <v>20</v>
      </c>
      <c r="G1058" s="1" t="s">
        <v>22</v>
      </c>
      <c r="H1058" s="1" t="s">
        <v>22</v>
      </c>
      <c r="I1058" s="1" t="s">
        <v>22</v>
      </c>
      <c r="K1058" s="1" t="s">
        <v>22</v>
      </c>
      <c r="L1058" s="1" t="s">
        <v>21</v>
      </c>
      <c r="M1058" s="1" t="s">
        <v>22</v>
      </c>
      <c r="N1058" s="1" t="s">
        <v>23</v>
      </c>
      <c r="O1058" s="1" t="s">
        <v>41</v>
      </c>
      <c r="P1058" s="1" t="s">
        <v>24</v>
      </c>
      <c r="Q1058" s="1" t="s">
        <v>34</v>
      </c>
      <c r="R1058" s="1" t="s">
        <v>24</v>
      </c>
      <c r="T1058" s="1" t="s">
        <v>29</v>
      </c>
      <c r="U1058" s="1" t="s">
        <v>18502</v>
      </c>
      <c r="V1058" s="1" t="s">
        <v>24</v>
      </c>
      <c r="W1058" s="1" t="s">
        <v>33</v>
      </c>
    </row>
    <row r="1059" spans="1:23" x14ac:dyDescent="0.2">
      <c r="A1059" s="2" t="str">
        <f>"573.13932"</f>
        <v>573.13932</v>
      </c>
      <c r="B1059" s="1" t="s">
        <v>4457</v>
      </c>
      <c r="C1059" s="1" t="s">
        <v>2786</v>
      </c>
      <c r="D1059" s="1" t="s">
        <v>3399</v>
      </c>
      <c r="E1059" s="1" t="s">
        <v>40</v>
      </c>
      <c r="F1059" s="1" t="s">
        <v>20</v>
      </c>
      <c r="H1059" s="1" t="s">
        <v>22</v>
      </c>
      <c r="I1059" s="1" t="s">
        <v>22</v>
      </c>
      <c r="K1059" s="1" t="s">
        <v>22</v>
      </c>
      <c r="L1059" s="1" t="s">
        <v>21</v>
      </c>
      <c r="M1059" s="1" t="s">
        <v>22</v>
      </c>
      <c r="N1059" s="1" t="s">
        <v>23</v>
      </c>
      <c r="O1059" s="1" t="s">
        <v>41</v>
      </c>
      <c r="P1059" s="1" t="s">
        <v>26</v>
      </c>
      <c r="Q1059" s="1" t="s">
        <v>34</v>
      </c>
      <c r="R1059" s="1" t="s">
        <v>26</v>
      </c>
      <c r="S1059" s="1" t="s">
        <v>28</v>
      </c>
      <c r="T1059" s="1" t="s">
        <v>29</v>
      </c>
      <c r="U1059" s="1" t="s">
        <v>24</v>
      </c>
      <c r="V1059" s="1" t="s">
        <v>24</v>
      </c>
      <c r="W1059" s="1" t="s">
        <v>30</v>
      </c>
    </row>
    <row r="1060" spans="1:23" x14ac:dyDescent="0.2">
      <c r="A1060" s="2" t="str">
        <f>"573.13933"</f>
        <v>573.13933</v>
      </c>
      <c r="B1060" s="1" t="s">
        <v>4458</v>
      </c>
      <c r="C1060" s="1" t="s">
        <v>2787</v>
      </c>
      <c r="D1060" s="1" t="s">
        <v>3399</v>
      </c>
      <c r="E1060" s="1" t="s">
        <v>18509</v>
      </c>
      <c r="G1060" s="1" t="s">
        <v>22</v>
      </c>
      <c r="H1060" s="1" t="s">
        <v>22</v>
      </c>
      <c r="I1060" s="1" t="s">
        <v>22</v>
      </c>
      <c r="J1060" s="1" t="s">
        <v>22</v>
      </c>
      <c r="K1060" s="1" t="s">
        <v>22</v>
      </c>
      <c r="L1060" s="1" t="s">
        <v>21</v>
      </c>
      <c r="M1060" s="1" t="s">
        <v>22</v>
      </c>
      <c r="N1060" s="1" t="s">
        <v>23</v>
      </c>
      <c r="O1060" s="1" t="s">
        <v>41</v>
      </c>
      <c r="P1060" s="1" t="s">
        <v>24</v>
      </c>
      <c r="Q1060" s="1" t="s">
        <v>34</v>
      </c>
      <c r="R1060" s="1" t="s">
        <v>24</v>
      </c>
      <c r="S1060" s="1" t="s">
        <v>28</v>
      </c>
      <c r="U1060" s="1" t="s">
        <v>18502</v>
      </c>
      <c r="V1060" s="1" t="s">
        <v>24</v>
      </c>
      <c r="W1060" s="1" t="s">
        <v>30</v>
      </c>
    </row>
    <row r="1061" spans="1:23" x14ac:dyDescent="0.2">
      <c r="A1061" s="2" t="str">
        <f>"573.13934"</f>
        <v>573.13934</v>
      </c>
      <c r="B1061" s="1" t="s">
        <v>4459</v>
      </c>
      <c r="C1061" s="1" t="s">
        <v>2788</v>
      </c>
      <c r="D1061" s="1" t="s">
        <v>3399</v>
      </c>
      <c r="E1061" s="1" t="s">
        <v>40</v>
      </c>
      <c r="F1061" s="1" t="s">
        <v>20</v>
      </c>
      <c r="G1061" s="1" t="s">
        <v>18506</v>
      </c>
      <c r="H1061" s="1" t="s">
        <v>22</v>
      </c>
      <c r="I1061" s="1" t="s">
        <v>22</v>
      </c>
      <c r="J1061" s="1" t="s">
        <v>19</v>
      </c>
      <c r="K1061" s="1" t="s">
        <v>22</v>
      </c>
      <c r="L1061" s="1" t="s">
        <v>21</v>
      </c>
      <c r="M1061" s="1" t="s">
        <v>22</v>
      </c>
      <c r="N1061" s="1" t="s">
        <v>23</v>
      </c>
      <c r="O1061" s="1" t="s">
        <v>41</v>
      </c>
      <c r="P1061" s="1" t="s">
        <v>26</v>
      </c>
      <c r="Q1061" s="1" t="s">
        <v>34</v>
      </c>
      <c r="R1061" s="1" t="s">
        <v>26</v>
      </c>
      <c r="T1061" s="1" t="s">
        <v>18515</v>
      </c>
      <c r="U1061" s="1" t="s">
        <v>41</v>
      </c>
      <c r="V1061" s="1" t="s">
        <v>24</v>
      </c>
      <c r="W1061" s="1" t="s">
        <v>30</v>
      </c>
    </row>
    <row r="1062" spans="1:23" x14ac:dyDescent="0.2">
      <c r="A1062" s="2" t="str">
        <f>"573.13935"</f>
        <v>573.13935</v>
      </c>
      <c r="B1062" s="1" t="s">
        <v>4460</v>
      </c>
      <c r="C1062" s="1" t="s">
        <v>2789</v>
      </c>
      <c r="D1062" s="1" t="s">
        <v>3399</v>
      </c>
      <c r="E1062" s="1" t="s">
        <v>40</v>
      </c>
      <c r="F1062" s="1" t="s">
        <v>20</v>
      </c>
      <c r="G1062" s="1" t="s">
        <v>22</v>
      </c>
      <c r="H1062" s="1" t="s">
        <v>22</v>
      </c>
      <c r="I1062" s="1" t="s">
        <v>22</v>
      </c>
      <c r="K1062" s="1" t="s">
        <v>22</v>
      </c>
      <c r="L1062" s="1" t="s">
        <v>21</v>
      </c>
      <c r="M1062" s="1" t="s">
        <v>22</v>
      </c>
      <c r="N1062" s="1" t="s">
        <v>31</v>
      </c>
      <c r="O1062" s="1" t="s">
        <v>41</v>
      </c>
      <c r="P1062" s="1" t="s">
        <v>26</v>
      </c>
      <c r="Q1062" s="1" t="s">
        <v>26</v>
      </c>
      <c r="R1062" s="1" t="s">
        <v>26</v>
      </c>
      <c r="T1062" s="1" t="s">
        <v>38</v>
      </c>
      <c r="U1062" s="1" t="s">
        <v>24</v>
      </c>
      <c r="V1062" s="1" t="s">
        <v>24</v>
      </c>
      <c r="W1062" s="1" t="s">
        <v>30</v>
      </c>
    </row>
    <row r="1063" spans="1:23" x14ac:dyDescent="0.2">
      <c r="A1063" s="2" t="str">
        <f>"573.13936"</f>
        <v>573.13936</v>
      </c>
      <c r="B1063" s="1" t="s">
        <v>4461</v>
      </c>
      <c r="C1063" s="1" t="s">
        <v>2790</v>
      </c>
      <c r="D1063" s="1" t="s">
        <v>3399</v>
      </c>
      <c r="E1063" s="1" t="s">
        <v>40</v>
      </c>
      <c r="F1063" s="1" t="s">
        <v>18515</v>
      </c>
      <c r="G1063" s="1" t="s">
        <v>18502</v>
      </c>
      <c r="H1063" s="1" t="s">
        <v>22</v>
      </c>
      <c r="I1063" s="1" t="s">
        <v>18505</v>
      </c>
      <c r="K1063" s="1" t="s">
        <v>18506</v>
      </c>
      <c r="L1063" s="1" t="s">
        <v>21</v>
      </c>
      <c r="M1063" s="1" t="s">
        <v>22</v>
      </c>
      <c r="N1063" s="1" t="s">
        <v>23</v>
      </c>
      <c r="O1063" s="1" t="s">
        <v>41</v>
      </c>
      <c r="P1063" s="1" t="s">
        <v>26</v>
      </c>
      <c r="Q1063" s="1" t="s">
        <v>34</v>
      </c>
      <c r="R1063" s="1" t="s">
        <v>26</v>
      </c>
      <c r="T1063" s="1" t="s">
        <v>35</v>
      </c>
      <c r="U1063" s="1" t="s">
        <v>24</v>
      </c>
      <c r="V1063" s="1" t="s">
        <v>41</v>
      </c>
      <c r="W1063" s="1" t="s">
        <v>30</v>
      </c>
    </row>
    <row r="1064" spans="1:23" x14ac:dyDescent="0.2">
      <c r="A1064" s="2" t="str">
        <f>"573.13937"</f>
        <v>573.13937</v>
      </c>
      <c r="B1064" s="1" t="s">
        <v>4462</v>
      </c>
      <c r="C1064" s="1" t="s">
        <v>2791</v>
      </c>
      <c r="D1064" s="1" t="s">
        <v>3399</v>
      </c>
      <c r="E1064" s="1" t="s">
        <v>18509</v>
      </c>
      <c r="F1064" s="1" t="s">
        <v>20</v>
      </c>
      <c r="G1064" s="1" t="s">
        <v>22</v>
      </c>
      <c r="H1064" s="1" t="s">
        <v>22</v>
      </c>
      <c r="I1064" s="1" t="s">
        <v>18510</v>
      </c>
      <c r="J1064" s="1" t="s">
        <v>22</v>
      </c>
      <c r="K1064" s="1" t="s">
        <v>22</v>
      </c>
      <c r="L1064" s="1" t="s">
        <v>21</v>
      </c>
      <c r="M1064" s="1" t="s">
        <v>22</v>
      </c>
      <c r="N1064" s="1" t="s">
        <v>23</v>
      </c>
      <c r="O1064" s="1" t="s">
        <v>41</v>
      </c>
      <c r="P1064" s="1" t="s">
        <v>24</v>
      </c>
      <c r="Q1064" s="1" t="s">
        <v>34</v>
      </c>
      <c r="R1064" s="1" t="s">
        <v>24</v>
      </c>
      <c r="S1064" s="1" t="s">
        <v>28</v>
      </c>
      <c r="T1064" s="1" t="s">
        <v>29</v>
      </c>
      <c r="U1064" s="1" t="s">
        <v>18506</v>
      </c>
      <c r="V1064" s="1" t="s">
        <v>24</v>
      </c>
      <c r="W1064" s="1" t="s">
        <v>30</v>
      </c>
    </row>
    <row r="1065" spans="1:23" x14ac:dyDescent="0.2">
      <c r="A1065" s="2" t="str">
        <f>"573.13938"</f>
        <v>573.13938</v>
      </c>
      <c r="B1065" s="1" t="s">
        <v>4463</v>
      </c>
      <c r="C1065" s="1" t="s">
        <v>2792</v>
      </c>
      <c r="D1065" s="1" t="s">
        <v>3399</v>
      </c>
      <c r="E1065" s="1" t="s">
        <v>40</v>
      </c>
      <c r="F1065" s="1" t="s">
        <v>20</v>
      </c>
      <c r="G1065" s="1" t="s">
        <v>22</v>
      </c>
      <c r="H1065" s="1" t="s">
        <v>22</v>
      </c>
      <c r="I1065" s="1" t="s">
        <v>22</v>
      </c>
      <c r="J1065" s="1" t="s">
        <v>22</v>
      </c>
      <c r="K1065" s="1" t="s">
        <v>22</v>
      </c>
      <c r="L1065" s="1" t="s">
        <v>21</v>
      </c>
      <c r="M1065" s="1" t="s">
        <v>22</v>
      </c>
      <c r="N1065" s="1" t="s">
        <v>23</v>
      </c>
      <c r="O1065" s="1" t="s">
        <v>41</v>
      </c>
      <c r="P1065" s="1" t="s">
        <v>24</v>
      </c>
      <c r="Q1065" s="1" t="s">
        <v>34</v>
      </c>
      <c r="R1065" s="1" t="s">
        <v>24</v>
      </c>
      <c r="T1065" s="1" t="s">
        <v>29</v>
      </c>
      <c r="U1065" s="1" t="s">
        <v>18506</v>
      </c>
      <c r="V1065" s="1" t="s">
        <v>41</v>
      </c>
      <c r="W1065" s="1" t="s">
        <v>30</v>
      </c>
    </row>
    <row r="1066" spans="1:23" x14ac:dyDescent="0.2">
      <c r="A1066" s="2" t="str">
        <f>"573.13939"</f>
        <v>573.13939</v>
      </c>
      <c r="B1066" s="1" t="s">
        <v>4464</v>
      </c>
      <c r="C1066" s="1" t="s">
        <v>2793</v>
      </c>
      <c r="D1066" s="1" t="s">
        <v>3399</v>
      </c>
      <c r="E1066" s="1" t="s">
        <v>18509</v>
      </c>
      <c r="F1066" s="1" t="s">
        <v>20</v>
      </c>
      <c r="G1066" s="1" t="s">
        <v>22</v>
      </c>
      <c r="H1066" s="1" t="s">
        <v>22</v>
      </c>
      <c r="I1066" s="1" t="s">
        <v>22</v>
      </c>
      <c r="J1066" s="1" t="s">
        <v>22</v>
      </c>
      <c r="K1066" s="1" t="s">
        <v>22</v>
      </c>
      <c r="L1066" s="1" t="s">
        <v>21</v>
      </c>
      <c r="M1066" s="1" t="s">
        <v>22</v>
      </c>
      <c r="N1066" s="1" t="s">
        <v>23</v>
      </c>
      <c r="O1066" s="1" t="s">
        <v>41</v>
      </c>
      <c r="P1066" s="1" t="s">
        <v>24</v>
      </c>
      <c r="Q1066" s="1" t="s">
        <v>34</v>
      </c>
      <c r="R1066" s="1" t="s">
        <v>24</v>
      </c>
      <c r="T1066" s="1" t="s">
        <v>29</v>
      </c>
      <c r="U1066" s="1" t="s">
        <v>18506</v>
      </c>
      <c r="V1066" s="1" t="s">
        <v>24</v>
      </c>
      <c r="W1066" s="1" t="s">
        <v>33</v>
      </c>
    </row>
    <row r="1067" spans="1:23" x14ac:dyDescent="0.2">
      <c r="A1067" s="2" t="str">
        <f>"573.13940"</f>
        <v>573.13940</v>
      </c>
      <c r="B1067" s="1" t="s">
        <v>4465</v>
      </c>
      <c r="C1067" s="1" t="s">
        <v>2794</v>
      </c>
      <c r="D1067" s="1" t="s">
        <v>3399</v>
      </c>
      <c r="E1067" s="1" t="s">
        <v>18509</v>
      </c>
      <c r="F1067" s="1" t="s">
        <v>20</v>
      </c>
      <c r="G1067" s="1" t="s">
        <v>22</v>
      </c>
      <c r="H1067" s="1" t="s">
        <v>22</v>
      </c>
      <c r="J1067" s="1" t="s">
        <v>22</v>
      </c>
      <c r="K1067" s="1" t="s">
        <v>22</v>
      </c>
      <c r="L1067" s="1" t="s">
        <v>21</v>
      </c>
      <c r="M1067" s="1" t="s">
        <v>22</v>
      </c>
      <c r="N1067" s="1" t="s">
        <v>23</v>
      </c>
      <c r="O1067" s="1" t="s">
        <v>41</v>
      </c>
      <c r="P1067" s="1" t="s">
        <v>24</v>
      </c>
      <c r="Q1067" s="1" t="s">
        <v>34</v>
      </c>
      <c r="R1067" s="1" t="s">
        <v>24</v>
      </c>
      <c r="T1067" s="1" t="s">
        <v>29</v>
      </c>
      <c r="U1067" s="1" t="s">
        <v>18502</v>
      </c>
      <c r="V1067" s="1" t="s">
        <v>24</v>
      </c>
      <c r="W1067" s="1" t="s">
        <v>33</v>
      </c>
    </row>
    <row r="1068" spans="1:23" x14ac:dyDescent="0.2">
      <c r="A1068" s="2" t="str">
        <f>"573.13941"</f>
        <v>573.13941</v>
      </c>
      <c r="B1068" s="1" t="s">
        <v>4466</v>
      </c>
      <c r="C1068" s="1" t="s">
        <v>2795</v>
      </c>
      <c r="D1068" s="1" t="s">
        <v>3399</v>
      </c>
      <c r="E1068" s="1" t="s">
        <v>40</v>
      </c>
      <c r="F1068" s="1" t="s">
        <v>20</v>
      </c>
      <c r="G1068" s="1" t="s">
        <v>22</v>
      </c>
      <c r="H1068" s="1" t="s">
        <v>22</v>
      </c>
      <c r="I1068" s="1" t="s">
        <v>22</v>
      </c>
      <c r="K1068" s="1" t="s">
        <v>18506</v>
      </c>
      <c r="L1068" s="1" t="s">
        <v>21</v>
      </c>
      <c r="M1068" s="1" t="s">
        <v>22</v>
      </c>
      <c r="N1068" s="1" t="s">
        <v>23</v>
      </c>
      <c r="O1068" s="1" t="s">
        <v>41</v>
      </c>
      <c r="P1068" s="1" t="s">
        <v>18506</v>
      </c>
      <c r="Q1068" s="1" t="s">
        <v>34</v>
      </c>
      <c r="R1068" s="1" t="s">
        <v>18505</v>
      </c>
      <c r="T1068" s="1" t="s">
        <v>29</v>
      </c>
      <c r="U1068" s="1" t="s">
        <v>24</v>
      </c>
      <c r="V1068" s="1" t="s">
        <v>41</v>
      </c>
      <c r="W1068" s="1" t="s">
        <v>30</v>
      </c>
    </row>
    <row r="1069" spans="1:23" x14ac:dyDescent="0.2">
      <c r="A1069" s="2" t="str">
        <f>"573.13942"</f>
        <v>573.13942</v>
      </c>
      <c r="B1069" s="1" t="s">
        <v>4467</v>
      </c>
      <c r="C1069" s="1" t="s">
        <v>2796</v>
      </c>
      <c r="D1069" s="1" t="s">
        <v>3399</v>
      </c>
      <c r="E1069" s="1" t="s">
        <v>18509</v>
      </c>
      <c r="F1069" s="1" t="s">
        <v>20</v>
      </c>
      <c r="G1069" s="1" t="s">
        <v>22</v>
      </c>
      <c r="H1069" s="1" t="s">
        <v>22</v>
      </c>
      <c r="I1069" s="1" t="s">
        <v>18502</v>
      </c>
      <c r="J1069" s="1" t="s">
        <v>22</v>
      </c>
      <c r="K1069" s="1" t="s">
        <v>22</v>
      </c>
      <c r="L1069" s="1" t="s">
        <v>21</v>
      </c>
      <c r="M1069" s="1" t="s">
        <v>22</v>
      </c>
      <c r="N1069" s="1" t="s">
        <v>23</v>
      </c>
      <c r="O1069" s="1" t="s">
        <v>41</v>
      </c>
      <c r="P1069" s="1" t="s">
        <v>18506</v>
      </c>
      <c r="Q1069" s="1" t="s">
        <v>34</v>
      </c>
      <c r="R1069" s="1" t="s">
        <v>18506</v>
      </c>
      <c r="S1069" s="1" t="s">
        <v>28</v>
      </c>
      <c r="T1069" s="1" t="s">
        <v>29</v>
      </c>
      <c r="U1069" s="1" t="s">
        <v>18506</v>
      </c>
      <c r="V1069" s="1" t="s">
        <v>24</v>
      </c>
      <c r="W1069" s="1" t="s">
        <v>30</v>
      </c>
    </row>
    <row r="1070" spans="1:23" x14ac:dyDescent="0.2">
      <c r="A1070" s="2" t="str">
        <f>"573.13943"</f>
        <v>573.13943</v>
      </c>
      <c r="B1070" s="1" t="s">
        <v>4468</v>
      </c>
      <c r="C1070" s="1" t="s">
        <v>2797</v>
      </c>
      <c r="D1070" s="1" t="s">
        <v>3399</v>
      </c>
      <c r="E1070" s="1" t="s">
        <v>40</v>
      </c>
      <c r="F1070" s="1" t="s">
        <v>20</v>
      </c>
      <c r="G1070" s="1" t="s">
        <v>22</v>
      </c>
      <c r="H1070" s="1" t="s">
        <v>22</v>
      </c>
      <c r="I1070" s="1" t="s">
        <v>18506</v>
      </c>
      <c r="J1070" s="1" t="s">
        <v>18510</v>
      </c>
      <c r="K1070" s="1" t="s">
        <v>22</v>
      </c>
      <c r="L1070" s="1" t="s">
        <v>18509</v>
      </c>
      <c r="M1070" s="1" t="s">
        <v>22</v>
      </c>
      <c r="N1070" s="1" t="s">
        <v>23</v>
      </c>
      <c r="O1070" s="1" t="s">
        <v>41</v>
      </c>
      <c r="P1070" s="1" t="s">
        <v>26</v>
      </c>
      <c r="Q1070" s="1" t="s">
        <v>18506</v>
      </c>
      <c r="R1070" s="1" t="s">
        <v>26</v>
      </c>
      <c r="S1070" s="1" t="s">
        <v>18508</v>
      </c>
      <c r="T1070" s="1" t="s">
        <v>29</v>
      </c>
      <c r="U1070" s="1" t="s">
        <v>18502</v>
      </c>
      <c r="V1070" s="1" t="s">
        <v>41</v>
      </c>
      <c r="W1070" s="1" t="s">
        <v>30</v>
      </c>
    </row>
    <row r="1071" spans="1:23" x14ac:dyDescent="0.2">
      <c r="A1071" s="2" t="str">
        <f>"573.13944"</f>
        <v>573.13944</v>
      </c>
      <c r="B1071" s="1" t="s">
        <v>4469</v>
      </c>
      <c r="C1071" s="1" t="s">
        <v>2798</v>
      </c>
      <c r="D1071" s="1" t="s">
        <v>3399</v>
      </c>
      <c r="E1071" s="1" t="s">
        <v>40</v>
      </c>
      <c r="F1071" s="1" t="s">
        <v>20</v>
      </c>
      <c r="G1071" s="1" t="s">
        <v>18510</v>
      </c>
      <c r="H1071" s="1" t="s">
        <v>22</v>
      </c>
      <c r="I1071" s="1" t="s">
        <v>26</v>
      </c>
      <c r="J1071" s="1" t="s">
        <v>18502</v>
      </c>
      <c r="K1071" s="1" t="s">
        <v>18502</v>
      </c>
      <c r="L1071" s="1" t="s">
        <v>21</v>
      </c>
      <c r="M1071" s="1" t="s">
        <v>22</v>
      </c>
      <c r="N1071" s="1" t="s">
        <v>23</v>
      </c>
      <c r="O1071" s="1" t="s">
        <v>41</v>
      </c>
      <c r="P1071" s="1" t="s">
        <v>18506</v>
      </c>
      <c r="Q1071" s="1" t="s">
        <v>34</v>
      </c>
      <c r="R1071" s="1" t="s">
        <v>18505</v>
      </c>
      <c r="T1071" s="1" t="s">
        <v>29</v>
      </c>
      <c r="U1071" s="1" t="s">
        <v>24</v>
      </c>
      <c r="V1071" s="1" t="s">
        <v>41</v>
      </c>
      <c r="W1071" s="1" t="s">
        <v>30</v>
      </c>
    </row>
    <row r="1072" spans="1:23" x14ac:dyDescent="0.2">
      <c r="A1072" s="2" t="str">
        <f>"573.13945"</f>
        <v>573.13945</v>
      </c>
      <c r="B1072" s="1" t="s">
        <v>4470</v>
      </c>
      <c r="C1072" s="1" t="s">
        <v>2799</v>
      </c>
      <c r="D1072" s="1" t="s">
        <v>3399</v>
      </c>
      <c r="E1072" s="1" t="s">
        <v>40</v>
      </c>
      <c r="F1072" s="1" t="s">
        <v>20</v>
      </c>
      <c r="G1072" s="1" t="s">
        <v>22</v>
      </c>
      <c r="H1072" s="1" t="s">
        <v>22</v>
      </c>
      <c r="I1072" s="1" t="s">
        <v>22</v>
      </c>
      <c r="J1072" s="1" t="s">
        <v>19</v>
      </c>
      <c r="K1072" s="1" t="s">
        <v>22</v>
      </c>
      <c r="L1072" s="1" t="s">
        <v>21</v>
      </c>
      <c r="M1072" s="1" t="s">
        <v>22</v>
      </c>
      <c r="N1072" s="1" t="s">
        <v>23</v>
      </c>
      <c r="O1072" s="1" t="s">
        <v>41</v>
      </c>
      <c r="P1072" s="1" t="s">
        <v>26</v>
      </c>
      <c r="Q1072" s="1" t="s">
        <v>34</v>
      </c>
      <c r="R1072" s="1" t="s">
        <v>26</v>
      </c>
      <c r="S1072" s="1" t="s">
        <v>18508</v>
      </c>
      <c r="T1072" s="1" t="s">
        <v>29</v>
      </c>
      <c r="U1072" s="1" t="s">
        <v>24</v>
      </c>
      <c r="V1072" s="1" t="s">
        <v>24</v>
      </c>
      <c r="W1072" s="1" t="s">
        <v>30</v>
      </c>
    </row>
    <row r="1073" spans="1:23" x14ac:dyDescent="0.2">
      <c r="A1073" s="2" t="str">
        <f>"573.13946"</f>
        <v>573.13946</v>
      </c>
      <c r="B1073" s="1" t="s">
        <v>4471</v>
      </c>
      <c r="C1073" s="1" t="s">
        <v>2800</v>
      </c>
      <c r="D1073" s="1" t="s">
        <v>3399</v>
      </c>
      <c r="E1073" s="1" t="s">
        <v>40</v>
      </c>
      <c r="F1073" s="1" t="s">
        <v>20</v>
      </c>
      <c r="G1073" s="1" t="s">
        <v>22</v>
      </c>
      <c r="H1073" s="1" t="s">
        <v>22</v>
      </c>
      <c r="I1073" s="1" t="s">
        <v>18510</v>
      </c>
      <c r="J1073" s="1" t="s">
        <v>22</v>
      </c>
      <c r="K1073" s="1" t="s">
        <v>22</v>
      </c>
      <c r="L1073" s="1" t="s">
        <v>21</v>
      </c>
      <c r="M1073" s="1" t="s">
        <v>22</v>
      </c>
      <c r="N1073" s="1" t="s">
        <v>23</v>
      </c>
      <c r="O1073" s="1" t="s">
        <v>24</v>
      </c>
      <c r="P1073" s="1" t="s">
        <v>26</v>
      </c>
      <c r="Q1073" s="1" t="s">
        <v>34</v>
      </c>
      <c r="R1073" s="1" t="s">
        <v>26</v>
      </c>
      <c r="S1073" s="1" t="s">
        <v>32</v>
      </c>
      <c r="T1073" s="1" t="s">
        <v>18515</v>
      </c>
      <c r="U1073" s="1" t="s">
        <v>24</v>
      </c>
      <c r="V1073" s="1" t="s">
        <v>24</v>
      </c>
      <c r="W1073" s="1" t="s">
        <v>30</v>
      </c>
    </row>
    <row r="1074" spans="1:23" x14ac:dyDescent="0.2">
      <c r="A1074" s="2" t="str">
        <f>"573.13947"</f>
        <v>573.13947</v>
      </c>
      <c r="B1074" s="1" t="s">
        <v>4472</v>
      </c>
      <c r="C1074" s="1" t="s">
        <v>2801</v>
      </c>
      <c r="D1074" s="1" t="s">
        <v>3399</v>
      </c>
      <c r="E1074" s="1" t="s">
        <v>40</v>
      </c>
      <c r="F1074" s="1" t="s">
        <v>20</v>
      </c>
      <c r="G1074" s="1" t="s">
        <v>22</v>
      </c>
      <c r="H1074" s="1" t="s">
        <v>22</v>
      </c>
      <c r="I1074" s="1" t="s">
        <v>26</v>
      </c>
      <c r="J1074" s="1" t="s">
        <v>22</v>
      </c>
      <c r="K1074" s="1" t="s">
        <v>22</v>
      </c>
      <c r="L1074" s="1" t="s">
        <v>21</v>
      </c>
      <c r="M1074" s="1" t="s">
        <v>22</v>
      </c>
      <c r="N1074" s="1" t="s">
        <v>23</v>
      </c>
      <c r="O1074" s="1" t="s">
        <v>18506</v>
      </c>
      <c r="P1074" s="1" t="s">
        <v>24</v>
      </c>
      <c r="Q1074" s="1" t="s">
        <v>34</v>
      </c>
      <c r="R1074" s="1" t="s">
        <v>24</v>
      </c>
      <c r="T1074" s="1" t="s">
        <v>29</v>
      </c>
      <c r="U1074" s="1" t="s">
        <v>18502</v>
      </c>
      <c r="V1074" s="1" t="s">
        <v>18502</v>
      </c>
      <c r="W1074" s="1" t="s">
        <v>30</v>
      </c>
    </row>
    <row r="1075" spans="1:23" x14ac:dyDescent="0.2">
      <c r="A1075" s="2" t="str">
        <f>"573.13948"</f>
        <v>573.13948</v>
      </c>
      <c r="B1075" s="1" t="s">
        <v>4473</v>
      </c>
      <c r="C1075" s="1" t="s">
        <v>2802</v>
      </c>
      <c r="D1075" s="1" t="s">
        <v>3399</v>
      </c>
      <c r="E1075" s="1" t="s">
        <v>18509</v>
      </c>
      <c r="F1075" s="1" t="s">
        <v>20</v>
      </c>
      <c r="G1075" s="1" t="s">
        <v>22</v>
      </c>
      <c r="H1075" s="1" t="s">
        <v>22</v>
      </c>
      <c r="I1075" s="1" t="s">
        <v>26</v>
      </c>
      <c r="J1075" s="1" t="s">
        <v>22</v>
      </c>
      <c r="K1075" s="1" t="s">
        <v>22</v>
      </c>
      <c r="L1075" s="1" t="s">
        <v>21</v>
      </c>
      <c r="M1075" s="1" t="s">
        <v>22</v>
      </c>
      <c r="N1075" s="1" t="s">
        <v>23</v>
      </c>
      <c r="O1075" s="1" t="s">
        <v>41</v>
      </c>
      <c r="P1075" s="1" t="s">
        <v>26</v>
      </c>
      <c r="Q1075" s="1" t="s">
        <v>34</v>
      </c>
      <c r="R1075" s="1" t="s">
        <v>26</v>
      </c>
      <c r="S1075" s="1" t="s">
        <v>28</v>
      </c>
      <c r="T1075" s="1" t="s">
        <v>29</v>
      </c>
      <c r="U1075" s="1" t="s">
        <v>24</v>
      </c>
      <c r="V1075" s="1" t="s">
        <v>24</v>
      </c>
      <c r="W1075" s="1" t="s">
        <v>30</v>
      </c>
    </row>
    <row r="1076" spans="1:23" x14ac:dyDescent="0.2">
      <c r="A1076" s="2" t="str">
        <f>"573.13949"</f>
        <v>573.13949</v>
      </c>
      <c r="B1076" s="1" t="s">
        <v>4474</v>
      </c>
      <c r="C1076" s="1" t="s">
        <v>2803</v>
      </c>
      <c r="D1076" s="1" t="s">
        <v>3399</v>
      </c>
      <c r="E1076" s="1" t="s">
        <v>40</v>
      </c>
      <c r="F1076" s="1" t="s">
        <v>36</v>
      </c>
      <c r="G1076" s="1" t="s">
        <v>22</v>
      </c>
      <c r="H1076" s="1" t="s">
        <v>22</v>
      </c>
      <c r="I1076" s="1" t="s">
        <v>18510</v>
      </c>
      <c r="J1076" s="1" t="s">
        <v>19</v>
      </c>
      <c r="K1076" s="1" t="s">
        <v>22</v>
      </c>
      <c r="L1076" s="1" t="s">
        <v>21</v>
      </c>
      <c r="M1076" s="1" t="s">
        <v>22</v>
      </c>
      <c r="N1076" s="1" t="s">
        <v>23</v>
      </c>
      <c r="O1076" s="1" t="s">
        <v>41</v>
      </c>
      <c r="P1076" s="1" t="s">
        <v>26</v>
      </c>
      <c r="Q1076" s="1" t="s">
        <v>34</v>
      </c>
      <c r="R1076" s="1" t="s">
        <v>26</v>
      </c>
      <c r="T1076" s="1" t="s">
        <v>18516</v>
      </c>
      <c r="U1076" s="1" t="s">
        <v>24</v>
      </c>
      <c r="V1076" s="1" t="s">
        <v>41</v>
      </c>
      <c r="W1076" s="1" t="s">
        <v>30</v>
      </c>
    </row>
    <row r="1077" spans="1:23" x14ac:dyDescent="0.2">
      <c r="A1077" s="2" t="str">
        <f>"573.13950"</f>
        <v>573.13950</v>
      </c>
      <c r="B1077" s="1" t="s">
        <v>4475</v>
      </c>
      <c r="C1077" s="1" t="s">
        <v>2804</v>
      </c>
      <c r="D1077" s="1" t="s">
        <v>3399</v>
      </c>
      <c r="E1077" s="1" t="s">
        <v>40</v>
      </c>
      <c r="F1077" s="1" t="s">
        <v>20</v>
      </c>
      <c r="G1077" s="1" t="s">
        <v>22</v>
      </c>
      <c r="H1077" s="1" t="s">
        <v>22</v>
      </c>
      <c r="I1077" s="1" t="s">
        <v>22</v>
      </c>
      <c r="J1077" s="1" t="s">
        <v>19</v>
      </c>
      <c r="K1077" s="1" t="s">
        <v>22</v>
      </c>
      <c r="L1077" s="1" t="s">
        <v>21</v>
      </c>
      <c r="M1077" s="1" t="s">
        <v>22</v>
      </c>
      <c r="N1077" s="1" t="s">
        <v>23</v>
      </c>
      <c r="O1077" s="1" t="s">
        <v>41</v>
      </c>
      <c r="P1077" s="1" t="s">
        <v>26</v>
      </c>
      <c r="Q1077" s="1" t="s">
        <v>34</v>
      </c>
      <c r="R1077" s="1" t="s">
        <v>26</v>
      </c>
      <c r="T1077" s="1" t="s">
        <v>38</v>
      </c>
      <c r="U1077" s="1" t="s">
        <v>24</v>
      </c>
      <c r="V1077" s="1" t="s">
        <v>24</v>
      </c>
      <c r="W1077" s="1" t="s">
        <v>30</v>
      </c>
    </row>
    <row r="1078" spans="1:23" x14ac:dyDescent="0.2">
      <c r="A1078" s="2" t="str">
        <f>"573.13951"</f>
        <v>573.13951</v>
      </c>
      <c r="B1078" s="1" t="s">
        <v>4476</v>
      </c>
      <c r="C1078" s="1" t="s">
        <v>2805</v>
      </c>
      <c r="D1078" s="1" t="s">
        <v>3399</v>
      </c>
      <c r="E1078" s="1" t="s">
        <v>18509</v>
      </c>
      <c r="F1078" s="1" t="s">
        <v>20</v>
      </c>
      <c r="G1078" s="1" t="s">
        <v>22</v>
      </c>
      <c r="H1078" s="1" t="s">
        <v>22</v>
      </c>
      <c r="I1078" s="1" t="s">
        <v>18510</v>
      </c>
      <c r="J1078" s="1" t="s">
        <v>22</v>
      </c>
      <c r="K1078" s="1" t="s">
        <v>22</v>
      </c>
      <c r="L1078" s="1" t="s">
        <v>21</v>
      </c>
      <c r="M1078" s="1" t="s">
        <v>22</v>
      </c>
      <c r="N1078" s="1" t="s">
        <v>23</v>
      </c>
      <c r="O1078" s="1" t="s">
        <v>41</v>
      </c>
      <c r="P1078" s="1" t="s">
        <v>18502</v>
      </c>
      <c r="Q1078" s="1" t="s">
        <v>34</v>
      </c>
      <c r="R1078" s="1" t="s">
        <v>18502</v>
      </c>
      <c r="S1078" s="1" t="s">
        <v>28</v>
      </c>
      <c r="T1078" s="1" t="s">
        <v>29</v>
      </c>
      <c r="U1078" s="1" t="s">
        <v>18506</v>
      </c>
      <c r="V1078" s="1" t="s">
        <v>24</v>
      </c>
      <c r="W1078" s="1" t="s">
        <v>30</v>
      </c>
    </row>
    <row r="1079" spans="1:23" x14ac:dyDescent="0.2">
      <c r="A1079" s="2" t="str">
        <f>"573.13952"</f>
        <v>573.13952</v>
      </c>
      <c r="B1079" s="1" t="s">
        <v>4477</v>
      </c>
      <c r="C1079" s="1" t="s">
        <v>2806</v>
      </c>
      <c r="D1079" s="1" t="s">
        <v>3399</v>
      </c>
      <c r="E1079" s="1" t="s">
        <v>40</v>
      </c>
      <c r="F1079" s="1" t="s">
        <v>20</v>
      </c>
      <c r="G1079" s="1" t="s">
        <v>22</v>
      </c>
      <c r="H1079" s="1" t="s">
        <v>22</v>
      </c>
      <c r="I1079" s="1" t="s">
        <v>22</v>
      </c>
      <c r="J1079" s="1" t="s">
        <v>22</v>
      </c>
      <c r="K1079" s="1" t="s">
        <v>22</v>
      </c>
      <c r="L1079" s="1" t="s">
        <v>21</v>
      </c>
      <c r="M1079" s="1" t="s">
        <v>22</v>
      </c>
      <c r="N1079" s="1" t="s">
        <v>23</v>
      </c>
      <c r="O1079" s="1" t="s">
        <v>41</v>
      </c>
      <c r="P1079" s="1" t="s">
        <v>24</v>
      </c>
      <c r="Q1079" s="1" t="s">
        <v>34</v>
      </c>
      <c r="R1079" s="1" t="s">
        <v>24</v>
      </c>
      <c r="T1079" s="1" t="s">
        <v>29</v>
      </c>
      <c r="U1079" s="1" t="s">
        <v>18502</v>
      </c>
      <c r="V1079" s="1" t="s">
        <v>41</v>
      </c>
      <c r="W1079" s="1" t="s">
        <v>30</v>
      </c>
    </row>
    <row r="1080" spans="1:23" x14ac:dyDescent="0.2">
      <c r="A1080" s="2" t="str">
        <f>"573.13953"</f>
        <v>573.13953</v>
      </c>
      <c r="B1080" s="1" t="s">
        <v>4478</v>
      </c>
      <c r="C1080" s="1" t="s">
        <v>2807</v>
      </c>
      <c r="D1080" s="1" t="s">
        <v>3399</v>
      </c>
      <c r="E1080" s="1" t="s">
        <v>18509</v>
      </c>
      <c r="F1080" s="1" t="s">
        <v>36</v>
      </c>
      <c r="G1080" s="1" t="s">
        <v>22</v>
      </c>
      <c r="H1080" s="1" t="s">
        <v>22</v>
      </c>
      <c r="I1080" s="1" t="s">
        <v>18510</v>
      </c>
      <c r="J1080" s="1" t="s">
        <v>18502</v>
      </c>
      <c r="K1080" s="1" t="s">
        <v>22</v>
      </c>
      <c r="L1080" s="1" t="s">
        <v>21</v>
      </c>
      <c r="M1080" s="1" t="s">
        <v>22</v>
      </c>
      <c r="N1080" s="1" t="s">
        <v>23</v>
      </c>
      <c r="O1080" s="1" t="s">
        <v>41</v>
      </c>
      <c r="P1080" s="1" t="s">
        <v>26</v>
      </c>
      <c r="Q1080" s="1" t="s">
        <v>34</v>
      </c>
      <c r="R1080" s="1" t="s">
        <v>26</v>
      </c>
      <c r="T1080" s="1" t="s">
        <v>29</v>
      </c>
      <c r="U1080" s="1" t="s">
        <v>41</v>
      </c>
      <c r="V1080" s="1" t="s">
        <v>24</v>
      </c>
      <c r="W1080" s="1" t="s">
        <v>33</v>
      </c>
    </row>
    <row r="1081" spans="1:23" x14ac:dyDescent="0.2">
      <c r="A1081" s="2" t="str">
        <f>"573.13954"</f>
        <v>573.13954</v>
      </c>
      <c r="B1081" s="1" t="s">
        <v>4479</v>
      </c>
      <c r="C1081" s="1" t="s">
        <v>2808</v>
      </c>
      <c r="D1081" s="1" t="s">
        <v>3399</v>
      </c>
      <c r="E1081" s="1" t="s">
        <v>40</v>
      </c>
      <c r="F1081" s="1" t="s">
        <v>20</v>
      </c>
      <c r="G1081" s="1" t="s">
        <v>41</v>
      </c>
      <c r="H1081" s="1" t="s">
        <v>22</v>
      </c>
      <c r="I1081" s="1" t="s">
        <v>26</v>
      </c>
      <c r="K1081" s="1" t="s">
        <v>22</v>
      </c>
      <c r="L1081" s="1" t="s">
        <v>21</v>
      </c>
      <c r="M1081" s="1" t="s">
        <v>22</v>
      </c>
      <c r="N1081" s="1" t="s">
        <v>23</v>
      </c>
      <c r="O1081" s="1" t="s">
        <v>41</v>
      </c>
      <c r="P1081" s="1" t="s">
        <v>24</v>
      </c>
      <c r="Q1081" s="1" t="s">
        <v>34</v>
      </c>
      <c r="R1081" s="1" t="s">
        <v>24</v>
      </c>
      <c r="T1081" s="1" t="s">
        <v>29</v>
      </c>
      <c r="U1081" s="1" t="s">
        <v>18506</v>
      </c>
      <c r="V1081" s="1" t="s">
        <v>41</v>
      </c>
      <c r="W1081" s="1" t="s">
        <v>30</v>
      </c>
    </row>
    <row r="1082" spans="1:23" x14ac:dyDescent="0.2">
      <c r="A1082" s="2" t="str">
        <f>"573.13955"</f>
        <v>573.13955</v>
      </c>
      <c r="B1082" s="1" t="s">
        <v>4480</v>
      </c>
      <c r="C1082" s="1" t="s">
        <v>2809</v>
      </c>
      <c r="D1082" s="1" t="s">
        <v>3399</v>
      </c>
      <c r="E1082" s="1" t="s">
        <v>18510</v>
      </c>
      <c r="F1082" s="1" t="s">
        <v>20</v>
      </c>
      <c r="G1082" s="1" t="s">
        <v>22</v>
      </c>
      <c r="H1082" s="1" t="s">
        <v>22</v>
      </c>
      <c r="K1082" s="1" t="s">
        <v>22</v>
      </c>
      <c r="L1082" s="1" t="s">
        <v>21</v>
      </c>
      <c r="M1082" s="1" t="s">
        <v>22</v>
      </c>
      <c r="N1082" s="1" t="s">
        <v>23</v>
      </c>
      <c r="O1082" s="1" t="s">
        <v>24</v>
      </c>
      <c r="P1082" s="1" t="s">
        <v>24</v>
      </c>
      <c r="Q1082" s="1" t="s">
        <v>34</v>
      </c>
      <c r="R1082" s="1" t="s">
        <v>24</v>
      </c>
      <c r="T1082" s="1" t="s">
        <v>29</v>
      </c>
      <c r="U1082" s="1" t="s">
        <v>24</v>
      </c>
      <c r="V1082" s="1" t="s">
        <v>24</v>
      </c>
      <c r="W1082" s="1" t="s">
        <v>33</v>
      </c>
    </row>
    <row r="1083" spans="1:23" x14ac:dyDescent="0.2">
      <c r="A1083" s="2" t="str">
        <f>"573.13956"</f>
        <v>573.13956</v>
      </c>
      <c r="B1083" s="1" t="s">
        <v>4481</v>
      </c>
      <c r="C1083" s="1" t="s">
        <v>2810</v>
      </c>
      <c r="D1083" s="1" t="s">
        <v>3399</v>
      </c>
      <c r="E1083" s="1" t="s">
        <v>40</v>
      </c>
      <c r="F1083" s="1" t="s">
        <v>20</v>
      </c>
      <c r="G1083" s="1" t="s">
        <v>41</v>
      </c>
      <c r="H1083" s="1" t="s">
        <v>22</v>
      </c>
      <c r="I1083" s="1" t="s">
        <v>26</v>
      </c>
      <c r="K1083" s="1" t="s">
        <v>22</v>
      </c>
      <c r="L1083" s="1" t="s">
        <v>21</v>
      </c>
      <c r="M1083" s="1" t="s">
        <v>22</v>
      </c>
      <c r="N1083" s="1" t="s">
        <v>23</v>
      </c>
      <c r="O1083" s="1" t="s">
        <v>41</v>
      </c>
      <c r="P1083" s="1" t="s">
        <v>24</v>
      </c>
      <c r="Q1083" s="1" t="s">
        <v>34</v>
      </c>
      <c r="R1083" s="1" t="s">
        <v>24</v>
      </c>
      <c r="T1083" s="1" t="s">
        <v>29</v>
      </c>
      <c r="U1083" s="1" t="s">
        <v>18506</v>
      </c>
      <c r="V1083" s="1" t="s">
        <v>41</v>
      </c>
      <c r="W1083" s="1" t="s">
        <v>30</v>
      </c>
    </row>
    <row r="1084" spans="1:23" x14ac:dyDescent="0.2">
      <c r="A1084" s="2" t="str">
        <f>"573.13957"</f>
        <v>573.13957</v>
      </c>
      <c r="B1084" s="1" t="s">
        <v>4482</v>
      </c>
      <c r="C1084" s="1" t="s">
        <v>2811</v>
      </c>
      <c r="D1084" s="1" t="s">
        <v>3399</v>
      </c>
      <c r="E1084" s="1" t="s">
        <v>40</v>
      </c>
      <c r="F1084" s="1" t="s">
        <v>20</v>
      </c>
      <c r="G1084" s="1" t="s">
        <v>22</v>
      </c>
      <c r="H1084" s="1" t="s">
        <v>22</v>
      </c>
      <c r="I1084" s="1" t="s">
        <v>22</v>
      </c>
      <c r="J1084" s="1" t="s">
        <v>18502</v>
      </c>
      <c r="K1084" s="1" t="s">
        <v>18502</v>
      </c>
      <c r="L1084" s="1" t="s">
        <v>21</v>
      </c>
      <c r="M1084" s="1" t="s">
        <v>22</v>
      </c>
      <c r="N1084" s="1" t="s">
        <v>23</v>
      </c>
      <c r="O1084" s="1" t="s">
        <v>41</v>
      </c>
      <c r="P1084" s="1" t="s">
        <v>18506</v>
      </c>
      <c r="Q1084" s="1" t="s">
        <v>34</v>
      </c>
      <c r="R1084" s="1" t="s">
        <v>18505</v>
      </c>
      <c r="T1084" s="1" t="s">
        <v>29</v>
      </c>
      <c r="U1084" s="1" t="s">
        <v>24</v>
      </c>
      <c r="V1084" s="1" t="s">
        <v>41</v>
      </c>
      <c r="W1084" s="1" t="s">
        <v>30</v>
      </c>
    </row>
    <row r="1085" spans="1:23" x14ac:dyDescent="0.2">
      <c r="A1085" s="2" t="str">
        <f>"573.13958"</f>
        <v>573.13958</v>
      </c>
      <c r="B1085" s="1" t="s">
        <v>4483</v>
      </c>
      <c r="C1085" s="1" t="s">
        <v>2812</v>
      </c>
      <c r="D1085" s="1" t="s">
        <v>3399</v>
      </c>
      <c r="E1085" s="1" t="s">
        <v>40</v>
      </c>
      <c r="F1085" s="1" t="s">
        <v>20</v>
      </c>
      <c r="G1085" s="1" t="s">
        <v>22</v>
      </c>
      <c r="H1085" s="1" t="s">
        <v>22</v>
      </c>
      <c r="I1085" s="1" t="s">
        <v>22</v>
      </c>
      <c r="J1085" s="1" t="s">
        <v>22</v>
      </c>
      <c r="K1085" s="1" t="s">
        <v>22</v>
      </c>
      <c r="L1085" s="1" t="s">
        <v>21</v>
      </c>
      <c r="M1085" s="1" t="s">
        <v>22</v>
      </c>
      <c r="N1085" s="1" t="s">
        <v>23</v>
      </c>
      <c r="O1085" s="1" t="s">
        <v>24</v>
      </c>
      <c r="P1085" s="1" t="s">
        <v>24</v>
      </c>
      <c r="Q1085" s="1" t="s">
        <v>34</v>
      </c>
      <c r="R1085" s="1" t="s">
        <v>24</v>
      </c>
      <c r="T1085" s="1" t="s">
        <v>29</v>
      </c>
      <c r="U1085" s="1" t="s">
        <v>18506</v>
      </c>
      <c r="V1085" s="1" t="s">
        <v>41</v>
      </c>
      <c r="W1085" s="1" t="s">
        <v>30</v>
      </c>
    </row>
    <row r="1086" spans="1:23" x14ac:dyDescent="0.2">
      <c r="A1086" s="2" t="str">
        <f>"573.13959"</f>
        <v>573.13959</v>
      </c>
      <c r="B1086" s="1" t="s">
        <v>4484</v>
      </c>
      <c r="C1086" s="1" t="s">
        <v>2813</v>
      </c>
      <c r="D1086" s="1" t="s">
        <v>3399</v>
      </c>
      <c r="E1086" s="1" t="s">
        <v>40</v>
      </c>
      <c r="F1086" s="1" t="s">
        <v>20</v>
      </c>
      <c r="G1086" s="1" t="s">
        <v>22</v>
      </c>
      <c r="H1086" s="1" t="s">
        <v>22</v>
      </c>
      <c r="I1086" s="1" t="s">
        <v>26</v>
      </c>
      <c r="J1086" s="1" t="s">
        <v>19</v>
      </c>
      <c r="K1086" s="1" t="s">
        <v>22</v>
      </c>
      <c r="L1086" s="1" t="s">
        <v>21</v>
      </c>
      <c r="M1086" s="1" t="s">
        <v>22</v>
      </c>
      <c r="N1086" s="1" t="s">
        <v>23</v>
      </c>
      <c r="O1086" s="1" t="s">
        <v>24</v>
      </c>
      <c r="P1086" s="1" t="s">
        <v>26</v>
      </c>
      <c r="Q1086" s="1" t="s">
        <v>34</v>
      </c>
      <c r="R1086" s="1" t="s">
        <v>26</v>
      </c>
      <c r="T1086" s="1" t="s">
        <v>39</v>
      </c>
      <c r="U1086" s="1" t="s">
        <v>24</v>
      </c>
      <c r="V1086" s="1" t="s">
        <v>41</v>
      </c>
      <c r="W1086" s="1" t="s">
        <v>30</v>
      </c>
    </row>
    <row r="1087" spans="1:23" x14ac:dyDescent="0.2">
      <c r="A1087" s="2" t="str">
        <f>"573.13960"</f>
        <v>573.13960</v>
      </c>
      <c r="B1087" s="1" t="s">
        <v>4485</v>
      </c>
      <c r="C1087" s="1" t="s">
        <v>2814</v>
      </c>
      <c r="D1087" s="1" t="s">
        <v>3399</v>
      </c>
      <c r="E1087" s="1" t="s">
        <v>18509</v>
      </c>
      <c r="F1087" s="1" t="s">
        <v>20</v>
      </c>
      <c r="G1087" s="1" t="s">
        <v>22</v>
      </c>
      <c r="H1087" s="1" t="s">
        <v>22</v>
      </c>
      <c r="I1087" s="1" t="s">
        <v>22</v>
      </c>
      <c r="J1087" s="1" t="s">
        <v>22</v>
      </c>
      <c r="K1087" s="1" t="s">
        <v>22</v>
      </c>
      <c r="L1087" s="1" t="s">
        <v>21</v>
      </c>
      <c r="M1087" s="1" t="s">
        <v>22</v>
      </c>
      <c r="N1087" s="1" t="s">
        <v>23</v>
      </c>
      <c r="O1087" s="1" t="s">
        <v>18506</v>
      </c>
      <c r="P1087" s="1" t="s">
        <v>24</v>
      </c>
      <c r="Q1087" s="1" t="s">
        <v>34</v>
      </c>
      <c r="R1087" s="1" t="s">
        <v>24</v>
      </c>
      <c r="S1087" s="1" t="s">
        <v>28</v>
      </c>
      <c r="T1087" s="1" t="s">
        <v>29</v>
      </c>
      <c r="U1087" s="1" t="s">
        <v>18506</v>
      </c>
      <c r="V1087" s="1" t="s">
        <v>24</v>
      </c>
      <c r="W1087" s="1" t="s">
        <v>30</v>
      </c>
    </row>
    <row r="1088" spans="1:23" x14ac:dyDescent="0.2">
      <c r="A1088" s="2" t="str">
        <f>"573.13961"</f>
        <v>573.13961</v>
      </c>
      <c r="B1088" s="1" t="s">
        <v>4486</v>
      </c>
      <c r="C1088" s="1" t="s">
        <v>2815</v>
      </c>
      <c r="D1088" s="1" t="s">
        <v>3399</v>
      </c>
      <c r="E1088" s="1" t="s">
        <v>40</v>
      </c>
      <c r="F1088" s="1" t="s">
        <v>20</v>
      </c>
      <c r="G1088" s="1" t="s">
        <v>22</v>
      </c>
      <c r="H1088" s="1" t="s">
        <v>22</v>
      </c>
      <c r="J1088" s="1" t="s">
        <v>22</v>
      </c>
      <c r="K1088" s="1" t="s">
        <v>22</v>
      </c>
      <c r="L1088" s="1" t="s">
        <v>21</v>
      </c>
      <c r="M1088" s="1" t="s">
        <v>22</v>
      </c>
      <c r="N1088" s="1" t="s">
        <v>23</v>
      </c>
      <c r="O1088" s="1" t="s">
        <v>24</v>
      </c>
      <c r="P1088" s="1" t="s">
        <v>24</v>
      </c>
      <c r="Q1088" s="1" t="s">
        <v>34</v>
      </c>
      <c r="R1088" s="1" t="s">
        <v>24</v>
      </c>
      <c r="S1088" s="1" t="s">
        <v>28</v>
      </c>
      <c r="T1088" s="1" t="s">
        <v>29</v>
      </c>
      <c r="U1088" s="1" t="s">
        <v>18506</v>
      </c>
      <c r="V1088" s="1" t="s">
        <v>18506</v>
      </c>
      <c r="W1088" s="1" t="s">
        <v>30</v>
      </c>
    </row>
    <row r="1089" spans="1:23" x14ac:dyDescent="0.2">
      <c r="A1089" s="2" t="str">
        <f>"573.13962"</f>
        <v>573.13962</v>
      </c>
      <c r="B1089" s="1" t="s">
        <v>4487</v>
      </c>
      <c r="C1089" s="1" t="s">
        <v>2816</v>
      </c>
      <c r="D1089" s="1" t="s">
        <v>3399</v>
      </c>
      <c r="E1089" s="1" t="s">
        <v>40</v>
      </c>
      <c r="F1089" s="1" t="s">
        <v>36</v>
      </c>
      <c r="H1089" s="1" t="s">
        <v>18510</v>
      </c>
      <c r="I1089" s="1" t="s">
        <v>26</v>
      </c>
      <c r="J1089" s="1" t="s">
        <v>19</v>
      </c>
      <c r="K1089" s="1" t="s">
        <v>18510</v>
      </c>
      <c r="L1089" s="1" t="s">
        <v>41</v>
      </c>
      <c r="M1089" s="1" t="s">
        <v>19</v>
      </c>
      <c r="N1089" s="1" t="s">
        <v>23</v>
      </c>
      <c r="O1089" s="1" t="s">
        <v>41</v>
      </c>
      <c r="P1089" s="1" t="s">
        <v>26</v>
      </c>
      <c r="Q1089" s="1" t="s">
        <v>34</v>
      </c>
      <c r="R1089" s="1" t="s">
        <v>26</v>
      </c>
      <c r="T1089" s="1" t="s">
        <v>18516</v>
      </c>
      <c r="U1089" s="1" t="s">
        <v>24</v>
      </c>
      <c r="V1089" s="1" t="s">
        <v>18502</v>
      </c>
      <c r="W1089" s="1" t="s">
        <v>33</v>
      </c>
    </row>
    <row r="1090" spans="1:23" x14ac:dyDescent="0.2">
      <c r="A1090" s="2" t="str">
        <f>"573.13963"</f>
        <v>573.13963</v>
      </c>
      <c r="B1090" s="1" t="s">
        <v>4488</v>
      </c>
      <c r="C1090" s="1" t="s">
        <v>2817</v>
      </c>
      <c r="D1090" s="1" t="s">
        <v>3399</v>
      </c>
      <c r="E1090" s="1" t="s">
        <v>40</v>
      </c>
      <c r="F1090" s="1" t="s">
        <v>20</v>
      </c>
      <c r="G1090" s="1" t="s">
        <v>22</v>
      </c>
      <c r="H1090" s="1" t="s">
        <v>22</v>
      </c>
      <c r="K1090" s="1" t="s">
        <v>22</v>
      </c>
      <c r="L1090" s="1" t="s">
        <v>21</v>
      </c>
      <c r="M1090" s="1" t="s">
        <v>22</v>
      </c>
      <c r="N1090" s="1" t="s">
        <v>23</v>
      </c>
      <c r="O1090" s="1" t="s">
        <v>24</v>
      </c>
      <c r="P1090" s="1" t="s">
        <v>26</v>
      </c>
      <c r="Q1090" s="1" t="s">
        <v>34</v>
      </c>
      <c r="R1090" s="1" t="s">
        <v>26</v>
      </c>
      <c r="T1090" s="1" t="s">
        <v>29</v>
      </c>
      <c r="U1090" s="1" t="s">
        <v>24</v>
      </c>
      <c r="V1090" s="1" t="s">
        <v>18502</v>
      </c>
      <c r="W1090" s="1" t="s">
        <v>30</v>
      </c>
    </row>
    <row r="1091" spans="1:23" x14ac:dyDescent="0.2">
      <c r="A1091" s="2" t="str">
        <f>"573.13964"</f>
        <v>573.13964</v>
      </c>
      <c r="B1091" s="1" t="s">
        <v>4489</v>
      </c>
      <c r="C1091" s="1" t="s">
        <v>2818</v>
      </c>
      <c r="D1091" s="1" t="s">
        <v>3399</v>
      </c>
      <c r="E1091" s="1" t="s">
        <v>40</v>
      </c>
      <c r="F1091" s="1" t="s">
        <v>20</v>
      </c>
      <c r="G1091" s="1" t="s">
        <v>22</v>
      </c>
      <c r="H1091" s="1" t="s">
        <v>22</v>
      </c>
      <c r="I1091" s="1" t="s">
        <v>22</v>
      </c>
      <c r="J1091" s="1" t="s">
        <v>22</v>
      </c>
      <c r="K1091" s="1" t="s">
        <v>22</v>
      </c>
      <c r="L1091" s="1" t="s">
        <v>21</v>
      </c>
      <c r="M1091" s="1" t="s">
        <v>22</v>
      </c>
      <c r="N1091" s="1" t="s">
        <v>23</v>
      </c>
      <c r="O1091" s="1" t="s">
        <v>24</v>
      </c>
      <c r="P1091" s="1" t="s">
        <v>26</v>
      </c>
      <c r="Q1091" s="1" t="s">
        <v>34</v>
      </c>
      <c r="R1091" s="1" t="s">
        <v>26</v>
      </c>
      <c r="S1091" s="1" t="s">
        <v>18508</v>
      </c>
      <c r="T1091" s="1" t="s">
        <v>29</v>
      </c>
      <c r="U1091" s="1" t="s">
        <v>24</v>
      </c>
      <c r="V1091" s="1" t="s">
        <v>24</v>
      </c>
      <c r="W1091" s="1" t="s">
        <v>30</v>
      </c>
    </row>
    <row r="1092" spans="1:23" x14ac:dyDescent="0.2">
      <c r="A1092" s="2" t="str">
        <f>"573.13965"</f>
        <v>573.13965</v>
      </c>
      <c r="B1092" s="1" t="s">
        <v>4490</v>
      </c>
      <c r="C1092" s="1" t="s">
        <v>2819</v>
      </c>
      <c r="D1092" s="1" t="s">
        <v>3399</v>
      </c>
      <c r="E1092" s="1" t="s">
        <v>40</v>
      </c>
      <c r="F1092" s="1" t="s">
        <v>20</v>
      </c>
      <c r="G1092" s="1" t="s">
        <v>22</v>
      </c>
      <c r="H1092" s="1" t="s">
        <v>22</v>
      </c>
      <c r="I1092" s="1" t="s">
        <v>22</v>
      </c>
      <c r="J1092" s="1" t="s">
        <v>18510</v>
      </c>
      <c r="K1092" s="1" t="s">
        <v>22</v>
      </c>
      <c r="L1092" s="1" t="s">
        <v>21</v>
      </c>
      <c r="M1092" s="1" t="s">
        <v>22</v>
      </c>
      <c r="N1092" s="1" t="s">
        <v>23</v>
      </c>
      <c r="O1092" s="1" t="s">
        <v>41</v>
      </c>
      <c r="P1092" s="1" t="s">
        <v>18502</v>
      </c>
      <c r="Q1092" s="1" t="s">
        <v>34</v>
      </c>
      <c r="R1092" s="1" t="s">
        <v>24</v>
      </c>
      <c r="T1092" s="1" t="s">
        <v>29</v>
      </c>
      <c r="U1092" s="1" t="s">
        <v>24</v>
      </c>
      <c r="V1092" s="1" t="s">
        <v>41</v>
      </c>
      <c r="W1092" s="1" t="s">
        <v>30</v>
      </c>
    </row>
    <row r="1093" spans="1:23" x14ac:dyDescent="0.2">
      <c r="A1093" s="2" t="str">
        <f>"573.13966"</f>
        <v>573.13966</v>
      </c>
      <c r="B1093" s="1" t="s">
        <v>4491</v>
      </c>
      <c r="C1093" s="1" t="s">
        <v>2820</v>
      </c>
      <c r="D1093" s="1" t="s">
        <v>3399</v>
      </c>
      <c r="E1093" s="1" t="s">
        <v>40</v>
      </c>
      <c r="F1093" s="1" t="s">
        <v>20</v>
      </c>
      <c r="G1093" s="1" t="s">
        <v>22</v>
      </c>
      <c r="H1093" s="1" t="s">
        <v>22</v>
      </c>
      <c r="I1093" s="1" t="s">
        <v>18510</v>
      </c>
      <c r="J1093" s="1" t="s">
        <v>19</v>
      </c>
      <c r="K1093" s="1" t="s">
        <v>22</v>
      </c>
      <c r="L1093" s="1" t="s">
        <v>21</v>
      </c>
      <c r="M1093" s="1" t="s">
        <v>22</v>
      </c>
      <c r="N1093" s="1" t="s">
        <v>23</v>
      </c>
      <c r="O1093" s="1" t="s">
        <v>24</v>
      </c>
      <c r="P1093" s="1" t="s">
        <v>26</v>
      </c>
      <c r="Q1093" s="1" t="s">
        <v>34</v>
      </c>
      <c r="R1093" s="1" t="s">
        <v>26</v>
      </c>
      <c r="S1093" s="1" t="s">
        <v>28</v>
      </c>
      <c r="T1093" s="1" t="s">
        <v>37</v>
      </c>
      <c r="U1093" s="1" t="s">
        <v>24</v>
      </c>
      <c r="V1093" s="1" t="s">
        <v>24</v>
      </c>
      <c r="W1093" s="1" t="s">
        <v>30</v>
      </c>
    </row>
    <row r="1094" spans="1:23" x14ac:dyDescent="0.2">
      <c r="A1094" s="2" t="str">
        <f>"573.13967"</f>
        <v>573.13967</v>
      </c>
      <c r="B1094" s="1" t="s">
        <v>4492</v>
      </c>
      <c r="C1094" s="1" t="s">
        <v>2821</v>
      </c>
      <c r="D1094" s="1" t="s">
        <v>3399</v>
      </c>
      <c r="E1094" s="1" t="s">
        <v>40</v>
      </c>
      <c r="F1094" s="1" t="s">
        <v>20</v>
      </c>
      <c r="G1094" s="1" t="s">
        <v>41</v>
      </c>
      <c r="H1094" s="1" t="s">
        <v>18506</v>
      </c>
      <c r="I1094" s="1" t="s">
        <v>26</v>
      </c>
      <c r="J1094" s="1" t="s">
        <v>22</v>
      </c>
      <c r="K1094" s="1" t="s">
        <v>18505</v>
      </c>
      <c r="L1094" s="1" t="s">
        <v>41</v>
      </c>
      <c r="M1094" s="1" t="s">
        <v>22</v>
      </c>
      <c r="N1094" s="1" t="s">
        <v>18507</v>
      </c>
      <c r="O1094" s="1" t="s">
        <v>41</v>
      </c>
      <c r="P1094" s="1" t="s">
        <v>26</v>
      </c>
      <c r="Q1094" s="1" t="s">
        <v>26</v>
      </c>
      <c r="R1094" s="1" t="s">
        <v>26</v>
      </c>
      <c r="T1094" s="1" t="s">
        <v>38</v>
      </c>
      <c r="U1094" s="1" t="s">
        <v>24</v>
      </c>
      <c r="V1094" s="1" t="s">
        <v>41</v>
      </c>
      <c r="W1094" s="1" t="s">
        <v>30</v>
      </c>
    </row>
    <row r="1095" spans="1:23" x14ac:dyDescent="0.2">
      <c r="A1095" s="2" t="str">
        <f>"573.13968"</f>
        <v>573.13968</v>
      </c>
      <c r="B1095" s="1" t="s">
        <v>4493</v>
      </c>
      <c r="C1095" s="1" t="s">
        <v>2822</v>
      </c>
      <c r="D1095" s="1" t="s">
        <v>3399</v>
      </c>
      <c r="E1095" s="1" t="s">
        <v>40</v>
      </c>
      <c r="F1095" s="1" t="s">
        <v>20</v>
      </c>
      <c r="G1095" s="1" t="s">
        <v>18510</v>
      </c>
      <c r="H1095" s="1" t="s">
        <v>22</v>
      </c>
      <c r="I1095" s="1" t="s">
        <v>18510</v>
      </c>
      <c r="J1095" s="1" t="s">
        <v>18510</v>
      </c>
      <c r="K1095" s="1" t="s">
        <v>18505</v>
      </c>
      <c r="L1095" s="1" t="s">
        <v>21</v>
      </c>
      <c r="M1095" s="1" t="s">
        <v>22</v>
      </c>
      <c r="N1095" s="1" t="s">
        <v>23</v>
      </c>
      <c r="O1095" s="1" t="s">
        <v>41</v>
      </c>
      <c r="P1095" s="1" t="s">
        <v>26</v>
      </c>
      <c r="Q1095" s="1" t="s">
        <v>34</v>
      </c>
      <c r="R1095" s="1" t="s">
        <v>26</v>
      </c>
      <c r="T1095" s="1" t="s">
        <v>18515</v>
      </c>
      <c r="U1095" s="1" t="s">
        <v>41</v>
      </c>
      <c r="V1095" s="1" t="s">
        <v>41</v>
      </c>
      <c r="W1095" s="1" t="s">
        <v>42</v>
      </c>
    </row>
    <row r="1096" spans="1:23" x14ac:dyDescent="0.2">
      <c r="A1096" s="2" t="str">
        <f>"573.13969"</f>
        <v>573.13969</v>
      </c>
      <c r="B1096" s="1" t="s">
        <v>4494</v>
      </c>
      <c r="C1096" s="1" t="s">
        <v>2823</v>
      </c>
      <c r="D1096" s="1" t="s">
        <v>3399</v>
      </c>
      <c r="E1096" s="1" t="s">
        <v>40</v>
      </c>
      <c r="F1096" s="1" t="s">
        <v>20</v>
      </c>
      <c r="G1096" s="1" t="s">
        <v>22</v>
      </c>
      <c r="H1096" s="1" t="s">
        <v>22</v>
      </c>
      <c r="I1096" s="1" t="s">
        <v>18510</v>
      </c>
      <c r="J1096" s="1" t="s">
        <v>18502</v>
      </c>
      <c r="K1096" s="1" t="s">
        <v>22</v>
      </c>
      <c r="L1096" s="1" t="s">
        <v>21</v>
      </c>
      <c r="M1096" s="1" t="s">
        <v>22</v>
      </c>
      <c r="N1096" s="1" t="s">
        <v>23</v>
      </c>
      <c r="O1096" s="1" t="s">
        <v>41</v>
      </c>
      <c r="P1096" s="1" t="s">
        <v>26</v>
      </c>
      <c r="Q1096" s="1" t="s">
        <v>34</v>
      </c>
      <c r="R1096" s="1" t="s">
        <v>26</v>
      </c>
      <c r="T1096" s="1" t="s">
        <v>18515</v>
      </c>
      <c r="U1096" s="1" t="s">
        <v>24</v>
      </c>
      <c r="V1096" s="1" t="s">
        <v>18502</v>
      </c>
      <c r="W1096" s="1" t="s">
        <v>30</v>
      </c>
    </row>
    <row r="1097" spans="1:23" x14ac:dyDescent="0.2">
      <c r="A1097" s="2" t="str">
        <f>"573.13970"</f>
        <v>573.13970</v>
      </c>
      <c r="B1097" s="1" t="s">
        <v>4495</v>
      </c>
      <c r="C1097" s="1" t="s">
        <v>2824</v>
      </c>
      <c r="D1097" s="1" t="s">
        <v>3399</v>
      </c>
      <c r="E1097" s="1" t="s">
        <v>40</v>
      </c>
      <c r="F1097" s="1" t="s">
        <v>20</v>
      </c>
      <c r="G1097" s="1" t="s">
        <v>22</v>
      </c>
      <c r="H1097" s="1" t="s">
        <v>22</v>
      </c>
      <c r="I1097" s="1" t="s">
        <v>22</v>
      </c>
      <c r="J1097" s="1" t="s">
        <v>18502</v>
      </c>
      <c r="K1097" s="1" t="s">
        <v>22</v>
      </c>
      <c r="L1097" s="1" t="s">
        <v>21</v>
      </c>
      <c r="M1097" s="1" t="s">
        <v>22</v>
      </c>
      <c r="N1097" s="1" t="s">
        <v>23</v>
      </c>
      <c r="O1097" s="1" t="s">
        <v>41</v>
      </c>
      <c r="P1097" s="1" t="s">
        <v>26</v>
      </c>
      <c r="Q1097" s="1" t="s">
        <v>34</v>
      </c>
      <c r="R1097" s="1" t="s">
        <v>26</v>
      </c>
      <c r="S1097" s="1" t="s">
        <v>28</v>
      </c>
      <c r="T1097" s="1" t="s">
        <v>18515</v>
      </c>
      <c r="U1097" s="1" t="s">
        <v>18506</v>
      </c>
      <c r="V1097" s="1" t="s">
        <v>41</v>
      </c>
      <c r="W1097" s="1" t="s">
        <v>30</v>
      </c>
    </row>
    <row r="1098" spans="1:23" x14ac:dyDescent="0.2">
      <c r="A1098" s="2" t="str">
        <f>"573.13971"</f>
        <v>573.13971</v>
      </c>
      <c r="B1098" s="1" t="s">
        <v>4496</v>
      </c>
      <c r="C1098" s="1" t="s">
        <v>2825</v>
      </c>
      <c r="D1098" s="1" t="s">
        <v>3399</v>
      </c>
      <c r="E1098" s="1" t="s">
        <v>40</v>
      </c>
      <c r="F1098" s="1" t="s">
        <v>20</v>
      </c>
      <c r="G1098" s="1" t="s">
        <v>22</v>
      </c>
      <c r="H1098" s="1" t="s">
        <v>22</v>
      </c>
      <c r="I1098" s="1" t="s">
        <v>22</v>
      </c>
      <c r="J1098" s="1" t="s">
        <v>22</v>
      </c>
      <c r="K1098" s="1" t="s">
        <v>22</v>
      </c>
      <c r="L1098" s="1" t="s">
        <v>21</v>
      </c>
      <c r="M1098" s="1" t="s">
        <v>22</v>
      </c>
      <c r="N1098" s="1" t="s">
        <v>23</v>
      </c>
      <c r="O1098" s="1" t="s">
        <v>41</v>
      </c>
      <c r="P1098" s="1" t="s">
        <v>24</v>
      </c>
      <c r="Q1098" s="1" t="s">
        <v>34</v>
      </c>
      <c r="R1098" s="1" t="s">
        <v>24</v>
      </c>
      <c r="S1098" s="1" t="s">
        <v>28</v>
      </c>
      <c r="T1098" s="1" t="s">
        <v>29</v>
      </c>
      <c r="U1098" s="1" t="s">
        <v>18506</v>
      </c>
      <c r="V1098" s="1" t="s">
        <v>41</v>
      </c>
      <c r="W1098" s="1" t="s">
        <v>30</v>
      </c>
    </row>
    <row r="1099" spans="1:23" x14ac:dyDescent="0.2">
      <c r="A1099" s="2" t="str">
        <f>"573.13972"</f>
        <v>573.13972</v>
      </c>
      <c r="B1099" s="1" t="s">
        <v>4497</v>
      </c>
      <c r="C1099" s="1" t="s">
        <v>2826</v>
      </c>
      <c r="D1099" s="1" t="s">
        <v>3399</v>
      </c>
      <c r="E1099" s="1" t="s">
        <v>18510</v>
      </c>
      <c r="F1099" s="1" t="s">
        <v>20</v>
      </c>
      <c r="G1099" s="1" t="s">
        <v>22</v>
      </c>
      <c r="H1099" s="1" t="s">
        <v>22</v>
      </c>
      <c r="I1099" s="1" t="s">
        <v>22</v>
      </c>
      <c r="J1099" s="1" t="s">
        <v>18502</v>
      </c>
      <c r="K1099" s="1" t="s">
        <v>22</v>
      </c>
      <c r="L1099" s="1" t="s">
        <v>21</v>
      </c>
      <c r="M1099" s="1" t="s">
        <v>22</v>
      </c>
      <c r="N1099" s="1" t="s">
        <v>23</v>
      </c>
      <c r="O1099" s="1" t="s">
        <v>24</v>
      </c>
      <c r="P1099" s="1" t="s">
        <v>26</v>
      </c>
      <c r="Q1099" s="1" t="s">
        <v>34</v>
      </c>
      <c r="R1099" s="1" t="s">
        <v>26</v>
      </c>
      <c r="S1099" s="1" t="s">
        <v>28</v>
      </c>
      <c r="T1099" s="1" t="s">
        <v>39</v>
      </c>
      <c r="U1099" s="1" t="s">
        <v>18506</v>
      </c>
      <c r="V1099" s="1" t="s">
        <v>24</v>
      </c>
      <c r="W1099" s="1" t="s">
        <v>30</v>
      </c>
    </row>
    <row r="1100" spans="1:23" x14ac:dyDescent="0.2">
      <c r="A1100" s="2" t="str">
        <f>"573.13973"</f>
        <v>573.13973</v>
      </c>
      <c r="B1100" s="1" t="s">
        <v>4498</v>
      </c>
      <c r="C1100" s="1" t="s">
        <v>2827</v>
      </c>
      <c r="D1100" s="1" t="s">
        <v>3399</v>
      </c>
      <c r="E1100" s="1" t="s">
        <v>40</v>
      </c>
      <c r="F1100" s="1" t="s">
        <v>20</v>
      </c>
      <c r="G1100" s="1" t="s">
        <v>22</v>
      </c>
      <c r="H1100" s="1" t="s">
        <v>22</v>
      </c>
      <c r="I1100" s="1" t="s">
        <v>22</v>
      </c>
      <c r="J1100" s="1" t="s">
        <v>22</v>
      </c>
      <c r="K1100" s="1" t="s">
        <v>22</v>
      </c>
      <c r="L1100" s="1" t="s">
        <v>21</v>
      </c>
      <c r="M1100" s="1" t="s">
        <v>22</v>
      </c>
      <c r="N1100" s="1" t="s">
        <v>23</v>
      </c>
      <c r="O1100" s="1" t="s">
        <v>24</v>
      </c>
      <c r="P1100" s="1" t="s">
        <v>24</v>
      </c>
      <c r="Q1100" s="1" t="s">
        <v>34</v>
      </c>
      <c r="R1100" s="1" t="s">
        <v>24</v>
      </c>
      <c r="T1100" s="1" t="s">
        <v>29</v>
      </c>
      <c r="U1100" s="1" t="s">
        <v>41</v>
      </c>
      <c r="V1100" s="1" t="s">
        <v>18502</v>
      </c>
      <c r="W1100" s="1" t="s">
        <v>30</v>
      </c>
    </row>
    <row r="1101" spans="1:23" x14ac:dyDescent="0.2">
      <c r="A1101" s="2" t="str">
        <f>"573.13974"</f>
        <v>573.13974</v>
      </c>
      <c r="B1101" s="1" t="s">
        <v>4499</v>
      </c>
      <c r="C1101" s="1" t="s">
        <v>2828</v>
      </c>
      <c r="D1101" s="1" t="s">
        <v>3399</v>
      </c>
      <c r="E1101" s="1" t="s">
        <v>18509</v>
      </c>
      <c r="F1101" s="1" t="s">
        <v>20</v>
      </c>
      <c r="G1101" s="1" t="s">
        <v>22</v>
      </c>
      <c r="H1101" s="1" t="s">
        <v>22</v>
      </c>
      <c r="J1101" s="1" t="s">
        <v>22</v>
      </c>
      <c r="K1101" s="1" t="s">
        <v>22</v>
      </c>
      <c r="L1101" s="1" t="s">
        <v>21</v>
      </c>
      <c r="M1101" s="1" t="s">
        <v>22</v>
      </c>
      <c r="N1101" s="1" t="s">
        <v>23</v>
      </c>
      <c r="O1101" s="1" t="s">
        <v>24</v>
      </c>
      <c r="P1101" s="1" t="s">
        <v>26</v>
      </c>
      <c r="Q1101" s="1" t="s">
        <v>34</v>
      </c>
      <c r="R1101" s="1" t="s">
        <v>26</v>
      </c>
      <c r="S1101" s="1" t="s">
        <v>28</v>
      </c>
      <c r="T1101" s="1" t="s">
        <v>29</v>
      </c>
      <c r="U1101" s="1" t="s">
        <v>41</v>
      </c>
      <c r="V1101" s="1" t="s">
        <v>24</v>
      </c>
      <c r="W1101" s="1" t="s">
        <v>42</v>
      </c>
    </row>
    <row r="1102" spans="1:23" x14ac:dyDescent="0.2">
      <c r="A1102" s="2" t="str">
        <f>"573.13975"</f>
        <v>573.13975</v>
      </c>
      <c r="B1102" s="1" t="s">
        <v>4500</v>
      </c>
      <c r="C1102" s="1" t="s">
        <v>2829</v>
      </c>
      <c r="D1102" s="1" t="s">
        <v>3399</v>
      </c>
      <c r="E1102" s="1" t="s">
        <v>18509</v>
      </c>
      <c r="F1102" s="1" t="s">
        <v>20</v>
      </c>
      <c r="G1102" s="1" t="s">
        <v>22</v>
      </c>
      <c r="H1102" s="1" t="s">
        <v>22</v>
      </c>
      <c r="I1102" s="1" t="s">
        <v>18510</v>
      </c>
      <c r="J1102" s="1" t="s">
        <v>22</v>
      </c>
      <c r="K1102" s="1" t="s">
        <v>22</v>
      </c>
      <c r="L1102" s="1" t="s">
        <v>21</v>
      </c>
      <c r="M1102" s="1" t="s">
        <v>22</v>
      </c>
      <c r="N1102" s="1" t="s">
        <v>23</v>
      </c>
      <c r="O1102" s="1" t="s">
        <v>41</v>
      </c>
      <c r="P1102" s="1" t="s">
        <v>18502</v>
      </c>
      <c r="Q1102" s="1" t="s">
        <v>34</v>
      </c>
      <c r="R1102" s="1" t="s">
        <v>18502</v>
      </c>
      <c r="T1102" s="1" t="s">
        <v>29</v>
      </c>
      <c r="U1102" s="1" t="s">
        <v>18506</v>
      </c>
      <c r="V1102" s="1" t="s">
        <v>24</v>
      </c>
      <c r="W1102" s="1" t="s">
        <v>30</v>
      </c>
    </row>
    <row r="1103" spans="1:23" x14ac:dyDescent="0.2">
      <c r="A1103" s="2" t="str">
        <f>"573.13976"</f>
        <v>573.13976</v>
      </c>
      <c r="B1103" s="1" t="s">
        <v>4501</v>
      </c>
      <c r="C1103" s="1" t="s">
        <v>2830</v>
      </c>
      <c r="D1103" s="1" t="s">
        <v>3399</v>
      </c>
      <c r="E1103" s="1" t="s">
        <v>40</v>
      </c>
      <c r="F1103" s="1" t="s">
        <v>20</v>
      </c>
      <c r="G1103" s="1" t="s">
        <v>22</v>
      </c>
      <c r="H1103" s="1" t="s">
        <v>22</v>
      </c>
      <c r="I1103" s="1" t="s">
        <v>22</v>
      </c>
      <c r="J1103" s="1" t="s">
        <v>18502</v>
      </c>
      <c r="K1103" s="1" t="s">
        <v>22</v>
      </c>
      <c r="L1103" s="1" t="s">
        <v>21</v>
      </c>
      <c r="M1103" s="1" t="s">
        <v>22</v>
      </c>
      <c r="N1103" s="1" t="s">
        <v>23</v>
      </c>
      <c r="O1103" s="1" t="s">
        <v>41</v>
      </c>
      <c r="P1103" s="1" t="s">
        <v>26</v>
      </c>
      <c r="Q1103" s="1" t="s">
        <v>34</v>
      </c>
      <c r="R1103" s="1" t="s">
        <v>26</v>
      </c>
      <c r="S1103" s="1" t="s">
        <v>28</v>
      </c>
      <c r="T1103" s="1" t="s">
        <v>18515</v>
      </c>
      <c r="U1103" s="1" t="s">
        <v>18506</v>
      </c>
      <c r="V1103" s="1" t="s">
        <v>41</v>
      </c>
      <c r="W1103" s="1" t="s">
        <v>42</v>
      </c>
    </row>
    <row r="1104" spans="1:23" x14ac:dyDescent="0.2">
      <c r="A1104" s="2" t="str">
        <f>"573.13977"</f>
        <v>573.13977</v>
      </c>
      <c r="B1104" s="1" t="s">
        <v>4502</v>
      </c>
      <c r="C1104" s="1" t="s">
        <v>2831</v>
      </c>
      <c r="D1104" s="1" t="s">
        <v>3399</v>
      </c>
      <c r="E1104" s="1" t="s">
        <v>18509</v>
      </c>
      <c r="F1104" s="1" t="s">
        <v>36</v>
      </c>
      <c r="G1104" s="1" t="s">
        <v>22</v>
      </c>
      <c r="H1104" s="1" t="s">
        <v>22</v>
      </c>
      <c r="I1104" s="1" t="s">
        <v>18506</v>
      </c>
      <c r="J1104" s="1" t="s">
        <v>18502</v>
      </c>
      <c r="K1104" s="1" t="s">
        <v>22</v>
      </c>
      <c r="L1104" s="1" t="s">
        <v>21</v>
      </c>
      <c r="M1104" s="1" t="s">
        <v>22</v>
      </c>
      <c r="N1104" s="1" t="s">
        <v>23</v>
      </c>
      <c r="O1104" s="1" t="s">
        <v>18506</v>
      </c>
      <c r="P1104" s="1" t="s">
        <v>26</v>
      </c>
      <c r="Q1104" s="1" t="s">
        <v>34</v>
      </c>
      <c r="R1104" s="1" t="s">
        <v>26</v>
      </c>
      <c r="S1104" s="1" t="s">
        <v>28</v>
      </c>
      <c r="T1104" s="1" t="s">
        <v>18515</v>
      </c>
      <c r="U1104" s="1" t="s">
        <v>41</v>
      </c>
      <c r="V1104" s="1" t="s">
        <v>24</v>
      </c>
      <c r="W1104" s="1" t="s">
        <v>42</v>
      </c>
    </row>
    <row r="1105" spans="1:23" x14ac:dyDescent="0.2">
      <c r="A1105" s="2" t="str">
        <f>"573.13978"</f>
        <v>573.13978</v>
      </c>
      <c r="B1105" s="1" t="s">
        <v>4503</v>
      </c>
      <c r="C1105" s="1" t="s">
        <v>2832</v>
      </c>
      <c r="D1105" s="1" t="s">
        <v>3399</v>
      </c>
      <c r="E1105" s="1" t="s">
        <v>18509</v>
      </c>
      <c r="F1105" s="1" t="s">
        <v>20</v>
      </c>
      <c r="G1105" s="1" t="s">
        <v>22</v>
      </c>
      <c r="H1105" s="1" t="s">
        <v>22</v>
      </c>
      <c r="I1105" s="1" t="s">
        <v>18510</v>
      </c>
      <c r="J1105" s="1" t="s">
        <v>22</v>
      </c>
      <c r="K1105" s="1" t="s">
        <v>22</v>
      </c>
      <c r="L1105" s="1" t="s">
        <v>21</v>
      </c>
      <c r="M1105" s="1" t="s">
        <v>22</v>
      </c>
      <c r="N1105" s="1" t="s">
        <v>23</v>
      </c>
      <c r="O1105" s="1" t="s">
        <v>41</v>
      </c>
      <c r="P1105" s="1" t="s">
        <v>24</v>
      </c>
      <c r="Q1105" s="1" t="s">
        <v>34</v>
      </c>
      <c r="R1105" s="1" t="s">
        <v>18506</v>
      </c>
      <c r="T1105" s="1" t="s">
        <v>29</v>
      </c>
      <c r="U1105" s="1" t="s">
        <v>18506</v>
      </c>
      <c r="V1105" s="1" t="s">
        <v>24</v>
      </c>
      <c r="W1105" s="1" t="s">
        <v>30</v>
      </c>
    </row>
    <row r="1106" spans="1:23" x14ac:dyDescent="0.2">
      <c r="A1106" s="2" t="str">
        <f>"573.13979"</f>
        <v>573.13979</v>
      </c>
      <c r="B1106" s="1" t="s">
        <v>4504</v>
      </c>
      <c r="C1106" s="1" t="s">
        <v>2833</v>
      </c>
      <c r="D1106" s="1" t="s">
        <v>3399</v>
      </c>
      <c r="E1106" s="1" t="s">
        <v>40</v>
      </c>
      <c r="F1106" s="1" t="s">
        <v>20</v>
      </c>
      <c r="G1106" s="1" t="s">
        <v>22</v>
      </c>
      <c r="H1106" s="1" t="s">
        <v>22</v>
      </c>
      <c r="I1106" s="1" t="s">
        <v>18506</v>
      </c>
      <c r="J1106" s="1" t="s">
        <v>22</v>
      </c>
      <c r="K1106" s="1" t="s">
        <v>22</v>
      </c>
      <c r="L1106" s="1" t="s">
        <v>21</v>
      </c>
      <c r="M1106" s="1" t="s">
        <v>22</v>
      </c>
      <c r="N1106" s="1" t="s">
        <v>23</v>
      </c>
      <c r="O1106" s="1" t="s">
        <v>24</v>
      </c>
      <c r="P1106" s="1" t="s">
        <v>26</v>
      </c>
      <c r="Q1106" s="1" t="s">
        <v>34</v>
      </c>
      <c r="R1106" s="1" t="s">
        <v>26</v>
      </c>
      <c r="T1106" s="1" t="s">
        <v>29</v>
      </c>
      <c r="U1106" s="1" t="s">
        <v>24</v>
      </c>
      <c r="V1106" s="1" t="s">
        <v>41</v>
      </c>
      <c r="W1106" s="1" t="s">
        <v>30</v>
      </c>
    </row>
    <row r="1107" spans="1:23" x14ac:dyDescent="0.2">
      <c r="A1107" s="2" t="str">
        <f>"573.13980"</f>
        <v>573.13980</v>
      </c>
      <c r="B1107" s="1" t="s">
        <v>4505</v>
      </c>
      <c r="C1107" s="1" t="s">
        <v>2834</v>
      </c>
      <c r="D1107" s="1" t="s">
        <v>3399</v>
      </c>
      <c r="E1107" s="1" t="s">
        <v>40</v>
      </c>
      <c r="F1107" s="1" t="s">
        <v>20</v>
      </c>
      <c r="G1107" s="1" t="s">
        <v>41</v>
      </c>
      <c r="H1107" s="1" t="s">
        <v>18510</v>
      </c>
      <c r="I1107" s="1" t="s">
        <v>26</v>
      </c>
      <c r="J1107" s="1" t="s">
        <v>19</v>
      </c>
      <c r="K1107" s="1" t="s">
        <v>18505</v>
      </c>
      <c r="L1107" s="1" t="s">
        <v>41</v>
      </c>
      <c r="M1107" s="1" t="s">
        <v>19</v>
      </c>
      <c r="N1107" s="1" t="s">
        <v>31</v>
      </c>
      <c r="O1107" s="1" t="s">
        <v>41</v>
      </c>
      <c r="P1107" s="1" t="s">
        <v>26</v>
      </c>
      <c r="Q1107" s="1" t="s">
        <v>26</v>
      </c>
      <c r="R1107" s="1" t="s">
        <v>26</v>
      </c>
      <c r="S1107" s="1" t="s">
        <v>28</v>
      </c>
      <c r="T1107" s="1" t="s">
        <v>29</v>
      </c>
      <c r="U1107" s="1" t="s">
        <v>41</v>
      </c>
      <c r="V1107" s="1" t="s">
        <v>41</v>
      </c>
      <c r="W1107" s="1" t="s">
        <v>42</v>
      </c>
    </row>
    <row r="1108" spans="1:23" x14ac:dyDescent="0.2">
      <c r="A1108" s="2" t="str">
        <f>"573.13981"</f>
        <v>573.13981</v>
      </c>
      <c r="B1108" s="1" t="s">
        <v>4506</v>
      </c>
      <c r="C1108" s="1" t="s">
        <v>2835</v>
      </c>
      <c r="D1108" s="1" t="s">
        <v>3399</v>
      </c>
      <c r="E1108" s="1" t="s">
        <v>18509</v>
      </c>
      <c r="F1108" s="1" t="s">
        <v>20</v>
      </c>
      <c r="H1108" s="1" t="s">
        <v>22</v>
      </c>
      <c r="I1108" s="1" t="s">
        <v>22</v>
      </c>
      <c r="J1108" s="1" t="s">
        <v>22</v>
      </c>
      <c r="K1108" s="1" t="s">
        <v>22</v>
      </c>
      <c r="L1108" s="1" t="s">
        <v>21</v>
      </c>
      <c r="M1108" s="1" t="s">
        <v>22</v>
      </c>
      <c r="N1108" s="1" t="s">
        <v>23</v>
      </c>
      <c r="O1108" s="1" t="s">
        <v>41</v>
      </c>
      <c r="P1108" s="1" t="s">
        <v>18502</v>
      </c>
      <c r="Q1108" s="1" t="s">
        <v>34</v>
      </c>
      <c r="R1108" s="1" t="s">
        <v>24</v>
      </c>
      <c r="T1108" s="1" t="s">
        <v>29</v>
      </c>
      <c r="U1108" s="1" t="s">
        <v>18506</v>
      </c>
      <c r="V1108" s="1" t="s">
        <v>24</v>
      </c>
      <c r="W1108" s="1" t="s">
        <v>42</v>
      </c>
    </row>
    <row r="1109" spans="1:23" x14ac:dyDescent="0.2">
      <c r="A1109" s="2" t="str">
        <f>"573.13982"</f>
        <v>573.13982</v>
      </c>
      <c r="B1109" s="1" t="s">
        <v>4507</v>
      </c>
      <c r="C1109" s="1" t="s">
        <v>2836</v>
      </c>
      <c r="D1109" s="1" t="s">
        <v>3399</v>
      </c>
      <c r="E1109" s="1" t="s">
        <v>40</v>
      </c>
      <c r="F1109" s="1" t="s">
        <v>20</v>
      </c>
      <c r="G1109" s="1" t="s">
        <v>22</v>
      </c>
      <c r="H1109" s="1" t="s">
        <v>22</v>
      </c>
      <c r="J1109" s="1" t="s">
        <v>22</v>
      </c>
      <c r="K1109" s="1" t="s">
        <v>22</v>
      </c>
      <c r="L1109" s="1" t="s">
        <v>21</v>
      </c>
      <c r="M1109" s="1" t="s">
        <v>22</v>
      </c>
      <c r="N1109" s="1" t="s">
        <v>23</v>
      </c>
      <c r="O1109" s="1" t="s">
        <v>24</v>
      </c>
      <c r="P1109" s="1" t="s">
        <v>26</v>
      </c>
      <c r="Q1109" s="1" t="s">
        <v>34</v>
      </c>
      <c r="R1109" s="1" t="s">
        <v>26</v>
      </c>
      <c r="T1109" s="1" t="s">
        <v>29</v>
      </c>
      <c r="U1109" s="1" t="s">
        <v>24</v>
      </c>
      <c r="V1109" s="1" t="s">
        <v>41</v>
      </c>
      <c r="W1109" s="1" t="s">
        <v>30</v>
      </c>
    </row>
    <row r="1110" spans="1:23" x14ac:dyDescent="0.2">
      <c r="A1110" s="2" t="str">
        <f>"573.13983"</f>
        <v>573.13983</v>
      </c>
      <c r="B1110" s="1" t="s">
        <v>4508</v>
      </c>
      <c r="C1110" s="1" t="s">
        <v>2837</v>
      </c>
      <c r="D1110" s="1" t="s">
        <v>3399</v>
      </c>
      <c r="E1110" s="1" t="s">
        <v>40</v>
      </c>
      <c r="F1110" s="1" t="s">
        <v>20</v>
      </c>
      <c r="G1110" s="1" t="s">
        <v>22</v>
      </c>
      <c r="H1110" s="1" t="s">
        <v>22</v>
      </c>
      <c r="I1110" s="1" t="s">
        <v>18506</v>
      </c>
      <c r="J1110" s="1" t="s">
        <v>22</v>
      </c>
      <c r="K1110" s="1" t="s">
        <v>22</v>
      </c>
      <c r="L1110" s="1" t="s">
        <v>21</v>
      </c>
      <c r="M1110" s="1" t="s">
        <v>22</v>
      </c>
      <c r="N1110" s="1" t="s">
        <v>23</v>
      </c>
      <c r="O1110" s="1" t="s">
        <v>24</v>
      </c>
      <c r="P1110" s="1" t="s">
        <v>26</v>
      </c>
      <c r="Q1110" s="1" t="s">
        <v>34</v>
      </c>
      <c r="R1110" s="1" t="s">
        <v>26</v>
      </c>
      <c r="T1110" s="1" t="s">
        <v>29</v>
      </c>
      <c r="U1110" s="1" t="s">
        <v>24</v>
      </c>
      <c r="V1110" s="1" t="s">
        <v>41</v>
      </c>
      <c r="W1110" s="1" t="s">
        <v>30</v>
      </c>
    </row>
    <row r="1111" spans="1:23" x14ac:dyDescent="0.2">
      <c r="A1111" s="2" t="str">
        <f>"573.13984"</f>
        <v>573.13984</v>
      </c>
      <c r="B1111" s="1" t="s">
        <v>4509</v>
      </c>
      <c r="C1111" s="1" t="s">
        <v>2838</v>
      </c>
      <c r="D1111" s="1" t="s">
        <v>3399</v>
      </c>
      <c r="E1111" s="1" t="s">
        <v>40</v>
      </c>
      <c r="F1111" s="1" t="s">
        <v>20</v>
      </c>
      <c r="G1111" s="1" t="s">
        <v>22</v>
      </c>
      <c r="H1111" s="1" t="s">
        <v>22</v>
      </c>
      <c r="I1111" s="1" t="s">
        <v>22</v>
      </c>
      <c r="J1111" s="1" t="s">
        <v>19</v>
      </c>
      <c r="K1111" s="1" t="s">
        <v>18510</v>
      </c>
      <c r="L1111" s="1" t="s">
        <v>21</v>
      </c>
      <c r="M1111" s="1" t="s">
        <v>22</v>
      </c>
      <c r="N1111" s="1" t="s">
        <v>23</v>
      </c>
      <c r="O1111" s="1" t="s">
        <v>24</v>
      </c>
      <c r="P1111" s="1" t="s">
        <v>26</v>
      </c>
      <c r="Q1111" s="1" t="s">
        <v>34</v>
      </c>
      <c r="R1111" s="1" t="s">
        <v>26</v>
      </c>
      <c r="S1111" s="1" t="s">
        <v>28</v>
      </c>
      <c r="T1111" s="1" t="s">
        <v>38</v>
      </c>
      <c r="U1111" s="1" t="s">
        <v>24</v>
      </c>
      <c r="V1111" s="1" t="s">
        <v>24</v>
      </c>
      <c r="W1111" s="1" t="s">
        <v>30</v>
      </c>
    </row>
    <row r="1112" spans="1:23" x14ac:dyDescent="0.2">
      <c r="A1112" s="2" t="str">
        <f>"573.13985"</f>
        <v>573.13985</v>
      </c>
      <c r="B1112" s="1" t="s">
        <v>4510</v>
      </c>
      <c r="C1112" s="1" t="s">
        <v>2839</v>
      </c>
      <c r="D1112" s="1" t="s">
        <v>3399</v>
      </c>
      <c r="E1112" s="1" t="s">
        <v>40</v>
      </c>
      <c r="F1112" s="1" t="s">
        <v>20</v>
      </c>
      <c r="H1112" s="1" t="s">
        <v>22</v>
      </c>
      <c r="I1112" s="1" t="s">
        <v>22</v>
      </c>
      <c r="J1112" s="1" t="s">
        <v>19</v>
      </c>
      <c r="K1112" s="1" t="s">
        <v>22</v>
      </c>
      <c r="L1112" s="1" t="s">
        <v>21</v>
      </c>
      <c r="M1112" s="1" t="s">
        <v>22</v>
      </c>
      <c r="N1112" s="1" t="s">
        <v>23</v>
      </c>
      <c r="O1112" s="1" t="s">
        <v>41</v>
      </c>
      <c r="P1112" s="1" t="s">
        <v>26</v>
      </c>
      <c r="Q1112" s="1" t="s">
        <v>34</v>
      </c>
      <c r="R1112" s="1" t="s">
        <v>26</v>
      </c>
      <c r="T1112" s="1" t="s">
        <v>37</v>
      </c>
      <c r="U1112" s="1" t="s">
        <v>24</v>
      </c>
      <c r="V1112" s="1" t="s">
        <v>18502</v>
      </c>
      <c r="W1112" s="1" t="s">
        <v>30</v>
      </c>
    </row>
    <row r="1113" spans="1:23" x14ac:dyDescent="0.2">
      <c r="A1113" s="2" t="str">
        <f>"573.13986"</f>
        <v>573.13986</v>
      </c>
      <c r="B1113" s="1" t="s">
        <v>4511</v>
      </c>
      <c r="C1113" s="1" t="s">
        <v>2840</v>
      </c>
      <c r="D1113" s="1" t="s">
        <v>3399</v>
      </c>
      <c r="E1113" s="1" t="s">
        <v>18509</v>
      </c>
      <c r="F1113" s="1" t="s">
        <v>20</v>
      </c>
      <c r="G1113" s="1" t="s">
        <v>22</v>
      </c>
      <c r="H1113" s="1" t="s">
        <v>22</v>
      </c>
      <c r="I1113" s="1" t="s">
        <v>22</v>
      </c>
      <c r="J1113" s="1" t="s">
        <v>22</v>
      </c>
      <c r="K1113" s="1" t="s">
        <v>22</v>
      </c>
      <c r="L1113" s="1" t="s">
        <v>21</v>
      </c>
      <c r="M1113" s="1" t="s">
        <v>22</v>
      </c>
      <c r="N1113" s="1" t="s">
        <v>23</v>
      </c>
      <c r="O1113" s="1" t="s">
        <v>18506</v>
      </c>
      <c r="P1113" s="1" t="s">
        <v>24</v>
      </c>
      <c r="Q1113" s="1" t="s">
        <v>34</v>
      </c>
      <c r="R1113" s="1" t="s">
        <v>18505</v>
      </c>
      <c r="S1113" s="1" t="s">
        <v>28</v>
      </c>
      <c r="T1113" s="1" t="s">
        <v>29</v>
      </c>
      <c r="U1113" s="1" t="s">
        <v>18506</v>
      </c>
      <c r="V1113" s="1" t="s">
        <v>24</v>
      </c>
      <c r="W1113" s="1" t="s">
        <v>30</v>
      </c>
    </row>
    <row r="1114" spans="1:23" x14ac:dyDescent="0.2">
      <c r="A1114" s="2" t="str">
        <f>"573.13987"</f>
        <v>573.13987</v>
      </c>
      <c r="B1114" s="1" t="s">
        <v>4512</v>
      </c>
      <c r="C1114" s="1" t="s">
        <v>2841</v>
      </c>
      <c r="D1114" s="1" t="s">
        <v>3399</v>
      </c>
      <c r="E1114" s="1" t="s">
        <v>40</v>
      </c>
      <c r="F1114" s="1" t="s">
        <v>20</v>
      </c>
      <c r="G1114" s="1" t="s">
        <v>22</v>
      </c>
      <c r="H1114" s="1" t="s">
        <v>22</v>
      </c>
      <c r="I1114" s="1" t="s">
        <v>22</v>
      </c>
      <c r="J1114" s="1" t="s">
        <v>19</v>
      </c>
      <c r="K1114" s="1" t="s">
        <v>22</v>
      </c>
      <c r="L1114" s="1" t="s">
        <v>21</v>
      </c>
      <c r="M1114" s="1" t="s">
        <v>22</v>
      </c>
      <c r="N1114" s="1" t="s">
        <v>23</v>
      </c>
      <c r="O1114" s="1" t="s">
        <v>24</v>
      </c>
      <c r="P1114" s="1" t="s">
        <v>26</v>
      </c>
      <c r="Q1114" s="1" t="s">
        <v>34</v>
      </c>
      <c r="R1114" s="1" t="s">
        <v>26</v>
      </c>
      <c r="T1114" s="1" t="s">
        <v>29</v>
      </c>
      <c r="U1114" s="1" t="s">
        <v>24</v>
      </c>
      <c r="V1114" s="1" t="s">
        <v>24</v>
      </c>
      <c r="W1114" s="1" t="s">
        <v>30</v>
      </c>
    </row>
    <row r="1115" spans="1:23" x14ac:dyDescent="0.2">
      <c r="A1115" s="2" t="str">
        <f>"573.13988"</f>
        <v>573.13988</v>
      </c>
      <c r="B1115" s="1" t="s">
        <v>4513</v>
      </c>
      <c r="C1115" s="1" t="s">
        <v>2842</v>
      </c>
      <c r="D1115" s="1" t="s">
        <v>3399</v>
      </c>
      <c r="E1115" s="1" t="s">
        <v>40</v>
      </c>
      <c r="F1115" s="1" t="s">
        <v>20</v>
      </c>
      <c r="G1115" s="1" t="s">
        <v>22</v>
      </c>
      <c r="H1115" s="1" t="s">
        <v>22</v>
      </c>
      <c r="I1115" s="1" t="s">
        <v>22</v>
      </c>
      <c r="J1115" s="1" t="s">
        <v>19</v>
      </c>
      <c r="K1115" s="1" t="s">
        <v>22</v>
      </c>
      <c r="L1115" s="1" t="s">
        <v>21</v>
      </c>
      <c r="M1115" s="1" t="s">
        <v>22</v>
      </c>
      <c r="N1115" s="1" t="s">
        <v>23</v>
      </c>
      <c r="O1115" s="1" t="s">
        <v>24</v>
      </c>
      <c r="P1115" s="1" t="s">
        <v>26</v>
      </c>
      <c r="Q1115" s="1" t="s">
        <v>34</v>
      </c>
      <c r="R1115" s="1" t="s">
        <v>26</v>
      </c>
      <c r="S1115" s="1" t="s">
        <v>28</v>
      </c>
      <c r="T1115" s="1" t="s">
        <v>29</v>
      </c>
      <c r="U1115" s="1" t="s">
        <v>24</v>
      </c>
      <c r="V1115" s="1" t="s">
        <v>24</v>
      </c>
      <c r="W1115" s="1" t="s">
        <v>30</v>
      </c>
    </row>
    <row r="1116" spans="1:23" x14ac:dyDescent="0.2">
      <c r="A1116" s="2" t="str">
        <f>"573.13989"</f>
        <v>573.13989</v>
      </c>
      <c r="B1116" s="1" t="s">
        <v>4514</v>
      </c>
      <c r="C1116" s="1" t="s">
        <v>2843</v>
      </c>
      <c r="D1116" s="1" t="s">
        <v>3399</v>
      </c>
      <c r="E1116" s="1" t="s">
        <v>18509</v>
      </c>
      <c r="F1116" s="1" t="s">
        <v>20</v>
      </c>
      <c r="G1116" s="1" t="s">
        <v>22</v>
      </c>
      <c r="H1116" s="1" t="s">
        <v>22</v>
      </c>
      <c r="I1116" s="1" t="s">
        <v>22</v>
      </c>
      <c r="J1116" s="1" t="s">
        <v>22</v>
      </c>
      <c r="K1116" s="1" t="s">
        <v>22</v>
      </c>
      <c r="L1116" s="1" t="s">
        <v>21</v>
      </c>
      <c r="M1116" s="1" t="s">
        <v>22</v>
      </c>
      <c r="N1116" s="1" t="s">
        <v>23</v>
      </c>
      <c r="O1116" s="1" t="s">
        <v>18506</v>
      </c>
      <c r="P1116" s="1" t="s">
        <v>24</v>
      </c>
      <c r="Q1116" s="1" t="s">
        <v>34</v>
      </c>
      <c r="R1116" s="1" t="s">
        <v>24</v>
      </c>
      <c r="T1116" s="1" t="s">
        <v>29</v>
      </c>
      <c r="U1116" s="1" t="s">
        <v>41</v>
      </c>
      <c r="V1116" s="1" t="s">
        <v>24</v>
      </c>
      <c r="W1116" s="1" t="s">
        <v>30</v>
      </c>
    </row>
    <row r="1117" spans="1:23" x14ac:dyDescent="0.2">
      <c r="A1117" s="2" t="str">
        <f>"573.13990"</f>
        <v>573.13990</v>
      </c>
      <c r="B1117" s="1" t="s">
        <v>4515</v>
      </c>
      <c r="C1117" s="1" t="s">
        <v>2844</v>
      </c>
      <c r="D1117" s="1" t="s">
        <v>3399</v>
      </c>
      <c r="E1117" s="1" t="s">
        <v>40</v>
      </c>
      <c r="F1117" s="1" t="s">
        <v>20</v>
      </c>
      <c r="G1117" s="1" t="s">
        <v>22</v>
      </c>
      <c r="H1117" s="1" t="s">
        <v>22</v>
      </c>
      <c r="I1117" s="1" t="s">
        <v>18506</v>
      </c>
      <c r="J1117" s="1" t="s">
        <v>22</v>
      </c>
      <c r="K1117" s="1" t="s">
        <v>22</v>
      </c>
      <c r="L1117" s="1" t="s">
        <v>21</v>
      </c>
      <c r="M1117" s="1" t="s">
        <v>22</v>
      </c>
      <c r="N1117" s="1" t="s">
        <v>23</v>
      </c>
      <c r="O1117" s="1" t="s">
        <v>24</v>
      </c>
      <c r="P1117" s="1" t="s">
        <v>24</v>
      </c>
      <c r="Q1117" s="1" t="s">
        <v>34</v>
      </c>
      <c r="R1117" s="1" t="s">
        <v>24</v>
      </c>
      <c r="S1117" s="1" t="s">
        <v>28</v>
      </c>
      <c r="T1117" s="1" t="s">
        <v>29</v>
      </c>
      <c r="U1117" s="1" t="s">
        <v>24</v>
      </c>
      <c r="V1117" s="1" t="s">
        <v>18502</v>
      </c>
      <c r="W1117" s="1" t="s">
        <v>30</v>
      </c>
    </row>
    <row r="1118" spans="1:23" x14ac:dyDescent="0.2">
      <c r="A1118" s="2" t="str">
        <f>"573.13991"</f>
        <v>573.13991</v>
      </c>
      <c r="B1118" s="1" t="s">
        <v>4516</v>
      </c>
      <c r="C1118" s="1" t="s">
        <v>2845</v>
      </c>
      <c r="D1118" s="1" t="s">
        <v>3399</v>
      </c>
      <c r="E1118" s="1" t="s">
        <v>18509</v>
      </c>
      <c r="F1118" s="1" t="s">
        <v>20</v>
      </c>
      <c r="G1118" s="1" t="s">
        <v>22</v>
      </c>
      <c r="H1118" s="1" t="s">
        <v>22</v>
      </c>
      <c r="I1118" s="1" t="s">
        <v>18510</v>
      </c>
      <c r="J1118" s="1" t="s">
        <v>22</v>
      </c>
      <c r="K1118" s="1" t="s">
        <v>22</v>
      </c>
      <c r="L1118" s="1" t="s">
        <v>21</v>
      </c>
      <c r="M1118" s="1" t="s">
        <v>22</v>
      </c>
      <c r="N1118" s="1" t="s">
        <v>23</v>
      </c>
      <c r="O1118" s="1" t="s">
        <v>18506</v>
      </c>
      <c r="P1118" s="1" t="s">
        <v>18502</v>
      </c>
      <c r="Q1118" s="1" t="s">
        <v>34</v>
      </c>
      <c r="R1118" s="1" t="s">
        <v>24</v>
      </c>
      <c r="S1118" s="1" t="s">
        <v>28</v>
      </c>
      <c r="T1118" s="1" t="s">
        <v>29</v>
      </c>
      <c r="U1118" s="1" t="s">
        <v>18506</v>
      </c>
      <c r="V1118" s="1" t="s">
        <v>24</v>
      </c>
      <c r="W1118" s="1" t="s">
        <v>30</v>
      </c>
    </row>
    <row r="1119" spans="1:23" x14ac:dyDescent="0.2">
      <c r="A1119" s="2" t="str">
        <f>"573.13992"</f>
        <v>573.13992</v>
      </c>
      <c r="B1119" s="1" t="s">
        <v>4517</v>
      </c>
      <c r="C1119" s="1" t="s">
        <v>2846</v>
      </c>
      <c r="D1119" s="1" t="s">
        <v>3399</v>
      </c>
      <c r="E1119" s="1" t="s">
        <v>40</v>
      </c>
      <c r="F1119" s="1" t="s">
        <v>20</v>
      </c>
      <c r="G1119" s="1" t="s">
        <v>22</v>
      </c>
      <c r="H1119" s="1" t="s">
        <v>22</v>
      </c>
      <c r="I1119" s="1" t="s">
        <v>18502</v>
      </c>
      <c r="J1119" s="1" t="s">
        <v>19</v>
      </c>
      <c r="K1119" s="1" t="s">
        <v>18510</v>
      </c>
      <c r="L1119" s="1" t="s">
        <v>21</v>
      </c>
      <c r="M1119" s="1" t="s">
        <v>22</v>
      </c>
      <c r="N1119" s="1" t="s">
        <v>23</v>
      </c>
      <c r="O1119" s="1" t="s">
        <v>24</v>
      </c>
      <c r="P1119" s="1" t="s">
        <v>26</v>
      </c>
      <c r="Q1119" s="1" t="s">
        <v>34</v>
      </c>
      <c r="R1119" s="1" t="s">
        <v>26</v>
      </c>
      <c r="S1119" s="1" t="s">
        <v>18508</v>
      </c>
      <c r="T1119" s="1" t="s">
        <v>37</v>
      </c>
      <c r="U1119" s="1" t="s">
        <v>24</v>
      </c>
      <c r="V1119" s="1" t="s">
        <v>18502</v>
      </c>
      <c r="W1119" s="1" t="s">
        <v>30</v>
      </c>
    </row>
    <row r="1120" spans="1:23" x14ac:dyDescent="0.2">
      <c r="A1120" s="2" t="str">
        <f>"573.13993"</f>
        <v>573.13993</v>
      </c>
      <c r="B1120" s="1" t="s">
        <v>4518</v>
      </c>
      <c r="C1120" s="1" t="s">
        <v>2847</v>
      </c>
      <c r="D1120" s="1" t="s">
        <v>3399</v>
      </c>
      <c r="E1120" s="1" t="s">
        <v>21</v>
      </c>
      <c r="F1120" s="1" t="s">
        <v>20</v>
      </c>
      <c r="G1120" s="1" t="s">
        <v>22</v>
      </c>
      <c r="H1120" s="1" t="s">
        <v>22</v>
      </c>
      <c r="I1120" s="1" t="s">
        <v>22</v>
      </c>
      <c r="J1120" s="1" t="s">
        <v>22</v>
      </c>
      <c r="K1120" s="1" t="s">
        <v>22</v>
      </c>
      <c r="L1120" s="1" t="s">
        <v>21</v>
      </c>
      <c r="M1120" s="1" t="s">
        <v>22</v>
      </c>
      <c r="N1120" s="1" t="s">
        <v>31</v>
      </c>
      <c r="O1120" s="1" t="s">
        <v>41</v>
      </c>
      <c r="P1120" s="1" t="s">
        <v>26</v>
      </c>
      <c r="Q1120" s="1" t="s">
        <v>26</v>
      </c>
      <c r="R1120" s="1" t="s">
        <v>26</v>
      </c>
      <c r="S1120" s="1" t="s">
        <v>28</v>
      </c>
      <c r="T1120" s="1" t="s">
        <v>29</v>
      </c>
      <c r="U1120" s="1" t="s">
        <v>41</v>
      </c>
      <c r="V1120" s="1" t="s">
        <v>24</v>
      </c>
      <c r="W1120" s="1" t="s">
        <v>42</v>
      </c>
    </row>
    <row r="1121" spans="1:23" x14ac:dyDescent="0.2">
      <c r="A1121" s="2" t="str">
        <f>"573.13994"</f>
        <v>573.13994</v>
      </c>
      <c r="B1121" s="1" t="s">
        <v>4519</v>
      </c>
      <c r="C1121" s="1" t="s">
        <v>2848</v>
      </c>
      <c r="D1121" s="1" t="s">
        <v>3399</v>
      </c>
      <c r="E1121" s="1" t="s">
        <v>40</v>
      </c>
      <c r="F1121" s="1" t="s">
        <v>20</v>
      </c>
      <c r="G1121" s="1" t="s">
        <v>22</v>
      </c>
      <c r="H1121" s="1" t="s">
        <v>22</v>
      </c>
      <c r="I1121" s="1" t="s">
        <v>22</v>
      </c>
      <c r="J1121" s="1" t="s">
        <v>19</v>
      </c>
      <c r="K1121" s="1" t="s">
        <v>22</v>
      </c>
      <c r="L1121" s="1" t="s">
        <v>21</v>
      </c>
      <c r="M1121" s="1" t="s">
        <v>22</v>
      </c>
      <c r="N1121" s="1" t="s">
        <v>23</v>
      </c>
      <c r="O1121" s="1" t="s">
        <v>41</v>
      </c>
      <c r="P1121" s="1" t="s">
        <v>26</v>
      </c>
      <c r="Q1121" s="1" t="s">
        <v>34</v>
      </c>
      <c r="R1121" s="1" t="s">
        <v>26</v>
      </c>
      <c r="S1121" s="1" t="s">
        <v>28</v>
      </c>
      <c r="T1121" s="1" t="s">
        <v>38</v>
      </c>
      <c r="U1121" s="1" t="s">
        <v>24</v>
      </c>
      <c r="V1121" s="1" t="s">
        <v>18502</v>
      </c>
      <c r="W1121" s="1" t="s">
        <v>30</v>
      </c>
    </row>
    <row r="1122" spans="1:23" x14ac:dyDescent="0.2">
      <c r="A1122" s="2" t="str">
        <f>"573.13995"</f>
        <v>573.13995</v>
      </c>
      <c r="B1122" s="1" t="s">
        <v>4520</v>
      </c>
      <c r="C1122" s="1" t="s">
        <v>2849</v>
      </c>
      <c r="D1122" s="1" t="s">
        <v>3399</v>
      </c>
      <c r="E1122" s="1" t="s">
        <v>40</v>
      </c>
      <c r="F1122" s="1" t="s">
        <v>36</v>
      </c>
      <c r="G1122" s="1" t="s">
        <v>22</v>
      </c>
      <c r="H1122" s="1" t="s">
        <v>22</v>
      </c>
      <c r="I1122" s="1" t="s">
        <v>22</v>
      </c>
      <c r="J1122" s="1" t="s">
        <v>19</v>
      </c>
      <c r="K1122" s="1" t="s">
        <v>18502</v>
      </c>
      <c r="L1122" s="1" t="s">
        <v>21</v>
      </c>
      <c r="M1122" s="1" t="s">
        <v>22</v>
      </c>
      <c r="N1122" s="1" t="s">
        <v>31</v>
      </c>
      <c r="O1122" s="1" t="s">
        <v>41</v>
      </c>
      <c r="P1122" s="1" t="s">
        <v>26</v>
      </c>
      <c r="Q1122" s="1" t="s">
        <v>26</v>
      </c>
      <c r="R1122" s="1" t="s">
        <v>26</v>
      </c>
      <c r="S1122" s="1" t="s">
        <v>18509</v>
      </c>
      <c r="T1122" s="1" t="s">
        <v>18516</v>
      </c>
      <c r="U1122" s="1" t="s">
        <v>41</v>
      </c>
      <c r="V1122" s="1" t="s">
        <v>41</v>
      </c>
      <c r="W1122" s="1" t="s">
        <v>42</v>
      </c>
    </row>
    <row r="1123" spans="1:23" x14ac:dyDescent="0.2">
      <c r="A1123" s="2" t="str">
        <f>"573.13996"</f>
        <v>573.13996</v>
      </c>
      <c r="B1123" s="1" t="s">
        <v>4521</v>
      </c>
      <c r="C1123" s="1" t="s">
        <v>2850</v>
      </c>
      <c r="D1123" s="1" t="s">
        <v>3399</v>
      </c>
      <c r="E1123" s="1" t="s">
        <v>40</v>
      </c>
      <c r="F1123" s="1" t="s">
        <v>20</v>
      </c>
      <c r="G1123" s="1" t="s">
        <v>22</v>
      </c>
      <c r="H1123" s="1" t="s">
        <v>22</v>
      </c>
      <c r="I1123" s="1" t="s">
        <v>22</v>
      </c>
      <c r="J1123" s="1" t="s">
        <v>19</v>
      </c>
      <c r="K1123" s="1" t="s">
        <v>22</v>
      </c>
      <c r="L1123" s="1" t="s">
        <v>21</v>
      </c>
      <c r="M1123" s="1" t="s">
        <v>22</v>
      </c>
      <c r="N1123" s="1" t="s">
        <v>23</v>
      </c>
      <c r="O1123" s="1" t="s">
        <v>24</v>
      </c>
      <c r="P1123" s="1" t="s">
        <v>26</v>
      </c>
      <c r="Q1123" s="1" t="s">
        <v>34</v>
      </c>
      <c r="R1123" s="1" t="s">
        <v>26</v>
      </c>
      <c r="S1123" s="1" t="s">
        <v>32</v>
      </c>
      <c r="T1123" s="1" t="s">
        <v>29</v>
      </c>
      <c r="U1123" s="1" t="s">
        <v>24</v>
      </c>
      <c r="V1123" s="1" t="s">
        <v>24</v>
      </c>
      <c r="W1123" s="1" t="s">
        <v>30</v>
      </c>
    </row>
    <row r="1124" spans="1:23" x14ac:dyDescent="0.2">
      <c r="A1124" s="2" t="str">
        <f>"573.13997"</f>
        <v>573.13997</v>
      </c>
      <c r="B1124" s="1" t="s">
        <v>4522</v>
      </c>
      <c r="C1124" s="1" t="s">
        <v>2851</v>
      </c>
      <c r="D1124" s="1" t="s">
        <v>3399</v>
      </c>
      <c r="E1124" s="1" t="s">
        <v>18509</v>
      </c>
      <c r="F1124" s="1" t="s">
        <v>20</v>
      </c>
      <c r="G1124" s="1" t="s">
        <v>22</v>
      </c>
      <c r="H1124" s="1" t="s">
        <v>22</v>
      </c>
      <c r="I1124" s="1" t="s">
        <v>22</v>
      </c>
      <c r="J1124" s="1" t="s">
        <v>22</v>
      </c>
      <c r="K1124" s="1" t="s">
        <v>22</v>
      </c>
      <c r="L1124" s="1" t="s">
        <v>21</v>
      </c>
      <c r="M1124" s="1" t="s">
        <v>22</v>
      </c>
      <c r="N1124" s="1" t="s">
        <v>23</v>
      </c>
      <c r="O1124" s="1" t="s">
        <v>41</v>
      </c>
      <c r="P1124" s="1" t="s">
        <v>24</v>
      </c>
      <c r="Q1124" s="1" t="s">
        <v>34</v>
      </c>
      <c r="R1124" s="1" t="s">
        <v>18505</v>
      </c>
      <c r="S1124" s="1" t="s">
        <v>28</v>
      </c>
      <c r="T1124" s="1" t="s">
        <v>29</v>
      </c>
      <c r="U1124" s="1" t="s">
        <v>18506</v>
      </c>
      <c r="V1124" s="1" t="s">
        <v>24</v>
      </c>
      <c r="W1124" s="1" t="s">
        <v>30</v>
      </c>
    </row>
    <row r="1125" spans="1:23" x14ac:dyDescent="0.2">
      <c r="A1125" s="2" t="str">
        <f>"573.13998"</f>
        <v>573.13998</v>
      </c>
      <c r="B1125" s="1" t="s">
        <v>4523</v>
      </c>
      <c r="C1125" s="1" t="s">
        <v>2852</v>
      </c>
      <c r="D1125" s="1" t="s">
        <v>3399</v>
      </c>
      <c r="E1125" s="1" t="s">
        <v>21</v>
      </c>
      <c r="F1125" s="1" t="s">
        <v>20</v>
      </c>
      <c r="G1125" s="1" t="s">
        <v>22</v>
      </c>
      <c r="H1125" s="1" t="s">
        <v>22</v>
      </c>
      <c r="I1125" s="1" t="s">
        <v>22</v>
      </c>
      <c r="J1125" s="1" t="s">
        <v>18502</v>
      </c>
      <c r="K1125" s="1" t="s">
        <v>22</v>
      </c>
      <c r="L1125" s="1" t="s">
        <v>21</v>
      </c>
      <c r="M1125" s="1" t="s">
        <v>22</v>
      </c>
      <c r="N1125" s="1" t="s">
        <v>23</v>
      </c>
      <c r="O1125" s="1" t="s">
        <v>18506</v>
      </c>
      <c r="P1125" s="1" t="s">
        <v>26</v>
      </c>
      <c r="Q1125" s="1" t="s">
        <v>34</v>
      </c>
      <c r="R1125" s="1" t="s">
        <v>26</v>
      </c>
      <c r="T1125" s="1" t="s">
        <v>29</v>
      </c>
      <c r="U1125" s="1" t="s">
        <v>18506</v>
      </c>
      <c r="V1125" s="1" t="s">
        <v>24</v>
      </c>
      <c r="W1125" s="1" t="s">
        <v>42</v>
      </c>
    </row>
    <row r="1126" spans="1:23" x14ac:dyDescent="0.2">
      <c r="A1126" s="2" t="str">
        <f>"573.13999"</f>
        <v>573.13999</v>
      </c>
      <c r="B1126" s="1" t="s">
        <v>4524</v>
      </c>
      <c r="C1126" s="1" t="s">
        <v>2853</v>
      </c>
      <c r="D1126" s="1" t="s">
        <v>3399</v>
      </c>
      <c r="E1126" s="1" t="s">
        <v>21</v>
      </c>
      <c r="F1126" s="1" t="s">
        <v>20</v>
      </c>
      <c r="G1126" s="1" t="s">
        <v>22</v>
      </c>
      <c r="H1126" s="1" t="s">
        <v>22</v>
      </c>
      <c r="I1126" s="1" t="s">
        <v>22</v>
      </c>
      <c r="J1126" s="1" t="s">
        <v>18502</v>
      </c>
      <c r="K1126" s="1" t="s">
        <v>22</v>
      </c>
      <c r="L1126" s="1" t="s">
        <v>21</v>
      </c>
      <c r="M1126" s="1" t="s">
        <v>22</v>
      </c>
      <c r="N1126" s="1" t="s">
        <v>23</v>
      </c>
      <c r="O1126" s="1" t="s">
        <v>24</v>
      </c>
      <c r="P1126" s="1" t="s">
        <v>26</v>
      </c>
      <c r="Q1126" s="1" t="s">
        <v>34</v>
      </c>
      <c r="R1126" s="1" t="s">
        <v>26</v>
      </c>
      <c r="S1126" s="1" t="s">
        <v>28</v>
      </c>
      <c r="T1126" s="1" t="s">
        <v>29</v>
      </c>
      <c r="U1126" s="1" t="s">
        <v>18506</v>
      </c>
      <c r="V1126" s="1" t="s">
        <v>24</v>
      </c>
      <c r="W1126" s="1" t="s">
        <v>30</v>
      </c>
    </row>
    <row r="1127" spans="1:23" x14ac:dyDescent="0.2">
      <c r="A1127" s="2" t="str">
        <f>"573.14000"</f>
        <v>573.14000</v>
      </c>
      <c r="B1127" s="1" t="s">
        <v>4525</v>
      </c>
      <c r="C1127" s="1" t="s">
        <v>2854</v>
      </c>
      <c r="D1127" s="1" t="s">
        <v>3399</v>
      </c>
      <c r="E1127" s="1" t="s">
        <v>18509</v>
      </c>
      <c r="F1127" s="1" t="s">
        <v>20</v>
      </c>
      <c r="G1127" s="1" t="s">
        <v>22</v>
      </c>
      <c r="H1127" s="1" t="s">
        <v>22</v>
      </c>
      <c r="I1127" s="1" t="s">
        <v>22</v>
      </c>
      <c r="J1127" s="1" t="s">
        <v>22</v>
      </c>
      <c r="K1127" s="1" t="s">
        <v>22</v>
      </c>
      <c r="L1127" s="1" t="s">
        <v>21</v>
      </c>
      <c r="M1127" s="1" t="s">
        <v>22</v>
      </c>
      <c r="N1127" s="1" t="s">
        <v>23</v>
      </c>
      <c r="O1127" s="1" t="s">
        <v>18506</v>
      </c>
      <c r="P1127" s="1" t="s">
        <v>26</v>
      </c>
      <c r="Q1127" s="1" t="s">
        <v>34</v>
      </c>
      <c r="R1127" s="1" t="s">
        <v>18506</v>
      </c>
      <c r="T1127" s="1" t="s">
        <v>29</v>
      </c>
      <c r="U1127" s="1" t="s">
        <v>18506</v>
      </c>
      <c r="V1127" s="1" t="s">
        <v>24</v>
      </c>
      <c r="W1127" s="1" t="s">
        <v>30</v>
      </c>
    </row>
    <row r="1128" spans="1:23" x14ac:dyDescent="0.2">
      <c r="A1128" s="2" t="str">
        <f>"573.14001"</f>
        <v>573.14001</v>
      </c>
      <c r="B1128" s="1" t="s">
        <v>4526</v>
      </c>
      <c r="C1128" s="1" t="s">
        <v>2855</v>
      </c>
      <c r="D1128" s="1" t="s">
        <v>3399</v>
      </c>
      <c r="E1128" s="1" t="s">
        <v>40</v>
      </c>
      <c r="F1128" s="1" t="s">
        <v>20</v>
      </c>
      <c r="G1128" s="1" t="s">
        <v>22</v>
      </c>
      <c r="H1128" s="1" t="s">
        <v>22</v>
      </c>
      <c r="I1128" s="1" t="s">
        <v>26</v>
      </c>
      <c r="J1128" s="1" t="s">
        <v>22</v>
      </c>
      <c r="K1128" s="1" t="s">
        <v>18510</v>
      </c>
      <c r="L1128" s="1" t="s">
        <v>21</v>
      </c>
      <c r="M1128" s="1" t="s">
        <v>22</v>
      </c>
      <c r="N1128" s="1" t="s">
        <v>23</v>
      </c>
      <c r="O1128" s="1" t="s">
        <v>41</v>
      </c>
      <c r="P1128" s="1" t="s">
        <v>24</v>
      </c>
      <c r="Q1128" s="1" t="s">
        <v>34</v>
      </c>
      <c r="R1128" s="1" t="s">
        <v>24</v>
      </c>
      <c r="S1128" s="1" t="s">
        <v>28</v>
      </c>
      <c r="T1128" s="1" t="s">
        <v>29</v>
      </c>
      <c r="U1128" s="1" t="s">
        <v>41</v>
      </c>
      <c r="V1128" s="1" t="s">
        <v>41</v>
      </c>
      <c r="W1128" s="1" t="s">
        <v>42</v>
      </c>
    </row>
    <row r="1129" spans="1:23" x14ac:dyDescent="0.2">
      <c r="A1129" s="2" t="str">
        <f>"573.14002"</f>
        <v>573.14002</v>
      </c>
      <c r="B1129" s="1" t="s">
        <v>4527</v>
      </c>
      <c r="C1129" s="1" t="s">
        <v>2856</v>
      </c>
      <c r="D1129" s="1" t="s">
        <v>3399</v>
      </c>
      <c r="E1129" s="1" t="s">
        <v>40</v>
      </c>
      <c r="F1129" s="1" t="s">
        <v>20</v>
      </c>
      <c r="G1129" s="1" t="s">
        <v>22</v>
      </c>
      <c r="H1129" s="1" t="s">
        <v>22</v>
      </c>
      <c r="I1129" s="1" t="s">
        <v>22</v>
      </c>
      <c r="J1129" s="1" t="s">
        <v>22</v>
      </c>
      <c r="K1129" s="1" t="s">
        <v>22</v>
      </c>
      <c r="L1129" s="1" t="s">
        <v>21</v>
      </c>
      <c r="M1129" s="1" t="s">
        <v>22</v>
      </c>
      <c r="N1129" s="1" t="s">
        <v>23</v>
      </c>
      <c r="O1129" s="1" t="s">
        <v>24</v>
      </c>
      <c r="P1129" s="1" t="s">
        <v>26</v>
      </c>
      <c r="Q1129" s="1" t="s">
        <v>34</v>
      </c>
      <c r="R1129" s="1" t="s">
        <v>18506</v>
      </c>
      <c r="T1129" s="1" t="s">
        <v>29</v>
      </c>
      <c r="U1129" s="1" t="s">
        <v>24</v>
      </c>
      <c r="V1129" s="1" t="s">
        <v>18502</v>
      </c>
      <c r="W1129" s="1" t="s">
        <v>30</v>
      </c>
    </row>
    <row r="1130" spans="1:23" x14ac:dyDescent="0.2">
      <c r="A1130" s="2" t="str">
        <f>"573.14003"</f>
        <v>573.14003</v>
      </c>
      <c r="B1130" s="1" t="s">
        <v>4528</v>
      </c>
      <c r="C1130" s="1" t="s">
        <v>2857</v>
      </c>
      <c r="D1130" s="1" t="s">
        <v>3399</v>
      </c>
      <c r="E1130" s="1" t="s">
        <v>18509</v>
      </c>
      <c r="F1130" s="1" t="s">
        <v>36</v>
      </c>
      <c r="G1130" s="1" t="s">
        <v>22</v>
      </c>
      <c r="H1130" s="1" t="s">
        <v>22</v>
      </c>
      <c r="I1130" s="1" t="s">
        <v>18506</v>
      </c>
      <c r="J1130" s="1" t="s">
        <v>18502</v>
      </c>
      <c r="K1130" s="1" t="s">
        <v>22</v>
      </c>
      <c r="L1130" s="1" t="s">
        <v>18510</v>
      </c>
      <c r="M1130" s="1" t="s">
        <v>22</v>
      </c>
      <c r="N1130" s="1" t="s">
        <v>23</v>
      </c>
      <c r="O1130" s="1" t="s">
        <v>41</v>
      </c>
      <c r="P1130" s="1" t="s">
        <v>26</v>
      </c>
      <c r="Q1130" s="1" t="s">
        <v>34</v>
      </c>
      <c r="R1130" s="1" t="s">
        <v>26</v>
      </c>
      <c r="S1130" s="1" t="s">
        <v>28</v>
      </c>
      <c r="T1130" s="1" t="s">
        <v>18515</v>
      </c>
      <c r="U1130" s="1" t="s">
        <v>41</v>
      </c>
      <c r="V1130" s="1" t="s">
        <v>24</v>
      </c>
      <c r="W1130" s="1" t="s">
        <v>42</v>
      </c>
    </row>
    <row r="1131" spans="1:23" x14ac:dyDescent="0.2">
      <c r="A1131" s="2" t="str">
        <f>"573.14004"</f>
        <v>573.14004</v>
      </c>
      <c r="B1131" s="1" t="s">
        <v>4529</v>
      </c>
      <c r="C1131" s="1" t="s">
        <v>2858</v>
      </c>
      <c r="D1131" s="1" t="s">
        <v>3399</v>
      </c>
      <c r="E1131" s="1" t="s">
        <v>40</v>
      </c>
      <c r="F1131" s="1" t="s">
        <v>20</v>
      </c>
      <c r="G1131" s="1" t="s">
        <v>22</v>
      </c>
      <c r="H1131" s="1" t="s">
        <v>22</v>
      </c>
      <c r="I1131" s="1" t="s">
        <v>22</v>
      </c>
      <c r="J1131" s="1" t="s">
        <v>18510</v>
      </c>
      <c r="K1131" s="1" t="s">
        <v>22</v>
      </c>
      <c r="L1131" s="1" t="s">
        <v>21</v>
      </c>
      <c r="M1131" s="1" t="s">
        <v>22</v>
      </c>
      <c r="N1131" s="1" t="s">
        <v>23</v>
      </c>
      <c r="O1131" s="1" t="s">
        <v>41</v>
      </c>
      <c r="P1131" s="1" t="s">
        <v>26</v>
      </c>
      <c r="Q1131" s="1" t="s">
        <v>34</v>
      </c>
      <c r="R1131" s="1" t="s">
        <v>26</v>
      </c>
      <c r="S1131" s="1" t="s">
        <v>28</v>
      </c>
      <c r="T1131" s="1" t="s">
        <v>29</v>
      </c>
      <c r="U1131" s="1" t="s">
        <v>18502</v>
      </c>
      <c r="V1131" s="1" t="s">
        <v>18502</v>
      </c>
      <c r="W1131" s="1" t="s">
        <v>30</v>
      </c>
    </row>
    <row r="1132" spans="1:23" x14ac:dyDescent="0.2">
      <c r="A1132" s="2" t="str">
        <f>"573.14005"</f>
        <v>573.14005</v>
      </c>
      <c r="B1132" s="1" t="s">
        <v>4530</v>
      </c>
      <c r="C1132" s="1" t="s">
        <v>2859</v>
      </c>
      <c r="D1132" s="1" t="s">
        <v>3399</v>
      </c>
      <c r="E1132" s="1" t="s">
        <v>40</v>
      </c>
      <c r="F1132" s="1" t="s">
        <v>20</v>
      </c>
      <c r="G1132" s="1" t="s">
        <v>22</v>
      </c>
      <c r="H1132" s="1" t="s">
        <v>22</v>
      </c>
      <c r="I1132" s="1" t="s">
        <v>26</v>
      </c>
      <c r="J1132" s="1" t="s">
        <v>22</v>
      </c>
      <c r="K1132" s="1" t="s">
        <v>22</v>
      </c>
      <c r="L1132" s="1" t="s">
        <v>21</v>
      </c>
      <c r="M1132" s="1" t="s">
        <v>22</v>
      </c>
      <c r="N1132" s="1" t="s">
        <v>23</v>
      </c>
      <c r="O1132" s="1" t="s">
        <v>41</v>
      </c>
      <c r="P1132" s="1" t="s">
        <v>24</v>
      </c>
      <c r="Q1132" s="1" t="s">
        <v>34</v>
      </c>
      <c r="R1132" s="1" t="s">
        <v>24</v>
      </c>
      <c r="T1132" s="1" t="s">
        <v>29</v>
      </c>
      <c r="U1132" s="1" t="s">
        <v>18506</v>
      </c>
      <c r="V1132" s="1" t="s">
        <v>41</v>
      </c>
      <c r="W1132" s="1" t="s">
        <v>30</v>
      </c>
    </row>
    <row r="1133" spans="1:23" x14ac:dyDescent="0.2">
      <c r="A1133" s="2" t="str">
        <f>"573.14006"</f>
        <v>573.14006</v>
      </c>
      <c r="B1133" s="1" t="s">
        <v>4531</v>
      </c>
      <c r="C1133" s="1" t="s">
        <v>2860</v>
      </c>
      <c r="D1133" s="1" t="s">
        <v>3399</v>
      </c>
      <c r="E1133" s="1" t="s">
        <v>18510</v>
      </c>
      <c r="F1133" s="1" t="s">
        <v>20</v>
      </c>
      <c r="G1133" s="1" t="s">
        <v>22</v>
      </c>
      <c r="H1133" s="1" t="s">
        <v>22</v>
      </c>
      <c r="I1133" s="1" t="s">
        <v>22</v>
      </c>
      <c r="J1133" s="1" t="s">
        <v>18502</v>
      </c>
      <c r="K1133" s="1" t="s">
        <v>22</v>
      </c>
      <c r="L1133" s="1" t="s">
        <v>21</v>
      </c>
      <c r="M1133" s="1" t="s">
        <v>22</v>
      </c>
      <c r="N1133" s="1" t="s">
        <v>23</v>
      </c>
      <c r="O1133" s="1" t="s">
        <v>24</v>
      </c>
      <c r="P1133" s="1" t="s">
        <v>26</v>
      </c>
      <c r="Q1133" s="1" t="s">
        <v>34</v>
      </c>
      <c r="R1133" s="1" t="s">
        <v>26</v>
      </c>
      <c r="T1133" s="1" t="s">
        <v>29</v>
      </c>
      <c r="U1133" s="1" t="s">
        <v>41</v>
      </c>
      <c r="V1133" s="1" t="s">
        <v>24</v>
      </c>
      <c r="W1133" s="1" t="s">
        <v>30</v>
      </c>
    </row>
    <row r="1134" spans="1:23" x14ac:dyDescent="0.2">
      <c r="A1134" s="2" t="str">
        <f>"573.14007"</f>
        <v>573.14007</v>
      </c>
      <c r="B1134" s="1" t="s">
        <v>4532</v>
      </c>
      <c r="C1134" s="1" t="s">
        <v>2861</v>
      </c>
      <c r="D1134" s="1" t="s">
        <v>3399</v>
      </c>
      <c r="E1134" s="1" t="s">
        <v>40</v>
      </c>
      <c r="F1134" s="1" t="s">
        <v>20</v>
      </c>
      <c r="G1134" s="1" t="s">
        <v>22</v>
      </c>
      <c r="H1134" s="1" t="s">
        <v>22</v>
      </c>
      <c r="I1134" s="1" t="s">
        <v>22</v>
      </c>
      <c r="J1134" s="1" t="s">
        <v>22</v>
      </c>
      <c r="K1134" s="1" t="s">
        <v>22</v>
      </c>
      <c r="L1134" s="1" t="s">
        <v>21</v>
      </c>
      <c r="M1134" s="1" t="s">
        <v>22</v>
      </c>
      <c r="N1134" s="1" t="s">
        <v>23</v>
      </c>
      <c r="O1134" s="1" t="s">
        <v>41</v>
      </c>
      <c r="P1134" s="1" t="s">
        <v>26</v>
      </c>
      <c r="Q1134" s="1" t="s">
        <v>34</v>
      </c>
      <c r="R1134" s="1" t="s">
        <v>26</v>
      </c>
      <c r="S1134" s="1" t="s">
        <v>18508</v>
      </c>
      <c r="T1134" s="1" t="s">
        <v>39</v>
      </c>
      <c r="U1134" s="1" t="s">
        <v>24</v>
      </c>
      <c r="V1134" s="1" t="s">
        <v>41</v>
      </c>
      <c r="W1134" s="1" t="s">
        <v>42</v>
      </c>
    </row>
    <row r="1135" spans="1:23" x14ac:dyDescent="0.2">
      <c r="A1135" s="2" t="str">
        <f>"573.14008"</f>
        <v>573.14008</v>
      </c>
      <c r="B1135" s="1" t="s">
        <v>4533</v>
      </c>
      <c r="C1135" s="1" t="s">
        <v>2862</v>
      </c>
      <c r="D1135" s="1" t="s">
        <v>3399</v>
      </c>
      <c r="E1135" s="1" t="s">
        <v>40</v>
      </c>
      <c r="F1135" s="1" t="s">
        <v>20</v>
      </c>
      <c r="G1135" s="1" t="s">
        <v>22</v>
      </c>
      <c r="H1135" s="1" t="s">
        <v>22</v>
      </c>
      <c r="I1135" s="1" t="s">
        <v>22</v>
      </c>
      <c r="J1135" s="1" t="s">
        <v>18502</v>
      </c>
      <c r="K1135" s="1" t="s">
        <v>22</v>
      </c>
      <c r="L1135" s="1" t="s">
        <v>21</v>
      </c>
      <c r="M1135" s="1" t="s">
        <v>22</v>
      </c>
      <c r="N1135" s="1" t="s">
        <v>23</v>
      </c>
      <c r="O1135" s="1" t="s">
        <v>41</v>
      </c>
      <c r="P1135" s="1" t="s">
        <v>26</v>
      </c>
      <c r="Q1135" s="1" t="s">
        <v>34</v>
      </c>
      <c r="R1135" s="1" t="s">
        <v>26</v>
      </c>
      <c r="S1135" s="1" t="s">
        <v>28</v>
      </c>
      <c r="T1135" s="1" t="s">
        <v>18515</v>
      </c>
      <c r="U1135" s="1" t="s">
        <v>41</v>
      </c>
      <c r="V1135" s="1" t="s">
        <v>41</v>
      </c>
      <c r="W1135" s="1" t="s">
        <v>30</v>
      </c>
    </row>
    <row r="1136" spans="1:23" x14ac:dyDescent="0.2">
      <c r="A1136" s="2" t="str">
        <f>"573.14009"</f>
        <v>573.14009</v>
      </c>
      <c r="B1136" s="1" t="s">
        <v>4534</v>
      </c>
      <c r="C1136" s="1" t="s">
        <v>2863</v>
      </c>
      <c r="D1136" s="1" t="s">
        <v>3399</v>
      </c>
      <c r="E1136" s="1" t="s">
        <v>40</v>
      </c>
      <c r="F1136" s="1" t="s">
        <v>20</v>
      </c>
      <c r="G1136" s="1" t="s">
        <v>18506</v>
      </c>
      <c r="H1136" s="1" t="s">
        <v>22</v>
      </c>
      <c r="I1136" s="1" t="s">
        <v>26</v>
      </c>
      <c r="J1136" s="1" t="s">
        <v>22</v>
      </c>
      <c r="K1136" s="1" t="s">
        <v>22</v>
      </c>
      <c r="L1136" s="1" t="s">
        <v>21</v>
      </c>
      <c r="M1136" s="1" t="s">
        <v>22</v>
      </c>
      <c r="N1136" s="1" t="s">
        <v>23</v>
      </c>
      <c r="O1136" s="1" t="s">
        <v>24</v>
      </c>
      <c r="P1136" s="1" t="s">
        <v>24</v>
      </c>
      <c r="Q1136" s="1" t="s">
        <v>34</v>
      </c>
      <c r="R1136" s="1" t="s">
        <v>24</v>
      </c>
      <c r="T1136" s="1" t="s">
        <v>29</v>
      </c>
      <c r="U1136" s="1" t="s">
        <v>18506</v>
      </c>
      <c r="V1136" s="1" t="s">
        <v>41</v>
      </c>
      <c r="W1136" s="1" t="s">
        <v>18519</v>
      </c>
    </row>
    <row r="1137" spans="1:23" x14ac:dyDescent="0.2">
      <c r="A1137" s="2" t="str">
        <f>"573.14010"</f>
        <v>573.14010</v>
      </c>
      <c r="B1137" s="1" t="s">
        <v>4535</v>
      </c>
      <c r="C1137" s="1" t="s">
        <v>2864</v>
      </c>
      <c r="D1137" s="1" t="s">
        <v>3399</v>
      </c>
      <c r="E1137" s="1" t="s">
        <v>40</v>
      </c>
      <c r="F1137" s="1" t="s">
        <v>20</v>
      </c>
      <c r="G1137" s="1" t="s">
        <v>22</v>
      </c>
      <c r="H1137" s="1" t="s">
        <v>22</v>
      </c>
      <c r="I1137" s="1" t="s">
        <v>22</v>
      </c>
      <c r="J1137" s="1" t="s">
        <v>22</v>
      </c>
      <c r="K1137" s="1" t="s">
        <v>22</v>
      </c>
      <c r="L1137" s="1" t="s">
        <v>21</v>
      </c>
      <c r="M1137" s="1" t="s">
        <v>22</v>
      </c>
      <c r="N1137" s="1" t="s">
        <v>23</v>
      </c>
      <c r="O1137" s="1" t="s">
        <v>24</v>
      </c>
      <c r="P1137" s="1" t="s">
        <v>26</v>
      </c>
      <c r="Q1137" s="1" t="s">
        <v>34</v>
      </c>
      <c r="R1137" s="1" t="s">
        <v>26</v>
      </c>
      <c r="S1137" s="1" t="s">
        <v>28</v>
      </c>
      <c r="T1137" s="1" t="s">
        <v>29</v>
      </c>
      <c r="U1137" s="1" t="s">
        <v>24</v>
      </c>
      <c r="V1137" s="1" t="s">
        <v>41</v>
      </c>
      <c r="W1137" s="1" t="s">
        <v>30</v>
      </c>
    </row>
    <row r="1138" spans="1:23" x14ac:dyDescent="0.2">
      <c r="A1138" s="2" t="str">
        <f>"573.14011"</f>
        <v>573.14011</v>
      </c>
      <c r="B1138" s="1" t="s">
        <v>4536</v>
      </c>
      <c r="C1138" s="1" t="s">
        <v>2865</v>
      </c>
      <c r="D1138" s="1" t="s">
        <v>3399</v>
      </c>
      <c r="E1138" s="1" t="s">
        <v>40</v>
      </c>
      <c r="F1138" s="1" t="s">
        <v>20</v>
      </c>
      <c r="G1138" s="1" t="s">
        <v>22</v>
      </c>
      <c r="H1138" s="1" t="s">
        <v>22</v>
      </c>
      <c r="J1138" s="1" t="s">
        <v>22</v>
      </c>
      <c r="K1138" s="1" t="s">
        <v>22</v>
      </c>
      <c r="L1138" s="1" t="s">
        <v>21</v>
      </c>
      <c r="M1138" s="1" t="s">
        <v>22</v>
      </c>
      <c r="N1138" s="1" t="s">
        <v>23</v>
      </c>
      <c r="O1138" s="1" t="s">
        <v>41</v>
      </c>
      <c r="P1138" s="1" t="s">
        <v>24</v>
      </c>
      <c r="Q1138" s="1" t="s">
        <v>34</v>
      </c>
      <c r="R1138" s="1" t="s">
        <v>24</v>
      </c>
      <c r="S1138" s="1" t="s">
        <v>28</v>
      </c>
      <c r="T1138" s="1" t="s">
        <v>29</v>
      </c>
      <c r="U1138" s="1" t="s">
        <v>18506</v>
      </c>
      <c r="V1138" s="1" t="s">
        <v>41</v>
      </c>
      <c r="W1138" s="1" t="s">
        <v>30</v>
      </c>
    </row>
    <row r="1139" spans="1:23" x14ac:dyDescent="0.2">
      <c r="A1139" s="2" t="str">
        <f>"573.14012"</f>
        <v>573.14012</v>
      </c>
      <c r="B1139" s="1" t="s">
        <v>4537</v>
      </c>
      <c r="C1139" s="1" t="s">
        <v>2866</v>
      </c>
      <c r="D1139" s="1" t="s">
        <v>3399</v>
      </c>
      <c r="E1139" s="1" t="s">
        <v>18509</v>
      </c>
      <c r="F1139" s="1" t="s">
        <v>20</v>
      </c>
      <c r="G1139" s="1" t="s">
        <v>22</v>
      </c>
      <c r="H1139" s="1" t="s">
        <v>22</v>
      </c>
      <c r="I1139" s="1" t="s">
        <v>26</v>
      </c>
      <c r="J1139" s="1" t="s">
        <v>18510</v>
      </c>
      <c r="K1139" s="1" t="s">
        <v>22</v>
      </c>
      <c r="L1139" s="1" t="s">
        <v>21</v>
      </c>
      <c r="M1139" s="1" t="s">
        <v>22</v>
      </c>
      <c r="N1139" s="1" t="s">
        <v>23</v>
      </c>
      <c r="O1139" s="1" t="s">
        <v>24</v>
      </c>
      <c r="P1139" s="1" t="s">
        <v>26</v>
      </c>
      <c r="Q1139" s="1" t="s">
        <v>34</v>
      </c>
      <c r="R1139" s="1" t="s">
        <v>26</v>
      </c>
      <c r="T1139" s="1" t="s">
        <v>29</v>
      </c>
      <c r="U1139" s="1" t="s">
        <v>18506</v>
      </c>
      <c r="V1139" s="1" t="s">
        <v>24</v>
      </c>
      <c r="W1139" s="1" t="s">
        <v>30</v>
      </c>
    </row>
    <row r="1140" spans="1:23" x14ac:dyDescent="0.2">
      <c r="A1140" s="2" t="str">
        <f>"573.14013"</f>
        <v>573.14013</v>
      </c>
      <c r="B1140" s="1" t="s">
        <v>4538</v>
      </c>
      <c r="C1140" s="1" t="s">
        <v>2867</v>
      </c>
      <c r="D1140" s="1" t="s">
        <v>3399</v>
      </c>
      <c r="E1140" s="1" t="s">
        <v>40</v>
      </c>
      <c r="F1140" s="1" t="s">
        <v>36</v>
      </c>
      <c r="G1140" s="1" t="s">
        <v>41</v>
      </c>
      <c r="H1140" s="1" t="s">
        <v>18502</v>
      </c>
      <c r="I1140" s="1" t="s">
        <v>26</v>
      </c>
      <c r="J1140" s="1" t="s">
        <v>22</v>
      </c>
      <c r="K1140" s="1" t="s">
        <v>18507</v>
      </c>
      <c r="L1140" s="1" t="s">
        <v>41</v>
      </c>
      <c r="M1140" s="1" t="s">
        <v>22</v>
      </c>
      <c r="N1140" s="1" t="s">
        <v>31</v>
      </c>
      <c r="O1140" s="1" t="s">
        <v>41</v>
      </c>
      <c r="P1140" s="1" t="s">
        <v>26</v>
      </c>
      <c r="Q1140" s="1" t="s">
        <v>26</v>
      </c>
      <c r="R1140" s="1" t="s">
        <v>26</v>
      </c>
      <c r="S1140" s="1" t="s">
        <v>28</v>
      </c>
      <c r="T1140" s="1" t="s">
        <v>37</v>
      </c>
      <c r="U1140" s="1" t="s">
        <v>24</v>
      </c>
      <c r="V1140" s="1" t="s">
        <v>41</v>
      </c>
      <c r="W1140" s="1" t="s">
        <v>42</v>
      </c>
    </row>
    <row r="1141" spans="1:23" x14ac:dyDescent="0.2">
      <c r="A1141" s="2" t="str">
        <f>"573.14014"</f>
        <v>573.14014</v>
      </c>
      <c r="B1141" s="1" t="s">
        <v>4539</v>
      </c>
      <c r="C1141" s="1" t="s">
        <v>2868</v>
      </c>
      <c r="D1141" s="1" t="s">
        <v>3399</v>
      </c>
      <c r="E1141" s="1" t="s">
        <v>40</v>
      </c>
      <c r="F1141" s="1" t="s">
        <v>20</v>
      </c>
      <c r="G1141" s="1" t="s">
        <v>22</v>
      </c>
      <c r="H1141" s="1" t="s">
        <v>22</v>
      </c>
      <c r="I1141" s="1" t="s">
        <v>22</v>
      </c>
      <c r="J1141" s="1" t="s">
        <v>18502</v>
      </c>
      <c r="K1141" s="1" t="s">
        <v>22</v>
      </c>
      <c r="L1141" s="1" t="s">
        <v>21</v>
      </c>
      <c r="M1141" s="1" t="s">
        <v>22</v>
      </c>
      <c r="N1141" s="1" t="s">
        <v>23</v>
      </c>
      <c r="O1141" s="1" t="s">
        <v>41</v>
      </c>
      <c r="P1141" s="1" t="s">
        <v>26</v>
      </c>
      <c r="Q1141" s="1" t="s">
        <v>34</v>
      </c>
      <c r="R1141" s="1" t="s">
        <v>26</v>
      </c>
      <c r="S1141" s="1" t="s">
        <v>28</v>
      </c>
      <c r="T1141" s="1" t="s">
        <v>29</v>
      </c>
      <c r="U1141" s="1" t="s">
        <v>24</v>
      </c>
      <c r="V1141" s="1" t="s">
        <v>18502</v>
      </c>
      <c r="W1141" s="1" t="s">
        <v>30</v>
      </c>
    </row>
    <row r="1142" spans="1:23" x14ac:dyDescent="0.2">
      <c r="A1142" s="2" t="str">
        <f>"573.14015"</f>
        <v>573.14015</v>
      </c>
      <c r="B1142" s="1" t="s">
        <v>4540</v>
      </c>
      <c r="C1142" s="1" t="s">
        <v>2869</v>
      </c>
      <c r="D1142" s="1" t="s">
        <v>3399</v>
      </c>
      <c r="E1142" s="1" t="s">
        <v>40</v>
      </c>
      <c r="F1142" s="1" t="s">
        <v>20</v>
      </c>
      <c r="G1142" s="1" t="s">
        <v>41</v>
      </c>
      <c r="H1142" s="1" t="s">
        <v>22</v>
      </c>
      <c r="I1142" s="1" t="s">
        <v>18506</v>
      </c>
      <c r="J1142" s="1" t="s">
        <v>22</v>
      </c>
      <c r="K1142" s="1" t="s">
        <v>22</v>
      </c>
      <c r="L1142" s="1" t="s">
        <v>21</v>
      </c>
      <c r="M1142" s="1" t="s">
        <v>22</v>
      </c>
      <c r="N1142" s="1" t="s">
        <v>23</v>
      </c>
      <c r="O1142" s="1" t="s">
        <v>41</v>
      </c>
      <c r="P1142" s="1" t="s">
        <v>26</v>
      </c>
      <c r="Q1142" s="1" t="s">
        <v>34</v>
      </c>
      <c r="R1142" s="1" t="s">
        <v>26</v>
      </c>
      <c r="S1142" s="1" t="s">
        <v>28</v>
      </c>
      <c r="T1142" s="1" t="s">
        <v>37</v>
      </c>
      <c r="U1142" s="1" t="s">
        <v>24</v>
      </c>
      <c r="V1142" s="1" t="s">
        <v>41</v>
      </c>
      <c r="W1142" s="1" t="s">
        <v>30</v>
      </c>
    </row>
    <row r="1143" spans="1:23" x14ac:dyDescent="0.2">
      <c r="A1143" s="2" t="str">
        <f>"573.14016"</f>
        <v>573.14016</v>
      </c>
      <c r="B1143" s="1" t="s">
        <v>4541</v>
      </c>
      <c r="C1143" s="1" t="s">
        <v>2870</v>
      </c>
      <c r="D1143" s="1" t="s">
        <v>3399</v>
      </c>
      <c r="E1143" s="1" t="s">
        <v>40</v>
      </c>
      <c r="F1143" s="1" t="s">
        <v>20</v>
      </c>
      <c r="G1143" s="1" t="s">
        <v>18506</v>
      </c>
      <c r="H1143" s="1" t="s">
        <v>22</v>
      </c>
      <c r="I1143" s="1" t="s">
        <v>26</v>
      </c>
      <c r="J1143" s="1" t="s">
        <v>18502</v>
      </c>
      <c r="K1143" s="1" t="s">
        <v>22</v>
      </c>
      <c r="L1143" s="1" t="s">
        <v>21</v>
      </c>
      <c r="M1143" s="1" t="s">
        <v>22</v>
      </c>
      <c r="N1143" s="1" t="s">
        <v>23</v>
      </c>
      <c r="O1143" s="1" t="s">
        <v>24</v>
      </c>
      <c r="P1143" s="1" t="s">
        <v>26</v>
      </c>
      <c r="Q1143" s="1" t="s">
        <v>34</v>
      </c>
      <c r="R1143" s="1" t="s">
        <v>26</v>
      </c>
      <c r="T1143" s="1" t="s">
        <v>29</v>
      </c>
      <c r="U1143" s="1" t="s">
        <v>18506</v>
      </c>
      <c r="V1143" s="1" t="s">
        <v>41</v>
      </c>
      <c r="W1143" s="1" t="s">
        <v>30</v>
      </c>
    </row>
    <row r="1144" spans="1:23" x14ac:dyDescent="0.2">
      <c r="A1144" s="2" t="str">
        <f>"573.14017"</f>
        <v>573.14017</v>
      </c>
      <c r="B1144" s="1" t="s">
        <v>4542</v>
      </c>
      <c r="C1144" s="1" t="s">
        <v>2871</v>
      </c>
      <c r="D1144" s="1" t="s">
        <v>3399</v>
      </c>
      <c r="E1144" s="1" t="s">
        <v>40</v>
      </c>
      <c r="F1144" s="1" t="s">
        <v>20</v>
      </c>
      <c r="H1144" s="1" t="s">
        <v>22</v>
      </c>
      <c r="I1144" s="1" t="s">
        <v>26</v>
      </c>
      <c r="J1144" s="1" t="s">
        <v>22</v>
      </c>
      <c r="K1144" s="1" t="s">
        <v>22</v>
      </c>
      <c r="L1144" s="1" t="s">
        <v>21</v>
      </c>
      <c r="M1144" s="1" t="s">
        <v>22</v>
      </c>
      <c r="N1144" s="1" t="s">
        <v>23</v>
      </c>
      <c r="O1144" s="1" t="s">
        <v>24</v>
      </c>
      <c r="P1144" s="1" t="s">
        <v>26</v>
      </c>
      <c r="Q1144" s="1" t="s">
        <v>34</v>
      </c>
      <c r="R1144" s="1" t="s">
        <v>26</v>
      </c>
      <c r="T1144" s="1" t="s">
        <v>29</v>
      </c>
      <c r="U1144" s="1" t="s">
        <v>24</v>
      </c>
      <c r="V1144" s="1" t="s">
        <v>41</v>
      </c>
      <c r="W1144" s="1" t="s">
        <v>30</v>
      </c>
    </row>
    <row r="1145" spans="1:23" x14ac:dyDescent="0.2">
      <c r="A1145" s="2" t="str">
        <f>"573.14018"</f>
        <v>573.14018</v>
      </c>
      <c r="B1145" s="1" t="s">
        <v>4543</v>
      </c>
      <c r="C1145" s="1" t="s">
        <v>2872</v>
      </c>
      <c r="D1145" s="1" t="s">
        <v>3399</v>
      </c>
      <c r="E1145" s="1" t="s">
        <v>40</v>
      </c>
      <c r="F1145" s="1" t="s">
        <v>20</v>
      </c>
      <c r="G1145" s="1" t="s">
        <v>22</v>
      </c>
      <c r="H1145" s="1" t="s">
        <v>22</v>
      </c>
      <c r="I1145" s="1" t="s">
        <v>26</v>
      </c>
      <c r="J1145" s="1" t="s">
        <v>22</v>
      </c>
      <c r="K1145" s="1" t="s">
        <v>22</v>
      </c>
      <c r="L1145" s="1" t="s">
        <v>21</v>
      </c>
      <c r="M1145" s="1" t="s">
        <v>22</v>
      </c>
      <c r="N1145" s="1" t="s">
        <v>23</v>
      </c>
      <c r="O1145" s="1" t="s">
        <v>24</v>
      </c>
      <c r="P1145" s="1" t="s">
        <v>26</v>
      </c>
      <c r="Q1145" s="1" t="s">
        <v>34</v>
      </c>
      <c r="R1145" s="1" t="s">
        <v>26</v>
      </c>
      <c r="T1145" s="1" t="s">
        <v>29</v>
      </c>
      <c r="U1145" s="1" t="s">
        <v>24</v>
      </c>
      <c r="V1145" s="1" t="s">
        <v>41</v>
      </c>
      <c r="W1145" s="1" t="s">
        <v>30</v>
      </c>
    </row>
    <row r="1146" spans="1:23" x14ac:dyDescent="0.2">
      <c r="A1146" s="2" t="str">
        <f>"573.14019"</f>
        <v>573.14019</v>
      </c>
      <c r="B1146" s="1" t="s">
        <v>4544</v>
      </c>
      <c r="C1146" s="1" t="s">
        <v>2873</v>
      </c>
      <c r="D1146" s="1" t="s">
        <v>3399</v>
      </c>
      <c r="E1146" s="1" t="s">
        <v>40</v>
      </c>
      <c r="F1146" s="1" t="s">
        <v>20</v>
      </c>
      <c r="H1146" s="1" t="s">
        <v>22</v>
      </c>
      <c r="I1146" s="1" t="s">
        <v>26</v>
      </c>
      <c r="J1146" s="1" t="s">
        <v>22</v>
      </c>
      <c r="K1146" s="1" t="s">
        <v>22</v>
      </c>
      <c r="L1146" s="1" t="s">
        <v>21</v>
      </c>
      <c r="M1146" s="1" t="s">
        <v>22</v>
      </c>
      <c r="N1146" s="1" t="s">
        <v>23</v>
      </c>
      <c r="O1146" s="1" t="s">
        <v>24</v>
      </c>
      <c r="P1146" s="1" t="s">
        <v>26</v>
      </c>
      <c r="Q1146" s="1" t="s">
        <v>34</v>
      </c>
      <c r="R1146" s="1" t="s">
        <v>26</v>
      </c>
      <c r="T1146" s="1" t="s">
        <v>29</v>
      </c>
      <c r="U1146" s="1" t="s">
        <v>24</v>
      </c>
      <c r="V1146" s="1" t="s">
        <v>41</v>
      </c>
      <c r="W1146" s="1" t="s">
        <v>30</v>
      </c>
    </row>
    <row r="1147" spans="1:23" x14ac:dyDescent="0.2">
      <c r="A1147" s="2" t="str">
        <f>"573.14020"</f>
        <v>573.14020</v>
      </c>
      <c r="B1147" s="1" t="s">
        <v>4545</v>
      </c>
      <c r="C1147" s="1" t="s">
        <v>2874</v>
      </c>
      <c r="D1147" s="1" t="s">
        <v>3399</v>
      </c>
      <c r="E1147" s="1" t="s">
        <v>40</v>
      </c>
      <c r="F1147" s="1" t="s">
        <v>20</v>
      </c>
      <c r="G1147" s="1" t="s">
        <v>22</v>
      </c>
      <c r="H1147" s="1" t="s">
        <v>22</v>
      </c>
      <c r="I1147" s="1" t="s">
        <v>26</v>
      </c>
      <c r="J1147" s="1" t="s">
        <v>22</v>
      </c>
      <c r="K1147" s="1" t="s">
        <v>22</v>
      </c>
      <c r="L1147" s="1" t="s">
        <v>21</v>
      </c>
      <c r="M1147" s="1" t="s">
        <v>22</v>
      </c>
      <c r="N1147" s="1" t="s">
        <v>23</v>
      </c>
      <c r="O1147" s="1" t="s">
        <v>24</v>
      </c>
      <c r="P1147" s="1" t="s">
        <v>26</v>
      </c>
      <c r="Q1147" s="1" t="s">
        <v>34</v>
      </c>
      <c r="R1147" s="1" t="s">
        <v>26</v>
      </c>
      <c r="T1147" s="1" t="s">
        <v>29</v>
      </c>
      <c r="U1147" s="1" t="s">
        <v>24</v>
      </c>
      <c r="V1147" s="1" t="s">
        <v>41</v>
      </c>
      <c r="W1147" s="1" t="s">
        <v>30</v>
      </c>
    </row>
    <row r="1148" spans="1:23" x14ac:dyDescent="0.2">
      <c r="A1148" s="2" t="str">
        <f>"573.14022"</f>
        <v>573.14022</v>
      </c>
      <c r="B1148" s="1" t="s">
        <v>4546</v>
      </c>
      <c r="C1148" s="1" t="s">
        <v>2875</v>
      </c>
      <c r="D1148" s="1" t="s">
        <v>3399</v>
      </c>
      <c r="E1148" s="1" t="s">
        <v>18509</v>
      </c>
      <c r="F1148" s="1" t="s">
        <v>20</v>
      </c>
      <c r="G1148" s="1" t="s">
        <v>22</v>
      </c>
      <c r="H1148" s="1" t="s">
        <v>22</v>
      </c>
      <c r="I1148" s="1" t="s">
        <v>18510</v>
      </c>
      <c r="J1148" s="1" t="s">
        <v>22</v>
      </c>
      <c r="K1148" s="1" t="s">
        <v>22</v>
      </c>
      <c r="L1148" s="1" t="s">
        <v>21</v>
      </c>
      <c r="M1148" s="1" t="s">
        <v>22</v>
      </c>
      <c r="N1148" s="1" t="s">
        <v>23</v>
      </c>
      <c r="O1148" s="1" t="s">
        <v>18506</v>
      </c>
      <c r="P1148" s="1" t="s">
        <v>18502</v>
      </c>
      <c r="Q1148" s="1" t="s">
        <v>34</v>
      </c>
      <c r="R1148" s="1" t="s">
        <v>24</v>
      </c>
      <c r="T1148" s="1" t="s">
        <v>29</v>
      </c>
      <c r="U1148" s="1" t="s">
        <v>18506</v>
      </c>
      <c r="V1148" s="1" t="s">
        <v>24</v>
      </c>
      <c r="W1148" s="1" t="s">
        <v>42</v>
      </c>
    </row>
    <row r="1149" spans="1:23" x14ac:dyDescent="0.2">
      <c r="A1149" s="2" t="str">
        <f>"573.14023"</f>
        <v>573.14023</v>
      </c>
      <c r="B1149" s="1" t="s">
        <v>4547</v>
      </c>
      <c r="C1149" s="1" t="s">
        <v>2876</v>
      </c>
      <c r="D1149" s="1" t="s">
        <v>3399</v>
      </c>
      <c r="E1149" s="1" t="s">
        <v>18509</v>
      </c>
      <c r="F1149" s="1" t="s">
        <v>20</v>
      </c>
      <c r="G1149" s="1" t="s">
        <v>22</v>
      </c>
      <c r="H1149" s="1" t="s">
        <v>22</v>
      </c>
      <c r="I1149" s="1" t="s">
        <v>22</v>
      </c>
      <c r="J1149" s="1" t="s">
        <v>22</v>
      </c>
      <c r="K1149" s="1" t="s">
        <v>22</v>
      </c>
      <c r="L1149" s="1" t="s">
        <v>21</v>
      </c>
      <c r="M1149" s="1" t="s">
        <v>22</v>
      </c>
      <c r="N1149" s="1" t="s">
        <v>23</v>
      </c>
      <c r="O1149" s="1" t="s">
        <v>18506</v>
      </c>
      <c r="P1149" s="1" t="s">
        <v>24</v>
      </c>
      <c r="Q1149" s="1" t="s">
        <v>34</v>
      </c>
      <c r="R1149" s="1" t="s">
        <v>24</v>
      </c>
      <c r="T1149" s="1" t="s">
        <v>29</v>
      </c>
      <c r="U1149" s="1" t="s">
        <v>18506</v>
      </c>
      <c r="V1149" s="1" t="s">
        <v>24</v>
      </c>
      <c r="W1149" s="1" t="s">
        <v>42</v>
      </c>
    </row>
    <row r="1150" spans="1:23" x14ac:dyDescent="0.2">
      <c r="A1150" s="2" t="str">
        <f>"573.14024"</f>
        <v>573.14024</v>
      </c>
      <c r="B1150" s="1" t="s">
        <v>4548</v>
      </c>
      <c r="C1150" s="1" t="s">
        <v>2877</v>
      </c>
      <c r="D1150" s="1" t="s">
        <v>3399</v>
      </c>
      <c r="E1150" s="1" t="s">
        <v>40</v>
      </c>
      <c r="F1150" s="1" t="s">
        <v>20</v>
      </c>
      <c r="G1150" s="1" t="s">
        <v>22</v>
      </c>
      <c r="H1150" s="1" t="s">
        <v>22</v>
      </c>
      <c r="I1150" s="1" t="s">
        <v>22</v>
      </c>
      <c r="J1150" s="1" t="s">
        <v>19</v>
      </c>
      <c r="K1150" s="1" t="s">
        <v>22</v>
      </c>
      <c r="L1150" s="1" t="s">
        <v>21</v>
      </c>
      <c r="M1150" s="1" t="s">
        <v>22</v>
      </c>
      <c r="N1150" s="1" t="s">
        <v>23</v>
      </c>
      <c r="O1150" s="1" t="s">
        <v>41</v>
      </c>
      <c r="P1150" s="1" t="s">
        <v>26</v>
      </c>
      <c r="Q1150" s="1" t="s">
        <v>34</v>
      </c>
      <c r="R1150" s="1" t="s">
        <v>26</v>
      </c>
      <c r="S1150" s="1" t="s">
        <v>28</v>
      </c>
      <c r="T1150" s="1" t="s">
        <v>37</v>
      </c>
      <c r="U1150" s="1" t="s">
        <v>41</v>
      </c>
      <c r="V1150" s="1" t="s">
        <v>41</v>
      </c>
      <c r="W1150" s="1" t="s">
        <v>30</v>
      </c>
    </row>
    <row r="1151" spans="1:23" x14ac:dyDescent="0.2">
      <c r="A1151" s="2" t="str">
        <f>"573.14026"</f>
        <v>573.14026</v>
      </c>
      <c r="B1151" s="1" t="s">
        <v>4549</v>
      </c>
      <c r="C1151" s="1" t="s">
        <v>2878</v>
      </c>
      <c r="D1151" s="1" t="s">
        <v>3399</v>
      </c>
      <c r="E1151" s="1" t="s">
        <v>40</v>
      </c>
      <c r="F1151" s="1" t="s">
        <v>20</v>
      </c>
      <c r="G1151" s="1" t="s">
        <v>22</v>
      </c>
      <c r="H1151" s="1" t="s">
        <v>22</v>
      </c>
      <c r="I1151" s="1" t="s">
        <v>22</v>
      </c>
      <c r="J1151" s="1" t="s">
        <v>19</v>
      </c>
      <c r="K1151" s="1" t="s">
        <v>18510</v>
      </c>
      <c r="L1151" s="1" t="s">
        <v>21</v>
      </c>
      <c r="M1151" s="1" t="s">
        <v>22</v>
      </c>
      <c r="N1151" s="1" t="s">
        <v>23</v>
      </c>
      <c r="O1151" s="1" t="s">
        <v>24</v>
      </c>
      <c r="P1151" s="1" t="s">
        <v>26</v>
      </c>
      <c r="Q1151" s="1" t="s">
        <v>26</v>
      </c>
      <c r="R1151" s="1" t="s">
        <v>26</v>
      </c>
      <c r="S1151" s="1" t="s">
        <v>18508</v>
      </c>
      <c r="T1151" s="1" t="s">
        <v>18515</v>
      </c>
      <c r="U1151" s="1" t="s">
        <v>24</v>
      </c>
      <c r="V1151" s="1" t="s">
        <v>24</v>
      </c>
      <c r="W1151" s="1" t="s">
        <v>30</v>
      </c>
    </row>
    <row r="1152" spans="1:23" x14ac:dyDescent="0.2">
      <c r="A1152" s="2" t="str">
        <f>"573.14027"</f>
        <v>573.14027</v>
      </c>
      <c r="B1152" s="1" t="s">
        <v>4550</v>
      </c>
      <c r="C1152" s="1" t="s">
        <v>2879</v>
      </c>
      <c r="D1152" s="1" t="s">
        <v>3399</v>
      </c>
      <c r="E1152" s="1" t="s">
        <v>40</v>
      </c>
      <c r="F1152" s="1" t="s">
        <v>20</v>
      </c>
      <c r="G1152" s="1" t="s">
        <v>22</v>
      </c>
      <c r="H1152" s="1" t="s">
        <v>22</v>
      </c>
      <c r="I1152" s="1" t="s">
        <v>22</v>
      </c>
      <c r="J1152" s="1" t="s">
        <v>19</v>
      </c>
      <c r="K1152" s="1" t="s">
        <v>18502</v>
      </c>
      <c r="L1152" s="1" t="s">
        <v>21</v>
      </c>
      <c r="M1152" s="1" t="s">
        <v>22</v>
      </c>
      <c r="N1152" s="1" t="s">
        <v>18507</v>
      </c>
      <c r="O1152" s="1" t="s">
        <v>41</v>
      </c>
      <c r="P1152" s="1" t="s">
        <v>26</v>
      </c>
      <c r="Q1152" s="1" t="s">
        <v>26</v>
      </c>
      <c r="R1152" s="1" t="s">
        <v>26</v>
      </c>
      <c r="S1152" s="1" t="s">
        <v>28</v>
      </c>
      <c r="T1152" s="1" t="s">
        <v>18516</v>
      </c>
      <c r="U1152" s="1" t="s">
        <v>24</v>
      </c>
      <c r="V1152" s="1" t="s">
        <v>41</v>
      </c>
      <c r="W1152" s="1" t="s">
        <v>30</v>
      </c>
    </row>
    <row r="1153" spans="1:23" x14ac:dyDescent="0.2">
      <c r="A1153" s="2" t="str">
        <f>"573.14028"</f>
        <v>573.14028</v>
      </c>
      <c r="B1153" s="1" t="s">
        <v>4551</v>
      </c>
      <c r="C1153" s="1" t="s">
        <v>2880</v>
      </c>
      <c r="D1153" s="1" t="s">
        <v>3399</v>
      </c>
      <c r="E1153" s="1" t="s">
        <v>40</v>
      </c>
      <c r="F1153" s="1" t="s">
        <v>20</v>
      </c>
      <c r="G1153" s="1" t="s">
        <v>22</v>
      </c>
      <c r="H1153" s="1" t="s">
        <v>22</v>
      </c>
      <c r="I1153" s="1" t="s">
        <v>18506</v>
      </c>
      <c r="J1153" s="1" t="s">
        <v>19</v>
      </c>
      <c r="K1153" s="1" t="s">
        <v>22</v>
      </c>
      <c r="L1153" s="1" t="s">
        <v>21</v>
      </c>
      <c r="M1153" s="1" t="s">
        <v>22</v>
      </c>
      <c r="N1153" s="1" t="s">
        <v>23</v>
      </c>
      <c r="O1153" s="1" t="s">
        <v>41</v>
      </c>
      <c r="P1153" s="1" t="s">
        <v>26</v>
      </c>
      <c r="Q1153" s="1" t="s">
        <v>34</v>
      </c>
      <c r="R1153" s="1" t="s">
        <v>26</v>
      </c>
      <c r="T1153" s="1" t="s">
        <v>29</v>
      </c>
      <c r="U1153" s="1" t="s">
        <v>24</v>
      </c>
      <c r="V1153" s="1" t="s">
        <v>18502</v>
      </c>
      <c r="W1153" s="1" t="s">
        <v>30</v>
      </c>
    </row>
    <row r="1154" spans="1:23" x14ac:dyDescent="0.2">
      <c r="A1154" s="2" t="str">
        <f>"573.14029"</f>
        <v>573.14029</v>
      </c>
      <c r="B1154" s="1" t="s">
        <v>4552</v>
      </c>
      <c r="C1154" s="1" t="s">
        <v>2881</v>
      </c>
      <c r="D1154" s="1" t="s">
        <v>3399</v>
      </c>
      <c r="E1154" s="1" t="s">
        <v>40</v>
      </c>
      <c r="F1154" s="1" t="s">
        <v>20</v>
      </c>
      <c r="G1154" s="1" t="s">
        <v>22</v>
      </c>
      <c r="H1154" s="1" t="s">
        <v>22</v>
      </c>
      <c r="I1154" s="1" t="s">
        <v>26</v>
      </c>
      <c r="J1154" s="1" t="s">
        <v>19</v>
      </c>
      <c r="K1154" s="1" t="s">
        <v>22</v>
      </c>
      <c r="L1154" s="1" t="s">
        <v>21</v>
      </c>
      <c r="M1154" s="1" t="s">
        <v>22</v>
      </c>
      <c r="N1154" s="1" t="s">
        <v>23</v>
      </c>
      <c r="O1154" s="1" t="s">
        <v>41</v>
      </c>
      <c r="P1154" s="1" t="s">
        <v>26</v>
      </c>
      <c r="Q1154" s="1" t="s">
        <v>34</v>
      </c>
      <c r="R1154" s="1" t="s">
        <v>26</v>
      </c>
      <c r="T1154" s="1" t="s">
        <v>29</v>
      </c>
      <c r="U1154" s="1" t="s">
        <v>24</v>
      </c>
      <c r="V1154" s="1" t="s">
        <v>24</v>
      </c>
      <c r="W1154" s="1" t="s">
        <v>30</v>
      </c>
    </row>
    <row r="1155" spans="1:23" x14ac:dyDescent="0.2">
      <c r="A1155" s="2" t="str">
        <f>"573.14030"</f>
        <v>573.14030</v>
      </c>
      <c r="B1155" s="1" t="s">
        <v>4553</v>
      </c>
      <c r="C1155" s="1" t="s">
        <v>2882</v>
      </c>
      <c r="D1155" s="1" t="s">
        <v>3399</v>
      </c>
      <c r="E1155" s="1" t="s">
        <v>18510</v>
      </c>
      <c r="F1155" s="1" t="s">
        <v>20</v>
      </c>
      <c r="G1155" s="1" t="s">
        <v>22</v>
      </c>
      <c r="H1155" s="1" t="s">
        <v>22</v>
      </c>
      <c r="I1155" s="1" t="s">
        <v>22</v>
      </c>
      <c r="J1155" s="1" t="s">
        <v>19</v>
      </c>
      <c r="K1155" s="1" t="s">
        <v>22</v>
      </c>
      <c r="L1155" s="1" t="s">
        <v>21</v>
      </c>
      <c r="M1155" s="1" t="s">
        <v>22</v>
      </c>
      <c r="N1155" s="1" t="s">
        <v>23</v>
      </c>
      <c r="O1155" s="1" t="s">
        <v>24</v>
      </c>
      <c r="P1155" s="1" t="s">
        <v>26</v>
      </c>
      <c r="Q1155" s="1" t="s">
        <v>34</v>
      </c>
      <c r="R1155" s="1" t="s">
        <v>26</v>
      </c>
      <c r="T1155" s="1" t="s">
        <v>29</v>
      </c>
      <c r="U1155" s="1" t="s">
        <v>18506</v>
      </c>
      <c r="V1155" s="1" t="s">
        <v>24</v>
      </c>
      <c r="W1155" s="1" t="s">
        <v>30</v>
      </c>
    </row>
    <row r="1156" spans="1:23" x14ac:dyDescent="0.2">
      <c r="A1156" s="2" t="str">
        <f>"573.14031"</f>
        <v>573.14031</v>
      </c>
      <c r="B1156" s="1" t="s">
        <v>4554</v>
      </c>
      <c r="C1156" s="1" t="s">
        <v>2883</v>
      </c>
      <c r="D1156" s="1" t="s">
        <v>3399</v>
      </c>
      <c r="E1156" s="1" t="s">
        <v>18509</v>
      </c>
      <c r="F1156" s="1" t="s">
        <v>20</v>
      </c>
      <c r="G1156" s="1" t="s">
        <v>22</v>
      </c>
      <c r="H1156" s="1" t="s">
        <v>22</v>
      </c>
      <c r="I1156" s="1" t="s">
        <v>22</v>
      </c>
      <c r="J1156" s="1" t="s">
        <v>22</v>
      </c>
      <c r="K1156" s="1" t="s">
        <v>22</v>
      </c>
      <c r="L1156" s="1" t="s">
        <v>21</v>
      </c>
      <c r="M1156" s="1" t="s">
        <v>22</v>
      </c>
      <c r="N1156" s="1" t="s">
        <v>23</v>
      </c>
      <c r="O1156" s="1" t="s">
        <v>41</v>
      </c>
      <c r="P1156" s="1" t="s">
        <v>26</v>
      </c>
      <c r="Q1156" s="1" t="s">
        <v>34</v>
      </c>
      <c r="R1156" s="1" t="s">
        <v>18505</v>
      </c>
      <c r="T1156" s="1" t="s">
        <v>29</v>
      </c>
      <c r="U1156" s="1" t="s">
        <v>24</v>
      </c>
      <c r="V1156" s="1" t="s">
        <v>24</v>
      </c>
      <c r="W1156" s="1" t="s">
        <v>30</v>
      </c>
    </row>
    <row r="1157" spans="1:23" x14ac:dyDescent="0.2">
      <c r="A1157" s="2" t="str">
        <f>"573.14032"</f>
        <v>573.14032</v>
      </c>
      <c r="B1157" s="1" t="s">
        <v>4555</v>
      </c>
      <c r="C1157" s="1" t="s">
        <v>2884</v>
      </c>
      <c r="D1157" s="1" t="s">
        <v>3399</v>
      </c>
      <c r="E1157" s="1" t="s">
        <v>40</v>
      </c>
      <c r="F1157" s="1" t="s">
        <v>20</v>
      </c>
      <c r="G1157" s="1" t="s">
        <v>22</v>
      </c>
      <c r="H1157" s="1" t="s">
        <v>22</v>
      </c>
      <c r="I1157" s="1" t="s">
        <v>22</v>
      </c>
      <c r="J1157" s="1" t="s">
        <v>22</v>
      </c>
      <c r="K1157" s="1" t="s">
        <v>22</v>
      </c>
      <c r="L1157" s="1" t="s">
        <v>21</v>
      </c>
      <c r="M1157" s="1" t="s">
        <v>22</v>
      </c>
      <c r="N1157" s="1" t="s">
        <v>23</v>
      </c>
      <c r="O1157" s="1" t="s">
        <v>41</v>
      </c>
      <c r="P1157" s="1" t="s">
        <v>26</v>
      </c>
      <c r="Q1157" s="1" t="s">
        <v>34</v>
      </c>
      <c r="R1157" s="1" t="s">
        <v>26</v>
      </c>
      <c r="S1157" s="1" t="s">
        <v>18509</v>
      </c>
      <c r="T1157" s="1" t="s">
        <v>29</v>
      </c>
      <c r="U1157" s="1" t="s">
        <v>24</v>
      </c>
      <c r="V1157" s="1" t="s">
        <v>24</v>
      </c>
      <c r="W1157" s="1" t="s">
        <v>30</v>
      </c>
    </row>
    <row r="1158" spans="1:23" x14ac:dyDescent="0.2">
      <c r="A1158" s="2" t="str">
        <f>"573.14033"</f>
        <v>573.14033</v>
      </c>
      <c r="B1158" s="1" t="s">
        <v>4556</v>
      </c>
      <c r="C1158" s="1" t="s">
        <v>2885</v>
      </c>
      <c r="D1158" s="1" t="s">
        <v>3399</v>
      </c>
      <c r="E1158" s="1" t="s">
        <v>18509</v>
      </c>
      <c r="F1158" s="1" t="s">
        <v>20</v>
      </c>
      <c r="G1158" s="1" t="s">
        <v>41</v>
      </c>
      <c r="H1158" s="1" t="s">
        <v>22</v>
      </c>
      <c r="J1158" s="1" t="s">
        <v>22</v>
      </c>
      <c r="K1158" s="1" t="s">
        <v>22</v>
      </c>
      <c r="L1158" s="1" t="s">
        <v>21</v>
      </c>
      <c r="M1158" s="1" t="s">
        <v>22</v>
      </c>
      <c r="N1158" s="1" t="s">
        <v>23</v>
      </c>
      <c r="O1158" s="1" t="s">
        <v>18506</v>
      </c>
      <c r="P1158" s="1" t="s">
        <v>18502</v>
      </c>
      <c r="Q1158" s="1" t="s">
        <v>34</v>
      </c>
      <c r="R1158" s="1" t="s">
        <v>24</v>
      </c>
      <c r="T1158" s="1" t="s">
        <v>29</v>
      </c>
      <c r="U1158" s="1" t="s">
        <v>18506</v>
      </c>
      <c r="V1158" s="1" t="s">
        <v>24</v>
      </c>
      <c r="W1158" s="1" t="s">
        <v>30</v>
      </c>
    </row>
    <row r="1159" spans="1:23" x14ac:dyDescent="0.2">
      <c r="A1159" s="2" t="str">
        <f>"573.14034"</f>
        <v>573.14034</v>
      </c>
      <c r="B1159" s="1" t="s">
        <v>4557</v>
      </c>
      <c r="C1159" s="1" t="s">
        <v>2886</v>
      </c>
      <c r="D1159" s="1" t="s">
        <v>3399</v>
      </c>
      <c r="E1159" s="1" t="s">
        <v>40</v>
      </c>
      <c r="F1159" s="1" t="s">
        <v>20</v>
      </c>
      <c r="G1159" s="1" t="s">
        <v>22</v>
      </c>
      <c r="H1159" s="1" t="s">
        <v>22</v>
      </c>
      <c r="I1159" s="1" t="s">
        <v>22</v>
      </c>
      <c r="J1159" s="1" t="s">
        <v>18502</v>
      </c>
      <c r="K1159" s="1" t="s">
        <v>22</v>
      </c>
      <c r="L1159" s="1" t="s">
        <v>21</v>
      </c>
      <c r="M1159" s="1" t="s">
        <v>22</v>
      </c>
      <c r="N1159" s="1" t="s">
        <v>23</v>
      </c>
      <c r="O1159" s="1" t="s">
        <v>41</v>
      </c>
      <c r="P1159" s="1" t="s">
        <v>26</v>
      </c>
      <c r="Q1159" s="1" t="s">
        <v>34</v>
      </c>
      <c r="R1159" s="1" t="s">
        <v>26</v>
      </c>
      <c r="T1159" s="1" t="s">
        <v>29</v>
      </c>
      <c r="U1159" s="1" t="s">
        <v>24</v>
      </c>
      <c r="V1159" s="1" t="s">
        <v>18502</v>
      </c>
      <c r="W1159" s="1" t="s">
        <v>30</v>
      </c>
    </row>
    <row r="1160" spans="1:23" x14ac:dyDescent="0.2">
      <c r="A1160" s="2" t="str">
        <f>"573.14035"</f>
        <v>573.14035</v>
      </c>
      <c r="B1160" s="1" t="s">
        <v>4558</v>
      </c>
      <c r="C1160" s="1" t="s">
        <v>2887</v>
      </c>
      <c r="D1160" s="1" t="s">
        <v>3399</v>
      </c>
      <c r="E1160" s="1" t="s">
        <v>40</v>
      </c>
      <c r="F1160" s="1" t="s">
        <v>20</v>
      </c>
      <c r="G1160" s="1" t="s">
        <v>22</v>
      </c>
      <c r="H1160" s="1" t="s">
        <v>22</v>
      </c>
      <c r="I1160" s="1" t="s">
        <v>26</v>
      </c>
      <c r="J1160" s="1" t="s">
        <v>22</v>
      </c>
      <c r="K1160" s="1" t="s">
        <v>22</v>
      </c>
      <c r="L1160" s="1" t="s">
        <v>21</v>
      </c>
      <c r="M1160" s="1" t="s">
        <v>22</v>
      </c>
      <c r="N1160" s="1" t="s">
        <v>23</v>
      </c>
      <c r="O1160" s="1" t="s">
        <v>24</v>
      </c>
      <c r="P1160" s="1" t="s">
        <v>26</v>
      </c>
      <c r="Q1160" s="1" t="s">
        <v>34</v>
      </c>
      <c r="R1160" s="1" t="s">
        <v>26</v>
      </c>
      <c r="T1160" s="1" t="s">
        <v>29</v>
      </c>
      <c r="U1160" s="1" t="s">
        <v>24</v>
      </c>
      <c r="V1160" s="1" t="s">
        <v>41</v>
      </c>
      <c r="W1160" s="1" t="s">
        <v>30</v>
      </c>
    </row>
    <row r="1161" spans="1:23" x14ac:dyDescent="0.2">
      <c r="A1161" s="2" t="str">
        <f>"573.14036"</f>
        <v>573.14036</v>
      </c>
      <c r="B1161" s="1" t="s">
        <v>4559</v>
      </c>
      <c r="C1161" s="1" t="s">
        <v>2888</v>
      </c>
      <c r="D1161" s="1" t="s">
        <v>3399</v>
      </c>
      <c r="E1161" s="1" t="s">
        <v>21</v>
      </c>
      <c r="F1161" s="1" t="s">
        <v>20</v>
      </c>
      <c r="G1161" s="1" t="s">
        <v>22</v>
      </c>
      <c r="H1161" s="1" t="s">
        <v>22</v>
      </c>
      <c r="I1161" s="1" t="s">
        <v>18502</v>
      </c>
      <c r="J1161" s="1" t="s">
        <v>18510</v>
      </c>
      <c r="K1161" s="1" t="s">
        <v>22</v>
      </c>
      <c r="L1161" s="1" t="s">
        <v>21</v>
      </c>
      <c r="M1161" s="1" t="s">
        <v>22</v>
      </c>
      <c r="N1161" s="1" t="s">
        <v>23</v>
      </c>
      <c r="O1161" s="1" t="s">
        <v>18506</v>
      </c>
      <c r="P1161" s="1" t="s">
        <v>26</v>
      </c>
      <c r="Q1161" s="1" t="s">
        <v>34</v>
      </c>
      <c r="R1161" s="1" t="s">
        <v>26</v>
      </c>
      <c r="S1161" s="1" t="s">
        <v>28</v>
      </c>
      <c r="T1161" s="1" t="s">
        <v>39</v>
      </c>
      <c r="U1161" s="1" t="s">
        <v>41</v>
      </c>
      <c r="V1161" s="1" t="s">
        <v>24</v>
      </c>
      <c r="W1161" s="1" t="s">
        <v>30</v>
      </c>
    </row>
    <row r="1162" spans="1:23" x14ac:dyDescent="0.2">
      <c r="A1162" s="2" t="str">
        <f>"573.14037"</f>
        <v>573.14037</v>
      </c>
      <c r="B1162" s="1" t="s">
        <v>4560</v>
      </c>
      <c r="C1162" s="1" t="s">
        <v>2889</v>
      </c>
      <c r="D1162" s="1" t="s">
        <v>3399</v>
      </c>
      <c r="E1162" s="1" t="s">
        <v>40</v>
      </c>
      <c r="F1162" s="1" t="s">
        <v>20</v>
      </c>
      <c r="G1162" s="1" t="s">
        <v>22</v>
      </c>
      <c r="H1162" s="1" t="s">
        <v>22</v>
      </c>
      <c r="I1162" s="1" t="s">
        <v>22</v>
      </c>
      <c r="J1162" s="1" t="s">
        <v>22</v>
      </c>
      <c r="K1162" s="1" t="s">
        <v>22</v>
      </c>
      <c r="L1162" s="1" t="s">
        <v>21</v>
      </c>
      <c r="M1162" s="1" t="s">
        <v>22</v>
      </c>
      <c r="N1162" s="1" t="s">
        <v>23</v>
      </c>
      <c r="O1162" s="1" t="s">
        <v>41</v>
      </c>
      <c r="P1162" s="1" t="s">
        <v>26</v>
      </c>
      <c r="Q1162" s="1" t="s">
        <v>34</v>
      </c>
      <c r="R1162" s="1" t="s">
        <v>26</v>
      </c>
      <c r="T1162" s="1" t="s">
        <v>29</v>
      </c>
      <c r="U1162" s="1" t="s">
        <v>18502</v>
      </c>
      <c r="V1162" s="1" t="s">
        <v>41</v>
      </c>
      <c r="W1162" s="1" t="s">
        <v>30</v>
      </c>
    </row>
    <row r="1163" spans="1:23" x14ac:dyDescent="0.2">
      <c r="A1163" s="2" t="str">
        <f>"573.14038"</f>
        <v>573.14038</v>
      </c>
      <c r="B1163" s="1" t="s">
        <v>4561</v>
      </c>
      <c r="C1163" s="1" t="s">
        <v>2890</v>
      </c>
      <c r="D1163" s="1" t="s">
        <v>3399</v>
      </c>
      <c r="E1163" s="1" t="s">
        <v>40</v>
      </c>
      <c r="F1163" s="1" t="s">
        <v>20</v>
      </c>
      <c r="G1163" s="1" t="s">
        <v>22</v>
      </c>
      <c r="H1163" s="1" t="s">
        <v>22</v>
      </c>
      <c r="I1163" s="1" t="s">
        <v>26</v>
      </c>
      <c r="J1163" s="1" t="s">
        <v>22</v>
      </c>
      <c r="K1163" s="1" t="s">
        <v>22</v>
      </c>
      <c r="L1163" s="1" t="s">
        <v>21</v>
      </c>
      <c r="M1163" s="1" t="s">
        <v>22</v>
      </c>
      <c r="N1163" s="1" t="s">
        <v>23</v>
      </c>
      <c r="O1163" s="1" t="s">
        <v>24</v>
      </c>
      <c r="P1163" s="1" t="s">
        <v>26</v>
      </c>
      <c r="Q1163" s="1" t="s">
        <v>34</v>
      </c>
      <c r="R1163" s="1" t="s">
        <v>26</v>
      </c>
      <c r="T1163" s="1" t="s">
        <v>29</v>
      </c>
      <c r="U1163" s="1" t="s">
        <v>24</v>
      </c>
      <c r="V1163" s="1" t="s">
        <v>41</v>
      </c>
      <c r="W1163" s="1" t="s">
        <v>30</v>
      </c>
    </row>
    <row r="1164" spans="1:23" x14ac:dyDescent="0.2">
      <c r="A1164" s="2" t="str">
        <f>"573.14039"</f>
        <v>573.14039</v>
      </c>
      <c r="B1164" s="1" t="s">
        <v>4562</v>
      </c>
      <c r="C1164" s="1" t="s">
        <v>2891</v>
      </c>
      <c r="D1164" s="1" t="s">
        <v>3399</v>
      </c>
      <c r="E1164" s="1" t="s">
        <v>40</v>
      </c>
      <c r="F1164" s="1" t="s">
        <v>20</v>
      </c>
      <c r="G1164" s="1" t="s">
        <v>22</v>
      </c>
      <c r="H1164" s="1" t="s">
        <v>22</v>
      </c>
      <c r="I1164" s="1" t="s">
        <v>26</v>
      </c>
      <c r="J1164" s="1" t="s">
        <v>22</v>
      </c>
      <c r="K1164" s="1" t="s">
        <v>22</v>
      </c>
      <c r="L1164" s="1" t="s">
        <v>21</v>
      </c>
      <c r="M1164" s="1" t="s">
        <v>22</v>
      </c>
      <c r="N1164" s="1" t="s">
        <v>23</v>
      </c>
      <c r="O1164" s="1" t="s">
        <v>24</v>
      </c>
      <c r="P1164" s="1" t="s">
        <v>26</v>
      </c>
      <c r="Q1164" s="1" t="s">
        <v>34</v>
      </c>
      <c r="R1164" s="1" t="s">
        <v>26</v>
      </c>
      <c r="T1164" s="1" t="s">
        <v>29</v>
      </c>
      <c r="U1164" s="1" t="s">
        <v>24</v>
      </c>
      <c r="V1164" s="1" t="s">
        <v>41</v>
      </c>
      <c r="W1164" s="1" t="s">
        <v>30</v>
      </c>
    </row>
    <row r="1165" spans="1:23" x14ac:dyDescent="0.2">
      <c r="A1165" s="2" t="str">
        <f>"573.14040"</f>
        <v>573.14040</v>
      </c>
      <c r="B1165" s="1" t="s">
        <v>4563</v>
      </c>
      <c r="C1165" s="1" t="s">
        <v>2892</v>
      </c>
      <c r="D1165" s="1" t="s">
        <v>3399</v>
      </c>
      <c r="E1165" s="1" t="s">
        <v>18510</v>
      </c>
      <c r="F1165" s="1" t="s">
        <v>20</v>
      </c>
      <c r="H1165" s="1" t="s">
        <v>22</v>
      </c>
      <c r="I1165" s="1" t="s">
        <v>18506</v>
      </c>
      <c r="J1165" s="1" t="s">
        <v>22</v>
      </c>
      <c r="K1165" s="1" t="s">
        <v>22</v>
      </c>
      <c r="L1165" s="1" t="s">
        <v>21</v>
      </c>
      <c r="M1165" s="1" t="s">
        <v>22</v>
      </c>
      <c r="N1165" s="1" t="s">
        <v>23</v>
      </c>
      <c r="O1165" s="1" t="s">
        <v>41</v>
      </c>
      <c r="P1165" s="1" t="s">
        <v>18502</v>
      </c>
      <c r="Q1165" s="1" t="s">
        <v>34</v>
      </c>
      <c r="R1165" s="1" t="s">
        <v>24</v>
      </c>
      <c r="T1165" s="1" t="s">
        <v>29</v>
      </c>
      <c r="U1165" s="1" t="s">
        <v>24</v>
      </c>
      <c r="V1165" s="1" t="s">
        <v>18502</v>
      </c>
      <c r="W1165" s="1" t="s">
        <v>30</v>
      </c>
    </row>
    <row r="1166" spans="1:23" x14ac:dyDescent="0.2">
      <c r="A1166" s="2" t="str">
        <f>"573.14041"</f>
        <v>573.14041</v>
      </c>
      <c r="B1166" s="1" t="s">
        <v>4564</v>
      </c>
      <c r="C1166" s="1" t="s">
        <v>2893</v>
      </c>
      <c r="D1166" s="1" t="s">
        <v>3399</v>
      </c>
      <c r="E1166" s="1" t="s">
        <v>40</v>
      </c>
      <c r="F1166" s="1" t="s">
        <v>20</v>
      </c>
      <c r="G1166" s="1" t="s">
        <v>22</v>
      </c>
      <c r="H1166" s="1" t="s">
        <v>22</v>
      </c>
      <c r="I1166" s="1" t="s">
        <v>22</v>
      </c>
      <c r="J1166" s="1" t="s">
        <v>18502</v>
      </c>
      <c r="K1166" s="1" t="s">
        <v>22</v>
      </c>
      <c r="L1166" s="1" t="s">
        <v>21</v>
      </c>
      <c r="M1166" s="1" t="s">
        <v>22</v>
      </c>
      <c r="N1166" s="1" t="s">
        <v>23</v>
      </c>
      <c r="O1166" s="1" t="s">
        <v>24</v>
      </c>
      <c r="P1166" s="1" t="s">
        <v>26</v>
      </c>
      <c r="Q1166" s="1" t="s">
        <v>34</v>
      </c>
      <c r="R1166" s="1" t="s">
        <v>26</v>
      </c>
      <c r="S1166" s="1" t="s">
        <v>28</v>
      </c>
      <c r="T1166" s="1" t="s">
        <v>39</v>
      </c>
      <c r="U1166" s="1" t="s">
        <v>24</v>
      </c>
      <c r="V1166" s="1" t="s">
        <v>41</v>
      </c>
      <c r="W1166" s="1" t="s">
        <v>30</v>
      </c>
    </row>
    <row r="1167" spans="1:23" x14ac:dyDescent="0.2">
      <c r="A1167" s="2" t="str">
        <f>"573.14042"</f>
        <v>573.14042</v>
      </c>
      <c r="B1167" s="1" t="s">
        <v>4565</v>
      </c>
      <c r="C1167" s="1" t="s">
        <v>2894</v>
      </c>
      <c r="D1167" s="1" t="s">
        <v>3399</v>
      </c>
      <c r="E1167" s="1" t="s">
        <v>40</v>
      </c>
      <c r="F1167" s="1" t="s">
        <v>20</v>
      </c>
      <c r="G1167" s="1" t="s">
        <v>22</v>
      </c>
      <c r="H1167" s="1" t="s">
        <v>22</v>
      </c>
      <c r="I1167" s="1" t="s">
        <v>18506</v>
      </c>
      <c r="J1167" s="1" t="s">
        <v>22</v>
      </c>
      <c r="K1167" s="1" t="s">
        <v>22</v>
      </c>
      <c r="L1167" s="1" t="s">
        <v>21</v>
      </c>
      <c r="M1167" s="1" t="s">
        <v>22</v>
      </c>
      <c r="N1167" s="1" t="s">
        <v>23</v>
      </c>
      <c r="O1167" s="1" t="s">
        <v>24</v>
      </c>
      <c r="P1167" s="1" t="s">
        <v>26</v>
      </c>
      <c r="Q1167" s="1" t="s">
        <v>34</v>
      </c>
      <c r="R1167" s="1" t="s">
        <v>26</v>
      </c>
      <c r="T1167" s="1" t="s">
        <v>29</v>
      </c>
      <c r="U1167" s="1" t="s">
        <v>24</v>
      </c>
      <c r="V1167" s="1" t="s">
        <v>41</v>
      </c>
      <c r="W1167" s="1" t="s">
        <v>30</v>
      </c>
    </row>
    <row r="1168" spans="1:23" x14ac:dyDescent="0.2">
      <c r="A1168" s="2" t="str">
        <f>"573.14043"</f>
        <v>573.14043</v>
      </c>
      <c r="B1168" s="1" t="s">
        <v>4566</v>
      </c>
      <c r="C1168" s="1" t="s">
        <v>2895</v>
      </c>
      <c r="D1168" s="1" t="s">
        <v>3399</v>
      </c>
      <c r="E1168" s="1" t="s">
        <v>40</v>
      </c>
      <c r="F1168" s="1" t="s">
        <v>20</v>
      </c>
      <c r="G1168" s="1" t="s">
        <v>22</v>
      </c>
      <c r="H1168" s="1" t="s">
        <v>22</v>
      </c>
      <c r="I1168" s="1" t="s">
        <v>22</v>
      </c>
      <c r="J1168" s="1" t="s">
        <v>19</v>
      </c>
      <c r="K1168" s="1" t="s">
        <v>18502</v>
      </c>
      <c r="L1168" s="1" t="s">
        <v>21</v>
      </c>
      <c r="M1168" s="1" t="s">
        <v>22</v>
      </c>
      <c r="N1168" s="1" t="s">
        <v>18505</v>
      </c>
      <c r="O1168" s="1" t="s">
        <v>41</v>
      </c>
      <c r="P1168" s="1" t="s">
        <v>26</v>
      </c>
      <c r="Q1168" s="1" t="s">
        <v>26</v>
      </c>
      <c r="R1168" s="1" t="s">
        <v>26</v>
      </c>
      <c r="S1168" s="1" t="s">
        <v>28</v>
      </c>
      <c r="T1168" s="1" t="s">
        <v>39</v>
      </c>
      <c r="U1168" s="1" t="s">
        <v>24</v>
      </c>
      <c r="V1168" s="1" t="s">
        <v>41</v>
      </c>
      <c r="W1168" s="1" t="s">
        <v>30</v>
      </c>
    </row>
    <row r="1169" spans="1:23" x14ac:dyDescent="0.2">
      <c r="A1169" s="2" t="str">
        <f>"573.14044"</f>
        <v>573.14044</v>
      </c>
      <c r="B1169" s="1" t="s">
        <v>4567</v>
      </c>
      <c r="C1169" s="1" t="s">
        <v>2896</v>
      </c>
      <c r="D1169" s="1" t="s">
        <v>3399</v>
      </c>
      <c r="E1169" s="1" t="s">
        <v>40</v>
      </c>
      <c r="F1169" s="1" t="s">
        <v>20</v>
      </c>
      <c r="G1169" s="1" t="s">
        <v>22</v>
      </c>
      <c r="H1169" s="1" t="s">
        <v>22</v>
      </c>
      <c r="I1169" s="1" t="s">
        <v>22</v>
      </c>
      <c r="J1169" s="1" t="s">
        <v>22</v>
      </c>
      <c r="K1169" s="1" t="s">
        <v>22</v>
      </c>
      <c r="L1169" s="1" t="s">
        <v>21</v>
      </c>
      <c r="M1169" s="1" t="s">
        <v>22</v>
      </c>
      <c r="N1169" s="1" t="s">
        <v>23</v>
      </c>
      <c r="O1169" s="1" t="s">
        <v>24</v>
      </c>
      <c r="P1169" s="1" t="s">
        <v>26</v>
      </c>
      <c r="Q1169" s="1" t="s">
        <v>34</v>
      </c>
      <c r="R1169" s="1" t="s">
        <v>26</v>
      </c>
      <c r="S1169" s="1" t="s">
        <v>28</v>
      </c>
      <c r="T1169" s="1" t="s">
        <v>29</v>
      </c>
      <c r="U1169" s="1" t="s">
        <v>24</v>
      </c>
      <c r="V1169" s="1" t="s">
        <v>41</v>
      </c>
      <c r="W1169" s="1" t="s">
        <v>30</v>
      </c>
    </row>
    <row r="1170" spans="1:23" x14ac:dyDescent="0.2">
      <c r="A1170" s="2" t="str">
        <f>"573.14045"</f>
        <v>573.14045</v>
      </c>
      <c r="B1170" s="1" t="s">
        <v>4568</v>
      </c>
      <c r="C1170" s="1" t="s">
        <v>2897</v>
      </c>
      <c r="D1170" s="1" t="s">
        <v>3399</v>
      </c>
      <c r="E1170" s="1" t="s">
        <v>40</v>
      </c>
      <c r="F1170" s="1" t="s">
        <v>20</v>
      </c>
      <c r="G1170" s="1" t="s">
        <v>22</v>
      </c>
      <c r="H1170" s="1" t="s">
        <v>22</v>
      </c>
      <c r="I1170" s="1" t="s">
        <v>22</v>
      </c>
      <c r="J1170" s="1" t="s">
        <v>19</v>
      </c>
      <c r="K1170" s="1" t="s">
        <v>22</v>
      </c>
      <c r="L1170" s="1" t="s">
        <v>21</v>
      </c>
      <c r="M1170" s="1" t="s">
        <v>22</v>
      </c>
      <c r="N1170" s="1" t="s">
        <v>23</v>
      </c>
      <c r="O1170" s="1" t="s">
        <v>41</v>
      </c>
      <c r="P1170" s="1" t="s">
        <v>26</v>
      </c>
      <c r="Q1170" s="1" t="s">
        <v>34</v>
      </c>
      <c r="R1170" s="1" t="s">
        <v>26</v>
      </c>
      <c r="S1170" s="1" t="s">
        <v>28</v>
      </c>
      <c r="T1170" s="1" t="s">
        <v>37</v>
      </c>
      <c r="U1170" s="1" t="s">
        <v>41</v>
      </c>
      <c r="V1170" s="1" t="s">
        <v>41</v>
      </c>
      <c r="W1170" s="1" t="s">
        <v>30</v>
      </c>
    </row>
    <row r="1171" spans="1:23" x14ac:dyDescent="0.2">
      <c r="A1171" s="2" t="str">
        <f>"573.14046"</f>
        <v>573.14046</v>
      </c>
      <c r="B1171" s="1" t="s">
        <v>4569</v>
      </c>
      <c r="C1171" s="1" t="s">
        <v>2898</v>
      </c>
      <c r="D1171" s="1" t="s">
        <v>3399</v>
      </c>
      <c r="E1171" s="1" t="s">
        <v>40</v>
      </c>
      <c r="F1171" s="1" t="s">
        <v>20</v>
      </c>
      <c r="G1171" s="1" t="s">
        <v>22</v>
      </c>
      <c r="H1171" s="1" t="s">
        <v>22</v>
      </c>
      <c r="I1171" s="1" t="s">
        <v>18506</v>
      </c>
      <c r="J1171" s="1" t="s">
        <v>22</v>
      </c>
      <c r="K1171" s="1" t="s">
        <v>22</v>
      </c>
      <c r="L1171" s="1" t="s">
        <v>21</v>
      </c>
      <c r="M1171" s="1" t="s">
        <v>22</v>
      </c>
      <c r="N1171" s="1" t="s">
        <v>23</v>
      </c>
      <c r="O1171" s="1" t="s">
        <v>41</v>
      </c>
      <c r="P1171" s="1" t="s">
        <v>26</v>
      </c>
      <c r="Q1171" s="1" t="s">
        <v>34</v>
      </c>
      <c r="R1171" s="1" t="s">
        <v>26</v>
      </c>
      <c r="T1171" s="1" t="s">
        <v>29</v>
      </c>
      <c r="U1171" s="1" t="s">
        <v>18506</v>
      </c>
      <c r="V1171" s="1" t="s">
        <v>41</v>
      </c>
      <c r="W1171" s="1" t="s">
        <v>30</v>
      </c>
    </row>
    <row r="1172" spans="1:23" x14ac:dyDescent="0.2">
      <c r="A1172" s="2" t="str">
        <f>"573.14047"</f>
        <v>573.14047</v>
      </c>
      <c r="B1172" s="1" t="s">
        <v>4570</v>
      </c>
      <c r="C1172" s="1" t="s">
        <v>2899</v>
      </c>
      <c r="D1172" s="1" t="s">
        <v>3399</v>
      </c>
      <c r="E1172" s="1" t="s">
        <v>40</v>
      </c>
      <c r="F1172" s="1" t="s">
        <v>20</v>
      </c>
      <c r="G1172" s="1" t="s">
        <v>22</v>
      </c>
      <c r="H1172" s="1" t="s">
        <v>22</v>
      </c>
      <c r="I1172" s="1" t="s">
        <v>22</v>
      </c>
      <c r="J1172" s="1" t="s">
        <v>22</v>
      </c>
      <c r="K1172" s="1" t="s">
        <v>22</v>
      </c>
      <c r="L1172" s="1" t="s">
        <v>21</v>
      </c>
      <c r="M1172" s="1" t="s">
        <v>22</v>
      </c>
      <c r="N1172" s="1" t="s">
        <v>31</v>
      </c>
      <c r="O1172" s="1" t="s">
        <v>41</v>
      </c>
      <c r="P1172" s="1" t="s">
        <v>26</v>
      </c>
      <c r="Q1172" s="1" t="s">
        <v>26</v>
      </c>
      <c r="R1172" s="1" t="s">
        <v>26</v>
      </c>
      <c r="S1172" s="1" t="s">
        <v>28</v>
      </c>
      <c r="T1172" s="1" t="s">
        <v>29</v>
      </c>
      <c r="U1172" s="1" t="s">
        <v>18502</v>
      </c>
      <c r="V1172" s="1" t="s">
        <v>41</v>
      </c>
      <c r="W1172" s="1" t="s">
        <v>18519</v>
      </c>
    </row>
    <row r="1173" spans="1:23" x14ac:dyDescent="0.2">
      <c r="A1173" s="2" t="str">
        <f>"573.14048"</f>
        <v>573.14048</v>
      </c>
      <c r="B1173" s="1" t="s">
        <v>4571</v>
      </c>
      <c r="C1173" s="1" t="s">
        <v>2900</v>
      </c>
      <c r="D1173" s="1" t="s">
        <v>3399</v>
      </c>
      <c r="E1173" s="1" t="s">
        <v>40</v>
      </c>
      <c r="F1173" s="1" t="s">
        <v>20</v>
      </c>
      <c r="G1173" s="1" t="s">
        <v>22</v>
      </c>
      <c r="H1173" s="1" t="s">
        <v>22</v>
      </c>
      <c r="I1173" s="1" t="s">
        <v>22</v>
      </c>
      <c r="J1173" s="1" t="s">
        <v>22</v>
      </c>
      <c r="K1173" s="1" t="s">
        <v>22</v>
      </c>
      <c r="L1173" s="1" t="s">
        <v>21</v>
      </c>
      <c r="M1173" s="1" t="s">
        <v>22</v>
      </c>
      <c r="N1173" s="1" t="s">
        <v>23</v>
      </c>
      <c r="O1173" s="1" t="s">
        <v>24</v>
      </c>
      <c r="P1173" s="1" t="s">
        <v>26</v>
      </c>
      <c r="Q1173" s="1" t="s">
        <v>34</v>
      </c>
      <c r="R1173" s="1" t="s">
        <v>18505</v>
      </c>
      <c r="S1173" s="1" t="s">
        <v>28</v>
      </c>
      <c r="T1173" s="1" t="s">
        <v>29</v>
      </c>
      <c r="U1173" s="1" t="s">
        <v>24</v>
      </c>
      <c r="V1173" s="1" t="s">
        <v>41</v>
      </c>
      <c r="W1173" s="1" t="s">
        <v>30</v>
      </c>
    </row>
    <row r="1174" spans="1:23" x14ac:dyDescent="0.2">
      <c r="A1174" s="2" t="str">
        <f>"573.14049"</f>
        <v>573.14049</v>
      </c>
      <c r="B1174" s="1" t="s">
        <v>4572</v>
      </c>
      <c r="C1174" s="1" t="s">
        <v>2901</v>
      </c>
      <c r="D1174" s="1" t="s">
        <v>3399</v>
      </c>
      <c r="E1174" s="1" t="s">
        <v>18509</v>
      </c>
      <c r="F1174" s="1" t="s">
        <v>20</v>
      </c>
      <c r="G1174" s="1" t="s">
        <v>22</v>
      </c>
      <c r="H1174" s="1" t="s">
        <v>22</v>
      </c>
      <c r="I1174" s="1" t="s">
        <v>22</v>
      </c>
      <c r="J1174" s="1" t="s">
        <v>22</v>
      </c>
      <c r="K1174" s="1" t="s">
        <v>22</v>
      </c>
      <c r="L1174" s="1" t="s">
        <v>21</v>
      </c>
      <c r="M1174" s="1" t="s">
        <v>22</v>
      </c>
      <c r="N1174" s="1" t="s">
        <v>23</v>
      </c>
      <c r="O1174" s="1" t="s">
        <v>24</v>
      </c>
      <c r="P1174" s="1" t="s">
        <v>26</v>
      </c>
      <c r="Q1174" s="1" t="s">
        <v>34</v>
      </c>
      <c r="R1174" s="1" t="s">
        <v>26</v>
      </c>
      <c r="T1174" s="1" t="s">
        <v>29</v>
      </c>
      <c r="U1174" s="1" t="s">
        <v>18502</v>
      </c>
      <c r="V1174" s="1" t="s">
        <v>24</v>
      </c>
      <c r="W1174" s="1" t="s">
        <v>30</v>
      </c>
    </row>
    <row r="1175" spans="1:23" x14ac:dyDescent="0.2">
      <c r="A1175" s="2" t="str">
        <f>"573.14050"</f>
        <v>573.14050</v>
      </c>
      <c r="B1175" s="1" t="s">
        <v>4573</v>
      </c>
      <c r="C1175" s="1" t="s">
        <v>2902</v>
      </c>
      <c r="D1175" s="1" t="s">
        <v>3399</v>
      </c>
      <c r="E1175" s="1" t="s">
        <v>18509</v>
      </c>
      <c r="F1175" s="1" t="s">
        <v>20</v>
      </c>
      <c r="G1175" s="1" t="s">
        <v>22</v>
      </c>
      <c r="H1175" s="1" t="s">
        <v>22</v>
      </c>
      <c r="I1175" s="1" t="s">
        <v>18510</v>
      </c>
      <c r="J1175" s="1" t="s">
        <v>22</v>
      </c>
      <c r="K1175" s="1" t="s">
        <v>22</v>
      </c>
      <c r="L1175" s="1" t="s">
        <v>21</v>
      </c>
      <c r="M1175" s="1" t="s">
        <v>22</v>
      </c>
      <c r="N1175" s="1" t="s">
        <v>23</v>
      </c>
      <c r="O1175" s="1" t="s">
        <v>18506</v>
      </c>
      <c r="P1175" s="1" t="s">
        <v>18502</v>
      </c>
      <c r="Q1175" s="1" t="s">
        <v>34</v>
      </c>
      <c r="R1175" s="1" t="s">
        <v>24</v>
      </c>
      <c r="T1175" s="1" t="s">
        <v>29</v>
      </c>
      <c r="U1175" s="1" t="s">
        <v>18506</v>
      </c>
      <c r="V1175" s="1" t="s">
        <v>24</v>
      </c>
      <c r="W1175" s="1" t="s">
        <v>30</v>
      </c>
    </row>
    <row r="1176" spans="1:23" x14ac:dyDescent="0.2">
      <c r="A1176" s="2" t="str">
        <f>"573.14051"</f>
        <v>573.14051</v>
      </c>
      <c r="B1176" s="1" t="s">
        <v>4574</v>
      </c>
      <c r="C1176" s="1" t="s">
        <v>2903</v>
      </c>
      <c r="D1176" s="1" t="s">
        <v>3399</v>
      </c>
      <c r="E1176" s="1" t="s">
        <v>40</v>
      </c>
      <c r="F1176" s="1" t="s">
        <v>20</v>
      </c>
      <c r="G1176" s="1" t="s">
        <v>22</v>
      </c>
      <c r="H1176" s="1" t="s">
        <v>22</v>
      </c>
      <c r="I1176" s="1" t="s">
        <v>22</v>
      </c>
      <c r="J1176" s="1" t="s">
        <v>22</v>
      </c>
      <c r="K1176" s="1" t="s">
        <v>22</v>
      </c>
      <c r="L1176" s="1" t="s">
        <v>21</v>
      </c>
      <c r="M1176" s="1" t="s">
        <v>22</v>
      </c>
      <c r="N1176" s="1" t="s">
        <v>23</v>
      </c>
      <c r="O1176" s="1" t="s">
        <v>41</v>
      </c>
      <c r="P1176" s="1" t="s">
        <v>26</v>
      </c>
      <c r="Q1176" s="1" t="s">
        <v>34</v>
      </c>
      <c r="R1176" s="1" t="s">
        <v>26</v>
      </c>
      <c r="T1176" s="1" t="s">
        <v>37</v>
      </c>
      <c r="U1176" s="1" t="s">
        <v>24</v>
      </c>
      <c r="V1176" s="1" t="s">
        <v>18502</v>
      </c>
      <c r="W1176" s="1" t="s">
        <v>30</v>
      </c>
    </row>
    <row r="1177" spans="1:23" x14ac:dyDescent="0.2">
      <c r="A1177" s="2" t="str">
        <f>"573.14052"</f>
        <v>573.14052</v>
      </c>
      <c r="B1177" s="1" t="s">
        <v>4575</v>
      </c>
      <c r="C1177" s="1" t="s">
        <v>2904</v>
      </c>
      <c r="D1177" s="1" t="s">
        <v>3399</v>
      </c>
      <c r="E1177" s="1" t="s">
        <v>18509</v>
      </c>
      <c r="F1177" s="1" t="s">
        <v>20</v>
      </c>
      <c r="G1177" s="1" t="s">
        <v>22</v>
      </c>
      <c r="H1177" s="1" t="s">
        <v>22</v>
      </c>
      <c r="I1177" s="1" t="s">
        <v>22</v>
      </c>
      <c r="J1177" s="1" t="s">
        <v>22</v>
      </c>
      <c r="K1177" s="1" t="s">
        <v>22</v>
      </c>
      <c r="L1177" s="1" t="s">
        <v>21</v>
      </c>
      <c r="M1177" s="1" t="s">
        <v>22</v>
      </c>
      <c r="N1177" s="1" t="s">
        <v>23</v>
      </c>
      <c r="O1177" s="1" t="s">
        <v>18506</v>
      </c>
      <c r="P1177" s="1" t="s">
        <v>18502</v>
      </c>
      <c r="Q1177" s="1" t="s">
        <v>34</v>
      </c>
      <c r="R1177" s="1" t="s">
        <v>18502</v>
      </c>
      <c r="T1177" s="1" t="s">
        <v>29</v>
      </c>
      <c r="U1177" s="1" t="s">
        <v>41</v>
      </c>
      <c r="V1177" s="1" t="s">
        <v>24</v>
      </c>
      <c r="W1177" s="1" t="s">
        <v>30</v>
      </c>
    </row>
    <row r="1178" spans="1:23" x14ac:dyDescent="0.2">
      <c r="A1178" s="2" t="str">
        <f>"573.14053"</f>
        <v>573.14053</v>
      </c>
      <c r="B1178" s="1" t="s">
        <v>4576</v>
      </c>
      <c r="C1178" s="1" t="s">
        <v>2905</v>
      </c>
      <c r="D1178" s="1" t="s">
        <v>3399</v>
      </c>
      <c r="E1178" s="1" t="s">
        <v>18509</v>
      </c>
      <c r="F1178" s="1" t="s">
        <v>20</v>
      </c>
      <c r="G1178" s="1" t="s">
        <v>22</v>
      </c>
      <c r="H1178" s="1" t="s">
        <v>22</v>
      </c>
      <c r="I1178" s="1" t="s">
        <v>18510</v>
      </c>
      <c r="J1178" s="1" t="s">
        <v>22</v>
      </c>
      <c r="K1178" s="1" t="s">
        <v>22</v>
      </c>
      <c r="L1178" s="1" t="s">
        <v>21</v>
      </c>
      <c r="M1178" s="1" t="s">
        <v>22</v>
      </c>
      <c r="N1178" s="1" t="s">
        <v>23</v>
      </c>
      <c r="O1178" s="1" t="s">
        <v>18506</v>
      </c>
      <c r="P1178" s="1" t="s">
        <v>18502</v>
      </c>
      <c r="Q1178" s="1" t="s">
        <v>34</v>
      </c>
      <c r="R1178" s="1" t="s">
        <v>18505</v>
      </c>
      <c r="T1178" s="1" t="s">
        <v>29</v>
      </c>
      <c r="U1178" s="1" t="s">
        <v>18506</v>
      </c>
      <c r="V1178" s="1" t="s">
        <v>24</v>
      </c>
      <c r="W1178" s="1" t="s">
        <v>30</v>
      </c>
    </row>
    <row r="1179" spans="1:23" x14ac:dyDescent="0.2">
      <c r="A1179" s="2" t="str">
        <f>"573.14054"</f>
        <v>573.14054</v>
      </c>
      <c r="B1179" s="1" t="s">
        <v>4577</v>
      </c>
      <c r="C1179" s="1" t="s">
        <v>2906</v>
      </c>
      <c r="D1179" s="1" t="s">
        <v>3399</v>
      </c>
      <c r="E1179" s="1" t="s">
        <v>18510</v>
      </c>
      <c r="F1179" s="1" t="s">
        <v>20</v>
      </c>
      <c r="G1179" s="1" t="s">
        <v>22</v>
      </c>
      <c r="H1179" s="1" t="s">
        <v>22</v>
      </c>
      <c r="J1179" s="1" t="s">
        <v>18502</v>
      </c>
      <c r="K1179" s="1" t="s">
        <v>22</v>
      </c>
      <c r="L1179" s="1" t="s">
        <v>21</v>
      </c>
      <c r="M1179" s="1" t="s">
        <v>22</v>
      </c>
      <c r="N1179" s="1" t="s">
        <v>23</v>
      </c>
      <c r="O1179" s="1" t="s">
        <v>24</v>
      </c>
      <c r="P1179" s="1" t="s">
        <v>26</v>
      </c>
      <c r="Q1179" s="1" t="s">
        <v>34</v>
      </c>
      <c r="R1179" s="1" t="s">
        <v>26</v>
      </c>
      <c r="T1179" s="1" t="s">
        <v>29</v>
      </c>
      <c r="U1179" s="1" t="s">
        <v>24</v>
      </c>
      <c r="V1179" s="1" t="s">
        <v>24</v>
      </c>
      <c r="W1179" s="1" t="s">
        <v>30</v>
      </c>
    </row>
    <row r="1180" spans="1:23" x14ac:dyDescent="0.2">
      <c r="A1180" s="2" t="str">
        <f>"573.14055"</f>
        <v>573.14055</v>
      </c>
      <c r="B1180" s="1" t="s">
        <v>4578</v>
      </c>
      <c r="C1180" s="1" t="s">
        <v>2907</v>
      </c>
      <c r="D1180" s="1" t="s">
        <v>3399</v>
      </c>
      <c r="E1180" s="1" t="s">
        <v>40</v>
      </c>
      <c r="F1180" s="1" t="s">
        <v>20</v>
      </c>
      <c r="G1180" s="1" t="s">
        <v>22</v>
      </c>
      <c r="H1180" s="1" t="s">
        <v>22</v>
      </c>
      <c r="I1180" s="1" t="s">
        <v>26</v>
      </c>
      <c r="J1180" s="1" t="s">
        <v>19</v>
      </c>
      <c r="K1180" s="1" t="s">
        <v>22</v>
      </c>
      <c r="L1180" s="1" t="s">
        <v>21</v>
      </c>
      <c r="M1180" s="1" t="s">
        <v>22</v>
      </c>
      <c r="N1180" s="1" t="s">
        <v>23</v>
      </c>
      <c r="O1180" s="1" t="s">
        <v>41</v>
      </c>
      <c r="P1180" s="1" t="s">
        <v>26</v>
      </c>
      <c r="Q1180" s="1" t="s">
        <v>34</v>
      </c>
      <c r="R1180" s="1" t="s">
        <v>26</v>
      </c>
      <c r="T1180" s="1" t="s">
        <v>18515</v>
      </c>
      <c r="U1180" s="1" t="s">
        <v>41</v>
      </c>
      <c r="V1180" s="1" t="s">
        <v>41</v>
      </c>
      <c r="W1180" s="1" t="s">
        <v>42</v>
      </c>
    </row>
    <row r="1181" spans="1:23" x14ac:dyDescent="0.2">
      <c r="A1181" s="2" t="str">
        <f>"573.14056"</f>
        <v>573.14056</v>
      </c>
      <c r="B1181" s="1" t="s">
        <v>4579</v>
      </c>
      <c r="C1181" s="1" t="s">
        <v>2908</v>
      </c>
      <c r="D1181" s="1" t="s">
        <v>3399</v>
      </c>
      <c r="E1181" s="1" t="s">
        <v>40</v>
      </c>
      <c r="F1181" s="1" t="s">
        <v>20</v>
      </c>
      <c r="G1181" s="1" t="s">
        <v>22</v>
      </c>
      <c r="H1181" s="1" t="s">
        <v>22</v>
      </c>
      <c r="I1181" s="1" t="s">
        <v>18506</v>
      </c>
      <c r="J1181" s="1" t="s">
        <v>22</v>
      </c>
      <c r="K1181" s="1" t="s">
        <v>22</v>
      </c>
      <c r="L1181" s="1" t="s">
        <v>21</v>
      </c>
      <c r="M1181" s="1" t="s">
        <v>22</v>
      </c>
      <c r="N1181" s="1" t="s">
        <v>23</v>
      </c>
      <c r="O1181" s="1" t="s">
        <v>24</v>
      </c>
      <c r="P1181" s="1" t="s">
        <v>24</v>
      </c>
      <c r="Q1181" s="1" t="s">
        <v>34</v>
      </c>
      <c r="R1181" s="1" t="s">
        <v>24</v>
      </c>
      <c r="T1181" s="1" t="s">
        <v>29</v>
      </c>
      <c r="U1181" s="1" t="s">
        <v>41</v>
      </c>
      <c r="V1181" s="1" t="s">
        <v>41</v>
      </c>
      <c r="W1181" s="1" t="s">
        <v>30</v>
      </c>
    </row>
    <row r="1182" spans="1:23" x14ac:dyDescent="0.2">
      <c r="A1182" s="2" t="str">
        <f>"573.14057"</f>
        <v>573.14057</v>
      </c>
      <c r="B1182" s="1" t="s">
        <v>4580</v>
      </c>
      <c r="C1182" s="1" t="s">
        <v>2909</v>
      </c>
      <c r="D1182" s="1" t="s">
        <v>3399</v>
      </c>
      <c r="E1182" s="1" t="s">
        <v>40</v>
      </c>
      <c r="F1182" s="1" t="s">
        <v>20</v>
      </c>
      <c r="G1182" s="1" t="s">
        <v>22</v>
      </c>
      <c r="H1182" s="1" t="s">
        <v>22</v>
      </c>
      <c r="I1182" s="1" t="s">
        <v>22</v>
      </c>
      <c r="J1182" s="1" t="s">
        <v>18510</v>
      </c>
      <c r="K1182" s="1" t="s">
        <v>22</v>
      </c>
      <c r="L1182" s="1" t="s">
        <v>21</v>
      </c>
      <c r="M1182" s="1" t="s">
        <v>22</v>
      </c>
      <c r="N1182" s="1" t="s">
        <v>23</v>
      </c>
      <c r="O1182" s="1" t="s">
        <v>24</v>
      </c>
      <c r="P1182" s="1" t="s">
        <v>26</v>
      </c>
      <c r="Q1182" s="1" t="s">
        <v>34</v>
      </c>
      <c r="R1182" s="1" t="s">
        <v>26</v>
      </c>
      <c r="T1182" s="1" t="s">
        <v>29</v>
      </c>
      <c r="U1182" s="1" t="s">
        <v>24</v>
      </c>
      <c r="V1182" s="1" t="s">
        <v>24</v>
      </c>
      <c r="W1182" s="1" t="s">
        <v>30</v>
      </c>
    </row>
    <row r="1183" spans="1:23" x14ac:dyDescent="0.2">
      <c r="A1183" s="2" t="str">
        <f>"573.14058"</f>
        <v>573.14058</v>
      </c>
      <c r="B1183" s="1" t="s">
        <v>4581</v>
      </c>
      <c r="C1183" s="1" t="s">
        <v>2910</v>
      </c>
      <c r="D1183" s="1" t="s">
        <v>3399</v>
      </c>
      <c r="E1183" s="1" t="s">
        <v>21</v>
      </c>
      <c r="F1183" s="1" t="s">
        <v>20</v>
      </c>
      <c r="G1183" s="1" t="s">
        <v>22</v>
      </c>
      <c r="H1183" s="1" t="s">
        <v>22</v>
      </c>
      <c r="I1183" s="1" t="s">
        <v>22</v>
      </c>
      <c r="J1183" s="1" t="s">
        <v>22</v>
      </c>
      <c r="K1183" s="1" t="s">
        <v>22</v>
      </c>
      <c r="L1183" s="1" t="s">
        <v>21</v>
      </c>
      <c r="M1183" s="1" t="s">
        <v>22</v>
      </c>
      <c r="N1183" s="1" t="s">
        <v>23</v>
      </c>
      <c r="O1183" s="1" t="s">
        <v>18502</v>
      </c>
      <c r="P1183" s="1" t="s">
        <v>24</v>
      </c>
      <c r="Q1183" s="1" t="s">
        <v>34</v>
      </c>
      <c r="R1183" s="1" t="s">
        <v>24</v>
      </c>
      <c r="T1183" s="1" t="s">
        <v>29</v>
      </c>
      <c r="U1183" s="1" t="s">
        <v>18506</v>
      </c>
      <c r="V1183" s="1" t="s">
        <v>24</v>
      </c>
      <c r="W1183" s="1" t="s">
        <v>30</v>
      </c>
    </row>
    <row r="1184" spans="1:23" x14ac:dyDescent="0.2">
      <c r="A1184" s="2" t="str">
        <f>"573.14059"</f>
        <v>573.14059</v>
      </c>
      <c r="B1184" s="1" t="s">
        <v>4582</v>
      </c>
      <c r="C1184" s="1" t="s">
        <v>2911</v>
      </c>
      <c r="D1184" s="1" t="s">
        <v>3399</v>
      </c>
      <c r="E1184" s="1" t="s">
        <v>40</v>
      </c>
      <c r="F1184" s="1" t="s">
        <v>36</v>
      </c>
      <c r="G1184" s="1" t="s">
        <v>22</v>
      </c>
      <c r="H1184" s="1" t="s">
        <v>22</v>
      </c>
      <c r="I1184" s="1" t="s">
        <v>22</v>
      </c>
      <c r="J1184" s="1" t="s">
        <v>18502</v>
      </c>
      <c r="K1184" s="1" t="s">
        <v>22</v>
      </c>
      <c r="L1184" s="1" t="s">
        <v>21</v>
      </c>
      <c r="M1184" s="1" t="s">
        <v>22</v>
      </c>
      <c r="N1184" s="1" t="s">
        <v>31</v>
      </c>
      <c r="O1184" s="1" t="s">
        <v>41</v>
      </c>
      <c r="P1184" s="1" t="s">
        <v>26</v>
      </c>
      <c r="Q1184" s="1" t="s">
        <v>26</v>
      </c>
      <c r="R1184" s="1" t="s">
        <v>26</v>
      </c>
      <c r="S1184" s="1" t="s">
        <v>18508</v>
      </c>
      <c r="T1184" s="1" t="s">
        <v>18516</v>
      </c>
      <c r="U1184" s="1" t="s">
        <v>18506</v>
      </c>
      <c r="V1184" s="1" t="s">
        <v>41</v>
      </c>
      <c r="W1184" s="1" t="s">
        <v>42</v>
      </c>
    </row>
    <row r="1185" spans="1:23" x14ac:dyDescent="0.2">
      <c r="A1185" s="2" t="str">
        <f>"573.14060"</f>
        <v>573.14060</v>
      </c>
      <c r="B1185" s="1" t="s">
        <v>4583</v>
      </c>
      <c r="C1185" s="1" t="s">
        <v>2912</v>
      </c>
      <c r="D1185" s="1" t="s">
        <v>3399</v>
      </c>
      <c r="E1185" s="1" t="s">
        <v>21</v>
      </c>
      <c r="F1185" s="1" t="s">
        <v>20</v>
      </c>
      <c r="G1185" s="1" t="s">
        <v>22</v>
      </c>
      <c r="H1185" s="1" t="s">
        <v>22</v>
      </c>
      <c r="I1185" s="1" t="s">
        <v>22</v>
      </c>
      <c r="J1185" s="1" t="s">
        <v>22</v>
      </c>
      <c r="K1185" s="1" t="s">
        <v>22</v>
      </c>
      <c r="L1185" s="1" t="s">
        <v>21</v>
      </c>
      <c r="M1185" s="1" t="s">
        <v>22</v>
      </c>
      <c r="N1185" s="1" t="s">
        <v>23</v>
      </c>
      <c r="O1185" s="1" t="s">
        <v>18506</v>
      </c>
      <c r="P1185" s="1" t="s">
        <v>24</v>
      </c>
      <c r="Q1185" s="1" t="s">
        <v>34</v>
      </c>
      <c r="R1185" s="1" t="s">
        <v>24</v>
      </c>
      <c r="T1185" s="1" t="s">
        <v>29</v>
      </c>
      <c r="U1185" s="1" t="s">
        <v>18506</v>
      </c>
      <c r="V1185" s="1" t="s">
        <v>24</v>
      </c>
      <c r="W1185" s="1" t="s">
        <v>30</v>
      </c>
    </row>
    <row r="1186" spans="1:23" x14ac:dyDescent="0.2">
      <c r="A1186" s="2" t="str">
        <f>"573.14061"</f>
        <v>573.14061</v>
      </c>
      <c r="B1186" s="1" t="s">
        <v>4584</v>
      </c>
      <c r="C1186" s="1" t="s">
        <v>2913</v>
      </c>
      <c r="D1186" s="1" t="s">
        <v>3399</v>
      </c>
      <c r="E1186" s="1" t="s">
        <v>40</v>
      </c>
      <c r="F1186" s="1" t="s">
        <v>20</v>
      </c>
      <c r="G1186" s="1" t="s">
        <v>22</v>
      </c>
      <c r="H1186" s="1" t="s">
        <v>22</v>
      </c>
      <c r="I1186" s="1" t="s">
        <v>22</v>
      </c>
      <c r="J1186" s="1" t="s">
        <v>22</v>
      </c>
      <c r="K1186" s="1" t="s">
        <v>22</v>
      </c>
      <c r="L1186" s="1" t="s">
        <v>21</v>
      </c>
      <c r="M1186" s="1" t="s">
        <v>22</v>
      </c>
      <c r="N1186" s="1" t="s">
        <v>23</v>
      </c>
      <c r="O1186" s="1" t="s">
        <v>41</v>
      </c>
      <c r="P1186" s="1" t="s">
        <v>24</v>
      </c>
      <c r="Q1186" s="1" t="s">
        <v>34</v>
      </c>
      <c r="R1186" s="1" t="s">
        <v>24</v>
      </c>
      <c r="S1186" s="1" t="s">
        <v>28</v>
      </c>
      <c r="T1186" s="1" t="s">
        <v>29</v>
      </c>
      <c r="U1186" s="1" t="s">
        <v>18502</v>
      </c>
      <c r="V1186" s="1" t="s">
        <v>41</v>
      </c>
      <c r="W1186" s="1" t="s">
        <v>30</v>
      </c>
    </row>
    <row r="1187" spans="1:23" x14ac:dyDescent="0.2">
      <c r="A1187" s="2" t="str">
        <f>"573.14062"</f>
        <v>573.14062</v>
      </c>
      <c r="B1187" s="1" t="s">
        <v>4585</v>
      </c>
      <c r="C1187" s="1" t="s">
        <v>2914</v>
      </c>
      <c r="D1187" s="1" t="s">
        <v>3399</v>
      </c>
      <c r="E1187" s="1" t="s">
        <v>40</v>
      </c>
      <c r="F1187" s="1" t="s">
        <v>20</v>
      </c>
      <c r="G1187" s="1" t="s">
        <v>22</v>
      </c>
      <c r="H1187" s="1" t="s">
        <v>22</v>
      </c>
      <c r="I1187" s="1" t="s">
        <v>22</v>
      </c>
      <c r="J1187" s="1" t="s">
        <v>18502</v>
      </c>
      <c r="K1187" s="1" t="s">
        <v>22</v>
      </c>
      <c r="L1187" s="1" t="s">
        <v>21</v>
      </c>
      <c r="M1187" s="1" t="s">
        <v>22</v>
      </c>
      <c r="N1187" s="1" t="s">
        <v>23</v>
      </c>
      <c r="O1187" s="1" t="s">
        <v>24</v>
      </c>
      <c r="P1187" s="1" t="s">
        <v>26</v>
      </c>
      <c r="Q1187" s="1" t="s">
        <v>34</v>
      </c>
      <c r="R1187" s="1" t="s">
        <v>26</v>
      </c>
      <c r="S1187" s="1" t="s">
        <v>28</v>
      </c>
      <c r="T1187" s="1" t="s">
        <v>29</v>
      </c>
      <c r="U1187" s="1" t="s">
        <v>18506</v>
      </c>
      <c r="V1187" s="1" t="s">
        <v>41</v>
      </c>
      <c r="W1187" s="1" t="s">
        <v>30</v>
      </c>
    </row>
    <row r="1188" spans="1:23" x14ac:dyDescent="0.2">
      <c r="A1188" s="2" t="str">
        <f>"573.14063"</f>
        <v>573.14063</v>
      </c>
      <c r="B1188" s="1" t="s">
        <v>4586</v>
      </c>
      <c r="C1188" s="1" t="s">
        <v>2915</v>
      </c>
      <c r="D1188" s="1" t="s">
        <v>3399</v>
      </c>
      <c r="E1188" s="1" t="s">
        <v>40</v>
      </c>
      <c r="F1188" s="1" t="s">
        <v>20</v>
      </c>
      <c r="G1188" s="1" t="s">
        <v>22</v>
      </c>
      <c r="H1188" s="1" t="s">
        <v>22</v>
      </c>
      <c r="I1188" s="1" t="s">
        <v>18506</v>
      </c>
      <c r="J1188" s="1" t="s">
        <v>19</v>
      </c>
      <c r="K1188" s="1" t="s">
        <v>18502</v>
      </c>
      <c r="L1188" s="1" t="s">
        <v>21</v>
      </c>
      <c r="M1188" s="1" t="s">
        <v>22</v>
      </c>
      <c r="N1188" s="1" t="s">
        <v>23</v>
      </c>
      <c r="O1188" s="1" t="s">
        <v>24</v>
      </c>
      <c r="P1188" s="1" t="s">
        <v>26</v>
      </c>
      <c r="Q1188" s="1" t="s">
        <v>34</v>
      </c>
      <c r="R1188" s="1" t="s">
        <v>26</v>
      </c>
      <c r="S1188" s="1" t="s">
        <v>18508</v>
      </c>
      <c r="T1188" s="1" t="s">
        <v>29</v>
      </c>
      <c r="U1188" s="1" t="s">
        <v>24</v>
      </c>
      <c r="V1188" s="1" t="s">
        <v>24</v>
      </c>
      <c r="W1188" s="1" t="s">
        <v>30</v>
      </c>
    </row>
    <row r="1189" spans="1:23" x14ac:dyDescent="0.2">
      <c r="A1189" s="2" t="str">
        <f>"573.14064"</f>
        <v>573.14064</v>
      </c>
      <c r="B1189" s="1" t="s">
        <v>4587</v>
      </c>
      <c r="C1189" s="1" t="s">
        <v>2916</v>
      </c>
      <c r="D1189" s="1" t="s">
        <v>3399</v>
      </c>
      <c r="E1189" s="1" t="s">
        <v>40</v>
      </c>
      <c r="F1189" s="1" t="s">
        <v>20</v>
      </c>
      <c r="G1189" s="1" t="s">
        <v>41</v>
      </c>
      <c r="H1189" s="1" t="s">
        <v>22</v>
      </c>
      <c r="I1189" s="1" t="s">
        <v>26</v>
      </c>
      <c r="J1189" s="1" t="s">
        <v>18510</v>
      </c>
      <c r="K1189" s="1" t="s">
        <v>18502</v>
      </c>
      <c r="L1189" s="1" t="s">
        <v>41</v>
      </c>
      <c r="M1189" s="1" t="s">
        <v>18510</v>
      </c>
      <c r="N1189" s="1" t="s">
        <v>23</v>
      </c>
      <c r="O1189" s="1" t="s">
        <v>41</v>
      </c>
      <c r="P1189" s="1" t="s">
        <v>26</v>
      </c>
      <c r="Q1189" s="1" t="s">
        <v>18506</v>
      </c>
      <c r="R1189" s="1" t="s">
        <v>26</v>
      </c>
      <c r="T1189" s="1" t="s">
        <v>29</v>
      </c>
      <c r="U1189" s="1" t="s">
        <v>18506</v>
      </c>
      <c r="V1189" s="1" t="s">
        <v>41</v>
      </c>
      <c r="W1189" s="1" t="s">
        <v>30</v>
      </c>
    </row>
    <row r="1190" spans="1:23" x14ac:dyDescent="0.2">
      <c r="A1190" s="2" t="str">
        <f>"573.14065"</f>
        <v>573.14065</v>
      </c>
      <c r="B1190" s="1" t="s">
        <v>4588</v>
      </c>
      <c r="C1190" s="1" t="s">
        <v>2917</v>
      </c>
      <c r="D1190" s="1" t="s">
        <v>3399</v>
      </c>
      <c r="E1190" s="1" t="s">
        <v>40</v>
      </c>
      <c r="F1190" s="1" t="s">
        <v>20</v>
      </c>
      <c r="G1190" s="1" t="s">
        <v>22</v>
      </c>
      <c r="H1190" s="1" t="s">
        <v>22</v>
      </c>
      <c r="I1190" s="1" t="s">
        <v>26</v>
      </c>
      <c r="J1190" s="1" t="s">
        <v>22</v>
      </c>
      <c r="K1190" s="1" t="s">
        <v>22</v>
      </c>
      <c r="L1190" s="1" t="s">
        <v>21</v>
      </c>
      <c r="M1190" s="1" t="s">
        <v>22</v>
      </c>
      <c r="N1190" s="1" t="s">
        <v>23</v>
      </c>
      <c r="O1190" s="1" t="s">
        <v>24</v>
      </c>
      <c r="P1190" s="1" t="s">
        <v>26</v>
      </c>
      <c r="Q1190" s="1" t="s">
        <v>34</v>
      </c>
      <c r="R1190" s="1" t="s">
        <v>26</v>
      </c>
      <c r="T1190" s="1" t="s">
        <v>29</v>
      </c>
      <c r="U1190" s="1" t="s">
        <v>18506</v>
      </c>
      <c r="V1190" s="1" t="s">
        <v>18502</v>
      </c>
      <c r="W1190" s="1" t="s">
        <v>30</v>
      </c>
    </row>
    <row r="1191" spans="1:23" x14ac:dyDescent="0.2">
      <c r="A1191" s="2" t="str">
        <f>"573.14066"</f>
        <v>573.14066</v>
      </c>
      <c r="B1191" s="1" t="s">
        <v>4589</v>
      </c>
      <c r="C1191" s="1" t="s">
        <v>2918</v>
      </c>
      <c r="D1191" s="1" t="s">
        <v>3399</v>
      </c>
      <c r="E1191" s="1" t="s">
        <v>21</v>
      </c>
      <c r="F1191" s="1" t="s">
        <v>20</v>
      </c>
      <c r="G1191" s="1" t="s">
        <v>22</v>
      </c>
      <c r="H1191" s="1" t="s">
        <v>22</v>
      </c>
      <c r="I1191" s="1" t="s">
        <v>22</v>
      </c>
      <c r="J1191" s="1" t="s">
        <v>22</v>
      </c>
      <c r="K1191" s="1" t="s">
        <v>22</v>
      </c>
      <c r="L1191" s="1" t="s">
        <v>21</v>
      </c>
      <c r="M1191" s="1" t="s">
        <v>22</v>
      </c>
      <c r="N1191" s="1" t="s">
        <v>23</v>
      </c>
      <c r="O1191" s="1" t="s">
        <v>18502</v>
      </c>
      <c r="P1191" s="1" t="s">
        <v>26</v>
      </c>
      <c r="Q1191" s="1" t="s">
        <v>34</v>
      </c>
      <c r="R1191" s="1" t="s">
        <v>18506</v>
      </c>
      <c r="S1191" s="1" t="s">
        <v>28</v>
      </c>
      <c r="T1191" s="1" t="s">
        <v>29</v>
      </c>
      <c r="U1191" s="1" t="s">
        <v>18506</v>
      </c>
      <c r="V1191" s="1" t="s">
        <v>24</v>
      </c>
      <c r="W1191" s="1" t="s">
        <v>30</v>
      </c>
    </row>
    <row r="1192" spans="1:23" x14ac:dyDescent="0.2">
      <c r="A1192" s="2" t="str">
        <f>"573.14067"</f>
        <v>573.14067</v>
      </c>
      <c r="B1192" s="1" t="s">
        <v>4590</v>
      </c>
      <c r="C1192" s="1" t="s">
        <v>2919</v>
      </c>
      <c r="D1192" s="1" t="s">
        <v>3399</v>
      </c>
      <c r="E1192" s="1" t="s">
        <v>18509</v>
      </c>
      <c r="F1192" s="1" t="s">
        <v>20</v>
      </c>
      <c r="G1192" s="1" t="s">
        <v>22</v>
      </c>
      <c r="H1192" s="1" t="s">
        <v>22</v>
      </c>
      <c r="I1192" s="1" t="s">
        <v>18510</v>
      </c>
      <c r="J1192" s="1" t="s">
        <v>22</v>
      </c>
      <c r="K1192" s="1" t="s">
        <v>22</v>
      </c>
      <c r="L1192" s="1" t="s">
        <v>21</v>
      </c>
      <c r="M1192" s="1" t="s">
        <v>22</v>
      </c>
      <c r="N1192" s="1" t="s">
        <v>23</v>
      </c>
      <c r="O1192" s="1" t="s">
        <v>24</v>
      </c>
      <c r="P1192" s="1" t="s">
        <v>26</v>
      </c>
      <c r="Q1192" s="1" t="s">
        <v>34</v>
      </c>
      <c r="R1192" s="1" t="s">
        <v>26</v>
      </c>
      <c r="S1192" s="1" t="s">
        <v>28</v>
      </c>
      <c r="T1192" s="1" t="s">
        <v>29</v>
      </c>
      <c r="U1192" s="1" t="s">
        <v>24</v>
      </c>
      <c r="V1192" s="1" t="s">
        <v>24</v>
      </c>
      <c r="W1192" s="1" t="s">
        <v>42</v>
      </c>
    </row>
    <row r="1193" spans="1:23" x14ac:dyDescent="0.2">
      <c r="A1193" s="2" t="str">
        <f>"573.14068"</f>
        <v>573.14068</v>
      </c>
      <c r="B1193" s="1" t="s">
        <v>4591</v>
      </c>
      <c r="C1193" s="1" t="s">
        <v>2920</v>
      </c>
      <c r="D1193" s="1" t="s">
        <v>3399</v>
      </c>
      <c r="E1193" s="1" t="s">
        <v>40</v>
      </c>
      <c r="F1193" s="1" t="s">
        <v>20</v>
      </c>
      <c r="G1193" s="1" t="s">
        <v>22</v>
      </c>
      <c r="H1193" s="1" t="s">
        <v>22</v>
      </c>
      <c r="I1193" s="1" t="s">
        <v>26</v>
      </c>
      <c r="J1193" s="1" t="s">
        <v>22</v>
      </c>
      <c r="K1193" s="1" t="s">
        <v>22</v>
      </c>
      <c r="L1193" s="1" t="s">
        <v>21</v>
      </c>
      <c r="M1193" s="1" t="s">
        <v>22</v>
      </c>
      <c r="N1193" s="1" t="s">
        <v>23</v>
      </c>
      <c r="O1193" s="1" t="s">
        <v>24</v>
      </c>
      <c r="P1193" s="1" t="s">
        <v>26</v>
      </c>
      <c r="Q1193" s="1" t="s">
        <v>34</v>
      </c>
      <c r="R1193" s="1" t="s">
        <v>26</v>
      </c>
      <c r="S1193" s="1" t="s">
        <v>28</v>
      </c>
      <c r="T1193" s="1" t="s">
        <v>29</v>
      </c>
      <c r="U1193" s="1" t="s">
        <v>24</v>
      </c>
      <c r="V1193" s="1" t="s">
        <v>41</v>
      </c>
      <c r="W1193" s="1" t="s">
        <v>30</v>
      </c>
    </row>
    <row r="1194" spans="1:23" x14ac:dyDescent="0.2">
      <c r="A1194" s="2" t="str">
        <f>"573.14069"</f>
        <v>573.14069</v>
      </c>
      <c r="B1194" s="1" t="s">
        <v>4592</v>
      </c>
      <c r="C1194" s="1" t="s">
        <v>2921</v>
      </c>
      <c r="D1194" s="1" t="s">
        <v>3399</v>
      </c>
      <c r="E1194" s="1" t="s">
        <v>40</v>
      </c>
      <c r="F1194" s="1" t="s">
        <v>20</v>
      </c>
      <c r="G1194" s="1" t="s">
        <v>22</v>
      </c>
      <c r="H1194" s="1" t="s">
        <v>22</v>
      </c>
      <c r="I1194" s="1" t="s">
        <v>26</v>
      </c>
      <c r="J1194" s="1" t="s">
        <v>22</v>
      </c>
      <c r="K1194" s="1" t="s">
        <v>22</v>
      </c>
      <c r="L1194" s="1" t="s">
        <v>21</v>
      </c>
      <c r="M1194" s="1" t="s">
        <v>22</v>
      </c>
      <c r="N1194" s="1" t="s">
        <v>23</v>
      </c>
      <c r="O1194" s="1" t="s">
        <v>24</v>
      </c>
      <c r="P1194" s="1" t="s">
        <v>26</v>
      </c>
      <c r="Q1194" s="1" t="s">
        <v>34</v>
      </c>
      <c r="R1194" s="1" t="s">
        <v>26</v>
      </c>
      <c r="T1194" s="1" t="s">
        <v>29</v>
      </c>
      <c r="U1194" s="1" t="s">
        <v>24</v>
      </c>
      <c r="V1194" s="1" t="s">
        <v>18502</v>
      </c>
      <c r="W1194" s="1" t="s">
        <v>30</v>
      </c>
    </row>
    <row r="1195" spans="1:23" x14ac:dyDescent="0.2">
      <c r="A1195" s="2" t="str">
        <f>"573.14070"</f>
        <v>573.14070</v>
      </c>
      <c r="B1195" s="1" t="s">
        <v>4593</v>
      </c>
      <c r="C1195" s="1" t="s">
        <v>2922</v>
      </c>
      <c r="D1195" s="1" t="s">
        <v>3399</v>
      </c>
      <c r="E1195" s="1" t="s">
        <v>40</v>
      </c>
      <c r="F1195" s="1" t="s">
        <v>36</v>
      </c>
      <c r="G1195" s="1" t="s">
        <v>22</v>
      </c>
      <c r="H1195" s="1" t="s">
        <v>22</v>
      </c>
      <c r="I1195" s="1" t="s">
        <v>18506</v>
      </c>
      <c r="J1195" s="1" t="s">
        <v>19</v>
      </c>
      <c r="K1195" s="1" t="s">
        <v>22</v>
      </c>
      <c r="L1195" s="1" t="s">
        <v>21</v>
      </c>
      <c r="M1195" s="1" t="s">
        <v>22</v>
      </c>
      <c r="N1195" s="1" t="s">
        <v>18505</v>
      </c>
      <c r="O1195" s="1" t="s">
        <v>41</v>
      </c>
      <c r="P1195" s="1" t="s">
        <v>26</v>
      </c>
      <c r="Q1195" s="1" t="s">
        <v>26</v>
      </c>
      <c r="R1195" s="1" t="s">
        <v>26</v>
      </c>
      <c r="T1195" s="1" t="s">
        <v>18515</v>
      </c>
      <c r="U1195" s="1" t="s">
        <v>41</v>
      </c>
      <c r="V1195" s="1" t="s">
        <v>41</v>
      </c>
      <c r="W1195" s="1" t="s">
        <v>30</v>
      </c>
    </row>
    <row r="1196" spans="1:23" x14ac:dyDescent="0.2">
      <c r="A1196" s="2" t="str">
        <f>"573.14071"</f>
        <v>573.14071</v>
      </c>
      <c r="B1196" s="1" t="s">
        <v>4594</v>
      </c>
      <c r="C1196" s="1" t="s">
        <v>2923</v>
      </c>
      <c r="D1196" s="1" t="s">
        <v>3399</v>
      </c>
      <c r="E1196" s="1" t="s">
        <v>40</v>
      </c>
      <c r="F1196" s="1" t="s">
        <v>36</v>
      </c>
      <c r="G1196" s="1" t="s">
        <v>22</v>
      </c>
      <c r="H1196" s="1" t="s">
        <v>22</v>
      </c>
      <c r="I1196" s="1" t="s">
        <v>18506</v>
      </c>
      <c r="J1196" s="1" t="s">
        <v>19</v>
      </c>
      <c r="K1196" s="1" t="s">
        <v>22</v>
      </c>
      <c r="L1196" s="1" t="s">
        <v>18509</v>
      </c>
      <c r="M1196" s="1" t="s">
        <v>22</v>
      </c>
      <c r="N1196" s="1" t="s">
        <v>18505</v>
      </c>
      <c r="O1196" s="1" t="s">
        <v>41</v>
      </c>
      <c r="P1196" s="1" t="s">
        <v>26</v>
      </c>
      <c r="Q1196" s="1" t="s">
        <v>26</v>
      </c>
      <c r="R1196" s="1" t="s">
        <v>26</v>
      </c>
      <c r="T1196" s="1" t="s">
        <v>37</v>
      </c>
      <c r="U1196" s="1" t="s">
        <v>41</v>
      </c>
      <c r="V1196" s="1" t="s">
        <v>41</v>
      </c>
      <c r="W1196" s="1" t="s">
        <v>30</v>
      </c>
    </row>
    <row r="1197" spans="1:23" x14ac:dyDescent="0.2">
      <c r="A1197" s="2" t="str">
        <f>"573.14072"</f>
        <v>573.14072</v>
      </c>
      <c r="B1197" s="1" t="s">
        <v>4595</v>
      </c>
      <c r="C1197" s="1" t="s">
        <v>2924</v>
      </c>
      <c r="D1197" s="1" t="s">
        <v>3399</v>
      </c>
      <c r="E1197" s="1" t="s">
        <v>40</v>
      </c>
      <c r="F1197" s="1" t="s">
        <v>20</v>
      </c>
      <c r="G1197" s="1" t="s">
        <v>41</v>
      </c>
      <c r="H1197" s="1" t="s">
        <v>22</v>
      </c>
      <c r="I1197" s="1" t="s">
        <v>18510</v>
      </c>
      <c r="J1197" s="1" t="s">
        <v>19</v>
      </c>
      <c r="K1197" s="1" t="s">
        <v>18510</v>
      </c>
      <c r="L1197" s="1" t="s">
        <v>21</v>
      </c>
      <c r="M1197" s="1" t="s">
        <v>22</v>
      </c>
      <c r="N1197" s="1" t="s">
        <v>23</v>
      </c>
      <c r="O1197" s="1" t="s">
        <v>24</v>
      </c>
      <c r="P1197" s="1" t="s">
        <v>26</v>
      </c>
      <c r="Q1197" s="1" t="s">
        <v>34</v>
      </c>
      <c r="R1197" s="1" t="s">
        <v>26</v>
      </c>
      <c r="S1197" s="1" t="s">
        <v>28</v>
      </c>
      <c r="T1197" s="1" t="s">
        <v>18515</v>
      </c>
      <c r="U1197" s="1" t="s">
        <v>24</v>
      </c>
      <c r="V1197" s="1" t="s">
        <v>18502</v>
      </c>
      <c r="W1197" s="1" t="s">
        <v>30</v>
      </c>
    </row>
    <row r="1198" spans="1:23" x14ac:dyDescent="0.2">
      <c r="A1198" s="2" t="str">
        <f>"573.14073"</f>
        <v>573.14073</v>
      </c>
      <c r="B1198" s="1" t="s">
        <v>4596</v>
      </c>
      <c r="C1198" s="1" t="s">
        <v>2925</v>
      </c>
      <c r="D1198" s="1" t="s">
        <v>3399</v>
      </c>
      <c r="E1198" s="1" t="s">
        <v>40</v>
      </c>
      <c r="F1198" s="1" t="s">
        <v>36</v>
      </c>
      <c r="G1198" s="1" t="s">
        <v>41</v>
      </c>
      <c r="H1198" s="1" t="s">
        <v>18502</v>
      </c>
      <c r="I1198" s="1" t="s">
        <v>26</v>
      </c>
      <c r="J1198" s="1" t="s">
        <v>22</v>
      </c>
      <c r="K1198" s="1" t="s">
        <v>18507</v>
      </c>
      <c r="L1198" s="1" t="s">
        <v>41</v>
      </c>
      <c r="M1198" s="1" t="s">
        <v>22</v>
      </c>
      <c r="N1198" s="1" t="s">
        <v>31</v>
      </c>
      <c r="O1198" s="1" t="s">
        <v>41</v>
      </c>
      <c r="P1198" s="1" t="s">
        <v>26</v>
      </c>
      <c r="Q1198" s="1" t="s">
        <v>26</v>
      </c>
      <c r="R1198" s="1" t="s">
        <v>26</v>
      </c>
      <c r="S1198" s="1" t="s">
        <v>28</v>
      </c>
      <c r="T1198" s="1" t="s">
        <v>38</v>
      </c>
      <c r="U1198" s="1" t="s">
        <v>24</v>
      </c>
      <c r="V1198" s="1" t="s">
        <v>41</v>
      </c>
      <c r="W1198" s="1" t="s">
        <v>30</v>
      </c>
    </row>
    <row r="1199" spans="1:23" x14ac:dyDescent="0.2">
      <c r="A1199" s="2" t="str">
        <f>"573.14074"</f>
        <v>573.14074</v>
      </c>
      <c r="B1199" s="1" t="s">
        <v>4597</v>
      </c>
      <c r="C1199" s="1" t="s">
        <v>2926</v>
      </c>
      <c r="D1199" s="1" t="s">
        <v>3399</v>
      </c>
      <c r="E1199" s="1" t="s">
        <v>40</v>
      </c>
      <c r="F1199" s="1" t="s">
        <v>20</v>
      </c>
      <c r="G1199" s="1" t="s">
        <v>22</v>
      </c>
      <c r="H1199" s="1" t="s">
        <v>22</v>
      </c>
      <c r="I1199" s="1" t="s">
        <v>26</v>
      </c>
      <c r="J1199" s="1" t="s">
        <v>22</v>
      </c>
      <c r="K1199" s="1" t="s">
        <v>22</v>
      </c>
      <c r="L1199" s="1" t="s">
        <v>21</v>
      </c>
      <c r="M1199" s="1" t="s">
        <v>22</v>
      </c>
      <c r="N1199" s="1" t="s">
        <v>23</v>
      </c>
      <c r="O1199" s="1" t="s">
        <v>24</v>
      </c>
      <c r="P1199" s="1" t="s">
        <v>26</v>
      </c>
      <c r="Q1199" s="1" t="s">
        <v>34</v>
      </c>
      <c r="R1199" s="1" t="s">
        <v>18505</v>
      </c>
      <c r="T1199" s="1" t="s">
        <v>29</v>
      </c>
      <c r="U1199" s="1" t="s">
        <v>24</v>
      </c>
      <c r="V1199" s="1" t="s">
        <v>41</v>
      </c>
      <c r="W1199" s="1" t="s">
        <v>30</v>
      </c>
    </row>
    <row r="1200" spans="1:23" x14ac:dyDescent="0.2">
      <c r="A1200" s="2" t="str">
        <f>"573.14075"</f>
        <v>573.14075</v>
      </c>
      <c r="B1200" s="1" t="s">
        <v>4598</v>
      </c>
      <c r="C1200" s="1" t="s">
        <v>2927</v>
      </c>
      <c r="D1200" s="1" t="s">
        <v>3399</v>
      </c>
      <c r="E1200" s="1" t="s">
        <v>40</v>
      </c>
      <c r="F1200" s="1" t="s">
        <v>20</v>
      </c>
      <c r="G1200" s="1" t="s">
        <v>22</v>
      </c>
      <c r="H1200" s="1" t="s">
        <v>22</v>
      </c>
      <c r="I1200" s="1" t="s">
        <v>18510</v>
      </c>
      <c r="J1200" s="1" t="s">
        <v>19</v>
      </c>
      <c r="K1200" s="1" t="s">
        <v>22</v>
      </c>
      <c r="L1200" s="1" t="s">
        <v>21</v>
      </c>
      <c r="M1200" s="1" t="s">
        <v>22</v>
      </c>
      <c r="N1200" s="1" t="s">
        <v>23</v>
      </c>
      <c r="O1200" s="1" t="s">
        <v>24</v>
      </c>
      <c r="P1200" s="1" t="s">
        <v>26</v>
      </c>
      <c r="Q1200" s="1" t="s">
        <v>34</v>
      </c>
      <c r="R1200" s="1" t="s">
        <v>26</v>
      </c>
      <c r="S1200" s="1" t="s">
        <v>28</v>
      </c>
      <c r="T1200" s="1" t="s">
        <v>29</v>
      </c>
      <c r="U1200" s="1" t="s">
        <v>41</v>
      </c>
      <c r="V1200" s="1" t="s">
        <v>18502</v>
      </c>
      <c r="W1200" s="1" t="s">
        <v>42</v>
      </c>
    </row>
    <row r="1201" spans="1:23" x14ac:dyDescent="0.2">
      <c r="A1201" s="2" t="str">
        <f>"573.14076"</f>
        <v>573.14076</v>
      </c>
      <c r="B1201" s="1" t="s">
        <v>4599</v>
      </c>
      <c r="C1201" s="1" t="s">
        <v>2928</v>
      </c>
      <c r="D1201" s="1" t="s">
        <v>3399</v>
      </c>
      <c r="E1201" s="1" t="s">
        <v>18509</v>
      </c>
      <c r="F1201" s="1" t="s">
        <v>20</v>
      </c>
      <c r="G1201" s="1" t="s">
        <v>22</v>
      </c>
      <c r="H1201" s="1" t="s">
        <v>22</v>
      </c>
      <c r="I1201" s="1" t="s">
        <v>18510</v>
      </c>
      <c r="J1201" s="1" t="s">
        <v>22</v>
      </c>
      <c r="K1201" s="1" t="s">
        <v>22</v>
      </c>
      <c r="L1201" s="1" t="s">
        <v>21</v>
      </c>
      <c r="M1201" s="1" t="s">
        <v>22</v>
      </c>
      <c r="N1201" s="1" t="s">
        <v>23</v>
      </c>
      <c r="O1201" s="1" t="s">
        <v>41</v>
      </c>
      <c r="P1201" s="1" t="s">
        <v>26</v>
      </c>
      <c r="Q1201" s="1" t="s">
        <v>34</v>
      </c>
      <c r="R1201" s="1" t="s">
        <v>24</v>
      </c>
      <c r="T1201" s="1" t="s">
        <v>29</v>
      </c>
      <c r="U1201" s="1" t="s">
        <v>18506</v>
      </c>
      <c r="V1201" s="1" t="s">
        <v>24</v>
      </c>
      <c r="W1201" s="1" t="s">
        <v>18518</v>
      </c>
    </row>
    <row r="1202" spans="1:23" x14ac:dyDescent="0.2">
      <c r="A1202" s="2" t="str">
        <f>"573.14077"</f>
        <v>573.14077</v>
      </c>
      <c r="B1202" s="1" t="s">
        <v>4600</v>
      </c>
      <c r="C1202" s="1" t="s">
        <v>2929</v>
      </c>
      <c r="D1202" s="1" t="s">
        <v>3399</v>
      </c>
      <c r="E1202" s="1" t="s">
        <v>40</v>
      </c>
      <c r="F1202" s="1" t="s">
        <v>20</v>
      </c>
      <c r="G1202" s="1" t="s">
        <v>22</v>
      </c>
      <c r="H1202" s="1" t="s">
        <v>22</v>
      </c>
      <c r="J1202" s="1" t="s">
        <v>22</v>
      </c>
      <c r="K1202" s="1" t="s">
        <v>22</v>
      </c>
      <c r="L1202" s="1" t="s">
        <v>21</v>
      </c>
      <c r="M1202" s="1" t="s">
        <v>22</v>
      </c>
      <c r="N1202" s="1" t="s">
        <v>23</v>
      </c>
      <c r="O1202" s="1" t="s">
        <v>24</v>
      </c>
      <c r="P1202" s="1" t="s">
        <v>26</v>
      </c>
      <c r="Q1202" s="1" t="s">
        <v>34</v>
      </c>
      <c r="R1202" s="1" t="s">
        <v>18505</v>
      </c>
      <c r="T1202" s="1" t="s">
        <v>29</v>
      </c>
      <c r="U1202" s="1" t="s">
        <v>24</v>
      </c>
      <c r="V1202" s="1" t="s">
        <v>41</v>
      </c>
      <c r="W1202" s="1" t="s">
        <v>30</v>
      </c>
    </row>
    <row r="1203" spans="1:23" x14ac:dyDescent="0.2">
      <c r="A1203" s="2" t="str">
        <f>"573.14078"</f>
        <v>573.14078</v>
      </c>
      <c r="B1203" s="1" t="s">
        <v>4601</v>
      </c>
      <c r="C1203" s="1" t="s">
        <v>2930</v>
      </c>
      <c r="D1203" s="1" t="s">
        <v>3399</v>
      </c>
      <c r="E1203" s="1" t="s">
        <v>40</v>
      </c>
      <c r="F1203" s="1" t="s">
        <v>20</v>
      </c>
      <c r="G1203" s="1" t="s">
        <v>22</v>
      </c>
      <c r="H1203" s="1" t="s">
        <v>22</v>
      </c>
      <c r="I1203" s="1" t="s">
        <v>22</v>
      </c>
      <c r="J1203" s="1" t="s">
        <v>22</v>
      </c>
      <c r="K1203" s="1" t="s">
        <v>22</v>
      </c>
      <c r="L1203" s="1" t="s">
        <v>21</v>
      </c>
      <c r="M1203" s="1" t="s">
        <v>22</v>
      </c>
      <c r="N1203" s="1" t="s">
        <v>23</v>
      </c>
      <c r="O1203" s="1" t="s">
        <v>24</v>
      </c>
      <c r="P1203" s="1" t="s">
        <v>26</v>
      </c>
      <c r="Q1203" s="1" t="s">
        <v>34</v>
      </c>
      <c r="R1203" s="1" t="s">
        <v>26</v>
      </c>
      <c r="T1203" s="1" t="s">
        <v>29</v>
      </c>
      <c r="U1203" s="1" t="s">
        <v>24</v>
      </c>
      <c r="V1203" s="1" t="s">
        <v>24</v>
      </c>
      <c r="W1203" s="1" t="s">
        <v>30</v>
      </c>
    </row>
    <row r="1204" spans="1:23" x14ac:dyDescent="0.2">
      <c r="A1204" s="2" t="str">
        <f>"573.14079"</f>
        <v>573.14079</v>
      </c>
      <c r="B1204" s="1" t="s">
        <v>4602</v>
      </c>
      <c r="C1204" s="1" t="s">
        <v>2931</v>
      </c>
      <c r="D1204" s="1" t="s">
        <v>3399</v>
      </c>
      <c r="E1204" s="1" t="s">
        <v>40</v>
      </c>
      <c r="F1204" s="1" t="s">
        <v>20</v>
      </c>
      <c r="G1204" s="1" t="s">
        <v>22</v>
      </c>
      <c r="H1204" s="1" t="s">
        <v>22</v>
      </c>
      <c r="I1204" s="1" t="s">
        <v>18502</v>
      </c>
      <c r="J1204" s="1" t="s">
        <v>22</v>
      </c>
      <c r="K1204" s="1" t="s">
        <v>22</v>
      </c>
      <c r="L1204" s="1" t="s">
        <v>21</v>
      </c>
      <c r="M1204" s="1" t="s">
        <v>22</v>
      </c>
      <c r="N1204" s="1" t="s">
        <v>23</v>
      </c>
      <c r="O1204" s="1" t="s">
        <v>24</v>
      </c>
      <c r="P1204" s="1" t="s">
        <v>24</v>
      </c>
      <c r="Q1204" s="1" t="s">
        <v>34</v>
      </c>
      <c r="R1204" s="1" t="s">
        <v>24</v>
      </c>
      <c r="T1204" s="1" t="s">
        <v>29</v>
      </c>
      <c r="U1204" s="1" t="s">
        <v>18506</v>
      </c>
      <c r="V1204" s="1" t="s">
        <v>18506</v>
      </c>
      <c r="W1204" s="1" t="s">
        <v>42</v>
      </c>
    </row>
    <row r="1205" spans="1:23" x14ac:dyDescent="0.2">
      <c r="A1205" s="2" t="str">
        <f>"573.14080"</f>
        <v>573.14080</v>
      </c>
      <c r="B1205" s="1" t="s">
        <v>4603</v>
      </c>
      <c r="C1205" s="1" t="s">
        <v>2932</v>
      </c>
      <c r="D1205" s="1" t="s">
        <v>3399</v>
      </c>
      <c r="E1205" s="1" t="s">
        <v>40</v>
      </c>
      <c r="F1205" s="1" t="s">
        <v>20</v>
      </c>
      <c r="G1205" s="1" t="s">
        <v>22</v>
      </c>
      <c r="H1205" s="1" t="s">
        <v>22</v>
      </c>
      <c r="I1205" s="1" t="s">
        <v>22</v>
      </c>
      <c r="J1205" s="1" t="s">
        <v>22</v>
      </c>
      <c r="K1205" s="1" t="s">
        <v>22</v>
      </c>
      <c r="L1205" s="1" t="s">
        <v>21</v>
      </c>
      <c r="M1205" s="1" t="s">
        <v>22</v>
      </c>
      <c r="N1205" s="1" t="s">
        <v>23</v>
      </c>
      <c r="O1205" s="1" t="s">
        <v>24</v>
      </c>
      <c r="P1205" s="1" t="s">
        <v>26</v>
      </c>
      <c r="Q1205" s="1" t="s">
        <v>34</v>
      </c>
      <c r="R1205" s="1" t="s">
        <v>26</v>
      </c>
      <c r="T1205" s="1" t="s">
        <v>29</v>
      </c>
      <c r="U1205" s="1" t="s">
        <v>24</v>
      </c>
      <c r="V1205" s="1" t="s">
        <v>24</v>
      </c>
      <c r="W1205" s="1" t="s">
        <v>30</v>
      </c>
    </row>
    <row r="1206" spans="1:23" x14ac:dyDescent="0.2">
      <c r="A1206" s="2" t="str">
        <f>"573.14081"</f>
        <v>573.14081</v>
      </c>
      <c r="B1206" s="1" t="s">
        <v>4604</v>
      </c>
      <c r="C1206" s="1" t="s">
        <v>2933</v>
      </c>
      <c r="D1206" s="1" t="s">
        <v>3399</v>
      </c>
      <c r="E1206" s="1" t="s">
        <v>21</v>
      </c>
      <c r="F1206" s="1" t="s">
        <v>20</v>
      </c>
      <c r="G1206" s="1" t="s">
        <v>22</v>
      </c>
      <c r="H1206" s="1" t="s">
        <v>22</v>
      </c>
      <c r="I1206" s="1" t="s">
        <v>22</v>
      </c>
      <c r="J1206" s="1" t="s">
        <v>22</v>
      </c>
      <c r="K1206" s="1" t="s">
        <v>22</v>
      </c>
      <c r="L1206" s="1" t="s">
        <v>21</v>
      </c>
      <c r="M1206" s="1" t="s">
        <v>22</v>
      </c>
      <c r="N1206" s="1" t="s">
        <v>23</v>
      </c>
      <c r="O1206" s="1" t="s">
        <v>18506</v>
      </c>
      <c r="P1206" s="1" t="s">
        <v>26</v>
      </c>
      <c r="Q1206" s="1" t="s">
        <v>34</v>
      </c>
      <c r="R1206" s="1" t="s">
        <v>24</v>
      </c>
      <c r="T1206" s="1" t="s">
        <v>29</v>
      </c>
      <c r="U1206" s="1" t="s">
        <v>41</v>
      </c>
      <c r="V1206" s="1" t="s">
        <v>24</v>
      </c>
      <c r="W1206" s="1" t="s">
        <v>30</v>
      </c>
    </row>
    <row r="1207" spans="1:23" x14ac:dyDescent="0.2">
      <c r="A1207" s="2" t="str">
        <f>"573.14082"</f>
        <v>573.14082</v>
      </c>
      <c r="B1207" s="1" t="s">
        <v>4605</v>
      </c>
      <c r="C1207" s="1" t="s">
        <v>2934</v>
      </c>
      <c r="D1207" s="1" t="s">
        <v>3399</v>
      </c>
      <c r="E1207" s="1" t="s">
        <v>40</v>
      </c>
      <c r="F1207" s="1" t="s">
        <v>20</v>
      </c>
      <c r="G1207" s="1" t="s">
        <v>22</v>
      </c>
      <c r="H1207" s="1" t="s">
        <v>22</v>
      </c>
      <c r="I1207" s="1" t="s">
        <v>22</v>
      </c>
      <c r="J1207" s="1" t="s">
        <v>19</v>
      </c>
      <c r="K1207" s="1" t="s">
        <v>18510</v>
      </c>
      <c r="L1207" s="1" t="s">
        <v>21</v>
      </c>
      <c r="M1207" s="1" t="s">
        <v>22</v>
      </c>
      <c r="N1207" s="1" t="s">
        <v>23</v>
      </c>
      <c r="O1207" s="1" t="s">
        <v>41</v>
      </c>
      <c r="P1207" s="1" t="s">
        <v>26</v>
      </c>
      <c r="Q1207" s="1" t="s">
        <v>34</v>
      </c>
      <c r="R1207" s="1" t="s">
        <v>26</v>
      </c>
      <c r="T1207" s="1" t="s">
        <v>18515</v>
      </c>
      <c r="U1207" s="1" t="s">
        <v>41</v>
      </c>
      <c r="V1207" s="1" t="s">
        <v>18502</v>
      </c>
      <c r="W1207" s="1" t="s">
        <v>30</v>
      </c>
    </row>
    <row r="1208" spans="1:23" x14ac:dyDescent="0.2">
      <c r="A1208" s="2" t="str">
        <f>"573.14083"</f>
        <v>573.14083</v>
      </c>
      <c r="B1208" s="1" t="s">
        <v>4606</v>
      </c>
      <c r="C1208" s="1" t="s">
        <v>2935</v>
      </c>
      <c r="D1208" s="1" t="s">
        <v>3399</v>
      </c>
      <c r="E1208" s="1" t="s">
        <v>40</v>
      </c>
      <c r="F1208" s="1" t="s">
        <v>20</v>
      </c>
      <c r="G1208" s="1" t="s">
        <v>22</v>
      </c>
      <c r="H1208" s="1" t="s">
        <v>22</v>
      </c>
      <c r="I1208" s="1" t="s">
        <v>22</v>
      </c>
      <c r="J1208" s="1" t="s">
        <v>22</v>
      </c>
      <c r="K1208" s="1" t="s">
        <v>22</v>
      </c>
      <c r="L1208" s="1" t="s">
        <v>21</v>
      </c>
      <c r="M1208" s="1" t="s">
        <v>22</v>
      </c>
      <c r="N1208" s="1" t="s">
        <v>23</v>
      </c>
      <c r="O1208" s="1" t="s">
        <v>24</v>
      </c>
      <c r="P1208" s="1" t="s">
        <v>26</v>
      </c>
      <c r="Q1208" s="1" t="s">
        <v>34</v>
      </c>
      <c r="R1208" s="1" t="s">
        <v>26</v>
      </c>
      <c r="T1208" s="1" t="s">
        <v>29</v>
      </c>
      <c r="U1208" s="1" t="s">
        <v>24</v>
      </c>
      <c r="V1208" s="1" t="s">
        <v>41</v>
      </c>
      <c r="W1208" s="1" t="s">
        <v>30</v>
      </c>
    </row>
    <row r="1209" spans="1:23" x14ac:dyDescent="0.2">
      <c r="A1209" s="2" t="str">
        <f>"573.14084"</f>
        <v>573.14084</v>
      </c>
      <c r="B1209" s="1" t="s">
        <v>4607</v>
      </c>
      <c r="C1209" s="1" t="s">
        <v>2936</v>
      </c>
      <c r="D1209" s="1" t="s">
        <v>3399</v>
      </c>
      <c r="E1209" s="1" t="s">
        <v>18509</v>
      </c>
      <c r="F1209" s="1" t="s">
        <v>20</v>
      </c>
      <c r="G1209" s="1" t="s">
        <v>22</v>
      </c>
      <c r="H1209" s="1" t="s">
        <v>22</v>
      </c>
      <c r="I1209" s="1" t="s">
        <v>22</v>
      </c>
      <c r="J1209" s="1" t="s">
        <v>22</v>
      </c>
      <c r="K1209" s="1" t="s">
        <v>22</v>
      </c>
      <c r="L1209" s="1" t="s">
        <v>21</v>
      </c>
      <c r="M1209" s="1" t="s">
        <v>22</v>
      </c>
      <c r="N1209" s="1" t="s">
        <v>23</v>
      </c>
      <c r="O1209" s="1" t="s">
        <v>41</v>
      </c>
      <c r="P1209" s="1" t="s">
        <v>24</v>
      </c>
      <c r="Q1209" s="1" t="s">
        <v>34</v>
      </c>
      <c r="R1209" s="1" t="s">
        <v>24</v>
      </c>
      <c r="S1209" s="1" t="s">
        <v>28</v>
      </c>
      <c r="T1209" s="1" t="s">
        <v>29</v>
      </c>
      <c r="U1209" s="1" t="s">
        <v>18506</v>
      </c>
      <c r="V1209" s="1" t="s">
        <v>24</v>
      </c>
      <c r="W1209" s="1" t="s">
        <v>30</v>
      </c>
    </row>
    <row r="1210" spans="1:23" x14ac:dyDescent="0.2">
      <c r="A1210" s="2" t="str">
        <f>"573.14085"</f>
        <v>573.14085</v>
      </c>
      <c r="B1210" s="1" t="s">
        <v>4608</v>
      </c>
      <c r="C1210" s="1" t="s">
        <v>2937</v>
      </c>
      <c r="D1210" s="1" t="s">
        <v>3399</v>
      </c>
      <c r="E1210" s="1" t="s">
        <v>40</v>
      </c>
      <c r="F1210" s="1" t="s">
        <v>20</v>
      </c>
      <c r="G1210" s="1" t="s">
        <v>22</v>
      </c>
      <c r="H1210" s="1" t="s">
        <v>22</v>
      </c>
      <c r="I1210" s="1" t="s">
        <v>22</v>
      </c>
      <c r="J1210" s="1" t="s">
        <v>22</v>
      </c>
      <c r="K1210" s="1" t="s">
        <v>22</v>
      </c>
      <c r="L1210" s="1" t="s">
        <v>21</v>
      </c>
      <c r="M1210" s="1" t="s">
        <v>22</v>
      </c>
      <c r="N1210" s="1" t="s">
        <v>23</v>
      </c>
      <c r="O1210" s="1" t="s">
        <v>24</v>
      </c>
      <c r="P1210" s="1" t="s">
        <v>24</v>
      </c>
      <c r="Q1210" s="1" t="s">
        <v>34</v>
      </c>
      <c r="R1210" s="1" t="s">
        <v>24</v>
      </c>
      <c r="S1210" s="1" t="s">
        <v>28</v>
      </c>
      <c r="T1210" s="1" t="s">
        <v>29</v>
      </c>
      <c r="U1210" s="1" t="s">
        <v>18506</v>
      </c>
      <c r="V1210" s="1" t="s">
        <v>18502</v>
      </c>
      <c r="W1210" s="1" t="s">
        <v>30</v>
      </c>
    </row>
    <row r="1211" spans="1:23" x14ac:dyDescent="0.2">
      <c r="A1211" s="2" t="str">
        <f>"573.14086"</f>
        <v>573.14086</v>
      </c>
      <c r="B1211" s="1" t="s">
        <v>4609</v>
      </c>
      <c r="C1211" s="1" t="s">
        <v>2938</v>
      </c>
      <c r="D1211" s="1" t="s">
        <v>3399</v>
      </c>
      <c r="E1211" s="1" t="s">
        <v>40</v>
      </c>
      <c r="F1211" s="1" t="s">
        <v>20</v>
      </c>
      <c r="G1211" s="1" t="s">
        <v>18510</v>
      </c>
      <c r="H1211" s="1" t="s">
        <v>22</v>
      </c>
      <c r="I1211" s="1" t="s">
        <v>18506</v>
      </c>
      <c r="J1211" s="1" t="s">
        <v>22</v>
      </c>
      <c r="K1211" s="1" t="s">
        <v>22</v>
      </c>
      <c r="L1211" s="1" t="s">
        <v>21</v>
      </c>
      <c r="M1211" s="1" t="s">
        <v>22</v>
      </c>
      <c r="N1211" s="1" t="s">
        <v>18505</v>
      </c>
      <c r="O1211" s="1" t="s">
        <v>18502</v>
      </c>
      <c r="P1211" s="1" t="s">
        <v>26</v>
      </c>
      <c r="Q1211" s="1" t="s">
        <v>18506</v>
      </c>
      <c r="R1211" s="1" t="s">
        <v>26</v>
      </c>
      <c r="T1211" s="1" t="s">
        <v>39</v>
      </c>
      <c r="U1211" s="1" t="s">
        <v>18502</v>
      </c>
      <c r="V1211" s="1" t="s">
        <v>18502</v>
      </c>
      <c r="W1211" s="1" t="s">
        <v>30</v>
      </c>
    </row>
    <row r="1212" spans="1:23" x14ac:dyDescent="0.2">
      <c r="A1212" s="2" t="str">
        <f>"573.14087"</f>
        <v>573.14087</v>
      </c>
      <c r="B1212" s="1" t="s">
        <v>4610</v>
      </c>
      <c r="C1212" s="1" t="s">
        <v>2939</v>
      </c>
      <c r="D1212" s="1" t="s">
        <v>3399</v>
      </c>
      <c r="E1212" s="1" t="s">
        <v>40</v>
      </c>
      <c r="F1212" s="1" t="s">
        <v>20</v>
      </c>
      <c r="G1212" s="1" t="s">
        <v>22</v>
      </c>
      <c r="H1212" s="1" t="s">
        <v>22</v>
      </c>
      <c r="I1212" s="1" t="s">
        <v>22</v>
      </c>
      <c r="J1212" s="1" t="s">
        <v>22</v>
      </c>
      <c r="K1212" s="1" t="s">
        <v>22</v>
      </c>
      <c r="L1212" s="1" t="s">
        <v>21</v>
      </c>
      <c r="M1212" s="1" t="s">
        <v>22</v>
      </c>
      <c r="N1212" s="1" t="s">
        <v>23</v>
      </c>
      <c r="O1212" s="1" t="s">
        <v>24</v>
      </c>
      <c r="P1212" s="1" t="s">
        <v>26</v>
      </c>
      <c r="Q1212" s="1" t="s">
        <v>34</v>
      </c>
      <c r="R1212" s="1" t="s">
        <v>18505</v>
      </c>
      <c r="T1212" s="1" t="s">
        <v>29</v>
      </c>
      <c r="U1212" s="1" t="s">
        <v>24</v>
      </c>
      <c r="V1212" s="1" t="s">
        <v>24</v>
      </c>
      <c r="W1212" s="1" t="s">
        <v>30</v>
      </c>
    </row>
    <row r="1213" spans="1:23" x14ac:dyDescent="0.2">
      <c r="A1213" s="2" t="str">
        <f>"573.14088"</f>
        <v>573.14088</v>
      </c>
      <c r="B1213" s="1" t="s">
        <v>4611</v>
      </c>
      <c r="C1213" s="1" t="s">
        <v>2940</v>
      </c>
      <c r="D1213" s="1" t="s">
        <v>3399</v>
      </c>
      <c r="E1213" s="1" t="s">
        <v>40</v>
      </c>
      <c r="F1213" s="1" t="s">
        <v>20</v>
      </c>
      <c r="G1213" s="1" t="s">
        <v>22</v>
      </c>
      <c r="H1213" s="1" t="s">
        <v>22</v>
      </c>
      <c r="I1213" s="1" t="s">
        <v>26</v>
      </c>
      <c r="J1213" s="1" t="s">
        <v>22</v>
      </c>
      <c r="K1213" s="1" t="s">
        <v>22</v>
      </c>
      <c r="L1213" s="1" t="s">
        <v>21</v>
      </c>
      <c r="M1213" s="1" t="s">
        <v>22</v>
      </c>
      <c r="N1213" s="1" t="s">
        <v>23</v>
      </c>
      <c r="O1213" s="1" t="s">
        <v>24</v>
      </c>
      <c r="P1213" s="1" t="s">
        <v>26</v>
      </c>
      <c r="Q1213" s="1" t="s">
        <v>34</v>
      </c>
      <c r="R1213" s="1" t="s">
        <v>26</v>
      </c>
      <c r="T1213" s="1" t="s">
        <v>29</v>
      </c>
      <c r="U1213" s="1" t="s">
        <v>41</v>
      </c>
      <c r="V1213" s="1" t="s">
        <v>18502</v>
      </c>
      <c r="W1213" s="1" t="s">
        <v>30</v>
      </c>
    </row>
    <row r="1214" spans="1:23" x14ac:dyDescent="0.2">
      <c r="A1214" s="2" t="str">
        <f>"573.14089"</f>
        <v>573.14089</v>
      </c>
      <c r="B1214" s="1" t="s">
        <v>4612</v>
      </c>
      <c r="C1214" s="1" t="s">
        <v>2941</v>
      </c>
      <c r="D1214" s="1" t="s">
        <v>3399</v>
      </c>
      <c r="E1214" s="1" t="s">
        <v>40</v>
      </c>
      <c r="F1214" s="1" t="s">
        <v>20</v>
      </c>
      <c r="G1214" s="1" t="s">
        <v>22</v>
      </c>
      <c r="H1214" s="1" t="s">
        <v>22</v>
      </c>
      <c r="I1214" s="1" t="s">
        <v>26</v>
      </c>
      <c r="J1214" s="1" t="s">
        <v>22</v>
      </c>
      <c r="K1214" s="1" t="s">
        <v>22</v>
      </c>
      <c r="L1214" s="1" t="s">
        <v>21</v>
      </c>
      <c r="M1214" s="1" t="s">
        <v>22</v>
      </c>
      <c r="N1214" s="1" t="s">
        <v>23</v>
      </c>
      <c r="O1214" s="1" t="s">
        <v>24</v>
      </c>
      <c r="P1214" s="1" t="s">
        <v>26</v>
      </c>
      <c r="Q1214" s="1" t="s">
        <v>34</v>
      </c>
      <c r="R1214" s="1" t="s">
        <v>26</v>
      </c>
      <c r="T1214" s="1" t="s">
        <v>29</v>
      </c>
      <c r="U1214" s="1" t="s">
        <v>18506</v>
      </c>
      <c r="V1214" s="1" t="s">
        <v>18502</v>
      </c>
      <c r="W1214" s="1" t="s">
        <v>30</v>
      </c>
    </row>
    <row r="1215" spans="1:23" x14ac:dyDescent="0.2">
      <c r="A1215" s="2" t="str">
        <f>"573.14090"</f>
        <v>573.14090</v>
      </c>
      <c r="B1215" s="1" t="s">
        <v>4613</v>
      </c>
      <c r="C1215" s="1" t="s">
        <v>2942</v>
      </c>
      <c r="D1215" s="1" t="s">
        <v>3399</v>
      </c>
      <c r="E1215" s="1" t="s">
        <v>21</v>
      </c>
      <c r="F1215" s="1" t="s">
        <v>20</v>
      </c>
      <c r="G1215" s="1" t="s">
        <v>22</v>
      </c>
      <c r="H1215" s="1" t="s">
        <v>22</v>
      </c>
      <c r="I1215" s="1" t="s">
        <v>22</v>
      </c>
      <c r="J1215" s="1" t="s">
        <v>22</v>
      </c>
      <c r="K1215" s="1" t="s">
        <v>22</v>
      </c>
      <c r="L1215" s="1" t="s">
        <v>21</v>
      </c>
      <c r="M1215" s="1" t="s">
        <v>22</v>
      </c>
      <c r="N1215" s="1" t="s">
        <v>23</v>
      </c>
      <c r="O1215" s="1" t="s">
        <v>18506</v>
      </c>
      <c r="P1215" s="1" t="s">
        <v>24</v>
      </c>
      <c r="Q1215" s="1" t="s">
        <v>34</v>
      </c>
      <c r="R1215" s="1" t="s">
        <v>18502</v>
      </c>
      <c r="T1215" s="1" t="s">
        <v>29</v>
      </c>
      <c r="U1215" s="1" t="s">
        <v>18506</v>
      </c>
      <c r="V1215" s="1" t="s">
        <v>24</v>
      </c>
      <c r="W1215" s="1" t="s">
        <v>30</v>
      </c>
    </row>
    <row r="1216" spans="1:23" x14ac:dyDescent="0.2">
      <c r="A1216" s="2" t="str">
        <f>"573.14091"</f>
        <v>573.14091</v>
      </c>
      <c r="B1216" s="1" t="s">
        <v>4614</v>
      </c>
      <c r="C1216" s="1" t="s">
        <v>2943</v>
      </c>
      <c r="D1216" s="1" t="s">
        <v>3399</v>
      </c>
      <c r="E1216" s="1" t="s">
        <v>18510</v>
      </c>
      <c r="F1216" s="1" t="s">
        <v>20</v>
      </c>
      <c r="G1216" s="1" t="s">
        <v>22</v>
      </c>
      <c r="H1216" s="1" t="s">
        <v>22</v>
      </c>
      <c r="J1216" s="1" t="s">
        <v>22</v>
      </c>
      <c r="K1216" s="1" t="s">
        <v>22</v>
      </c>
      <c r="L1216" s="1" t="s">
        <v>21</v>
      </c>
      <c r="M1216" s="1" t="s">
        <v>22</v>
      </c>
      <c r="N1216" s="1" t="s">
        <v>23</v>
      </c>
      <c r="O1216" s="1" t="s">
        <v>41</v>
      </c>
      <c r="P1216" s="1" t="s">
        <v>24</v>
      </c>
      <c r="Q1216" s="1" t="s">
        <v>34</v>
      </c>
      <c r="R1216" s="1" t="s">
        <v>24</v>
      </c>
      <c r="T1216" s="1" t="s">
        <v>29</v>
      </c>
      <c r="U1216" s="1" t="s">
        <v>24</v>
      </c>
      <c r="V1216" s="1" t="s">
        <v>18502</v>
      </c>
      <c r="W1216" s="1" t="s">
        <v>18519</v>
      </c>
    </row>
    <row r="1217" spans="1:23" x14ac:dyDescent="0.2">
      <c r="A1217" s="2" t="str">
        <f>"573.14092"</f>
        <v>573.14092</v>
      </c>
      <c r="B1217" s="1" t="s">
        <v>4615</v>
      </c>
      <c r="C1217" s="1" t="s">
        <v>2944</v>
      </c>
      <c r="D1217" s="1" t="s">
        <v>3399</v>
      </c>
      <c r="E1217" s="1" t="s">
        <v>40</v>
      </c>
      <c r="F1217" s="1" t="s">
        <v>20</v>
      </c>
      <c r="G1217" s="1" t="s">
        <v>22</v>
      </c>
      <c r="H1217" s="1" t="s">
        <v>22</v>
      </c>
      <c r="I1217" s="1" t="s">
        <v>22</v>
      </c>
      <c r="J1217" s="1" t="s">
        <v>18502</v>
      </c>
      <c r="K1217" s="1" t="s">
        <v>22</v>
      </c>
      <c r="L1217" s="1" t="s">
        <v>21</v>
      </c>
      <c r="M1217" s="1" t="s">
        <v>22</v>
      </c>
      <c r="N1217" s="1" t="s">
        <v>23</v>
      </c>
      <c r="O1217" s="1" t="s">
        <v>24</v>
      </c>
      <c r="P1217" s="1" t="s">
        <v>26</v>
      </c>
      <c r="Q1217" s="1" t="s">
        <v>34</v>
      </c>
      <c r="R1217" s="1" t="s">
        <v>26</v>
      </c>
      <c r="S1217" s="1" t="s">
        <v>28</v>
      </c>
      <c r="T1217" s="1" t="s">
        <v>29</v>
      </c>
      <c r="U1217" s="1" t="s">
        <v>18502</v>
      </c>
      <c r="V1217" s="1" t="s">
        <v>18502</v>
      </c>
      <c r="W1217" s="1" t="s">
        <v>42</v>
      </c>
    </row>
    <row r="1218" spans="1:23" x14ac:dyDescent="0.2">
      <c r="A1218" s="2" t="str">
        <f>"573.14093"</f>
        <v>573.14093</v>
      </c>
      <c r="B1218" s="1" t="s">
        <v>4616</v>
      </c>
      <c r="C1218" s="1" t="s">
        <v>2945</v>
      </c>
      <c r="D1218" s="1" t="s">
        <v>3399</v>
      </c>
      <c r="E1218" s="1" t="s">
        <v>40</v>
      </c>
      <c r="F1218" s="1" t="s">
        <v>20</v>
      </c>
      <c r="G1218" s="1" t="s">
        <v>22</v>
      </c>
      <c r="H1218" s="1" t="s">
        <v>22</v>
      </c>
      <c r="I1218" s="1" t="s">
        <v>26</v>
      </c>
      <c r="J1218" s="1" t="s">
        <v>22</v>
      </c>
      <c r="K1218" s="1" t="s">
        <v>22</v>
      </c>
      <c r="L1218" s="1" t="s">
        <v>21</v>
      </c>
      <c r="M1218" s="1" t="s">
        <v>22</v>
      </c>
      <c r="N1218" s="1" t="s">
        <v>23</v>
      </c>
      <c r="O1218" s="1" t="s">
        <v>24</v>
      </c>
      <c r="P1218" s="1" t="s">
        <v>26</v>
      </c>
      <c r="Q1218" s="1" t="s">
        <v>34</v>
      </c>
      <c r="R1218" s="1" t="s">
        <v>26</v>
      </c>
      <c r="T1218" s="1" t="s">
        <v>29</v>
      </c>
      <c r="U1218" s="1" t="s">
        <v>24</v>
      </c>
      <c r="V1218" s="1" t="s">
        <v>41</v>
      </c>
      <c r="W1218" s="1" t="s">
        <v>30</v>
      </c>
    </row>
    <row r="1219" spans="1:23" x14ac:dyDescent="0.2">
      <c r="A1219" s="2" t="str">
        <f>"573.14094"</f>
        <v>573.14094</v>
      </c>
      <c r="B1219" s="1" t="s">
        <v>4617</v>
      </c>
      <c r="C1219" s="1" t="s">
        <v>2946</v>
      </c>
      <c r="D1219" s="1" t="s">
        <v>3399</v>
      </c>
      <c r="E1219" s="1" t="s">
        <v>40</v>
      </c>
      <c r="F1219" s="1" t="s">
        <v>20</v>
      </c>
      <c r="G1219" s="1" t="s">
        <v>22</v>
      </c>
      <c r="H1219" s="1" t="s">
        <v>22</v>
      </c>
      <c r="I1219" s="1" t="s">
        <v>22</v>
      </c>
      <c r="J1219" s="1" t="s">
        <v>19</v>
      </c>
      <c r="K1219" s="1" t="s">
        <v>22</v>
      </c>
      <c r="L1219" s="1" t="s">
        <v>21</v>
      </c>
      <c r="M1219" s="1" t="s">
        <v>22</v>
      </c>
      <c r="N1219" s="1" t="s">
        <v>23</v>
      </c>
      <c r="O1219" s="1" t="s">
        <v>24</v>
      </c>
      <c r="P1219" s="1" t="s">
        <v>26</v>
      </c>
      <c r="Q1219" s="1" t="s">
        <v>34</v>
      </c>
      <c r="R1219" s="1" t="s">
        <v>26</v>
      </c>
      <c r="S1219" s="1" t="s">
        <v>18509</v>
      </c>
      <c r="T1219" s="1" t="s">
        <v>18515</v>
      </c>
      <c r="U1219" s="1" t="s">
        <v>24</v>
      </c>
      <c r="V1219" s="1" t="s">
        <v>18502</v>
      </c>
      <c r="W1219" s="1" t="s">
        <v>30</v>
      </c>
    </row>
    <row r="1220" spans="1:23" x14ac:dyDescent="0.2">
      <c r="A1220" s="2" t="str">
        <f>"573.14095"</f>
        <v>573.14095</v>
      </c>
      <c r="B1220" s="1" t="s">
        <v>4618</v>
      </c>
      <c r="C1220" s="1" t="s">
        <v>2947</v>
      </c>
      <c r="D1220" s="1" t="s">
        <v>3399</v>
      </c>
      <c r="E1220" s="1" t="s">
        <v>40</v>
      </c>
      <c r="F1220" s="1" t="s">
        <v>20</v>
      </c>
      <c r="G1220" s="1" t="s">
        <v>22</v>
      </c>
      <c r="H1220" s="1" t="s">
        <v>22</v>
      </c>
      <c r="I1220" s="1" t="s">
        <v>22</v>
      </c>
      <c r="J1220" s="1" t="s">
        <v>18510</v>
      </c>
      <c r="K1220" s="1" t="s">
        <v>22</v>
      </c>
      <c r="L1220" s="1" t="s">
        <v>21</v>
      </c>
      <c r="M1220" s="1" t="s">
        <v>22</v>
      </c>
      <c r="N1220" s="1" t="s">
        <v>23</v>
      </c>
      <c r="O1220" s="1" t="s">
        <v>24</v>
      </c>
      <c r="P1220" s="1" t="s">
        <v>26</v>
      </c>
      <c r="Q1220" s="1" t="s">
        <v>34</v>
      </c>
      <c r="R1220" s="1" t="s">
        <v>26</v>
      </c>
      <c r="S1220" s="1" t="s">
        <v>28</v>
      </c>
      <c r="T1220" s="1" t="s">
        <v>38</v>
      </c>
      <c r="U1220" s="1" t="s">
        <v>24</v>
      </c>
      <c r="V1220" s="1" t="s">
        <v>24</v>
      </c>
      <c r="W1220" s="1" t="s">
        <v>30</v>
      </c>
    </row>
    <row r="1221" spans="1:23" x14ac:dyDescent="0.2">
      <c r="A1221" s="2" t="str">
        <f>"573.14096"</f>
        <v>573.14096</v>
      </c>
      <c r="B1221" s="1" t="s">
        <v>4619</v>
      </c>
      <c r="C1221" s="1" t="s">
        <v>2948</v>
      </c>
      <c r="D1221" s="1" t="s">
        <v>3399</v>
      </c>
      <c r="E1221" s="1" t="s">
        <v>40</v>
      </c>
      <c r="F1221" s="1" t="s">
        <v>20</v>
      </c>
      <c r="G1221" s="1" t="s">
        <v>22</v>
      </c>
      <c r="H1221" s="1" t="s">
        <v>22</v>
      </c>
      <c r="I1221" s="1" t="s">
        <v>18506</v>
      </c>
      <c r="J1221" s="1" t="s">
        <v>22</v>
      </c>
      <c r="K1221" s="1" t="s">
        <v>22</v>
      </c>
      <c r="L1221" s="1" t="s">
        <v>21</v>
      </c>
      <c r="M1221" s="1" t="s">
        <v>22</v>
      </c>
      <c r="N1221" s="1" t="s">
        <v>23</v>
      </c>
      <c r="O1221" s="1" t="s">
        <v>24</v>
      </c>
      <c r="P1221" s="1" t="s">
        <v>18506</v>
      </c>
      <c r="Q1221" s="1" t="s">
        <v>34</v>
      </c>
      <c r="R1221" s="1" t="s">
        <v>18505</v>
      </c>
      <c r="T1221" s="1" t="s">
        <v>29</v>
      </c>
      <c r="U1221" s="1" t="s">
        <v>24</v>
      </c>
      <c r="V1221" s="1" t="s">
        <v>41</v>
      </c>
      <c r="W1221" s="1" t="s">
        <v>30</v>
      </c>
    </row>
    <row r="1222" spans="1:23" x14ac:dyDescent="0.2">
      <c r="A1222" s="2" t="str">
        <f>"573.14097"</f>
        <v>573.14097</v>
      </c>
      <c r="B1222" s="1" t="s">
        <v>4620</v>
      </c>
      <c r="C1222" s="1" t="s">
        <v>2949</v>
      </c>
      <c r="D1222" s="1" t="s">
        <v>3399</v>
      </c>
      <c r="E1222" s="1" t="s">
        <v>18509</v>
      </c>
      <c r="F1222" s="1" t="s">
        <v>20</v>
      </c>
      <c r="G1222" s="1" t="s">
        <v>22</v>
      </c>
      <c r="H1222" s="1" t="s">
        <v>22</v>
      </c>
      <c r="I1222" s="1" t="s">
        <v>22</v>
      </c>
      <c r="J1222" s="1" t="s">
        <v>22</v>
      </c>
      <c r="K1222" s="1" t="s">
        <v>22</v>
      </c>
      <c r="L1222" s="1" t="s">
        <v>21</v>
      </c>
      <c r="M1222" s="1" t="s">
        <v>22</v>
      </c>
      <c r="N1222" s="1" t="s">
        <v>23</v>
      </c>
      <c r="O1222" s="1" t="s">
        <v>41</v>
      </c>
      <c r="P1222" s="1" t="s">
        <v>24</v>
      </c>
      <c r="Q1222" s="1" t="s">
        <v>34</v>
      </c>
      <c r="R1222" s="1" t="s">
        <v>24</v>
      </c>
      <c r="T1222" s="1" t="s">
        <v>29</v>
      </c>
      <c r="U1222" s="1" t="s">
        <v>18506</v>
      </c>
      <c r="V1222" s="1" t="s">
        <v>24</v>
      </c>
      <c r="W1222" s="1" t="s">
        <v>30</v>
      </c>
    </row>
    <row r="1223" spans="1:23" x14ac:dyDescent="0.2">
      <c r="A1223" s="2" t="str">
        <f>"573.14098"</f>
        <v>573.14098</v>
      </c>
      <c r="B1223" s="1" t="s">
        <v>4621</v>
      </c>
      <c r="C1223" s="1" t="s">
        <v>2950</v>
      </c>
      <c r="D1223" s="1" t="s">
        <v>3399</v>
      </c>
      <c r="E1223" s="1" t="s">
        <v>18510</v>
      </c>
      <c r="F1223" s="1" t="s">
        <v>20</v>
      </c>
      <c r="G1223" s="1" t="s">
        <v>22</v>
      </c>
      <c r="H1223" s="1" t="s">
        <v>22</v>
      </c>
      <c r="J1223" s="1" t="s">
        <v>22</v>
      </c>
      <c r="K1223" s="1" t="s">
        <v>22</v>
      </c>
      <c r="L1223" s="1" t="s">
        <v>21</v>
      </c>
      <c r="M1223" s="1" t="s">
        <v>22</v>
      </c>
      <c r="N1223" s="1" t="s">
        <v>23</v>
      </c>
      <c r="O1223" s="1" t="s">
        <v>41</v>
      </c>
      <c r="P1223" s="1" t="s">
        <v>18502</v>
      </c>
      <c r="Q1223" s="1" t="s">
        <v>34</v>
      </c>
      <c r="R1223" s="1" t="s">
        <v>24</v>
      </c>
      <c r="T1223" s="1" t="s">
        <v>29</v>
      </c>
      <c r="U1223" s="1" t="s">
        <v>18502</v>
      </c>
      <c r="V1223" s="1" t="s">
        <v>18502</v>
      </c>
      <c r="W1223" s="1" t="s">
        <v>30</v>
      </c>
    </row>
    <row r="1224" spans="1:23" x14ac:dyDescent="0.2">
      <c r="A1224" s="2" t="str">
        <f>"573.14099"</f>
        <v>573.14099</v>
      </c>
      <c r="B1224" s="1" t="s">
        <v>4622</v>
      </c>
      <c r="C1224" s="1" t="s">
        <v>2951</v>
      </c>
      <c r="D1224" s="1" t="s">
        <v>3399</v>
      </c>
      <c r="E1224" s="1" t="s">
        <v>40</v>
      </c>
      <c r="F1224" s="1" t="s">
        <v>20</v>
      </c>
      <c r="G1224" s="1" t="s">
        <v>22</v>
      </c>
      <c r="H1224" s="1" t="s">
        <v>22</v>
      </c>
      <c r="I1224" s="1" t="s">
        <v>26</v>
      </c>
      <c r="J1224" s="1" t="s">
        <v>22</v>
      </c>
      <c r="K1224" s="1" t="s">
        <v>22</v>
      </c>
      <c r="L1224" s="1" t="s">
        <v>21</v>
      </c>
      <c r="M1224" s="1" t="s">
        <v>22</v>
      </c>
      <c r="N1224" s="1" t="s">
        <v>23</v>
      </c>
      <c r="O1224" s="1" t="s">
        <v>24</v>
      </c>
      <c r="P1224" s="1" t="s">
        <v>26</v>
      </c>
      <c r="Q1224" s="1" t="s">
        <v>34</v>
      </c>
      <c r="R1224" s="1" t="s">
        <v>26</v>
      </c>
      <c r="S1224" s="1" t="s">
        <v>28</v>
      </c>
      <c r="T1224" s="1" t="s">
        <v>29</v>
      </c>
      <c r="U1224" s="1" t="s">
        <v>18506</v>
      </c>
      <c r="V1224" s="1" t="s">
        <v>41</v>
      </c>
      <c r="W1224" s="1" t="s">
        <v>30</v>
      </c>
    </row>
    <row r="1225" spans="1:23" x14ac:dyDescent="0.2">
      <c r="A1225" s="2" t="str">
        <f>"573.14100"</f>
        <v>573.14100</v>
      </c>
      <c r="B1225" s="1" t="s">
        <v>4623</v>
      </c>
      <c r="C1225" s="1" t="s">
        <v>2952</v>
      </c>
      <c r="D1225" s="1" t="s">
        <v>3399</v>
      </c>
      <c r="E1225" s="1" t="s">
        <v>40</v>
      </c>
      <c r="F1225" s="1" t="s">
        <v>20</v>
      </c>
      <c r="G1225" s="1" t="s">
        <v>22</v>
      </c>
      <c r="H1225" s="1" t="s">
        <v>22</v>
      </c>
      <c r="I1225" s="1" t="s">
        <v>18510</v>
      </c>
      <c r="J1225" s="1" t="s">
        <v>18502</v>
      </c>
      <c r="K1225" s="1" t="s">
        <v>22</v>
      </c>
      <c r="L1225" s="1" t="s">
        <v>21</v>
      </c>
      <c r="M1225" s="1" t="s">
        <v>22</v>
      </c>
      <c r="N1225" s="1" t="s">
        <v>23</v>
      </c>
      <c r="O1225" s="1" t="s">
        <v>24</v>
      </c>
      <c r="P1225" s="1" t="s">
        <v>26</v>
      </c>
      <c r="Q1225" s="1" t="s">
        <v>34</v>
      </c>
      <c r="R1225" s="1" t="s">
        <v>26</v>
      </c>
      <c r="T1225" s="1" t="s">
        <v>38</v>
      </c>
      <c r="U1225" s="1" t="s">
        <v>41</v>
      </c>
      <c r="V1225" s="1" t="s">
        <v>24</v>
      </c>
      <c r="W1225" s="1" t="s">
        <v>30</v>
      </c>
    </row>
    <row r="1226" spans="1:23" x14ac:dyDescent="0.2">
      <c r="A1226" s="2" t="str">
        <f>"573.14101"</f>
        <v>573.14101</v>
      </c>
      <c r="B1226" s="1" t="s">
        <v>4624</v>
      </c>
      <c r="C1226" s="1" t="s">
        <v>2953</v>
      </c>
      <c r="D1226" s="1" t="s">
        <v>3399</v>
      </c>
      <c r="E1226" s="1" t="s">
        <v>40</v>
      </c>
      <c r="F1226" s="1" t="s">
        <v>20</v>
      </c>
      <c r="G1226" s="1" t="s">
        <v>22</v>
      </c>
      <c r="H1226" s="1" t="s">
        <v>22</v>
      </c>
      <c r="I1226" s="1" t="s">
        <v>22</v>
      </c>
      <c r="J1226" s="1" t="s">
        <v>19</v>
      </c>
      <c r="K1226" s="1" t="s">
        <v>18510</v>
      </c>
      <c r="L1226" s="1" t="s">
        <v>21</v>
      </c>
      <c r="M1226" s="1" t="s">
        <v>22</v>
      </c>
      <c r="N1226" s="1" t="s">
        <v>18505</v>
      </c>
      <c r="O1226" s="1" t="s">
        <v>24</v>
      </c>
      <c r="P1226" s="1" t="s">
        <v>26</v>
      </c>
      <c r="Q1226" s="1" t="s">
        <v>26</v>
      </c>
      <c r="R1226" s="1" t="s">
        <v>26</v>
      </c>
      <c r="S1226" s="1" t="s">
        <v>28</v>
      </c>
      <c r="T1226" s="1" t="s">
        <v>18515</v>
      </c>
      <c r="U1226" s="1" t="s">
        <v>24</v>
      </c>
      <c r="V1226" s="1" t="s">
        <v>18502</v>
      </c>
      <c r="W1226" s="1" t="s">
        <v>30</v>
      </c>
    </row>
    <row r="1227" spans="1:23" x14ac:dyDescent="0.2">
      <c r="A1227" s="2" t="str">
        <f>"573.14102"</f>
        <v>573.14102</v>
      </c>
      <c r="B1227" s="1" t="s">
        <v>4625</v>
      </c>
      <c r="C1227" s="1" t="s">
        <v>2954</v>
      </c>
      <c r="D1227" s="1" t="s">
        <v>3399</v>
      </c>
      <c r="E1227" s="1" t="s">
        <v>40</v>
      </c>
      <c r="F1227" s="1" t="s">
        <v>20</v>
      </c>
      <c r="G1227" s="1" t="s">
        <v>22</v>
      </c>
      <c r="H1227" s="1" t="s">
        <v>22</v>
      </c>
      <c r="I1227" s="1" t="s">
        <v>22</v>
      </c>
      <c r="J1227" s="1" t="s">
        <v>18510</v>
      </c>
      <c r="K1227" s="1" t="s">
        <v>22</v>
      </c>
      <c r="L1227" s="1" t="s">
        <v>21</v>
      </c>
      <c r="M1227" s="1" t="s">
        <v>22</v>
      </c>
      <c r="N1227" s="1" t="s">
        <v>23</v>
      </c>
      <c r="O1227" s="1" t="s">
        <v>18502</v>
      </c>
      <c r="P1227" s="1" t="s">
        <v>26</v>
      </c>
      <c r="Q1227" s="1" t="s">
        <v>34</v>
      </c>
      <c r="R1227" s="1" t="s">
        <v>26</v>
      </c>
      <c r="S1227" s="1" t="s">
        <v>28</v>
      </c>
      <c r="T1227" s="1" t="s">
        <v>29</v>
      </c>
      <c r="U1227" s="1" t="s">
        <v>24</v>
      </c>
      <c r="V1227" s="1" t="s">
        <v>18502</v>
      </c>
      <c r="W1227" s="1" t="s">
        <v>30</v>
      </c>
    </row>
    <row r="1228" spans="1:23" x14ac:dyDescent="0.2">
      <c r="A1228" s="2" t="str">
        <f>"573.14103"</f>
        <v>573.14103</v>
      </c>
      <c r="B1228" s="1" t="s">
        <v>4626</v>
      </c>
      <c r="C1228" s="1" t="s">
        <v>2955</v>
      </c>
      <c r="D1228" s="1" t="s">
        <v>3399</v>
      </c>
      <c r="E1228" s="1" t="s">
        <v>40</v>
      </c>
      <c r="F1228" s="1" t="s">
        <v>20</v>
      </c>
      <c r="G1228" s="1" t="s">
        <v>22</v>
      </c>
      <c r="H1228" s="1" t="s">
        <v>22</v>
      </c>
      <c r="I1228" s="1" t="s">
        <v>22</v>
      </c>
      <c r="J1228" s="1" t="s">
        <v>19</v>
      </c>
      <c r="K1228" s="1" t="s">
        <v>22</v>
      </c>
      <c r="L1228" s="1" t="s">
        <v>21</v>
      </c>
      <c r="M1228" s="1" t="s">
        <v>22</v>
      </c>
      <c r="N1228" s="1" t="s">
        <v>23</v>
      </c>
      <c r="O1228" s="1" t="s">
        <v>41</v>
      </c>
      <c r="P1228" s="1" t="s">
        <v>26</v>
      </c>
      <c r="Q1228" s="1" t="s">
        <v>34</v>
      </c>
      <c r="R1228" s="1" t="s">
        <v>26</v>
      </c>
      <c r="S1228" s="1" t="s">
        <v>28</v>
      </c>
      <c r="T1228" s="1" t="s">
        <v>18515</v>
      </c>
      <c r="U1228" s="1" t="s">
        <v>24</v>
      </c>
      <c r="V1228" s="1" t="s">
        <v>18502</v>
      </c>
      <c r="W1228" s="1" t="s">
        <v>30</v>
      </c>
    </row>
    <row r="1229" spans="1:23" x14ac:dyDescent="0.2">
      <c r="A1229" s="2" t="str">
        <f>"573.14104"</f>
        <v>573.14104</v>
      </c>
      <c r="B1229" s="1" t="s">
        <v>4627</v>
      </c>
      <c r="C1229" s="1" t="s">
        <v>2956</v>
      </c>
      <c r="D1229" s="1" t="s">
        <v>3399</v>
      </c>
      <c r="E1229" s="1" t="s">
        <v>40</v>
      </c>
      <c r="F1229" s="1" t="s">
        <v>20</v>
      </c>
      <c r="G1229" s="1" t="s">
        <v>22</v>
      </c>
      <c r="H1229" s="1" t="s">
        <v>22</v>
      </c>
      <c r="I1229" s="1" t="s">
        <v>22</v>
      </c>
      <c r="J1229" s="1" t="s">
        <v>19</v>
      </c>
      <c r="K1229" s="1" t="s">
        <v>18502</v>
      </c>
      <c r="L1229" s="1" t="s">
        <v>21</v>
      </c>
      <c r="M1229" s="1" t="s">
        <v>22</v>
      </c>
      <c r="N1229" s="1" t="s">
        <v>18505</v>
      </c>
      <c r="O1229" s="1" t="s">
        <v>41</v>
      </c>
      <c r="P1229" s="1" t="s">
        <v>26</v>
      </c>
      <c r="Q1229" s="1" t="s">
        <v>26</v>
      </c>
      <c r="R1229" s="1" t="s">
        <v>26</v>
      </c>
      <c r="S1229" s="1" t="s">
        <v>28</v>
      </c>
      <c r="T1229" s="1" t="s">
        <v>29</v>
      </c>
      <c r="U1229" s="1" t="s">
        <v>24</v>
      </c>
      <c r="V1229" s="1" t="s">
        <v>41</v>
      </c>
      <c r="W1229" s="1" t="s">
        <v>30</v>
      </c>
    </row>
    <row r="1230" spans="1:23" x14ac:dyDescent="0.2">
      <c r="A1230" s="2" t="str">
        <f>"573.14105"</f>
        <v>573.14105</v>
      </c>
      <c r="B1230" s="1" t="s">
        <v>4628</v>
      </c>
      <c r="C1230" s="1" t="s">
        <v>2957</v>
      </c>
      <c r="D1230" s="1" t="s">
        <v>3399</v>
      </c>
      <c r="E1230" s="1" t="s">
        <v>18509</v>
      </c>
      <c r="F1230" s="1" t="s">
        <v>20</v>
      </c>
      <c r="G1230" s="1" t="s">
        <v>22</v>
      </c>
      <c r="H1230" s="1" t="s">
        <v>22</v>
      </c>
      <c r="I1230" s="1" t="s">
        <v>22</v>
      </c>
      <c r="J1230" s="1" t="s">
        <v>22</v>
      </c>
      <c r="K1230" s="1" t="s">
        <v>22</v>
      </c>
      <c r="L1230" s="1" t="s">
        <v>21</v>
      </c>
      <c r="M1230" s="1" t="s">
        <v>22</v>
      </c>
      <c r="N1230" s="1" t="s">
        <v>23</v>
      </c>
      <c r="O1230" s="1" t="s">
        <v>18506</v>
      </c>
      <c r="P1230" s="1" t="s">
        <v>24</v>
      </c>
      <c r="Q1230" s="1" t="s">
        <v>34</v>
      </c>
      <c r="R1230" s="1" t="s">
        <v>24</v>
      </c>
      <c r="T1230" s="1" t="s">
        <v>29</v>
      </c>
      <c r="U1230" s="1" t="s">
        <v>18506</v>
      </c>
      <c r="V1230" s="1" t="s">
        <v>24</v>
      </c>
      <c r="W1230" s="1" t="s">
        <v>30</v>
      </c>
    </row>
    <row r="1231" spans="1:23" x14ac:dyDescent="0.2">
      <c r="A1231" s="2" t="str">
        <f>"573.14106"</f>
        <v>573.14106</v>
      </c>
      <c r="B1231" s="1" t="s">
        <v>4629</v>
      </c>
      <c r="C1231" s="1" t="s">
        <v>2958</v>
      </c>
      <c r="D1231" s="1" t="s">
        <v>3399</v>
      </c>
      <c r="E1231" s="1" t="s">
        <v>40</v>
      </c>
      <c r="F1231" s="1" t="s">
        <v>20</v>
      </c>
      <c r="G1231" s="1" t="s">
        <v>22</v>
      </c>
      <c r="H1231" s="1" t="s">
        <v>22</v>
      </c>
      <c r="I1231" s="1" t="s">
        <v>22</v>
      </c>
      <c r="J1231" s="1" t="s">
        <v>22</v>
      </c>
      <c r="K1231" s="1" t="s">
        <v>22</v>
      </c>
      <c r="L1231" s="1" t="s">
        <v>21</v>
      </c>
      <c r="M1231" s="1" t="s">
        <v>22</v>
      </c>
      <c r="N1231" s="1" t="s">
        <v>23</v>
      </c>
      <c r="O1231" s="1" t="s">
        <v>24</v>
      </c>
      <c r="P1231" s="1" t="s">
        <v>26</v>
      </c>
      <c r="Q1231" s="1" t="s">
        <v>34</v>
      </c>
      <c r="R1231" s="1" t="s">
        <v>26</v>
      </c>
      <c r="S1231" s="1" t="s">
        <v>28</v>
      </c>
      <c r="T1231" s="1" t="s">
        <v>29</v>
      </c>
      <c r="U1231" s="1" t="s">
        <v>18506</v>
      </c>
      <c r="V1231" s="1" t="s">
        <v>41</v>
      </c>
      <c r="W1231" s="1" t="s">
        <v>30</v>
      </c>
    </row>
    <row r="1232" spans="1:23" x14ac:dyDescent="0.2">
      <c r="A1232" s="2" t="str">
        <f>"573.14107"</f>
        <v>573.14107</v>
      </c>
      <c r="B1232" s="1" t="s">
        <v>4630</v>
      </c>
      <c r="C1232" s="1" t="s">
        <v>2959</v>
      </c>
      <c r="D1232" s="1" t="s">
        <v>3399</v>
      </c>
      <c r="E1232" s="1" t="s">
        <v>40</v>
      </c>
      <c r="F1232" s="1" t="s">
        <v>20</v>
      </c>
      <c r="G1232" s="1" t="s">
        <v>22</v>
      </c>
      <c r="H1232" s="1" t="s">
        <v>22</v>
      </c>
      <c r="I1232" s="1" t="s">
        <v>22</v>
      </c>
      <c r="J1232" s="1" t="s">
        <v>22</v>
      </c>
      <c r="K1232" s="1" t="s">
        <v>22</v>
      </c>
      <c r="L1232" s="1" t="s">
        <v>21</v>
      </c>
      <c r="M1232" s="1" t="s">
        <v>22</v>
      </c>
      <c r="N1232" s="1" t="s">
        <v>23</v>
      </c>
      <c r="O1232" s="1" t="s">
        <v>41</v>
      </c>
      <c r="P1232" s="1" t="s">
        <v>26</v>
      </c>
      <c r="Q1232" s="1" t="s">
        <v>34</v>
      </c>
      <c r="R1232" s="1" t="s">
        <v>26</v>
      </c>
      <c r="S1232" s="1" t="s">
        <v>28</v>
      </c>
      <c r="T1232" s="1" t="s">
        <v>29</v>
      </c>
      <c r="U1232" s="1" t="s">
        <v>41</v>
      </c>
      <c r="V1232" s="1" t="s">
        <v>41</v>
      </c>
      <c r="W1232" s="1" t="s">
        <v>18519</v>
      </c>
    </row>
    <row r="1233" spans="1:23" x14ac:dyDescent="0.2">
      <c r="A1233" s="2" t="str">
        <f>"573.14108"</f>
        <v>573.14108</v>
      </c>
      <c r="B1233" s="1" t="s">
        <v>4631</v>
      </c>
      <c r="C1233" s="1" t="s">
        <v>2960</v>
      </c>
      <c r="D1233" s="1" t="s">
        <v>3399</v>
      </c>
      <c r="E1233" s="1" t="s">
        <v>40</v>
      </c>
      <c r="F1233" s="1" t="s">
        <v>20</v>
      </c>
      <c r="G1233" s="1" t="s">
        <v>18510</v>
      </c>
      <c r="H1233" s="1" t="s">
        <v>22</v>
      </c>
      <c r="I1233" s="1" t="s">
        <v>18510</v>
      </c>
      <c r="J1233" s="1" t="s">
        <v>19</v>
      </c>
      <c r="K1233" s="1" t="s">
        <v>18510</v>
      </c>
      <c r="L1233" s="1" t="s">
        <v>21</v>
      </c>
      <c r="M1233" s="1" t="s">
        <v>22</v>
      </c>
      <c r="N1233" s="1" t="s">
        <v>31</v>
      </c>
      <c r="O1233" s="1" t="s">
        <v>41</v>
      </c>
      <c r="P1233" s="1" t="s">
        <v>26</v>
      </c>
      <c r="Q1233" s="1" t="s">
        <v>26</v>
      </c>
      <c r="R1233" s="1" t="s">
        <v>26</v>
      </c>
      <c r="S1233" s="1" t="s">
        <v>28</v>
      </c>
      <c r="T1233" s="1" t="s">
        <v>18516</v>
      </c>
      <c r="U1233" s="1" t="s">
        <v>41</v>
      </c>
      <c r="V1233" s="1" t="s">
        <v>41</v>
      </c>
      <c r="W1233" s="1" t="s">
        <v>30</v>
      </c>
    </row>
    <row r="1234" spans="1:23" x14ac:dyDescent="0.2">
      <c r="A1234" s="2" t="str">
        <f>"573.14109"</f>
        <v>573.14109</v>
      </c>
      <c r="B1234" s="1" t="s">
        <v>4632</v>
      </c>
      <c r="C1234" s="1" t="s">
        <v>2961</v>
      </c>
      <c r="D1234" s="1" t="s">
        <v>3399</v>
      </c>
      <c r="E1234" s="1" t="s">
        <v>40</v>
      </c>
      <c r="F1234" s="1" t="s">
        <v>20</v>
      </c>
      <c r="G1234" s="1" t="s">
        <v>22</v>
      </c>
      <c r="H1234" s="1" t="s">
        <v>22</v>
      </c>
      <c r="I1234" s="1" t="s">
        <v>26</v>
      </c>
      <c r="J1234" s="1" t="s">
        <v>22</v>
      </c>
      <c r="K1234" s="1" t="s">
        <v>22</v>
      </c>
      <c r="L1234" s="1" t="s">
        <v>21</v>
      </c>
      <c r="M1234" s="1" t="s">
        <v>22</v>
      </c>
      <c r="N1234" s="1" t="s">
        <v>23</v>
      </c>
      <c r="O1234" s="1" t="s">
        <v>41</v>
      </c>
      <c r="P1234" s="1" t="s">
        <v>24</v>
      </c>
      <c r="Q1234" s="1" t="s">
        <v>34</v>
      </c>
      <c r="R1234" s="1" t="s">
        <v>24</v>
      </c>
      <c r="T1234" s="1" t="s">
        <v>29</v>
      </c>
      <c r="U1234" s="1" t="s">
        <v>18506</v>
      </c>
      <c r="V1234" s="1" t="s">
        <v>41</v>
      </c>
      <c r="W1234" s="1" t="s">
        <v>30</v>
      </c>
    </row>
    <row r="1235" spans="1:23" x14ac:dyDescent="0.2">
      <c r="A1235" s="2" t="str">
        <f>"573.14110"</f>
        <v>573.14110</v>
      </c>
      <c r="B1235" s="1" t="s">
        <v>4633</v>
      </c>
      <c r="C1235" s="1" t="s">
        <v>2962</v>
      </c>
      <c r="D1235" s="1" t="s">
        <v>3399</v>
      </c>
      <c r="E1235" s="1" t="s">
        <v>18510</v>
      </c>
      <c r="F1235" s="1" t="s">
        <v>20</v>
      </c>
      <c r="G1235" s="1" t="s">
        <v>22</v>
      </c>
      <c r="H1235" s="1" t="s">
        <v>22</v>
      </c>
      <c r="I1235" s="1" t="s">
        <v>18510</v>
      </c>
      <c r="J1235" s="1" t="s">
        <v>22</v>
      </c>
      <c r="K1235" s="1" t="s">
        <v>22</v>
      </c>
      <c r="L1235" s="1" t="s">
        <v>21</v>
      </c>
      <c r="M1235" s="1" t="s">
        <v>22</v>
      </c>
      <c r="N1235" s="1" t="s">
        <v>23</v>
      </c>
      <c r="O1235" s="1" t="s">
        <v>24</v>
      </c>
      <c r="P1235" s="1" t="s">
        <v>26</v>
      </c>
      <c r="Q1235" s="1" t="s">
        <v>34</v>
      </c>
      <c r="R1235" s="1" t="s">
        <v>26</v>
      </c>
      <c r="S1235" s="1" t="s">
        <v>28</v>
      </c>
      <c r="T1235" s="1" t="s">
        <v>29</v>
      </c>
      <c r="U1235" s="1" t="s">
        <v>24</v>
      </c>
      <c r="V1235" s="1" t="s">
        <v>24</v>
      </c>
      <c r="W1235" s="1" t="s">
        <v>30</v>
      </c>
    </row>
    <row r="1236" spans="1:23" x14ac:dyDescent="0.2">
      <c r="A1236" s="2" t="str">
        <f>"573.14111"</f>
        <v>573.14111</v>
      </c>
      <c r="B1236" s="1" t="s">
        <v>4634</v>
      </c>
      <c r="C1236" s="1" t="s">
        <v>2963</v>
      </c>
      <c r="D1236" s="1" t="s">
        <v>3399</v>
      </c>
      <c r="E1236" s="1" t="s">
        <v>40</v>
      </c>
      <c r="F1236" s="1" t="s">
        <v>20</v>
      </c>
      <c r="G1236" s="1" t="s">
        <v>22</v>
      </c>
      <c r="H1236" s="1" t="s">
        <v>22</v>
      </c>
      <c r="I1236" s="1" t="s">
        <v>22</v>
      </c>
      <c r="J1236" s="1" t="s">
        <v>18502</v>
      </c>
      <c r="K1236" s="1" t="s">
        <v>22</v>
      </c>
      <c r="L1236" s="1" t="s">
        <v>21</v>
      </c>
      <c r="M1236" s="1" t="s">
        <v>22</v>
      </c>
      <c r="N1236" s="1" t="s">
        <v>23</v>
      </c>
      <c r="O1236" s="1" t="s">
        <v>24</v>
      </c>
      <c r="P1236" s="1" t="s">
        <v>26</v>
      </c>
      <c r="Q1236" s="1" t="s">
        <v>34</v>
      </c>
      <c r="R1236" s="1" t="s">
        <v>26</v>
      </c>
      <c r="S1236" s="1" t="s">
        <v>28</v>
      </c>
      <c r="T1236" s="1" t="s">
        <v>29</v>
      </c>
      <c r="U1236" s="1" t="s">
        <v>18506</v>
      </c>
      <c r="V1236" s="1" t="s">
        <v>18502</v>
      </c>
      <c r="W1236" s="1" t="s">
        <v>30</v>
      </c>
    </row>
    <row r="1237" spans="1:23" x14ac:dyDescent="0.2">
      <c r="A1237" s="2" t="str">
        <f>"573.14112"</f>
        <v>573.14112</v>
      </c>
      <c r="B1237" s="1" t="s">
        <v>4635</v>
      </c>
      <c r="C1237" s="1" t="s">
        <v>2964</v>
      </c>
      <c r="D1237" s="1" t="s">
        <v>3399</v>
      </c>
      <c r="E1237" s="1" t="s">
        <v>40</v>
      </c>
      <c r="F1237" s="1" t="s">
        <v>20</v>
      </c>
      <c r="G1237" s="1" t="s">
        <v>22</v>
      </c>
      <c r="H1237" s="1" t="s">
        <v>22</v>
      </c>
      <c r="I1237" s="1" t="s">
        <v>22</v>
      </c>
      <c r="J1237" s="1" t="s">
        <v>22</v>
      </c>
      <c r="K1237" s="1" t="s">
        <v>22</v>
      </c>
      <c r="L1237" s="1" t="s">
        <v>21</v>
      </c>
      <c r="M1237" s="1" t="s">
        <v>22</v>
      </c>
      <c r="N1237" s="1" t="s">
        <v>23</v>
      </c>
      <c r="O1237" s="1" t="s">
        <v>41</v>
      </c>
      <c r="P1237" s="1" t="s">
        <v>26</v>
      </c>
      <c r="Q1237" s="1" t="s">
        <v>34</v>
      </c>
      <c r="R1237" s="1" t="s">
        <v>26</v>
      </c>
      <c r="S1237" s="1" t="s">
        <v>28</v>
      </c>
      <c r="T1237" s="1" t="s">
        <v>18515</v>
      </c>
      <c r="U1237" s="1" t="s">
        <v>24</v>
      </c>
      <c r="V1237" s="1" t="s">
        <v>41</v>
      </c>
      <c r="W1237" s="1" t="s">
        <v>18519</v>
      </c>
    </row>
    <row r="1238" spans="1:23" x14ac:dyDescent="0.2">
      <c r="A1238" s="2" t="str">
        <f>"573.14113"</f>
        <v>573.14113</v>
      </c>
      <c r="B1238" s="1" t="s">
        <v>4636</v>
      </c>
      <c r="C1238" s="1" t="s">
        <v>2965</v>
      </c>
      <c r="D1238" s="1" t="s">
        <v>3399</v>
      </c>
      <c r="E1238" s="1" t="s">
        <v>40</v>
      </c>
      <c r="F1238" s="1" t="s">
        <v>20</v>
      </c>
      <c r="G1238" s="1" t="s">
        <v>22</v>
      </c>
      <c r="H1238" s="1" t="s">
        <v>22</v>
      </c>
      <c r="I1238" s="1" t="s">
        <v>18502</v>
      </c>
      <c r="J1238" s="1" t="s">
        <v>22</v>
      </c>
      <c r="K1238" s="1" t="s">
        <v>22</v>
      </c>
      <c r="L1238" s="1" t="s">
        <v>21</v>
      </c>
      <c r="M1238" s="1" t="s">
        <v>22</v>
      </c>
      <c r="N1238" s="1" t="s">
        <v>23</v>
      </c>
      <c r="O1238" s="1" t="s">
        <v>41</v>
      </c>
      <c r="P1238" s="1" t="s">
        <v>26</v>
      </c>
      <c r="Q1238" s="1" t="s">
        <v>34</v>
      </c>
      <c r="R1238" s="1" t="s">
        <v>26</v>
      </c>
      <c r="S1238" s="1" t="s">
        <v>28</v>
      </c>
      <c r="T1238" s="1" t="s">
        <v>29</v>
      </c>
      <c r="U1238" s="1" t="s">
        <v>41</v>
      </c>
      <c r="V1238" s="1" t="s">
        <v>41</v>
      </c>
      <c r="W1238" s="1" t="s">
        <v>18518</v>
      </c>
    </row>
    <row r="1239" spans="1:23" x14ac:dyDescent="0.2">
      <c r="A1239" s="2" t="str">
        <f>"573.14114"</f>
        <v>573.14114</v>
      </c>
      <c r="B1239" s="1" t="s">
        <v>4637</v>
      </c>
      <c r="C1239" s="1" t="s">
        <v>2966</v>
      </c>
      <c r="D1239" s="1" t="s">
        <v>3399</v>
      </c>
      <c r="E1239" s="1" t="s">
        <v>21</v>
      </c>
      <c r="F1239" s="1" t="s">
        <v>20</v>
      </c>
      <c r="G1239" s="1" t="s">
        <v>22</v>
      </c>
      <c r="H1239" s="1" t="s">
        <v>22</v>
      </c>
      <c r="I1239" s="1" t="s">
        <v>22</v>
      </c>
      <c r="J1239" s="1" t="s">
        <v>22</v>
      </c>
      <c r="K1239" s="1" t="s">
        <v>22</v>
      </c>
      <c r="L1239" s="1" t="s">
        <v>21</v>
      </c>
      <c r="M1239" s="1" t="s">
        <v>22</v>
      </c>
      <c r="N1239" s="1" t="s">
        <v>23</v>
      </c>
      <c r="O1239" s="1" t="s">
        <v>18506</v>
      </c>
      <c r="P1239" s="1" t="s">
        <v>18506</v>
      </c>
      <c r="Q1239" s="1" t="s">
        <v>34</v>
      </c>
      <c r="R1239" s="1" t="s">
        <v>26</v>
      </c>
      <c r="T1239" s="1" t="s">
        <v>29</v>
      </c>
      <c r="U1239" s="1" t="s">
        <v>18506</v>
      </c>
      <c r="V1239" s="1" t="s">
        <v>24</v>
      </c>
      <c r="W1239" s="1" t="s">
        <v>30</v>
      </c>
    </row>
    <row r="1240" spans="1:23" x14ac:dyDescent="0.2">
      <c r="A1240" s="2" t="str">
        <f>"573.14115"</f>
        <v>573.14115</v>
      </c>
      <c r="B1240" s="1" t="s">
        <v>4638</v>
      </c>
      <c r="C1240" s="1" t="s">
        <v>2967</v>
      </c>
      <c r="D1240" s="1" t="s">
        <v>3399</v>
      </c>
      <c r="E1240" s="1" t="s">
        <v>21</v>
      </c>
      <c r="F1240" s="1" t="s">
        <v>20</v>
      </c>
      <c r="G1240" s="1" t="s">
        <v>22</v>
      </c>
      <c r="H1240" s="1" t="s">
        <v>22</v>
      </c>
      <c r="I1240" s="1" t="s">
        <v>22</v>
      </c>
      <c r="J1240" s="1" t="s">
        <v>22</v>
      </c>
      <c r="K1240" s="1" t="s">
        <v>22</v>
      </c>
      <c r="L1240" s="1" t="s">
        <v>21</v>
      </c>
      <c r="M1240" s="1" t="s">
        <v>22</v>
      </c>
      <c r="N1240" s="1" t="s">
        <v>23</v>
      </c>
      <c r="O1240" s="1" t="s">
        <v>18506</v>
      </c>
      <c r="P1240" s="1" t="s">
        <v>24</v>
      </c>
      <c r="Q1240" s="1" t="s">
        <v>34</v>
      </c>
      <c r="R1240" s="1" t="s">
        <v>18505</v>
      </c>
      <c r="S1240" s="1" t="s">
        <v>28</v>
      </c>
      <c r="T1240" s="1" t="s">
        <v>29</v>
      </c>
      <c r="U1240" s="1" t="s">
        <v>18502</v>
      </c>
      <c r="V1240" s="1" t="s">
        <v>24</v>
      </c>
      <c r="W1240" s="1" t="s">
        <v>30</v>
      </c>
    </row>
    <row r="1241" spans="1:23" x14ac:dyDescent="0.2">
      <c r="A1241" s="2" t="str">
        <f>"573.14116"</f>
        <v>573.14116</v>
      </c>
      <c r="B1241" s="1" t="s">
        <v>4639</v>
      </c>
      <c r="C1241" s="1" t="s">
        <v>2968</v>
      </c>
      <c r="D1241" s="1" t="s">
        <v>3399</v>
      </c>
      <c r="E1241" s="1" t="s">
        <v>40</v>
      </c>
      <c r="F1241" s="1" t="s">
        <v>20</v>
      </c>
      <c r="G1241" s="1" t="s">
        <v>22</v>
      </c>
      <c r="H1241" s="1" t="s">
        <v>22</v>
      </c>
      <c r="I1241" s="1" t="s">
        <v>22</v>
      </c>
      <c r="J1241" s="1" t="s">
        <v>22</v>
      </c>
      <c r="K1241" s="1" t="s">
        <v>22</v>
      </c>
      <c r="L1241" s="1" t="s">
        <v>21</v>
      </c>
      <c r="M1241" s="1" t="s">
        <v>22</v>
      </c>
      <c r="N1241" s="1" t="s">
        <v>23</v>
      </c>
      <c r="O1241" s="1" t="s">
        <v>24</v>
      </c>
      <c r="P1241" s="1" t="s">
        <v>26</v>
      </c>
      <c r="Q1241" s="1" t="s">
        <v>34</v>
      </c>
      <c r="R1241" s="1" t="s">
        <v>26</v>
      </c>
      <c r="S1241" s="1" t="s">
        <v>28</v>
      </c>
      <c r="T1241" s="1" t="s">
        <v>29</v>
      </c>
      <c r="U1241" s="1" t="s">
        <v>24</v>
      </c>
      <c r="V1241" s="1" t="s">
        <v>18502</v>
      </c>
      <c r="W1241" s="1" t="s">
        <v>30</v>
      </c>
    </row>
    <row r="1242" spans="1:23" x14ac:dyDescent="0.2">
      <c r="A1242" s="2" t="str">
        <f>"573.14117"</f>
        <v>573.14117</v>
      </c>
      <c r="B1242" s="1" t="s">
        <v>4640</v>
      </c>
      <c r="C1242" s="1" t="s">
        <v>2969</v>
      </c>
      <c r="D1242" s="1" t="s">
        <v>3399</v>
      </c>
      <c r="E1242" s="1" t="s">
        <v>40</v>
      </c>
      <c r="F1242" s="1" t="s">
        <v>20</v>
      </c>
      <c r="G1242" s="1" t="s">
        <v>22</v>
      </c>
      <c r="H1242" s="1" t="s">
        <v>22</v>
      </c>
      <c r="I1242" s="1" t="s">
        <v>22</v>
      </c>
      <c r="J1242" s="1" t="s">
        <v>19</v>
      </c>
      <c r="K1242" s="1" t="s">
        <v>18502</v>
      </c>
      <c r="L1242" s="1" t="s">
        <v>21</v>
      </c>
      <c r="M1242" s="1" t="s">
        <v>22</v>
      </c>
      <c r="N1242" s="1" t="s">
        <v>18505</v>
      </c>
      <c r="O1242" s="1" t="s">
        <v>41</v>
      </c>
      <c r="P1242" s="1" t="s">
        <v>26</v>
      </c>
      <c r="Q1242" s="1" t="s">
        <v>26</v>
      </c>
      <c r="R1242" s="1" t="s">
        <v>26</v>
      </c>
      <c r="S1242" s="1" t="s">
        <v>28</v>
      </c>
      <c r="T1242" s="1" t="s">
        <v>29</v>
      </c>
      <c r="U1242" s="1" t="s">
        <v>24</v>
      </c>
      <c r="V1242" s="1" t="s">
        <v>41</v>
      </c>
      <c r="W1242" s="1" t="s">
        <v>30</v>
      </c>
    </row>
    <row r="1243" spans="1:23" x14ac:dyDescent="0.2">
      <c r="A1243" s="2" t="str">
        <f>"573.14118"</f>
        <v>573.14118</v>
      </c>
      <c r="B1243" s="1" t="s">
        <v>4641</v>
      </c>
      <c r="C1243" s="1" t="s">
        <v>2970</v>
      </c>
      <c r="D1243" s="1" t="s">
        <v>3399</v>
      </c>
      <c r="E1243" s="1" t="s">
        <v>18509</v>
      </c>
      <c r="F1243" s="1" t="s">
        <v>20</v>
      </c>
      <c r="G1243" s="1" t="s">
        <v>41</v>
      </c>
      <c r="H1243" s="1" t="s">
        <v>22</v>
      </c>
      <c r="I1243" s="1" t="s">
        <v>26</v>
      </c>
      <c r="J1243" s="1" t="s">
        <v>22</v>
      </c>
      <c r="K1243" s="1" t="s">
        <v>22</v>
      </c>
      <c r="L1243" s="1" t="s">
        <v>21</v>
      </c>
      <c r="M1243" s="1" t="s">
        <v>22</v>
      </c>
      <c r="N1243" s="1" t="s">
        <v>23</v>
      </c>
      <c r="O1243" s="1" t="s">
        <v>18506</v>
      </c>
      <c r="P1243" s="1" t="s">
        <v>24</v>
      </c>
      <c r="Q1243" s="1" t="s">
        <v>34</v>
      </c>
      <c r="R1243" s="1" t="s">
        <v>18502</v>
      </c>
      <c r="T1243" s="1" t="s">
        <v>29</v>
      </c>
      <c r="U1243" s="1" t="s">
        <v>18506</v>
      </c>
      <c r="V1243" s="1" t="s">
        <v>24</v>
      </c>
      <c r="W1243" s="1" t="s">
        <v>30</v>
      </c>
    </row>
    <row r="1244" spans="1:23" x14ac:dyDescent="0.2">
      <c r="A1244" s="2" t="str">
        <f>"573.14119"</f>
        <v>573.14119</v>
      </c>
      <c r="B1244" s="1" t="s">
        <v>4642</v>
      </c>
      <c r="C1244" s="1" t="s">
        <v>2971</v>
      </c>
      <c r="D1244" s="1" t="s">
        <v>3399</v>
      </c>
      <c r="E1244" s="1" t="s">
        <v>40</v>
      </c>
      <c r="F1244" s="1" t="s">
        <v>20</v>
      </c>
      <c r="G1244" s="1" t="s">
        <v>41</v>
      </c>
      <c r="H1244" s="1" t="s">
        <v>22</v>
      </c>
      <c r="I1244" s="1" t="s">
        <v>22</v>
      </c>
      <c r="J1244" s="1" t="s">
        <v>19</v>
      </c>
      <c r="K1244" s="1" t="s">
        <v>22</v>
      </c>
      <c r="L1244" s="1" t="s">
        <v>21</v>
      </c>
      <c r="M1244" s="1" t="s">
        <v>22</v>
      </c>
      <c r="N1244" s="1" t="s">
        <v>23</v>
      </c>
      <c r="O1244" s="1" t="s">
        <v>41</v>
      </c>
      <c r="P1244" s="1" t="s">
        <v>26</v>
      </c>
      <c r="Q1244" s="1" t="s">
        <v>34</v>
      </c>
      <c r="R1244" s="1" t="s">
        <v>26</v>
      </c>
      <c r="T1244" s="1" t="s">
        <v>37</v>
      </c>
      <c r="U1244" s="1" t="s">
        <v>24</v>
      </c>
      <c r="V1244" s="1" t="s">
        <v>18502</v>
      </c>
      <c r="W1244" s="1" t="s">
        <v>30</v>
      </c>
    </row>
    <row r="1245" spans="1:23" x14ac:dyDescent="0.2">
      <c r="A1245" s="2" t="str">
        <f>"573.14120"</f>
        <v>573.14120</v>
      </c>
      <c r="B1245" s="1" t="s">
        <v>4643</v>
      </c>
      <c r="C1245" s="1" t="s">
        <v>2972</v>
      </c>
      <c r="D1245" s="1" t="s">
        <v>3399</v>
      </c>
      <c r="E1245" s="1" t="s">
        <v>40</v>
      </c>
      <c r="F1245" s="1" t="s">
        <v>20</v>
      </c>
      <c r="G1245" s="1" t="s">
        <v>22</v>
      </c>
      <c r="H1245" s="1" t="s">
        <v>22</v>
      </c>
      <c r="I1245" s="1" t="s">
        <v>18502</v>
      </c>
      <c r="J1245" s="1" t="s">
        <v>22</v>
      </c>
      <c r="K1245" s="1" t="s">
        <v>22</v>
      </c>
      <c r="L1245" s="1" t="s">
        <v>21</v>
      </c>
      <c r="M1245" s="1" t="s">
        <v>22</v>
      </c>
      <c r="N1245" s="1" t="s">
        <v>23</v>
      </c>
      <c r="O1245" s="1" t="s">
        <v>18506</v>
      </c>
      <c r="P1245" s="1" t="s">
        <v>26</v>
      </c>
      <c r="Q1245" s="1" t="s">
        <v>18506</v>
      </c>
      <c r="R1245" s="1" t="s">
        <v>26</v>
      </c>
      <c r="T1245" s="1" t="s">
        <v>39</v>
      </c>
      <c r="U1245" s="1" t="s">
        <v>24</v>
      </c>
      <c r="V1245" s="1" t="s">
        <v>24</v>
      </c>
      <c r="W1245" s="1" t="s">
        <v>30</v>
      </c>
    </row>
    <row r="1246" spans="1:23" x14ac:dyDescent="0.2">
      <c r="A1246" s="2" t="str">
        <f>"573.14121"</f>
        <v>573.14121</v>
      </c>
      <c r="B1246" s="1" t="s">
        <v>4644</v>
      </c>
      <c r="C1246" s="1" t="s">
        <v>2973</v>
      </c>
      <c r="D1246" s="1" t="s">
        <v>3399</v>
      </c>
      <c r="E1246" s="1" t="s">
        <v>40</v>
      </c>
      <c r="F1246" s="1" t="s">
        <v>20</v>
      </c>
      <c r="G1246" s="1" t="s">
        <v>22</v>
      </c>
      <c r="H1246" s="1" t="s">
        <v>22</v>
      </c>
      <c r="I1246" s="1" t="s">
        <v>22</v>
      </c>
      <c r="J1246" s="1" t="s">
        <v>22</v>
      </c>
      <c r="K1246" s="1" t="s">
        <v>22</v>
      </c>
      <c r="L1246" s="1" t="s">
        <v>21</v>
      </c>
      <c r="M1246" s="1" t="s">
        <v>22</v>
      </c>
      <c r="N1246" s="1" t="s">
        <v>23</v>
      </c>
      <c r="O1246" s="1" t="s">
        <v>41</v>
      </c>
      <c r="P1246" s="1" t="s">
        <v>26</v>
      </c>
      <c r="Q1246" s="1" t="s">
        <v>34</v>
      </c>
      <c r="R1246" s="1" t="s">
        <v>26</v>
      </c>
      <c r="S1246" s="1" t="s">
        <v>28</v>
      </c>
      <c r="T1246" s="1" t="s">
        <v>37</v>
      </c>
      <c r="U1246" s="1" t="s">
        <v>24</v>
      </c>
      <c r="V1246" s="1" t="s">
        <v>41</v>
      </c>
      <c r="W1246" s="1" t="s">
        <v>42</v>
      </c>
    </row>
    <row r="1247" spans="1:23" x14ac:dyDescent="0.2">
      <c r="A1247" s="2" t="str">
        <f>"573.14122"</f>
        <v>573.14122</v>
      </c>
      <c r="B1247" s="1" t="s">
        <v>4645</v>
      </c>
      <c r="C1247" s="1" t="s">
        <v>2974</v>
      </c>
      <c r="D1247" s="1" t="s">
        <v>3399</v>
      </c>
      <c r="E1247" s="1" t="s">
        <v>21</v>
      </c>
      <c r="F1247" s="1" t="s">
        <v>20</v>
      </c>
      <c r="G1247" s="1" t="s">
        <v>22</v>
      </c>
      <c r="H1247" s="1" t="s">
        <v>22</v>
      </c>
      <c r="I1247" s="1" t="s">
        <v>18502</v>
      </c>
      <c r="J1247" s="1" t="s">
        <v>18502</v>
      </c>
      <c r="K1247" s="1" t="s">
        <v>22</v>
      </c>
      <c r="L1247" s="1" t="s">
        <v>21</v>
      </c>
      <c r="M1247" s="1" t="s">
        <v>22</v>
      </c>
      <c r="N1247" s="1" t="s">
        <v>23</v>
      </c>
      <c r="O1247" s="1" t="s">
        <v>18506</v>
      </c>
      <c r="P1247" s="1" t="s">
        <v>26</v>
      </c>
      <c r="Q1247" s="1" t="s">
        <v>34</v>
      </c>
      <c r="R1247" s="1" t="s">
        <v>26</v>
      </c>
      <c r="S1247" s="1" t="s">
        <v>28</v>
      </c>
      <c r="T1247" s="1" t="s">
        <v>38</v>
      </c>
      <c r="U1247" s="1" t="s">
        <v>18506</v>
      </c>
      <c r="V1247" s="1" t="s">
        <v>24</v>
      </c>
      <c r="W1247" s="1" t="s">
        <v>30</v>
      </c>
    </row>
    <row r="1248" spans="1:23" x14ac:dyDescent="0.2">
      <c r="A1248" s="2" t="str">
        <f>"573.14123"</f>
        <v>573.14123</v>
      </c>
      <c r="B1248" s="1" t="s">
        <v>4646</v>
      </c>
      <c r="C1248" s="1" t="s">
        <v>2975</v>
      </c>
      <c r="D1248" s="1" t="s">
        <v>3399</v>
      </c>
      <c r="E1248" s="1" t="s">
        <v>40</v>
      </c>
      <c r="F1248" s="1" t="s">
        <v>20</v>
      </c>
      <c r="G1248" s="1" t="s">
        <v>22</v>
      </c>
      <c r="H1248" s="1" t="s">
        <v>22</v>
      </c>
      <c r="I1248" s="1" t="s">
        <v>22</v>
      </c>
      <c r="J1248" s="1" t="s">
        <v>22</v>
      </c>
      <c r="K1248" s="1" t="s">
        <v>22</v>
      </c>
      <c r="L1248" s="1" t="s">
        <v>21</v>
      </c>
      <c r="M1248" s="1" t="s">
        <v>22</v>
      </c>
      <c r="N1248" s="1" t="s">
        <v>23</v>
      </c>
      <c r="O1248" s="1" t="s">
        <v>24</v>
      </c>
      <c r="P1248" s="1" t="s">
        <v>26</v>
      </c>
      <c r="Q1248" s="1" t="s">
        <v>34</v>
      </c>
      <c r="R1248" s="1" t="s">
        <v>26</v>
      </c>
      <c r="S1248" s="1" t="s">
        <v>28</v>
      </c>
      <c r="T1248" s="1" t="s">
        <v>29</v>
      </c>
      <c r="U1248" s="1" t="s">
        <v>24</v>
      </c>
      <c r="V1248" s="1" t="s">
        <v>41</v>
      </c>
      <c r="W1248" s="1" t="s">
        <v>30</v>
      </c>
    </row>
    <row r="1249" spans="1:23" x14ac:dyDescent="0.2">
      <c r="A1249" s="2" t="str">
        <f>"573.14124"</f>
        <v>573.14124</v>
      </c>
      <c r="B1249" s="1" t="s">
        <v>4647</v>
      </c>
      <c r="C1249" s="1" t="s">
        <v>2976</v>
      </c>
      <c r="D1249" s="1" t="s">
        <v>3399</v>
      </c>
      <c r="E1249" s="1" t="s">
        <v>40</v>
      </c>
      <c r="F1249" s="1" t="s">
        <v>20</v>
      </c>
      <c r="G1249" s="1" t="s">
        <v>22</v>
      </c>
      <c r="H1249" s="1" t="s">
        <v>22</v>
      </c>
      <c r="I1249" s="1" t="s">
        <v>22</v>
      </c>
      <c r="J1249" s="1" t="s">
        <v>18502</v>
      </c>
      <c r="K1249" s="1" t="s">
        <v>22</v>
      </c>
      <c r="L1249" s="1" t="s">
        <v>21</v>
      </c>
      <c r="M1249" s="1" t="s">
        <v>22</v>
      </c>
      <c r="N1249" s="1" t="s">
        <v>23</v>
      </c>
      <c r="O1249" s="1" t="s">
        <v>24</v>
      </c>
      <c r="P1249" s="1" t="s">
        <v>26</v>
      </c>
      <c r="Q1249" s="1" t="s">
        <v>34</v>
      </c>
      <c r="R1249" s="1" t="s">
        <v>26</v>
      </c>
      <c r="S1249" s="1" t="s">
        <v>28</v>
      </c>
      <c r="T1249" s="1" t="s">
        <v>29</v>
      </c>
      <c r="U1249" s="1" t="s">
        <v>18506</v>
      </c>
      <c r="V1249" s="1" t="s">
        <v>18502</v>
      </c>
      <c r="W1249" s="1" t="s">
        <v>42</v>
      </c>
    </row>
    <row r="1250" spans="1:23" x14ac:dyDescent="0.2">
      <c r="A1250" s="2" t="str">
        <f>"573.14125"</f>
        <v>573.14125</v>
      </c>
      <c r="B1250" s="1" t="s">
        <v>4648</v>
      </c>
      <c r="C1250" s="1" t="s">
        <v>2977</v>
      </c>
      <c r="D1250" s="1" t="s">
        <v>3399</v>
      </c>
      <c r="E1250" s="1" t="s">
        <v>21</v>
      </c>
      <c r="F1250" s="1" t="s">
        <v>20</v>
      </c>
      <c r="G1250" s="1" t="s">
        <v>22</v>
      </c>
      <c r="H1250" s="1" t="s">
        <v>22</v>
      </c>
      <c r="I1250" s="1" t="s">
        <v>22</v>
      </c>
      <c r="J1250" s="1" t="s">
        <v>22</v>
      </c>
      <c r="K1250" s="1" t="s">
        <v>22</v>
      </c>
      <c r="L1250" s="1" t="s">
        <v>21</v>
      </c>
      <c r="M1250" s="1" t="s">
        <v>22</v>
      </c>
      <c r="N1250" s="1" t="s">
        <v>23</v>
      </c>
      <c r="O1250" s="1" t="s">
        <v>18506</v>
      </c>
      <c r="P1250" s="1" t="s">
        <v>26</v>
      </c>
      <c r="Q1250" s="1" t="s">
        <v>34</v>
      </c>
      <c r="R1250" s="1" t="s">
        <v>26</v>
      </c>
      <c r="T1250" s="1" t="s">
        <v>29</v>
      </c>
      <c r="U1250" s="1" t="s">
        <v>18506</v>
      </c>
      <c r="V1250" s="1" t="s">
        <v>24</v>
      </c>
      <c r="W1250" s="1" t="s">
        <v>30</v>
      </c>
    </row>
    <row r="1251" spans="1:23" x14ac:dyDescent="0.2">
      <c r="A1251" s="2" t="str">
        <f>"573.14126"</f>
        <v>573.14126</v>
      </c>
      <c r="B1251" s="1" t="s">
        <v>4649</v>
      </c>
      <c r="C1251" s="1" t="s">
        <v>2978</v>
      </c>
      <c r="D1251" s="1" t="s">
        <v>3399</v>
      </c>
      <c r="E1251" s="1" t="s">
        <v>40</v>
      </c>
      <c r="F1251" s="1" t="s">
        <v>20</v>
      </c>
      <c r="G1251" s="1" t="s">
        <v>22</v>
      </c>
      <c r="H1251" s="1" t="s">
        <v>22</v>
      </c>
      <c r="J1251" s="1" t="s">
        <v>22</v>
      </c>
      <c r="K1251" s="1" t="s">
        <v>22</v>
      </c>
      <c r="L1251" s="1" t="s">
        <v>21</v>
      </c>
      <c r="M1251" s="1" t="s">
        <v>22</v>
      </c>
      <c r="N1251" s="1" t="s">
        <v>23</v>
      </c>
      <c r="O1251" s="1" t="s">
        <v>24</v>
      </c>
      <c r="P1251" s="1" t="s">
        <v>26</v>
      </c>
      <c r="Q1251" s="1" t="s">
        <v>34</v>
      </c>
      <c r="R1251" s="1" t="s">
        <v>18505</v>
      </c>
      <c r="T1251" s="1" t="s">
        <v>29</v>
      </c>
      <c r="U1251" s="1" t="s">
        <v>24</v>
      </c>
      <c r="V1251" s="1" t="s">
        <v>41</v>
      </c>
      <c r="W1251" s="1" t="s">
        <v>30</v>
      </c>
    </row>
    <row r="1252" spans="1:23" x14ac:dyDescent="0.2">
      <c r="A1252" s="2" t="str">
        <f>"573.14127"</f>
        <v>573.14127</v>
      </c>
      <c r="B1252" s="1" t="s">
        <v>4650</v>
      </c>
      <c r="C1252" s="1" t="s">
        <v>2979</v>
      </c>
      <c r="D1252" s="1" t="s">
        <v>3399</v>
      </c>
      <c r="E1252" s="1" t="s">
        <v>40</v>
      </c>
      <c r="F1252" s="1" t="s">
        <v>20</v>
      </c>
      <c r="G1252" s="1" t="s">
        <v>22</v>
      </c>
      <c r="H1252" s="1" t="s">
        <v>22</v>
      </c>
      <c r="I1252" s="1" t="s">
        <v>22</v>
      </c>
      <c r="J1252" s="1" t="s">
        <v>22</v>
      </c>
      <c r="K1252" s="1" t="s">
        <v>22</v>
      </c>
      <c r="L1252" s="1" t="s">
        <v>21</v>
      </c>
      <c r="M1252" s="1" t="s">
        <v>22</v>
      </c>
      <c r="N1252" s="1" t="s">
        <v>23</v>
      </c>
      <c r="O1252" s="1" t="s">
        <v>24</v>
      </c>
      <c r="P1252" s="1" t="s">
        <v>26</v>
      </c>
      <c r="Q1252" s="1" t="s">
        <v>34</v>
      </c>
      <c r="R1252" s="1" t="s">
        <v>26</v>
      </c>
      <c r="S1252" s="1" t="s">
        <v>28</v>
      </c>
      <c r="T1252" s="1" t="s">
        <v>29</v>
      </c>
      <c r="U1252" s="1" t="s">
        <v>24</v>
      </c>
      <c r="V1252" s="1" t="s">
        <v>41</v>
      </c>
      <c r="W1252" s="1" t="s">
        <v>30</v>
      </c>
    </row>
    <row r="1253" spans="1:23" x14ac:dyDescent="0.2">
      <c r="A1253" s="2" t="str">
        <f>"573.14128"</f>
        <v>573.14128</v>
      </c>
      <c r="B1253" s="1" t="s">
        <v>4651</v>
      </c>
      <c r="C1253" s="1" t="s">
        <v>2980</v>
      </c>
      <c r="D1253" s="1" t="s">
        <v>3399</v>
      </c>
      <c r="E1253" s="1" t="s">
        <v>18510</v>
      </c>
      <c r="F1253" s="1" t="s">
        <v>20</v>
      </c>
      <c r="G1253" s="1" t="s">
        <v>22</v>
      </c>
      <c r="H1253" s="1" t="s">
        <v>22</v>
      </c>
      <c r="I1253" s="1" t="s">
        <v>18510</v>
      </c>
      <c r="J1253" s="1" t="s">
        <v>22</v>
      </c>
      <c r="K1253" s="1" t="s">
        <v>22</v>
      </c>
      <c r="L1253" s="1" t="s">
        <v>21</v>
      </c>
      <c r="M1253" s="1" t="s">
        <v>22</v>
      </c>
      <c r="N1253" s="1" t="s">
        <v>23</v>
      </c>
      <c r="O1253" s="1" t="s">
        <v>41</v>
      </c>
      <c r="P1253" s="1" t="s">
        <v>26</v>
      </c>
      <c r="Q1253" s="1" t="s">
        <v>34</v>
      </c>
      <c r="R1253" s="1" t="s">
        <v>18506</v>
      </c>
      <c r="S1253" s="1" t="s">
        <v>28</v>
      </c>
      <c r="T1253" s="1" t="s">
        <v>29</v>
      </c>
      <c r="U1253" s="1" t="s">
        <v>24</v>
      </c>
      <c r="V1253" s="1" t="s">
        <v>24</v>
      </c>
      <c r="W1253" s="1" t="s">
        <v>30</v>
      </c>
    </row>
    <row r="1254" spans="1:23" x14ac:dyDescent="0.2">
      <c r="A1254" s="2" t="str">
        <f>"573.14129"</f>
        <v>573.14129</v>
      </c>
      <c r="B1254" s="1" t="s">
        <v>4652</v>
      </c>
      <c r="C1254" s="1" t="s">
        <v>2981</v>
      </c>
      <c r="D1254" s="1" t="s">
        <v>3399</v>
      </c>
      <c r="E1254" s="1" t="s">
        <v>40</v>
      </c>
      <c r="F1254" s="1" t="s">
        <v>20</v>
      </c>
      <c r="G1254" s="1" t="s">
        <v>22</v>
      </c>
      <c r="H1254" s="1" t="s">
        <v>22</v>
      </c>
      <c r="I1254" s="1" t="s">
        <v>22</v>
      </c>
      <c r="J1254" s="1" t="s">
        <v>18510</v>
      </c>
      <c r="K1254" s="1" t="s">
        <v>22</v>
      </c>
      <c r="L1254" s="1" t="s">
        <v>21</v>
      </c>
      <c r="M1254" s="1" t="s">
        <v>22</v>
      </c>
      <c r="N1254" s="1" t="s">
        <v>23</v>
      </c>
      <c r="O1254" s="1" t="s">
        <v>41</v>
      </c>
      <c r="P1254" s="1" t="s">
        <v>26</v>
      </c>
      <c r="Q1254" s="1" t="s">
        <v>34</v>
      </c>
      <c r="R1254" s="1" t="s">
        <v>26</v>
      </c>
      <c r="S1254" s="1" t="s">
        <v>18508</v>
      </c>
      <c r="T1254" s="1" t="s">
        <v>39</v>
      </c>
      <c r="U1254" s="1" t="s">
        <v>24</v>
      </c>
      <c r="V1254" s="1" t="s">
        <v>41</v>
      </c>
      <c r="W1254" s="1" t="s">
        <v>30</v>
      </c>
    </row>
    <row r="1255" spans="1:23" x14ac:dyDescent="0.2">
      <c r="A1255" s="2" t="str">
        <f>"573.14130"</f>
        <v>573.14130</v>
      </c>
      <c r="B1255" s="1" t="s">
        <v>4653</v>
      </c>
      <c r="C1255" s="1" t="s">
        <v>2982</v>
      </c>
      <c r="D1255" s="1" t="s">
        <v>3399</v>
      </c>
      <c r="E1255" s="1" t="s">
        <v>40</v>
      </c>
      <c r="F1255" s="1" t="s">
        <v>20</v>
      </c>
      <c r="G1255" s="1" t="s">
        <v>22</v>
      </c>
      <c r="H1255" s="1" t="s">
        <v>22</v>
      </c>
      <c r="I1255" s="1" t="s">
        <v>22</v>
      </c>
      <c r="J1255" s="1" t="s">
        <v>22</v>
      </c>
      <c r="K1255" s="1" t="s">
        <v>22</v>
      </c>
      <c r="L1255" s="1" t="s">
        <v>21</v>
      </c>
      <c r="M1255" s="1" t="s">
        <v>22</v>
      </c>
      <c r="N1255" s="1" t="s">
        <v>23</v>
      </c>
      <c r="O1255" s="1" t="s">
        <v>24</v>
      </c>
      <c r="P1255" s="1" t="s">
        <v>26</v>
      </c>
      <c r="Q1255" s="1" t="s">
        <v>34</v>
      </c>
      <c r="R1255" s="1" t="s">
        <v>26</v>
      </c>
      <c r="S1255" s="1" t="s">
        <v>28</v>
      </c>
      <c r="T1255" s="1" t="s">
        <v>29</v>
      </c>
      <c r="U1255" s="1" t="s">
        <v>24</v>
      </c>
      <c r="V1255" s="1" t="s">
        <v>41</v>
      </c>
      <c r="W1255" s="1" t="s">
        <v>30</v>
      </c>
    </row>
    <row r="1256" spans="1:23" x14ac:dyDescent="0.2">
      <c r="A1256" s="2" t="str">
        <f>"573.14131"</f>
        <v>573.14131</v>
      </c>
      <c r="B1256" s="1" t="s">
        <v>4654</v>
      </c>
      <c r="C1256" s="1" t="s">
        <v>2983</v>
      </c>
      <c r="D1256" s="1" t="s">
        <v>3399</v>
      </c>
      <c r="E1256" s="1" t="s">
        <v>40</v>
      </c>
      <c r="F1256" s="1" t="s">
        <v>20</v>
      </c>
      <c r="G1256" s="1" t="s">
        <v>22</v>
      </c>
      <c r="H1256" s="1" t="s">
        <v>22</v>
      </c>
      <c r="I1256" s="1" t="s">
        <v>22</v>
      </c>
      <c r="J1256" s="1" t="s">
        <v>22</v>
      </c>
      <c r="K1256" s="1" t="s">
        <v>22</v>
      </c>
      <c r="L1256" s="1" t="s">
        <v>21</v>
      </c>
      <c r="M1256" s="1" t="s">
        <v>22</v>
      </c>
      <c r="N1256" s="1" t="s">
        <v>23</v>
      </c>
      <c r="O1256" s="1" t="s">
        <v>41</v>
      </c>
      <c r="P1256" s="1" t="s">
        <v>26</v>
      </c>
      <c r="Q1256" s="1" t="s">
        <v>34</v>
      </c>
      <c r="R1256" s="1" t="s">
        <v>26</v>
      </c>
      <c r="S1256" s="1" t="s">
        <v>28</v>
      </c>
      <c r="T1256" s="1" t="s">
        <v>18515</v>
      </c>
      <c r="U1256" s="1" t="s">
        <v>24</v>
      </c>
      <c r="V1256" s="1" t="s">
        <v>41</v>
      </c>
      <c r="W1256" s="1" t="s">
        <v>42</v>
      </c>
    </row>
    <row r="1257" spans="1:23" x14ac:dyDescent="0.2">
      <c r="A1257" s="2" t="str">
        <f>"573.14132"</f>
        <v>573.14132</v>
      </c>
      <c r="B1257" s="1" t="s">
        <v>4655</v>
      </c>
      <c r="C1257" s="1" t="s">
        <v>2984</v>
      </c>
      <c r="D1257" s="1" t="s">
        <v>3399</v>
      </c>
      <c r="E1257" s="1" t="s">
        <v>40</v>
      </c>
      <c r="F1257" s="1" t="s">
        <v>20</v>
      </c>
      <c r="G1257" s="1" t="s">
        <v>22</v>
      </c>
      <c r="H1257" s="1" t="s">
        <v>22</v>
      </c>
      <c r="I1257" s="1" t="s">
        <v>22</v>
      </c>
      <c r="J1257" s="1" t="s">
        <v>18502</v>
      </c>
      <c r="K1257" s="1" t="s">
        <v>22</v>
      </c>
      <c r="L1257" s="1" t="s">
        <v>21</v>
      </c>
      <c r="M1257" s="1" t="s">
        <v>22</v>
      </c>
      <c r="N1257" s="1" t="s">
        <v>23</v>
      </c>
      <c r="O1257" s="1" t="s">
        <v>24</v>
      </c>
      <c r="P1257" s="1" t="s">
        <v>26</v>
      </c>
      <c r="Q1257" s="1" t="s">
        <v>34</v>
      </c>
      <c r="R1257" s="1" t="s">
        <v>26</v>
      </c>
      <c r="S1257" s="1" t="s">
        <v>28</v>
      </c>
      <c r="T1257" s="1" t="s">
        <v>29</v>
      </c>
      <c r="U1257" s="1" t="s">
        <v>41</v>
      </c>
      <c r="V1257" s="1" t="s">
        <v>18502</v>
      </c>
      <c r="W1257" s="1" t="s">
        <v>42</v>
      </c>
    </row>
    <row r="1258" spans="1:23" x14ac:dyDescent="0.2">
      <c r="A1258" s="2" t="str">
        <f>"573.14133"</f>
        <v>573.14133</v>
      </c>
      <c r="B1258" s="1" t="s">
        <v>4656</v>
      </c>
      <c r="C1258" s="1" t="s">
        <v>2985</v>
      </c>
      <c r="D1258" s="1" t="s">
        <v>3399</v>
      </c>
      <c r="E1258" s="1" t="s">
        <v>40</v>
      </c>
      <c r="F1258" s="1" t="s">
        <v>20</v>
      </c>
      <c r="G1258" s="1" t="s">
        <v>22</v>
      </c>
      <c r="H1258" s="1" t="s">
        <v>22</v>
      </c>
      <c r="I1258" s="1" t="s">
        <v>18505</v>
      </c>
      <c r="J1258" s="1" t="s">
        <v>22</v>
      </c>
      <c r="K1258" s="1" t="s">
        <v>22</v>
      </c>
      <c r="L1258" s="1" t="s">
        <v>21</v>
      </c>
      <c r="M1258" s="1" t="s">
        <v>22</v>
      </c>
      <c r="N1258" s="1" t="s">
        <v>23</v>
      </c>
      <c r="O1258" s="1" t="s">
        <v>24</v>
      </c>
      <c r="P1258" s="1" t="s">
        <v>24</v>
      </c>
      <c r="Q1258" s="1" t="s">
        <v>34</v>
      </c>
      <c r="R1258" s="1" t="s">
        <v>24</v>
      </c>
      <c r="S1258" s="1" t="s">
        <v>28</v>
      </c>
      <c r="T1258" s="1" t="s">
        <v>29</v>
      </c>
      <c r="U1258" s="1" t="s">
        <v>18506</v>
      </c>
      <c r="V1258" s="1" t="s">
        <v>18502</v>
      </c>
      <c r="W1258" s="1" t="s">
        <v>30</v>
      </c>
    </row>
    <row r="1259" spans="1:23" x14ac:dyDescent="0.2">
      <c r="A1259" s="2" t="str">
        <f>"573.14134"</f>
        <v>573.14134</v>
      </c>
      <c r="B1259" s="1" t="s">
        <v>4657</v>
      </c>
      <c r="C1259" s="1" t="s">
        <v>2986</v>
      </c>
      <c r="D1259" s="1" t="s">
        <v>3399</v>
      </c>
      <c r="E1259" s="1" t="s">
        <v>40</v>
      </c>
      <c r="F1259" s="1" t="s">
        <v>20</v>
      </c>
      <c r="G1259" s="1" t="s">
        <v>22</v>
      </c>
      <c r="H1259" s="1" t="s">
        <v>22</v>
      </c>
      <c r="I1259" s="1" t="s">
        <v>22</v>
      </c>
      <c r="J1259" s="1" t="s">
        <v>18502</v>
      </c>
      <c r="K1259" s="1" t="s">
        <v>22</v>
      </c>
      <c r="L1259" s="1" t="s">
        <v>21</v>
      </c>
      <c r="M1259" s="1" t="s">
        <v>22</v>
      </c>
      <c r="N1259" s="1" t="s">
        <v>23</v>
      </c>
      <c r="O1259" s="1" t="s">
        <v>24</v>
      </c>
      <c r="P1259" s="1" t="s">
        <v>26</v>
      </c>
      <c r="Q1259" s="1" t="s">
        <v>34</v>
      </c>
      <c r="R1259" s="1" t="s">
        <v>26</v>
      </c>
      <c r="S1259" s="1" t="s">
        <v>18508</v>
      </c>
      <c r="T1259" s="1" t="s">
        <v>37</v>
      </c>
      <c r="U1259" s="1" t="s">
        <v>24</v>
      </c>
      <c r="V1259" s="1" t="s">
        <v>24</v>
      </c>
      <c r="W1259" s="1" t="s">
        <v>30</v>
      </c>
    </row>
    <row r="1260" spans="1:23" x14ac:dyDescent="0.2">
      <c r="A1260" s="2" t="str">
        <f>"573.14135"</f>
        <v>573.14135</v>
      </c>
      <c r="B1260" s="1" t="s">
        <v>4658</v>
      </c>
      <c r="C1260" s="1" t="s">
        <v>2987</v>
      </c>
      <c r="D1260" s="1" t="s">
        <v>3399</v>
      </c>
      <c r="E1260" s="1" t="s">
        <v>18509</v>
      </c>
      <c r="F1260" s="1" t="s">
        <v>20</v>
      </c>
      <c r="G1260" s="1" t="s">
        <v>41</v>
      </c>
      <c r="H1260" s="1" t="s">
        <v>22</v>
      </c>
      <c r="I1260" s="1" t="s">
        <v>18506</v>
      </c>
      <c r="J1260" s="1" t="s">
        <v>19</v>
      </c>
      <c r="K1260" s="1" t="s">
        <v>22</v>
      </c>
      <c r="L1260" s="1" t="s">
        <v>21</v>
      </c>
      <c r="M1260" s="1" t="s">
        <v>22</v>
      </c>
      <c r="N1260" s="1" t="s">
        <v>31</v>
      </c>
      <c r="O1260" s="1" t="s">
        <v>24</v>
      </c>
      <c r="P1260" s="1" t="s">
        <v>26</v>
      </c>
      <c r="Q1260" s="1" t="s">
        <v>26</v>
      </c>
      <c r="R1260" s="1" t="s">
        <v>26</v>
      </c>
      <c r="S1260" s="1" t="s">
        <v>28</v>
      </c>
      <c r="T1260" s="1" t="s">
        <v>29</v>
      </c>
      <c r="U1260" s="1" t="s">
        <v>41</v>
      </c>
      <c r="V1260" s="1" t="s">
        <v>24</v>
      </c>
      <c r="W1260" s="1" t="s">
        <v>30</v>
      </c>
    </row>
    <row r="1261" spans="1:23" x14ac:dyDescent="0.2">
      <c r="A1261" s="2" t="str">
        <f>"573.14136"</f>
        <v>573.14136</v>
      </c>
      <c r="B1261" s="1" t="s">
        <v>4659</v>
      </c>
      <c r="C1261" s="1" t="s">
        <v>2988</v>
      </c>
      <c r="D1261" s="1" t="s">
        <v>3399</v>
      </c>
      <c r="E1261" s="1" t="s">
        <v>21</v>
      </c>
      <c r="F1261" s="1" t="s">
        <v>20</v>
      </c>
      <c r="G1261" s="1" t="s">
        <v>22</v>
      </c>
      <c r="H1261" s="1" t="s">
        <v>22</v>
      </c>
      <c r="I1261" s="1" t="s">
        <v>22</v>
      </c>
      <c r="J1261" s="1" t="s">
        <v>22</v>
      </c>
      <c r="K1261" s="1" t="s">
        <v>22</v>
      </c>
      <c r="L1261" s="1" t="s">
        <v>21</v>
      </c>
      <c r="M1261" s="1" t="s">
        <v>22</v>
      </c>
      <c r="N1261" s="1" t="s">
        <v>23</v>
      </c>
      <c r="O1261" s="1" t="s">
        <v>18502</v>
      </c>
      <c r="P1261" s="1" t="s">
        <v>24</v>
      </c>
      <c r="Q1261" s="1" t="s">
        <v>34</v>
      </c>
      <c r="R1261" s="1" t="s">
        <v>24</v>
      </c>
      <c r="S1261" s="1" t="s">
        <v>28</v>
      </c>
      <c r="T1261" s="1" t="s">
        <v>29</v>
      </c>
      <c r="U1261" s="1" t="s">
        <v>24</v>
      </c>
      <c r="V1261" s="1" t="s">
        <v>24</v>
      </c>
      <c r="W1261" s="1" t="s">
        <v>30</v>
      </c>
    </row>
    <row r="1262" spans="1:23" x14ac:dyDescent="0.2">
      <c r="A1262" s="2" t="str">
        <f>"573.14137"</f>
        <v>573.14137</v>
      </c>
      <c r="B1262" s="1" t="s">
        <v>4660</v>
      </c>
      <c r="C1262" s="1" t="s">
        <v>2989</v>
      </c>
      <c r="D1262" s="1" t="s">
        <v>3399</v>
      </c>
      <c r="E1262" s="1" t="s">
        <v>21</v>
      </c>
      <c r="F1262" s="1" t="s">
        <v>20</v>
      </c>
      <c r="G1262" s="1" t="s">
        <v>41</v>
      </c>
      <c r="H1262" s="1" t="s">
        <v>22</v>
      </c>
      <c r="I1262" s="1" t="s">
        <v>22</v>
      </c>
      <c r="J1262" s="1" t="s">
        <v>22</v>
      </c>
      <c r="K1262" s="1" t="s">
        <v>22</v>
      </c>
      <c r="L1262" s="1" t="s">
        <v>21</v>
      </c>
      <c r="M1262" s="1" t="s">
        <v>22</v>
      </c>
      <c r="N1262" s="1" t="s">
        <v>23</v>
      </c>
      <c r="O1262" s="1" t="s">
        <v>18506</v>
      </c>
      <c r="P1262" s="1" t="s">
        <v>24</v>
      </c>
      <c r="Q1262" s="1" t="s">
        <v>34</v>
      </c>
      <c r="R1262" s="1" t="s">
        <v>24</v>
      </c>
      <c r="S1262" s="1" t="s">
        <v>28</v>
      </c>
      <c r="T1262" s="1" t="s">
        <v>29</v>
      </c>
      <c r="U1262" s="1" t="s">
        <v>18506</v>
      </c>
      <c r="V1262" s="1" t="s">
        <v>24</v>
      </c>
      <c r="W1262" s="1" t="s">
        <v>30</v>
      </c>
    </row>
    <row r="1263" spans="1:23" x14ac:dyDescent="0.2">
      <c r="A1263" s="2" t="str">
        <f>"573.14138"</f>
        <v>573.14138</v>
      </c>
      <c r="B1263" s="1" t="s">
        <v>4661</v>
      </c>
      <c r="C1263" s="1" t="s">
        <v>2990</v>
      </c>
      <c r="D1263" s="1" t="s">
        <v>3399</v>
      </c>
      <c r="E1263" s="1" t="s">
        <v>40</v>
      </c>
      <c r="F1263" s="1" t="s">
        <v>20</v>
      </c>
      <c r="G1263" s="1" t="s">
        <v>41</v>
      </c>
      <c r="H1263" s="1" t="s">
        <v>22</v>
      </c>
      <c r="J1263" s="1" t="s">
        <v>22</v>
      </c>
      <c r="K1263" s="1" t="s">
        <v>22</v>
      </c>
      <c r="L1263" s="1" t="s">
        <v>21</v>
      </c>
      <c r="M1263" s="1" t="s">
        <v>22</v>
      </c>
      <c r="N1263" s="1" t="s">
        <v>23</v>
      </c>
      <c r="O1263" s="1" t="s">
        <v>41</v>
      </c>
      <c r="P1263" s="1" t="s">
        <v>24</v>
      </c>
      <c r="Q1263" s="1" t="s">
        <v>34</v>
      </c>
      <c r="R1263" s="1" t="s">
        <v>24</v>
      </c>
      <c r="S1263" s="1" t="s">
        <v>28</v>
      </c>
      <c r="T1263" s="1" t="s">
        <v>29</v>
      </c>
      <c r="U1263" s="1" t="s">
        <v>41</v>
      </c>
      <c r="V1263" s="1" t="s">
        <v>41</v>
      </c>
      <c r="W1263" s="1" t="s">
        <v>30</v>
      </c>
    </row>
    <row r="1264" spans="1:23" x14ac:dyDescent="0.2">
      <c r="A1264" s="2" t="str">
        <f>"573.14139"</f>
        <v>573.14139</v>
      </c>
      <c r="B1264" s="1" t="s">
        <v>4662</v>
      </c>
      <c r="C1264" s="1" t="s">
        <v>2991</v>
      </c>
      <c r="D1264" s="1" t="s">
        <v>3399</v>
      </c>
      <c r="E1264" s="1" t="s">
        <v>21</v>
      </c>
      <c r="F1264" s="1" t="s">
        <v>20</v>
      </c>
      <c r="G1264" s="1" t="s">
        <v>22</v>
      </c>
      <c r="H1264" s="1" t="s">
        <v>22</v>
      </c>
      <c r="I1264" s="1" t="s">
        <v>18510</v>
      </c>
      <c r="J1264" s="1" t="s">
        <v>22</v>
      </c>
      <c r="K1264" s="1" t="s">
        <v>22</v>
      </c>
      <c r="L1264" s="1" t="s">
        <v>21</v>
      </c>
      <c r="M1264" s="1" t="s">
        <v>22</v>
      </c>
      <c r="N1264" s="1" t="s">
        <v>23</v>
      </c>
      <c r="O1264" s="1" t="s">
        <v>18506</v>
      </c>
      <c r="P1264" s="1" t="s">
        <v>26</v>
      </c>
      <c r="Q1264" s="1" t="s">
        <v>34</v>
      </c>
      <c r="R1264" s="1" t="s">
        <v>26</v>
      </c>
      <c r="S1264" s="1" t="s">
        <v>28</v>
      </c>
      <c r="T1264" s="1" t="s">
        <v>29</v>
      </c>
      <c r="U1264" s="1" t="s">
        <v>41</v>
      </c>
      <c r="V1264" s="1" t="s">
        <v>24</v>
      </c>
      <c r="W1264" s="1" t="s">
        <v>30</v>
      </c>
    </row>
    <row r="1265" spans="1:23" x14ac:dyDescent="0.2">
      <c r="A1265" s="2" t="str">
        <f>"573.14140"</f>
        <v>573.14140</v>
      </c>
      <c r="B1265" s="1" t="s">
        <v>4663</v>
      </c>
      <c r="C1265" s="1" t="s">
        <v>2992</v>
      </c>
      <c r="D1265" s="1" t="s">
        <v>3399</v>
      </c>
      <c r="E1265" s="1" t="s">
        <v>40</v>
      </c>
      <c r="F1265" s="1" t="s">
        <v>20</v>
      </c>
      <c r="G1265" s="1" t="s">
        <v>22</v>
      </c>
      <c r="H1265" s="1" t="s">
        <v>22</v>
      </c>
      <c r="I1265" s="1" t="s">
        <v>18506</v>
      </c>
      <c r="J1265" s="1" t="s">
        <v>22</v>
      </c>
      <c r="K1265" s="1" t="s">
        <v>22</v>
      </c>
      <c r="L1265" s="1" t="s">
        <v>21</v>
      </c>
      <c r="M1265" s="1" t="s">
        <v>22</v>
      </c>
      <c r="N1265" s="1" t="s">
        <v>23</v>
      </c>
      <c r="O1265" s="1" t="s">
        <v>24</v>
      </c>
      <c r="P1265" s="1" t="s">
        <v>26</v>
      </c>
      <c r="Q1265" s="1" t="s">
        <v>34</v>
      </c>
      <c r="R1265" s="1" t="s">
        <v>26</v>
      </c>
      <c r="S1265" s="1" t="s">
        <v>28</v>
      </c>
      <c r="T1265" s="1" t="s">
        <v>18515</v>
      </c>
      <c r="U1265" s="1" t="s">
        <v>41</v>
      </c>
      <c r="V1265" s="1" t="s">
        <v>41</v>
      </c>
      <c r="W1265" s="1" t="s">
        <v>18518</v>
      </c>
    </row>
    <row r="1266" spans="1:23" x14ac:dyDescent="0.2">
      <c r="A1266" s="2" t="str">
        <f>"573.14141"</f>
        <v>573.14141</v>
      </c>
      <c r="B1266" s="1" t="s">
        <v>4664</v>
      </c>
      <c r="C1266" s="1" t="s">
        <v>2993</v>
      </c>
      <c r="D1266" s="1" t="s">
        <v>3399</v>
      </c>
      <c r="E1266" s="1" t="s">
        <v>40</v>
      </c>
      <c r="F1266" s="1" t="s">
        <v>18515</v>
      </c>
      <c r="H1266" s="1" t="s">
        <v>22</v>
      </c>
      <c r="I1266" s="1" t="s">
        <v>26</v>
      </c>
      <c r="J1266" s="1" t="s">
        <v>19</v>
      </c>
      <c r="K1266" s="1" t="s">
        <v>22</v>
      </c>
      <c r="L1266" s="1" t="s">
        <v>41</v>
      </c>
      <c r="M1266" s="1" t="s">
        <v>18510</v>
      </c>
      <c r="N1266" s="1" t="s">
        <v>23</v>
      </c>
      <c r="O1266" s="1" t="s">
        <v>41</v>
      </c>
      <c r="P1266" s="1" t="s">
        <v>18506</v>
      </c>
      <c r="Q1266" s="1" t="s">
        <v>34</v>
      </c>
      <c r="R1266" s="1" t="s">
        <v>26</v>
      </c>
      <c r="T1266" s="1" t="s">
        <v>18516</v>
      </c>
      <c r="U1266" s="1" t="s">
        <v>24</v>
      </c>
      <c r="V1266" s="1" t="s">
        <v>41</v>
      </c>
      <c r="W1266" s="1" t="s">
        <v>30</v>
      </c>
    </row>
    <row r="1267" spans="1:23" x14ac:dyDescent="0.2">
      <c r="A1267" s="2" t="str">
        <f>"573.14142"</f>
        <v>573.14142</v>
      </c>
      <c r="B1267" s="1" t="s">
        <v>4665</v>
      </c>
      <c r="C1267" s="1" t="s">
        <v>2994</v>
      </c>
      <c r="D1267" s="1" t="s">
        <v>3399</v>
      </c>
      <c r="E1267" s="1" t="s">
        <v>40</v>
      </c>
      <c r="F1267" s="1" t="s">
        <v>20</v>
      </c>
      <c r="G1267" s="1" t="s">
        <v>18502</v>
      </c>
      <c r="H1267" s="1" t="s">
        <v>22</v>
      </c>
      <c r="J1267" s="1" t="s">
        <v>22</v>
      </c>
      <c r="K1267" s="1" t="s">
        <v>22</v>
      </c>
      <c r="L1267" s="1" t="s">
        <v>21</v>
      </c>
      <c r="M1267" s="1" t="s">
        <v>22</v>
      </c>
      <c r="N1267" s="1" t="s">
        <v>23</v>
      </c>
      <c r="O1267" s="1" t="s">
        <v>41</v>
      </c>
      <c r="P1267" s="1" t="s">
        <v>26</v>
      </c>
      <c r="Q1267" s="1" t="s">
        <v>34</v>
      </c>
      <c r="R1267" s="1" t="s">
        <v>26</v>
      </c>
      <c r="S1267" s="1" t="s">
        <v>28</v>
      </c>
      <c r="T1267" s="1" t="s">
        <v>29</v>
      </c>
      <c r="U1267" s="1" t="s">
        <v>18502</v>
      </c>
      <c r="V1267" s="1" t="s">
        <v>41</v>
      </c>
      <c r="W1267" s="1" t="s">
        <v>30</v>
      </c>
    </row>
    <row r="1268" spans="1:23" x14ac:dyDescent="0.2">
      <c r="A1268" s="2" t="str">
        <f>"573.14143"</f>
        <v>573.14143</v>
      </c>
      <c r="B1268" s="1" t="s">
        <v>4666</v>
      </c>
      <c r="C1268" s="1" t="s">
        <v>2995</v>
      </c>
      <c r="D1268" s="1" t="s">
        <v>3399</v>
      </c>
      <c r="E1268" s="1" t="s">
        <v>40</v>
      </c>
      <c r="F1268" s="1" t="s">
        <v>20</v>
      </c>
      <c r="G1268" s="1" t="s">
        <v>41</v>
      </c>
      <c r="H1268" s="1" t="s">
        <v>22</v>
      </c>
      <c r="I1268" s="1" t="s">
        <v>26</v>
      </c>
      <c r="J1268" s="1" t="s">
        <v>22</v>
      </c>
      <c r="K1268" s="1" t="s">
        <v>22</v>
      </c>
      <c r="L1268" s="1" t="s">
        <v>21</v>
      </c>
      <c r="M1268" s="1" t="s">
        <v>22</v>
      </c>
      <c r="N1268" s="1" t="s">
        <v>23</v>
      </c>
      <c r="O1268" s="1" t="s">
        <v>24</v>
      </c>
      <c r="P1268" s="1" t="s">
        <v>26</v>
      </c>
      <c r="Q1268" s="1" t="s">
        <v>34</v>
      </c>
      <c r="R1268" s="1" t="s">
        <v>26</v>
      </c>
      <c r="S1268" s="1" t="s">
        <v>28</v>
      </c>
      <c r="T1268" s="1" t="s">
        <v>29</v>
      </c>
      <c r="U1268" s="1" t="s">
        <v>24</v>
      </c>
      <c r="V1268" s="1" t="s">
        <v>41</v>
      </c>
      <c r="W1268" s="1" t="s">
        <v>30</v>
      </c>
    </row>
    <row r="1269" spans="1:23" x14ac:dyDescent="0.2">
      <c r="A1269" s="2" t="str">
        <f>"573.14144"</f>
        <v>573.14144</v>
      </c>
      <c r="B1269" s="1" t="s">
        <v>4667</v>
      </c>
      <c r="C1269" s="1" t="s">
        <v>2996</v>
      </c>
      <c r="D1269" s="1" t="s">
        <v>3399</v>
      </c>
      <c r="E1269" s="1" t="s">
        <v>40</v>
      </c>
      <c r="F1269" s="1" t="s">
        <v>20</v>
      </c>
      <c r="H1269" s="1" t="s">
        <v>22</v>
      </c>
      <c r="I1269" s="1" t="s">
        <v>26</v>
      </c>
      <c r="J1269" s="1" t="s">
        <v>22</v>
      </c>
      <c r="K1269" s="1" t="s">
        <v>22</v>
      </c>
      <c r="L1269" s="1" t="s">
        <v>21</v>
      </c>
      <c r="M1269" s="1" t="s">
        <v>22</v>
      </c>
      <c r="N1269" s="1" t="s">
        <v>23</v>
      </c>
      <c r="O1269" s="1" t="s">
        <v>24</v>
      </c>
      <c r="P1269" s="1" t="s">
        <v>26</v>
      </c>
      <c r="Q1269" s="1" t="s">
        <v>34</v>
      </c>
      <c r="R1269" s="1" t="s">
        <v>18505</v>
      </c>
      <c r="S1269" s="1" t="s">
        <v>28</v>
      </c>
      <c r="T1269" s="1" t="s">
        <v>29</v>
      </c>
      <c r="U1269" s="1" t="s">
        <v>24</v>
      </c>
      <c r="V1269" s="1" t="s">
        <v>41</v>
      </c>
      <c r="W1269" s="1" t="s">
        <v>30</v>
      </c>
    </row>
    <row r="1270" spans="1:23" x14ac:dyDescent="0.2">
      <c r="A1270" s="2" t="str">
        <f>"573.14146"</f>
        <v>573.14146</v>
      </c>
      <c r="B1270" s="1" t="s">
        <v>4668</v>
      </c>
      <c r="C1270" s="1" t="s">
        <v>2997</v>
      </c>
      <c r="D1270" s="1" t="s">
        <v>3399</v>
      </c>
      <c r="E1270" s="1" t="s">
        <v>21</v>
      </c>
      <c r="F1270" s="1" t="s">
        <v>20</v>
      </c>
      <c r="G1270" s="1" t="s">
        <v>22</v>
      </c>
      <c r="H1270" s="1" t="s">
        <v>22</v>
      </c>
      <c r="I1270" s="1" t="s">
        <v>22</v>
      </c>
      <c r="J1270" s="1" t="s">
        <v>22</v>
      </c>
      <c r="K1270" s="1" t="s">
        <v>22</v>
      </c>
      <c r="L1270" s="1" t="s">
        <v>21</v>
      </c>
      <c r="M1270" s="1" t="s">
        <v>22</v>
      </c>
      <c r="N1270" s="1" t="s">
        <v>23</v>
      </c>
      <c r="O1270" s="1" t="s">
        <v>18506</v>
      </c>
      <c r="P1270" s="1" t="s">
        <v>24</v>
      </c>
      <c r="Q1270" s="1" t="s">
        <v>34</v>
      </c>
      <c r="R1270" s="1" t="s">
        <v>26</v>
      </c>
      <c r="T1270" s="1" t="s">
        <v>29</v>
      </c>
      <c r="U1270" s="1" t="s">
        <v>18506</v>
      </c>
      <c r="V1270" s="1" t="s">
        <v>24</v>
      </c>
      <c r="W1270" s="1" t="s">
        <v>30</v>
      </c>
    </row>
    <row r="1271" spans="1:23" x14ac:dyDescent="0.2">
      <c r="A1271" s="2" t="str">
        <f>"573.14147"</f>
        <v>573.14147</v>
      </c>
      <c r="B1271" s="1" t="s">
        <v>4669</v>
      </c>
      <c r="C1271" s="1" t="s">
        <v>2998</v>
      </c>
      <c r="D1271" s="1" t="s">
        <v>3399</v>
      </c>
      <c r="E1271" s="1" t="s">
        <v>40</v>
      </c>
      <c r="F1271" s="1" t="s">
        <v>20</v>
      </c>
      <c r="H1271" s="1" t="s">
        <v>22</v>
      </c>
      <c r="I1271" s="1" t="s">
        <v>26</v>
      </c>
      <c r="J1271" s="1" t="s">
        <v>18502</v>
      </c>
      <c r="K1271" s="1" t="s">
        <v>22</v>
      </c>
      <c r="L1271" s="1" t="s">
        <v>21</v>
      </c>
      <c r="M1271" s="1" t="s">
        <v>22</v>
      </c>
      <c r="N1271" s="1" t="s">
        <v>23</v>
      </c>
      <c r="O1271" s="1" t="s">
        <v>24</v>
      </c>
      <c r="P1271" s="1" t="s">
        <v>26</v>
      </c>
      <c r="Q1271" s="1" t="s">
        <v>34</v>
      </c>
      <c r="R1271" s="1" t="s">
        <v>26</v>
      </c>
      <c r="S1271" s="1" t="s">
        <v>28</v>
      </c>
      <c r="T1271" s="1" t="s">
        <v>29</v>
      </c>
      <c r="U1271" s="1" t="s">
        <v>18506</v>
      </c>
      <c r="V1271" s="1" t="s">
        <v>41</v>
      </c>
      <c r="W1271" s="1" t="s">
        <v>30</v>
      </c>
    </row>
    <row r="1272" spans="1:23" x14ac:dyDescent="0.2">
      <c r="A1272" s="2" t="str">
        <f>"573.14148"</f>
        <v>573.14148</v>
      </c>
      <c r="B1272" s="1" t="s">
        <v>4670</v>
      </c>
      <c r="C1272" s="1" t="s">
        <v>2999</v>
      </c>
      <c r="D1272" s="1" t="s">
        <v>3399</v>
      </c>
      <c r="E1272" s="1" t="s">
        <v>21</v>
      </c>
      <c r="F1272" s="1" t="s">
        <v>20</v>
      </c>
      <c r="G1272" s="1" t="s">
        <v>22</v>
      </c>
      <c r="H1272" s="1" t="s">
        <v>22</v>
      </c>
      <c r="I1272" s="1" t="s">
        <v>22</v>
      </c>
      <c r="J1272" s="1" t="s">
        <v>22</v>
      </c>
      <c r="K1272" s="1" t="s">
        <v>22</v>
      </c>
      <c r="L1272" s="1" t="s">
        <v>21</v>
      </c>
      <c r="M1272" s="1" t="s">
        <v>22</v>
      </c>
      <c r="N1272" s="1" t="s">
        <v>23</v>
      </c>
      <c r="O1272" s="1" t="s">
        <v>18506</v>
      </c>
      <c r="P1272" s="1" t="s">
        <v>18502</v>
      </c>
      <c r="Q1272" s="1" t="s">
        <v>34</v>
      </c>
      <c r="R1272" s="1" t="s">
        <v>24</v>
      </c>
      <c r="S1272" s="1" t="s">
        <v>28</v>
      </c>
      <c r="T1272" s="1" t="s">
        <v>29</v>
      </c>
      <c r="U1272" s="1" t="s">
        <v>18506</v>
      </c>
      <c r="V1272" s="1" t="s">
        <v>24</v>
      </c>
      <c r="W1272" s="1" t="s">
        <v>30</v>
      </c>
    </row>
    <row r="1273" spans="1:23" x14ac:dyDescent="0.2">
      <c r="A1273" s="2" t="str">
        <f>"573.14149"</f>
        <v>573.14149</v>
      </c>
      <c r="B1273" s="1" t="s">
        <v>4671</v>
      </c>
      <c r="C1273" s="1" t="s">
        <v>3000</v>
      </c>
      <c r="D1273" s="1" t="s">
        <v>3399</v>
      </c>
      <c r="E1273" s="1" t="s">
        <v>40</v>
      </c>
      <c r="F1273" s="1" t="s">
        <v>20</v>
      </c>
      <c r="G1273" s="1" t="s">
        <v>41</v>
      </c>
      <c r="H1273" s="1" t="s">
        <v>22</v>
      </c>
      <c r="J1273" s="1" t="s">
        <v>18510</v>
      </c>
      <c r="K1273" s="1" t="s">
        <v>22</v>
      </c>
      <c r="L1273" s="1" t="s">
        <v>21</v>
      </c>
      <c r="M1273" s="1" t="s">
        <v>22</v>
      </c>
      <c r="N1273" s="1" t="s">
        <v>23</v>
      </c>
      <c r="O1273" s="1" t="s">
        <v>24</v>
      </c>
      <c r="P1273" s="1" t="s">
        <v>26</v>
      </c>
      <c r="Q1273" s="1" t="s">
        <v>34</v>
      </c>
      <c r="R1273" s="1" t="s">
        <v>26</v>
      </c>
      <c r="S1273" s="1" t="s">
        <v>28</v>
      </c>
      <c r="T1273" s="1" t="s">
        <v>39</v>
      </c>
      <c r="U1273" s="1" t="s">
        <v>24</v>
      </c>
      <c r="V1273" s="1" t="s">
        <v>24</v>
      </c>
      <c r="W1273" s="1" t="s">
        <v>30</v>
      </c>
    </row>
    <row r="1274" spans="1:23" x14ac:dyDescent="0.2">
      <c r="A1274" s="2" t="str">
        <f>"573.14150"</f>
        <v>573.14150</v>
      </c>
      <c r="B1274" s="1" t="s">
        <v>4672</v>
      </c>
      <c r="C1274" s="1" t="s">
        <v>3001</v>
      </c>
      <c r="D1274" s="1" t="s">
        <v>3399</v>
      </c>
      <c r="E1274" s="1" t="s">
        <v>40</v>
      </c>
      <c r="F1274" s="1" t="s">
        <v>36</v>
      </c>
      <c r="G1274" s="1" t="s">
        <v>41</v>
      </c>
      <c r="H1274" s="1" t="s">
        <v>18506</v>
      </c>
      <c r="I1274" s="1" t="s">
        <v>26</v>
      </c>
      <c r="J1274" s="1" t="s">
        <v>22</v>
      </c>
      <c r="K1274" s="1" t="s">
        <v>18507</v>
      </c>
      <c r="L1274" s="1" t="s">
        <v>41</v>
      </c>
      <c r="M1274" s="1" t="s">
        <v>22</v>
      </c>
      <c r="N1274" s="1" t="s">
        <v>31</v>
      </c>
      <c r="O1274" s="1" t="s">
        <v>41</v>
      </c>
      <c r="P1274" s="1" t="s">
        <v>26</v>
      </c>
      <c r="Q1274" s="1" t="s">
        <v>26</v>
      </c>
      <c r="R1274" s="1" t="s">
        <v>26</v>
      </c>
      <c r="T1274" s="1" t="s">
        <v>37</v>
      </c>
      <c r="U1274" s="1" t="s">
        <v>24</v>
      </c>
      <c r="V1274" s="1" t="s">
        <v>41</v>
      </c>
      <c r="W1274" s="1" t="s">
        <v>42</v>
      </c>
    </row>
    <row r="1275" spans="1:23" x14ac:dyDescent="0.2">
      <c r="A1275" s="2" t="str">
        <f>"573.14151"</f>
        <v>573.14151</v>
      </c>
      <c r="B1275" s="1" t="s">
        <v>4673</v>
      </c>
      <c r="C1275" s="1" t="s">
        <v>3002</v>
      </c>
      <c r="D1275" s="1" t="s">
        <v>3399</v>
      </c>
      <c r="E1275" s="1" t="s">
        <v>40</v>
      </c>
      <c r="F1275" s="1" t="s">
        <v>20</v>
      </c>
      <c r="G1275" s="1" t="s">
        <v>41</v>
      </c>
      <c r="H1275" s="1" t="s">
        <v>22</v>
      </c>
      <c r="I1275" s="1" t="s">
        <v>22</v>
      </c>
      <c r="J1275" s="1" t="s">
        <v>19</v>
      </c>
      <c r="K1275" s="1" t="s">
        <v>22</v>
      </c>
      <c r="L1275" s="1" t="s">
        <v>21</v>
      </c>
      <c r="M1275" s="1" t="s">
        <v>22</v>
      </c>
      <c r="N1275" s="1" t="s">
        <v>23</v>
      </c>
      <c r="O1275" s="1" t="s">
        <v>41</v>
      </c>
      <c r="P1275" s="1" t="s">
        <v>26</v>
      </c>
      <c r="Q1275" s="1" t="s">
        <v>34</v>
      </c>
      <c r="R1275" s="1" t="s">
        <v>26</v>
      </c>
      <c r="T1275" s="1" t="s">
        <v>37</v>
      </c>
      <c r="U1275" s="1" t="s">
        <v>24</v>
      </c>
      <c r="V1275" s="1" t="s">
        <v>18502</v>
      </c>
      <c r="W1275" s="1" t="s">
        <v>30</v>
      </c>
    </row>
    <row r="1276" spans="1:23" x14ac:dyDescent="0.2">
      <c r="A1276" s="2" t="str">
        <f>"573.14152"</f>
        <v>573.14152</v>
      </c>
      <c r="B1276" s="1" t="s">
        <v>4674</v>
      </c>
      <c r="C1276" s="1" t="s">
        <v>3003</v>
      </c>
      <c r="D1276" s="1" t="s">
        <v>3399</v>
      </c>
      <c r="E1276" s="1" t="s">
        <v>40</v>
      </c>
      <c r="F1276" s="1" t="s">
        <v>20</v>
      </c>
      <c r="G1276" s="1" t="s">
        <v>41</v>
      </c>
      <c r="H1276" s="1" t="s">
        <v>22</v>
      </c>
      <c r="I1276" s="1" t="s">
        <v>26</v>
      </c>
      <c r="J1276" s="1" t="s">
        <v>22</v>
      </c>
      <c r="K1276" s="1" t="s">
        <v>22</v>
      </c>
      <c r="L1276" s="1" t="s">
        <v>21</v>
      </c>
      <c r="M1276" s="1" t="s">
        <v>22</v>
      </c>
      <c r="N1276" s="1" t="s">
        <v>23</v>
      </c>
      <c r="O1276" s="1" t="s">
        <v>24</v>
      </c>
      <c r="P1276" s="1" t="s">
        <v>26</v>
      </c>
      <c r="Q1276" s="1" t="s">
        <v>34</v>
      </c>
      <c r="R1276" s="1" t="s">
        <v>18505</v>
      </c>
      <c r="S1276" s="1" t="s">
        <v>28</v>
      </c>
      <c r="T1276" s="1" t="s">
        <v>29</v>
      </c>
      <c r="U1276" s="1" t="s">
        <v>24</v>
      </c>
      <c r="V1276" s="1" t="s">
        <v>41</v>
      </c>
      <c r="W1276" s="1" t="s">
        <v>30</v>
      </c>
    </row>
    <row r="1277" spans="1:23" x14ac:dyDescent="0.2">
      <c r="A1277" s="2" t="str">
        <f>"573.14153"</f>
        <v>573.14153</v>
      </c>
      <c r="B1277" s="1" t="s">
        <v>4675</v>
      </c>
      <c r="C1277" s="1" t="s">
        <v>3004</v>
      </c>
      <c r="D1277" s="1" t="s">
        <v>3399</v>
      </c>
      <c r="E1277" s="1" t="s">
        <v>21</v>
      </c>
      <c r="F1277" s="1" t="s">
        <v>20</v>
      </c>
      <c r="G1277" s="1" t="s">
        <v>22</v>
      </c>
      <c r="H1277" s="1" t="s">
        <v>22</v>
      </c>
      <c r="I1277" s="1" t="s">
        <v>22</v>
      </c>
      <c r="J1277" s="1" t="s">
        <v>22</v>
      </c>
      <c r="K1277" s="1" t="s">
        <v>22</v>
      </c>
      <c r="L1277" s="1" t="s">
        <v>21</v>
      </c>
      <c r="M1277" s="1" t="s">
        <v>22</v>
      </c>
      <c r="N1277" s="1" t="s">
        <v>23</v>
      </c>
      <c r="O1277" s="1" t="s">
        <v>18506</v>
      </c>
      <c r="P1277" s="1" t="s">
        <v>24</v>
      </c>
      <c r="Q1277" s="1" t="s">
        <v>34</v>
      </c>
      <c r="R1277" s="1" t="s">
        <v>18502</v>
      </c>
      <c r="T1277" s="1" t="s">
        <v>29</v>
      </c>
      <c r="U1277" s="1" t="s">
        <v>18506</v>
      </c>
      <c r="V1277" s="1" t="s">
        <v>24</v>
      </c>
      <c r="W1277" s="1" t="s">
        <v>30</v>
      </c>
    </row>
    <row r="1278" spans="1:23" x14ac:dyDescent="0.2">
      <c r="A1278" s="2" t="str">
        <f>"573.14154"</f>
        <v>573.14154</v>
      </c>
      <c r="B1278" s="1" t="s">
        <v>4676</v>
      </c>
      <c r="C1278" s="1" t="s">
        <v>3005</v>
      </c>
      <c r="D1278" s="1" t="s">
        <v>3399</v>
      </c>
      <c r="E1278" s="1" t="s">
        <v>40</v>
      </c>
      <c r="F1278" s="1" t="s">
        <v>20</v>
      </c>
      <c r="G1278" s="1" t="s">
        <v>41</v>
      </c>
      <c r="H1278" s="1" t="s">
        <v>22</v>
      </c>
      <c r="J1278" s="1" t="s">
        <v>18510</v>
      </c>
      <c r="K1278" s="1" t="s">
        <v>22</v>
      </c>
      <c r="L1278" s="1" t="s">
        <v>21</v>
      </c>
      <c r="M1278" s="1" t="s">
        <v>22</v>
      </c>
      <c r="N1278" s="1" t="s">
        <v>23</v>
      </c>
      <c r="O1278" s="1" t="s">
        <v>24</v>
      </c>
      <c r="P1278" s="1" t="s">
        <v>26</v>
      </c>
      <c r="Q1278" s="1" t="s">
        <v>34</v>
      </c>
      <c r="R1278" s="1" t="s">
        <v>26</v>
      </c>
      <c r="S1278" s="1" t="s">
        <v>28</v>
      </c>
      <c r="T1278" s="1" t="s">
        <v>29</v>
      </c>
      <c r="U1278" s="1" t="s">
        <v>18506</v>
      </c>
      <c r="V1278" s="1" t="s">
        <v>18502</v>
      </c>
      <c r="W1278" s="1" t="s">
        <v>42</v>
      </c>
    </row>
    <row r="1279" spans="1:23" x14ac:dyDescent="0.2">
      <c r="A1279" s="2" t="str">
        <f>"573.14155"</f>
        <v>573.14155</v>
      </c>
      <c r="B1279" s="1" t="s">
        <v>4677</v>
      </c>
      <c r="C1279" s="1" t="s">
        <v>3006</v>
      </c>
      <c r="D1279" s="1" t="s">
        <v>3399</v>
      </c>
      <c r="E1279" s="1" t="s">
        <v>40</v>
      </c>
      <c r="F1279" s="1" t="s">
        <v>20</v>
      </c>
      <c r="G1279" s="1" t="s">
        <v>41</v>
      </c>
      <c r="H1279" s="1" t="s">
        <v>22</v>
      </c>
      <c r="I1279" s="1" t="s">
        <v>26</v>
      </c>
      <c r="J1279" s="1" t="s">
        <v>19</v>
      </c>
      <c r="K1279" s="1" t="s">
        <v>22</v>
      </c>
      <c r="L1279" s="1" t="s">
        <v>21</v>
      </c>
      <c r="M1279" s="1" t="s">
        <v>22</v>
      </c>
      <c r="N1279" s="1" t="s">
        <v>23</v>
      </c>
      <c r="O1279" s="1" t="s">
        <v>41</v>
      </c>
      <c r="P1279" s="1" t="s">
        <v>26</v>
      </c>
      <c r="Q1279" s="1" t="s">
        <v>34</v>
      </c>
      <c r="R1279" s="1" t="s">
        <v>26</v>
      </c>
      <c r="T1279" s="1" t="s">
        <v>29</v>
      </c>
      <c r="U1279" s="1" t="s">
        <v>24</v>
      </c>
      <c r="V1279" s="1" t="s">
        <v>18502</v>
      </c>
      <c r="W1279" s="1" t="s">
        <v>30</v>
      </c>
    </row>
    <row r="1280" spans="1:23" x14ac:dyDescent="0.2">
      <c r="A1280" s="2" t="str">
        <f>"573.14156"</f>
        <v>573.14156</v>
      </c>
      <c r="B1280" s="1" t="s">
        <v>4678</v>
      </c>
      <c r="C1280" s="1" t="s">
        <v>3007</v>
      </c>
      <c r="D1280" s="1" t="s">
        <v>3399</v>
      </c>
      <c r="E1280" s="1" t="s">
        <v>40</v>
      </c>
      <c r="F1280" s="1" t="s">
        <v>20</v>
      </c>
      <c r="G1280" s="1" t="s">
        <v>18506</v>
      </c>
      <c r="H1280" s="1" t="s">
        <v>22</v>
      </c>
      <c r="I1280" s="1" t="s">
        <v>18506</v>
      </c>
      <c r="J1280" s="1" t="s">
        <v>22</v>
      </c>
      <c r="K1280" s="1" t="s">
        <v>22</v>
      </c>
      <c r="L1280" s="1" t="s">
        <v>21</v>
      </c>
      <c r="M1280" s="1" t="s">
        <v>22</v>
      </c>
      <c r="N1280" s="1" t="s">
        <v>23</v>
      </c>
      <c r="O1280" s="1" t="s">
        <v>24</v>
      </c>
      <c r="P1280" s="1" t="s">
        <v>26</v>
      </c>
      <c r="Q1280" s="1" t="s">
        <v>34</v>
      </c>
      <c r="R1280" s="1" t="s">
        <v>26</v>
      </c>
      <c r="T1280" s="1" t="s">
        <v>29</v>
      </c>
      <c r="U1280" s="1" t="s">
        <v>24</v>
      </c>
      <c r="V1280" s="1" t="s">
        <v>41</v>
      </c>
      <c r="W1280" s="1" t="s">
        <v>30</v>
      </c>
    </row>
    <row r="1281" spans="1:23" x14ac:dyDescent="0.2">
      <c r="A1281" s="2" t="str">
        <f>"573.14158"</f>
        <v>573.14158</v>
      </c>
      <c r="B1281" s="1" t="s">
        <v>4679</v>
      </c>
      <c r="C1281" s="1" t="s">
        <v>3008</v>
      </c>
      <c r="D1281" s="1" t="s">
        <v>3399</v>
      </c>
      <c r="E1281" s="1" t="s">
        <v>18509</v>
      </c>
      <c r="F1281" s="1" t="s">
        <v>20</v>
      </c>
      <c r="G1281" s="1" t="s">
        <v>22</v>
      </c>
      <c r="H1281" s="1" t="s">
        <v>22</v>
      </c>
      <c r="I1281" s="1" t="s">
        <v>22</v>
      </c>
      <c r="J1281" s="1" t="s">
        <v>22</v>
      </c>
      <c r="K1281" s="1" t="s">
        <v>22</v>
      </c>
      <c r="L1281" s="1" t="s">
        <v>21</v>
      </c>
      <c r="M1281" s="1" t="s">
        <v>22</v>
      </c>
      <c r="N1281" s="1" t="s">
        <v>23</v>
      </c>
      <c r="O1281" s="1" t="s">
        <v>41</v>
      </c>
      <c r="P1281" s="1" t="s">
        <v>24</v>
      </c>
      <c r="Q1281" s="1" t="s">
        <v>34</v>
      </c>
      <c r="R1281" s="1" t="s">
        <v>24</v>
      </c>
      <c r="S1281" s="1" t="s">
        <v>28</v>
      </c>
      <c r="T1281" s="1" t="s">
        <v>29</v>
      </c>
      <c r="U1281" s="1" t="s">
        <v>18506</v>
      </c>
      <c r="V1281" s="1" t="s">
        <v>24</v>
      </c>
      <c r="W1281" s="1" t="s">
        <v>30</v>
      </c>
    </row>
    <row r="1282" spans="1:23" x14ac:dyDescent="0.2">
      <c r="A1282" s="2" t="str">
        <f>"573.14159"</f>
        <v>573.14159</v>
      </c>
      <c r="B1282" s="1" t="s">
        <v>4680</v>
      </c>
      <c r="C1282" s="1" t="s">
        <v>3009</v>
      </c>
      <c r="D1282" s="1" t="s">
        <v>3399</v>
      </c>
      <c r="E1282" s="1" t="s">
        <v>40</v>
      </c>
      <c r="F1282" s="1" t="s">
        <v>20</v>
      </c>
      <c r="G1282" s="1" t="s">
        <v>22</v>
      </c>
      <c r="H1282" s="1" t="s">
        <v>22</v>
      </c>
      <c r="I1282" s="1" t="s">
        <v>26</v>
      </c>
      <c r="J1282" s="1" t="s">
        <v>22</v>
      </c>
      <c r="K1282" s="1" t="s">
        <v>22</v>
      </c>
      <c r="L1282" s="1" t="s">
        <v>21</v>
      </c>
      <c r="M1282" s="1" t="s">
        <v>22</v>
      </c>
      <c r="N1282" s="1" t="s">
        <v>23</v>
      </c>
      <c r="O1282" s="1" t="s">
        <v>18502</v>
      </c>
      <c r="P1282" s="1" t="s">
        <v>26</v>
      </c>
      <c r="Q1282" s="1" t="s">
        <v>34</v>
      </c>
      <c r="R1282" s="1" t="s">
        <v>26</v>
      </c>
      <c r="S1282" s="1" t="s">
        <v>28</v>
      </c>
      <c r="T1282" s="1" t="s">
        <v>29</v>
      </c>
      <c r="U1282" s="1" t="s">
        <v>24</v>
      </c>
      <c r="V1282" s="1" t="s">
        <v>41</v>
      </c>
      <c r="W1282" s="1" t="s">
        <v>30</v>
      </c>
    </row>
    <row r="1283" spans="1:23" x14ac:dyDescent="0.2">
      <c r="A1283" s="2" t="str">
        <f>"573.14160"</f>
        <v>573.14160</v>
      </c>
      <c r="B1283" s="1" t="s">
        <v>4681</v>
      </c>
      <c r="C1283" s="1" t="s">
        <v>3010</v>
      </c>
      <c r="D1283" s="1" t="s">
        <v>3399</v>
      </c>
      <c r="E1283" s="1" t="s">
        <v>40</v>
      </c>
      <c r="F1283" s="1" t="s">
        <v>20</v>
      </c>
      <c r="G1283" s="1" t="s">
        <v>22</v>
      </c>
      <c r="H1283" s="1" t="s">
        <v>22</v>
      </c>
      <c r="I1283" s="1" t="s">
        <v>22</v>
      </c>
      <c r="J1283" s="1" t="s">
        <v>22</v>
      </c>
      <c r="K1283" s="1" t="s">
        <v>22</v>
      </c>
      <c r="L1283" s="1" t="s">
        <v>21</v>
      </c>
      <c r="M1283" s="1" t="s">
        <v>22</v>
      </c>
      <c r="N1283" s="1" t="s">
        <v>23</v>
      </c>
      <c r="O1283" s="1" t="s">
        <v>24</v>
      </c>
      <c r="P1283" s="1" t="s">
        <v>26</v>
      </c>
      <c r="Q1283" s="1" t="s">
        <v>34</v>
      </c>
      <c r="R1283" s="1" t="s">
        <v>26</v>
      </c>
      <c r="T1283" s="1" t="s">
        <v>38</v>
      </c>
      <c r="U1283" s="1" t="s">
        <v>24</v>
      </c>
      <c r="V1283" s="1" t="s">
        <v>18502</v>
      </c>
      <c r="W1283" s="1" t="s">
        <v>30</v>
      </c>
    </row>
    <row r="1284" spans="1:23" x14ac:dyDescent="0.2">
      <c r="A1284" s="2" t="str">
        <f>"573.14161"</f>
        <v>573.14161</v>
      </c>
      <c r="B1284" s="1" t="s">
        <v>4682</v>
      </c>
      <c r="C1284" s="1" t="s">
        <v>3011</v>
      </c>
      <c r="D1284" s="1" t="s">
        <v>3399</v>
      </c>
      <c r="E1284" s="1" t="s">
        <v>40</v>
      </c>
      <c r="F1284" s="1" t="s">
        <v>20</v>
      </c>
      <c r="G1284" s="1" t="s">
        <v>22</v>
      </c>
      <c r="H1284" s="1" t="s">
        <v>22</v>
      </c>
      <c r="I1284" s="1" t="s">
        <v>22</v>
      </c>
      <c r="J1284" s="1" t="s">
        <v>18502</v>
      </c>
      <c r="K1284" s="1" t="s">
        <v>22</v>
      </c>
      <c r="L1284" s="1" t="s">
        <v>21</v>
      </c>
      <c r="M1284" s="1" t="s">
        <v>22</v>
      </c>
      <c r="N1284" s="1" t="s">
        <v>23</v>
      </c>
      <c r="O1284" s="1" t="s">
        <v>41</v>
      </c>
      <c r="P1284" s="1" t="s">
        <v>26</v>
      </c>
      <c r="Q1284" s="1" t="s">
        <v>34</v>
      </c>
      <c r="R1284" s="1" t="s">
        <v>26</v>
      </c>
      <c r="T1284" s="1" t="s">
        <v>29</v>
      </c>
      <c r="U1284" s="1" t="s">
        <v>24</v>
      </c>
      <c r="V1284" s="1" t="s">
        <v>18502</v>
      </c>
      <c r="W1284" s="1" t="s">
        <v>30</v>
      </c>
    </row>
    <row r="1285" spans="1:23" x14ac:dyDescent="0.2">
      <c r="A1285" s="2" t="str">
        <f>"573.14162"</f>
        <v>573.14162</v>
      </c>
      <c r="B1285" s="1" t="s">
        <v>4683</v>
      </c>
      <c r="C1285" s="1" t="s">
        <v>3012</v>
      </c>
      <c r="D1285" s="1" t="s">
        <v>3399</v>
      </c>
      <c r="E1285" s="1" t="s">
        <v>40</v>
      </c>
      <c r="F1285" s="1" t="s">
        <v>20</v>
      </c>
      <c r="G1285" s="1" t="s">
        <v>22</v>
      </c>
      <c r="H1285" s="1" t="s">
        <v>22</v>
      </c>
      <c r="I1285" s="1" t="s">
        <v>26</v>
      </c>
      <c r="J1285" s="1" t="s">
        <v>22</v>
      </c>
      <c r="K1285" s="1" t="s">
        <v>22</v>
      </c>
      <c r="L1285" s="1" t="s">
        <v>21</v>
      </c>
      <c r="M1285" s="1" t="s">
        <v>22</v>
      </c>
      <c r="N1285" s="1" t="s">
        <v>23</v>
      </c>
      <c r="O1285" s="1" t="s">
        <v>24</v>
      </c>
      <c r="P1285" s="1" t="s">
        <v>26</v>
      </c>
      <c r="Q1285" s="1" t="s">
        <v>34</v>
      </c>
      <c r="R1285" s="1" t="s">
        <v>26</v>
      </c>
      <c r="T1285" s="1" t="s">
        <v>29</v>
      </c>
      <c r="U1285" s="1" t="s">
        <v>24</v>
      </c>
      <c r="V1285" s="1" t="s">
        <v>41</v>
      </c>
      <c r="W1285" s="1" t="s">
        <v>30</v>
      </c>
    </row>
    <row r="1286" spans="1:23" x14ac:dyDescent="0.2">
      <c r="A1286" s="2" t="str">
        <f>"573.14163"</f>
        <v>573.14163</v>
      </c>
      <c r="B1286" s="1" t="s">
        <v>4684</v>
      </c>
      <c r="C1286" s="1" t="s">
        <v>3013</v>
      </c>
      <c r="D1286" s="1" t="s">
        <v>3399</v>
      </c>
      <c r="E1286" s="1" t="s">
        <v>40</v>
      </c>
      <c r="F1286" s="1" t="s">
        <v>20</v>
      </c>
      <c r="G1286" s="1" t="s">
        <v>18506</v>
      </c>
      <c r="H1286" s="1" t="s">
        <v>22</v>
      </c>
      <c r="I1286" s="1" t="s">
        <v>18506</v>
      </c>
      <c r="J1286" s="1" t="s">
        <v>22</v>
      </c>
      <c r="K1286" s="1" t="s">
        <v>22</v>
      </c>
      <c r="L1286" s="1" t="s">
        <v>21</v>
      </c>
      <c r="M1286" s="1" t="s">
        <v>22</v>
      </c>
      <c r="N1286" s="1" t="s">
        <v>23</v>
      </c>
      <c r="O1286" s="1" t="s">
        <v>18502</v>
      </c>
      <c r="P1286" s="1" t="s">
        <v>24</v>
      </c>
      <c r="Q1286" s="1" t="s">
        <v>34</v>
      </c>
      <c r="R1286" s="1" t="s">
        <v>24</v>
      </c>
      <c r="S1286" s="1" t="s">
        <v>28</v>
      </c>
      <c r="T1286" s="1" t="s">
        <v>29</v>
      </c>
      <c r="U1286" s="1" t="s">
        <v>18506</v>
      </c>
      <c r="V1286" s="1" t="s">
        <v>41</v>
      </c>
      <c r="W1286" s="1" t="s">
        <v>30</v>
      </c>
    </row>
    <row r="1287" spans="1:23" x14ac:dyDescent="0.2">
      <c r="A1287" s="2" t="str">
        <f>"573.14164"</f>
        <v>573.14164</v>
      </c>
      <c r="B1287" s="1" t="s">
        <v>4685</v>
      </c>
      <c r="C1287" s="1" t="s">
        <v>3014</v>
      </c>
      <c r="D1287" s="1" t="s">
        <v>3399</v>
      </c>
      <c r="E1287" s="1" t="s">
        <v>40</v>
      </c>
      <c r="F1287" s="1" t="s">
        <v>20</v>
      </c>
      <c r="G1287" s="1" t="s">
        <v>18510</v>
      </c>
      <c r="H1287" s="1" t="s">
        <v>22</v>
      </c>
      <c r="I1287" s="1" t="s">
        <v>18510</v>
      </c>
      <c r="J1287" s="1" t="s">
        <v>19</v>
      </c>
      <c r="K1287" s="1" t="s">
        <v>22</v>
      </c>
      <c r="L1287" s="1" t="s">
        <v>21</v>
      </c>
      <c r="M1287" s="1" t="s">
        <v>22</v>
      </c>
      <c r="N1287" s="1" t="s">
        <v>23</v>
      </c>
      <c r="O1287" s="1" t="s">
        <v>24</v>
      </c>
      <c r="P1287" s="1" t="s">
        <v>26</v>
      </c>
      <c r="Q1287" s="1" t="s">
        <v>34</v>
      </c>
      <c r="R1287" s="1" t="s">
        <v>26</v>
      </c>
      <c r="S1287" s="1" t="s">
        <v>28</v>
      </c>
      <c r="T1287" s="1" t="s">
        <v>38</v>
      </c>
      <c r="U1287" s="1" t="s">
        <v>24</v>
      </c>
      <c r="V1287" s="1" t="s">
        <v>24</v>
      </c>
      <c r="W1287" s="1" t="s">
        <v>30</v>
      </c>
    </row>
    <row r="1288" spans="1:23" x14ac:dyDescent="0.2">
      <c r="A1288" s="2" t="str">
        <f>"573.14165"</f>
        <v>573.14165</v>
      </c>
      <c r="B1288" s="1" t="s">
        <v>4686</v>
      </c>
      <c r="C1288" s="1" t="s">
        <v>3015</v>
      </c>
      <c r="D1288" s="1" t="s">
        <v>3399</v>
      </c>
      <c r="E1288" s="1" t="s">
        <v>21</v>
      </c>
      <c r="F1288" s="1" t="s">
        <v>20</v>
      </c>
      <c r="G1288" s="1" t="s">
        <v>22</v>
      </c>
      <c r="H1288" s="1" t="s">
        <v>22</v>
      </c>
      <c r="I1288" s="1" t="s">
        <v>18510</v>
      </c>
      <c r="J1288" s="1" t="s">
        <v>22</v>
      </c>
      <c r="K1288" s="1" t="s">
        <v>22</v>
      </c>
      <c r="L1288" s="1" t="s">
        <v>21</v>
      </c>
      <c r="M1288" s="1" t="s">
        <v>22</v>
      </c>
      <c r="N1288" s="1" t="s">
        <v>23</v>
      </c>
      <c r="O1288" s="1" t="s">
        <v>18506</v>
      </c>
      <c r="P1288" s="1" t="s">
        <v>26</v>
      </c>
      <c r="Q1288" s="1" t="s">
        <v>34</v>
      </c>
      <c r="R1288" s="1" t="s">
        <v>18505</v>
      </c>
      <c r="T1288" s="1" t="s">
        <v>29</v>
      </c>
      <c r="U1288" s="1" t="s">
        <v>18506</v>
      </c>
      <c r="V1288" s="1" t="s">
        <v>24</v>
      </c>
      <c r="W1288" s="1" t="s">
        <v>30</v>
      </c>
    </row>
    <row r="1289" spans="1:23" x14ac:dyDescent="0.2">
      <c r="A1289" s="2" t="str">
        <f>"573.14166"</f>
        <v>573.14166</v>
      </c>
      <c r="B1289" s="1" t="s">
        <v>4687</v>
      </c>
      <c r="C1289" s="1" t="s">
        <v>3016</v>
      </c>
      <c r="D1289" s="1" t="s">
        <v>3399</v>
      </c>
      <c r="E1289" s="1" t="s">
        <v>40</v>
      </c>
      <c r="F1289" s="1" t="s">
        <v>20</v>
      </c>
      <c r="G1289" s="1" t="s">
        <v>22</v>
      </c>
      <c r="H1289" s="1" t="s">
        <v>22</v>
      </c>
      <c r="I1289" s="1" t="s">
        <v>26</v>
      </c>
      <c r="J1289" s="1" t="s">
        <v>22</v>
      </c>
      <c r="K1289" s="1" t="s">
        <v>22</v>
      </c>
      <c r="L1289" s="1" t="s">
        <v>21</v>
      </c>
      <c r="M1289" s="1" t="s">
        <v>22</v>
      </c>
      <c r="N1289" s="1" t="s">
        <v>23</v>
      </c>
      <c r="O1289" s="1" t="s">
        <v>24</v>
      </c>
      <c r="P1289" s="1" t="s">
        <v>26</v>
      </c>
      <c r="Q1289" s="1" t="s">
        <v>34</v>
      </c>
      <c r="R1289" s="1" t="s">
        <v>26</v>
      </c>
      <c r="S1289" s="1" t="s">
        <v>28</v>
      </c>
      <c r="T1289" s="1" t="s">
        <v>29</v>
      </c>
      <c r="U1289" s="1" t="s">
        <v>18506</v>
      </c>
      <c r="V1289" s="1" t="s">
        <v>18502</v>
      </c>
      <c r="W1289" s="1" t="s">
        <v>30</v>
      </c>
    </row>
    <row r="1290" spans="1:23" x14ac:dyDescent="0.2">
      <c r="A1290" s="2" t="str">
        <f>"573.14167"</f>
        <v>573.14167</v>
      </c>
      <c r="B1290" s="1" t="s">
        <v>4688</v>
      </c>
      <c r="C1290" s="1" t="s">
        <v>3017</v>
      </c>
      <c r="D1290" s="1" t="s">
        <v>3399</v>
      </c>
      <c r="E1290" s="1" t="s">
        <v>40</v>
      </c>
      <c r="F1290" s="1" t="s">
        <v>20</v>
      </c>
      <c r="G1290" s="1" t="s">
        <v>22</v>
      </c>
      <c r="H1290" s="1" t="s">
        <v>22</v>
      </c>
      <c r="I1290" s="1" t="s">
        <v>26</v>
      </c>
      <c r="J1290" s="1" t="s">
        <v>22</v>
      </c>
      <c r="K1290" s="1" t="s">
        <v>22</v>
      </c>
      <c r="L1290" s="1" t="s">
        <v>21</v>
      </c>
      <c r="M1290" s="1" t="s">
        <v>22</v>
      </c>
      <c r="N1290" s="1" t="s">
        <v>23</v>
      </c>
      <c r="O1290" s="1" t="s">
        <v>41</v>
      </c>
      <c r="P1290" s="1" t="s">
        <v>24</v>
      </c>
      <c r="Q1290" s="1" t="s">
        <v>34</v>
      </c>
      <c r="R1290" s="1" t="s">
        <v>24</v>
      </c>
      <c r="T1290" s="1" t="s">
        <v>29</v>
      </c>
      <c r="U1290" s="1" t="s">
        <v>18506</v>
      </c>
      <c r="V1290" s="1" t="s">
        <v>41</v>
      </c>
      <c r="W1290" s="1" t="s">
        <v>30</v>
      </c>
    </row>
    <row r="1291" spans="1:23" x14ac:dyDescent="0.2">
      <c r="A1291" s="2" t="str">
        <f>"573.14168"</f>
        <v>573.14168</v>
      </c>
      <c r="B1291" s="1" t="s">
        <v>4689</v>
      </c>
      <c r="C1291" s="1" t="s">
        <v>3018</v>
      </c>
      <c r="D1291" s="1" t="s">
        <v>3399</v>
      </c>
      <c r="E1291" s="1" t="s">
        <v>40</v>
      </c>
      <c r="F1291" s="1" t="s">
        <v>20</v>
      </c>
      <c r="G1291" s="1" t="s">
        <v>41</v>
      </c>
      <c r="H1291" s="1" t="s">
        <v>22</v>
      </c>
      <c r="I1291" s="1" t="s">
        <v>26</v>
      </c>
      <c r="J1291" s="1" t="s">
        <v>22</v>
      </c>
      <c r="K1291" s="1" t="s">
        <v>22</v>
      </c>
      <c r="L1291" s="1" t="s">
        <v>21</v>
      </c>
      <c r="M1291" s="1" t="s">
        <v>22</v>
      </c>
      <c r="N1291" s="1" t="s">
        <v>23</v>
      </c>
      <c r="O1291" s="1" t="s">
        <v>41</v>
      </c>
      <c r="P1291" s="1" t="s">
        <v>18502</v>
      </c>
      <c r="Q1291" s="1" t="s">
        <v>34</v>
      </c>
      <c r="R1291" s="1" t="s">
        <v>24</v>
      </c>
      <c r="S1291" s="1" t="s">
        <v>28</v>
      </c>
      <c r="T1291" s="1" t="s">
        <v>29</v>
      </c>
      <c r="U1291" s="1" t="s">
        <v>18502</v>
      </c>
      <c r="V1291" s="1" t="s">
        <v>41</v>
      </c>
      <c r="W1291" s="1" t="s">
        <v>30</v>
      </c>
    </row>
    <row r="1292" spans="1:23" x14ac:dyDescent="0.2">
      <c r="A1292" s="2" t="str">
        <f>"573.14169"</f>
        <v>573.14169</v>
      </c>
      <c r="B1292" s="1" t="s">
        <v>4690</v>
      </c>
      <c r="C1292" s="1" t="s">
        <v>3019</v>
      </c>
      <c r="D1292" s="1" t="s">
        <v>3399</v>
      </c>
      <c r="E1292" s="1" t="s">
        <v>40</v>
      </c>
      <c r="F1292" s="1" t="s">
        <v>20</v>
      </c>
      <c r="G1292" s="1" t="s">
        <v>18510</v>
      </c>
      <c r="H1292" s="1" t="s">
        <v>22</v>
      </c>
      <c r="I1292" s="1" t="s">
        <v>22</v>
      </c>
      <c r="J1292" s="1" t="s">
        <v>19</v>
      </c>
      <c r="K1292" s="1" t="s">
        <v>18510</v>
      </c>
      <c r="L1292" s="1" t="s">
        <v>21</v>
      </c>
      <c r="M1292" s="1" t="s">
        <v>22</v>
      </c>
      <c r="N1292" s="1" t="s">
        <v>23</v>
      </c>
      <c r="O1292" s="1" t="s">
        <v>24</v>
      </c>
      <c r="P1292" s="1" t="s">
        <v>26</v>
      </c>
      <c r="Q1292" s="1" t="s">
        <v>26</v>
      </c>
      <c r="R1292" s="1" t="s">
        <v>26</v>
      </c>
      <c r="T1292" s="1" t="s">
        <v>39</v>
      </c>
      <c r="U1292" s="1" t="s">
        <v>24</v>
      </c>
      <c r="V1292" s="1" t="s">
        <v>24</v>
      </c>
      <c r="W1292" s="1" t="s">
        <v>30</v>
      </c>
    </row>
    <row r="1293" spans="1:23" x14ac:dyDescent="0.2">
      <c r="A1293" s="2" t="str">
        <f>"573.14170"</f>
        <v>573.14170</v>
      </c>
      <c r="B1293" s="1" t="s">
        <v>4691</v>
      </c>
      <c r="C1293" s="1" t="s">
        <v>3020</v>
      </c>
      <c r="D1293" s="1" t="s">
        <v>3399</v>
      </c>
      <c r="E1293" s="1" t="s">
        <v>40</v>
      </c>
      <c r="F1293" s="1" t="s">
        <v>20</v>
      </c>
      <c r="G1293" s="1" t="s">
        <v>22</v>
      </c>
      <c r="H1293" s="1" t="s">
        <v>22</v>
      </c>
      <c r="I1293" s="1" t="s">
        <v>18502</v>
      </c>
      <c r="J1293" s="1" t="s">
        <v>19</v>
      </c>
      <c r="K1293" s="1" t="s">
        <v>22</v>
      </c>
      <c r="L1293" s="1" t="s">
        <v>21</v>
      </c>
      <c r="M1293" s="1" t="s">
        <v>22</v>
      </c>
      <c r="N1293" s="1" t="s">
        <v>18507</v>
      </c>
      <c r="O1293" s="1" t="s">
        <v>41</v>
      </c>
      <c r="P1293" s="1" t="s">
        <v>26</v>
      </c>
      <c r="Q1293" s="1" t="s">
        <v>26</v>
      </c>
      <c r="R1293" s="1" t="s">
        <v>26</v>
      </c>
      <c r="T1293" s="1" t="s">
        <v>29</v>
      </c>
      <c r="U1293" s="1" t="s">
        <v>41</v>
      </c>
      <c r="V1293" s="1" t="s">
        <v>41</v>
      </c>
      <c r="W1293" s="1" t="s">
        <v>42</v>
      </c>
    </row>
    <row r="1294" spans="1:23" x14ac:dyDescent="0.2">
      <c r="A1294" s="2" t="str">
        <f>"573.14171"</f>
        <v>573.14171</v>
      </c>
      <c r="B1294" s="1" t="s">
        <v>4692</v>
      </c>
      <c r="C1294" s="1" t="s">
        <v>3021</v>
      </c>
      <c r="D1294" s="1" t="s">
        <v>3399</v>
      </c>
      <c r="E1294" s="1" t="s">
        <v>40</v>
      </c>
      <c r="F1294" s="1" t="s">
        <v>20</v>
      </c>
      <c r="G1294" s="1" t="s">
        <v>41</v>
      </c>
      <c r="H1294" s="1" t="s">
        <v>22</v>
      </c>
      <c r="I1294" s="1" t="s">
        <v>26</v>
      </c>
      <c r="J1294" s="1" t="s">
        <v>19</v>
      </c>
      <c r="K1294" s="1" t="s">
        <v>18502</v>
      </c>
      <c r="L1294" s="1" t="s">
        <v>41</v>
      </c>
      <c r="M1294" s="1" t="s">
        <v>19</v>
      </c>
      <c r="N1294" s="1" t="s">
        <v>31</v>
      </c>
      <c r="O1294" s="1" t="s">
        <v>41</v>
      </c>
      <c r="P1294" s="1" t="s">
        <v>26</v>
      </c>
      <c r="Q1294" s="1" t="s">
        <v>26</v>
      </c>
      <c r="R1294" s="1" t="s">
        <v>26</v>
      </c>
      <c r="T1294" s="1" t="s">
        <v>29</v>
      </c>
      <c r="U1294" s="1" t="s">
        <v>41</v>
      </c>
      <c r="V1294" s="1" t="s">
        <v>41</v>
      </c>
      <c r="W1294" s="1" t="s">
        <v>42</v>
      </c>
    </row>
    <row r="1295" spans="1:23" x14ac:dyDescent="0.2">
      <c r="A1295" s="2" t="str">
        <f>"573.14172"</f>
        <v>573.14172</v>
      </c>
      <c r="B1295" s="1" t="s">
        <v>4693</v>
      </c>
      <c r="C1295" s="1" t="s">
        <v>3022</v>
      </c>
      <c r="D1295" s="1" t="s">
        <v>3399</v>
      </c>
      <c r="E1295" s="1" t="s">
        <v>40</v>
      </c>
      <c r="F1295" s="1" t="s">
        <v>20</v>
      </c>
      <c r="G1295" s="1" t="s">
        <v>22</v>
      </c>
      <c r="H1295" s="1" t="s">
        <v>22</v>
      </c>
      <c r="I1295" s="1" t="s">
        <v>26</v>
      </c>
      <c r="J1295" s="1" t="s">
        <v>22</v>
      </c>
      <c r="K1295" s="1" t="s">
        <v>22</v>
      </c>
      <c r="L1295" s="1" t="s">
        <v>21</v>
      </c>
      <c r="M1295" s="1" t="s">
        <v>22</v>
      </c>
      <c r="N1295" s="1" t="s">
        <v>23</v>
      </c>
      <c r="O1295" s="1" t="s">
        <v>24</v>
      </c>
      <c r="P1295" s="1" t="s">
        <v>26</v>
      </c>
      <c r="Q1295" s="1" t="s">
        <v>34</v>
      </c>
      <c r="R1295" s="1" t="s">
        <v>26</v>
      </c>
      <c r="T1295" s="1" t="s">
        <v>29</v>
      </c>
      <c r="U1295" s="1" t="s">
        <v>24</v>
      </c>
      <c r="V1295" s="1" t="s">
        <v>41</v>
      </c>
      <c r="W1295" s="1" t="s">
        <v>30</v>
      </c>
    </row>
    <row r="1296" spans="1:23" x14ac:dyDescent="0.2">
      <c r="A1296" s="2" t="str">
        <f>"573.14173"</f>
        <v>573.14173</v>
      </c>
      <c r="B1296" s="1" t="s">
        <v>4694</v>
      </c>
      <c r="C1296" s="1" t="s">
        <v>3023</v>
      </c>
      <c r="D1296" s="1" t="s">
        <v>3399</v>
      </c>
      <c r="E1296" s="1" t="s">
        <v>18509</v>
      </c>
      <c r="F1296" s="1" t="s">
        <v>20</v>
      </c>
      <c r="G1296" s="1" t="s">
        <v>22</v>
      </c>
      <c r="H1296" s="1" t="s">
        <v>22</v>
      </c>
      <c r="I1296" s="1" t="s">
        <v>26</v>
      </c>
      <c r="J1296" s="1" t="s">
        <v>18510</v>
      </c>
      <c r="K1296" s="1" t="s">
        <v>22</v>
      </c>
      <c r="L1296" s="1" t="s">
        <v>21</v>
      </c>
      <c r="M1296" s="1" t="s">
        <v>22</v>
      </c>
      <c r="N1296" s="1" t="s">
        <v>23</v>
      </c>
      <c r="O1296" s="1" t="s">
        <v>41</v>
      </c>
      <c r="P1296" s="1" t="s">
        <v>26</v>
      </c>
      <c r="Q1296" s="1" t="s">
        <v>34</v>
      </c>
      <c r="R1296" s="1" t="s">
        <v>26</v>
      </c>
      <c r="T1296" s="1" t="s">
        <v>29</v>
      </c>
      <c r="U1296" s="1" t="s">
        <v>18506</v>
      </c>
      <c r="V1296" s="1" t="s">
        <v>24</v>
      </c>
      <c r="W1296" s="1" t="s">
        <v>30</v>
      </c>
    </row>
    <row r="1297" spans="1:23" x14ac:dyDescent="0.2">
      <c r="A1297" s="2" t="str">
        <f>"573.14174"</f>
        <v>573.14174</v>
      </c>
      <c r="B1297" s="1" t="s">
        <v>4695</v>
      </c>
      <c r="C1297" s="1" t="s">
        <v>3024</v>
      </c>
      <c r="D1297" s="1" t="s">
        <v>3399</v>
      </c>
      <c r="E1297" s="1" t="s">
        <v>40</v>
      </c>
      <c r="F1297" s="1" t="s">
        <v>20</v>
      </c>
      <c r="G1297" s="1" t="s">
        <v>41</v>
      </c>
      <c r="H1297" s="1" t="s">
        <v>22</v>
      </c>
      <c r="I1297" s="1" t="s">
        <v>26</v>
      </c>
      <c r="J1297" s="1" t="s">
        <v>22</v>
      </c>
      <c r="K1297" s="1" t="s">
        <v>22</v>
      </c>
      <c r="L1297" s="1" t="s">
        <v>21</v>
      </c>
      <c r="M1297" s="1" t="s">
        <v>22</v>
      </c>
      <c r="N1297" s="1" t="s">
        <v>23</v>
      </c>
      <c r="O1297" s="1" t="s">
        <v>24</v>
      </c>
      <c r="P1297" s="1" t="s">
        <v>26</v>
      </c>
      <c r="Q1297" s="1" t="s">
        <v>34</v>
      </c>
      <c r="R1297" s="1" t="s">
        <v>26</v>
      </c>
      <c r="T1297" s="1" t="s">
        <v>29</v>
      </c>
      <c r="U1297" s="1" t="s">
        <v>24</v>
      </c>
      <c r="V1297" s="1" t="s">
        <v>41</v>
      </c>
      <c r="W1297" s="1" t="s">
        <v>30</v>
      </c>
    </row>
    <row r="1298" spans="1:23" x14ac:dyDescent="0.2">
      <c r="A1298" s="2" t="str">
        <f>"573.14175"</f>
        <v>573.14175</v>
      </c>
      <c r="B1298" s="1" t="s">
        <v>4696</v>
      </c>
      <c r="C1298" s="1" t="s">
        <v>3025</v>
      </c>
      <c r="D1298" s="1" t="s">
        <v>3399</v>
      </c>
      <c r="E1298" s="1" t="s">
        <v>21</v>
      </c>
      <c r="F1298" s="1" t="s">
        <v>20</v>
      </c>
      <c r="G1298" s="1" t="s">
        <v>22</v>
      </c>
      <c r="H1298" s="1" t="s">
        <v>22</v>
      </c>
      <c r="I1298" s="1" t="s">
        <v>22</v>
      </c>
      <c r="J1298" s="1" t="s">
        <v>22</v>
      </c>
      <c r="K1298" s="1" t="s">
        <v>22</v>
      </c>
      <c r="L1298" s="1" t="s">
        <v>21</v>
      </c>
      <c r="M1298" s="1" t="s">
        <v>22</v>
      </c>
      <c r="N1298" s="1" t="s">
        <v>23</v>
      </c>
      <c r="O1298" s="1" t="s">
        <v>18506</v>
      </c>
      <c r="P1298" s="1" t="s">
        <v>24</v>
      </c>
      <c r="Q1298" s="1" t="s">
        <v>34</v>
      </c>
      <c r="R1298" s="1" t="s">
        <v>26</v>
      </c>
      <c r="T1298" s="1" t="s">
        <v>29</v>
      </c>
      <c r="U1298" s="1" t="s">
        <v>41</v>
      </c>
      <c r="V1298" s="1" t="s">
        <v>24</v>
      </c>
      <c r="W1298" s="1" t="s">
        <v>30</v>
      </c>
    </row>
    <row r="1299" spans="1:23" x14ac:dyDescent="0.2">
      <c r="A1299" s="2" t="str">
        <f>"573.14176"</f>
        <v>573.14176</v>
      </c>
      <c r="B1299" s="1" t="s">
        <v>4697</v>
      </c>
      <c r="C1299" s="1" t="s">
        <v>3026</v>
      </c>
      <c r="D1299" s="1" t="s">
        <v>3399</v>
      </c>
      <c r="E1299" s="1" t="s">
        <v>40</v>
      </c>
      <c r="F1299" s="1" t="s">
        <v>20</v>
      </c>
      <c r="G1299" s="1" t="s">
        <v>22</v>
      </c>
      <c r="H1299" s="1" t="s">
        <v>22</v>
      </c>
      <c r="I1299" s="1" t="s">
        <v>26</v>
      </c>
      <c r="J1299" s="1" t="s">
        <v>22</v>
      </c>
      <c r="K1299" s="1" t="s">
        <v>22</v>
      </c>
      <c r="L1299" s="1" t="s">
        <v>21</v>
      </c>
      <c r="M1299" s="1" t="s">
        <v>22</v>
      </c>
      <c r="N1299" s="1" t="s">
        <v>23</v>
      </c>
      <c r="O1299" s="1" t="s">
        <v>24</v>
      </c>
      <c r="P1299" s="1" t="s">
        <v>26</v>
      </c>
      <c r="Q1299" s="1" t="s">
        <v>34</v>
      </c>
      <c r="R1299" s="1" t="s">
        <v>26</v>
      </c>
      <c r="T1299" s="1" t="s">
        <v>29</v>
      </c>
      <c r="U1299" s="1" t="s">
        <v>24</v>
      </c>
      <c r="V1299" s="1" t="s">
        <v>18506</v>
      </c>
      <c r="W1299" s="1" t="s">
        <v>30</v>
      </c>
    </row>
    <row r="1300" spans="1:23" x14ac:dyDescent="0.2">
      <c r="A1300" s="2" t="str">
        <f>"573.14177"</f>
        <v>573.14177</v>
      </c>
      <c r="B1300" s="1" t="s">
        <v>4698</v>
      </c>
      <c r="C1300" s="1" t="s">
        <v>3027</v>
      </c>
      <c r="D1300" s="1" t="s">
        <v>3399</v>
      </c>
      <c r="E1300" s="1" t="s">
        <v>18509</v>
      </c>
      <c r="F1300" s="1" t="s">
        <v>20</v>
      </c>
      <c r="G1300" s="1" t="s">
        <v>22</v>
      </c>
      <c r="H1300" s="1" t="s">
        <v>22</v>
      </c>
      <c r="I1300" s="1" t="s">
        <v>18510</v>
      </c>
      <c r="J1300" s="1" t="s">
        <v>18510</v>
      </c>
      <c r="K1300" s="1" t="s">
        <v>22</v>
      </c>
      <c r="L1300" s="1" t="s">
        <v>21</v>
      </c>
      <c r="M1300" s="1" t="s">
        <v>22</v>
      </c>
      <c r="N1300" s="1" t="s">
        <v>23</v>
      </c>
      <c r="O1300" s="1" t="s">
        <v>24</v>
      </c>
      <c r="P1300" s="1" t="s">
        <v>26</v>
      </c>
      <c r="Q1300" s="1" t="s">
        <v>34</v>
      </c>
      <c r="R1300" s="1" t="s">
        <v>26</v>
      </c>
      <c r="T1300" s="1" t="s">
        <v>29</v>
      </c>
      <c r="U1300" s="1" t="s">
        <v>18506</v>
      </c>
      <c r="V1300" s="1" t="s">
        <v>24</v>
      </c>
      <c r="W1300" s="1" t="s">
        <v>30</v>
      </c>
    </row>
    <row r="1301" spans="1:23" x14ac:dyDescent="0.2">
      <c r="A1301" s="2" t="str">
        <f>"573.14178"</f>
        <v>573.14178</v>
      </c>
      <c r="B1301" s="1" t="s">
        <v>4699</v>
      </c>
      <c r="C1301" s="1" t="s">
        <v>3028</v>
      </c>
      <c r="D1301" s="1" t="s">
        <v>3399</v>
      </c>
      <c r="E1301" s="1" t="s">
        <v>21</v>
      </c>
      <c r="F1301" s="1" t="s">
        <v>20</v>
      </c>
      <c r="G1301" s="1" t="s">
        <v>22</v>
      </c>
      <c r="H1301" s="1" t="s">
        <v>22</v>
      </c>
      <c r="I1301" s="1" t="s">
        <v>22</v>
      </c>
      <c r="J1301" s="1" t="s">
        <v>22</v>
      </c>
      <c r="K1301" s="1" t="s">
        <v>22</v>
      </c>
      <c r="L1301" s="1" t="s">
        <v>21</v>
      </c>
      <c r="M1301" s="1" t="s">
        <v>22</v>
      </c>
      <c r="N1301" s="1" t="s">
        <v>23</v>
      </c>
      <c r="O1301" s="1" t="s">
        <v>18502</v>
      </c>
      <c r="P1301" s="1" t="s">
        <v>24</v>
      </c>
      <c r="Q1301" s="1" t="s">
        <v>34</v>
      </c>
      <c r="R1301" s="1" t="s">
        <v>26</v>
      </c>
      <c r="T1301" s="1" t="s">
        <v>29</v>
      </c>
      <c r="U1301" s="1" t="s">
        <v>18506</v>
      </c>
      <c r="V1301" s="1" t="s">
        <v>24</v>
      </c>
      <c r="W1301" s="1" t="s">
        <v>30</v>
      </c>
    </row>
    <row r="1302" spans="1:23" x14ac:dyDescent="0.2">
      <c r="A1302" s="2" t="str">
        <f>"573.14179"</f>
        <v>573.14179</v>
      </c>
      <c r="B1302" s="1" t="s">
        <v>4700</v>
      </c>
      <c r="C1302" s="1" t="s">
        <v>3029</v>
      </c>
      <c r="D1302" s="1" t="s">
        <v>3399</v>
      </c>
      <c r="E1302" s="1" t="s">
        <v>40</v>
      </c>
      <c r="F1302" s="1" t="s">
        <v>20</v>
      </c>
      <c r="G1302" s="1" t="s">
        <v>22</v>
      </c>
      <c r="H1302" s="1" t="s">
        <v>22</v>
      </c>
      <c r="I1302" s="1" t="s">
        <v>22</v>
      </c>
      <c r="J1302" s="1" t="s">
        <v>22</v>
      </c>
      <c r="K1302" s="1" t="s">
        <v>22</v>
      </c>
      <c r="L1302" s="1" t="s">
        <v>21</v>
      </c>
      <c r="M1302" s="1" t="s">
        <v>22</v>
      </c>
      <c r="N1302" s="1" t="s">
        <v>23</v>
      </c>
      <c r="O1302" s="1" t="s">
        <v>24</v>
      </c>
      <c r="P1302" s="1" t="s">
        <v>26</v>
      </c>
      <c r="Q1302" s="1" t="s">
        <v>34</v>
      </c>
      <c r="R1302" s="1" t="s">
        <v>18502</v>
      </c>
      <c r="S1302" s="1" t="s">
        <v>28</v>
      </c>
      <c r="T1302" s="1" t="s">
        <v>29</v>
      </c>
      <c r="U1302" s="1" t="s">
        <v>41</v>
      </c>
      <c r="V1302" s="1" t="s">
        <v>18502</v>
      </c>
      <c r="W1302" s="1" t="s">
        <v>42</v>
      </c>
    </row>
    <row r="1303" spans="1:23" x14ac:dyDescent="0.2">
      <c r="A1303" s="2" t="str">
        <f>"573.14180"</f>
        <v>573.14180</v>
      </c>
      <c r="B1303" s="1" t="s">
        <v>4701</v>
      </c>
      <c r="C1303" s="1" t="s">
        <v>3030</v>
      </c>
      <c r="D1303" s="1" t="s">
        <v>3399</v>
      </c>
      <c r="E1303" s="1" t="s">
        <v>18510</v>
      </c>
      <c r="F1303" s="1" t="s">
        <v>20</v>
      </c>
      <c r="G1303" s="1" t="s">
        <v>22</v>
      </c>
      <c r="H1303" s="1" t="s">
        <v>22</v>
      </c>
      <c r="J1303" s="1" t="s">
        <v>18502</v>
      </c>
      <c r="K1303" s="1" t="s">
        <v>22</v>
      </c>
      <c r="L1303" s="1" t="s">
        <v>21</v>
      </c>
      <c r="M1303" s="1" t="s">
        <v>22</v>
      </c>
      <c r="N1303" s="1" t="s">
        <v>23</v>
      </c>
      <c r="O1303" s="1" t="s">
        <v>24</v>
      </c>
      <c r="P1303" s="1" t="s">
        <v>26</v>
      </c>
      <c r="Q1303" s="1" t="s">
        <v>34</v>
      </c>
      <c r="R1303" s="1" t="s">
        <v>26</v>
      </c>
      <c r="T1303" s="1" t="s">
        <v>29</v>
      </c>
      <c r="U1303" s="1" t="s">
        <v>24</v>
      </c>
      <c r="V1303" s="1" t="s">
        <v>24</v>
      </c>
      <c r="W1303" s="1" t="s">
        <v>30</v>
      </c>
    </row>
    <row r="1304" spans="1:23" x14ac:dyDescent="0.2">
      <c r="A1304" s="2" t="str">
        <f>"573.14181"</f>
        <v>573.14181</v>
      </c>
      <c r="B1304" s="1" t="s">
        <v>4702</v>
      </c>
      <c r="C1304" s="1" t="s">
        <v>3031</v>
      </c>
      <c r="D1304" s="1" t="s">
        <v>3399</v>
      </c>
      <c r="E1304" s="1" t="s">
        <v>21</v>
      </c>
      <c r="F1304" s="1" t="s">
        <v>20</v>
      </c>
      <c r="G1304" s="1" t="s">
        <v>22</v>
      </c>
      <c r="H1304" s="1" t="s">
        <v>22</v>
      </c>
      <c r="I1304" s="1" t="s">
        <v>22</v>
      </c>
      <c r="J1304" s="1" t="s">
        <v>22</v>
      </c>
      <c r="K1304" s="1" t="s">
        <v>22</v>
      </c>
      <c r="L1304" s="1" t="s">
        <v>21</v>
      </c>
      <c r="M1304" s="1" t="s">
        <v>22</v>
      </c>
      <c r="N1304" s="1" t="s">
        <v>23</v>
      </c>
      <c r="O1304" s="1" t="s">
        <v>18506</v>
      </c>
      <c r="P1304" s="1" t="s">
        <v>24</v>
      </c>
      <c r="Q1304" s="1" t="s">
        <v>34</v>
      </c>
      <c r="R1304" s="1" t="s">
        <v>24</v>
      </c>
      <c r="T1304" s="1" t="s">
        <v>29</v>
      </c>
      <c r="U1304" s="1" t="s">
        <v>18506</v>
      </c>
      <c r="V1304" s="1" t="s">
        <v>24</v>
      </c>
      <c r="W1304" s="1" t="s">
        <v>30</v>
      </c>
    </row>
    <row r="1305" spans="1:23" x14ac:dyDescent="0.2">
      <c r="A1305" s="2" t="str">
        <f>"573.14182"</f>
        <v>573.14182</v>
      </c>
      <c r="B1305" s="1" t="s">
        <v>4703</v>
      </c>
      <c r="C1305" s="1" t="s">
        <v>3032</v>
      </c>
      <c r="D1305" s="1" t="s">
        <v>3399</v>
      </c>
      <c r="E1305" s="1" t="s">
        <v>18509</v>
      </c>
      <c r="F1305" s="1" t="s">
        <v>20</v>
      </c>
      <c r="G1305" s="1" t="s">
        <v>22</v>
      </c>
      <c r="H1305" s="1" t="s">
        <v>22</v>
      </c>
      <c r="I1305" s="1" t="s">
        <v>18510</v>
      </c>
      <c r="J1305" s="1" t="s">
        <v>18510</v>
      </c>
      <c r="K1305" s="1" t="s">
        <v>22</v>
      </c>
      <c r="L1305" s="1" t="s">
        <v>21</v>
      </c>
      <c r="M1305" s="1" t="s">
        <v>22</v>
      </c>
      <c r="N1305" s="1" t="s">
        <v>23</v>
      </c>
      <c r="O1305" s="1" t="s">
        <v>24</v>
      </c>
      <c r="P1305" s="1" t="s">
        <v>26</v>
      </c>
      <c r="Q1305" s="1" t="s">
        <v>34</v>
      </c>
      <c r="R1305" s="1" t="s">
        <v>26</v>
      </c>
      <c r="T1305" s="1" t="s">
        <v>29</v>
      </c>
      <c r="U1305" s="1" t="s">
        <v>18506</v>
      </c>
      <c r="V1305" s="1" t="s">
        <v>24</v>
      </c>
      <c r="W1305" s="1" t="s">
        <v>30</v>
      </c>
    </row>
    <row r="1306" spans="1:23" x14ac:dyDescent="0.2">
      <c r="A1306" s="2" t="str">
        <f>"573.14183"</f>
        <v>573.14183</v>
      </c>
      <c r="B1306" s="1" t="s">
        <v>4704</v>
      </c>
      <c r="C1306" s="1" t="s">
        <v>3033</v>
      </c>
      <c r="D1306" s="1" t="s">
        <v>3399</v>
      </c>
      <c r="E1306" s="1" t="s">
        <v>18509</v>
      </c>
      <c r="F1306" s="1" t="s">
        <v>20</v>
      </c>
      <c r="H1306" s="1" t="s">
        <v>22</v>
      </c>
      <c r="I1306" s="1" t="s">
        <v>18506</v>
      </c>
      <c r="J1306" s="1" t="s">
        <v>22</v>
      </c>
      <c r="K1306" s="1" t="s">
        <v>22</v>
      </c>
      <c r="L1306" s="1" t="s">
        <v>21</v>
      </c>
      <c r="M1306" s="1" t="s">
        <v>22</v>
      </c>
      <c r="N1306" s="1" t="s">
        <v>23</v>
      </c>
      <c r="O1306" s="1" t="s">
        <v>41</v>
      </c>
      <c r="P1306" s="1" t="s">
        <v>24</v>
      </c>
      <c r="Q1306" s="1" t="s">
        <v>34</v>
      </c>
      <c r="R1306" s="1" t="s">
        <v>24</v>
      </c>
      <c r="S1306" s="1" t="s">
        <v>28</v>
      </c>
      <c r="T1306" s="1" t="s">
        <v>29</v>
      </c>
      <c r="U1306" s="1" t="s">
        <v>24</v>
      </c>
      <c r="V1306" s="1" t="s">
        <v>24</v>
      </c>
      <c r="W1306" s="1" t="s">
        <v>18518</v>
      </c>
    </row>
    <row r="1307" spans="1:23" x14ac:dyDescent="0.2">
      <c r="A1307" s="2" t="str">
        <f>"573.14184"</f>
        <v>573.14184</v>
      </c>
      <c r="B1307" s="1" t="s">
        <v>4705</v>
      </c>
      <c r="C1307" s="1" t="s">
        <v>3034</v>
      </c>
      <c r="D1307" s="1" t="s">
        <v>3399</v>
      </c>
      <c r="E1307" s="1" t="s">
        <v>18509</v>
      </c>
      <c r="F1307" s="1" t="s">
        <v>20</v>
      </c>
      <c r="G1307" s="1" t="s">
        <v>22</v>
      </c>
      <c r="H1307" s="1" t="s">
        <v>22</v>
      </c>
      <c r="I1307" s="1" t="s">
        <v>22</v>
      </c>
      <c r="J1307" s="1" t="s">
        <v>22</v>
      </c>
      <c r="K1307" s="1" t="s">
        <v>22</v>
      </c>
      <c r="L1307" s="1" t="s">
        <v>21</v>
      </c>
      <c r="M1307" s="1" t="s">
        <v>22</v>
      </c>
      <c r="N1307" s="1" t="s">
        <v>23</v>
      </c>
      <c r="O1307" s="1" t="s">
        <v>18506</v>
      </c>
      <c r="P1307" s="1" t="s">
        <v>24</v>
      </c>
      <c r="Q1307" s="1" t="s">
        <v>34</v>
      </c>
      <c r="R1307" s="1" t="s">
        <v>24</v>
      </c>
      <c r="T1307" s="1" t="s">
        <v>29</v>
      </c>
      <c r="U1307" s="1" t="s">
        <v>18506</v>
      </c>
      <c r="V1307" s="1" t="s">
        <v>24</v>
      </c>
      <c r="W1307" s="1" t="s">
        <v>18518</v>
      </c>
    </row>
    <row r="1308" spans="1:23" x14ac:dyDescent="0.2">
      <c r="A1308" s="2" t="str">
        <f>"573.14185"</f>
        <v>573.14185</v>
      </c>
      <c r="B1308" s="1" t="s">
        <v>4706</v>
      </c>
      <c r="C1308" s="1" t="s">
        <v>3035</v>
      </c>
      <c r="D1308" s="1" t="s">
        <v>3399</v>
      </c>
      <c r="E1308" s="1" t="s">
        <v>21</v>
      </c>
      <c r="F1308" s="1" t="s">
        <v>20</v>
      </c>
      <c r="G1308" s="1" t="s">
        <v>22</v>
      </c>
      <c r="H1308" s="1" t="s">
        <v>22</v>
      </c>
      <c r="J1308" s="1" t="s">
        <v>22</v>
      </c>
      <c r="K1308" s="1" t="s">
        <v>22</v>
      </c>
      <c r="L1308" s="1" t="s">
        <v>21</v>
      </c>
      <c r="M1308" s="1" t="s">
        <v>22</v>
      </c>
      <c r="N1308" s="1" t="s">
        <v>23</v>
      </c>
      <c r="O1308" s="1" t="s">
        <v>41</v>
      </c>
      <c r="P1308" s="1" t="s">
        <v>18502</v>
      </c>
      <c r="Q1308" s="1" t="s">
        <v>34</v>
      </c>
      <c r="R1308" s="1" t="s">
        <v>18502</v>
      </c>
      <c r="S1308" s="1" t="s">
        <v>28</v>
      </c>
      <c r="T1308" s="1" t="s">
        <v>29</v>
      </c>
      <c r="U1308" s="1" t="s">
        <v>18506</v>
      </c>
      <c r="V1308" s="1" t="s">
        <v>24</v>
      </c>
      <c r="W1308" s="1" t="s">
        <v>30</v>
      </c>
    </row>
    <row r="1309" spans="1:23" x14ac:dyDescent="0.2">
      <c r="A1309" s="2" t="str">
        <f>"573.14186"</f>
        <v>573.14186</v>
      </c>
      <c r="B1309" s="1" t="s">
        <v>4707</v>
      </c>
      <c r="C1309" s="1" t="s">
        <v>3036</v>
      </c>
      <c r="D1309" s="1" t="s">
        <v>3399</v>
      </c>
      <c r="E1309" s="1" t="s">
        <v>18510</v>
      </c>
      <c r="F1309" s="1" t="s">
        <v>20</v>
      </c>
      <c r="G1309" s="1" t="s">
        <v>22</v>
      </c>
      <c r="H1309" s="1" t="s">
        <v>22</v>
      </c>
      <c r="I1309" s="1" t="s">
        <v>22</v>
      </c>
      <c r="J1309" s="1" t="s">
        <v>22</v>
      </c>
      <c r="K1309" s="1" t="s">
        <v>22</v>
      </c>
      <c r="L1309" s="1" t="s">
        <v>21</v>
      </c>
      <c r="M1309" s="1" t="s">
        <v>22</v>
      </c>
      <c r="N1309" s="1" t="s">
        <v>23</v>
      </c>
      <c r="O1309" s="1" t="s">
        <v>24</v>
      </c>
      <c r="P1309" s="1" t="s">
        <v>18505</v>
      </c>
      <c r="Q1309" s="1" t="s">
        <v>34</v>
      </c>
      <c r="R1309" s="1" t="s">
        <v>18506</v>
      </c>
      <c r="S1309" s="1" t="s">
        <v>28</v>
      </c>
      <c r="T1309" s="1" t="s">
        <v>29</v>
      </c>
      <c r="U1309" s="1" t="s">
        <v>24</v>
      </c>
      <c r="V1309" s="1" t="s">
        <v>24</v>
      </c>
      <c r="W1309" s="1" t="s">
        <v>30</v>
      </c>
    </row>
    <row r="1310" spans="1:23" x14ac:dyDescent="0.2">
      <c r="A1310" s="2" t="str">
        <f>"573.14187"</f>
        <v>573.14187</v>
      </c>
      <c r="B1310" s="1" t="s">
        <v>4708</v>
      </c>
      <c r="C1310" s="1" t="s">
        <v>3037</v>
      </c>
      <c r="D1310" s="1" t="s">
        <v>3399</v>
      </c>
      <c r="E1310" s="1" t="s">
        <v>18510</v>
      </c>
      <c r="F1310" s="1" t="s">
        <v>20</v>
      </c>
      <c r="G1310" s="1" t="s">
        <v>18510</v>
      </c>
      <c r="H1310" s="1" t="s">
        <v>22</v>
      </c>
      <c r="I1310" s="1" t="s">
        <v>26</v>
      </c>
      <c r="J1310" s="1" t="s">
        <v>22</v>
      </c>
      <c r="K1310" s="1" t="s">
        <v>22</v>
      </c>
      <c r="L1310" s="1" t="s">
        <v>21</v>
      </c>
      <c r="M1310" s="1" t="s">
        <v>22</v>
      </c>
      <c r="N1310" s="1" t="s">
        <v>23</v>
      </c>
      <c r="O1310" s="1" t="s">
        <v>24</v>
      </c>
      <c r="P1310" s="1" t="s">
        <v>26</v>
      </c>
      <c r="Q1310" s="1" t="s">
        <v>34</v>
      </c>
      <c r="R1310" s="1" t="s">
        <v>18505</v>
      </c>
      <c r="T1310" s="1" t="s">
        <v>29</v>
      </c>
      <c r="U1310" s="1" t="s">
        <v>24</v>
      </c>
      <c r="V1310" s="1" t="s">
        <v>24</v>
      </c>
      <c r="W1310" s="1" t="s">
        <v>30</v>
      </c>
    </row>
    <row r="1311" spans="1:23" x14ac:dyDescent="0.2">
      <c r="A1311" s="2" t="str">
        <f>"573.14188"</f>
        <v>573.14188</v>
      </c>
      <c r="B1311" s="1" t="s">
        <v>4709</v>
      </c>
      <c r="C1311" s="1" t="s">
        <v>3038</v>
      </c>
      <c r="D1311" s="1" t="s">
        <v>3399</v>
      </c>
      <c r="E1311" s="1" t="s">
        <v>40</v>
      </c>
      <c r="F1311" s="1" t="s">
        <v>20</v>
      </c>
      <c r="G1311" s="1" t="s">
        <v>18506</v>
      </c>
      <c r="H1311" s="1" t="s">
        <v>22</v>
      </c>
      <c r="I1311" s="1" t="s">
        <v>26</v>
      </c>
      <c r="J1311" s="1" t="s">
        <v>22</v>
      </c>
      <c r="K1311" s="1" t="s">
        <v>22</v>
      </c>
      <c r="L1311" s="1" t="s">
        <v>21</v>
      </c>
      <c r="M1311" s="1" t="s">
        <v>22</v>
      </c>
      <c r="N1311" s="1" t="s">
        <v>23</v>
      </c>
      <c r="O1311" s="1" t="s">
        <v>24</v>
      </c>
      <c r="P1311" s="1" t="s">
        <v>26</v>
      </c>
      <c r="Q1311" s="1" t="s">
        <v>34</v>
      </c>
      <c r="R1311" s="1" t="s">
        <v>26</v>
      </c>
      <c r="S1311" s="1" t="s">
        <v>28</v>
      </c>
      <c r="T1311" s="1" t="s">
        <v>29</v>
      </c>
      <c r="U1311" s="1" t="s">
        <v>18506</v>
      </c>
      <c r="V1311" s="1" t="s">
        <v>18502</v>
      </c>
      <c r="W1311" s="1" t="s">
        <v>30</v>
      </c>
    </row>
    <row r="1312" spans="1:23" x14ac:dyDescent="0.2">
      <c r="A1312" s="2" t="str">
        <f>"573.14189"</f>
        <v>573.14189</v>
      </c>
      <c r="B1312" s="1" t="s">
        <v>4710</v>
      </c>
      <c r="C1312" s="1" t="s">
        <v>3039</v>
      </c>
      <c r="D1312" s="1" t="s">
        <v>3399</v>
      </c>
      <c r="E1312" s="1" t="s">
        <v>40</v>
      </c>
      <c r="F1312" s="1" t="s">
        <v>20</v>
      </c>
      <c r="G1312" s="1" t="s">
        <v>22</v>
      </c>
      <c r="H1312" s="1" t="s">
        <v>22</v>
      </c>
      <c r="I1312" s="1" t="s">
        <v>22</v>
      </c>
      <c r="J1312" s="1" t="s">
        <v>18510</v>
      </c>
      <c r="K1312" s="1" t="s">
        <v>22</v>
      </c>
      <c r="L1312" s="1" t="s">
        <v>21</v>
      </c>
      <c r="M1312" s="1" t="s">
        <v>22</v>
      </c>
      <c r="N1312" s="1" t="s">
        <v>23</v>
      </c>
      <c r="O1312" s="1" t="s">
        <v>24</v>
      </c>
      <c r="P1312" s="1" t="s">
        <v>26</v>
      </c>
      <c r="Q1312" s="1" t="s">
        <v>34</v>
      </c>
      <c r="R1312" s="1" t="s">
        <v>26</v>
      </c>
      <c r="T1312" s="1" t="s">
        <v>29</v>
      </c>
      <c r="U1312" s="1" t="s">
        <v>18506</v>
      </c>
      <c r="V1312" s="1" t="s">
        <v>18502</v>
      </c>
      <c r="W1312" s="1" t="s">
        <v>30</v>
      </c>
    </row>
    <row r="1313" spans="1:23" x14ac:dyDescent="0.2">
      <c r="A1313" s="2" t="str">
        <f>"573.14190"</f>
        <v>573.14190</v>
      </c>
      <c r="B1313" s="1" t="s">
        <v>4711</v>
      </c>
      <c r="C1313" s="1" t="s">
        <v>3040</v>
      </c>
      <c r="D1313" s="1" t="s">
        <v>3399</v>
      </c>
      <c r="E1313" s="1" t="s">
        <v>40</v>
      </c>
      <c r="F1313" s="1" t="s">
        <v>20</v>
      </c>
      <c r="G1313" s="1" t="s">
        <v>18510</v>
      </c>
      <c r="H1313" s="1" t="s">
        <v>22</v>
      </c>
      <c r="I1313" s="1" t="s">
        <v>18510</v>
      </c>
      <c r="J1313" s="1" t="s">
        <v>19</v>
      </c>
      <c r="K1313" s="1" t="s">
        <v>22</v>
      </c>
      <c r="L1313" s="1" t="s">
        <v>21</v>
      </c>
      <c r="M1313" s="1" t="s">
        <v>22</v>
      </c>
      <c r="N1313" s="1" t="s">
        <v>23</v>
      </c>
      <c r="O1313" s="1" t="s">
        <v>41</v>
      </c>
      <c r="P1313" s="1" t="s">
        <v>26</v>
      </c>
      <c r="Q1313" s="1" t="s">
        <v>34</v>
      </c>
      <c r="R1313" s="1" t="s">
        <v>26</v>
      </c>
      <c r="T1313" s="1" t="s">
        <v>37</v>
      </c>
      <c r="U1313" s="1" t="s">
        <v>24</v>
      </c>
      <c r="V1313" s="1" t="s">
        <v>18502</v>
      </c>
      <c r="W1313" s="1" t="s">
        <v>30</v>
      </c>
    </row>
    <row r="1314" spans="1:23" x14ac:dyDescent="0.2">
      <c r="A1314" s="2" t="str">
        <f>"573.14191"</f>
        <v>573.14191</v>
      </c>
      <c r="B1314" s="1" t="s">
        <v>4712</v>
      </c>
      <c r="C1314" s="1" t="s">
        <v>3041</v>
      </c>
      <c r="D1314" s="1" t="s">
        <v>3399</v>
      </c>
      <c r="E1314" s="1" t="s">
        <v>40</v>
      </c>
      <c r="F1314" s="1" t="s">
        <v>20</v>
      </c>
      <c r="G1314" s="1" t="s">
        <v>41</v>
      </c>
      <c r="H1314" s="1" t="s">
        <v>22</v>
      </c>
      <c r="I1314" s="1" t="s">
        <v>22</v>
      </c>
      <c r="J1314" s="1" t="s">
        <v>19</v>
      </c>
      <c r="K1314" s="1" t="s">
        <v>18510</v>
      </c>
      <c r="L1314" s="1" t="s">
        <v>21</v>
      </c>
      <c r="M1314" s="1" t="s">
        <v>22</v>
      </c>
      <c r="N1314" s="1" t="s">
        <v>23</v>
      </c>
      <c r="O1314" s="1" t="s">
        <v>24</v>
      </c>
      <c r="P1314" s="1" t="s">
        <v>26</v>
      </c>
      <c r="Q1314" s="1" t="s">
        <v>34</v>
      </c>
      <c r="R1314" s="1" t="s">
        <v>26</v>
      </c>
      <c r="T1314" s="1" t="s">
        <v>18516</v>
      </c>
      <c r="U1314" s="1" t="s">
        <v>24</v>
      </c>
      <c r="V1314" s="1" t="s">
        <v>18502</v>
      </c>
      <c r="W1314" s="1" t="s">
        <v>30</v>
      </c>
    </row>
    <row r="1315" spans="1:23" x14ac:dyDescent="0.2">
      <c r="A1315" s="2" t="str">
        <f>"573.14192"</f>
        <v>573.14192</v>
      </c>
      <c r="B1315" s="1" t="s">
        <v>4713</v>
      </c>
      <c r="C1315" s="1" t="s">
        <v>3042</v>
      </c>
      <c r="D1315" s="1" t="s">
        <v>3399</v>
      </c>
      <c r="E1315" s="1" t="s">
        <v>40</v>
      </c>
      <c r="F1315" s="1" t="s">
        <v>20</v>
      </c>
      <c r="G1315" s="1" t="s">
        <v>41</v>
      </c>
      <c r="H1315" s="1" t="s">
        <v>22</v>
      </c>
      <c r="I1315" s="1" t="s">
        <v>26</v>
      </c>
      <c r="J1315" s="1" t="s">
        <v>22</v>
      </c>
      <c r="K1315" s="1" t="s">
        <v>22</v>
      </c>
      <c r="L1315" s="1" t="s">
        <v>21</v>
      </c>
      <c r="M1315" s="1" t="s">
        <v>22</v>
      </c>
      <c r="N1315" s="1" t="s">
        <v>23</v>
      </c>
      <c r="O1315" s="1" t="s">
        <v>24</v>
      </c>
      <c r="P1315" s="1" t="s">
        <v>26</v>
      </c>
      <c r="Q1315" s="1" t="s">
        <v>34</v>
      </c>
      <c r="R1315" s="1" t="s">
        <v>26</v>
      </c>
      <c r="S1315" s="1" t="s">
        <v>28</v>
      </c>
      <c r="T1315" s="1" t="s">
        <v>29</v>
      </c>
      <c r="U1315" s="1" t="s">
        <v>18506</v>
      </c>
      <c r="V1315" s="1" t="s">
        <v>18502</v>
      </c>
      <c r="W1315" s="1" t="s">
        <v>30</v>
      </c>
    </row>
    <row r="1316" spans="1:23" x14ac:dyDescent="0.2">
      <c r="A1316" s="2" t="str">
        <f>"573.14193"</f>
        <v>573.14193</v>
      </c>
      <c r="B1316" s="1" t="s">
        <v>4714</v>
      </c>
      <c r="C1316" s="1" t="s">
        <v>3043</v>
      </c>
      <c r="D1316" s="1" t="s">
        <v>3399</v>
      </c>
      <c r="E1316" s="1" t="s">
        <v>18510</v>
      </c>
      <c r="F1316" s="1" t="s">
        <v>20</v>
      </c>
      <c r="G1316" s="1" t="s">
        <v>41</v>
      </c>
      <c r="H1316" s="1" t="s">
        <v>22</v>
      </c>
      <c r="I1316" s="1" t="s">
        <v>18506</v>
      </c>
      <c r="J1316" s="1" t="s">
        <v>18502</v>
      </c>
      <c r="K1316" s="1" t="s">
        <v>22</v>
      </c>
      <c r="L1316" s="1" t="s">
        <v>21</v>
      </c>
      <c r="M1316" s="1" t="s">
        <v>22</v>
      </c>
      <c r="N1316" s="1" t="s">
        <v>23</v>
      </c>
      <c r="O1316" s="1" t="s">
        <v>24</v>
      </c>
      <c r="P1316" s="1" t="s">
        <v>26</v>
      </c>
      <c r="Q1316" s="1" t="s">
        <v>34</v>
      </c>
      <c r="R1316" s="1" t="s">
        <v>26</v>
      </c>
      <c r="T1316" s="1" t="s">
        <v>29</v>
      </c>
      <c r="U1316" s="1" t="s">
        <v>41</v>
      </c>
      <c r="V1316" s="1" t="s">
        <v>24</v>
      </c>
      <c r="W1316" s="1" t="s">
        <v>30</v>
      </c>
    </row>
    <row r="1317" spans="1:23" x14ac:dyDescent="0.2">
      <c r="A1317" s="2" t="str">
        <f>"573.14194"</f>
        <v>573.14194</v>
      </c>
      <c r="B1317" s="1" t="s">
        <v>4715</v>
      </c>
      <c r="C1317" s="1" t="s">
        <v>3044</v>
      </c>
      <c r="D1317" s="1" t="s">
        <v>3399</v>
      </c>
      <c r="E1317" s="1" t="s">
        <v>40</v>
      </c>
      <c r="F1317" s="1" t="s">
        <v>20</v>
      </c>
      <c r="G1317" s="1" t="s">
        <v>18510</v>
      </c>
      <c r="H1317" s="1" t="s">
        <v>22</v>
      </c>
      <c r="J1317" s="1" t="s">
        <v>18502</v>
      </c>
      <c r="K1317" s="1" t="s">
        <v>22</v>
      </c>
      <c r="L1317" s="1" t="s">
        <v>21</v>
      </c>
      <c r="M1317" s="1" t="s">
        <v>22</v>
      </c>
      <c r="N1317" s="1" t="s">
        <v>23</v>
      </c>
      <c r="O1317" s="1" t="s">
        <v>41</v>
      </c>
      <c r="P1317" s="1" t="s">
        <v>26</v>
      </c>
      <c r="Q1317" s="1" t="s">
        <v>34</v>
      </c>
      <c r="R1317" s="1" t="s">
        <v>26</v>
      </c>
      <c r="T1317" s="1" t="s">
        <v>29</v>
      </c>
      <c r="U1317" s="1" t="s">
        <v>24</v>
      </c>
      <c r="V1317" s="1" t="s">
        <v>24</v>
      </c>
      <c r="W1317" s="1" t="s">
        <v>30</v>
      </c>
    </row>
    <row r="1318" spans="1:23" x14ac:dyDescent="0.2">
      <c r="A1318" s="2" t="str">
        <f>"573.14195"</f>
        <v>573.14195</v>
      </c>
      <c r="B1318" s="1" t="s">
        <v>4716</v>
      </c>
      <c r="C1318" s="1" t="s">
        <v>3045</v>
      </c>
      <c r="D1318" s="1" t="s">
        <v>3399</v>
      </c>
      <c r="E1318" s="1" t="s">
        <v>40</v>
      </c>
      <c r="F1318" s="1" t="s">
        <v>20</v>
      </c>
      <c r="H1318" s="1" t="s">
        <v>22</v>
      </c>
      <c r="I1318" s="1" t="s">
        <v>18506</v>
      </c>
      <c r="J1318" s="1" t="s">
        <v>22</v>
      </c>
      <c r="K1318" s="1" t="s">
        <v>22</v>
      </c>
      <c r="L1318" s="1" t="s">
        <v>21</v>
      </c>
      <c r="M1318" s="1" t="s">
        <v>22</v>
      </c>
      <c r="N1318" s="1" t="s">
        <v>23</v>
      </c>
      <c r="O1318" s="1" t="s">
        <v>41</v>
      </c>
      <c r="P1318" s="1" t="s">
        <v>26</v>
      </c>
      <c r="Q1318" s="1" t="s">
        <v>34</v>
      </c>
      <c r="R1318" s="1" t="s">
        <v>26</v>
      </c>
      <c r="T1318" s="1" t="s">
        <v>29</v>
      </c>
      <c r="U1318" s="1" t="s">
        <v>24</v>
      </c>
      <c r="V1318" s="1" t="s">
        <v>41</v>
      </c>
      <c r="W1318" s="1" t="s">
        <v>30</v>
      </c>
    </row>
    <row r="1319" spans="1:23" x14ac:dyDescent="0.2">
      <c r="A1319" s="2" t="str">
        <f>"573.14196"</f>
        <v>573.14196</v>
      </c>
      <c r="B1319" s="1" t="s">
        <v>4717</v>
      </c>
      <c r="C1319" s="1" t="s">
        <v>3046</v>
      </c>
      <c r="D1319" s="1" t="s">
        <v>3399</v>
      </c>
      <c r="E1319" s="1" t="s">
        <v>40</v>
      </c>
      <c r="F1319" s="1" t="s">
        <v>20</v>
      </c>
      <c r="G1319" s="1" t="s">
        <v>22</v>
      </c>
      <c r="H1319" s="1" t="s">
        <v>22</v>
      </c>
      <c r="I1319" s="1" t="s">
        <v>22</v>
      </c>
      <c r="J1319" s="1" t="s">
        <v>18502</v>
      </c>
      <c r="K1319" s="1" t="s">
        <v>22</v>
      </c>
      <c r="L1319" s="1" t="s">
        <v>21</v>
      </c>
      <c r="M1319" s="1" t="s">
        <v>22</v>
      </c>
      <c r="N1319" s="1" t="s">
        <v>23</v>
      </c>
      <c r="O1319" s="1" t="s">
        <v>41</v>
      </c>
      <c r="P1319" s="1" t="s">
        <v>26</v>
      </c>
      <c r="Q1319" s="1" t="s">
        <v>34</v>
      </c>
      <c r="R1319" s="1" t="s">
        <v>26</v>
      </c>
      <c r="T1319" s="1" t="s">
        <v>18516</v>
      </c>
      <c r="U1319" s="1" t="s">
        <v>18506</v>
      </c>
      <c r="V1319" s="1" t="s">
        <v>41</v>
      </c>
      <c r="W1319" s="1" t="s">
        <v>42</v>
      </c>
    </row>
    <row r="1320" spans="1:23" x14ac:dyDescent="0.2">
      <c r="A1320" s="2" t="str">
        <f>"573.14197"</f>
        <v>573.14197</v>
      </c>
      <c r="B1320" s="1" t="s">
        <v>4718</v>
      </c>
      <c r="C1320" s="1" t="s">
        <v>3047</v>
      </c>
      <c r="D1320" s="1" t="s">
        <v>3399</v>
      </c>
      <c r="E1320" s="1" t="s">
        <v>40</v>
      </c>
      <c r="F1320" s="1" t="s">
        <v>20</v>
      </c>
      <c r="G1320" s="1" t="s">
        <v>22</v>
      </c>
      <c r="H1320" s="1" t="s">
        <v>22</v>
      </c>
      <c r="J1320" s="1" t="s">
        <v>22</v>
      </c>
      <c r="K1320" s="1" t="s">
        <v>22</v>
      </c>
      <c r="L1320" s="1" t="s">
        <v>21</v>
      </c>
      <c r="M1320" s="1" t="s">
        <v>22</v>
      </c>
      <c r="N1320" s="1" t="s">
        <v>23</v>
      </c>
      <c r="O1320" s="1" t="s">
        <v>24</v>
      </c>
      <c r="P1320" s="1" t="s">
        <v>24</v>
      </c>
      <c r="Q1320" s="1" t="s">
        <v>34</v>
      </c>
      <c r="R1320" s="1" t="s">
        <v>24</v>
      </c>
      <c r="T1320" s="1" t="s">
        <v>29</v>
      </c>
      <c r="U1320" s="1" t="s">
        <v>24</v>
      </c>
      <c r="V1320" s="1" t="s">
        <v>41</v>
      </c>
      <c r="W1320" s="1" t="s">
        <v>30</v>
      </c>
    </row>
    <row r="1321" spans="1:23" x14ac:dyDescent="0.2">
      <c r="A1321" s="2" t="str">
        <f>"573.14198"</f>
        <v>573.14198</v>
      </c>
      <c r="B1321" s="1" t="s">
        <v>4719</v>
      </c>
      <c r="C1321" s="1" t="s">
        <v>3048</v>
      </c>
      <c r="D1321" s="1" t="s">
        <v>3399</v>
      </c>
      <c r="E1321" s="1" t="s">
        <v>40</v>
      </c>
      <c r="F1321" s="1" t="s">
        <v>20</v>
      </c>
      <c r="G1321" s="1" t="s">
        <v>18510</v>
      </c>
      <c r="H1321" s="1" t="s">
        <v>22</v>
      </c>
      <c r="I1321" s="1" t="s">
        <v>18510</v>
      </c>
      <c r="J1321" s="1" t="s">
        <v>19</v>
      </c>
      <c r="K1321" s="1" t="s">
        <v>18505</v>
      </c>
      <c r="L1321" s="1" t="s">
        <v>21</v>
      </c>
      <c r="M1321" s="1" t="s">
        <v>22</v>
      </c>
      <c r="N1321" s="1" t="s">
        <v>23</v>
      </c>
      <c r="O1321" s="1" t="s">
        <v>24</v>
      </c>
      <c r="P1321" s="1" t="s">
        <v>26</v>
      </c>
      <c r="Q1321" s="1" t="s">
        <v>18506</v>
      </c>
      <c r="R1321" s="1" t="s">
        <v>26</v>
      </c>
      <c r="T1321" s="1" t="s">
        <v>18516</v>
      </c>
      <c r="U1321" s="1" t="s">
        <v>24</v>
      </c>
      <c r="V1321" s="1" t="s">
        <v>18502</v>
      </c>
      <c r="W1321" s="1" t="s">
        <v>30</v>
      </c>
    </row>
    <row r="1322" spans="1:23" x14ac:dyDescent="0.2">
      <c r="A1322" s="2" t="str">
        <f>"573.14199"</f>
        <v>573.14199</v>
      </c>
      <c r="B1322" s="1" t="s">
        <v>4720</v>
      </c>
      <c r="C1322" s="1" t="s">
        <v>3049</v>
      </c>
      <c r="D1322" s="1" t="s">
        <v>3399</v>
      </c>
      <c r="E1322" s="1" t="s">
        <v>40</v>
      </c>
      <c r="F1322" s="1" t="s">
        <v>20</v>
      </c>
      <c r="G1322" s="1" t="s">
        <v>22</v>
      </c>
      <c r="H1322" s="1" t="s">
        <v>22</v>
      </c>
      <c r="I1322" s="1" t="s">
        <v>22</v>
      </c>
      <c r="J1322" s="1" t="s">
        <v>22</v>
      </c>
      <c r="K1322" s="1" t="s">
        <v>22</v>
      </c>
      <c r="L1322" s="1" t="s">
        <v>21</v>
      </c>
      <c r="M1322" s="1" t="s">
        <v>22</v>
      </c>
      <c r="N1322" s="1" t="s">
        <v>23</v>
      </c>
      <c r="O1322" s="1" t="s">
        <v>24</v>
      </c>
      <c r="P1322" s="1" t="s">
        <v>26</v>
      </c>
      <c r="Q1322" s="1" t="s">
        <v>34</v>
      </c>
      <c r="R1322" s="1" t="s">
        <v>26</v>
      </c>
      <c r="T1322" s="1" t="s">
        <v>38</v>
      </c>
      <c r="U1322" s="1" t="s">
        <v>24</v>
      </c>
      <c r="V1322" s="1" t="s">
        <v>18502</v>
      </c>
      <c r="W1322" s="1" t="s">
        <v>30</v>
      </c>
    </row>
    <row r="1323" spans="1:23" x14ac:dyDescent="0.2">
      <c r="A1323" s="2" t="str">
        <f>"573.14200"</f>
        <v>573.14200</v>
      </c>
      <c r="B1323" s="1" t="s">
        <v>4721</v>
      </c>
      <c r="C1323" s="1" t="s">
        <v>3050</v>
      </c>
      <c r="D1323" s="1" t="s">
        <v>3399</v>
      </c>
      <c r="E1323" s="1" t="s">
        <v>18509</v>
      </c>
      <c r="F1323" s="1" t="s">
        <v>20</v>
      </c>
      <c r="G1323" s="1" t="s">
        <v>22</v>
      </c>
      <c r="H1323" s="1" t="s">
        <v>22</v>
      </c>
      <c r="I1323" s="1" t="s">
        <v>18510</v>
      </c>
      <c r="J1323" s="1" t="s">
        <v>22</v>
      </c>
      <c r="K1323" s="1" t="s">
        <v>22</v>
      </c>
      <c r="L1323" s="1" t="s">
        <v>21</v>
      </c>
      <c r="M1323" s="1" t="s">
        <v>22</v>
      </c>
      <c r="N1323" s="1" t="s">
        <v>23</v>
      </c>
      <c r="O1323" s="1" t="s">
        <v>24</v>
      </c>
      <c r="P1323" s="1" t="s">
        <v>24</v>
      </c>
      <c r="Q1323" s="1" t="s">
        <v>34</v>
      </c>
      <c r="R1323" s="1" t="s">
        <v>24</v>
      </c>
      <c r="T1323" s="1" t="s">
        <v>29</v>
      </c>
      <c r="U1323" s="1" t="s">
        <v>18506</v>
      </c>
      <c r="V1323" s="1" t="s">
        <v>24</v>
      </c>
      <c r="W1323" s="1" t="s">
        <v>30</v>
      </c>
    </row>
    <row r="1324" spans="1:23" x14ac:dyDescent="0.2">
      <c r="A1324" s="2" t="str">
        <f>"573.14201"</f>
        <v>573.14201</v>
      </c>
      <c r="B1324" s="1" t="s">
        <v>4722</v>
      </c>
      <c r="C1324" s="1" t="s">
        <v>3051</v>
      </c>
      <c r="D1324" s="1" t="s">
        <v>3399</v>
      </c>
      <c r="E1324" s="1" t="s">
        <v>40</v>
      </c>
      <c r="F1324" s="1" t="s">
        <v>20</v>
      </c>
      <c r="G1324" s="1" t="s">
        <v>41</v>
      </c>
      <c r="H1324" s="1" t="s">
        <v>22</v>
      </c>
      <c r="I1324" s="1" t="s">
        <v>26</v>
      </c>
      <c r="J1324" s="1" t="s">
        <v>19</v>
      </c>
      <c r="K1324" s="1" t="s">
        <v>18507</v>
      </c>
      <c r="L1324" s="1" t="s">
        <v>18509</v>
      </c>
      <c r="M1324" s="1" t="s">
        <v>18502</v>
      </c>
      <c r="N1324" s="1" t="s">
        <v>18507</v>
      </c>
      <c r="O1324" s="1" t="s">
        <v>41</v>
      </c>
      <c r="P1324" s="1" t="s">
        <v>26</v>
      </c>
      <c r="Q1324" s="1" t="s">
        <v>26</v>
      </c>
      <c r="R1324" s="1" t="s">
        <v>26</v>
      </c>
      <c r="S1324" s="1" t="s">
        <v>28</v>
      </c>
      <c r="T1324" s="1" t="s">
        <v>18516</v>
      </c>
      <c r="U1324" s="1" t="s">
        <v>24</v>
      </c>
      <c r="V1324" s="1" t="s">
        <v>41</v>
      </c>
      <c r="W1324" s="1" t="s">
        <v>30</v>
      </c>
    </row>
    <row r="1325" spans="1:23" x14ac:dyDescent="0.2">
      <c r="A1325" s="2" t="str">
        <f>"573.14202"</f>
        <v>573.14202</v>
      </c>
      <c r="B1325" s="1" t="s">
        <v>4723</v>
      </c>
      <c r="C1325" s="1" t="s">
        <v>3052</v>
      </c>
      <c r="D1325" s="1" t="s">
        <v>3399</v>
      </c>
      <c r="E1325" s="1" t="s">
        <v>40</v>
      </c>
      <c r="F1325" s="1" t="s">
        <v>20</v>
      </c>
      <c r="G1325" s="1" t="s">
        <v>22</v>
      </c>
      <c r="H1325" s="1" t="s">
        <v>22</v>
      </c>
      <c r="I1325" s="1" t="s">
        <v>26</v>
      </c>
      <c r="J1325" s="1" t="s">
        <v>22</v>
      </c>
      <c r="K1325" s="1" t="s">
        <v>22</v>
      </c>
      <c r="L1325" s="1" t="s">
        <v>21</v>
      </c>
      <c r="M1325" s="1" t="s">
        <v>22</v>
      </c>
      <c r="N1325" s="1" t="s">
        <v>23</v>
      </c>
      <c r="O1325" s="1" t="s">
        <v>41</v>
      </c>
      <c r="P1325" s="1" t="s">
        <v>26</v>
      </c>
      <c r="Q1325" s="1" t="s">
        <v>34</v>
      </c>
      <c r="R1325" s="1" t="s">
        <v>26</v>
      </c>
      <c r="S1325" s="1" t="s">
        <v>28</v>
      </c>
      <c r="T1325" s="1" t="s">
        <v>29</v>
      </c>
      <c r="U1325" s="1" t="s">
        <v>24</v>
      </c>
      <c r="V1325" s="1" t="s">
        <v>41</v>
      </c>
      <c r="W1325" s="1" t="s">
        <v>30</v>
      </c>
    </row>
    <row r="1326" spans="1:23" x14ac:dyDescent="0.2">
      <c r="A1326" s="2" t="str">
        <f>"573.14203"</f>
        <v>573.14203</v>
      </c>
      <c r="B1326" s="1" t="s">
        <v>4724</v>
      </c>
      <c r="C1326" s="1" t="s">
        <v>3053</v>
      </c>
      <c r="D1326" s="1" t="s">
        <v>3399</v>
      </c>
      <c r="E1326" s="1" t="s">
        <v>40</v>
      </c>
      <c r="F1326" s="1" t="s">
        <v>20</v>
      </c>
      <c r="G1326" s="1" t="s">
        <v>18510</v>
      </c>
      <c r="H1326" s="1" t="s">
        <v>22</v>
      </c>
      <c r="I1326" s="1" t="s">
        <v>22</v>
      </c>
      <c r="J1326" s="1" t="s">
        <v>19</v>
      </c>
      <c r="K1326" s="1" t="s">
        <v>22</v>
      </c>
      <c r="L1326" s="1" t="s">
        <v>21</v>
      </c>
      <c r="M1326" s="1" t="s">
        <v>22</v>
      </c>
      <c r="N1326" s="1" t="s">
        <v>23</v>
      </c>
      <c r="O1326" s="1" t="s">
        <v>41</v>
      </c>
      <c r="P1326" s="1" t="s">
        <v>26</v>
      </c>
      <c r="Q1326" s="1" t="s">
        <v>34</v>
      </c>
      <c r="R1326" s="1" t="s">
        <v>26</v>
      </c>
      <c r="T1326" s="1" t="s">
        <v>37</v>
      </c>
      <c r="U1326" s="1" t="s">
        <v>24</v>
      </c>
      <c r="V1326" s="1" t="s">
        <v>18502</v>
      </c>
      <c r="W1326" s="1" t="s">
        <v>30</v>
      </c>
    </row>
    <row r="1327" spans="1:23" x14ac:dyDescent="0.2">
      <c r="A1327" s="2" t="str">
        <f>"573.14204"</f>
        <v>573.14204</v>
      </c>
      <c r="B1327" s="1" t="s">
        <v>4725</v>
      </c>
      <c r="C1327" s="1" t="s">
        <v>3054</v>
      </c>
      <c r="D1327" s="1" t="s">
        <v>3399</v>
      </c>
      <c r="E1327" s="1" t="s">
        <v>18509</v>
      </c>
      <c r="F1327" s="1" t="s">
        <v>20</v>
      </c>
      <c r="G1327" s="1" t="s">
        <v>22</v>
      </c>
      <c r="H1327" s="1" t="s">
        <v>22</v>
      </c>
      <c r="J1327" s="1" t="s">
        <v>22</v>
      </c>
      <c r="K1327" s="1" t="s">
        <v>22</v>
      </c>
      <c r="L1327" s="1" t="s">
        <v>21</v>
      </c>
      <c r="M1327" s="1" t="s">
        <v>22</v>
      </c>
      <c r="N1327" s="1" t="s">
        <v>23</v>
      </c>
      <c r="O1327" s="1" t="s">
        <v>24</v>
      </c>
      <c r="P1327" s="1" t="s">
        <v>24</v>
      </c>
      <c r="Q1327" s="1" t="s">
        <v>34</v>
      </c>
      <c r="R1327" s="1" t="s">
        <v>24</v>
      </c>
      <c r="T1327" s="1" t="s">
        <v>29</v>
      </c>
      <c r="U1327" s="1" t="s">
        <v>18502</v>
      </c>
      <c r="V1327" s="1" t="s">
        <v>24</v>
      </c>
      <c r="W1327" s="1" t="s">
        <v>30</v>
      </c>
    </row>
    <row r="1328" spans="1:23" x14ac:dyDescent="0.2">
      <c r="A1328" s="2" t="str">
        <f>"573.14205"</f>
        <v>573.14205</v>
      </c>
      <c r="B1328" s="1" t="s">
        <v>4726</v>
      </c>
      <c r="C1328" s="1" t="s">
        <v>3055</v>
      </c>
      <c r="D1328" s="1" t="s">
        <v>3399</v>
      </c>
      <c r="E1328" s="1" t="s">
        <v>40</v>
      </c>
      <c r="F1328" s="1" t="s">
        <v>20</v>
      </c>
      <c r="G1328" s="1" t="s">
        <v>18502</v>
      </c>
      <c r="H1328" s="1" t="s">
        <v>22</v>
      </c>
      <c r="I1328" s="1" t="s">
        <v>18510</v>
      </c>
      <c r="J1328" s="1" t="s">
        <v>18510</v>
      </c>
      <c r="K1328" s="1" t="s">
        <v>18505</v>
      </c>
      <c r="L1328" s="1" t="s">
        <v>21</v>
      </c>
      <c r="M1328" s="1" t="s">
        <v>22</v>
      </c>
      <c r="N1328" s="1" t="s">
        <v>23</v>
      </c>
      <c r="O1328" s="1" t="s">
        <v>24</v>
      </c>
      <c r="P1328" s="1" t="s">
        <v>26</v>
      </c>
      <c r="Q1328" s="1" t="s">
        <v>18506</v>
      </c>
      <c r="R1328" s="1" t="s">
        <v>26</v>
      </c>
      <c r="S1328" s="1" t="s">
        <v>28</v>
      </c>
      <c r="T1328" s="1" t="s">
        <v>37</v>
      </c>
      <c r="U1328" s="1" t="s">
        <v>24</v>
      </c>
      <c r="V1328" s="1" t="s">
        <v>24</v>
      </c>
      <c r="W1328" s="1" t="s">
        <v>30</v>
      </c>
    </row>
    <row r="1329" spans="1:23" x14ac:dyDescent="0.2">
      <c r="A1329" s="2" t="str">
        <f>"573.14206"</f>
        <v>573.14206</v>
      </c>
      <c r="B1329" s="1" t="s">
        <v>4727</v>
      </c>
      <c r="C1329" s="1" t="s">
        <v>3056</v>
      </c>
      <c r="D1329" s="1" t="s">
        <v>3399</v>
      </c>
      <c r="E1329" s="1" t="s">
        <v>18510</v>
      </c>
      <c r="F1329" s="1" t="s">
        <v>20</v>
      </c>
      <c r="G1329" s="1" t="s">
        <v>22</v>
      </c>
      <c r="H1329" s="1" t="s">
        <v>22</v>
      </c>
      <c r="I1329" s="1" t="s">
        <v>26</v>
      </c>
      <c r="J1329" s="1" t="s">
        <v>22</v>
      </c>
      <c r="K1329" s="1" t="s">
        <v>22</v>
      </c>
      <c r="L1329" s="1" t="s">
        <v>21</v>
      </c>
      <c r="M1329" s="1" t="s">
        <v>22</v>
      </c>
      <c r="N1329" s="1" t="s">
        <v>23</v>
      </c>
      <c r="O1329" s="1" t="s">
        <v>41</v>
      </c>
      <c r="P1329" s="1" t="s">
        <v>24</v>
      </c>
      <c r="Q1329" s="1" t="s">
        <v>34</v>
      </c>
      <c r="R1329" s="1" t="s">
        <v>24</v>
      </c>
      <c r="T1329" s="1" t="s">
        <v>29</v>
      </c>
      <c r="U1329" s="1" t="s">
        <v>24</v>
      </c>
      <c r="V1329" s="1" t="s">
        <v>24</v>
      </c>
      <c r="W1329" s="1" t="s">
        <v>30</v>
      </c>
    </row>
    <row r="1330" spans="1:23" x14ac:dyDescent="0.2">
      <c r="A1330" s="2" t="str">
        <f>"573.14207"</f>
        <v>573.14207</v>
      </c>
      <c r="B1330" s="1" t="s">
        <v>4728</v>
      </c>
      <c r="C1330" s="1" t="s">
        <v>3057</v>
      </c>
      <c r="D1330" s="1" t="s">
        <v>3399</v>
      </c>
      <c r="E1330" s="1" t="s">
        <v>40</v>
      </c>
      <c r="F1330" s="1" t="s">
        <v>20</v>
      </c>
      <c r="G1330" s="1" t="s">
        <v>18510</v>
      </c>
      <c r="H1330" s="1" t="s">
        <v>22</v>
      </c>
      <c r="I1330" s="1" t="s">
        <v>18506</v>
      </c>
      <c r="J1330" s="1" t="s">
        <v>22</v>
      </c>
      <c r="K1330" s="1" t="s">
        <v>22</v>
      </c>
      <c r="L1330" s="1" t="s">
        <v>21</v>
      </c>
      <c r="M1330" s="1" t="s">
        <v>22</v>
      </c>
      <c r="N1330" s="1" t="s">
        <v>23</v>
      </c>
      <c r="O1330" s="1" t="s">
        <v>24</v>
      </c>
      <c r="P1330" s="1" t="s">
        <v>26</v>
      </c>
      <c r="Q1330" s="1" t="s">
        <v>34</v>
      </c>
      <c r="R1330" s="1" t="s">
        <v>26</v>
      </c>
      <c r="T1330" s="1" t="s">
        <v>29</v>
      </c>
      <c r="U1330" s="1" t="s">
        <v>24</v>
      </c>
      <c r="V1330" s="1" t="s">
        <v>41</v>
      </c>
      <c r="W1330" s="1" t="s">
        <v>30</v>
      </c>
    </row>
    <row r="1331" spans="1:23" x14ac:dyDescent="0.2">
      <c r="A1331" s="2" t="str">
        <f>"573.14208"</f>
        <v>573.14208</v>
      </c>
      <c r="B1331" s="1" t="s">
        <v>4729</v>
      </c>
      <c r="C1331" s="1" t="s">
        <v>3058</v>
      </c>
      <c r="D1331" s="1" t="s">
        <v>3399</v>
      </c>
      <c r="E1331" s="1" t="s">
        <v>40</v>
      </c>
      <c r="F1331" s="1" t="s">
        <v>20</v>
      </c>
      <c r="G1331" s="1" t="s">
        <v>18502</v>
      </c>
      <c r="H1331" s="1" t="s">
        <v>22</v>
      </c>
      <c r="I1331" s="1" t="s">
        <v>18510</v>
      </c>
      <c r="J1331" s="1" t="s">
        <v>19</v>
      </c>
      <c r="K1331" s="1" t="s">
        <v>22</v>
      </c>
      <c r="L1331" s="1" t="s">
        <v>21</v>
      </c>
      <c r="M1331" s="1" t="s">
        <v>22</v>
      </c>
      <c r="N1331" s="1" t="s">
        <v>23</v>
      </c>
      <c r="O1331" s="1" t="s">
        <v>41</v>
      </c>
      <c r="P1331" s="1" t="s">
        <v>26</v>
      </c>
      <c r="Q1331" s="1" t="s">
        <v>34</v>
      </c>
      <c r="R1331" s="1" t="s">
        <v>26</v>
      </c>
      <c r="T1331" s="1" t="s">
        <v>37</v>
      </c>
      <c r="U1331" s="1" t="s">
        <v>24</v>
      </c>
      <c r="V1331" s="1" t="s">
        <v>18502</v>
      </c>
      <c r="W1331" s="1" t="s">
        <v>30</v>
      </c>
    </row>
    <row r="1332" spans="1:23" x14ac:dyDescent="0.2">
      <c r="A1332" s="2" t="str">
        <f>"573.14209"</f>
        <v>573.14209</v>
      </c>
      <c r="B1332" s="1" t="s">
        <v>4730</v>
      </c>
      <c r="C1332" s="1" t="s">
        <v>3059</v>
      </c>
      <c r="D1332" s="1" t="s">
        <v>3399</v>
      </c>
      <c r="E1332" s="1" t="s">
        <v>40</v>
      </c>
      <c r="F1332" s="1" t="s">
        <v>20</v>
      </c>
      <c r="G1332" s="1" t="s">
        <v>22</v>
      </c>
      <c r="H1332" s="1" t="s">
        <v>22</v>
      </c>
      <c r="I1332" s="1" t="s">
        <v>22</v>
      </c>
      <c r="J1332" s="1" t="s">
        <v>22</v>
      </c>
      <c r="K1332" s="1" t="s">
        <v>22</v>
      </c>
      <c r="L1332" s="1" t="s">
        <v>21</v>
      </c>
      <c r="M1332" s="1" t="s">
        <v>22</v>
      </c>
      <c r="N1332" s="1" t="s">
        <v>23</v>
      </c>
      <c r="O1332" s="1" t="s">
        <v>24</v>
      </c>
      <c r="P1332" s="1" t="s">
        <v>26</v>
      </c>
      <c r="Q1332" s="1" t="s">
        <v>34</v>
      </c>
      <c r="R1332" s="1" t="s">
        <v>26</v>
      </c>
      <c r="T1332" s="1" t="s">
        <v>29</v>
      </c>
      <c r="U1332" s="1" t="s">
        <v>24</v>
      </c>
      <c r="V1332" s="1" t="s">
        <v>41</v>
      </c>
      <c r="W1332" s="1" t="s">
        <v>30</v>
      </c>
    </row>
    <row r="1333" spans="1:23" x14ac:dyDescent="0.2">
      <c r="A1333" s="2" t="str">
        <f>"573.14210"</f>
        <v>573.14210</v>
      </c>
      <c r="B1333" s="1" t="s">
        <v>4731</v>
      </c>
      <c r="C1333" s="1" t="s">
        <v>3060</v>
      </c>
      <c r="D1333" s="1" t="s">
        <v>3399</v>
      </c>
      <c r="E1333" s="1" t="s">
        <v>40</v>
      </c>
      <c r="F1333" s="1" t="s">
        <v>20</v>
      </c>
      <c r="G1333" s="1" t="s">
        <v>22</v>
      </c>
      <c r="H1333" s="1" t="s">
        <v>22</v>
      </c>
      <c r="I1333" s="1" t="s">
        <v>22</v>
      </c>
      <c r="J1333" s="1" t="s">
        <v>18510</v>
      </c>
      <c r="K1333" s="1" t="s">
        <v>22</v>
      </c>
      <c r="L1333" s="1" t="s">
        <v>21</v>
      </c>
      <c r="M1333" s="1" t="s">
        <v>22</v>
      </c>
      <c r="N1333" s="1" t="s">
        <v>23</v>
      </c>
      <c r="O1333" s="1" t="s">
        <v>41</v>
      </c>
      <c r="P1333" s="1" t="s">
        <v>18502</v>
      </c>
      <c r="Q1333" s="1" t="s">
        <v>34</v>
      </c>
      <c r="R1333" s="1" t="s">
        <v>26</v>
      </c>
      <c r="T1333" s="1" t="s">
        <v>29</v>
      </c>
      <c r="U1333" s="1" t="s">
        <v>18506</v>
      </c>
      <c r="V1333" s="1" t="s">
        <v>41</v>
      </c>
      <c r="W1333" s="1" t="s">
        <v>30</v>
      </c>
    </row>
    <row r="1334" spans="1:23" x14ac:dyDescent="0.2">
      <c r="A1334" s="2" t="str">
        <f>"573.14211"</f>
        <v>573.14211</v>
      </c>
      <c r="B1334" s="1" t="s">
        <v>4732</v>
      </c>
      <c r="C1334" s="1" t="s">
        <v>3061</v>
      </c>
      <c r="D1334" s="1" t="s">
        <v>3399</v>
      </c>
      <c r="E1334" s="1" t="s">
        <v>40</v>
      </c>
      <c r="F1334" s="1" t="s">
        <v>20</v>
      </c>
      <c r="G1334" s="1" t="s">
        <v>18510</v>
      </c>
      <c r="H1334" s="1" t="s">
        <v>22</v>
      </c>
      <c r="J1334" s="1" t="s">
        <v>19</v>
      </c>
      <c r="K1334" s="1" t="s">
        <v>22</v>
      </c>
      <c r="L1334" s="1" t="s">
        <v>21</v>
      </c>
      <c r="M1334" s="1" t="s">
        <v>22</v>
      </c>
      <c r="N1334" s="1" t="s">
        <v>23</v>
      </c>
      <c r="O1334" s="1" t="s">
        <v>41</v>
      </c>
      <c r="P1334" s="1" t="s">
        <v>26</v>
      </c>
      <c r="Q1334" s="1" t="s">
        <v>34</v>
      </c>
      <c r="R1334" s="1" t="s">
        <v>26</v>
      </c>
      <c r="S1334" s="1" t="s">
        <v>28</v>
      </c>
      <c r="T1334" s="1" t="s">
        <v>18516</v>
      </c>
      <c r="U1334" s="1" t="s">
        <v>41</v>
      </c>
      <c r="V1334" s="1" t="s">
        <v>41</v>
      </c>
      <c r="W1334" s="1" t="s">
        <v>30</v>
      </c>
    </row>
    <row r="1335" spans="1:23" x14ac:dyDescent="0.2">
      <c r="A1335" s="2" t="str">
        <f>"573.14212"</f>
        <v>573.14212</v>
      </c>
      <c r="B1335" s="1" t="s">
        <v>4733</v>
      </c>
      <c r="C1335" s="1" t="s">
        <v>3062</v>
      </c>
      <c r="D1335" s="1" t="s">
        <v>3399</v>
      </c>
      <c r="E1335" s="1" t="s">
        <v>40</v>
      </c>
      <c r="F1335" s="1" t="s">
        <v>20</v>
      </c>
      <c r="G1335" s="1" t="s">
        <v>22</v>
      </c>
      <c r="H1335" s="1" t="s">
        <v>22</v>
      </c>
      <c r="I1335" s="1" t="s">
        <v>26</v>
      </c>
      <c r="J1335" s="1" t="s">
        <v>22</v>
      </c>
      <c r="K1335" s="1" t="s">
        <v>22</v>
      </c>
      <c r="L1335" s="1" t="s">
        <v>21</v>
      </c>
      <c r="M1335" s="1" t="s">
        <v>22</v>
      </c>
      <c r="N1335" s="1" t="s">
        <v>23</v>
      </c>
      <c r="O1335" s="1" t="s">
        <v>24</v>
      </c>
      <c r="P1335" s="1" t="s">
        <v>26</v>
      </c>
      <c r="Q1335" s="1" t="s">
        <v>34</v>
      </c>
      <c r="R1335" s="1" t="s">
        <v>18506</v>
      </c>
      <c r="S1335" s="1" t="s">
        <v>28</v>
      </c>
      <c r="T1335" s="1" t="s">
        <v>29</v>
      </c>
      <c r="U1335" s="1" t="s">
        <v>18506</v>
      </c>
      <c r="V1335" s="1" t="s">
        <v>18502</v>
      </c>
      <c r="W1335" s="1" t="s">
        <v>30</v>
      </c>
    </row>
    <row r="1336" spans="1:23" x14ac:dyDescent="0.2">
      <c r="A1336" s="2" t="str">
        <f>"573.14213"</f>
        <v>573.14213</v>
      </c>
      <c r="B1336" s="1" t="s">
        <v>4734</v>
      </c>
      <c r="C1336" s="1" t="s">
        <v>3063</v>
      </c>
      <c r="D1336" s="1" t="s">
        <v>3399</v>
      </c>
      <c r="E1336" s="1" t="s">
        <v>18509</v>
      </c>
      <c r="F1336" s="1" t="s">
        <v>20</v>
      </c>
      <c r="G1336" s="1" t="s">
        <v>22</v>
      </c>
      <c r="H1336" s="1" t="s">
        <v>22</v>
      </c>
      <c r="I1336" s="1" t="s">
        <v>26</v>
      </c>
      <c r="J1336" s="1" t="s">
        <v>18502</v>
      </c>
      <c r="K1336" s="1" t="s">
        <v>22</v>
      </c>
      <c r="L1336" s="1" t="s">
        <v>21</v>
      </c>
      <c r="M1336" s="1" t="s">
        <v>22</v>
      </c>
      <c r="N1336" s="1" t="s">
        <v>23</v>
      </c>
      <c r="O1336" s="1" t="s">
        <v>41</v>
      </c>
      <c r="P1336" s="1" t="s">
        <v>26</v>
      </c>
      <c r="Q1336" s="1" t="s">
        <v>34</v>
      </c>
      <c r="R1336" s="1" t="s">
        <v>26</v>
      </c>
      <c r="T1336" s="1" t="s">
        <v>29</v>
      </c>
      <c r="U1336" s="1" t="s">
        <v>41</v>
      </c>
      <c r="V1336" s="1" t="s">
        <v>24</v>
      </c>
      <c r="W1336" s="1" t="s">
        <v>30</v>
      </c>
    </row>
    <row r="1337" spans="1:23" x14ac:dyDescent="0.2">
      <c r="A1337" s="2" t="str">
        <f>"573.14214"</f>
        <v>573.14214</v>
      </c>
      <c r="B1337" s="1" t="s">
        <v>4735</v>
      </c>
      <c r="C1337" s="1" t="s">
        <v>3064</v>
      </c>
      <c r="D1337" s="1" t="s">
        <v>3399</v>
      </c>
      <c r="E1337" s="1" t="s">
        <v>21</v>
      </c>
      <c r="F1337" s="1" t="s">
        <v>20</v>
      </c>
      <c r="G1337" s="1" t="s">
        <v>22</v>
      </c>
      <c r="H1337" s="1" t="s">
        <v>22</v>
      </c>
      <c r="I1337" s="1" t="s">
        <v>22</v>
      </c>
      <c r="J1337" s="1" t="s">
        <v>22</v>
      </c>
      <c r="K1337" s="1" t="s">
        <v>22</v>
      </c>
      <c r="L1337" s="1" t="s">
        <v>21</v>
      </c>
      <c r="M1337" s="1" t="s">
        <v>22</v>
      </c>
      <c r="N1337" s="1" t="s">
        <v>23</v>
      </c>
      <c r="O1337" s="1" t="s">
        <v>24</v>
      </c>
      <c r="P1337" s="1" t="s">
        <v>24</v>
      </c>
      <c r="Q1337" s="1" t="s">
        <v>34</v>
      </c>
      <c r="R1337" s="1" t="s">
        <v>24</v>
      </c>
      <c r="T1337" s="1" t="s">
        <v>29</v>
      </c>
      <c r="U1337" s="1" t="s">
        <v>24</v>
      </c>
      <c r="V1337" s="1" t="s">
        <v>24</v>
      </c>
      <c r="W1337" s="1" t="s">
        <v>30</v>
      </c>
    </row>
    <row r="1338" spans="1:23" x14ac:dyDescent="0.2">
      <c r="A1338" s="2" t="str">
        <f>"573.14215"</f>
        <v>573.14215</v>
      </c>
      <c r="B1338" s="1" t="s">
        <v>4736</v>
      </c>
      <c r="C1338" s="1" t="s">
        <v>3065</v>
      </c>
      <c r="D1338" s="1" t="s">
        <v>3399</v>
      </c>
      <c r="E1338" s="1" t="s">
        <v>40</v>
      </c>
      <c r="F1338" s="1" t="s">
        <v>20</v>
      </c>
      <c r="G1338" s="1" t="s">
        <v>22</v>
      </c>
      <c r="H1338" s="1" t="s">
        <v>22</v>
      </c>
      <c r="I1338" s="1" t="s">
        <v>22</v>
      </c>
      <c r="J1338" s="1" t="s">
        <v>18502</v>
      </c>
      <c r="K1338" s="1" t="s">
        <v>22</v>
      </c>
      <c r="L1338" s="1" t="s">
        <v>21</v>
      </c>
      <c r="M1338" s="1" t="s">
        <v>22</v>
      </c>
      <c r="N1338" s="1" t="s">
        <v>23</v>
      </c>
      <c r="O1338" s="1" t="s">
        <v>41</v>
      </c>
      <c r="P1338" s="1" t="s">
        <v>26</v>
      </c>
      <c r="Q1338" s="1" t="s">
        <v>34</v>
      </c>
      <c r="R1338" s="1" t="s">
        <v>26</v>
      </c>
      <c r="T1338" s="1" t="s">
        <v>18515</v>
      </c>
      <c r="U1338" s="1" t="s">
        <v>18506</v>
      </c>
      <c r="V1338" s="1" t="s">
        <v>41</v>
      </c>
      <c r="W1338" s="1" t="s">
        <v>42</v>
      </c>
    </row>
    <row r="1339" spans="1:23" x14ac:dyDescent="0.2">
      <c r="A1339" s="2" t="str">
        <f>"573.14216"</f>
        <v>573.14216</v>
      </c>
      <c r="B1339" s="1" t="s">
        <v>4737</v>
      </c>
      <c r="C1339" s="1" t="s">
        <v>3066</v>
      </c>
      <c r="D1339" s="1" t="s">
        <v>3399</v>
      </c>
      <c r="E1339" s="1" t="s">
        <v>18509</v>
      </c>
      <c r="F1339" s="1" t="s">
        <v>20</v>
      </c>
      <c r="G1339" s="1" t="s">
        <v>22</v>
      </c>
      <c r="H1339" s="1" t="s">
        <v>22</v>
      </c>
      <c r="I1339" s="1" t="s">
        <v>26</v>
      </c>
      <c r="J1339" s="1" t="s">
        <v>18502</v>
      </c>
      <c r="K1339" s="1" t="s">
        <v>22</v>
      </c>
      <c r="L1339" s="1" t="s">
        <v>21</v>
      </c>
      <c r="M1339" s="1" t="s">
        <v>22</v>
      </c>
      <c r="N1339" s="1" t="s">
        <v>23</v>
      </c>
      <c r="O1339" s="1" t="s">
        <v>41</v>
      </c>
      <c r="P1339" s="1" t="s">
        <v>26</v>
      </c>
      <c r="Q1339" s="1" t="s">
        <v>34</v>
      </c>
      <c r="R1339" s="1" t="s">
        <v>26</v>
      </c>
      <c r="T1339" s="1" t="s">
        <v>29</v>
      </c>
      <c r="U1339" s="1" t="s">
        <v>41</v>
      </c>
      <c r="V1339" s="1" t="s">
        <v>24</v>
      </c>
      <c r="W1339" s="1" t="s">
        <v>30</v>
      </c>
    </row>
    <row r="1340" spans="1:23" x14ac:dyDescent="0.2">
      <c r="A1340" s="2" t="str">
        <f>"573.14217"</f>
        <v>573.14217</v>
      </c>
      <c r="B1340" s="1" t="s">
        <v>4738</v>
      </c>
      <c r="C1340" s="1" t="s">
        <v>3067</v>
      </c>
      <c r="D1340" s="1" t="s">
        <v>3399</v>
      </c>
      <c r="E1340" s="1" t="s">
        <v>18510</v>
      </c>
      <c r="F1340" s="1" t="s">
        <v>20</v>
      </c>
      <c r="G1340" s="1" t="s">
        <v>22</v>
      </c>
      <c r="H1340" s="1" t="s">
        <v>22</v>
      </c>
      <c r="I1340" s="1" t="s">
        <v>26</v>
      </c>
      <c r="J1340" s="1" t="s">
        <v>22</v>
      </c>
      <c r="K1340" s="1" t="s">
        <v>22</v>
      </c>
      <c r="L1340" s="1" t="s">
        <v>21</v>
      </c>
      <c r="M1340" s="1" t="s">
        <v>22</v>
      </c>
      <c r="N1340" s="1" t="s">
        <v>23</v>
      </c>
      <c r="O1340" s="1" t="s">
        <v>24</v>
      </c>
      <c r="P1340" s="1" t="s">
        <v>18505</v>
      </c>
      <c r="Q1340" s="1" t="s">
        <v>34</v>
      </c>
      <c r="R1340" s="1" t="s">
        <v>18506</v>
      </c>
      <c r="S1340" s="1" t="s">
        <v>28</v>
      </c>
      <c r="T1340" s="1" t="s">
        <v>29</v>
      </c>
      <c r="U1340" s="1" t="s">
        <v>18506</v>
      </c>
      <c r="V1340" s="1" t="s">
        <v>24</v>
      </c>
      <c r="W1340" s="1" t="s">
        <v>30</v>
      </c>
    </row>
    <row r="1341" spans="1:23" x14ac:dyDescent="0.2">
      <c r="A1341" s="2" t="str">
        <f>"573.14218"</f>
        <v>573.14218</v>
      </c>
      <c r="B1341" s="1" t="s">
        <v>4739</v>
      </c>
      <c r="C1341" s="1" t="s">
        <v>3068</v>
      </c>
      <c r="D1341" s="1" t="s">
        <v>3399</v>
      </c>
      <c r="E1341" s="1" t="s">
        <v>21</v>
      </c>
      <c r="F1341" s="1" t="s">
        <v>20</v>
      </c>
      <c r="G1341" s="1" t="s">
        <v>22</v>
      </c>
      <c r="H1341" s="1" t="s">
        <v>22</v>
      </c>
      <c r="I1341" s="1" t="s">
        <v>22</v>
      </c>
      <c r="J1341" s="1" t="s">
        <v>18510</v>
      </c>
      <c r="K1341" s="1" t="s">
        <v>22</v>
      </c>
      <c r="L1341" s="1" t="s">
        <v>21</v>
      </c>
      <c r="M1341" s="1" t="s">
        <v>22</v>
      </c>
      <c r="N1341" s="1" t="s">
        <v>23</v>
      </c>
      <c r="O1341" s="1" t="s">
        <v>24</v>
      </c>
      <c r="P1341" s="1" t="s">
        <v>26</v>
      </c>
      <c r="Q1341" s="1" t="s">
        <v>34</v>
      </c>
      <c r="R1341" s="1" t="s">
        <v>26</v>
      </c>
      <c r="T1341" s="1" t="s">
        <v>29</v>
      </c>
      <c r="U1341" s="1" t="s">
        <v>41</v>
      </c>
      <c r="V1341" s="1" t="s">
        <v>24</v>
      </c>
      <c r="W1341" s="1" t="s">
        <v>30</v>
      </c>
    </row>
    <row r="1342" spans="1:23" x14ac:dyDescent="0.2">
      <c r="A1342" s="2" t="str">
        <f>"573.14219"</f>
        <v>573.14219</v>
      </c>
      <c r="B1342" s="1" t="s">
        <v>4740</v>
      </c>
      <c r="C1342" s="1" t="s">
        <v>3069</v>
      </c>
      <c r="D1342" s="1" t="s">
        <v>3399</v>
      </c>
      <c r="E1342" s="1" t="s">
        <v>40</v>
      </c>
      <c r="F1342" s="1" t="s">
        <v>20</v>
      </c>
      <c r="G1342" s="1" t="s">
        <v>22</v>
      </c>
      <c r="H1342" s="1" t="s">
        <v>22</v>
      </c>
      <c r="I1342" s="1" t="s">
        <v>18510</v>
      </c>
      <c r="J1342" s="1" t="s">
        <v>19</v>
      </c>
      <c r="K1342" s="1" t="s">
        <v>22</v>
      </c>
      <c r="L1342" s="1" t="s">
        <v>21</v>
      </c>
      <c r="M1342" s="1" t="s">
        <v>22</v>
      </c>
      <c r="N1342" s="1" t="s">
        <v>23</v>
      </c>
      <c r="O1342" s="1" t="s">
        <v>24</v>
      </c>
      <c r="P1342" s="1" t="s">
        <v>26</v>
      </c>
      <c r="Q1342" s="1" t="s">
        <v>26</v>
      </c>
      <c r="R1342" s="1" t="s">
        <v>26</v>
      </c>
      <c r="T1342" s="1" t="s">
        <v>37</v>
      </c>
      <c r="U1342" s="1" t="s">
        <v>24</v>
      </c>
      <c r="V1342" s="1" t="s">
        <v>24</v>
      </c>
      <c r="W1342" s="1" t="s">
        <v>30</v>
      </c>
    </row>
    <row r="1343" spans="1:23" x14ac:dyDescent="0.2">
      <c r="A1343" s="2" t="str">
        <f>"573.14220"</f>
        <v>573.14220</v>
      </c>
      <c r="B1343" s="1" t="s">
        <v>4741</v>
      </c>
      <c r="C1343" s="1" t="s">
        <v>3070</v>
      </c>
      <c r="D1343" s="1" t="s">
        <v>3399</v>
      </c>
      <c r="E1343" s="1" t="s">
        <v>40</v>
      </c>
      <c r="F1343" s="1" t="s">
        <v>20</v>
      </c>
      <c r="G1343" s="1" t="s">
        <v>22</v>
      </c>
      <c r="H1343" s="1" t="s">
        <v>22</v>
      </c>
      <c r="I1343" s="1" t="s">
        <v>22</v>
      </c>
      <c r="J1343" s="1" t="s">
        <v>22</v>
      </c>
      <c r="K1343" s="1" t="s">
        <v>22</v>
      </c>
      <c r="L1343" s="1" t="s">
        <v>21</v>
      </c>
      <c r="M1343" s="1" t="s">
        <v>22</v>
      </c>
      <c r="N1343" s="1" t="s">
        <v>23</v>
      </c>
      <c r="O1343" s="1" t="s">
        <v>41</v>
      </c>
      <c r="P1343" s="1" t="s">
        <v>18502</v>
      </c>
      <c r="Q1343" s="1" t="s">
        <v>34</v>
      </c>
      <c r="R1343" s="1" t="s">
        <v>24</v>
      </c>
      <c r="S1343" s="1" t="s">
        <v>28</v>
      </c>
      <c r="T1343" s="1" t="s">
        <v>29</v>
      </c>
      <c r="U1343" s="1" t="s">
        <v>24</v>
      </c>
      <c r="V1343" s="1" t="s">
        <v>41</v>
      </c>
      <c r="W1343" s="1" t="s">
        <v>30</v>
      </c>
    </row>
    <row r="1344" spans="1:23" x14ac:dyDescent="0.2">
      <c r="A1344" s="2" t="str">
        <f>"573.14221"</f>
        <v>573.14221</v>
      </c>
      <c r="B1344" s="1" t="s">
        <v>4742</v>
      </c>
      <c r="C1344" s="1" t="s">
        <v>3071</v>
      </c>
      <c r="D1344" s="1" t="s">
        <v>3399</v>
      </c>
      <c r="E1344" s="1" t="s">
        <v>18510</v>
      </c>
      <c r="F1344" s="1" t="s">
        <v>20</v>
      </c>
      <c r="G1344" s="1" t="s">
        <v>22</v>
      </c>
      <c r="H1344" s="1" t="s">
        <v>22</v>
      </c>
      <c r="I1344" s="1" t="s">
        <v>26</v>
      </c>
      <c r="J1344" s="1" t="s">
        <v>18502</v>
      </c>
      <c r="K1344" s="1" t="s">
        <v>22</v>
      </c>
      <c r="L1344" s="1" t="s">
        <v>21</v>
      </c>
      <c r="M1344" s="1" t="s">
        <v>22</v>
      </c>
      <c r="N1344" s="1" t="s">
        <v>23</v>
      </c>
      <c r="O1344" s="1" t="s">
        <v>24</v>
      </c>
      <c r="P1344" s="1" t="s">
        <v>26</v>
      </c>
      <c r="Q1344" s="1" t="s">
        <v>34</v>
      </c>
      <c r="R1344" s="1" t="s">
        <v>26</v>
      </c>
      <c r="S1344" s="1" t="s">
        <v>28</v>
      </c>
      <c r="T1344" s="1" t="s">
        <v>29</v>
      </c>
      <c r="U1344" s="1" t="s">
        <v>24</v>
      </c>
      <c r="V1344" s="1" t="s">
        <v>24</v>
      </c>
      <c r="W1344" s="1" t="s">
        <v>30</v>
      </c>
    </row>
    <row r="1345" spans="1:23" x14ac:dyDescent="0.2">
      <c r="A1345" s="2" t="str">
        <f>"573.14222"</f>
        <v>573.14222</v>
      </c>
      <c r="B1345" s="1" t="s">
        <v>4743</v>
      </c>
      <c r="C1345" s="1" t="s">
        <v>3072</v>
      </c>
      <c r="D1345" s="1" t="s">
        <v>3399</v>
      </c>
      <c r="E1345" s="1" t="s">
        <v>40</v>
      </c>
      <c r="F1345" s="1" t="s">
        <v>20</v>
      </c>
      <c r="G1345" s="1" t="s">
        <v>22</v>
      </c>
      <c r="H1345" s="1" t="s">
        <v>22</v>
      </c>
      <c r="I1345" s="1" t="s">
        <v>26</v>
      </c>
      <c r="J1345" s="1" t="s">
        <v>22</v>
      </c>
      <c r="K1345" s="1" t="s">
        <v>22</v>
      </c>
      <c r="L1345" s="1" t="s">
        <v>21</v>
      </c>
      <c r="M1345" s="1" t="s">
        <v>22</v>
      </c>
      <c r="N1345" s="1" t="s">
        <v>23</v>
      </c>
      <c r="O1345" s="1" t="s">
        <v>24</v>
      </c>
      <c r="P1345" s="1" t="s">
        <v>24</v>
      </c>
      <c r="Q1345" s="1" t="s">
        <v>34</v>
      </c>
      <c r="R1345" s="1" t="s">
        <v>24</v>
      </c>
      <c r="T1345" s="1" t="s">
        <v>29</v>
      </c>
      <c r="U1345" s="1" t="s">
        <v>24</v>
      </c>
      <c r="V1345" s="1" t="s">
        <v>18502</v>
      </c>
      <c r="W1345" s="1" t="s">
        <v>30</v>
      </c>
    </row>
    <row r="1346" spans="1:23" x14ac:dyDescent="0.2">
      <c r="A1346" s="2" t="str">
        <f>"573.14223"</f>
        <v>573.14223</v>
      </c>
      <c r="B1346" s="1" t="s">
        <v>4744</v>
      </c>
      <c r="C1346" s="1" t="s">
        <v>3073</v>
      </c>
      <c r="D1346" s="1" t="s">
        <v>3399</v>
      </c>
      <c r="E1346" s="1" t="s">
        <v>18509</v>
      </c>
      <c r="F1346" s="1" t="s">
        <v>20</v>
      </c>
      <c r="G1346" s="1" t="s">
        <v>22</v>
      </c>
      <c r="H1346" s="1" t="s">
        <v>22</v>
      </c>
      <c r="I1346" s="1" t="s">
        <v>18502</v>
      </c>
      <c r="J1346" s="1" t="s">
        <v>22</v>
      </c>
      <c r="K1346" s="1" t="s">
        <v>22</v>
      </c>
      <c r="L1346" s="1" t="s">
        <v>21</v>
      </c>
      <c r="M1346" s="1" t="s">
        <v>22</v>
      </c>
      <c r="N1346" s="1" t="s">
        <v>23</v>
      </c>
      <c r="O1346" s="1" t="s">
        <v>24</v>
      </c>
      <c r="P1346" s="1" t="s">
        <v>24</v>
      </c>
      <c r="Q1346" s="1" t="s">
        <v>34</v>
      </c>
      <c r="R1346" s="1" t="s">
        <v>24</v>
      </c>
      <c r="T1346" s="1" t="s">
        <v>29</v>
      </c>
      <c r="U1346" s="1" t="s">
        <v>18506</v>
      </c>
      <c r="V1346" s="1" t="s">
        <v>24</v>
      </c>
      <c r="W1346" s="1" t="s">
        <v>30</v>
      </c>
    </row>
    <row r="1347" spans="1:23" x14ac:dyDescent="0.2">
      <c r="A1347" s="2" t="str">
        <f>"573.14224"</f>
        <v>573.14224</v>
      </c>
      <c r="B1347" s="1" t="s">
        <v>4745</v>
      </c>
      <c r="C1347" s="1" t="s">
        <v>3074</v>
      </c>
      <c r="D1347" s="1" t="s">
        <v>3399</v>
      </c>
      <c r="E1347" s="1" t="s">
        <v>18509</v>
      </c>
      <c r="F1347" s="1" t="s">
        <v>20</v>
      </c>
      <c r="G1347" s="1" t="s">
        <v>22</v>
      </c>
      <c r="H1347" s="1" t="s">
        <v>22</v>
      </c>
      <c r="I1347" s="1" t="s">
        <v>22</v>
      </c>
      <c r="J1347" s="1" t="s">
        <v>22</v>
      </c>
      <c r="K1347" s="1" t="s">
        <v>22</v>
      </c>
      <c r="L1347" s="1" t="s">
        <v>21</v>
      </c>
      <c r="M1347" s="1" t="s">
        <v>22</v>
      </c>
      <c r="N1347" s="1" t="s">
        <v>23</v>
      </c>
      <c r="O1347" s="1" t="s">
        <v>24</v>
      </c>
      <c r="P1347" s="1" t="s">
        <v>26</v>
      </c>
      <c r="Q1347" s="1" t="s">
        <v>34</v>
      </c>
      <c r="R1347" s="1" t="s">
        <v>26</v>
      </c>
      <c r="S1347" s="1" t="s">
        <v>28</v>
      </c>
      <c r="T1347" s="1" t="s">
        <v>29</v>
      </c>
      <c r="U1347" s="1" t="s">
        <v>18506</v>
      </c>
      <c r="V1347" s="1" t="s">
        <v>24</v>
      </c>
      <c r="W1347" s="1" t="s">
        <v>18519</v>
      </c>
    </row>
    <row r="1348" spans="1:23" x14ac:dyDescent="0.2">
      <c r="A1348" s="2" t="str">
        <f>"573.14225"</f>
        <v>573.14225</v>
      </c>
      <c r="B1348" s="1" t="s">
        <v>4746</v>
      </c>
      <c r="C1348" s="1" t="s">
        <v>3075</v>
      </c>
      <c r="D1348" s="1" t="s">
        <v>3399</v>
      </c>
      <c r="E1348" s="1" t="s">
        <v>40</v>
      </c>
      <c r="F1348" s="1" t="s">
        <v>20</v>
      </c>
      <c r="G1348" s="1" t="s">
        <v>22</v>
      </c>
      <c r="H1348" s="1" t="s">
        <v>22</v>
      </c>
      <c r="J1348" s="1" t="s">
        <v>18510</v>
      </c>
      <c r="K1348" s="1" t="s">
        <v>22</v>
      </c>
      <c r="L1348" s="1" t="s">
        <v>21</v>
      </c>
      <c r="M1348" s="1" t="s">
        <v>22</v>
      </c>
      <c r="N1348" s="1" t="s">
        <v>23</v>
      </c>
      <c r="O1348" s="1" t="s">
        <v>24</v>
      </c>
      <c r="P1348" s="1" t="s">
        <v>24</v>
      </c>
      <c r="Q1348" s="1" t="s">
        <v>34</v>
      </c>
      <c r="R1348" s="1" t="s">
        <v>24</v>
      </c>
      <c r="T1348" s="1" t="s">
        <v>29</v>
      </c>
      <c r="U1348" s="1" t="s">
        <v>41</v>
      </c>
      <c r="V1348" s="1" t="s">
        <v>18502</v>
      </c>
      <c r="W1348" s="1" t="s">
        <v>30</v>
      </c>
    </row>
    <row r="1349" spans="1:23" x14ac:dyDescent="0.2">
      <c r="A1349" s="2" t="str">
        <f>"573.14226"</f>
        <v>573.14226</v>
      </c>
      <c r="B1349" s="1" t="s">
        <v>4747</v>
      </c>
      <c r="C1349" s="1" t="s">
        <v>3076</v>
      </c>
      <c r="D1349" s="1" t="s">
        <v>3399</v>
      </c>
      <c r="E1349" s="1" t="s">
        <v>18509</v>
      </c>
      <c r="F1349" s="1" t="s">
        <v>20</v>
      </c>
      <c r="G1349" s="1" t="s">
        <v>22</v>
      </c>
      <c r="H1349" s="1" t="s">
        <v>22</v>
      </c>
      <c r="I1349" s="1" t="s">
        <v>18510</v>
      </c>
      <c r="J1349" s="1" t="s">
        <v>22</v>
      </c>
      <c r="K1349" s="1" t="s">
        <v>22</v>
      </c>
      <c r="L1349" s="1" t="s">
        <v>21</v>
      </c>
      <c r="M1349" s="1" t="s">
        <v>22</v>
      </c>
      <c r="N1349" s="1" t="s">
        <v>23</v>
      </c>
      <c r="O1349" s="1" t="s">
        <v>24</v>
      </c>
      <c r="P1349" s="1" t="s">
        <v>24</v>
      </c>
      <c r="Q1349" s="1" t="s">
        <v>34</v>
      </c>
      <c r="R1349" s="1" t="s">
        <v>18505</v>
      </c>
      <c r="T1349" s="1" t="s">
        <v>29</v>
      </c>
      <c r="U1349" s="1" t="s">
        <v>18506</v>
      </c>
      <c r="V1349" s="1" t="s">
        <v>24</v>
      </c>
      <c r="W1349" s="1" t="s">
        <v>30</v>
      </c>
    </row>
    <row r="1350" spans="1:23" x14ac:dyDescent="0.2">
      <c r="A1350" s="2" t="str">
        <f>"573.14227"</f>
        <v>573.14227</v>
      </c>
      <c r="B1350" s="1" t="s">
        <v>4748</v>
      </c>
      <c r="C1350" s="1" t="s">
        <v>3077</v>
      </c>
      <c r="D1350" s="1" t="s">
        <v>3399</v>
      </c>
      <c r="E1350" s="1" t="s">
        <v>40</v>
      </c>
      <c r="F1350" s="1" t="s">
        <v>20</v>
      </c>
      <c r="G1350" s="1" t="s">
        <v>22</v>
      </c>
      <c r="H1350" s="1" t="s">
        <v>22</v>
      </c>
      <c r="I1350" s="1" t="s">
        <v>26</v>
      </c>
      <c r="J1350" s="1" t="s">
        <v>22</v>
      </c>
      <c r="K1350" s="1" t="s">
        <v>22</v>
      </c>
      <c r="L1350" s="1" t="s">
        <v>21</v>
      </c>
      <c r="M1350" s="1" t="s">
        <v>22</v>
      </c>
      <c r="N1350" s="1" t="s">
        <v>23</v>
      </c>
      <c r="O1350" s="1" t="s">
        <v>24</v>
      </c>
      <c r="P1350" s="1" t="s">
        <v>26</v>
      </c>
      <c r="Q1350" s="1" t="s">
        <v>34</v>
      </c>
      <c r="R1350" s="1" t="s">
        <v>26</v>
      </c>
      <c r="S1350" s="1" t="s">
        <v>28</v>
      </c>
      <c r="T1350" s="1" t="s">
        <v>29</v>
      </c>
      <c r="U1350" s="1" t="s">
        <v>24</v>
      </c>
      <c r="V1350" s="1" t="s">
        <v>24</v>
      </c>
      <c r="W1350" s="1" t="s">
        <v>30</v>
      </c>
    </row>
    <row r="1351" spans="1:23" x14ac:dyDescent="0.2">
      <c r="A1351" s="2" t="str">
        <f>"573.14228"</f>
        <v>573.14228</v>
      </c>
      <c r="B1351" s="1" t="s">
        <v>4749</v>
      </c>
      <c r="C1351" s="1" t="s">
        <v>3078</v>
      </c>
      <c r="D1351" s="1" t="s">
        <v>3399</v>
      </c>
      <c r="E1351" s="1" t="s">
        <v>18509</v>
      </c>
      <c r="F1351" s="1" t="s">
        <v>20</v>
      </c>
      <c r="G1351" s="1" t="s">
        <v>22</v>
      </c>
      <c r="H1351" s="1" t="s">
        <v>22</v>
      </c>
      <c r="I1351" s="1" t="s">
        <v>22</v>
      </c>
      <c r="J1351" s="1" t="s">
        <v>22</v>
      </c>
      <c r="K1351" s="1" t="s">
        <v>22</v>
      </c>
      <c r="L1351" s="1" t="s">
        <v>21</v>
      </c>
      <c r="M1351" s="1" t="s">
        <v>22</v>
      </c>
      <c r="N1351" s="1" t="s">
        <v>23</v>
      </c>
      <c r="O1351" s="1" t="s">
        <v>41</v>
      </c>
      <c r="P1351" s="1" t="s">
        <v>24</v>
      </c>
      <c r="Q1351" s="1" t="s">
        <v>34</v>
      </c>
      <c r="R1351" s="1" t="s">
        <v>18506</v>
      </c>
      <c r="S1351" s="1" t="s">
        <v>28</v>
      </c>
      <c r="T1351" s="1" t="s">
        <v>29</v>
      </c>
      <c r="U1351" s="1" t="s">
        <v>18506</v>
      </c>
      <c r="V1351" s="1" t="s">
        <v>24</v>
      </c>
      <c r="W1351" s="1" t="s">
        <v>30</v>
      </c>
    </row>
    <row r="1352" spans="1:23" x14ac:dyDescent="0.2">
      <c r="A1352" s="2" t="str">
        <f>"573.14229"</f>
        <v>573.14229</v>
      </c>
      <c r="B1352" s="1" t="s">
        <v>4750</v>
      </c>
      <c r="C1352" s="1" t="s">
        <v>3079</v>
      </c>
      <c r="D1352" s="1" t="s">
        <v>3399</v>
      </c>
      <c r="E1352" s="1" t="s">
        <v>40</v>
      </c>
      <c r="F1352" s="1" t="s">
        <v>20</v>
      </c>
      <c r="G1352" s="1" t="s">
        <v>22</v>
      </c>
      <c r="H1352" s="1" t="s">
        <v>22</v>
      </c>
      <c r="I1352" s="1" t="s">
        <v>18506</v>
      </c>
      <c r="J1352" s="1" t="s">
        <v>22</v>
      </c>
      <c r="K1352" s="1" t="s">
        <v>18510</v>
      </c>
      <c r="L1352" s="1" t="s">
        <v>21</v>
      </c>
      <c r="M1352" s="1" t="s">
        <v>22</v>
      </c>
      <c r="N1352" s="1" t="s">
        <v>31</v>
      </c>
      <c r="O1352" s="1" t="s">
        <v>41</v>
      </c>
      <c r="P1352" s="1" t="s">
        <v>18502</v>
      </c>
      <c r="Q1352" s="1" t="s">
        <v>26</v>
      </c>
      <c r="R1352" s="1" t="s">
        <v>26</v>
      </c>
      <c r="S1352" s="1" t="s">
        <v>18509</v>
      </c>
      <c r="T1352" s="1" t="s">
        <v>29</v>
      </c>
      <c r="U1352" s="1" t="s">
        <v>41</v>
      </c>
      <c r="V1352" s="1" t="s">
        <v>41</v>
      </c>
      <c r="W1352" s="1" t="s">
        <v>42</v>
      </c>
    </row>
    <row r="1353" spans="1:23" x14ac:dyDescent="0.2">
      <c r="A1353" s="2" t="str">
        <f>"573.14230"</f>
        <v>573.14230</v>
      </c>
      <c r="B1353" s="1" t="s">
        <v>4751</v>
      </c>
      <c r="C1353" s="1" t="s">
        <v>3080</v>
      </c>
      <c r="D1353" s="1" t="s">
        <v>3399</v>
      </c>
      <c r="E1353" s="1" t="s">
        <v>18509</v>
      </c>
      <c r="F1353" s="1" t="s">
        <v>20</v>
      </c>
      <c r="G1353" s="1" t="s">
        <v>22</v>
      </c>
      <c r="H1353" s="1" t="s">
        <v>22</v>
      </c>
      <c r="I1353" s="1" t="s">
        <v>18502</v>
      </c>
      <c r="J1353" s="1" t="s">
        <v>22</v>
      </c>
      <c r="K1353" s="1" t="s">
        <v>22</v>
      </c>
      <c r="L1353" s="1" t="s">
        <v>18509</v>
      </c>
      <c r="M1353" s="1" t="s">
        <v>22</v>
      </c>
      <c r="N1353" s="1" t="s">
        <v>23</v>
      </c>
      <c r="O1353" s="1" t="s">
        <v>41</v>
      </c>
      <c r="P1353" s="1" t="s">
        <v>26</v>
      </c>
      <c r="Q1353" s="1" t="s">
        <v>34</v>
      </c>
      <c r="R1353" s="1" t="s">
        <v>26</v>
      </c>
      <c r="S1353" s="1" t="s">
        <v>28</v>
      </c>
      <c r="T1353" s="1" t="s">
        <v>29</v>
      </c>
      <c r="U1353" s="1" t="s">
        <v>24</v>
      </c>
      <c r="V1353" s="1" t="s">
        <v>24</v>
      </c>
      <c r="W1353" s="1" t="s">
        <v>30</v>
      </c>
    </row>
    <row r="1354" spans="1:23" x14ac:dyDescent="0.2">
      <c r="A1354" s="2" t="str">
        <f>"573.14231"</f>
        <v>573.14231</v>
      </c>
      <c r="B1354" s="1" t="s">
        <v>4752</v>
      </c>
      <c r="C1354" s="1" t="s">
        <v>3081</v>
      </c>
      <c r="D1354" s="1" t="s">
        <v>3399</v>
      </c>
      <c r="E1354" s="1" t="s">
        <v>21</v>
      </c>
      <c r="F1354" s="1" t="s">
        <v>20</v>
      </c>
      <c r="G1354" s="1" t="s">
        <v>22</v>
      </c>
      <c r="H1354" s="1" t="s">
        <v>22</v>
      </c>
      <c r="I1354" s="1" t="s">
        <v>22</v>
      </c>
      <c r="J1354" s="1" t="s">
        <v>22</v>
      </c>
      <c r="K1354" s="1" t="s">
        <v>22</v>
      </c>
      <c r="L1354" s="1" t="s">
        <v>21</v>
      </c>
      <c r="M1354" s="1" t="s">
        <v>22</v>
      </c>
      <c r="N1354" s="1" t="s">
        <v>23</v>
      </c>
      <c r="O1354" s="1" t="s">
        <v>24</v>
      </c>
      <c r="P1354" s="1" t="s">
        <v>24</v>
      </c>
      <c r="Q1354" s="1" t="s">
        <v>34</v>
      </c>
      <c r="R1354" s="1" t="s">
        <v>24</v>
      </c>
      <c r="T1354" s="1" t="s">
        <v>29</v>
      </c>
      <c r="U1354" s="1" t="s">
        <v>18502</v>
      </c>
      <c r="V1354" s="1" t="s">
        <v>24</v>
      </c>
      <c r="W1354" s="1" t="s">
        <v>30</v>
      </c>
    </row>
    <row r="1355" spans="1:23" x14ac:dyDescent="0.2">
      <c r="A1355" s="2" t="str">
        <f>"573.14232"</f>
        <v>573.14232</v>
      </c>
      <c r="B1355" s="1" t="s">
        <v>4753</v>
      </c>
      <c r="C1355" s="1" t="s">
        <v>3082</v>
      </c>
      <c r="D1355" s="1" t="s">
        <v>3399</v>
      </c>
      <c r="E1355" s="1" t="s">
        <v>40</v>
      </c>
      <c r="F1355" s="1" t="s">
        <v>20</v>
      </c>
      <c r="G1355" s="1" t="s">
        <v>18510</v>
      </c>
      <c r="H1355" s="1" t="s">
        <v>22</v>
      </c>
      <c r="I1355" s="1" t="s">
        <v>26</v>
      </c>
      <c r="J1355" s="1" t="s">
        <v>22</v>
      </c>
      <c r="K1355" s="1" t="s">
        <v>22</v>
      </c>
      <c r="L1355" s="1" t="s">
        <v>21</v>
      </c>
      <c r="M1355" s="1" t="s">
        <v>22</v>
      </c>
      <c r="N1355" s="1" t="s">
        <v>23</v>
      </c>
      <c r="O1355" s="1" t="s">
        <v>41</v>
      </c>
      <c r="P1355" s="1" t="s">
        <v>26</v>
      </c>
      <c r="Q1355" s="1" t="s">
        <v>34</v>
      </c>
      <c r="R1355" s="1" t="s">
        <v>26</v>
      </c>
      <c r="S1355" s="1" t="s">
        <v>28</v>
      </c>
      <c r="T1355" s="1" t="s">
        <v>29</v>
      </c>
      <c r="U1355" s="1" t="s">
        <v>18506</v>
      </c>
      <c r="V1355" s="1" t="s">
        <v>41</v>
      </c>
      <c r="W1355" s="1" t="s">
        <v>30</v>
      </c>
    </row>
    <row r="1356" spans="1:23" x14ac:dyDescent="0.2">
      <c r="A1356" s="2" t="str">
        <f>"573.14233"</f>
        <v>573.14233</v>
      </c>
      <c r="B1356" s="1" t="s">
        <v>4754</v>
      </c>
      <c r="C1356" s="1" t="s">
        <v>3083</v>
      </c>
      <c r="D1356" s="1" t="s">
        <v>3399</v>
      </c>
      <c r="E1356" s="1" t="s">
        <v>21</v>
      </c>
      <c r="F1356" s="1" t="s">
        <v>36</v>
      </c>
      <c r="G1356" s="1" t="s">
        <v>22</v>
      </c>
      <c r="H1356" s="1" t="s">
        <v>22</v>
      </c>
      <c r="I1356" s="1" t="s">
        <v>18510</v>
      </c>
      <c r="J1356" s="1" t="s">
        <v>18510</v>
      </c>
      <c r="K1356" s="1" t="s">
        <v>22</v>
      </c>
      <c r="L1356" s="1" t="s">
        <v>21</v>
      </c>
      <c r="M1356" s="1" t="s">
        <v>22</v>
      </c>
      <c r="N1356" s="1" t="s">
        <v>23</v>
      </c>
      <c r="O1356" s="1" t="s">
        <v>24</v>
      </c>
      <c r="P1356" s="1" t="s">
        <v>26</v>
      </c>
      <c r="Q1356" s="1" t="s">
        <v>34</v>
      </c>
      <c r="R1356" s="1" t="s">
        <v>26</v>
      </c>
      <c r="T1356" s="1" t="s">
        <v>29</v>
      </c>
      <c r="U1356" s="1" t="s">
        <v>18506</v>
      </c>
      <c r="V1356" s="1" t="s">
        <v>24</v>
      </c>
      <c r="W1356" s="1" t="s">
        <v>30</v>
      </c>
    </row>
    <row r="1357" spans="1:23" x14ac:dyDescent="0.2">
      <c r="A1357" s="2" t="str">
        <f>"573.14234"</f>
        <v>573.14234</v>
      </c>
      <c r="B1357" s="1" t="s">
        <v>4755</v>
      </c>
      <c r="C1357" s="1" t="s">
        <v>3084</v>
      </c>
      <c r="D1357" s="1" t="s">
        <v>3399</v>
      </c>
      <c r="E1357" s="1" t="s">
        <v>40</v>
      </c>
      <c r="F1357" s="1" t="s">
        <v>20</v>
      </c>
      <c r="G1357" s="1" t="s">
        <v>22</v>
      </c>
      <c r="H1357" s="1" t="s">
        <v>22</v>
      </c>
      <c r="I1357" s="1" t="s">
        <v>26</v>
      </c>
      <c r="J1357" s="1" t="s">
        <v>22</v>
      </c>
      <c r="K1357" s="1" t="s">
        <v>22</v>
      </c>
      <c r="L1357" s="1" t="s">
        <v>21</v>
      </c>
      <c r="M1357" s="1" t="s">
        <v>22</v>
      </c>
      <c r="N1357" s="1" t="s">
        <v>23</v>
      </c>
      <c r="O1357" s="1" t="s">
        <v>24</v>
      </c>
      <c r="P1357" s="1" t="s">
        <v>24</v>
      </c>
      <c r="Q1357" s="1" t="s">
        <v>34</v>
      </c>
      <c r="R1357" s="1" t="s">
        <v>24</v>
      </c>
      <c r="S1357" s="1" t="s">
        <v>28</v>
      </c>
      <c r="T1357" s="1" t="s">
        <v>29</v>
      </c>
      <c r="U1357" s="1" t="s">
        <v>41</v>
      </c>
      <c r="V1357" s="1" t="s">
        <v>41</v>
      </c>
      <c r="W1357" s="1" t="s">
        <v>30</v>
      </c>
    </row>
    <row r="1358" spans="1:23" x14ac:dyDescent="0.2">
      <c r="A1358" s="2" t="str">
        <f>"573.14235"</f>
        <v>573.14235</v>
      </c>
      <c r="B1358" s="1" t="s">
        <v>4756</v>
      </c>
      <c r="C1358" s="1" t="s">
        <v>3085</v>
      </c>
      <c r="D1358" s="1" t="s">
        <v>3399</v>
      </c>
      <c r="E1358" s="1" t="s">
        <v>40</v>
      </c>
      <c r="F1358" s="1" t="s">
        <v>20</v>
      </c>
      <c r="G1358" s="1" t="s">
        <v>22</v>
      </c>
      <c r="H1358" s="1" t="s">
        <v>22</v>
      </c>
      <c r="I1358" s="1" t="s">
        <v>22</v>
      </c>
      <c r="J1358" s="1" t="s">
        <v>19</v>
      </c>
      <c r="K1358" s="1" t="s">
        <v>22</v>
      </c>
      <c r="L1358" s="1" t="s">
        <v>21</v>
      </c>
      <c r="M1358" s="1" t="s">
        <v>22</v>
      </c>
      <c r="N1358" s="1" t="s">
        <v>23</v>
      </c>
      <c r="O1358" s="1" t="s">
        <v>24</v>
      </c>
      <c r="P1358" s="1" t="s">
        <v>26</v>
      </c>
      <c r="Q1358" s="1" t="s">
        <v>18506</v>
      </c>
      <c r="R1358" s="1" t="s">
        <v>26</v>
      </c>
      <c r="T1358" s="1" t="s">
        <v>37</v>
      </c>
      <c r="U1358" s="1" t="s">
        <v>24</v>
      </c>
      <c r="V1358" s="1" t="s">
        <v>24</v>
      </c>
      <c r="W1358" s="1" t="s">
        <v>30</v>
      </c>
    </row>
    <row r="1359" spans="1:23" x14ac:dyDescent="0.2">
      <c r="A1359" s="2" t="str">
        <f>"573.14236"</f>
        <v>573.14236</v>
      </c>
      <c r="B1359" s="1" t="s">
        <v>4757</v>
      </c>
      <c r="C1359" s="1" t="s">
        <v>3086</v>
      </c>
      <c r="D1359" s="1" t="s">
        <v>3399</v>
      </c>
      <c r="E1359" s="1" t="s">
        <v>40</v>
      </c>
      <c r="F1359" s="1" t="s">
        <v>20</v>
      </c>
      <c r="G1359" s="1" t="s">
        <v>18510</v>
      </c>
      <c r="H1359" s="1" t="s">
        <v>22</v>
      </c>
      <c r="I1359" s="1" t="s">
        <v>26</v>
      </c>
      <c r="J1359" s="1" t="s">
        <v>22</v>
      </c>
      <c r="K1359" s="1" t="s">
        <v>22</v>
      </c>
      <c r="L1359" s="1" t="s">
        <v>21</v>
      </c>
      <c r="M1359" s="1" t="s">
        <v>22</v>
      </c>
      <c r="N1359" s="1" t="s">
        <v>23</v>
      </c>
      <c r="O1359" s="1" t="s">
        <v>24</v>
      </c>
      <c r="P1359" s="1" t="s">
        <v>24</v>
      </c>
      <c r="Q1359" s="1" t="s">
        <v>34</v>
      </c>
      <c r="R1359" s="1" t="s">
        <v>24</v>
      </c>
      <c r="S1359" s="1" t="s">
        <v>28</v>
      </c>
      <c r="T1359" s="1" t="s">
        <v>29</v>
      </c>
      <c r="U1359" s="1" t="s">
        <v>18506</v>
      </c>
      <c r="V1359" s="1" t="s">
        <v>41</v>
      </c>
      <c r="W1359" s="1" t="s">
        <v>30</v>
      </c>
    </row>
    <row r="1360" spans="1:23" x14ac:dyDescent="0.2">
      <c r="A1360" s="2" t="str">
        <f>"573.14237"</f>
        <v>573.14237</v>
      </c>
      <c r="B1360" s="1" t="s">
        <v>4758</v>
      </c>
      <c r="C1360" s="1" t="s">
        <v>3087</v>
      </c>
      <c r="D1360" s="1" t="s">
        <v>3399</v>
      </c>
      <c r="E1360" s="1" t="s">
        <v>40</v>
      </c>
      <c r="F1360" s="1" t="s">
        <v>20</v>
      </c>
      <c r="G1360" s="1" t="s">
        <v>22</v>
      </c>
      <c r="H1360" s="1" t="s">
        <v>22</v>
      </c>
      <c r="I1360" s="1" t="s">
        <v>22</v>
      </c>
      <c r="J1360" s="1" t="s">
        <v>19</v>
      </c>
      <c r="K1360" s="1" t="s">
        <v>22</v>
      </c>
      <c r="L1360" s="1" t="s">
        <v>21</v>
      </c>
      <c r="M1360" s="1" t="s">
        <v>22</v>
      </c>
      <c r="N1360" s="1" t="s">
        <v>31</v>
      </c>
      <c r="O1360" s="1" t="s">
        <v>41</v>
      </c>
      <c r="P1360" s="1" t="s">
        <v>26</v>
      </c>
      <c r="Q1360" s="1" t="s">
        <v>26</v>
      </c>
      <c r="R1360" s="1" t="s">
        <v>26</v>
      </c>
      <c r="S1360" s="1" t="s">
        <v>18508</v>
      </c>
      <c r="T1360" s="1" t="s">
        <v>39</v>
      </c>
      <c r="U1360" s="1" t="s">
        <v>24</v>
      </c>
      <c r="V1360" s="1" t="s">
        <v>18502</v>
      </c>
      <c r="W1360" s="1" t="s">
        <v>30</v>
      </c>
    </row>
    <row r="1361" spans="1:23" x14ac:dyDescent="0.2">
      <c r="A1361" s="2" t="str">
        <f>"573.14238"</f>
        <v>573.14238</v>
      </c>
      <c r="B1361" s="1" t="s">
        <v>4759</v>
      </c>
      <c r="C1361" s="1" t="s">
        <v>3088</v>
      </c>
      <c r="D1361" s="1" t="s">
        <v>3399</v>
      </c>
      <c r="E1361" s="1" t="s">
        <v>40</v>
      </c>
      <c r="F1361" s="1" t="s">
        <v>20</v>
      </c>
      <c r="G1361" s="1" t="s">
        <v>22</v>
      </c>
      <c r="H1361" s="1" t="s">
        <v>22</v>
      </c>
      <c r="I1361" s="1" t="s">
        <v>22</v>
      </c>
      <c r="J1361" s="1" t="s">
        <v>22</v>
      </c>
      <c r="K1361" s="1" t="s">
        <v>22</v>
      </c>
      <c r="L1361" s="1" t="s">
        <v>21</v>
      </c>
      <c r="M1361" s="1" t="s">
        <v>22</v>
      </c>
      <c r="N1361" s="1" t="s">
        <v>23</v>
      </c>
      <c r="O1361" s="1" t="s">
        <v>24</v>
      </c>
      <c r="P1361" s="1" t="s">
        <v>24</v>
      </c>
      <c r="Q1361" s="1" t="s">
        <v>34</v>
      </c>
      <c r="R1361" s="1" t="s">
        <v>24</v>
      </c>
      <c r="T1361" s="1" t="s">
        <v>29</v>
      </c>
      <c r="U1361" s="1" t="s">
        <v>18506</v>
      </c>
      <c r="V1361" s="1" t="s">
        <v>18502</v>
      </c>
      <c r="W1361" s="1" t="s">
        <v>30</v>
      </c>
    </row>
    <row r="1362" spans="1:23" x14ac:dyDescent="0.2">
      <c r="A1362" s="2" t="str">
        <f>"573.14239"</f>
        <v>573.14239</v>
      </c>
      <c r="B1362" s="1" t="s">
        <v>4760</v>
      </c>
      <c r="C1362" s="1" t="s">
        <v>3089</v>
      </c>
      <c r="D1362" s="1" t="s">
        <v>3399</v>
      </c>
      <c r="E1362" s="1" t="s">
        <v>18510</v>
      </c>
      <c r="F1362" s="1" t="s">
        <v>20</v>
      </c>
      <c r="G1362" s="1" t="s">
        <v>22</v>
      </c>
      <c r="H1362" s="1" t="s">
        <v>22</v>
      </c>
      <c r="I1362" s="1" t="s">
        <v>22</v>
      </c>
      <c r="J1362" s="1" t="s">
        <v>22</v>
      </c>
      <c r="K1362" s="1" t="s">
        <v>22</v>
      </c>
      <c r="L1362" s="1" t="s">
        <v>21</v>
      </c>
      <c r="M1362" s="1" t="s">
        <v>22</v>
      </c>
      <c r="N1362" s="1" t="s">
        <v>23</v>
      </c>
      <c r="O1362" s="1" t="s">
        <v>24</v>
      </c>
      <c r="P1362" s="1" t="s">
        <v>24</v>
      </c>
      <c r="Q1362" s="1" t="s">
        <v>34</v>
      </c>
      <c r="R1362" s="1" t="s">
        <v>24</v>
      </c>
      <c r="T1362" s="1" t="s">
        <v>29</v>
      </c>
      <c r="U1362" s="1" t="s">
        <v>24</v>
      </c>
      <c r="V1362" s="1" t="s">
        <v>24</v>
      </c>
      <c r="W1362" s="1" t="s">
        <v>30</v>
      </c>
    </row>
    <row r="1363" spans="1:23" x14ac:dyDescent="0.2">
      <c r="A1363" s="2" t="str">
        <f>"573.14240"</f>
        <v>573.14240</v>
      </c>
      <c r="B1363" s="1" t="s">
        <v>4761</v>
      </c>
      <c r="C1363" s="1" t="s">
        <v>3090</v>
      </c>
      <c r="D1363" s="1" t="s">
        <v>3399</v>
      </c>
      <c r="E1363" s="1" t="s">
        <v>18510</v>
      </c>
      <c r="F1363" s="1" t="s">
        <v>20</v>
      </c>
      <c r="G1363" s="1" t="s">
        <v>22</v>
      </c>
      <c r="H1363" s="1" t="s">
        <v>22</v>
      </c>
      <c r="I1363" s="1" t="s">
        <v>22</v>
      </c>
      <c r="J1363" s="1" t="s">
        <v>22</v>
      </c>
      <c r="K1363" s="1" t="s">
        <v>22</v>
      </c>
      <c r="L1363" s="1" t="s">
        <v>21</v>
      </c>
      <c r="M1363" s="1" t="s">
        <v>22</v>
      </c>
      <c r="N1363" s="1" t="s">
        <v>23</v>
      </c>
      <c r="O1363" s="1" t="s">
        <v>24</v>
      </c>
      <c r="P1363" s="1" t="s">
        <v>24</v>
      </c>
      <c r="Q1363" s="1" t="s">
        <v>34</v>
      </c>
      <c r="R1363" s="1" t="s">
        <v>24</v>
      </c>
      <c r="T1363" s="1" t="s">
        <v>29</v>
      </c>
      <c r="U1363" s="1" t="s">
        <v>24</v>
      </c>
      <c r="V1363" s="1" t="s">
        <v>24</v>
      </c>
      <c r="W1363" s="1" t="s">
        <v>30</v>
      </c>
    </row>
    <row r="1364" spans="1:23" x14ac:dyDescent="0.2">
      <c r="A1364" s="2" t="str">
        <f>"573.14241"</f>
        <v>573.14241</v>
      </c>
      <c r="B1364" s="1" t="s">
        <v>4762</v>
      </c>
      <c r="C1364" s="1" t="s">
        <v>3091</v>
      </c>
      <c r="D1364" s="1" t="s">
        <v>3399</v>
      </c>
      <c r="E1364" s="1" t="s">
        <v>18510</v>
      </c>
      <c r="F1364" s="1" t="s">
        <v>20</v>
      </c>
      <c r="G1364" s="1" t="s">
        <v>22</v>
      </c>
      <c r="H1364" s="1" t="s">
        <v>22</v>
      </c>
      <c r="I1364" s="1" t="s">
        <v>22</v>
      </c>
      <c r="J1364" s="1" t="s">
        <v>22</v>
      </c>
      <c r="K1364" s="1" t="s">
        <v>22</v>
      </c>
      <c r="L1364" s="1" t="s">
        <v>21</v>
      </c>
      <c r="M1364" s="1" t="s">
        <v>22</v>
      </c>
      <c r="N1364" s="1" t="s">
        <v>23</v>
      </c>
      <c r="O1364" s="1" t="s">
        <v>24</v>
      </c>
      <c r="P1364" s="1" t="s">
        <v>26</v>
      </c>
      <c r="Q1364" s="1" t="s">
        <v>34</v>
      </c>
      <c r="R1364" s="1" t="s">
        <v>26</v>
      </c>
      <c r="S1364" s="1" t="s">
        <v>28</v>
      </c>
      <c r="T1364" s="1" t="s">
        <v>29</v>
      </c>
      <c r="U1364" s="1" t="s">
        <v>41</v>
      </c>
      <c r="V1364" s="1" t="s">
        <v>24</v>
      </c>
      <c r="W1364" s="1" t="s">
        <v>30</v>
      </c>
    </row>
    <row r="1365" spans="1:23" x14ac:dyDescent="0.2">
      <c r="A1365" s="2" t="str">
        <f>"573.14242"</f>
        <v>573.14242</v>
      </c>
      <c r="B1365" s="1" t="s">
        <v>4763</v>
      </c>
      <c r="C1365" s="1" t="s">
        <v>3092</v>
      </c>
      <c r="D1365" s="1" t="s">
        <v>3399</v>
      </c>
      <c r="E1365" s="1" t="s">
        <v>21</v>
      </c>
      <c r="F1365" s="1" t="s">
        <v>20</v>
      </c>
      <c r="G1365" s="1" t="s">
        <v>22</v>
      </c>
      <c r="H1365" s="1" t="s">
        <v>22</v>
      </c>
      <c r="I1365" s="1" t="s">
        <v>22</v>
      </c>
      <c r="J1365" s="1" t="s">
        <v>22</v>
      </c>
      <c r="K1365" s="1" t="s">
        <v>22</v>
      </c>
      <c r="L1365" s="1" t="s">
        <v>21</v>
      </c>
      <c r="M1365" s="1" t="s">
        <v>22</v>
      </c>
      <c r="N1365" s="1" t="s">
        <v>23</v>
      </c>
      <c r="O1365" s="1" t="s">
        <v>18502</v>
      </c>
      <c r="P1365" s="1" t="s">
        <v>24</v>
      </c>
      <c r="Q1365" s="1" t="s">
        <v>34</v>
      </c>
      <c r="R1365" s="1" t="s">
        <v>24</v>
      </c>
      <c r="S1365" s="1" t="s">
        <v>28</v>
      </c>
      <c r="T1365" s="1" t="s">
        <v>29</v>
      </c>
      <c r="U1365" s="1" t="s">
        <v>18506</v>
      </c>
      <c r="V1365" s="1" t="s">
        <v>24</v>
      </c>
      <c r="W1365" s="1" t="s">
        <v>30</v>
      </c>
    </row>
    <row r="1366" spans="1:23" x14ac:dyDescent="0.2">
      <c r="A1366" s="2" t="str">
        <f>"573.14243"</f>
        <v>573.14243</v>
      </c>
      <c r="B1366" s="1" t="s">
        <v>4764</v>
      </c>
      <c r="C1366" s="1" t="s">
        <v>3093</v>
      </c>
      <c r="D1366" s="1" t="s">
        <v>3399</v>
      </c>
      <c r="E1366" s="1" t="s">
        <v>18510</v>
      </c>
      <c r="F1366" s="1" t="s">
        <v>20</v>
      </c>
      <c r="G1366" s="1" t="s">
        <v>22</v>
      </c>
      <c r="H1366" s="1" t="s">
        <v>22</v>
      </c>
      <c r="I1366" s="1" t="s">
        <v>22</v>
      </c>
      <c r="J1366" s="1" t="s">
        <v>22</v>
      </c>
      <c r="K1366" s="1" t="s">
        <v>22</v>
      </c>
      <c r="L1366" s="1" t="s">
        <v>21</v>
      </c>
      <c r="M1366" s="1" t="s">
        <v>22</v>
      </c>
      <c r="N1366" s="1" t="s">
        <v>23</v>
      </c>
      <c r="O1366" s="1" t="s">
        <v>41</v>
      </c>
      <c r="P1366" s="1" t="s">
        <v>24</v>
      </c>
      <c r="Q1366" s="1" t="s">
        <v>34</v>
      </c>
      <c r="R1366" s="1" t="s">
        <v>24</v>
      </c>
      <c r="S1366" s="1" t="s">
        <v>28</v>
      </c>
      <c r="T1366" s="1" t="s">
        <v>29</v>
      </c>
      <c r="U1366" s="1" t="s">
        <v>24</v>
      </c>
      <c r="V1366" s="1" t="s">
        <v>24</v>
      </c>
      <c r="W1366" s="1" t="s">
        <v>30</v>
      </c>
    </row>
    <row r="1367" spans="1:23" x14ac:dyDescent="0.2">
      <c r="A1367" s="2" t="str">
        <f>"573.14244"</f>
        <v>573.14244</v>
      </c>
      <c r="B1367" s="1" t="s">
        <v>4765</v>
      </c>
      <c r="C1367" s="1" t="s">
        <v>3094</v>
      </c>
      <c r="D1367" s="1" t="s">
        <v>3399</v>
      </c>
      <c r="E1367" s="1" t="s">
        <v>40</v>
      </c>
      <c r="F1367" s="1" t="s">
        <v>20</v>
      </c>
      <c r="G1367" s="1" t="s">
        <v>22</v>
      </c>
      <c r="H1367" s="1" t="s">
        <v>22</v>
      </c>
      <c r="I1367" s="1" t="s">
        <v>22</v>
      </c>
      <c r="J1367" s="1" t="s">
        <v>18502</v>
      </c>
      <c r="K1367" s="1" t="s">
        <v>22</v>
      </c>
      <c r="L1367" s="1" t="s">
        <v>21</v>
      </c>
      <c r="M1367" s="1" t="s">
        <v>22</v>
      </c>
      <c r="N1367" s="1" t="s">
        <v>23</v>
      </c>
      <c r="O1367" s="1" t="s">
        <v>24</v>
      </c>
      <c r="P1367" s="1" t="s">
        <v>26</v>
      </c>
      <c r="Q1367" s="1" t="s">
        <v>34</v>
      </c>
      <c r="R1367" s="1" t="s">
        <v>26</v>
      </c>
      <c r="S1367" s="1" t="s">
        <v>28</v>
      </c>
      <c r="T1367" s="1" t="s">
        <v>29</v>
      </c>
      <c r="U1367" s="1" t="s">
        <v>18506</v>
      </c>
      <c r="V1367" s="1" t="s">
        <v>41</v>
      </c>
      <c r="W1367" s="1" t="s">
        <v>30</v>
      </c>
    </row>
    <row r="1368" spans="1:23" x14ac:dyDescent="0.2">
      <c r="A1368" s="2" t="str">
        <f>"573.14245"</f>
        <v>573.14245</v>
      </c>
      <c r="B1368" s="1" t="s">
        <v>4766</v>
      </c>
      <c r="C1368" s="1" t="s">
        <v>3095</v>
      </c>
      <c r="D1368" s="1" t="s">
        <v>3399</v>
      </c>
      <c r="E1368" s="1" t="s">
        <v>40</v>
      </c>
      <c r="F1368" s="1" t="s">
        <v>20</v>
      </c>
      <c r="G1368" s="1" t="s">
        <v>22</v>
      </c>
      <c r="H1368" s="1" t="s">
        <v>22</v>
      </c>
      <c r="I1368" s="1" t="s">
        <v>22</v>
      </c>
      <c r="J1368" s="1" t="s">
        <v>18510</v>
      </c>
      <c r="K1368" s="1" t="s">
        <v>22</v>
      </c>
      <c r="L1368" s="1" t="s">
        <v>21</v>
      </c>
      <c r="M1368" s="1" t="s">
        <v>22</v>
      </c>
      <c r="N1368" s="1" t="s">
        <v>23</v>
      </c>
      <c r="O1368" s="1" t="s">
        <v>24</v>
      </c>
      <c r="P1368" s="1" t="s">
        <v>26</v>
      </c>
      <c r="Q1368" s="1" t="s">
        <v>34</v>
      </c>
      <c r="R1368" s="1" t="s">
        <v>26</v>
      </c>
      <c r="T1368" s="1" t="s">
        <v>38</v>
      </c>
      <c r="U1368" s="1" t="s">
        <v>24</v>
      </c>
      <c r="V1368" s="1" t="s">
        <v>24</v>
      </c>
      <c r="W1368" s="1" t="s">
        <v>30</v>
      </c>
    </row>
    <row r="1369" spans="1:23" x14ac:dyDescent="0.2">
      <c r="A1369" s="2" t="str">
        <f>"573.14246"</f>
        <v>573.14246</v>
      </c>
      <c r="B1369" s="1" t="s">
        <v>4767</v>
      </c>
      <c r="C1369" s="1" t="s">
        <v>3096</v>
      </c>
      <c r="D1369" s="1" t="s">
        <v>3399</v>
      </c>
      <c r="E1369" s="1" t="s">
        <v>40</v>
      </c>
      <c r="F1369" s="1" t="s">
        <v>20</v>
      </c>
      <c r="G1369" s="1" t="s">
        <v>22</v>
      </c>
      <c r="H1369" s="1" t="s">
        <v>22</v>
      </c>
      <c r="I1369" s="1" t="s">
        <v>22</v>
      </c>
      <c r="J1369" s="1" t="s">
        <v>22</v>
      </c>
      <c r="K1369" s="1" t="s">
        <v>22</v>
      </c>
      <c r="L1369" s="1" t="s">
        <v>21</v>
      </c>
      <c r="M1369" s="1" t="s">
        <v>22</v>
      </c>
      <c r="N1369" s="1" t="s">
        <v>23</v>
      </c>
      <c r="O1369" s="1" t="s">
        <v>24</v>
      </c>
      <c r="P1369" s="1" t="s">
        <v>18502</v>
      </c>
      <c r="Q1369" s="1" t="s">
        <v>34</v>
      </c>
      <c r="R1369" s="1" t="s">
        <v>24</v>
      </c>
      <c r="S1369" s="1" t="s">
        <v>28</v>
      </c>
      <c r="T1369" s="1" t="s">
        <v>29</v>
      </c>
      <c r="U1369" s="1" t="s">
        <v>24</v>
      </c>
      <c r="V1369" s="1" t="s">
        <v>41</v>
      </c>
      <c r="W1369" s="1" t="s">
        <v>18519</v>
      </c>
    </row>
    <row r="1370" spans="1:23" x14ac:dyDescent="0.2">
      <c r="A1370" s="2" t="str">
        <f>"573.14247"</f>
        <v>573.14247</v>
      </c>
      <c r="B1370" s="1" t="s">
        <v>4768</v>
      </c>
      <c r="C1370" s="1" t="s">
        <v>3097</v>
      </c>
      <c r="D1370" s="1" t="s">
        <v>3399</v>
      </c>
      <c r="E1370" s="1" t="s">
        <v>40</v>
      </c>
      <c r="F1370" s="1" t="s">
        <v>20</v>
      </c>
      <c r="G1370" s="1" t="s">
        <v>22</v>
      </c>
      <c r="H1370" s="1" t="s">
        <v>22</v>
      </c>
      <c r="J1370" s="1" t="s">
        <v>22</v>
      </c>
      <c r="K1370" s="1" t="s">
        <v>22</v>
      </c>
      <c r="L1370" s="1" t="s">
        <v>21</v>
      </c>
      <c r="M1370" s="1" t="s">
        <v>22</v>
      </c>
      <c r="N1370" s="1" t="s">
        <v>23</v>
      </c>
      <c r="O1370" s="1" t="s">
        <v>24</v>
      </c>
      <c r="P1370" s="1" t="s">
        <v>24</v>
      </c>
      <c r="Q1370" s="1" t="s">
        <v>34</v>
      </c>
      <c r="R1370" s="1" t="s">
        <v>24</v>
      </c>
      <c r="S1370" s="1" t="s">
        <v>28</v>
      </c>
      <c r="T1370" s="1" t="s">
        <v>29</v>
      </c>
      <c r="U1370" s="1" t="s">
        <v>24</v>
      </c>
      <c r="V1370" s="1" t="s">
        <v>18502</v>
      </c>
      <c r="W1370" s="1" t="s">
        <v>30</v>
      </c>
    </row>
    <row r="1371" spans="1:23" x14ac:dyDescent="0.2">
      <c r="A1371" s="2" t="str">
        <f>"573.14248"</f>
        <v>573.14248</v>
      </c>
      <c r="B1371" s="1" t="s">
        <v>4769</v>
      </c>
      <c r="C1371" s="1" t="s">
        <v>3098</v>
      </c>
      <c r="D1371" s="1" t="s">
        <v>3399</v>
      </c>
      <c r="E1371" s="1" t="s">
        <v>40</v>
      </c>
      <c r="F1371" s="1" t="s">
        <v>20</v>
      </c>
      <c r="G1371" s="1" t="s">
        <v>22</v>
      </c>
      <c r="H1371" s="1" t="s">
        <v>22</v>
      </c>
      <c r="I1371" s="1" t="s">
        <v>18506</v>
      </c>
      <c r="J1371" s="1" t="s">
        <v>22</v>
      </c>
      <c r="K1371" s="1" t="s">
        <v>22</v>
      </c>
      <c r="L1371" s="1" t="s">
        <v>21</v>
      </c>
      <c r="M1371" s="1" t="s">
        <v>22</v>
      </c>
      <c r="N1371" s="1" t="s">
        <v>23</v>
      </c>
      <c r="O1371" s="1" t="s">
        <v>24</v>
      </c>
      <c r="P1371" s="1" t="s">
        <v>26</v>
      </c>
      <c r="Q1371" s="1" t="s">
        <v>34</v>
      </c>
      <c r="R1371" s="1" t="s">
        <v>26</v>
      </c>
      <c r="S1371" s="1" t="s">
        <v>28</v>
      </c>
      <c r="T1371" s="1" t="s">
        <v>29</v>
      </c>
      <c r="U1371" s="1" t="s">
        <v>24</v>
      </c>
      <c r="V1371" s="1" t="s">
        <v>41</v>
      </c>
      <c r="W1371" s="1" t="s">
        <v>30</v>
      </c>
    </row>
    <row r="1372" spans="1:23" x14ac:dyDescent="0.2">
      <c r="A1372" s="2" t="str">
        <f>"573.14249"</f>
        <v>573.14249</v>
      </c>
      <c r="B1372" s="1" t="s">
        <v>4770</v>
      </c>
      <c r="C1372" s="1" t="s">
        <v>3099</v>
      </c>
      <c r="D1372" s="1" t="s">
        <v>3399</v>
      </c>
      <c r="E1372" s="1" t="s">
        <v>40</v>
      </c>
      <c r="F1372" s="1" t="s">
        <v>20</v>
      </c>
      <c r="G1372" s="1" t="s">
        <v>22</v>
      </c>
      <c r="H1372" s="1" t="s">
        <v>22</v>
      </c>
      <c r="I1372" s="1" t="s">
        <v>22</v>
      </c>
      <c r="J1372" s="1" t="s">
        <v>19</v>
      </c>
      <c r="K1372" s="1" t="s">
        <v>22</v>
      </c>
      <c r="L1372" s="1" t="s">
        <v>21</v>
      </c>
      <c r="M1372" s="1" t="s">
        <v>22</v>
      </c>
      <c r="N1372" s="1" t="s">
        <v>23</v>
      </c>
      <c r="O1372" s="1" t="s">
        <v>24</v>
      </c>
      <c r="P1372" s="1" t="s">
        <v>26</v>
      </c>
      <c r="Q1372" s="1" t="s">
        <v>34</v>
      </c>
      <c r="R1372" s="1" t="s">
        <v>26</v>
      </c>
      <c r="T1372" s="1" t="s">
        <v>29</v>
      </c>
      <c r="U1372" s="1" t="s">
        <v>24</v>
      </c>
      <c r="V1372" s="1" t="s">
        <v>24</v>
      </c>
      <c r="W1372" s="1" t="s">
        <v>30</v>
      </c>
    </row>
    <row r="1373" spans="1:23" x14ac:dyDescent="0.2">
      <c r="A1373" s="2" t="str">
        <f>"573.14250"</f>
        <v>573.14250</v>
      </c>
      <c r="B1373" s="1" t="s">
        <v>4771</v>
      </c>
      <c r="C1373" s="1" t="s">
        <v>3100</v>
      </c>
      <c r="D1373" s="1" t="s">
        <v>3399</v>
      </c>
      <c r="E1373" s="1" t="s">
        <v>21</v>
      </c>
      <c r="F1373" s="1" t="s">
        <v>20</v>
      </c>
      <c r="G1373" s="1" t="s">
        <v>22</v>
      </c>
      <c r="H1373" s="1" t="s">
        <v>22</v>
      </c>
      <c r="I1373" s="1" t="s">
        <v>22</v>
      </c>
      <c r="J1373" s="1" t="s">
        <v>22</v>
      </c>
      <c r="K1373" s="1" t="s">
        <v>22</v>
      </c>
      <c r="L1373" s="1" t="s">
        <v>21</v>
      </c>
      <c r="M1373" s="1" t="s">
        <v>22</v>
      </c>
      <c r="N1373" s="1" t="s">
        <v>23</v>
      </c>
      <c r="O1373" s="1" t="s">
        <v>18506</v>
      </c>
      <c r="P1373" s="1" t="s">
        <v>24</v>
      </c>
      <c r="Q1373" s="1" t="s">
        <v>34</v>
      </c>
      <c r="R1373" s="1" t="s">
        <v>18502</v>
      </c>
      <c r="T1373" s="1" t="s">
        <v>29</v>
      </c>
      <c r="U1373" s="1" t="s">
        <v>41</v>
      </c>
      <c r="V1373" s="1" t="s">
        <v>24</v>
      </c>
      <c r="W1373" s="1" t="s">
        <v>30</v>
      </c>
    </row>
    <row r="1374" spans="1:23" x14ac:dyDescent="0.2">
      <c r="A1374" s="2" t="str">
        <f>"573.14251"</f>
        <v>573.14251</v>
      </c>
      <c r="B1374" s="1" t="s">
        <v>4772</v>
      </c>
      <c r="C1374" s="1" t="s">
        <v>3101</v>
      </c>
      <c r="D1374" s="1" t="s">
        <v>3399</v>
      </c>
      <c r="E1374" s="1" t="s">
        <v>18510</v>
      </c>
      <c r="F1374" s="1" t="s">
        <v>20</v>
      </c>
      <c r="G1374" s="1" t="s">
        <v>22</v>
      </c>
      <c r="H1374" s="1" t="s">
        <v>22</v>
      </c>
      <c r="I1374" s="1" t="s">
        <v>22</v>
      </c>
      <c r="J1374" s="1" t="s">
        <v>22</v>
      </c>
      <c r="K1374" s="1" t="s">
        <v>22</v>
      </c>
      <c r="L1374" s="1" t="s">
        <v>21</v>
      </c>
      <c r="M1374" s="1" t="s">
        <v>22</v>
      </c>
      <c r="N1374" s="1" t="s">
        <v>23</v>
      </c>
      <c r="O1374" s="1" t="s">
        <v>41</v>
      </c>
      <c r="P1374" s="1" t="s">
        <v>24</v>
      </c>
      <c r="Q1374" s="1" t="s">
        <v>34</v>
      </c>
      <c r="R1374" s="1" t="s">
        <v>24</v>
      </c>
      <c r="S1374" s="1" t="s">
        <v>28</v>
      </c>
      <c r="T1374" s="1" t="s">
        <v>29</v>
      </c>
      <c r="U1374" s="1" t="s">
        <v>24</v>
      </c>
      <c r="V1374" s="1" t="s">
        <v>18502</v>
      </c>
      <c r="W1374" s="1" t="s">
        <v>30</v>
      </c>
    </row>
    <row r="1375" spans="1:23" x14ac:dyDescent="0.2">
      <c r="A1375" s="2" t="str">
        <f>"573.14252"</f>
        <v>573.14252</v>
      </c>
      <c r="B1375" s="1" t="s">
        <v>4773</v>
      </c>
      <c r="C1375" s="1" t="s">
        <v>3102</v>
      </c>
      <c r="D1375" s="1" t="s">
        <v>3399</v>
      </c>
      <c r="E1375" s="1" t="s">
        <v>40</v>
      </c>
      <c r="F1375" s="1" t="s">
        <v>20</v>
      </c>
      <c r="G1375" s="1" t="s">
        <v>22</v>
      </c>
      <c r="H1375" s="1" t="s">
        <v>22</v>
      </c>
      <c r="I1375" s="1" t="s">
        <v>26</v>
      </c>
      <c r="J1375" s="1" t="s">
        <v>22</v>
      </c>
      <c r="K1375" s="1" t="s">
        <v>22</v>
      </c>
      <c r="L1375" s="1" t="s">
        <v>21</v>
      </c>
      <c r="M1375" s="1" t="s">
        <v>22</v>
      </c>
      <c r="N1375" s="1" t="s">
        <v>23</v>
      </c>
      <c r="O1375" s="1" t="s">
        <v>24</v>
      </c>
      <c r="P1375" s="1" t="s">
        <v>24</v>
      </c>
      <c r="Q1375" s="1" t="s">
        <v>34</v>
      </c>
      <c r="R1375" s="1" t="s">
        <v>24</v>
      </c>
      <c r="S1375" s="1" t="s">
        <v>28</v>
      </c>
      <c r="T1375" s="1" t="s">
        <v>29</v>
      </c>
      <c r="U1375" s="1" t="s">
        <v>24</v>
      </c>
      <c r="V1375" s="1" t="s">
        <v>18502</v>
      </c>
      <c r="W1375" s="1" t="s">
        <v>30</v>
      </c>
    </row>
    <row r="1376" spans="1:23" x14ac:dyDescent="0.2">
      <c r="A1376" s="2" t="str">
        <f>"573.14253"</f>
        <v>573.14253</v>
      </c>
      <c r="B1376" s="1" t="s">
        <v>4774</v>
      </c>
      <c r="C1376" s="1" t="s">
        <v>3103</v>
      </c>
      <c r="D1376" s="1" t="s">
        <v>3399</v>
      </c>
      <c r="E1376" s="1" t="s">
        <v>40</v>
      </c>
      <c r="F1376" s="1" t="s">
        <v>20</v>
      </c>
      <c r="G1376" s="1" t="s">
        <v>18510</v>
      </c>
      <c r="H1376" s="1" t="s">
        <v>22</v>
      </c>
      <c r="I1376" s="1" t="s">
        <v>22</v>
      </c>
      <c r="J1376" s="1" t="s">
        <v>22</v>
      </c>
      <c r="K1376" s="1" t="s">
        <v>22</v>
      </c>
      <c r="L1376" s="1" t="s">
        <v>21</v>
      </c>
      <c r="M1376" s="1" t="s">
        <v>22</v>
      </c>
      <c r="N1376" s="1" t="s">
        <v>23</v>
      </c>
      <c r="O1376" s="1" t="s">
        <v>41</v>
      </c>
      <c r="P1376" s="1" t="s">
        <v>26</v>
      </c>
      <c r="Q1376" s="1" t="s">
        <v>34</v>
      </c>
      <c r="R1376" s="1" t="s">
        <v>26</v>
      </c>
      <c r="T1376" s="1" t="s">
        <v>29</v>
      </c>
      <c r="U1376" s="1" t="s">
        <v>18506</v>
      </c>
      <c r="V1376" s="1" t="s">
        <v>41</v>
      </c>
      <c r="W1376" s="1" t="s">
        <v>18518</v>
      </c>
    </row>
    <row r="1377" spans="1:23" x14ac:dyDescent="0.2">
      <c r="A1377" s="2" t="str">
        <f>"573.14254"</f>
        <v>573.14254</v>
      </c>
      <c r="B1377" s="1" t="s">
        <v>4775</v>
      </c>
      <c r="C1377" s="1" t="s">
        <v>3104</v>
      </c>
      <c r="D1377" s="1" t="s">
        <v>3399</v>
      </c>
      <c r="E1377" s="1" t="s">
        <v>18509</v>
      </c>
      <c r="F1377" s="1" t="s">
        <v>20</v>
      </c>
      <c r="G1377" s="1" t="s">
        <v>22</v>
      </c>
      <c r="H1377" s="1" t="s">
        <v>22</v>
      </c>
      <c r="I1377" s="1" t="s">
        <v>22</v>
      </c>
      <c r="J1377" s="1" t="s">
        <v>22</v>
      </c>
      <c r="K1377" s="1" t="s">
        <v>22</v>
      </c>
      <c r="L1377" s="1" t="s">
        <v>21</v>
      </c>
      <c r="M1377" s="1" t="s">
        <v>22</v>
      </c>
      <c r="N1377" s="1" t="s">
        <v>23</v>
      </c>
      <c r="O1377" s="1" t="s">
        <v>18506</v>
      </c>
      <c r="P1377" s="1" t="s">
        <v>18506</v>
      </c>
      <c r="Q1377" s="1" t="s">
        <v>34</v>
      </c>
      <c r="R1377" s="1" t="s">
        <v>18506</v>
      </c>
      <c r="T1377" s="1" t="s">
        <v>29</v>
      </c>
      <c r="U1377" s="1" t="s">
        <v>18502</v>
      </c>
      <c r="V1377" s="1" t="s">
        <v>24</v>
      </c>
      <c r="W1377" s="1" t="s">
        <v>30</v>
      </c>
    </row>
    <row r="1378" spans="1:23" x14ac:dyDescent="0.2">
      <c r="A1378" s="2" t="str">
        <f>"573.14255"</f>
        <v>573.14255</v>
      </c>
      <c r="B1378" s="1" t="s">
        <v>4776</v>
      </c>
      <c r="C1378" s="1" t="s">
        <v>3105</v>
      </c>
      <c r="D1378" s="1" t="s">
        <v>3399</v>
      </c>
      <c r="E1378" s="1" t="s">
        <v>18509</v>
      </c>
      <c r="F1378" s="1" t="s">
        <v>20</v>
      </c>
      <c r="G1378" s="1" t="s">
        <v>22</v>
      </c>
      <c r="H1378" s="1" t="s">
        <v>22</v>
      </c>
      <c r="I1378" s="1" t="s">
        <v>22</v>
      </c>
      <c r="J1378" s="1" t="s">
        <v>22</v>
      </c>
      <c r="K1378" s="1" t="s">
        <v>22</v>
      </c>
      <c r="L1378" s="1" t="s">
        <v>21</v>
      </c>
      <c r="M1378" s="1" t="s">
        <v>22</v>
      </c>
      <c r="N1378" s="1" t="s">
        <v>23</v>
      </c>
      <c r="O1378" s="1" t="s">
        <v>18506</v>
      </c>
      <c r="P1378" s="1" t="s">
        <v>24</v>
      </c>
      <c r="Q1378" s="1" t="s">
        <v>34</v>
      </c>
      <c r="R1378" s="1" t="s">
        <v>18502</v>
      </c>
      <c r="T1378" s="1" t="s">
        <v>29</v>
      </c>
      <c r="U1378" s="1" t="s">
        <v>18506</v>
      </c>
      <c r="V1378" s="1" t="s">
        <v>24</v>
      </c>
      <c r="W1378" s="1" t="s">
        <v>30</v>
      </c>
    </row>
    <row r="1379" spans="1:23" x14ac:dyDescent="0.2">
      <c r="A1379" s="2" t="str">
        <f>"573.14256"</f>
        <v>573.14256</v>
      </c>
      <c r="B1379" s="1" t="s">
        <v>4777</v>
      </c>
      <c r="C1379" s="1" t="s">
        <v>3106</v>
      </c>
      <c r="D1379" s="1" t="s">
        <v>3399</v>
      </c>
      <c r="E1379" s="1" t="s">
        <v>21</v>
      </c>
      <c r="F1379" s="1" t="s">
        <v>20</v>
      </c>
      <c r="G1379" s="1" t="s">
        <v>22</v>
      </c>
      <c r="H1379" s="1" t="s">
        <v>22</v>
      </c>
      <c r="J1379" s="1" t="s">
        <v>22</v>
      </c>
      <c r="K1379" s="1" t="s">
        <v>22</v>
      </c>
      <c r="L1379" s="1" t="s">
        <v>21</v>
      </c>
      <c r="M1379" s="1" t="s">
        <v>22</v>
      </c>
      <c r="N1379" s="1" t="s">
        <v>23</v>
      </c>
      <c r="O1379" s="1" t="s">
        <v>18506</v>
      </c>
      <c r="P1379" s="1" t="s">
        <v>18506</v>
      </c>
      <c r="Q1379" s="1" t="s">
        <v>34</v>
      </c>
      <c r="R1379" s="1" t="s">
        <v>18505</v>
      </c>
      <c r="S1379" s="1" t="s">
        <v>28</v>
      </c>
      <c r="T1379" s="1" t="s">
        <v>29</v>
      </c>
      <c r="U1379" s="1" t="s">
        <v>18506</v>
      </c>
      <c r="V1379" s="1" t="s">
        <v>24</v>
      </c>
      <c r="W1379" s="1" t="s">
        <v>42</v>
      </c>
    </row>
    <row r="1380" spans="1:23" x14ac:dyDescent="0.2">
      <c r="A1380" s="2" t="str">
        <f>"573.14257"</f>
        <v>573.14257</v>
      </c>
      <c r="B1380" s="1" t="s">
        <v>4778</v>
      </c>
      <c r="C1380" s="1" t="s">
        <v>3107</v>
      </c>
      <c r="D1380" s="1" t="s">
        <v>3399</v>
      </c>
      <c r="E1380" s="1" t="s">
        <v>40</v>
      </c>
      <c r="F1380" s="1" t="s">
        <v>20</v>
      </c>
      <c r="G1380" s="1" t="s">
        <v>22</v>
      </c>
      <c r="H1380" s="1" t="s">
        <v>22</v>
      </c>
      <c r="I1380" s="1" t="s">
        <v>22</v>
      </c>
      <c r="J1380" s="1" t="s">
        <v>19</v>
      </c>
      <c r="K1380" s="1" t="s">
        <v>22</v>
      </c>
      <c r="L1380" s="1" t="s">
        <v>21</v>
      </c>
      <c r="M1380" s="1" t="s">
        <v>22</v>
      </c>
      <c r="N1380" s="1" t="s">
        <v>23</v>
      </c>
      <c r="O1380" s="1" t="s">
        <v>41</v>
      </c>
      <c r="P1380" s="1" t="s">
        <v>26</v>
      </c>
      <c r="Q1380" s="1" t="s">
        <v>34</v>
      </c>
      <c r="R1380" s="1" t="s">
        <v>26</v>
      </c>
      <c r="T1380" s="1" t="s">
        <v>39</v>
      </c>
      <c r="U1380" s="1" t="s">
        <v>24</v>
      </c>
      <c r="V1380" s="1" t="s">
        <v>24</v>
      </c>
      <c r="W1380" s="1" t="s">
        <v>30</v>
      </c>
    </row>
    <row r="1381" spans="1:23" x14ac:dyDescent="0.2">
      <c r="A1381" s="2" t="str">
        <f>"573.14258"</f>
        <v>573.14258</v>
      </c>
      <c r="B1381" s="1" t="s">
        <v>4779</v>
      </c>
      <c r="C1381" s="1" t="s">
        <v>3108</v>
      </c>
      <c r="D1381" s="1" t="s">
        <v>3399</v>
      </c>
      <c r="E1381" s="1" t="s">
        <v>40</v>
      </c>
      <c r="F1381" s="1" t="s">
        <v>20</v>
      </c>
      <c r="G1381" s="1" t="s">
        <v>22</v>
      </c>
      <c r="H1381" s="1" t="s">
        <v>22</v>
      </c>
      <c r="I1381" s="1" t="s">
        <v>22</v>
      </c>
      <c r="J1381" s="1" t="s">
        <v>19</v>
      </c>
      <c r="K1381" s="1" t="s">
        <v>22</v>
      </c>
      <c r="L1381" s="1" t="s">
        <v>21</v>
      </c>
      <c r="M1381" s="1" t="s">
        <v>22</v>
      </c>
      <c r="N1381" s="1" t="s">
        <v>23</v>
      </c>
      <c r="O1381" s="1" t="s">
        <v>41</v>
      </c>
      <c r="P1381" s="1" t="s">
        <v>26</v>
      </c>
      <c r="Q1381" s="1" t="s">
        <v>34</v>
      </c>
      <c r="R1381" s="1" t="s">
        <v>26</v>
      </c>
      <c r="S1381" s="1" t="s">
        <v>28</v>
      </c>
      <c r="T1381" s="1" t="s">
        <v>39</v>
      </c>
      <c r="U1381" s="1" t="s">
        <v>24</v>
      </c>
      <c r="V1381" s="1" t="s">
        <v>24</v>
      </c>
      <c r="W1381" s="1" t="s">
        <v>30</v>
      </c>
    </row>
    <row r="1382" spans="1:23" x14ac:dyDescent="0.2">
      <c r="A1382" s="2" t="str">
        <f>"573.14259"</f>
        <v>573.14259</v>
      </c>
      <c r="B1382" s="1" t="s">
        <v>4780</v>
      </c>
      <c r="C1382" s="1" t="s">
        <v>3109</v>
      </c>
      <c r="D1382" s="1" t="s">
        <v>3399</v>
      </c>
      <c r="E1382" s="1" t="s">
        <v>40</v>
      </c>
      <c r="F1382" s="1" t="s">
        <v>20</v>
      </c>
      <c r="G1382" s="1" t="s">
        <v>22</v>
      </c>
      <c r="H1382" s="1" t="s">
        <v>22</v>
      </c>
      <c r="I1382" s="1" t="s">
        <v>22</v>
      </c>
      <c r="J1382" s="1" t="s">
        <v>19</v>
      </c>
      <c r="K1382" s="1" t="s">
        <v>22</v>
      </c>
      <c r="L1382" s="1" t="s">
        <v>21</v>
      </c>
      <c r="M1382" s="1" t="s">
        <v>22</v>
      </c>
      <c r="N1382" s="1" t="s">
        <v>23</v>
      </c>
      <c r="O1382" s="1" t="s">
        <v>41</v>
      </c>
      <c r="P1382" s="1" t="s">
        <v>26</v>
      </c>
      <c r="Q1382" s="1" t="s">
        <v>34</v>
      </c>
      <c r="R1382" s="1" t="s">
        <v>26</v>
      </c>
      <c r="T1382" s="1" t="s">
        <v>29</v>
      </c>
      <c r="U1382" s="1" t="s">
        <v>24</v>
      </c>
      <c r="V1382" s="1" t="s">
        <v>24</v>
      </c>
      <c r="W1382" s="1" t="s">
        <v>30</v>
      </c>
    </row>
    <row r="1383" spans="1:23" x14ac:dyDescent="0.2">
      <c r="A1383" s="2" t="str">
        <f>"573.14260"</f>
        <v>573.14260</v>
      </c>
      <c r="B1383" s="1" t="s">
        <v>4781</v>
      </c>
      <c r="C1383" s="1" t="s">
        <v>3110</v>
      </c>
      <c r="D1383" s="1" t="s">
        <v>3399</v>
      </c>
      <c r="E1383" s="1" t="s">
        <v>18509</v>
      </c>
      <c r="F1383" s="1" t="s">
        <v>20</v>
      </c>
      <c r="G1383" s="1" t="s">
        <v>22</v>
      </c>
      <c r="H1383" s="1" t="s">
        <v>22</v>
      </c>
      <c r="I1383" s="1" t="s">
        <v>22</v>
      </c>
      <c r="J1383" s="1" t="s">
        <v>22</v>
      </c>
      <c r="K1383" s="1" t="s">
        <v>22</v>
      </c>
      <c r="L1383" s="1" t="s">
        <v>21</v>
      </c>
      <c r="M1383" s="1" t="s">
        <v>22</v>
      </c>
      <c r="N1383" s="1" t="s">
        <v>23</v>
      </c>
      <c r="O1383" s="1" t="s">
        <v>41</v>
      </c>
      <c r="P1383" s="1" t="s">
        <v>24</v>
      </c>
      <c r="Q1383" s="1" t="s">
        <v>34</v>
      </c>
      <c r="R1383" s="1" t="s">
        <v>18502</v>
      </c>
      <c r="T1383" s="1" t="s">
        <v>29</v>
      </c>
      <c r="U1383" s="1" t="s">
        <v>18506</v>
      </c>
      <c r="V1383" s="1" t="s">
        <v>24</v>
      </c>
      <c r="W1383" s="1" t="s">
        <v>30</v>
      </c>
    </row>
    <row r="1384" spans="1:23" x14ac:dyDescent="0.2">
      <c r="A1384" s="2" t="str">
        <f>"573.14261"</f>
        <v>573.14261</v>
      </c>
      <c r="B1384" s="1" t="s">
        <v>4782</v>
      </c>
      <c r="C1384" s="1" t="s">
        <v>3111</v>
      </c>
      <c r="D1384" s="1" t="s">
        <v>3399</v>
      </c>
      <c r="E1384" s="1" t="s">
        <v>18509</v>
      </c>
      <c r="F1384" s="1" t="s">
        <v>20</v>
      </c>
      <c r="G1384" s="1" t="s">
        <v>22</v>
      </c>
      <c r="H1384" s="1" t="s">
        <v>22</v>
      </c>
      <c r="I1384" s="1" t="s">
        <v>18506</v>
      </c>
      <c r="J1384" s="1" t="s">
        <v>18502</v>
      </c>
      <c r="K1384" s="1" t="s">
        <v>22</v>
      </c>
      <c r="L1384" s="1" t="s">
        <v>18509</v>
      </c>
      <c r="M1384" s="1" t="s">
        <v>22</v>
      </c>
      <c r="N1384" s="1" t="s">
        <v>23</v>
      </c>
      <c r="O1384" s="1" t="s">
        <v>18506</v>
      </c>
      <c r="P1384" s="1" t="s">
        <v>26</v>
      </c>
      <c r="Q1384" s="1" t="s">
        <v>34</v>
      </c>
      <c r="R1384" s="1" t="s">
        <v>26</v>
      </c>
      <c r="S1384" s="1" t="s">
        <v>28</v>
      </c>
      <c r="T1384" s="1" t="s">
        <v>29</v>
      </c>
      <c r="U1384" s="1" t="s">
        <v>18506</v>
      </c>
      <c r="V1384" s="1" t="s">
        <v>24</v>
      </c>
      <c r="W1384" s="1" t="s">
        <v>30</v>
      </c>
    </row>
    <row r="1385" spans="1:23" x14ac:dyDescent="0.2">
      <c r="A1385" s="2" t="str">
        <f>"573.14262"</f>
        <v>573.14262</v>
      </c>
      <c r="B1385" s="1" t="s">
        <v>4783</v>
      </c>
      <c r="C1385" s="1" t="s">
        <v>3112</v>
      </c>
      <c r="D1385" s="1" t="s">
        <v>3399</v>
      </c>
      <c r="E1385" s="1" t="s">
        <v>40</v>
      </c>
      <c r="F1385" s="1" t="s">
        <v>20</v>
      </c>
      <c r="G1385" s="1" t="s">
        <v>22</v>
      </c>
      <c r="H1385" s="1" t="s">
        <v>22</v>
      </c>
      <c r="I1385" s="1" t="s">
        <v>22</v>
      </c>
      <c r="J1385" s="1" t="s">
        <v>22</v>
      </c>
      <c r="K1385" s="1" t="s">
        <v>22</v>
      </c>
      <c r="L1385" s="1" t="s">
        <v>21</v>
      </c>
      <c r="M1385" s="1" t="s">
        <v>22</v>
      </c>
      <c r="N1385" s="1" t="s">
        <v>23</v>
      </c>
      <c r="O1385" s="1" t="s">
        <v>24</v>
      </c>
      <c r="P1385" s="1" t="s">
        <v>26</v>
      </c>
      <c r="Q1385" s="1" t="s">
        <v>34</v>
      </c>
      <c r="R1385" s="1" t="s">
        <v>18505</v>
      </c>
      <c r="T1385" s="1" t="s">
        <v>29</v>
      </c>
      <c r="U1385" s="1" t="s">
        <v>24</v>
      </c>
      <c r="V1385" s="1" t="s">
        <v>41</v>
      </c>
      <c r="W1385" s="1" t="s">
        <v>30</v>
      </c>
    </row>
    <row r="1386" spans="1:23" x14ac:dyDescent="0.2">
      <c r="A1386" s="2" t="str">
        <f>"573.14263"</f>
        <v>573.14263</v>
      </c>
      <c r="B1386" s="1" t="s">
        <v>4784</v>
      </c>
      <c r="C1386" s="1" t="s">
        <v>3113</v>
      </c>
      <c r="D1386" s="1" t="s">
        <v>3399</v>
      </c>
      <c r="E1386" s="1" t="s">
        <v>21</v>
      </c>
      <c r="F1386" s="1" t="s">
        <v>20</v>
      </c>
      <c r="G1386" s="1" t="s">
        <v>22</v>
      </c>
      <c r="H1386" s="1" t="s">
        <v>22</v>
      </c>
      <c r="I1386" s="1" t="s">
        <v>18510</v>
      </c>
      <c r="J1386" s="1" t="s">
        <v>22</v>
      </c>
      <c r="K1386" s="1" t="s">
        <v>22</v>
      </c>
      <c r="L1386" s="1" t="s">
        <v>21</v>
      </c>
      <c r="M1386" s="1" t="s">
        <v>22</v>
      </c>
      <c r="N1386" s="1" t="s">
        <v>23</v>
      </c>
      <c r="O1386" s="1" t="s">
        <v>18506</v>
      </c>
      <c r="P1386" s="1" t="s">
        <v>18502</v>
      </c>
      <c r="Q1386" s="1" t="s">
        <v>34</v>
      </c>
      <c r="R1386" s="1" t="s">
        <v>18502</v>
      </c>
      <c r="S1386" s="1" t="s">
        <v>28</v>
      </c>
      <c r="T1386" s="1" t="s">
        <v>29</v>
      </c>
      <c r="U1386" s="1" t="s">
        <v>18506</v>
      </c>
      <c r="V1386" s="1" t="s">
        <v>24</v>
      </c>
      <c r="W1386" s="1" t="s">
        <v>30</v>
      </c>
    </row>
    <row r="1387" spans="1:23" x14ac:dyDescent="0.2">
      <c r="A1387" s="2" t="str">
        <f>"573.14264"</f>
        <v>573.14264</v>
      </c>
      <c r="B1387" s="1" t="s">
        <v>4785</v>
      </c>
      <c r="C1387" s="1" t="s">
        <v>3114</v>
      </c>
      <c r="D1387" s="1" t="s">
        <v>3399</v>
      </c>
      <c r="E1387" s="1" t="s">
        <v>40</v>
      </c>
      <c r="F1387" s="1" t="s">
        <v>20</v>
      </c>
      <c r="G1387" s="1" t="s">
        <v>22</v>
      </c>
      <c r="H1387" s="1" t="s">
        <v>22</v>
      </c>
      <c r="I1387" s="1" t="s">
        <v>26</v>
      </c>
      <c r="J1387" s="1" t="s">
        <v>22</v>
      </c>
      <c r="K1387" s="1" t="s">
        <v>22</v>
      </c>
      <c r="L1387" s="1" t="s">
        <v>21</v>
      </c>
      <c r="M1387" s="1" t="s">
        <v>22</v>
      </c>
      <c r="N1387" s="1" t="s">
        <v>23</v>
      </c>
      <c r="O1387" s="1" t="s">
        <v>24</v>
      </c>
      <c r="P1387" s="1" t="s">
        <v>24</v>
      </c>
      <c r="Q1387" s="1" t="s">
        <v>34</v>
      </c>
      <c r="R1387" s="1" t="s">
        <v>24</v>
      </c>
      <c r="T1387" s="1" t="s">
        <v>29</v>
      </c>
      <c r="U1387" s="1" t="s">
        <v>18506</v>
      </c>
      <c r="V1387" s="1" t="s">
        <v>18502</v>
      </c>
      <c r="W1387" s="1" t="s">
        <v>30</v>
      </c>
    </row>
    <row r="1388" spans="1:23" x14ac:dyDescent="0.2">
      <c r="A1388" s="2" t="str">
        <f>"573.14265"</f>
        <v>573.14265</v>
      </c>
      <c r="B1388" s="1" t="s">
        <v>4786</v>
      </c>
      <c r="C1388" s="1" t="s">
        <v>3115</v>
      </c>
      <c r="D1388" s="1" t="s">
        <v>3399</v>
      </c>
      <c r="E1388" s="1" t="s">
        <v>18509</v>
      </c>
      <c r="F1388" s="1" t="s">
        <v>20</v>
      </c>
      <c r="G1388" s="1" t="s">
        <v>41</v>
      </c>
      <c r="H1388" s="1" t="s">
        <v>18502</v>
      </c>
      <c r="I1388" s="1" t="s">
        <v>18506</v>
      </c>
      <c r="J1388" s="1" t="s">
        <v>19</v>
      </c>
      <c r="K1388" s="1" t="s">
        <v>31</v>
      </c>
      <c r="L1388" s="1" t="s">
        <v>41</v>
      </c>
      <c r="M1388" s="1" t="s">
        <v>18510</v>
      </c>
      <c r="N1388" s="1" t="s">
        <v>23</v>
      </c>
      <c r="O1388" s="1" t="s">
        <v>24</v>
      </c>
      <c r="P1388" s="1" t="s">
        <v>26</v>
      </c>
      <c r="Q1388" s="1" t="s">
        <v>34</v>
      </c>
      <c r="R1388" s="1" t="s">
        <v>26</v>
      </c>
      <c r="T1388" s="1" t="s">
        <v>29</v>
      </c>
      <c r="U1388" s="1" t="s">
        <v>41</v>
      </c>
      <c r="V1388" s="1" t="s">
        <v>24</v>
      </c>
      <c r="W1388" s="1" t="s">
        <v>30</v>
      </c>
    </row>
    <row r="1389" spans="1:23" x14ac:dyDescent="0.2">
      <c r="A1389" s="2" t="str">
        <f>"573.14266"</f>
        <v>573.14266</v>
      </c>
      <c r="B1389" s="1" t="s">
        <v>4787</v>
      </c>
      <c r="C1389" s="1" t="s">
        <v>3116</v>
      </c>
      <c r="D1389" s="1" t="s">
        <v>3399</v>
      </c>
      <c r="E1389" s="1" t="s">
        <v>21</v>
      </c>
      <c r="F1389" s="1" t="s">
        <v>20</v>
      </c>
      <c r="G1389" s="1" t="s">
        <v>22</v>
      </c>
      <c r="H1389" s="1" t="s">
        <v>22</v>
      </c>
      <c r="I1389" s="1" t="s">
        <v>22</v>
      </c>
      <c r="J1389" s="1" t="s">
        <v>22</v>
      </c>
      <c r="K1389" s="1" t="s">
        <v>22</v>
      </c>
      <c r="L1389" s="1" t="s">
        <v>21</v>
      </c>
      <c r="M1389" s="1" t="s">
        <v>22</v>
      </c>
      <c r="N1389" s="1" t="s">
        <v>23</v>
      </c>
      <c r="O1389" s="1" t="s">
        <v>18506</v>
      </c>
      <c r="P1389" s="1" t="s">
        <v>24</v>
      </c>
      <c r="Q1389" s="1" t="s">
        <v>34</v>
      </c>
      <c r="R1389" s="1" t="s">
        <v>24</v>
      </c>
      <c r="T1389" s="1" t="s">
        <v>29</v>
      </c>
      <c r="U1389" s="1" t="s">
        <v>18502</v>
      </c>
      <c r="V1389" s="1" t="s">
        <v>24</v>
      </c>
      <c r="W1389" s="1" t="s">
        <v>30</v>
      </c>
    </row>
    <row r="1390" spans="1:23" x14ac:dyDescent="0.2">
      <c r="A1390" s="2" t="str">
        <f>"573.14267"</f>
        <v>573.14267</v>
      </c>
      <c r="B1390" s="1" t="s">
        <v>4788</v>
      </c>
      <c r="C1390" s="1" t="s">
        <v>3117</v>
      </c>
      <c r="D1390" s="1" t="s">
        <v>3399</v>
      </c>
      <c r="E1390" s="1" t="s">
        <v>40</v>
      </c>
      <c r="F1390" s="1" t="s">
        <v>20</v>
      </c>
      <c r="G1390" s="1" t="s">
        <v>22</v>
      </c>
      <c r="H1390" s="1" t="s">
        <v>22</v>
      </c>
      <c r="I1390" s="1" t="s">
        <v>18506</v>
      </c>
      <c r="J1390" s="1" t="s">
        <v>18502</v>
      </c>
      <c r="K1390" s="1" t="s">
        <v>22</v>
      </c>
      <c r="L1390" s="1" t="s">
        <v>21</v>
      </c>
      <c r="M1390" s="1" t="s">
        <v>22</v>
      </c>
      <c r="N1390" s="1" t="s">
        <v>23</v>
      </c>
      <c r="O1390" s="1" t="s">
        <v>24</v>
      </c>
      <c r="P1390" s="1" t="s">
        <v>26</v>
      </c>
      <c r="Q1390" s="1" t="s">
        <v>34</v>
      </c>
      <c r="R1390" s="1" t="s">
        <v>26</v>
      </c>
      <c r="T1390" s="1" t="s">
        <v>38</v>
      </c>
      <c r="U1390" s="1" t="s">
        <v>24</v>
      </c>
      <c r="V1390" s="1" t="s">
        <v>24</v>
      </c>
      <c r="W1390" s="1" t="s">
        <v>30</v>
      </c>
    </row>
    <row r="1391" spans="1:23" x14ac:dyDescent="0.2">
      <c r="A1391" s="2" t="str">
        <f>"573.14268"</f>
        <v>573.14268</v>
      </c>
      <c r="B1391" s="1" t="s">
        <v>4789</v>
      </c>
      <c r="C1391" s="1" t="s">
        <v>3118</v>
      </c>
      <c r="D1391" s="1" t="s">
        <v>3399</v>
      </c>
      <c r="E1391" s="1" t="s">
        <v>40</v>
      </c>
      <c r="F1391" s="1" t="s">
        <v>20</v>
      </c>
      <c r="G1391" s="1" t="s">
        <v>22</v>
      </c>
      <c r="H1391" s="1" t="s">
        <v>22</v>
      </c>
      <c r="I1391" s="1" t="s">
        <v>26</v>
      </c>
      <c r="J1391" s="1" t="s">
        <v>22</v>
      </c>
      <c r="K1391" s="1" t="s">
        <v>22</v>
      </c>
      <c r="L1391" s="1" t="s">
        <v>21</v>
      </c>
      <c r="M1391" s="1" t="s">
        <v>22</v>
      </c>
      <c r="N1391" s="1" t="s">
        <v>23</v>
      </c>
      <c r="O1391" s="1" t="s">
        <v>24</v>
      </c>
      <c r="P1391" s="1" t="s">
        <v>24</v>
      </c>
      <c r="Q1391" s="1" t="s">
        <v>34</v>
      </c>
      <c r="R1391" s="1" t="s">
        <v>24</v>
      </c>
      <c r="S1391" s="1" t="s">
        <v>28</v>
      </c>
      <c r="T1391" s="1" t="s">
        <v>29</v>
      </c>
      <c r="U1391" s="1" t="s">
        <v>24</v>
      </c>
      <c r="V1391" s="1" t="s">
        <v>41</v>
      </c>
      <c r="W1391" s="1" t="s">
        <v>30</v>
      </c>
    </row>
    <row r="1392" spans="1:23" x14ac:dyDescent="0.2">
      <c r="A1392" s="2" t="str">
        <f>"573.14269"</f>
        <v>573.14269</v>
      </c>
      <c r="B1392" s="1" t="s">
        <v>4790</v>
      </c>
      <c r="C1392" s="1" t="s">
        <v>3119</v>
      </c>
      <c r="D1392" s="1" t="s">
        <v>3399</v>
      </c>
      <c r="E1392" s="1" t="s">
        <v>21</v>
      </c>
      <c r="F1392" s="1" t="s">
        <v>20</v>
      </c>
      <c r="G1392" s="1" t="s">
        <v>22</v>
      </c>
      <c r="H1392" s="1" t="s">
        <v>22</v>
      </c>
      <c r="I1392" s="1" t="s">
        <v>22</v>
      </c>
      <c r="J1392" s="1" t="s">
        <v>22</v>
      </c>
      <c r="K1392" s="1" t="s">
        <v>22</v>
      </c>
      <c r="L1392" s="1" t="s">
        <v>21</v>
      </c>
      <c r="M1392" s="1" t="s">
        <v>22</v>
      </c>
      <c r="N1392" s="1" t="s">
        <v>23</v>
      </c>
      <c r="O1392" s="1" t="s">
        <v>18506</v>
      </c>
      <c r="P1392" s="1" t="s">
        <v>18502</v>
      </c>
      <c r="Q1392" s="1" t="s">
        <v>34</v>
      </c>
      <c r="R1392" s="1" t="s">
        <v>18506</v>
      </c>
      <c r="S1392" s="1" t="s">
        <v>28</v>
      </c>
      <c r="T1392" s="1" t="s">
        <v>29</v>
      </c>
      <c r="U1392" s="1" t="s">
        <v>18506</v>
      </c>
      <c r="V1392" s="1" t="s">
        <v>24</v>
      </c>
      <c r="W1392" s="1" t="s">
        <v>30</v>
      </c>
    </row>
    <row r="1393" spans="1:23" x14ac:dyDescent="0.2">
      <c r="A1393" s="2" t="str">
        <f>"573.14270"</f>
        <v>573.14270</v>
      </c>
      <c r="B1393" s="1" t="s">
        <v>4791</v>
      </c>
      <c r="C1393" s="1" t="s">
        <v>3120</v>
      </c>
      <c r="D1393" s="1" t="s">
        <v>3399</v>
      </c>
      <c r="E1393" s="1" t="s">
        <v>40</v>
      </c>
      <c r="F1393" s="1" t="s">
        <v>20</v>
      </c>
      <c r="G1393" s="1" t="s">
        <v>22</v>
      </c>
      <c r="H1393" s="1" t="s">
        <v>22</v>
      </c>
      <c r="I1393" s="1" t="s">
        <v>18510</v>
      </c>
      <c r="J1393" s="1" t="s">
        <v>18502</v>
      </c>
      <c r="K1393" s="1" t="s">
        <v>22</v>
      </c>
      <c r="L1393" s="1" t="s">
        <v>21</v>
      </c>
      <c r="M1393" s="1" t="s">
        <v>22</v>
      </c>
      <c r="N1393" s="1" t="s">
        <v>23</v>
      </c>
      <c r="O1393" s="1" t="s">
        <v>41</v>
      </c>
      <c r="P1393" s="1" t="s">
        <v>26</v>
      </c>
      <c r="Q1393" s="1" t="s">
        <v>34</v>
      </c>
      <c r="R1393" s="1" t="s">
        <v>26</v>
      </c>
      <c r="T1393" s="1" t="s">
        <v>39</v>
      </c>
      <c r="U1393" s="1" t="s">
        <v>18506</v>
      </c>
      <c r="V1393" s="1" t="s">
        <v>41</v>
      </c>
      <c r="W1393" s="1" t="s">
        <v>42</v>
      </c>
    </row>
    <row r="1394" spans="1:23" x14ac:dyDescent="0.2">
      <c r="A1394" s="2" t="str">
        <f>"573.14271"</f>
        <v>573.14271</v>
      </c>
      <c r="B1394" s="1" t="s">
        <v>4792</v>
      </c>
      <c r="C1394" s="1" t="s">
        <v>3121</v>
      </c>
      <c r="D1394" s="1" t="s">
        <v>3399</v>
      </c>
      <c r="E1394" s="1" t="s">
        <v>40</v>
      </c>
      <c r="F1394" s="1" t="s">
        <v>20</v>
      </c>
      <c r="G1394" s="1" t="s">
        <v>18510</v>
      </c>
      <c r="H1394" s="1" t="s">
        <v>22</v>
      </c>
      <c r="J1394" s="1" t="s">
        <v>19</v>
      </c>
      <c r="K1394" s="1" t="s">
        <v>22</v>
      </c>
      <c r="L1394" s="1" t="s">
        <v>21</v>
      </c>
      <c r="M1394" s="1" t="s">
        <v>22</v>
      </c>
      <c r="N1394" s="1" t="s">
        <v>23</v>
      </c>
      <c r="O1394" s="1" t="s">
        <v>41</v>
      </c>
      <c r="P1394" s="1" t="s">
        <v>26</v>
      </c>
      <c r="Q1394" s="1" t="s">
        <v>34</v>
      </c>
      <c r="R1394" s="1" t="s">
        <v>26</v>
      </c>
      <c r="S1394" s="1" t="s">
        <v>28</v>
      </c>
      <c r="T1394" s="1" t="s">
        <v>18515</v>
      </c>
      <c r="U1394" s="1" t="s">
        <v>24</v>
      </c>
      <c r="V1394" s="1" t="s">
        <v>18502</v>
      </c>
      <c r="W1394" s="1" t="s">
        <v>30</v>
      </c>
    </row>
    <row r="1395" spans="1:23" x14ac:dyDescent="0.2">
      <c r="A1395" s="2" t="str">
        <f>"573.14272"</f>
        <v>573.14272</v>
      </c>
      <c r="B1395" s="1" t="s">
        <v>4793</v>
      </c>
      <c r="C1395" s="1" t="s">
        <v>3122</v>
      </c>
      <c r="D1395" s="1" t="s">
        <v>3399</v>
      </c>
      <c r="E1395" s="1" t="s">
        <v>40</v>
      </c>
      <c r="F1395" s="1" t="s">
        <v>36</v>
      </c>
      <c r="G1395" s="1" t="s">
        <v>41</v>
      </c>
      <c r="H1395" s="1" t="s">
        <v>18506</v>
      </c>
      <c r="I1395" s="1" t="s">
        <v>26</v>
      </c>
      <c r="J1395" s="1" t="s">
        <v>22</v>
      </c>
      <c r="K1395" s="1" t="s">
        <v>18507</v>
      </c>
      <c r="L1395" s="1" t="s">
        <v>41</v>
      </c>
      <c r="M1395" s="1" t="s">
        <v>22</v>
      </c>
      <c r="N1395" s="1" t="s">
        <v>23</v>
      </c>
      <c r="O1395" s="1" t="s">
        <v>24</v>
      </c>
      <c r="P1395" s="1" t="s">
        <v>26</v>
      </c>
      <c r="Q1395" s="1" t="s">
        <v>34</v>
      </c>
      <c r="R1395" s="1" t="s">
        <v>26</v>
      </c>
      <c r="S1395" s="1" t="s">
        <v>28</v>
      </c>
      <c r="T1395" s="1" t="s">
        <v>37</v>
      </c>
      <c r="U1395" s="1" t="s">
        <v>24</v>
      </c>
      <c r="V1395" s="1" t="s">
        <v>18502</v>
      </c>
      <c r="W1395" s="1" t="s">
        <v>30</v>
      </c>
    </row>
    <row r="1396" spans="1:23" x14ac:dyDescent="0.2">
      <c r="A1396" s="2" t="str">
        <f>"573.14273"</f>
        <v>573.14273</v>
      </c>
      <c r="B1396" s="1" t="s">
        <v>4794</v>
      </c>
      <c r="C1396" s="1" t="s">
        <v>3123</v>
      </c>
      <c r="D1396" s="1" t="s">
        <v>3399</v>
      </c>
      <c r="E1396" s="1" t="s">
        <v>40</v>
      </c>
      <c r="F1396" s="1" t="s">
        <v>20</v>
      </c>
      <c r="G1396" s="1" t="s">
        <v>22</v>
      </c>
      <c r="H1396" s="1" t="s">
        <v>22</v>
      </c>
      <c r="I1396" s="1" t="s">
        <v>22</v>
      </c>
      <c r="J1396" s="1" t="s">
        <v>22</v>
      </c>
      <c r="K1396" s="1" t="s">
        <v>22</v>
      </c>
      <c r="L1396" s="1" t="s">
        <v>21</v>
      </c>
      <c r="M1396" s="1" t="s">
        <v>22</v>
      </c>
      <c r="N1396" s="1" t="s">
        <v>23</v>
      </c>
      <c r="O1396" s="1" t="s">
        <v>24</v>
      </c>
      <c r="P1396" s="1" t="s">
        <v>26</v>
      </c>
      <c r="Q1396" s="1" t="s">
        <v>34</v>
      </c>
      <c r="R1396" s="1" t="s">
        <v>26</v>
      </c>
      <c r="S1396" s="1" t="s">
        <v>28</v>
      </c>
      <c r="T1396" s="1" t="s">
        <v>29</v>
      </c>
      <c r="U1396" s="1" t="s">
        <v>24</v>
      </c>
      <c r="V1396" s="1" t="s">
        <v>24</v>
      </c>
      <c r="W1396" s="1" t="s">
        <v>30</v>
      </c>
    </row>
    <row r="1397" spans="1:23" x14ac:dyDescent="0.2">
      <c r="A1397" s="2" t="str">
        <f>"573.14274"</f>
        <v>573.14274</v>
      </c>
      <c r="B1397" s="1" t="s">
        <v>4795</v>
      </c>
      <c r="C1397" s="1" t="s">
        <v>3124</v>
      </c>
      <c r="D1397" s="1" t="s">
        <v>3399</v>
      </c>
      <c r="E1397" s="1" t="s">
        <v>40</v>
      </c>
      <c r="F1397" s="1" t="s">
        <v>20</v>
      </c>
      <c r="G1397" s="1" t="s">
        <v>22</v>
      </c>
      <c r="H1397" s="1" t="s">
        <v>22</v>
      </c>
      <c r="I1397" s="1" t="s">
        <v>18506</v>
      </c>
      <c r="J1397" s="1" t="s">
        <v>22</v>
      </c>
      <c r="K1397" s="1" t="s">
        <v>22</v>
      </c>
      <c r="L1397" s="1" t="s">
        <v>21</v>
      </c>
      <c r="M1397" s="1" t="s">
        <v>22</v>
      </c>
      <c r="N1397" s="1" t="s">
        <v>23</v>
      </c>
      <c r="O1397" s="1" t="s">
        <v>24</v>
      </c>
      <c r="P1397" s="1" t="s">
        <v>26</v>
      </c>
      <c r="Q1397" s="1" t="s">
        <v>34</v>
      </c>
      <c r="R1397" s="1" t="s">
        <v>26</v>
      </c>
      <c r="S1397" s="1" t="s">
        <v>28</v>
      </c>
      <c r="T1397" s="1" t="s">
        <v>29</v>
      </c>
      <c r="U1397" s="1" t="s">
        <v>24</v>
      </c>
      <c r="V1397" s="1" t="s">
        <v>41</v>
      </c>
      <c r="W1397" s="1" t="s">
        <v>30</v>
      </c>
    </row>
    <row r="1398" spans="1:23" x14ac:dyDescent="0.2">
      <c r="A1398" s="2" t="str">
        <f>"573.14275"</f>
        <v>573.14275</v>
      </c>
      <c r="B1398" s="1" t="s">
        <v>4796</v>
      </c>
      <c r="C1398" s="1" t="s">
        <v>3125</v>
      </c>
      <c r="D1398" s="1" t="s">
        <v>3399</v>
      </c>
      <c r="E1398" s="1" t="s">
        <v>40</v>
      </c>
      <c r="F1398" s="1" t="s">
        <v>20</v>
      </c>
      <c r="G1398" s="1" t="s">
        <v>22</v>
      </c>
      <c r="H1398" s="1" t="s">
        <v>22</v>
      </c>
      <c r="I1398" s="1" t="s">
        <v>22</v>
      </c>
      <c r="J1398" s="1" t="s">
        <v>22</v>
      </c>
      <c r="K1398" s="1" t="s">
        <v>22</v>
      </c>
      <c r="L1398" s="1" t="s">
        <v>21</v>
      </c>
      <c r="M1398" s="1" t="s">
        <v>22</v>
      </c>
      <c r="N1398" s="1" t="s">
        <v>23</v>
      </c>
      <c r="O1398" s="1" t="s">
        <v>41</v>
      </c>
      <c r="P1398" s="1" t="s">
        <v>26</v>
      </c>
      <c r="Q1398" s="1" t="s">
        <v>34</v>
      </c>
      <c r="R1398" s="1" t="s">
        <v>26</v>
      </c>
      <c r="S1398" s="1" t="s">
        <v>28</v>
      </c>
      <c r="T1398" s="1" t="s">
        <v>29</v>
      </c>
      <c r="U1398" s="1" t="s">
        <v>24</v>
      </c>
      <c r="V1398" s="1" t="s">
        <v>41</v>
      </c>
      <c r="W1398" s="1" t="s">
        <v>30</v>
      </c>
    </row>
    <row r="1399" spans="1:23" x14ac:dyDescent="0.2">
      <c r="A1399" s="2" t="str">
        <f>"573.14276"</f>
        <v>573.14276</v>
      </c>
      <c r="B1399" s="1" t="s">
        <v>4797</v>
      </c>
      <c r="C1399" s="1" t="s">
        <v>3126</v>
      </c>
      <c r="D1399" s="1" t="s">
        <v>3399</v>
      </c>
      <c r="E1399" s="1" t="s">
        <v>21</v>
      </c>
      <c r="F1399" s="1" t="s">
        <v>20</v>
      </c>
      <c r="G1399" s="1" t="s">
        <v>18510</v>
      </c>
      <c r="H1399" s="1" t="s">
        <v>22</v>
      </c>
      <c r="I1399" s="1" t="s">
        <v>26</v>
      </c>
      <c r="J1399" s="1" t="s">
        <v>22</v>
      </c>
      <c r="K1399" s="1" t="s">
        <v>22</v>
      </c>
      <c r="L1399" s="1" t="s">
        <v>21</v>
      </c>
      <c r="M1399" s="1" t="s">
        <v>22</v>
      </c>
      <c r="N1399" s="1" t="s">
        <v>23</v>
      </c>
      <c r="O1399" s="1" t="s">
        <v>18506</v>
      </c>
      <c r="P1399" s="1" t="s">
        <v>24</v>
      </c>
      <c r="Q1399" s="1" t="s">
        <v>34</v>
      </c>
      <c r="R1399" s="1" t="s">
        <v>24</v>
      </c>
      <c r="S1399" s="1" t="s">
        <v>28</v>
      </c>
      <c r="T1399" s="1" t="s">
        <v>29</v>
      </c>
      <c r="U1399" s="1" t="s">
        <v>18506</v>
      </c>
      <c r="V1399" s="1" t="s">
        <v>24</v>
      </c>
      <c r="W1399" s="1" t="s">
        <v>30</v>
      </c>
    </row>
    <row r="1400" spans="1:23" x14ac:dyDescent="0.2">
      <c r="A1400" s="2" t="str">
        <f>"573.14277"</f>
        <v>573.14277</v>
      </c>
      <c r="B1400" s="1" t="s">
        <v>4798</v>
      </c>
      <c r="C1400" s="1" t="s">
        <v>3127</v>
      </c>
      <c r="D1400" s="1" t="s">
        <v>3399</v>
      </c>
      <c r="E1400" s="1" t="s">
        <v>40</v>
      </c>
      <c r="F1400" s="1" t="s">
        <v>20</v>
      </c>
      <c r="G1400" s="1" t="s">
        <v>18510</v>
      </c>
      <c r="H1400" s="1" t="s">
        <v>22</v>
      </c>
      <c r="I1400" s="1" t="s">
        <v>22</v>
      </c>
      <c r="J1400" s="1" t="s">
        <v>19</v>
      </c>
      <c r="K1400" s="1" t="s">
        <v>18502</v>
      </c>
      <c r="L1400" s="1" t="s">
        <v>21</v>
      </c>
      <c r="M1400" s="1" t="s">
        <v>22</v>
      </c>
      <c r="N1400" s="1" t="s">
        <v>18505</v>
      </c>
      <c r="O1400" s="1" t="s">
        <v>24</v>
      </c>
      <c r="P1400" s="1" t="s">
        <v>26</v>
      </c>
      <c r="Q1400" s="1" t="s">
        <v>26</v>
      </c>
      <c r="R1400" s="1" t="s">
        <v>26</v>
      </c>
      <c r="S1400" s="1" t="s">
        <v>18508</v>
      </c>
      <c r="T1400" s="1" t="s">
        <v>37</v>
      </c>
      <c r="U1400" s="1" t="s">
        <v>24</v>
      </c>
      <c r="V1400" s="1" t="s">
        <v>18506</v>
      </c>
      <c r="W1400" s="1" t="s">
        <v>30</v>
      </c>
    </row>
    <row r="1401" spans="1:23" x14ac:dyDescent="0.2">
      <c r="A1401" s="2" t="str">
        <f>"573.14278"</f>
        <v>573.14278</v>
      </c>
      <c r="B1401" s="1" t="s">
        <v>4799</v>
      </c>
      <c r="C1401" s="1" t="s">
        <v>3128</v>
      </c>
      <c r="D1401" s="1" t="s">
        <v>3399</v>
      </c>
      <c r="E1401" s="1" t="s">
        <v>40</v>
      </c>
      <c r="F1401" s="1" t="s">
        <v>20</v>
      </c>
      <c r="G1401" s="1" t="s">
        <v>22</v>
      </c>
      <c r="H1401" s="1" t="s">
        <v>22</v>
      </c>
      <c r="I1401" s="1" t="s">
        <v>22</v>
      </c>
      <c r="J1401" s="1" t="s">
        <v>22</v>
      </c>
      <c r="K1401" s="1" t="s">
        <v>22</v>
      </c>
      <c r="L1401" s="1" t="s">
        <v>21</v>
      </c>
      <c r="M1401" s="1" t="s">
        <v>22</v>
      </c>
      <c r="N1401" s="1" t="s">
        <v>23</v>
      </c>
      <c r="O1401" s="1" t="s">
        <v>24</v>
      </c>
      <c r="P1401" s="1" t="s">
        <v>26</v>
      </c>
      <c r="Q1401" s="1" t="s">
        <v>34</v>
      </c>
      <c r="R1401" s="1" t="s">
        <v>26</v>
      </c>
      <c r="S1401" s="1" t="s">
        <v>28</v>
      </c>
      <c r="T1401" s="1" t="s">
        <v>29</v>
      </c>
      <c r="U1401" s="1" t="s">
        <v>24</v>
      </c>
      <c r="V1401" s="1" t="s">
        <v>24</v>
      </c>
      <c r="W1401" s="1" t="s">
        <v>30</v>
      </c>
    </row>
    <row r="1402" spans="1:23" x14ac:dyDescent="0.2">
      <c r="A1402" s="2" t="str">
        <f>"573.14279"</f>
        <v>573.14279</v>
      </c>
      <c r="B1402" s="1" t="s">
        <v>4800</v>
      </c>
      <c r="C1402" s="1" t="s">
        <v>3129</v>
      </c>
      <c r="D1402" s="1" t="s">
        <v>3399</v>
      </c>
      <c r="E1402" s="1" t="s">
        <v>40</v>
      </c>
      <c r="F1402" s="1" t="s">
        <v>20</v>
      </c>
      <c r="G1402" s="1" t="s">
        <v>22</v>
      </c>
      <c r="H1402" s="1" t="s">
        <v>22</v>
      </c>
      <c r="I1402" s="1" t="s">
        <v>22</v>
      </c>
      <c r="J1402" s="1" t="s">
        <v>18502</v>
      </c>
      <c r="K1402" s="1" t="s">
        <v>22</v>
      </c>
      <c r="L1402" s="1" t="s">
        <v>21</v>
      </c>
      <c r="M1402" s="1" t="s">
        <v>22</v>
      </c>
      <c r="N1402" s="1" t="s">
        <v>23</v>
      </c>
      <c r="O1402" s="1" t="s">
        <v>24</v>
      </c>
      <c r="P1402" s="1" t="s">
        <v>26</v>
      </c>
      <c r="Q1402" s="1" t="s">
        <v>34</v>
      </c>
      <c r="R1402" s="1" t="s">
        <v>26</v>
      </c>
      <c r="S1402" s="1" t="s">
        <v>28</v>
      </c>
      <c r="T1402" s="1" t="s">
        <v>38</v>
      </c>
      <c r="U1402" s="1" t="s">
        <v>24</v>
      </c>
      <c r="V1402" s="1" t="s">
        <v>24</v>
      </c>
      <c r="W1402" s="1" t="s">
        <v>30</v>
      </c>
    </row>
    <row r="1403" spans="1:23" x14ac:dyDescent="0.2">
      <c r="A1403" s="2" t="str">
        <f>"573.14280"</f>
        <v>573.14280</v>
      </c>
      <c r="B1403" s="1" t="s">
        <v>4801</v>
      </c>
      <c r="C1403" s="1" t="s">
        <v>3130</v>
      </c>
      <c r="D1403" s="1" t="s">
        <v>3399</v>
      </c>
      <c r="E1403" s="1" t="s">
        <v>40</v>
      </c>
      <c r="F1403" s="1" t="s">
        <v>20</v>
      </c>
      <c r="G1403" s="1" t="s">
        <v>22</v>
      </c>
      <c r="H1403" s="1" t="s">
        <v>22</v>
      </c>
      <c r="I1403" s="1" t="s">
        <v>18510</v>
      </c>
      <c r="J1403" s="1" t="s">
        <v>22</v>
      </c>
      <c r="K1403" s="1" t="s">
        <v>22</v>
      </c>
      <c r="L1403" s="1" t="s">
        <v>21</v>
      </c>
      <c r="M1403" s="1" t="s">
        <v>22</v>
      </c>
      <c r="N1403" s="1" t="s">
        <v>23</v>
      </c>
      <c r="O1403" s="1" t="s">
        <v>41</v>
      </c>
      <c r="P1403" s="1" t="s">
        <v>18506</v>
      </c>
      <c r="Q1403" s="1" t="s">
        <v>34</v>
      </c>
      <c r="R1403" s="1" t="s">
        <v>18506</v>
      </c>
      <c r="S1403" s="1" t="s">
        <v>28</v>
      </c>
      <c r="T1403" s="1" t="s">
        <v>29</v>
      </c>
      <c r="U1403" s="1" t="s">
        <v>24</v>
      </c>
      <c r="V1403" s="1" t="s">
        <v>24</v>
      </c>
      <c r="W1403" s="1" t="s">
        <v>30</v>
      </c>
    </row>
    <row r="1404" spans="1:23" x14ac:dyDescent="0.2">
      <c r="A1404" s="2" t="str">
        <f>"573.14281"</f>
        <v>573.14281</v>
      </c>
      <c r="B1404" s="1" t="s">
        <v>4802</v>
      </c>
      <c r="C1404" s="1" t="s">
        <v>3131</v>
      </c>
      <c r="D1404" s="1" t="s">
        <v>3399</v>
      </c>
      <c r="E1404" s="1" t="s">
        <v>18509</v>
      </c>
      <c r="F1404" s="1" t="s">
        <v>20</v>
      </c>
      <c r="G1404" s="1" t="s">
        <v>22</v>
      </c>
      <c r="H1404" s="1" t="s">
        <v>22</v>
      </c>
      <c r="I1404" s="1" t="s">
        <v>22</v>
      </c>
      <c r="J1404" s="1" t="s">
        <v>22</v>
      </c>
      <c r="K1404" s="1" t="s">
        <v>18510</v>
      </c>
      <c r="L1404" s="1" t="s">
        <v>21</v>
      </c>
      <c r="M1404" s="1" t="s">
        <v>22</v>
      </c>
      <c r="N1404" s="1" t="s">
        <v>23</v>
      </c>
      <c r="O1404" s="1" t="s">
        <v>18506</v>
      </c>
      <c r="P1404" s="1" t="s">
        <v>18502</v>
      </c>
      <c r="Q1404" s="1" t="s">
        <v>34</v>
      </c>
      <c r="R1404" s="1" t="s">
        <v>24</v>
      </c>
      <c r="S1404" s="1" t="s">
        <v>28</v>
      </c>
      <c r="T1404" s="1" t="s">
        <v>29</v>
      </c>
      <c r="U1404" s="1" t="s">
        <v>18502</v>
      </c>
      <c r="V1404" s="1" t="s">
        <v>24</v>
      </c>
      <c r="W1404" s="1" t="s">
        <v>30</v>
      </c>
    </row>
    <row r="1405" spans="1:23" x14ac:dyDescent="0.2">
      <c r="A1405" s="2" t="str">
        <f>"573.14282"</f>
        <v>573.14282</v>
      </c>
      <c r="B1405" s="1" t="s">
        <v>4803</v>
      </c>
      <c r="C1405" s="1" t="s">
        <v>3132</v>
      </c>
      <c r="D1405" s="1" t="s">
        <v>3399</v>
      </c>
      <c r="E1405" s="1" t="s">
        <v>18509</v>
      </c>
      <c r="F1405" s="1" t="s">
        <v>20</v>
      </c>
      <c r="G1405" s="1" t="s">
        <v>22</v>
      </c>
      <c r="H1405" s="1" t="s">
        <v>22</v>
      </c>
      <c r="I1405" s="1" t="s">
        <v>26</v>
      </c>
      <c r="J1405" s="1" t="s">
        <v>22</v>
      </c>
      <c r="K1405" s="1" t="s">
        <v>22</v>
      </c>
      <c r="L1405" s="1" t="s">
        <v>21</v>
      </c>
      <c r="M1405" s="1" t="s">
        <v>22</v>
      </c>
      <c r="N1405" s="1" t="s">
        <v>23</v>
      </c>
      <c r="O1405" s="1" t="s">
        <v>41</v>
      </c>
      <c r="P1405" s="1" t="s">
        <v>26</v>
      </c>
      <c r="Q1405" s="1" t="s">
        <v>34</v>
      </c>
      <c r="R1405" s="1" t="s">
        <v>26</v>
      </c>
      <c r="T1405" s="1" t="s">
        <v>29</v>
      </c>
      <c r="U1405" s="1" t="s">
        <v>24</v>
      </c>
      <c r="V1405" s="1" t="s">
        <v>24</v>
      </c>
      <c r="W1405" s="1" t="s">
        <v>30</v>
      </c>
    </row>
    <row r="1406" spans="1:23" x14ac:dyDescent="0.2">
      <c r="A1406" s="2" t="str">
        <f>"573.14283"</f>
        <v>573.14283</v>
      </c>
      <c r="B1406" s="1" t="s">
        <v>4804</v>
      </c>
      <c r="C1406" s="1" t="s">
        <v>3133</v>
      </c>
      <c r="D1406" s="1" t="s">
        <v>3399</v>
      </c>
      <c r="E1406" s="1" t="s">
        <v>21</v>
      </c>
      <c r="F1406" s="1" t="s">
        <v>20</v>
      </c>
      <c r="G1406" s="1" t="s">
        <v>22</v>
      </c>
      <c r="H1406" s="1" t="s">
        <v>22</v>
      </c>
      <c r="I1406" s="1" t="s">
        <v>22</v>
      </c>
      <c r="J1406" s="1" t="s">
        <v>18510</v>
      </c>
      <c r="K1406" s="1" t="s">
        <v>22</v>
      </c>
      <c r="L1406" s="1" t="s">
        <v>21</v>
      </c>
      <c r="M1406" s="1" t="s">
        <v>22</v>
      </c>
      <c r="N1406" s="1" t="s">
        <v>23</v>
      </c>
      <c r="O1406" s="1" t="s">
        <v>18506</v>
      </c>
      <c r="P1406" s="1" t="s">
        <v>26</v>
      </c>
      <c r="Q1406" s="1" t="s">
        <v>34</v>
      </c>
      <c r="R1406" s="1" t="s">
        <v>26</v>
      </c>
      <c r="T1406" s="1" t="s">
        <v>29</v>
      </c>
      <c r="U1406" s="1" t="s">
        <v>24</v>
      </c>
      <c r="V1406" s="1" t="s">
        <v>24</v>
      </c>
      <c r="W1406" s="1" t="s">
        <v>30</v>
      </c>
    </row>
    <row r="1407" spans="1:23" x14ac:dyDescent="0.2">
      <c r="A1407" s="2" t="str">
        <f>"573.14284"</f>
        <v>573.14284</v>
      </c>
      <c r="B1407" s="1" t="s">
        <v>4805</v>
      </c>
      <c r="C1407" s="1" t="s">
        <v>3134</v>
      </c>
      <c r="D1407" s="1" t="s">
        <v>3399</v>
      </c>
      <c r="E1407" s="1" t="s">
        <v>40</v>
      </c>
      <c r="F1407" s="1" t="s">
        <v>20</v>
      </c>
      <c r="G1407" s="1" t="s">
        <v>22</v>
      </c>
      <c r="H1407" s="1" t="s">
        <v>22</v>
      </c>
      <c r="I1407" s="1" t="s">
        <v>22</v>
      </c>
      <c r="J1407" s="1" t="s">
        <v>22</v>
      </c>
      <c r="K1407" s="1" t="s">
        <v>22</v>
      </c>
      <c r="L1407" s="1" t="s">
        <v>21</v>
      </c>
      <c r="M1407" s="1" t="s">
        <v>22</v>
      </c>
      <c r="N1407" s="1" t="s">
        <v>23</v>
      </c>
      <c r="O1407" s="1" t="s">
        <v>24</v>
      </c>
      <c r="P1407" s="1" t="s">
        <v>24</v>
      </c>
      <c r="Q1407" s="1" t="s">
        <v>34</v>
      </c>
      <c r="R1407" s="1" t="s">
        <v>24</v>
      </c>
      <c r="T1407" s="1" t="s">
        <v>29</v>
      </c>
      <c r="U1407" s="1" t="s">
        <v>24</v>
      </c>
      <c r="V1407" s="1" t="s">
        <v>18502</v>
      </c>
      <c r="W1407" s="1" t="s">
        <v>30</v>
      </c>
    </row>
    <row r="1408" spans="1:23" x14ac:dyDescent="0.2">
      <c r="A1408" s="2" t="str">
        <f>"573.14285"</f>
        <v>573.14285</v>
      </c>
      <c r="B1408" s="1" t="s">
        <v>4806</v>
      </c>
      <c r="C1408" s="1" t="s">
        <v>3135</v>
      </c>
      <c r="D1408" s="1" t="s">
        <v>3399</v>
      </c>
      <c r="E1408" s="1" t="s">
        <v>40</v>
      </c>
      <c r="F1408" s="1" t="s">
        <v>20</v>
      </c>
      <c r="G1408" s="1" t="s">
        <v>22</v>
      </c>
      <c r="H1408" s="1" t="s">
        <v>22</v>
      </c>
      <c r="I1408" s="1" t="s">
        <v>26</v>
      </c>
      <c r="J1408" s="1" t="s">
        <v>22</v>
      </c>
      <c r="K1408" s="1" t="s">
        <v>22</v>
      </c>
      <c r="L1408" s="1" t="s">
        <v>21</v>
      </c>
      <c r="M1408" s="1" t="s">
        <v>22</v>
      </c>
      <c r="N1408" s="1" t="s">
        <v>23</v>
      </c>
      <c r="O1408" s="1" t="s">
        <v>41</v>
      </c>
      <c r="P1408" s="1" t="s">
        <v>26</v>
      </c>
      <c r="Q1408" s="1" t="s">
        <v>34</v>
      </c>
      <c r="R1408" s="1" t="s">
        <v>26</v>
      </c>
      <c r="T1408" s="1" t="s">
        <v>29</v>
      </c>
      <c r="U1408" s="1" t="s">
        <v>18502</v>
      </c>
      <c r="V1408" s="1" t="s">
        <v>41</v>
      </c>
      <c r="W1408" s="1" t="s">
        <v>30</v>
      </c>
    </row>
    <row r="1409" spans="1:23" x14ac:dyDescent="0.2">
      <c r="A1409" s="2" t="str">
        <f>"573.14286"</f>
        <v>573.14286</v>
      </c>
      <c r="B1409" s="1" t="s">
        <v>4807</v>
      </c>
      <c r="C1409" s="1" t="s">
        <v>3136</v>
      </c>
      <c r="D1409" s="1" t="s">
        <v>3399</v>
      </c>
      <c r="E1409" s="1" t="s">
        <v>40</v>
      </c>
      <c r="F1409" s="1" t="s">
        <v>20</v>
      </c>
      <c r="G1409" s="1" t="s">
        <v>22</v>
      </c>
      <c r="H1409" s="1" t="s">
        <v>22</v>
      </c>
      <c r="I1409" s="1" t="s">
        <v>26</v>
      </c>
      <c r="J1409" s="1" t="s">
        <v>22</v>
      </c>
      <c r="K1409" s="1" t="s">
        <v>22</v>
      </c>
      <c r="L1409" s="1" t="s">
        <v>21</v>
      </c>
      <c r="M1409" s="1" t="s">
        <v>22</v>
      </c>
      <c r="N1409" s="1" t="s">
        <v>23</v>
      </c>
      <c r="O1409" s="1" t="s">
        <v>24</v>
      </c>
      <c r="P1409" s="1" t="s">
        <v>26</v>
      </c>
      <c r="Q1409" s="1" t="s">
        <v>34</v>
      </c>
      <c r="R1409" s="1" t="s">
        <v>18506</v>
      </c>
      <c r="T1409" s="1" t="s">
        <v>29</v>
      </c>
      <c r="U1409" s="1" t="s">
        <v>24</v>
      </c>
      <c r="V1409" s="1" t="s">
        <v>41</v>
      </c>
      <c r="W1409" s="1" t="s">
        <v>30</v>
      </c>
    </row>
    <row r="1410" spans="1:23" x14ac:dyDescent="0.2">
      <c r="A1410" s="2" t="str">
        <f>"573.14287"</f>
        <v>573.14287</v>
      </c>
      <c r="B1410" s="1" t="s">
        <v>4808</v>
      </c>
      <c r="C1410" s="1" t="s">
        <v>3137</v>
      </c>
      <c r="D1410" s="1" t="s">
        <v>3399</v>
      </c>
      <c r="E1410" s="1" t="s">
        <v>40</v>
      </c>
      <c r="F1410" s="1" t="s">
        <v>20</v>
      </c>
      <c r="G1410" s="1" t="s">
        <v>18510</v>
      </c>
      <c r="H1410" s="1" t="s">
        <v>22</v>
      </c>
      <c r="I1410" s="1" t="s">
        <v>26</v>
      </c>
      <c r="J1410" s="1" t="s">
        <v>18502</v>
      </c>
      <c r="K1410" s="1" t="s">
        <v>22</v>
      </c>
      <c r="L1410" s="1" t="s">
        <v>21</v>
      </c>
      <c r="M1410" s="1" t="s">
        <v>22</v>
      </c>
      <c r="N1410" s="1" t="s">
        <v>23</v>
      </c>
      <c r="O1410" s="1" t="s">
        <v>24</v>
      </c>
      <c r="P1410" s="1" t="s">
        <v>26</v>
      </c>
      <c r="Q1410" s="1" t="s">
        <v>34</v>
      </c>
      <c r="R1410" s="1" t="s">
        <v>26</v>
      </c>
      <c r="S1410" s="1" t="s">
        <v>18509</v>
      </c>
      <c r="T1410" s="1" t="s">
        <v>29</v>
      </c>
      <c r="U1410" s="1" t="s">
        <v>18506</v>
      </c>
      <c r="V1410" s="1" t="s">
        <v>41</v>
      </c>
      <c r="W1410" s="1" t="s">
        <v>30</v>
      </c>
    </row>
    <row r="1411" spans="1:23" x14ac:dyDescent="0.2">
      <c r="A1411" s="2" t="str">
        <f>"573.14288"</f>
        <v>573.14288</v>
      </c>
      <c r="B1411" s="1" t="s">
        <v>4809</v>
      </c>
      <c r="C1411" s="1" t="s">
        <v>3138</v>
      </c>
      <c r="D1411" s="1" t="s">
        <v>3399</v>
      </c>
      <c r="E1411" s="1" t="s">
        <v>18509</v>
      </c>
      <c r="F1411" s="1" t="s">
        <v>20</v>
      </c>
      <c r="G1411" s="1" t="s">
        <v>22</v>
      </c>
      <c r="H1411" s="1" t="s">
        <v>22</v>
      </c>
      <c r="I1411" s="1" t="s">
        <v>22</v>
      </c>
      <c r="J1411" s="1" t="s">
        <v>19</v>
      </c>
      <c r="K1411" s="1" t="s">
        <v>22</v>
      </c>
      <c r="L1411" s="1" t="s">
        <v>21</v>
      </c>
      <c r="M1411" s="1" t="s">
        <v>22</v>
      </c>
      <c r="N1411" s="1" t="s">
        <v>23</v>
      </c>
      <c r="O1411" s="1" t="s">
        <v>41</v>
      </c>
      <c r="P1411" s="1" t="s">
        <v>26</v>
      </c>
      <c r="Q1411" s="1" t="s">
        <v>34</v>
      </c>
      <c r="R1411" s="1" t="s">
        <v>26</v>
      </c>
      <c r="T1411" s="1" t="s">
        <v>29</v>
      </c>
      <c r="U1411" s="1" t="s">
        <v>24</v>
      </c>
      <c r="V1411" s="1" t="s">
        <v>24</v>
      </c>
      <c r="W1411" s="1" t="s">
        <v>42</v>
      </c>
    </row>
    <row r="1412" spans="1:23" x14ac:dyDescent="0.2">
      <c r="A1412" s="2" t="str">
        <f>"573.14289"</f>
        <v>573.14289</v>
      </c>
      <c r="B1412" s="1" t="s">
        <v>4810</v>
      </c>
      <c r="C1412" s="1" t="s">
        <v>3139</v>
      </c>
      <c r="D1412" s="1" t="s">
        <v>3399</v>
      </c>
      <c r="E1412" s="1" t="s">
        <v>18509</v>
      </c>
      <c r="F1412" s="1" t="s">
        <v>20</v>
      </c>
      <c r="G1412" s="1" t="s">
        <v>22</v>
      </c>
      <c r="H1412" s="1" t="s">
        <v>22</v>
      </c>
      <c r="I1412" s="1" t="s">
        <v>26</v>
      </c>
      <c r="J1412" s="1" t="s">
        <v>22</v>
      </c>
      <c r="K1412" s="1" t="s">
        <v>22</v>
      </c>
      <c r="L1412" s="1" t="s">
        <v>21</v>
      </c>
      <c r="M1412" s="1" t="s">
        <v>22</v>
      </c>
      <c r="N1412" s="1" t="s">
        <v>23</v>
      </c>
      <c r="O1412" s="1" t="s">
        <v>41</v>
      </c>
      <c r="P1412" s="1" t="s">
        <v>26</v>
      </c>
      <c r="Q1412" s="1" t="s">
        <v>34</v>
      </c>
      <c r="R1412" s="1" t="s">
        <v>26</v>
      </c>
      <c r="T1412" s="1" t="s">
        <v>29</v>
      </c>
      <c r="U1412" s="1" t="s">
        <v>24</v>
      </c>
      <c r="V1412" s="1" t="s">
        <v>24</v>
      </c>
      <c r="W1412" s="1" t="s">
        <v>30</v>
      </c>
    </row>
    <row r="1413" spans="1:23" x14ac:dyDescent="0.2">
      <c r="A1413" s="2" t="str">
        <f>"573.14290"</f>
        <v>573.14290</v>
      </c>
      <c r="B1413" s="1" t="s">
        <v>4811</v>
      </c>
      <c r="C1413" s="1" t="s">
        <v>3140</v>
      </c>
      <c r="D1413" s="1" t="s">
        <v>3399</v>
      </c>
      <c r="E1413" s="1" t="s">
        <v>40</v>
      </c>
      <c r="F1413" s="1" t="s">
        <v>20</v>
      </c>
      <c r="G1413" s="1" t="s">
        <v>22</v>
      </c>
      <c r="H1413" s="1" t="s">
        <v>22</v>
      </c>
      <c r="I1413" s="1" t="s">
        <v>18510</v>
      </c>
      <c r="J1413" s="1" t="s">
        <v>22</v>
      </c>
      <c r="K1413" s="1" t="s">
        <v>22</v>
      </c>
      <c r="L1413" s="1" t="s">
        <v>21</v>
      </c>
      <c r="M1413" s="1" t="s">
        <v>22</v>
      </c>
      <c r="N1413" s="1" t="s">
        <v>23</v>
      </c>
      <c r="O1413" s="1" t="s">
        <v>24</v>
      </c>
      <c r="P1413" s="1" t="s">
        <v>24</v>
      </c>
      <c r="Q1413" s="1" t="s">
        <v>34</v>
      </c>
      <c r="R1413" s="1" t="s">
        <v>24</v>
      </c>
      <c r="S1413" s="1" t="s">
        <v>28</v>
      </c>
      <c r="T1413" s="1" t="s">
        <v>29</v>
      </c>
      <c r="U1413" s="1" t="s">
        <v>24</v>
      </c>
      <c r="V1413" s="1" t="s">
        <v>18502</v>
      </c>
      <c r="W1413" s="1" t="s">
        <v>30</v>
      </c>
    </row>
    <row r="1414" spans="1:23" x14ac:dyDescent="0.2">
      <c r="A1414" s="2" t="str">
        <f>"573.14291"</f>
        <v>573.14291</v>
      </c>
      <c r="B1414" s="1" t="s">
        <v>4812</v>
      </c>
      <c r="C1414" s="1" t="s">
        <v>3141</v>
      </c>
      <c r="D1414" s="1" t="s">
        <v>3399</v>
      </c>
      <c r="E1414" s="1" t="s">
        <v>40</v>
      </c>
      <c r="F1414" s="1" t="s">
        <v>20</v>
      </c>
      <c r="G1414" s="1" t="s">
        <v>22</v>
      </c>
      <c r="H1414" s="1" t="s">
        <v>22</v>
      </c>
      <c r="I1414" s="1" t="s">
        <v>18510</v>
      </c>
      <c r="J1414" s="1" t="s">
        <v>18510</v>
      </c>
      <c r="K1414" s="1" t="s">
        <v>22</v>
      </c>
      <c r="L1414" s="1" t="s">
        <v>21</v>
      </c>
      <c r="M1414" s="1" t="s">
        <v>22</v>
      </c>
      <c r="N1414" s="1" t="s">
        <v>23</v>
      </c>
      <c r="O1414" s="1" t="s">
        <v>41</v>
      </c>
      <c r="P1414" s="1" t="s">
        <v>26</v>
      </c>
      <c r="Q1414" s="1" t="s">
        <v>34</v>
      </c>
      <c r="R1414" s="1" t="s">
        <v>26</v>
      </c>
      <c r="T1414" s="1" t="s">
        <v>29</v>
      </c>
      <c r="U1414" s="1" t="s">
        <v>18506</v>
      </c>
      <c r="V1414" s="1" t="s">
        <v>41</v>
      </c>
      <c r="W1414" s="1" t="s">
        <v>18518</v>
      </c>
    </row>
    <row r="1415" spans="1:23" x14ac:dyDescent="0.2">
      <c r="A1415" s="2" t="str">
        <f>"573.14292"</f>
        <v>573.14292</v>
      </c>
      <c r="B1415" s="1" t="s">
        <v>4813</v>
      </c>
      <c r="C1415" s="1" t="s">
        <v>3142</v>
      </c>
      <c r="D1415" s="1" t="s">
        <v>3399</v>
      </c>
      <c r="E1415" s="1" t="s">
        <v>40</v>
      </c>
      <c r="F1415" s="1" t="s">
        <v>20</v>
      </c>
      <c r="G1415" s="1" t="s">
        <v>22</v>
      </c>
      <c r="H1415" s="1" t="s">
        <v>22</v>
      </c>
      <c r="I1415" s="1" t="s">
        <v>22</v>
      </c>
      <c r="J1415" s="1" t="s">
        <v>22</v>
      </c>
      <c r="K1415" s="1" t="s">
        <v>22</v>
      </c>
      <c r="L1415" s="1" t="s">
        <v>21</v>
      </c>
      <c r="M1415" s="1" t="s">
        <v>22</v>
      </c>
      <c r="N1415" s="1" t="s">
        <v>23</v>
      </c>
      <c r="O1415" s="1" t="s">
        <v>24</v>
      </c>
      <c r="P1415" s="1" t="s">
        <v>24</v>
      </c>
      <c r="Q1415" s="1" t="s">
        <v>34</v>
      </c>
      <c r="R1415" s="1" t="s">
        <v>24</v>
      </c>
      <c r="T1415" s="1" t="s">
        <v>29</v>
      </c>
      <c r="U1415" s="1" t="s">
        <v>18506</v>
      </c>
      <c r="V1415" s="1" t="s">
        <v>41</v>
      </c>
      <c r="W1415" s="1" t="s">
        <v>30</v>
      </c>
    </row>
    <row r="1416" spans="1:23" x14ac:dyDescent="0.2">
      <c r="A1416" s="2" t="str">
        <f>"573.14293"</f>
        <v>573.14293</v>
      </c>
      <c r="B1416" s="1" t="s">
        <v>4814</v>
      </c>
      <c r="C1416" s="1" t="s">
        <v>3143</v>
      </c>
      <c r="D1416" s="1" t="s">
        <v>3399</v>
      </c>
      <c r="E1416" s="1" t="s">
        <v>18509</v>
      </c>
      <c r="F1416" s="1" t="s">
        <v>20</v>
      </c>
      <c r="G1416" s="1" t="s">
        <v>22</v>
      </c>
      <c r="H1416" s="1" t="s">
        <v>22</v>
      </c>
      <c r="J1416" s="1" t="s">
        <v>22</v>
      </c>
      <c r="K1416" s="1" t="s">
        <v>22</v>
      </c>
      <c r="L1416" s="1" t="s">
        <v>21</v>
      </c>
      <c r="M1416" s="1" t="s">
        <v>22</v>
      </c>
      <c r="N1416" s="1" t="s">
        <v>23</v>
      </c>
      <c r="O1416" s="1" t="s">
        <v>41</v>
      </c>
      <c r="P1416" s="1" t="s">
        <v>26</v>
      </c>
      <c r="Q1416" s="1" t="s">
        <v>34</v>
      </c>
      <c r="R1416" s="1" t="s">
        <v>26</v>
      </c>
      <c r="T1416" s="1" t="s">
        <v>29</v>
      </c>
      <c r="U1416" s="1" t="s">
        <v>18502</v>
      </c>
      <c r="V1416" s="1" t="s">
        <v>24</v>
      </c>
      <c r="W1416" s="1" t="s">
        <v>30</v>
      </c>
    </row>
    <row r="1417" spans="1:23" x14ac:dyDescent="0.2">
      <c r="A1417" s="2" t="str">
        <f>"573.14294"</f>
        <v>573.14294</v>
      </c>
      <c r="B1417" s="1" t="s">
        <v>4815</v>
      </c>
      <c r="C1417" s="1" t="s">
        <v>3144</v>
      </c>
      <c r="D1417" s="1" t="s">
        <v>3399</v>
      </c>
      <c r="E1417" s="1" t="s">
        <v>21</v>
      </c>
      <c r="F1417" s="1" t="s">
        <v>20</v>
      </c>
      <c r="G1417" s="1" t="s">
        <v>22</v>
      </c>
      <c r="H1417" s="1" t="s">
        <v>22</v>
      </c>
      <c r="I1417" s="1" t="s">
        <v>22</v>
      </c>
      <c r="J1417" s="1" t="s">
        <v>22</v>
      </c>
      <c r="K1417" s="1" t="s">
        <v>22</v>
      </c>
      <c r="L1417" s="1" t="s">
        <v>21</v>
      </c>
      <c r="M1417" s="1" t="s">
        <v>22</v>
      </c>
      <c r="N1417" s="1" t="s">
        <v>23</v>
      </c>
      <c r="O1417" s="1" t="s">
        <v>18506</v>
      </c>
      <c r="P1417" s="1" t="s">
        <v>24</v>
      </c>
      <c r="Q1417" s="1" t="s">
        <v>34</v>
      </c>
      <c r="R1417" s="1" t="s">
        <v>24</v>
      </c>
      <c r="S1417" s="1" t="s">
        <v>28</v>
      </c>
      <c r="T1417" s="1" t="s">
        <v>29</v>
      </c>
      <c r="U1417" s="1" t="s">
        <v>18506</v>
      </c>
      <c r="V1417" s="1" t="s">
        <v>24</v>
      </c>
      <c r="W1417" s="1" t="s">
        <v>30</v>
      </c>
    </row>
    <row r="1418" spans="1:23" x14ac:dyDescent="0.2">
      <c r="A1418" s="2" t="str">
        <f>"573.14295"</f>
        <v>573.14295</v>
      </c>
      <c r="B1418" s="1" t="s">
        <v>4816</v>
      </c>
      <c r="C1418" s="1" t="s">
        <v>3145</v>
      </c>
      <c r="D1418" s="1" t="s">
        <v>3399</v>
      </c>
      <c r="E1418" s="1" t="s">
        <v>40</v>
      </c>
      <c r="F1418" s="1" t="s">
        <v>20</v>
      </c>
      <c r="G1418" s="1" t="s">
        <v>22</v>
      </c>
      <c r="H1418" s="1" t="s">
        <v>22</v>
      </c>
      <c r="I1418" s="1" t="s">
        <v>26</v>
      </c>
      <c r="J1418" s="1" t="s">
        <v>19</v>
      </c>
      <c r="K1418" s="1" t="s">
        <v>22</v>
      </c>
      <c r="L1418" s="1" t="s">
        <v>21</v>
      </c>
      <c r="M1418" s="1" t="s">
        <v>22</v>
      </c>
      <c r="N1418" s="1" t="s">
        <v>23</v>
      </c>
      <c r="O1418" s="1" t="s">
        <v>41</v>
      </c>
      <c r="P1418" s="1" t="s">
        <v>26</v>
      </c>
      <c r="Q1418" s="1" t="s">
        <v>34</v>
      </c>
      <c r="R1418" s="1" t="s">
        <v>26</v>
      </c>
      <c r="T1418" s="1" t="s">
        <v>29</v>
      </c>
      <c r="U1418" s="1" t="s">
        <v>24</v>
      </c>
      <c r="V1418" s="1" t="s">
        <v>18502</v>
      </c>
      <c r="W1418" s="1" t="s">
        <v>30</v>
      </c>
    </row>
    <row r="1419" spans="1:23" x14ac:dyDescent="0.2">
      <c r="A1419" s="2" t="str">
        <f>"573.14296"</f>
        <v>573.14296</v>
      </c>
      <c r="B1419" s="1" t="s">
        <v>4817</v>
      </c>
      <c r="C1419" s="1" t="s">
        <v>3146</v>
      </c>
      <c r="D1419" s="1" t="s">
        <v>3399</v>
      </c>
      <c r="E1419" s="1" t="s">
        <v>40</v>
      </c>
      <c r="F1419" s="1" t="s">
        <v>20</v>
      </c>
      <c r="G1419" s="1" t="s">
        <v>22</v>
      </c>
      <c r="H1419" s="1" t="s">
        <v>22</v>
      </c>
      <c r="I1419" s="1" t="s">
        <v>22</v>
      </c>
      <c r="J1419" s="1" t="s">
        <v>22</v>
      </c>
      <c r="K1419" s="1" t="s">
        <v>22</v>
      </c>
      <c r="L1419" s="1" t="s">
        <v>21</v>
      </c>
      <c r="M1419" s="1" t="s">
        <v>22</v>
      </c>
      <c r="N1419" s="1" t="s">
        <v>23</v>
      </c>
      <c r="O1419" s="1" t="s">
        <v>24</v>
      </c>
      <c r="P1419" s="1" t="s">
        <v>24</v>
      </c>
      <c r="Q1419" s="1" t="s">
        <v>34</v>
      </c>
      <c r="R1419" s="1" t="s">
        <v>24</v>
      </c>
      <c r="T1419" s="1" t="s">
        <v>29</v>
      </c>
      <c r="U1419" s="1" t="s">
        <v>24</v>
      </c>
      <c r="V1419" s="1" t="s">
        <v>18502</v>
      </c>
      <c r="W1419" s="1" t="s">
        <v>30</v>
      </c>
    </row>
    <row r="1420" spans="1:23" x14ac:dyDescent="0.2">
      <c r="A1420" s="2" t="str">
        <f>"573.14297"</f>
        <v>573.14297</v>
      </c>
      <c r="B1420" s="1" t="s">
        <v>4818</v>
      </c>
      <c r="C1420" s="1" t="s">
        <v>3147</v>
      </c>
      <c r="D1420" s="1" t="s">
        <v>3399</v>
      </c>
      <c r="E1420" s="1" t="s">
        <v>40</v>
      </c>
      <c r="F1420" s="1" t="s">
        <v>20</v>
      </c>
      <c r="G1420" s="1" t="s">
        <v>22</v>
      </c>
      <c r="H1420" s="1" t="s">
        <v>22</v>
      </c>
      <c r="I1420" s="1" t="s">
        <v>22</v>
      </c>
      <c r="J1420" s="1" t="s">
        <v>22</v>
      </c>
      <c r="K1420" s="1" t="s">
        <v>22</v>
      </c>
      <c r="L1420" s="1" t="s">
        <v>21</v>
      </c>
      <c r="M1420" s="1" t="s">
        <v>22</v>
      </c>
      <c r="N1420" s="1" t="s">
        <v>18507</v>
      </c>
      <c r="O1420" s="1" t="s">
        <v>41</v>
      </c>
      <c r="P1420" s="1" t="s">
        <v>26</v>
      </c>
      <c r="Q1420" s="1" t="s">
        <v>26</v>
      </c>
      <c r="R1420" s="1" t="s">
        <v>26</v>
      </c>
      <c r="S1420" s="1" t="s">
        <v>28</v>
      </c>
      <c r="T1420" s="1" t="s">
        <v>38</v>
      </c>
      <c r="U1420" s="1" t="s">
        <v>24</v>
      </c>
      <c r="V1420" s="1" t="s">
        <v>41</v>
      </c>
      <c r="W1420" s="1" t="s">
        <v>30</v>
      </c>
    </row>
    <row r="1421" spans="1:23" x14ac:dyDescent="0.2">
      <c r="A1421" s="2" t="str">
        <f>"573.14298"</f>
        <v>573.14298</v>
      </c>
      <c r="B1421" s="1" t="s">
        <v>4819</v>
      </c>
      <c r="C1421" s="1" t="s">
        <v>3148</v>
      </c>
      <c r="D1421" s="1" t="s">
        <v>3399</v>
      </c>
      <c r="E1421" s="1" t="s">
        <v>40</v>
      </c>
      <c r="F1421" s="1" t="s">
        <v>20</v>
      </c>
      <c r="G1421" s="1" t="s">
        <v>22</v>
      </c>
      <c r="H1421" s="1" t="s">
        <v>22</v>
      </c>
      <c r="I1421" s="1" t="s">
        <v>22</v>
      </c>
      <c r="J1421" s="1" t="s">
        <v>18502</v>
      </c>
      <c r="K1421" s="1" t="s">
        <v>22</v>
      </c>
      <c r="L1421" s="1" t="s">
        <v>21</v>
      </c>
      <c r="M1421" s="1" t="s">
        <v>22</v>
      </c>
      <c r="N1421" s="1" t="s">
        <v>23</v>
      </c>
      <c r="O1421" s="1" t="s">
        <v>41</v>
      </c>
      <c r="P1421" s="1" t="s">
        <v>26</v>
      </c>
      <c r="Q1421" s="1" t="s">
        <v>34</v>
      </c>
      <c r="R1421" s="1" t="s">
        <v>26</v>
      </c>
      <c r="S1421" s="1" t="s">
        <v>28</v>
      </c>
      <c r="T1421" s="1" t="s">
        <v>39</v>
      </c>
      <c r="U1421" s="1" t="s">
        <v>24</v>
      </c>
      <c r="V1421" s="1" t="s">
        <v>24</v>
      </c>
      <c r="W1421" s="1" t="s">
        <v>30</v>
      </c>
    </row>
    <row r="1422" spans="1:23" x14ac:dyDescent="0.2">
      <c r="A1422" s="2" t="str">
        <f>"573.14299"</f>
        <v>573.14299</v>
      </c>
      <c r="B1422" s="1" t="s">
        <v>4820</v>
      </c>
      <c r="C1422" s="1" t="s">
        <v>3149</v>
      </c>
      <c r="D1422" s="1" t="s">
        <v>3399</v>
      </c>
      <c r="E1422" s="1" t="s">
        <v>18509</v>
      </c>
      <c r="F1422" s="1" t="s">
        <v>20</v>
      </c>
      <c r="G1422" s="1" t="s">
        <v>22</v>
      </c>
      <c r="H1422" s="1" t="s">
        <v>22</v>
      </c>
      <c r="I1422" s="1" t="s">
        <v>18510</v>
      </c>
      <c r="J1422" s="1" t="s">
        <v>18502</v>
      </c>
      <c r="K1422" s="1" t="s">
        <v>22</v>
      </c>
      <c r="L1422" s="1" t="s">
        <v>18509</v>
      </c>
      <c r="M1422" s="1" t="s">
        <v>22</v>
      </c>
      <c r="N1422" s="1" t="s">
        <v>23</v>
      </c>
      <c r="O1422" s="1" t="s">
        <v>41</v>
      </c>
      <c r="P1422" s="1" t="s">
        <v>26</v>
      </c>
      <c r="Q1422" s="1" t="s">
        <v>34</v>
      </c>
      <c r="R1422" s="1" t="s">
        <v>26</v>
      </c>
      <c r="S1422" s="1" t="s">
        <v>28</v>
      </c>
      <c r="T1422" s="1" t="s">
        <v>29</v>
      </c>
      <c r="U1422" s="1" t="s">
        <v>41</v>
      </c>
      <c r="V1422" s="1" t="s">
        <v>24</v>
      </c>
      <c r="W1422" s="1" t="s">
        <v>18519</v>
      </c>
    </row>
    <row r="1423" spans="1:23" x14ac:dyDescent="0.2">
      <c r="A1423" s="2" t="str">
        <f>"573.14300"</f>
        <v>573.14300</v>
      </c>
      <c r="B1423" s="1" t="s">
        <v>4821</v>
      </c>
      <c r="C1423" s="1" t="s">
        <v>3150</v>
      </c>
      <c r="D1423" s="1" t="s">
        <v>3399</v>
      </c>
      <c r="E1423" s="1" t="s">
        <v>40</v>
      </c>
      <c r="F1423" s="1" t="s">
        <v>20</v>
      </c>
      <c r="G1423" s="1" t="s">
        <v>22</v>
      </c>
      <c r="H1423" s="1" t="s">
        <v>22</v>
      </c>
      <c r="I1423" s="1" t="s">
        <v>22</v>
      </c>
      <c r="J1423" s="1" t="s">
        <v>19</v>
      </c>
      <c r="K1423" s="1" t="s">
        <v>22</v>
      </c>
      <c r="L1423" s="1" t="s">
        <v>21</v>
      </c>
      <c r="M1423" s="1" t="s">
        <v>22</v>
      </c>
      <c r="N1423" s="1" t="s">
        <v>23</v>
      </c>
      <c r="O1423" s="1" t="s">
        <v>41</v>
      </c>
      <c r="P1423" s="1" t="s">
        <v>26</v>
      </c>
      <c r="Q1423" s="1" t="s">
        <v>34</v>
      </c>
      <c r="R1423" s="1" t="s">
        <v>26</v>
      </c>
      <c r="S1423" s="1" t="s">
        <v>28</v>
      </c>
      <c r="T1423" s="1" t="s">
        <v>38</v>
      </c>
      <c r="U1423" s="1" t="s">
        <v>24</v>
      </c>
      <c r="V1423" s="1" t="s">
        <v>24</v>
      </c>
      <c r="W1423" s="1" t="s">
        <v>30</v>
      </c>
    </row>
    <row r="1424" spans="1:23" x14ac:dyDescent="0.2">
      <c r="A1424" s="2" t="str">
        <f>"573.14301"</f>
        <v>573.14301</v>
      </c>
      <c r="B1424" s="1" t="s">
        <v>4822</v>
      </c>
      <c r="C1424" s="1" t="s">
        <v>3151</v>
      </c>
      <c r="D1424" s="1" t="s">
        <v>3399</v>
      </c>
      <c r="E1424" s="1" t="s">
        <v>21</v>
      </c>
      <c r="F1424" s="1" t="s">
        <v>20</v>
      </c>
      <c r="G1424" s="1" t="s">
        <v>41</v>
      </c>
      <c r="H1424" s="1" t="s">
        <v>22</v>
      </c>
      <c r="I1424" s="1" t="s">
        <v>18506</v>
      </c>
      <c r="J1424" s="1" t="s">
        <v>22</v>
      </c>
      <c r="K1424" s="1" t="s">
        <v>22</v>
      </c>
      <c r="L1424" s="1" t="s">
        <v>21</v>
      </c>
      <c r="M1424" s="1" t="s">
        <v>22</v>
      </c>
      <c r="N1424" s="1" t="s">
        <v>23</v>
      </c>
      <c r="O1424" s="1" t="s">
        <v>24</v>
      </c>
      <c r="P1424" s="1" t="s">
        <v>24</v>
      </c>
      <c r="Q1424" s="1" t="s">
        <v>34</v>
      </c>
      <c r="R1424" s="1" t="s">
        <v>24</v>
      </c>
      <c r="T1424" s="1" t="s">
        <v>29</v>
      </c>
      <c r="U1424" s="1" t="s">
        <v>24</v>
      </c>
      <c r="V1424" s="1" t="s">
        <v>24</v>
      </c>
      <c r="W1424" s="1" t="s">
        <v>30</v>
      </c>
    </row>
    <row r="1425" spans="1:23" x14ac:dyDescent="0.2">
      <c r="A1425" s="2" t="str">
        <f>"573.14302"</f>
        <v>573.14302</v>
      </c>
      <c r="B1425" s="1" t="s">
        <v>4823</v>
      </c>
      <c r="C1425" s="1" t="s">
        <v>3152</v>
      </c>
      <c r="D1425" s="1" t="s">
        <v>3399</v>
      </c>
      <c r="E1425" s="1" t="s">
        <v>40</v>
      </c>
      <c r="F1425" s="1" t="s">
        <v>20</v>
      </c>
      <c r="G1425" s="1" t="s">
        <v>41</v>
      </c>
      <c r="H1425" s="1" t="s">
        <v>22</v>
      </c>
      <c r="I1425" s="1" t="s">
        <v>26</v>
      </c>
      <c r="J1425" s="1" t="s">
        <v>22</v>
      </c>
      <c r="K1425" s="1" t="s">
        <v>18507</v>
      </c>
      <c r="L1425" s="1" t="s">
        <v>41</v>
      </c>
      <c r="M1425" s="1" t="s">
        <v>22</v>
      </c>
      <c r="N1425" s="1" t="s">
        <v>31</v>
      </c>
      <c r="O1425" s="1" t="s">
        <v>41</v>
      </c>
      <c r="P1425" s="1" t="s">
        <v>26</v>
      </c>
      <c r="Q1425" s="1" t="s">
        <v>26</v>
      </c>
      <c r="R1425" s="1" t="s">
        <v>26</v>
      </c>
      <c r="S1425" s="1" t="s">
        <v>28</v>
      </c>
      <c r="T1425" s="1" t="s">
        <v>29</v>
      </c>
      <c r="U1425" s="1" t="s">
        <v>24</v>
      </c>
      <c r="V1425" s="1" t="s">
        <v>41</v>
      </c>
      <c r="W1425" s="1" t="s">
        <v>30</v>
      </c>
    </row>
    <row r="1426" spans="1:23" x14ac:dyDescent="0.2">
      <c r="A1426" s="2" t="str">
        <f>"573.14303"</f>
        <v>573.14303</v>
      </c>
      <c r="B1426" s="1" t="s">
        <v>4824</v>
      </c>
      <c r="C1426" s="1" t="s">
        <v>3153</v>
      </c>
      <c r="D1426" s="1" t="s">
        <v>3399</v>
      </c>
      <c r="E1426" s="1" t="s">
        <v>40</v>
      </c>
      <c r="F1426" s="1" t="s">
        <v>20</v>
      </c>
      <c r="G1426" s="1" t="s">
        <v>22</v>
      </c>
      <c r="H1426" s="1" t="s">
        <v>22</v>
      </c>
      <c r="I1426" s="1" t="s">
        <v>22</v>
      </c>
      <c r="J1426" s="1" t="s">
        <v>22</v>
      </c>
      <c r="K1426" s="1" t="s">
        <v>22</v>
      </c>
      <c r="L1426" s="1" t="s">
        <v>21</v>
      </c>
      <c r="M1426" s="1" t="s">
        <v>22</v>
      </c>
      <c r="N1426" s="1" t="s">
        <v>23</v>
      </c>
      <c r="O1426" s="1" t="s">
        <v>24</v>
      </c>
      <c r="P1426" s="1" t="s">
        <v>24</v>
      </c>
      <c r="Q1426" s="1" t="s">
        <v>34</v>
      </c>
      <c r="R1426" s="1" t="s">
        <v>24</v>
      </c>
      <c r="S1426" s="1" t="s">
        <v>28</v>
      </c>
      <c r="T1426" s="1" t="s">
        <v>29</v>
      </c>
      <c r="U1426" s="1" t="s">
        <v>18506</v>
      </c>
      <c r="V1426" s="1" t="s">
        <v>41</v>
      </c>
      <c r="W1426" s="1" t="s">
        <v>30</v>
      </c>
    </row>
    <row r="1427" spans="1:23" x14ac:dyDescent="0.2">
      <c r="A1427" s="2" t="str">
        <f>"573.14304"</f>
        <v>573.14304</v>
      </c>
      <c r="B1427" s="1" t="s">
        <v>4825</v>
      </c>
      <c r="C1427" s="1" t="s">
        <v>3154</v>
      </c>
      <c r="D1427" s="1" t="s">
        <v>3399</v>
      </c>
      <c r="E1427" s="1" t="s">
        <v>40</v>
      </c>
      <c r="F1427" s="1" t="s">
        <v>20</v>
      </c>
      <c r="G1427" s="1" t="s">
        <v>22</v>
      </c>
      <c r="H1427" s="1" t="s">
        <v>22</v>
      </c>
      <c r="I1427" s="1" t="s">
        <v>22</v>
      </c>
      <c r="J1427" s="1" t="s">
        <v>19</v>
      </c>
      <c r="K1427" s="1" t="s">
        <v>22</v>
      </c>
      <c r="L1427" s="1" t="s">
        <v>21</v>
      </c>
      <c r="M1427" s="1" t="s">
        <v>22</v>
      </c>
      <c r="N1427" s="1" t="s">
        <v>23</v>
      </c>
      <c r="O1427" s="1" t="s">
        <v>24</v>
      </c>
      <c r="P1427" s="1" t="s">
        <v>26</v>
      </c>
      <c r="Q1427" s="1" t="s">
        <v>18506</v>
      </c>
      <c r="R1427" s="1" t="s">
        <v>26</v>
      </c>
      <c r="T1427" s="1" t="s">
        <v>38</v>
      </c>
      <c r="U1427" s="1" t="s">
        <v>24</v>
      </c>
      <c r="V1427" s="1" t="s">
        <v>24</v>
      </c>
      <c r="W1427" s="1" t="s">
        <v>30</v>
      </c>
    </row>
    <row r="1428" spans="1:23" x14ac:dyDescent="0.2">
      <c r="A1428" s="2" t="str">
        <f>"573.14305"</f>
        <v>573.14305</v>
      </c>
      <c r="B1428" s="1" t="s">
        <v>4826</v>
      </c>
      <c r="C1428" s="1" t="s">
        <v>3155</v>
      </c>
      <c r="D1428" s="1" t="s">
        <v>3399</v>
      </c>
      <c r="E1428" s="1" t="s">
        <v>40</v>
      </c>
      <c r="F1428" s="1" t="s">
        <v>20</v>
      </c>
      <c r="G1428" s="1" t="s">
        <v>41</v>
      </c>
      <c r="H1428" s="1" t="s">
        <v>22</v>
      </c>
      <c r="I1428" s="1" t="s">
        <v>26</v>
      </c>
      <c r="J1428" s="1" t="s">
        <v>19</v>
      </c>
      <c r="K1428" s="1" t="s">
        <v>18505</v>
      </c>
      <c r="L1428" s="1" t="s">
        <v>41</v>
      </c>
      <c r="M1428" s="1" t="s">
        <v>18502</v>
      </c>
      <c r="N1428" s="1" t="s">
        <v>31</v>
      </c>
      <c r="O1428" s="1" t="s">
        <v>41</v>
      </c>
      <c r="P1428" s="1" t="s">
        <v>26</v>
      </c>
      <c r="Q1428" s="1" t="s">
        <v>26</v>
      </c>
      <c r="R1428" s="1" t="s">
        <v>26</v>
      </c>
      <c r="S1428" s="1" t="s">
        <v>28</v>
      </c>
      <c r="T1428" s="1" t="s">
        <v>18515</v>
      </c>
      <c r="U1428" s="1" t="s">
        <v>24</v>
      </c>
      <c r="V1428" s="1" t="s">
        <v>41</v>
      </c>
      <c r="W1428" s="1" t="s">
        <v>42</v>
      </c>
    </row>
    <row r="1429" spans="1:23" x14ac:dyDescent="0.2">
      <c r="A1429" s="2" t="str">
        <f>"573.14306"</f>
        <v>573.14306</v>
      </c>
      <c r="B1429" s="1" t="s">
        <v>4827</v>
      </c>
      <c r="C1429" s="1" t="s">
        <v>3156</v>
      </c>
      <c r="D1429" s="1" t="s">
        <v>3399</v>
      </c>
      <c r="E1429" s="1" t="s">
        <v>21</v>
      </c>
      <c r="F1429" s="1" t="s">
        <v>20</v>
      </c>
      <c r="G1429" s="1" t="s">
        <v>22</v>
      </c>
      <c r="H1429" s="1" t="s">
        <v>22</v>
      </c>
      <c r="I1429" s="1" t="s">
        <v>22</v>
      </c>
      <c r="J1429" s="1" t="s">
        <v>22</v>
      </c>
      <c r="K1429" s="1" t="s">
        <v>22</v>
      </c>
      <c r="L1429" s="1" t="s">
        <v>21</v>
      </c>
      <c r="M1429" s="1" t="s">
        <v>22</v>
      </c>
      <c r="N1429" s="1" t="s">
        <v>23</v>
      </c>
      <c r="O1429" s="1" t="s">
        <v>24</v>
      </c>
      <c r="P1429" s="1" t="s">
        <v>24</v>
      </c>
      <c r="Q1429" s="1" t="s">
        <v>34</v>
      </c>
      <c r="R1429" s="1" t="s">
        <v>24</v>
      </c>
      <c r="S1429" s="1" t="s">
        <v>28</v>
      </c>
      <c r="T1429" s="1" t="s">
        <v>29</v>
      </c>
      <c r="U1429" s="1" t="s">
        <v>18506</v>
      </c>
      <c r="V1429" s="1" t="s">
        <v>24</v>
      </c>
      <c r="W1429" s="1" t="s">
        <v>30</v>
      </c>
    </row>
    <row r="1430" spans="1:23" x14ac:dyDescent="0.2">
      <c r="A1430" s="2" t="str">
        <f>"573.14307"</f>
        <v>573.14307</v>
      </c>
      <c r="B1430" s="1" t="s">
        <v>4828</v>
      </c>
      <c r="C1430" s="1" t="s">
        <v>3157</v>
      </c>
      <c r="D1430" s="1" t="s">
        <v>3399</v>
      </c>
      <c r="E1430" s="1" t="s">
        <v>40</v>
      </c>
      <c r="F1430" s="1" t="s">
        <v>20</v>
      </c>
      <c r="G1430" s="1" t="s">
        <v>22</v>
      </c>
      <c r="H1430" s="1" t="s">
        <v>22</v>
      </c>
      <c r="I1430" s="1" t="s">
        <v>18510</v>
      </c>
      <c r="J1430" s="1" t="s">
        <v>22</v>
      </c>
      <c r="K1430" s="1" t="s">
        <v>22</v>
      </c>
      <c r="L1430" s="1" t="s">
        <v>21</v>
      </c>
      <c r="M1430" s="1" t="s">
        <v>22</v>
      </c>
      <c r="N1430" s="1" t="s">
        <v>23</v>
      </c>
      <c r="O1430" s="1" t="s">
        <v>24</v>
      </c>
      <c r="P1430" s="1" t="s">
        <v>26</v>
      </c>
      <c r="Q1430" s="1" t="s">
        <v>34</v>
      </c>
      <c r="R1430" s="1" t="s">
        <v>26</v>
      </c>
      <c r="T1430" s="1" t="s">
        <v>29</v>
      </c>
      <c r="U1430" s="1" t="s">
        <v>18506</v>
      </c>
      <c r="V1430" s="1" t="s">
        <v>24</v>
      </c>
      <c r="W1430" s="1" t="s">
        <v>30</v>
      </c>
    </row>
    <row r="1431" spans="1:23" x14ac:dyDescent="0.2">
      <c r="A1431" s="2" t="str">
        <f>"573.14308"</f>
        <v>573.14308</v>
      </c>
      <c r="B1431" s="1" t="s">
        <v>4829</v>
      </c>
      <c r="C1431" s="1" t="s">
        <v>3158</v>
      </c>
      <c r="D1431" s="1" t="s">
        <v>3399</v>
      </c>
      <c r="E1431" s="1" t="s">
        <v>21</v>
      </c>
      <c r="F1431" s="1" t="s">
        <v>20</v>
      </c>
      <c r="G1431" s="1" t="s">
        <v>22</v>
      </c>
      <c r="H1431" s="1" t="s">
        <v>22</v>
      </c>
      <c r="I1431" s="1" t="s">
        <v>18510</v>
      </c>
      <c r="J1431" s="1" t="s">
        <v>22</v>
      </c>
      <c r="K1431" s="1" t="s">
        <v>22</v>
      </c>
      <c r="L1431" s="1" t="s">
        <v>21</v>
      </c>
      <c r="M1431" s="1" t="s">
        <v>22</v>
      </c>
      <c r="N1431" s="1" t="s">
        <v>23</v>
      </c>
      <c r="O1431" s="1" t="s">
        <v>18506</v>
      </c>
      <c r="P1431" s="1" t="s">
        <v>26</v>
      </c>
      <c r="Q1431" s="1" t="s">
        <v>34</v>
      </c>
      <c r="R1431" s="1" t="s">
        <v>18506</v>
      </c>
      <c r="S1431" s="1" t="s">
        <v>28</v>
      </c>
      <c r="T1431" s="1" t="s">
        <v>29</v>
      </c>
      <c r="U1431" s="1" t="s">
        <v>41</v>
      </c>
      <c r="V1431" s="1" t="s">
        <v>24</v>
      </c>
      <c r="W1431" s="1" t="s">
        <v>30</v>
      </c>
    </row>
    <row r="1432" spans="1:23" x14ac:dyDescent="0.2">
      <c r="A1432" s="2" t="str">
        <f>"573.14309"</f>
        <v>573.14309</v>
      </c>
      <c r="B1432" s="1" t="s">
        <v>4830</v>
      </c>
      <c r="C1432" s="1" t="s">
        <v>3159</v>
      </c>
      <c r="D1432" s="1" t="s">
        <v>3399</v>
      </c>
      <c r="E1432" s="1" t="s">
        <v>40</v>
      </c>
      <c r="F1432" s="1" t="s">
        <v>20</v>
      </c>
      <c r="G1432" s="1" t="s">
        <v>41</v>
      </c>
      <c r="H1432" s="1" t="s">
        <v>18510</v>
      </c>
      <c r="I1432" s="1" t="s">
        <v>26</v>
      </c>
      <c r="J1432" s="1" t="s">
        <v>22</v>
      </c>
      <c r="K1432" s="1" t="s">
        <v>18507</v>
      </c>
      <c r="L1432" s="1" t="s">
        <v>18506</v>
      </c>
      <c r="M1432" s="1" t="s">
        <v>22</v>
      </c>
      <c r="N1432" s="1" t="s">
        <v>31</v>
      </c>
      <c r="O1432" s="1" t="s">
        <v>41</v>
      </c>
      <c r="P1432" s="1" t="s">
        <v>26</v>
      </c>
      <c r="Q1432" s="1" t="s">
        <v>26</v>
      </c>
      <c r="R1432" s="1" t="s">
        <v>26</v>
      </c>
      <c r="S1432" s="1" t="s">
        <v>28</v>
      </c>
      <c r="T1432" s="1" t="s">
        <v>38</v>
      </c>
      <c r="U1432" s="1" t="s">
        <v>24</v>
      </c>
      <c r="V1432" s="1" t="s">
        <v>41</v>
      </c>
      <c r="W1432" s="1" t="s">
        <v>42</v>
      </c>
    </row>
    <row r="1433" spans="1:23" x14ac:dyDescent="0.2">
      <c r="A1433" s="2" t="str">
        <f>"573.14310"</f>
        <v>573.14310</v>
      </c>
      <c r="B1433" s="1" t="s">
        <v>4831</v>
      </c>
      <c r="C1433" s="1" t="s">
        <v>3160</v>
      </c>
      <c r="D1433" s="1" t="s">
        <v>3399</v>
      </c>
      <c r="E1433" s="1" t="s">
        <v>40</v>
      </c>
      <c r="F1433" s="1" t="s">
        <v>20</v>
      </c>
      <c r="G1433" s="1" t="s">
        <v>22</v>
      </c>
      <c r="H1433" s="1" t="s">
        <v>22</v>
      </c>
      <c r="I1433" s="1" t="s">
        <v>22</v>
      </c>
      <c r="J1433" s="1" t="s">
        <v>22</v>
      </c>
      <c r="K1433" s="1" t="s">
        <v>22</v>
      </c>
      <c r="L1433" s="1" t="s">
        <v>21</v>
      </c>
      <c r="M1433" s="1" t="s">
        <v>22</v>
      </c>
      <c r="N1433" s="1" t="s">
        <v>23</v>
      </c>
      <c r="O1433" s="1" t="s">
        <v>24</v>
      </c>
      <c r="P1433" s="1" t="s">
        <v>18502</v>
      </c>
      <c r="Q1433" s="1" t="s">
        <v>34</v>
      </c>
      <c r="R1433" s="1" t="s">
        <v>24</v>
      </c>
      <c r="T1433" s="1" t="s">
        <v>29</v>
      </c>
      <c r="U1433" s="1" t="s">
        <v>24</v>
      </c>
      <c r="V1433" s="1" t="s">
        <v>18502</v>
      </c>
      <c r="W1433" s="1" t="s">
        <v>30</v>
      </c>
    </row>
    <row r="1434" spans="1:23" x14ac:dyDescent="0.2">
      <c r="A1434" s="2" t="str">
        <f>"573.14311"</f>
        <v>573.14311</v>
      </c>
      <c r="B1434" s="1" t="s">
        <v>4832</v>
      </c>
      <c r="C1434" s="1" t="s">
        <v>3161</v>
      </c>
      <c r="D1434" s="1" t="s">
        <v>3399</v>
      </c>
      <c r="E1434" s="1" t="s">
        <v>40</v>
      </c>
      <c r="F1434" s="1" t="s">
        <v>20</v>
      </c>
      <c r="G1434" s="1" t="s">
        <v>22</v>
      </c>
      <c r="H1434" s="1" t="s">
        <v>22</v>
      </c>
      <c r="I1434" s="1" t="s">
        <v>22</v>
      </c>
      <c r="J1434" s="1" t="s">
        <v>22</v>
      </c>
      <c r="K1434" s="1" t="s">
        <v>22</v>
      </c>
      <c r="L1434" s="1" t="s">
        <v>21</v>
      </c>
      <c r="M1434" s="1" t="s">
        <v>22</v>
      </c>
      <c r="N1434" s="1" t="s">
        <v>23</v>
      </c>
      <c r="O1434" s="1" t="s">
        <v>24</v>
      </c>
      <c r="P1434" s="1" t="s">
        <v>24</v>
      </c>
      <c r="Q1434" s="1" t="s">
        <v>34</v>
      </c>
      <c r="R1434" s="1" t="s">
        <v>24</v>
      </c>
      <c r="T1434" s="1" t="s">
        <v>29</v>
      </c>
      <c r="U1434" s="1" t="s">
        <v>24</v>
      </c>
      <c r="V1434" s="1" t="s">
        <v>18502</v>
      </c>
      <c r="W1434" s="1" t="s">
        <v>30</v>
      </c>
    </row>
    <row r="1435" spans="1:23" x14ac:dyDescent="0.2">
      <c r="A1435" s="2" t="str">
        <f>"573.14312"</f>
        <v>573.14312</v>
      </c>
      <c r="B1435" s="1" t="s">
        <v>4833</v>
      </c>
      <c r="C1435" s="1" t="s">
        <v>3162</v>
      </c>
      <c r="D1435" s="1" t="s">
        <v>3399</v>
      </c>
      <c r="E1435" s="1" t="s">
        <v>18509</v>
      </c>
      <c r="F1435" s="1" t="s">
        <v>20</v>
      </c>
      <c r="G1435" s="1" t="s">
        <v>41</v>
      </c>
      <c r="H1435" s="1" t="s">
        <v>18510</v>
      </c>
      <c r="I1435" s="1" t="s">
        <v>18510</v>
      </c>
      <c r="J1435" s="1" t="s">
        <v>18510</v>
      </c>
      <c r="K1435" s="1" t="s">
        <v>18507</v>
      </c>
      <c r="L1435" s="1" t="s">
        <v>41</v>
      </c>
      <c r="M1435" s="1" t="s">
        <v>22</v>
      </c>
      <c r="N1435" s="1" t="s">
        <v>23</v>
      </c>
      <c r="O1435" s="1" t="s">
        <v>41</v>
      </c>
      <c r="P1435" s="1" t="s">
        <v>26</v>
      </c>
      <c r="Q1435" s="1" t="s">
        <v>34</v>
      </c>
      <c r="R1435" s="1" t="s">
        <v>26</v>
      </c>
      <c r="T1435" s="1" t="s">
        <v>29</v>
      </c>
      <c r="U1435" s="1" t="s">
        <v>24</v>
      </c>
      <c r="V1435" s="1" t="s">
        <v>24</v>
      </c>
      <c r="W1435" s="1" t="s">
        <v>30</v>
      </c>
    </row>
    <row r="1436" spans="1:23" x14ac:dyDescent="0.2">
      <c r="A1436" s="2" t="str">
        <f>"573.14313"</f>
        <v>573.14313</v>
      </c>
      <c r="B1436" s="1" t="s">
        <v>4834</v>
      </c>
      <c r="C1436" s="1" t="s">
        <v>3163</v>
      </c>
      <c r="D1436" s="1" t="s">
        <v>3399</v>
      </c>
      <c r="E1436" s="1" t="s">
        <v>18509</v>
      </c>
      <c r="F1436" s="1" t="s">
        <v>20</v>
      </c>
      <c r="G1436" s="1" t="s">
        <v>22</v>
      </c>
      <c r="H1436" s="1" t="s">
        <v>22</v>
      </c>
      <c r="I1436" s="1" t="s">
        <v>22</v>
      </c>
      <c r="J1436" s="1" t="s">
        <v>22</v>
      </c>
      <c r="K1436" s="1" t="s">
        <v>22</v>
      </c>
      <c r="L1436" s="1" t="s">
        <v>21</v>
      </c>
      <c r="M1436" s="1" t="s">
        <v>22</v>
      </c>
      <c r="N1436" s="1" t="s">
        <v>23</v>
      </c>
      <c r="O1436" s="1" t="s">
        <v>41</v>
      </c>
      <c r="P1436" s="1" t="s">
        <v>24</v>
      </c>
      <c r="Q1436" s="1" t="s">
        <v>34</v>
      </c>
      <c r="R1436" s="1" t="s">
        <v>18506</v>
      </c>
      <c r="T1436" s="1" t="s">
        <v>29</v>
      </c>
      <c r="U1436" s="1" t="s">
        <v>18506</v>
      </c>
      <c r="V1436" s="1" t="s">
        <v>24</v>
      </c>
      <c r="W1436" s="1" t="s">
        <v>30</v>
      </c>
    </row>
    <row r="1437" spans="1:23" x14ac:dyDescent="0.2">
      <c r="A1437" s="2" t="str">
        <f>"573.14314"</f>
        <v>573.14314</v>
      </c>
      <c r="B1437" s="1" t="s">
        <v>4835</v>
      </c>
      <c r="C1437" s="1" t="s">
        <v>3164</v>
      </c>
      <c r="D1437" s="1" t="s">
        <v>3399</v>
      </c>
      <c r="E1437" s="1" t="s">
        <v>18509</v>
      </c>
      <c r="F1437" s="1" t="s">
        <v>20</v>
      </c>
      <c r="G1437" s="1" t="s">
        <v>22</v>
      </c>
      <c r="H1437" s="1" t="s">
        <v>22</v>
      </c>
      <c r="J1437" s="1" t="s">
        <v>22</v>
      </c>
      <c r="K1437" s="1" t="s">
        <v>22</v>
      </c>
      <c r="L1437" s="1" t="s">
        <v>21</v>
      </c>
      <c r="M1437" s="1" t="s">
        <v>22</v>
      </c>
      <c r="N1437" s="1" t="s">
        <v>23</v>
      </c>
      <c r="O1437" s="1" t="s">
        <v>24</v>
      </c>
      <c r="P1437" s="1" t="s">
        <v>24</v>
      </c>
      <c r="Q1437" s="1" t="s">
        <v>34</v>
      </c>
      <c r="R1437" s="1" t="s">
        <v>24</v>
      </c>
      <c r="T1437" s="1" t="s">
        <v>29</v>
      </c>
      <c r="U1437" s="1" t="s">
        <v>24</v>
      </c>
      <c r="V1437" s="1" t="s">
        <v>24</v>
      </c>
      <c r="W1437" s="1" t="s">
        <v>30</v>
      </c>
    </row>
    <row r="1438" spans="1:23" x14ac:dyDescent="0.2">
      <c r="A1438" s="2" t="str">
        <f>"573.14315"</f>
        <v>573.14315</v>
      </c>
      <c r="B1438" s="1" t="s">
        <v>4836</v>
      </c>
      <c r="C1438" s="1" t="s">
        <v>3165</v>
      </c>
      <c r="D1438" s="1" t="s">
        <v>3399</v>
      </c>
      <c r="E1438" s="1" t="s">
        <v>18509</v>
      </c>
      <c r="F1438" s="1" t="s">
        <v>20</v>
      </c>
      <c r="G1438" s="1" t="s">
        <v>22</v>
      </c>
      <c r="H1438" s="1" t="s">
        <v>22</v>
      </c>
      <c r="I1438" s="1" t="s">
        <v>22</v>
      </c>
      <c r="J1438" s="1" t="s">
        <v>22</v>
      </c>
      <c r="K1438" s="1" t="s">
        <v>22</v>
      </c>
      <c r="L1438" s="1" t="s">
        <v>21</v>
      </c>
      <c r="M1438" s="1" t="s">
        <v>22</v>
      </c>
      <c r="N1438" s="1" t="s">
        <v>23</v>
      </c>
      <c r="O1438" s="1" t="s">
        <v>41</v>
      </c>
      <c r="P1438" s="1" t="s">
        <v>24</v>
      </c>
      <c r="Q1438" s="1" t="s">
        <v>34</v>
      </c>
      <c r="R1438" s="1" t="s">
        <v>18506</v>
      </c>
      <c r="T1438" s="1" t="s">
        <v>29</v>
      </c>
      <c r="U1438" s="1" t="s">
        <v>18506</v>
      </c>
      <c r="V1438" s="1" t="s">
        <v>24</v>
      </c>
      <c r="W1438" s="1" t="s">
        <v>30</v>
      </c>
    </row>
    <row r="1439" spans="1:23" x14ac:dyDescent="0.2">
      <c r="A1439" s="2" t="str">
        <f>"573.14316"</f>
        <v>573.14316</v>
      </c>
      <c r="B1439" s="1" t="s">
        <v>4837</v>
      </c>
      <c r="C1439" s="1" t="s">
        <v>3166</v>
      </c>
      <c r="D1439" s="1" t="s">
        <v>3399</v>
      </c>
      <c r="E1439" s="1" t="s">
        <v>40</v>
      </c>
      <c r="F1439" s="1" t="s">
        <v>20</v>
      </c>
      <c r="G1439" s="1" t="s">
        <v>22</v>
      </c>
      <c r="H1439" s="1" t="s">
        <v>22</v>
      </c>
      <c r="I1439" s="1" t="s">
        <v>22</v>
      </c>
      <c r="J1439" s="1" t="s">
        <v>22</v>
      </c>
      <c r="K1439" s="1" t="s">
        <v>22</v>
      </c>
      <c r="L1439" s="1" t="s">
        <v>21</v>
      </c>
      <c r="M1439" s="1" t="s">
        <v>22</v>
      </c>
      <c r="N1439" s="1" t="s">
        <v>23</v>
      </c>
      <c r="O1439" s="1" t="s">
        <v>41</v>
      </c>
      <c r="P1439" s="1" t="s">
        <v>24</v>
      </c>
      <c r="Q1439" s="1" t="s">
        <v>34</v>
      </c>
      <c r="R1439" s="1" t="s">
        <v>24</v>
      </c>
      <c r="T1439" s="1" t="s">
        <v>29</v>
      </c>
      <c r="U1439" s="1" t="s">
        <v>24</v>
      </c>
      <c r="V1439" s="1" t="s">
        <v>41</v>
      </c>
      <c r="W1439" s="1" t="s">
        <v>30</v>
      </c>
    </row>
    <row r="1440" spans="1:23" x14ac:dyDescent="0.2">
      <c r="A1440" s="2" t="str">
        <f>"573.14317"</f>
        <v>573.14317</v>
      </c>
      <c r="B1440" s="1" t="s">
        <v>4838</v>
      </c>
      <c r="C1440" s="1" t="s">
        <v>3167</v>
      </c>
      <c r="D1440" s="1" t="s">
        <v>3399</v>
      </c>
      <c r="E1440" s="1" t="s">
        <v>18509</v>
      </c>
      <c r="F1440" s="1" t="s">
        <v>20</v>
      </c>
      <c r="G1440" s="1" t="s">
        <v>22</v>
      </c>
      <c r="H1440" s="1" t="s">
        <v>22</v>
      </c>
      <c r="I1440" s="1" t="s">
        <v>22</v>
      </c>
      <c r="J1440" s="1" t="s">
        <v>22</v>
      </c>
      <c r="K1440" s="1" t="s">
        <v>22</v>
      </c>
      <c r="L1440" s="1" t="s">
        <v>21</v>
      </c>
      <c r="M1440" s="1" t="s">
        <v>22</v>
      </c>
      <c r="N1440" s="1" t="s">
        <v>23</v>
      </c>
      <c r="O1440" s="1" t="s">
        <v>41</v>
      </c>
      <c r="P1440" s="1" t="s">
        <v>24</v>
      </c>
      <c r="Q1440" s="1" t="s">
        <v>34</v>
      </c>
      <c r="R1440" s="1" t="s">
        <v>24</v>
      </c>
      <c r="T1440" s="1" t="s">
        <v>29</v>
      </c>
      <c r="U1440" s="1" t="s">
        <v>18506</v>
      </c>
      <c r="V1440" s="1" t="s">
        <v>24</v>
      </c>
      <c r="W1440" s="1" t="s">
        <v>30</v>
      </c>
    </row>
    <row r="1441" spans="1:23" x14ac:dyDescent="0.2">
      <c r="A1441" s="2" t="str">
        <f>"573.14319"</f>
        <v>573.14319</v>
      </c>
      <c r="B1441" s="1" t="s">
        <v>4839</v>
      </c>
      <c r="C1441" s="1" t="s">
        <v>3168</v>
      </c>
      <c r="D1441" s="1" t="s">
        <v>3399</v>
      </c>
      <c r="E1441" s="1" t="s">
        <v>40</v>
      </c>
      <c r="F1441" s="1" t="s">
        <v>20</v>
      </c>
      <c r="G1441" s="1" t="s">
        <v>22</v>
      </c>
      <c r="H1441" s="1" t="s">
        <v>22</v>
      </c>
      <c r="I1441" s="1" t="s">
        <v>26</v>
      </c>
      <c r="J1441" s="1" t="s">
        <v>22</v>
      </c>
      <c r="K1441" s="1" t="s">
        <v>22</v>
      </c>
      <c r="L1441" s="1" t="s">
        <v>21</v>
      </c>
      <c r="M1441" s="1" t="s">
        <v>22</v>
      </c>
      <c r="N1441" s="1" t="s">
        <v>23</v>
      </c>
      <c r="O1441" s="1" t="s">
        <v>24</v>
      </c>
      <c r="P1441" s="1" t="s">
        <v>26</v>
      </c>
      <c r="Q1441" s="1" t="s">
        <v>34</v>
      </c>
      <c r="R1441" s="1" t="s">
        <v>26</v>
      </c>
      <c r="T1441" s="1" t="s">
        <v>29</v>
      </c>
      <c r="U1441" s="1" t="s">
        <v>24</v>
      </c>
      <c r="V1441" s="1" t="s">
        <v>18502</v>
      </c>
      <c r="W1441" s="1" t="s">
        <v>42</v>
      </c>
    </row>
    <row r="1442" spans="1:23" x14ac:dyDescent="0.2">
      <c r="A1442" s="2" t="str">
        <f>"573.14320"</f>
        <v>573.14320</v>
      </c>
      <c r="B1442" s="1" t="s">
        <v>4840</v>
      </c>
      <c r="C1442" s="1" t="s">
        <v>3169</v>
      </c>
      <c r="D1442" s="1" t="s">
        <v>3399</v>
      </c>
      <c r="E1442" s="1" t="s">
        <v>40</v>
      </c>
      <c r="F1442" s="1" t="s">
        <v>20</v>
      </c>
      <c r="G1442" s="1" t="s">
        <v>22</v>
      </c>
      <c r="H1442" s="1" t="s">
        <v>22</v>
      </c>
      <c r="J1442" s="1" t="s">
        <v>18510</v>
      </c>
      <c r="K1442" s="1" t="s">
        <v>22</v>
      </c>
      <c r="L1442" s="1" t="s">
        <v>21</v>
      </c>
      <c r="M1442" s="1" t="s">
        <v>22</v>
      </c>
      <c r="N1442" s="1" t="s">
        <v>23</v>
      </c>
      <c r="O1442" s="1" t="s">
        <v>41</v>
      </c>
      <c r="P1442" s="1" t="s">
        <v>26</v>
      </c>
      <c r="Q1442" s="1" t="s">
        <v>34</v>
      </c>
      <c r="R1442" s="1" t="s">
        <v>26</v>
      </c>
      <c r="T1442" s="1" t="s">
        <v>29</v>
      </c>
      <c r="U1442" s="1" t="s">
        <v>24</v>
      </c>
      <c r="V1442" s="1" t="s">
        <v>18502</v>
      </c>
      <c r="W1442" s="1" t="s">
        <v>30</v>
      </c>
    </row>
    <row r="1443" spans="1:23" x14ac:dyDescent="0.2">
      <c r="A1443" s="2" t="str">
        <f>"573.14321"</f>
        <v>573.14321</v>
      </c>
      <c r="B1443" s="1" t="s">
        <v>4841</v>
      </c>
      <c r="C1443" s="1" t="s">
        <v>3170</v>
      </c>
      <c r="D1443" s="1" t="s">
        <v>3399</v>
      </c>
      <c r="E1443" s="1" t="s">
        <v>18509</v>
      </c>
      <c r="F1443" s="1" t="s">
        <v>20</v>
      </c>
      <c r="G1443" s="1" t="s">
        <v>22</v>
      </c>
      <c r="H1443" s="1" t="s">
        <v>22</v>
      </c>
      <c r="I1443" s="1" t="s">
        <v>22</v>
      </c>
      <c r="J1443" s="1" t="s">
        <v>22</v>
      </c>
      <c r="K1443" s="1" t="s">
        <v>22</v>
      </c>
      <c r="L1443" s="1" t="s">
        <v>21</v>
      </c>
      <c r="M1443" s="1" t="s">
        <v>22</v>
      </c>
      <c r="N1443" s="1" t="s">
        <v>23</v>
      </c>
      <c r="O1443" s="1" t="s">
        <v>41</v>
      </c>
      <c r="P1443" s="1" t="s">
        <v>24</v>
      </c>
      <c r="Q1443" s="1" t="s">
        <v>34</v>
      </c>
      <c r="R1443" s="1" t="s">
        <v>24</v>
      </c>
      <c r="T1443" s="1" t="s">
        <v>29</v>
      </c>
      <c r="U1443" s="1" t="s">
        <v>18506</v>
      </c>
      <c r="V1443" s="1" t="s">
        <v>24</v>
      </c>
      <c r="W1443" s="1" t="s">
        <v>30</v>
      </c>
    </row>
    <row r="1444" spans="1:23" x14ac:dyDescent="0.2">
      <c r="A1444" s="2" t="str">
        <f>"573.14322"</f>
        <v>573.14322</v>
      </c>
      <c r="B1444" s="1" t="s">
        <v>4842</v>
      </c>
      <c r="C1444" s="1" t="s">
        <v>3171</v>
      </c>
      <c r="D1444" s="1" t="s">
        <v>3399</v>
      </c>
      <c r="E1444" s="1" t="s">
        <v>40</v>
      </c>
      <c r="F1444" s="1" t="s">
        <v>20</v>
      </c>
      <c r="G1444" s="1" t="s">
        <v>22</v>
      </c>
      <c r="H1444" s="1" t="s">
        <v>22</v>
      </c>
      <c r="I1444" s="1" t="s">
        <v>22</v>
      </c>
      <c r="J1444" s="1" t="s">
        <v>22</v>
      </c>
      <c r="K1444" s="1" t="s">
        <v>22</v>
      </c>
      <c r="L1444" s="1" t="s">
        <v>21</v>
      </c>
      <c r="M1444" s="1" t="s">
        <v>22</v>
      </c>
      <c r="N1444" s="1" t="s">
        <v>23</v>
      </c>
      <c r="O1444" s="1" t="s">
        <v>24</v>
      </c>
      <c r="P1444" s="1" t="s">
        <v>26</v>
      </c>
      <c r="Q1444" s="1" t="s">
        <v>34</v>
      </c>
      <c r="R1444" s="1" t="s">
        <v>26</v>
      </c>
      <c r="T1444" s="1" t="s">
        <v>29</v>
      </c>
      <c r="U1444" s="1" t="s">
        <v>24</v>
      </c>
      <c r="V1444" s="1" t="s">
        <v>18502</v>
      </c>
      <c r="W1444" s="1" t="s">
        <v>42</v>
      </c>
    </row>
    <row r="1445" spans="1:23" x14ac:dyDescent="0.2">
      <c r="A1445" s="2" t="str">
        <f>"573.14323"</f>
        <v>573.14323</v>
      </c>
      <c r="B1445" s="1" t="s">
        <v>4843</v>
      </c>
      <c r="C1445" s="1" t="s">
        <v>3172</v>
      </c>
      <c r="D1445" s="1" t="s">
        <v>3399</v>
      </c>
      <c r="E1445" s="1" t="s">
        <v>18509</v>
      </c>
      <c r="F1445" s="1" t="s">
        <v>20</v>
      </c>
      <c r="G1445" s="1" t="s">
        <v>22</v>
      </c>
      <c r="H1445" s="1" t="s">
        <v>22</v>
      </c>
      <c r="I1445" s="1" t="s">
        <v>18502</v>
      </c>
      <c r="J1445" s="1" t="s">
        <v>18510</v>
      </c>
      <c r="K1445" s="1" t="s">
        <v>22</v>
      </c>
      <c r="L1445" s="1" t="s">
        <v>18509</v>
      </c>
      <c r="M1445" s="1" t="s">
        <v>22</v>
      </c>
      <c r="N1445" s="1" t="s">
        <v>23</v>
      </c>
      <c r="O1445" s="1" t="s">
        <v>18506</v>
      </c>
      <c r="P1445" s="1" t="s">
        <v>26</v>
      </c>
      <c r="Q1445" s="1" t="s">
        <v>34</v>
      </c>
      <c r="R1445" s="1" t="s">
        <v>26</v>
      </c>
      <c r="S1445" s="1" t="s">
        <v>28</v>
      </c>
      <c r="T1445" s="1" t="s">
        <v>39</v>
      </c>
      <c r="U1445" s="1" t="s">
        <v>18506</v>
      </c>
      <c r="V1445" s="1" t="s">
        <v>24</v>
      </c>
      <c r="W1445" s="1" t="s">
        <v>30</v>
      </c>
    </row>
    <row r="1446" spans="1:23" x14ac:dyDescent="0.2">
      <c r="A1446" s="2" t="str">
        <f>"573.14324"</f>
        <v>573.14324</v>
      </c>
      <c r="B1446" s="1" t="s">
        <v>4844</v>
      </c>
      <c r="C1446" s="1" t="s">
        <v>3173</v>
      </c>
      <c r="D1446" s="1" t="s">
        <v>3399</v>
      </c>
      <c r="E1446" s="1" t="s">
        <v>40</v>
      </c>
      <c r="F1446" s="1" t="s">
        <v>20</v>
      </c>
      <c r="G1446" s="1" t="s">
        <v>18510</v>
      </c>
      <c r="H1446" s="1" t="s">
        <v>22</v>
      </c>
      <c r="I1446" s="1" t="s">
        <v>18502</v>
      </c>
      <c r="J1446" s="1" t="s">
        <v>19</v>
      </c>
      <c r="K1446" s="1" t="s">
        <v>18510</v>
      </c>
      <c r="L1446" s="1" t="s">
        <v>21</v>
      </c>
      <c r="M1446" s="1" t="s">
        <v>22</v>
      </c>
      <c r="N1446" s="1" t="s">
        <v>23</v>
      </c>
      <c r="O1446" s="1" t="s">
        <v>24</v>
      </c>
      <c r="P1446" s="1" t="s">
        <v>26</v>
      </c>
      <c r="Q1446" s="1" t="s">
        <v>26</v>
      </c>
      <c r="R1446" s="1" t="s">
        <v>26</v>
      </c>
      <c r="T1446" s="1" t="s">
        <v>18515</v>
      </c>
      <c r="U1446" s="1" t="s">
        <v>24</v>
      </c>
      <c r="V1446" s="1" t="s">
        <v>24</v>
      </c>
      <c r="W1446" s="1" t="s">
        <v>30</v>
      </c>
    </row>
    <row r="1447" spans="1:23" x14ac:dyDescent="0.2">
      <c r="A1447" s="2" t="str">
        <f>"573.14325"</f>
        <v>573.14325</v>
      </c>
      <c r="B1447" s="1" t="s">
        <v>4845</v>
      </c>
      <c r="C1447" s="1" t="s">
        <v>3174</v>
      </c>
      <c r="D1447" s="1" t="s">
        <v>3399</v>
      </c>
      <c r="E1447" s="1" t="s">
        <v>18510</v>
      </c>
      <c r="F1447" s="1" t="s">
        <v>20</v>
      </c>
      <c r="G1447" s="1" t="s">
        <v>22</v>
      </c>
      <c r="H1447" s="1" t="s">
        <v>22</v>
      </c>
      <c r="I1447" s="1" t="s">
        <v>26</v>
      </c>
      <c r="J1447" s="1" t="s">
        <v>22</v>
      </c>
      <c r="K1447" s="1" t="s">
        <v>22</v>
      </c>
      <c r="L1447" s="1" t="s">
        <v>21</v>
      </c>
      <c r="M1447" s="1" t="s">
        <v>22</v>
      </c>
      <c r="N1447" s="1" t="s">
        <v>23</v>
      </c>
      <c r="O1447" s="1" t="s">
        <v>24</v>
      </c>
      <c r="P1447" s="1" t="s">
        <v>26</v>
      </c>
      <c r="Q1447" s="1" t="s">
        <v>34</v>
      </c>
      <c r="R1447" s="1" t="s">
        <v>26</v>
      </c>
      <c r="T1447" s="1" t="s">
        <v>29</v>
      </c>
      <c r="U1447" s="1" t="s">
        <v>24</v>
      </c>
      <c r="V1447" s="1" t="s">
        <v>24</v>
      </c>
      <c r="W1447" s="1" t="s">
        <v>30</v>
      </c>
    </row>
    <row r="1448" spans="1:23" x14ac:dyDescent="0.2">
      <c r="A1448" s="2" t="str">
        <f>"573.14326"</f>
        <v>573.14326</v>
      </c>
      <c r="B1448" s="1" t="s">
        <v>4846</v>
      </c>
      <c r="C1448" s="1" t="s">
        <v>3175</v>
      </c>
      <c r="D1448" s="1" t="s">
        <v>3399</v>
      </c>
      <c r="E1448" s="1" t="s">
        <v>40</v>
      </c>
      <c r="F1448" s="1" t="s">
        <v>20</v>
      </c>
      <c r="G1448" s="1" t="s">
        <v>22</v>
      </c>
      <c r="H1448" s="1" t="s">
        <v>22</v>
      </c>
      <c r="J1448" s="1" t="s">
        <v>19</v>
      </c>
      <c r="K1448" s="1" t="s">
        <v>22</v>
      </c>
      <c r="L1448" s="1" t="s">
        <v>21</v>
      </c>
      <c r="M1448" s="1" t="s">
        <v>22</v>
      </c>
      <c r="N1448" s="1" t="s">
        <v>23</v>
      </c>
      <c r="O1448" s="1" t="s">
        <v>41</v>
      </c>
      <c r="P1448" s="1" t="s">
        <v>26</v>
      </c>
      <c r="Q1448" s="1" t="s">
        <v>34</v>
      </c>
      <c r="R1448" s="1" t="s">
        <v>26</v>
      </c>
      <c r="T1448" s="1" t="s">
        <v>38</v>
      </c>
      <c r="U1448" s="1" t="s">
        <v>18506</v>
      </c>
      <c r="V1448" s="1" t="s">
        <v>18502</v>
      </c>
      <c r="W1448" s="1" t="s">
        <v>30</v>
      </c>
    </row>
    <row r="1449" spans="1:23" x14ac:dyDescent="0.2">
      <c r="A1449" s="2" t="str">
        <f>"573.14327"</f>
        <v>573.14327</v>
      </c>
      <c r="B1449" s="1" t="s">
        <v>4847</v>
      </c>
      <c r="C1449" s="1" t="s">
        <v>3176</v>
      </c>
      <c r="D1449" s="1" t="s">
        <v>3399</v>
      </c>
      <c r="E1449" s="1" t="s">
        <v>40</v>
      </c>
      <c r="F1449" s="1" t="s">
        <v>36</v>
      </c>
      <c r="G1449" s="1" t="s">
        <v>22</v>
      </c>
      <c r="H1449" s="1" t="s">
        <v>22</v>
      </c>
      <c r="I1449" s="1" t="s">
        <v>22</v>
      </c>
      <c r="J1449" s="1" t="s">
        <v>18502</v>
      </c>
      <c r="K1449" s="1" t="s">
        <v>18510</v>
      </c>
      <c r="L1449" s="1" t="s">
        <v>21</v>
      </c>
      <c r="M1449" s="1" t="s">
        <v>22</v>
      </c>
      <c r="N1449" s="1" t="s">
        <v>23</v>
      </c>
      <c r="O1449" s="1" t="s">
        <v>41</v>
      </c>
      <c r="P1449" s="1" t="s">
        <v>26</v>
      </c>
      <c r="Q1449" s="1" t="s">
        <v>34</v>
      </c>
      <c r="R1449" s="1" t="s">
        <v>26</v>
      </c>
      <c r="S1449" s="1" t="s">
        <v>28</v>
      </c>
      <c r="T1449" s="1" t="s">
        <v>18516</v>
      </c>
      <c r="U1449" s="1" t="s">
        <v>41</v>
      </c>
      <c r="V1449" s="1" t="s">
        <v>18502</v>
      </c>
      <c r="W1449" s="1" t="s">
        <v>30</v>
      </c>
    </row>
    <row r="1450" spans="1:23" x14ac:dyDescent="0.2">
      <c r="A1450" s="2" t="str">
        <f>"573.14328"</f>
        <v>573.14328</v>
      </c>
      <c r="B1450" s="1" t="s">
        <v>4848</v>
      </c>
      <c r="C1450" s="1" t="s">
        <v>3177</v>
      </c>
      <c r="D1450" s="1" t="s">
        <v>3399</v>
      </c>
      <c r="E1450" s="1" t="s">
        <v>40</v>
      </c>
      <c r="F1450" s="1" t="s">
        <v>36</v>
      </c>
      <c r="G1450" s="1" t="s">
        <v>41</v>
      </c>
      <c r="H1450" s="1" t="s">
        <v>18506</v>
      </c>
      <c r="I1450" s="1" t="s">
        <v>26</v>
      </c>
      <c r="J1450" s="1" t="s">
        <v>22</v>
      </c>
      <c r="K1450" s="1" t="s">
        <v>18507</v>
      </c>
      <c r="L1450" s="1" t="s">
        <v>41</v>
      </c>
      <c r="M1450" s="1" t="s">
        <v>22</v>
      </c>
      <c r="N1450" s="1" t="s">
        <v>31</v>
      </c>
      <c r="O1450" s="1" t="s">
        <v>41</v>
      </c>
      <c r="P1450" s="1" t="s">
        <v>26</v>
      </c>
      <c r="Q1450" s="1" t="s">
        <v>26</v>
      </c>
      <c r="R1450" s="1" t="s">
        <v>26</v>
      </c>
      <c r="T1450" s="1" t="s">
        <v>37</v>
      </c>
      <c r="U1450" s="1" t="s">
        <v>24</v>
      </c>
      <c r="V1450" s="1" t="s">
        <v>41</v>
      </c>
      <c r="W1450" s="1" t="s">
        <v>18518</v>
      </c>
    </row>
    <row r="1451" spans="1:23" x14ac:dyDescent="0.2">
      <c r="A1451" s="2" t="str">
        <f>"573.14329"</f>
        <v>573.14329</v>
      </c>
      <c r="B1451" s="1" t="s">
        <v>4849</v>
      </c>
      <c r="C1451" s="1" t="s">
        <v>3178</v>
      </c>
      <c r="D1451" s="1" t="s">
        <v>3399</v>
      </c>
      <c r="E1451" s="1" t="s">
        <v>18509</v>
      </c>
      <c r="F1451" s="1" t="s">
        <v>20</v>
      </c>
      <c r="G1451" s="1" t="s">
        <v>22</v>
      </c>
      <c r="H1451" s="1" t="s">
        <v>22</v>
      </c>
      <c r="I1451" s="1" t="s">
        <v>22</v>
      </c>
      <c r="J1451" s="1" t="s">
        <v>22</v>
      </c>
      <c r="K1451" s="1" t="s">
        <v>22</v>
      </c>
      <c r="L1451" s="1" t="s">
        <v>21</v>
      </c>
      <c r="M1451" s="1" t="s">
        <v>22</v>
      </c>
      <c r="N1451" s="1" t="s">
        <v>23</v>
      </c>
      <c r="O1451" s="1" t="s">
        <v>41</v>
      </c>
      <c r="P1451" s="1" t="s">
        <v>18502</v>
      </c>
      <c r="Q1451" s="1" t="s">
        <v>34</v>
      </c>
      <c r="R1451" s="1" t="s">
        <v>18502</v>
      </c>
      <c r="S1451" s="1" t="s">
        <v>28</v>
      </c>
      <c r="T1451" s="1" t="s">
        <v>29</v>
      </c>
      <c r="U1451" s="1" t="s">
        <v>41</v>
      </c>
      <c r="V1451" s="1" t="s">
        <v>24</v>
      </c>
      <c r="W1451" s="1" t="s">
        <v>30</v>
      </c>
    </row>
    <row r="1452" spans="1:23" x14ac:dyDescent="0.2">
      <c r="A1452" s="2" t="str">
        <f>"573.14330"</f>
        <v>573.14330</v>
      </c>
      <c r="B1452" s="1" t="s">
        <v>4850</v>
      </c>
      <c r="C1452" s="1" t="s">
        <v>3179</v>
      </c>
      <c r="D1452" s="1" t="s">
        <v>3399</v>
      </c>
      <c r="E1452" s="1" t="s">
        <v>21</v>
      </c>
      <c r="F1452" s="1" t="s">
        <v>20</v>
      </c>
      <c r="G1452" s="1" t="s">
        <v>22</v>
      </c>
      <c r="H1452" s="1" t="s">
        <v>22</v>
      </c>
      <c r="I1452" s="1" t="s">
        <v>22</v>
      </c>
      <c r="J1452" s="1" t="s">
        <v>22</v>
      </c>
      <c r="K1452" s="1" t="s">
        <v>22</v>
      </c>
      <c r="L1452" s="1" t="s">
        <v>21</v>
      </c>
      <c r="M1452" s="1" t="s">
        <v>22</v>
      </c>
      <c r="N1452" s="1" t="s">
        <v>23</v>
      </c>
      <c r="O1452" s="1" t="s">
        <v>18506</v>
      </c>
      <c r="P1452" s="1" t="s">
        <v>18506</v>
      </c>
      <c r="Q1452" s="1" t="s">
        <v>34</v>
      </c>
      <c r="R1452" s="1" t="s">
        <v>24</v>
      </c>
      <c r="T1452" s="1" t="s">
        <v>29</v>
      </c>
      <c r="U1452" s="1" t="s">
        <v>18506</v>
      </c>
      <c r="V1452" s="1" t="s">
        <v>24</v>
      </c>
      <c r="W1452" s="1" t="s">
        <v>30</v>
      </c>
    </row>
    <row r="1453" spans="1:23" x14ac:dyDescent="0.2">
      <c r="A1453" s="2" t="str">
        <f>"573.14331"</f>
        <v>573.14331</v>
      </c>
      <c r="B1453" s="1" t="s">
        <v>4851</v>
      </c>
      <c r="C1453" s="1" t="s">
        <v>3180</v>
      </c>
      <c r="D1453" s="1" t="s">
        <v>3399</v>
      </c>
      <c r="E1453" s="1" t="s">
        <v>40</v>
      </c>
      <c r="F1453" s="1" t="s">
        <v>20</v>
      </c>
      <c r="G1453" s="1" t="s">
        <v>41</v>
      </c>
      <c r="H1453" s="1" t="s">
        <v>22</v>
      </c>
      <c r="I1453" s="1" t="s">
        <v>26</v>
      </c>
      <c r="J1453" s="1" t="s">
        <v>18502</v>
      </c>
      <c r="K1453" s="1" t="s">
        <v>22</v>
      </c>
      <c r="L1453" s="1" t="s">
        <v>21</v>
      </c>
      <c r="M1453" s="1" t="s">
        <v>22</v>
      </c>
      <c r="N1453" s="1" t="s">
        <v>23</v>
      </c>
      <c r="O1453" s="1" t="s">
        <v>41</v>
      </c>
      <c r="P1453" s="1" t="s">
        <v>26</v>
      </c>
      <c r="Q1453" s="1" t="s">
        <v>34</v>
      </c>
      <c r="R1453" s="1" t="s">
        <v>26</v>
      </c>
      <c r="T1453" s="1" t="s">
        <v>29</v>
      </c>
      <c r="U1453" s="1" t="s">
        <v>18506</v>
      </c>
      <c r="V1453" s="1" t="s">
        <v>18502</v>
      </c>
      <c r="W1453" s="1" t="s">
        <v>30</v>
      </c>
    </row>
    <row r="1454" spans="1:23" x14ac:dyDescent="0.2">
      <c r="A1454" s="2" t="str">
        <f>"573.14332"</f>
        <v>573.14332</v>
      </c>
      <c r="B1454" s="1" t="s">
        <v>4852</v>
      </c>
      <c r="C1454" s="1" t="s">
        <v>3181</v>
      </c>
      <c r="D1454" s="1" t="s">
        <v>3399</v>
      </c>
      <c r="E1454" s="1" t="s">
        <v>40</v>
      </c>
      <c r="F1454" s="1" t="s">
        <v>20</v>
      </c>
      <c r="G1454" s="1" t="s">
        <v>22</v>
      </c>
      <c r="H1454" s="1" t="s">
        <v>22</v>
      </c>
      <c r="I1454" s="1" t="s">
        <v>22</v>
      </c>
      <c r="J1454" s="1" t="s">
        <v>18502</v>
      </c>
      <c r="K1454" s="1" t="s">
        <v>22</v>
      </c>
      <c r="L1454" s="1" t="s">
        <v>21</v>
      </c>
      <c r="M1454" s="1" t="s">
        <v>22</v>
      </c>
      <c r="N1454" s="1" t="s">
        <v>23</v>
      </c>
      <c r="O1454" s="1" t="s">
        <v>41</v>
      </c>
      <c r="P1454" s="1" t="s">
        <v>26</v>
      </c>
      <c r="Q1454" s="1" t="s">
        <v>34</v>
      </c>
      <c r="R1454" s="1" t="s">
        <v>26</v>
      </c>
      <c r="S1454" s="1" t="s">
        <v>28</v>
      </c>
      <c r="T1454" s="1" t="s">
        <v>38</v>
      </c>
      <c r="U1454" s="1" t="s">
        <v>24</v>
      </c>
      <c r="V1454" s="1" t="s">
        <v>18502</v>
      </c>
      <c r="W1454" s="1" t="s">
        <v>30</v>
      </c>
    </row>
    <row r="1455" spans="1:23" x14ac:dyDescent="0.2">
      <c r="A1455" s="2" t="str">
        <f>"573.14333"</f>
        <v>573.14333</v>
      </c>
      <c r="B1455" s="1" t="s">
        <v>4853</v>
      </c>
      <c r="C1455" s="1" t="s">
        <v>3182</v>
      </c>
      <c r="D1455" s="1" t="s">
        <v>3399</v>
      </c>
      <c r="E1455" s="1" t="s">
        <v>40</v>
      </c>
      <c r="F1455" s="1" t="s">
        <v>20</v>
      </c>
      <c r="G1455" s="1" t="s">
        <v>22</v>
      </c>
      <c r="H1455" s="1" t="s">
        <v>22</v>
      </c>
      <c r="I1455" s="1" t="s">
        <v>22</v>
      </c>
      <c r="J1455" s="1" t="s">
        <v>18510</v>
      </c>
      <c r="K1455" s="1" t="s">
        <v>22</v>
      </c>
      <c r="L1455" s="1" t="s">
        <v>21</v>
      </c>
      <c r="M1455" s="1" t="s">
        <v>22</v>
      </c>
      <c r="N1455" s="1" t="s">
        <v>23</v>
      </c>
      <c r="O1455" s="1" t="s">
        <v>24</v>
      </c>
      <c r="P1455" s="1" t="s">
        <v>26</v>
      </c>
      <c r="Q1455" s="1" t="s">
        <v>34</v>
      </c>
      <c r="R1455" s="1" t="s">
        <v>26</v>
      </c>
      <c r="T1455" s="1" t="s">
        <v>29</v>
      </c>
      <c r="U1455" s="1" t="s">
        <v>24</v>
      </c>
      <c r="V1455" s="1" t="s">
        <v>24</v>
      </c>
      <c r="W1455" s="1" t="s">
        <v>30</v>
      </c>
    </row>
    <row r="1456" spans="1:23" x14ac:dyDescent="0.2">
      <c r="A1456" s="2" t="str">
        <f>"573.14334"</f>
        <v>573.14334</v>
      </c>
      <c r="B1456" s="1" t="s">
        <v>4854</v>
      </c>
      <c r="C1456" s="1" t="s">
        <v>3183</v>
      </c>
      <c r="D1456" s="1" t="s">
        <v>3399</v>
      </c>
      <c r="E1456" s="1" t="s">
        <v>40</v>
      </c>
      <c r="F1456" s="1" t="s">
        <v>36</v>
      </c>
      <c r="G1456" s="1" t="s">
        <v>22</v>
      </c>
      <c r="H1456" s="1" t="s">
        <v>22</v>
      </c>
      <c r="I1456" s="1" t="s">
        <v>22</v>
      </c>
      <c r="J1456" s="1" t="s">
        <v>18502</v>
      </c>
      <c r="K1456" s="1" t="s">
        <v>22</v>
      </c>
      <c r="L1456" s="1" t="s">
        <v>21</v>
      </c>
      <c r="M1456" s="1" t="s">
        <v>22</v>
      </c>
      <c r="N1456" s="1" t="s">
        <v>31</v>
      </c>
      <c r="O1456" s="1" t="s">
        <v>18506</v>
      </c>
      <c r="P1456" s="1" t="s">
        <v>26</v>
      </c>
      <c r="Q1456" s="1" t="s">
        <v>26</v>
      </c>
      <c r="R1456" s="1" t="s">
        <v>26</v>
      </c>
      <c r="T1456" s="1" t="s">
        <v>29</v>
      </c>
      <c r="U1456" s="1" t="s">
        <v>18506</v>
      </c>
      <c r="V1456" s="1" t="s">
        <v>18502</v>
      </c>
      <c r="W1456" s="1" t="s">
        <v>42</v>
      </c>
    </row>
    <row r="1457" spans="1:23" x14ac:dyDescent="0.2">
      <c r="A1457" s="2" t="str">
        <f>"573.14335"</f>
        <v>573.14335</v>
      </c>
      <c r="B1457" s="1" t="s">
        <v>4855</v>
      </c>
      <c r="C1457" s="1" t="s">
        <v>3184</v>
      </c>
      <c r="D1457" s="1" t="s">
        <v>3399</v>
      </c>
      <c r="E1457" s="1" t="s">
        <v>40</v>
      </c>
      <c r="F1457" s="1" t="s">
        <v>20</v>
      </c>
      <c r="G1457" s="1" t="s">
        <v>22</v>
      </c>
      <c r="H1457" s="1" t="s">
        <v>22</v>
      </c>
      <c r="I1457" s="1" t="s">
        <v>22</v>
      </c>
      <c r="J1457" s="1" t="s">
        <v>22</v>
      </c>
      <c r="K1457" s="1" t="s">
        <v>22</v>
      </c>
      <c r="L1457" s="1" t="s">
        <v>21</v>
      </c>
      <c r="M1457" s="1" t="s">
        <v>22</v>
      </c>
      <c r="N1457" s="1" t="s">
        <v>23</v>
      </c>
      <c r="O1457" s="1" t="s">
        <v>24</v>
      </c>
      <c r="P1457" s="1" t="s">
        <v>26</v>
      </c>
      <c r="Q1457" s="1" t="s">
        <v>34</v>
      </c>
      <c r="R1457" s="1" t="s">
        <v>26</v>
      </c>
      <c r="T1457" s="1" t="s">
        <v>39</v>
      </c>
      <c r="U1457" s="1" t="s">
        <v>24</v>
      </c>
      <c r="V1457" s="1" t="s">
        <v>24</v>
      </c>
      <c r="W1457" s="1" t="s">
        <v>30</v>
      </c>
    </row>
    <row r="1458" spans="1:23" x14ac:dyDescent="0.2">
      <c r="A1458" s="2" t="str">
        <f>"573.14336"</f>
        <v>573.14336</v>
      </c>
      <c r="B1458" s="1" t="s">
        <v>4856</v>
      </c>
      <c r="C1458" s="1" t="s">
        <v>3185</v>
      </c>
      <c r="D1458" s="1" t="s">
        <v>3399</v>
      </c>
      <c r="E1458" s="1" t="s">
        <v>40</v>
      </c>
      <c r="F1458" s="1" t="s">
        <v>20</v>
      </c>
      <c r="G1458" s="1" t="s">
        <v>22</v>
      </c>
      <c r="H1458" s="1" t="s">
        <v>22</v>
      </c>
      <c r="I1458" s="1" t="s">
        <v>22</v>
      </c>
      <c r="J1458" s="1" t="s">
        <v>22</v>
      </c>
      <c r="K1458" s="1" t="s">
        <v>22</v>
      </c>
      <c r="L1458" s="1" t="s">
        <v>21</v>
      </c>
      <c r="M1458" s="1" t="s">
        <v>22</v>
      </c>
      <c r="N1458" s="1" t="s">
        <v>23</v>
      </c>
      <c r="O1458" s="1" t="s">
        <v>18502</v>
      </c>
      <c r="P1458" s="1" t="s">
        <v>26</v>
      </c>
      <c r="Q1458" s="1" t="s">
        <v>34</v>
      </c>
      <c r="R1458" s="1" t="s">
        <v>26</v>
      </c>
      <c r="S1458" s="1" t="s">
        <v>28</v>
      </c>
      <c r="T1458" s="1" t="s">
        <v>29</v>
      </c>
      <c r="U1458" s="1" t="s">
        <v>24</v>
      </c>
      <c r="V1458" s="1" t="s">
        <v>24</v>
      </c>
      <c r="W1458" s="1" t="s">
        <v>42</v>
      </c>
    </row>
    <row r="1459" spans="1:23" x14ac:dyDescent="0.2">
      <c r="A1459" s="2" t="str">
        <f>"573.14337"</f>
        <v>573.14337</v>
      </c>
      <c r="B1459" s="1" t="s">
        <v>4857</v>
      </c>
      <c r="C1459" s="1" t="s">
        <v>3186</v>
      </c>
      <c r="D1459" s="1" t="s">
        <v>3399</v>
      </c>
      <c r="E1459" s="1" t="s">
        <v>40</v>
      </c>
      <c r="F1459" s="1" t="s">
        <v>20</v>
      </c>
      <c r="G1459" s="1" t="s">
        <v>22</v>
      </c>
      <c r="H1459" s="1" t="s">
        <v>22</v>
      </c>
      <c r="I1459" s="1" t="s">
        <v>26</v>
      </c>
      <c r="J1459" s="1" t="s">
        <v>18510</v>
      </c>
      <c r="K1459" s="1" t="s">
        <v>22</v>
      </c>
      <c r="L1459" s="1" t="s">
        <v>21</v>
      </c>
      <c r="M1459" s="1" t="s">
        <v>22</v>
      </c>
      <c r="N1459" s="1" t="s">
        <v>23</v>
      </c>
      <c r="O1459" s="1" t="s">
        <v>41</v>
      </c>
      <c r="P1459" s="1" t="s">
        <v>26</v>
      </c>
      <c r="Q1459" s="1" t="s">
        <v>34</v>
      </c>
      <c r="R1459" s="1" t="s">
        <v>26</v>
      </c>
      <c r="S1459" s="1" t="s">
        <v>28</v>
      </c>
      <c r="T1459" s="1" t="s">
        <v>29</v>
      </c>
      <c r="U1459" s="1" t="s">
        <v>18506</v>
      </c>
      <c r="V1459" s="1" t="s">
        <v>41</v>
      </c>
      <c r="W1459" s="1" t="s">
        <v>30</v>
      </c>
    </row>
    <row r="1460" spans="1:23" x14ac:dyDescent="0.2">
      <c r="A1460" s="2" t="str">
        <f>"573.14338"</f>
        <v>573.14338</v>
      </c>
      <c r="B1460" s="1" t="s">
        <v>4858</v>
      </c>
      <c r="C1460" s="1" t="s">
        <v>3187</v>
      </c>
      <c r="D1460" s="1" t="s">
        <v>3399</v>
      </c>
      <c r="E1460" s="1" t="s">
        <v>40</v>
      </c>
      <c r="F1460" s="1" t="s">
        <v>36</v>
      </c>
      <c r="G1460" s="1" t="s">
        <v>22</v>
      </c>
      <c r="H1460" s="1" t="s">
        <v>22</v>
      </c>
      <c r="I1460" s="1" t="s">
        <v>26</v>
      </c>
      <c r="J1460" s="1" t="s">
        <v>18502</v>
      </c>
      <c r="K1460" s="1" t="s">
        <v>22</v>
      </c>
      <c r="L1460" s="1" t="s">
        <v>18509</v>
      </c>
      <c r="M1460" s="1" t="s">
        <v>22</v>
      </c>
      <c r="N1460" s="1" t="s">
        <v>18505</v>
      </c>
      <c r="O1460" s="1" t="s">
        <v>24</v>
      </c>
      <c r="P1460" s="1" t="s">
        <v>26</v>
      </c>
      <c r="Q1460" s="1" t="s">
        <v>18505</v>
      </c>
      <c r="R1460" s="1" t="s">
        <v>26</v>
      </c>
      <c r="T1460" s="1" t="s">
        <v>18515</v>
      </c>
      <c r="U1460" s="1" t="s">
        <v>24</v>
      </c>
      <c r="V1460" s="1" t="s">
        <v>24</v>
      </c>
      <c r="W1460" s="1" t="s">
        <v>30</v>
      </c>
    </row>
    <row r="1461" spans="1:23" x14ac:dyDescent="0.2">
      <c r="A1461" s="2" t="str">
        <f>"573.14339"</f>
        <v>573.14339</v>
      </c>
      <c r="B1461" s="1" t="s">
        <v>4859</v>
      </c>
      <c r="C1461" s="1" t="s">
        <v>3188</v>
      </c>
      <c r="D1461" s="1" t="s">
        <v>3399</v>
      </c>
      <c r="E1461" s="1" t="s">
        <v>40</v>
      </c>
      <c r="F1461" s="1" t="s">
        <v>20</v>
      </c>
      <c r="G1461" s="1" t="s">
        <v>22</v>
      </c>
      <c r="H1461" s="1" t="s">
        <v>22</v>
      </c>
      <c r="I1461" s="1" t="s">
        <v>18506</v>
      </c>
      <c r="J1461" s="1" t="s">
        <v>22</v>
      </c>
      <c r="K1461" s="1" t="s">
        <v>22</v>
      </c>
      <c r="L1461" s="1" t="s">
        <v>21</v>
      </c>
      <c r="M1461" s="1" t="s">
        <v>22</v>
      </c>
      <c r="N1461" s="1" t="s">
        <v>23</v>
      </c>
      <c r="O1461" s="1" t="s">
        <v>24</v>
      </c>
      <c r="P1461" s="1" t="s">
        <v>24</v>
      </c>
      <c r="Q1461" s="1" t="s">
        <v>34</v>
      </c>
      <c r="R1461" s="1" t="s">
        <v>24</v>
      </c>
      <c r="T1461" s="1" t="s">
        <v>29</v>
      </c>
      <c r="U1461" s="1" t="s">
        <v>24</v>
      </c>
      <c r="V1461" s="1" t="s">
        <v>41</v>
      </c>
      <c r="W1461" s="1" t="s">
        <v>30</v>
      </c>
    </row>
    <row r="1462" spans="1:23" x14ac:dyDescent="0.2">
      <c r="A1462" s="2" t="str">
        <f>"573.14340"</f>
        <v>573.14340</v>
      </c>
      <c r="B1462" s="1" t="s">
        <v>4860</v>
      </c>
      <c r="C1462" s="1" t="s">
        <v>3189</v>
      </c>
      <c r="D1462" s="1" t="s">
        <v>3399</v>
      </c>
      <c r="E1462" s="1" t="s">
        <v>40</v>
      </c>
      <c r="F1462" s="1" t="s">
        <v>20</v>
      </c>
      <c r="G1462" s="1" t="s">
        <v>22</v>
      </c>
      <c r="H1462" s="1" t="s">
        <v>22</v>
      </c>
      <c r="I1462" s="1" t="s">
        <v>22</v>
      </c>
      <c r="J1462" s="1" t="s">
        <v>22</v>
      </c>
      <c r="K1462" s="1" t="s">
        <v>22</v>
      </c>
      <c r="L1462" s="1" t="s">
        <v>21</v>
      </c>
      <c r="M1462" s="1" t="s">
        <v>22</v>
      </c>
      <c r="N1462" s="1" t="s">
        <v>23</v>
      </c>
      <c r="O1462" s="1" t="s">
        <v>41</v>
      </c>
      <c r="P1462" s="1" t="s">
        <v>26</v>
      </c>
      <c r="Q1462" s="1" t="s">
        <v>34</v>
      </c>
      <c r="R1462" s="1" t="s">
        <v>26</v>
      </c>
      <c r="S1462" s="1" t="s">
        <v>28</v>
      </c>
      <c r="T1462" s="1" t="s">
        <v>38</v>
      </c>
      <c r="U1462" s="1" t="s">
        <v>24</v>
      </c>
      <c r="V1462" s="1" t="s">
        <v>41</v>
      </c>
      <c r="W1462" s="1" t="s">
        <v>42</v>
      </c>
    </row>
    <row r="1463" spans="1:23" x14ac:dyDescent="0.2">
      <c r="A1463" s="2" t="str">
        <f>"573.14341"</f>
        <v>573.14341</v>
      </c>
      <c r="B1463" s="1" t="s">
        <v>4861</v>
      </c>
      <c r="C1463" s="1" t="s">
        <v>3190</v>
      </c>
      <c r="D1463" s="1" t="s">
        <v>3399</v>
      </c>
      <c r="E1463" s="1" t="s">
        <v>40</v>
      </c>
      <c r="F1463" s="1" t="s">
        <v>20</v>
      </c>
      <c r="G1463" s="1" t="s">
        <v>22</v>
      </c>
      <c r="H1463" s="1" t="s">
        <v>22</v>
      </c>
      <c r="I1463" s="1" t="s">
        <v>26</v>
      </c>
      <c r="J1463" s="1" t="s">
        <v>18510</v>
      </c>
      <c r="K1463" s="1" t="s">
        <v>22</v>
      </c>
      <c r="L1463" s="1" t="s">
        <v>21</v>
      </c>
      <c r="M1463" s="1" t="s">
        <v>22</v>
      </c>
      <c r="N1463" s="1" t="s">
        <v>23</v>
      </c>
      <c r="O1463" s="1" t="s">
        <v>41</v>
      </c>
      <c r="P1463" s="1" t="s">
        <v>26</v>
      </c>
      <c r="Q1463" s="1" t="s">
        <v>34</v>
      </c>
      <c r="R1463" s="1" t="s">
        <v>26</v>
      </c>
      <c r="S1463" s="1" t="s">
        <v>28</v>
      </c>
      <c r="T1463" s="1" t="s">
        <v>37</v>
      </c>
      <c r="U1463" s="1" t="s">
        <v>41</v>
      </c>
      <c r="V1463" s="1" t="s">
        <v>41</v>
      </c>
      <c r="W1463" s="1" t="s">
        <v>30</v>
      </c>
    </row>
    <row r="1464" spans="1:23" x14ac:dyDescent="0.2">
      <c r="A1464" s="2" t="str">
        <f>"573.14342"</f>
        <v>573.14342</v>
      </c>
      <c r="B1464" s="1" t="s">
        <v>4862</v>
      </c>
      <c r="C1464" s="1" t="s">
        <v>3191</v>
      </c>
      <c r="D1464" s="1" t="s">
        <v>3399</v>
      </c>
      <c r="E1464" s="1" t="s">
        <v>40</v>
      </c>
      <c r="F1464" s="1" t="s">
        <v>20</v>
      </c>
      <c r="G1464" s="1" t="s">
        <v>22</v>
      </c>
      <c r="H1464" s="1" t="s">
        <v>22</v>
      </c>
      <c r="I1464" s="1" t="s">
        <v>22</v>
      </c>
      <c r="J1464" s="1" t="s">
        <v>22</v>
      </c>
      <c r="K1464" s="1" t="s">
        <v>22</v>
      </c>
      <c r="L1464" s="1" t="s">
        <v>21</v>
      </c>
      <c r="M1464" s="1" t="s">
        <v>22</v>
      </c>
      <c r="N1464" s="1" t="s">
        <v>23</v>
      </c>
      <c r="O1464" s="1" t="s">
        <v>24</v>
      </c>
      <c r="P1464" s="1" t="s">
        <v>24</v>
      </c>
      <c r="Q1464" s="1" t="s">
        <v>34</v>
      </c>
      <c r="R1464" s="1" t="s">
        <v>24</v>
      </c>
      <c r="T1464" s="1" t="s">
        <v>29</v>
      </c>
      <c r="U1464" s="1" t="s">
        <v>24</v>
      </c>
      <c r="V1464" s="1" t="s">
        <v>41</v>
      </c>
      <c r="W1464" s="1" t="s">
        <v>30</v>
      </c>
    </row>
    <row r="1465" spans="1:23" x14ac:dyDescent="0.2">
      <c r="A1465" s="2" t="str">
        <f>"573.14343"</f>
        <v>573.14343</v>
      </c>
      <c r="B1465" s="1" t="s">
        <v>4863</v>
      </c>
      <c r="C1465" s="1" t="s">
        <v>3192</v>
      </c>
      <c r="D1465" s="1" t="s">
        <v>3399</v>
      </c>
      <c r="E1465" s="1" t="s">
        <v>40</v>
      </c>
      <c r="F1465" s="1" t="s">
        <v>20</v>
      </c>
      <c r="G1465" s="1" t="s">
        <v>22</v>
      </c>
      <c r="H1465" s="1" t="s">
        <v>22</v>
      </c>
      <c r="I1465" s="1" t="s">
        <v>18510</v>
      </c>
      <c r="J1465" s="1" t="s">
        <v>18502</v>
      </c>
      <c r="K1465" s="1" t="s">
        <v>22</v>
      </c>
      <c r="L1465" s="1" t="s">
        <v>21</v>
      </c>
      <c r="M1465" s="1" t="s">
        <v>22</v>
      </c>
      <c r="N1465" s="1" t="s">
        <v>23</v>
      </c>
      <c r="O1465" s="1" t="s">
        <v>24</v>
      </c>
      <c r="P1465" s="1" t="s">
        <v>26</v>
      </c>
      <c r="Q1465" s="1" t="s">
        <v>34</v>
      </c>
      <c r="R1465" s="1" t="s">
        <v>26</v>
      </c>
      <c r="T1465" s="1" t="s">
        <v>39</v>
      </c>
      <c r="U1465" s="1" t="s">
        <v>24</v>
      </c>
      <c r="V1465" s="1" t="s">
        <v>24</v>
      </c>
      <c r="W1465" s="1" t="s">
        <v>30</v>
      </c>
    </row>
    <row r="1466" spans="1:23" x14ac:dyDescent="0.2">
      <c r="A1466" s="2" t="str">
        <f>"573.14344"</f>
        <v>573.14344</v>
      </c>
      <c r="B1466" s="1" t="s">
        <v>4864</v>
      </c>
      <c r="C1466" s="1" t="s">
        <v>3193</v>
      </c>
      <c r="D1466" s="1" t="s">
        <v>3399</v>
      </c>
      <c r="E1466" s="1" t="s">
        <v>40</v>
      </c>
      <c r="F1466" s="1" t="s">
        <v>20</v>
      </c>
      <c r="G1466" s="1" t="s">
        <v>22</v>
      </c>
      <c r="H1466" s="1" t="s">
        <v>22</v>
      </c>
      <c r="I1466" s="1" t="s">
        <v>22</v>
      </c>
      <c r="J1466" s="1" t="s">
        <v>19</v>
      </c>
      <c r="K1466" s="1" t="s">
        <v>18510</v>
      </c>
      <c r="L1466" s="1" t="s">
        <v>21</v>
      </c>
      <c r="M1466" s="1" t="s">
        <v>22</v>
      </c>
      <c r="N1466" s="1" t="s">
        <v>23</v>
      </c>
      <c r="O1466" s="1" t="s">
        <v>24</v>
      </c>
      <c r="P1466" s="1" t="s">
        <v>26</v>
      </c>
      <c r="Q1466" s="1" t="s">
        <v>26</v>
      </c>
      <c r="R1466" s="1" t="s">
        <v>26</v>
      </c>
      <c r="T1466" s="1" t="s">
        <v>38</v>
      </c>
      <c r="U1466" s="1" t="s">
        <v>24</v>
      </c>
      <c r="V1466" s="1" t="s">
        <v>24</v>
      </c>
      <c r="W1466" s="1" t="s">
        <v>30</v>
      </c>
    </row>
    <row r="1467" spans="1:23" x14ac:dyDescent="0.2">
      <c r="A1467" s="2" t="str">
        <f>"573.14345"</f>
        <v>573.14345</v>
      </c>
      <c r="B1467" s="1" t="s">
        <v>4865</v>
      </c>
      <c r="C1467" s="1" t="s">
        <v>3194</v>
      </c>
      <c r="D1467" s="1" t="s">
        <v>3399</v>
      </c>
      <c r="E1467" s="1" t="s">
        <v>40</v>
      </c>
      <c r="F1467" s="1" t="s">
        <v>20</v>
      </c>
      <c r="G1467" s="1" t="s">
        <v>22</v>
      </c>
      <c r="H1467" s="1" t="s">
        <v>22</v>
      </c>
      <c r="I1467" s="1" t="s">
        <v>22</v>
      </c>
      <c r="J1467" s="1" t="s">
        <v>22</v>
      </c>
      <c r="K1467" s="1" t="s">
        <v>22</v>
      </c>
      <c r="L1467" s="1" t="s">
        <v>21</v>
      </c>
      <c r="M1467" s="1" t="s">
        <v>22</v>
      </c>
      <c r="N1467" s="1" t="s">
        <v>23</v>
      </c>
      <c r="O1467" s="1" t="s">
        <v>24</v>
      </c>
      <c r="P1467" s="1" t="s">
        <v>26</v>
      </c>
      <c r="Q1467" s="1" t="s">
        <v>34</v>
      </c>
      <c r="R1467" s="1" t="s">
        <v>26</v>
      </c>
      <c r="S1467" s="1" t="s">
        <v>28</v>
      </c>
      <c r="T1467" s="1" t="s">
        <v>39</v>
      </c>
      <c r="U1467" s="1" t="s">
        <v>24</v>
      </c>
      <c r="V1467" s="1" t="s">
        <v>24</v>
      </c>
      <c r="W1467" s="1" t="s">
        <v>30</v>
      </c>
    </row>
    <row r="1468" spans="1:23" x14ac:dyDescent="0.2">
      <c r="A1468" s="2" t="str">
        <f>"573.14346"</f>
        <v>573.14346</v>
      </c>
      <c r="B1468" s="1" t="s">
        <v>4866</v>
      </c>
      <c r="C1468" s="1" t="s">
        <v>3195</v>
      </c>
      <c r="D1468" s="1" t="s">
        <v>3399</v>
      </c>
      <c r="E1468" s="1" t="s">
        <v>40</v>
      </c>
      <c r="F1468" s="1" t="s">
        <v>20</v>
      </c>
      <c r="G1468" s="1" t="s">
        <v>22</v>
      </c>
      <c r="H1468" s="1" t="s">
        <v>22</v>
      </c>
      <c r="I1468" s="1" t="s">
        <v>26</v>
      </c>
      <c r="J1468" s="1" t="s">
        <v>22</v>
      </c>
      <c r="K1468" s="1" t="s">
        <v>22</v>
      </c>
      <c r="L1468" s="1" t="s">
        <v>21</v>
      </c>
      <c r="M1468" s="1" t="s">
        <v>22</v>
      </c>
      <c r="N1468" s="1" t="s">
        <v>23</v>
      </c>
      <c r="O1468" s="1" t="s">
        <v>24</v>
      </c>
      <c r="P1468" s="1" t="s">
        <v>26</v>
      </c>
      <c r="Q1468" s="1" t="s">
        <v>34</v>
      </c>
      <c r="R1468" s="1" t="s">
        <v>26</v>
      </c>
      <c r="T1468" s="1" t="s">
        <v>29</v>
      </c>
      <c r="U1468" s="1" t="s">
        <v>24</v>
      </c>
      <c r="V1468" s="1" t="s">
        <v>41</v>
      </c>
      <c r="W1468" s="1" t="s">
        <v>30</v>
      </c>
    </row>
    <row r="1469" spans="1:23" x14ac:dyDescent="0.2">
      <c r="A1469" s="2" t="str">
        <f>"573.14347"</f>
        <v>573.14347</v>
      </c>
      <c r="B1469" s="1" t="s">
        <v>4867</v>
      </c>
      <c r="C1469" s="1" t="s">
        <v>3196</v>
      </c>
      <c r="D1469" s="1" t="s">
        <v>3399</v>
      </c>
      <c r="E1469" s="1" t="s">
        <v>40</v>
      </c>
      <c r="F1469" s="1" t="s">
        <v>20</v>
      </c>
      <c r="G1469" s="1" t="s">
        <v>22</v>
      </c>
      <c r="H1469" s="1" t="s">
        <v>22</v>
      </c>
      <c r="J1469" s="1" t="s">
        <v>22</v>
      </c>
      <c r="K1469" s="1" t="s">
        <v>22</v>
      </c>
      <c r="L1469" s="1" t="s">
        <v>21</v>
      </c>
      <c r="M1469" s="1" t="s">
        <v>22</v>
      </c>
      <c r="N1469" s="1" t="s">
        <v>23</v>
      </c>
      <c r="O1469" s="1" t="s">
        <v>24</v>
      </c>
      <c r="P1469" s="1" t="s">
        <v>26</v>
      </c>
      <c r="Q1469" s="1" t="s">
        <v>34</v>
      </c>
      <c r="R1469" s="1" t="s">
        <v>18505</v>
      </c>
      <c r="S1469" s="1" t="s">
        <v>28</v>
      </c>
      <c r="T1469" s="1" t="s">
        <v>29</v>
      </c>
      <c r="U1469" s="1" t="s">
        <v>24</v>
      </c>
      <c r="V1469" s="1" t="s">
        <v>41</v>
      </c>
      <c r="W1469" s="1" t="s">
        <v>30</v>
      </c>
    </row>
    <row r="1470" spans="1:23" x14ac:dyDescent="0.2">
      <c r="A1470" s="2" t="str">
        <f>"573.14348"</f>
        <v>573.14348</v>
      </c>
      <c r="B1470" s="1" t="s">
        <v>4868</v>
      </c>
      <c r="C1470" s="1" t="s">
        <v>3197</v>
      </c>
      <c r="D1470" s="1" t="s">
        <v>3399</v>
      </c>
      <c r="E1470" s="1" t="s">
        <v>40</v>
      </c>
      <c r="F1470" s="1" t="s">
        <v>20</v>
      </c>
      <c r="G1470" s="1" t="s">
        <v>22</v>
      </c>
      <c r="H1470" s="1" t="s">
        <v>22</v>
      </c>
      <c r="I1470" s="1" t="s">
        <v>22</v>
      </c>
      <c r="J1470" s="1" t="s">
        <v>18510</v>
      </c>
      <c r="K1470" s="1" t="s">
        <v>22</v>
      </c>
      <c r="L1470" s="1" t="s">
        <v>21</v>
      </c>
      <c r="M1470" s="1" t="s">
        <v>22</v>
      </c>
      <c r="N1470" s="1" t="s">
        <v>23</v>
      </c>
      <c r="O1470" s="1" t="s">
        <v>24</v>
      </c>
      <c r="P1470" s="1" t="s">
        <v>26</v>
      </c>
      <c r="Q1470" s="1" t="s">
        <v>34</v>
      </c>
      <c r="R1470" s="1" t="s">
        <v>26</v>
      </c>
      <c r="T1470" s="1" t="s">
        <v>29</v>
      </c>
      <c r="U1470" s="1" t="s">
        <v>24</v>
      </c>
      <c r="V1470" s="1" t="s">
        <v>24</v>
      </c>
      <c r="W1470" s="1" t="s">
        <v>30</v>
      </c>
    </row>
    <row r="1471" spans="1:23" x14ac:dyDescent="0.2">
      <c r="A1471" s="2" t="str">
        <f>"573.14349"</f>
        <v>573.14349</v>
      </c>
      <c r="B1471" s="1" t="s">
        <v>4869</v>
      </c>
      <c r="C1471" s="1" t="s">
        <v>3198</v>
      </c>
      <c r="D1471" s="1" t="s">
        <v>3399</v>
      </c>
      <c r="E1471" s="1" t="s">
        <v>40</v>
      </c>
      <c r="F1471" s="1" t="s">
        <v>20</v>
      </c>
      <c r="G1471" s="1" t="s">
        <v>22</v>
      </c>
      <c r="H1471" s="1" t="s">
        <v>22</v>
      </c>
      <c r="I1471" s="1" t="s">
        <v>22</v>
      </c>
      <c r="J1471" s="1" t="s">
        <v>18510</v>
      </c>
      <c r="K1471" s="1" t="s">
        <v>22</v>
      </c>
      <c r="L1471" s="1" t="s">
        <v>21</v>
      </c>
      <c r="M1471" s="1" t="s">
        <v>22</v>
      </c>
      <c r="N1471" s="1" t="s">
        <v>23</v>
      </c>
      <c r="O1471" s="1" t="s">
        <v>41</v>
      </c>
      <c r="P1471" s="1" t="s">
        <v>26</v>
      </c>
      <c r="Q1471" s="1" t="s">
        <v>34</v>
      </c>
      <c r="R1471" s="1" t="s">
        <v>26</v>
      </c>
      <c r="T1471" s="1" t="s">
        <v>39</v>
      </c>
      <c r="U1471" s="1" t="s">
        <v>24</v>
      </c>
      <c r="V1471" s="1" t="s">
        <v>18502</v>
      </c>
      <c r="W1471" s="1" t="s">
        <v>30</v>
      </c>
    </row>
    <row r="1472" spans="1:23" x14ac:dyDescent="0.2">
      <c r="A1472" s="2" t="str">
        <f>"573.14350"</f>
        <v>573.14350</v>
      </c>
      <c r="B1472" s="1" t="s">
        <v>4870</v>
      </c>
      <c r="C1472" s="1" t="s">
        <v>3199</v>
      </c>
      <c r="D1472" s="1" t="s">
        <v>3399</v>
      </c>
      <c r="E1472" s="1" t="s">
        <v>40</v>
      </c>
      <c r="F1472" s="1" t="s">
        <v>20</v>
      </c>
      <c r="G1472" s="1" t="s">
        <v>22</v>
      </c>
      <c r="H1472" s="1" t="s">
        <v>22</v>
      </c>
      <c r="I1472" s="1" t="s">
        <v>22</v>
      </c>
      <c r="J1472" s="1" t="s">
        <v>18510</v>
      </c>
      <c r="K1472" s="1" t="s">
        <v>22</v>
      </c>
      <c r="L1472" s="1" t="s">
        <v>21</v>
      </c>
      <c r="M1472" s="1" t="s">
        <v>22</v>
      </c>
      <c r="N1472" s="1" t="s">
        <v>23</v>
      </c>
      <c r="O1472" s="1" t="s">
        <v>24</v>
      </c>
      <c r="P1472" s="1" t="s">
        <v>26</v>
      </c>
      <c r="Q1472" s="1" t="s">
        <v>34</v>
      </c>
      <c r="R1472" s="1" t="s">
        <v>26</v>
      </c>
      <c r="T1472" s="1" t="s">
        <v>39</v>
      </c>
      <c r="U1472" s="1" t="s">
        <v>24</v>
      </c>
      <c r="V1472" s="1" t="s">
        <v>24</v>
      </c>
      <c r="W1472" s="1" t="s">
        <v>30</v>
      </c>
    </row>
    <row r="1473" spans="1:23" x14ac:dyDescent="0.2">
      <c r="A1473" s="2" t="str">
        <f>"573.14351"</f>
        <v>573.14351</v>
      </c>
      <c r="B1473" s="1" t="s">
        <v>4871</v>
      </c>
      <c r="C1473" s="1" t="s">
        <v>3200</v>
      </c>
      <c r="D1473" s="1" t="s">
        <v>3399</v>
      </c>
      <c r="E1473" s="1" t="s">
        <v>40</v>
      </c>
      <c r="F1473" s="1" t="s">
        <v>20</v>
      </c>
      <c r="G1473" s="1" t="s">
        <v>22</v>
      </c>
      <c r="H1473" s="1" t="s">
        <v>22</v>
      </c>
      <c r="I1473" s="1" t="s">
        <v>26</v>
      </c>
      <c r="J1473" s="1" t="s">
        <v>22</v>
      </c>
      <c r="K1473" s="1" t="s">
        <v>22</v>
      </c>
      <c r="L1473" s="1" t="s">
        <v>21</v>
      </c>
      <c r="M1473" s="1" t="s">
        <v>22</v>
      </c>
      <c r="N1473" s="1" t="s">
        <v>23</v>
      </c>
      <c r="O1473" s="1" t="s">
        <v>41</v>
      </c>
      <c r="P1473" s="1" t="s">
        <v>26</v>
      </c>
      <c r="Q1473" s="1" t="s">
        <v>34</v>
      </c>
      <c r="R1473" s="1" t="s">
        <v>26</v>
      </c>
      <c r="T1473" s="1" t="s">
        <v>39</v>
      </c>
      <c r="U1473" s="1" t="s">
        <v>18506</v>
      </c>
      <c r="V1473" s="1" t="s">
        <v>41</v>
      </c>
      <c r="W1473" s="1" t="s">
        <v>30</v>
      </c>
    </row>
    <row r="1474" spans="1:23" x14ac:dyDescent="0.2">
      <c r="A1474" s="2" t="str">
        <f>"573.14352"</f>
        <v>573.14352</v>
      </c>
      <c r="B1474" s="1" t="s">
        <v>4872</v>
      </c>
      <c r="C1474" s="1" t="s">
        <v>3201</v>
      </c>
      <c r="D1474" s="1" t="s">
        <v>3399</v>
      </c>
      <c r="E1474" s="1" t="s">
        <v>18510</v>
      </c>
      <c r="F1474" s="1" t="s">
        <v>20</v>
      </c>
      <c r="G1474" s="1" t="s">
        <v>22</v>
      </c>
      <c r="H1474" s="1" t="s">
        <v>22</v>
      </c>
      <c r="I1474" s="1" t="s">
        <v>26</v>
      </c>
      <c r="J1474" s="1" t="s">
        <v>22</v>
      </c>
      <c r="K1474" s="1" t="s">
        <v>22</v>
      </c>
      <c r="L1474" s="1" t="s">
        <v>21</v>
      </c>
      <c r="M1474" s="1" t="s">
        <v>22</v>
      </c>
      <c r="N1474" s="1" t="s">
        <v>23</v>
      </c>
      <c r="O1474" s="1" t="s">
        <v>41</v>
      </c>
      <c r="P1474" s="1" t="s">
        <v>18502</v>
      </c>
      <c r="Q1474" s="1" t="s">
        <v>34</v>
      </c>
      <c r="R1474" s="1" t="s">
        <v>24</v>
      </c>
      <c r="S1474" s="1" t="s">
        <v>28</v>
      </c>
      <c r="T1474" s="1" t="s">
        <v>29</v>
      </c>
      <c r="U1474" s="1" t="s">
        <v>24</v>
      </c>
      <c r="V1474" s="1" t="s">
        <v>24</v>
      </c>
      <c r="W1474" s="1" t="s">
        <v>30</v>
      </c>
    </row>
    <row r="1475" spans="1:23" x14ac:dyDescent="0.2">
      <c r="A1475" s="2" t="str">
        <f>"573.14353"</f>
        <v>573.14353</v>
      </c>
      <c r="B1475" s="1" t="s">
        <v>4873</v>
      </c>
      <c r="C1475" s="1" t="s">
        <v>3202</v>
      </c>
      <c r="D1475" s="1" t="s">
        <v>3399</v>
      </c>
      <c r="E1475" s="1" t="s">
        <v>21</v>
      </c>
      <c r="F1475" s="1" t="s">
        <v>20</v>
      </c>
      <c r="G1475" s="1" t="s">
        <v>22</v>
      </c>
      <c r="H1475" s="1" t="s">
        <v>22</v>
      </c>
      <c r="I1475" s="1" t="s">
        <v>22</v>
      </c>
      <c r="J1475" s="1" t="s">
        <v>18510</v>
      </c>
      <c r="K1475" s="1" t="s">
        <v>22</v>
      </c>
      <c r="L1475" s="1" t="s">
        <v>21</v>
      </c>
      <c r="M1475" s="1" t="s">
        <v>22</v>
      </c>
      <c r="N1475" s="1" t="s">
        <v>23</v>
      </c>
      <c r="O1475" s="1" t="s">
        <v>18506</v>
      </c>
      <c r="P1475" s="1" t="s">
        <v>24</v>
      </c>
      <c r="Q1475" s="1" t="s">
        <v>34</v>
      </c>
      <c r="R1475" s="1" t="s">
        <v>18502</v>
      </c>
      <c r="T1475" s="1" t="s">
        <v>29</v>
      </c>
      <c r="U1475" s="1" t="s">
        <v>18506</v>
      </c>
      <c r="V1475" s="1" t="s">
        <v>24</v>
      </c>
      <c r="W1475" s="1" t="s">
        <v>30</v>
      </c>
    </row>
    <row r="1476" spans="1:23" x14ac:dyDescent="0.2">
      <c r="A1476" s="2" t="str">
        <f>"573.14354"</f>
        <v>573.14354</v>
      </c>
      <c r="B1476" s="1" t="s">
        <v>4874</v>
      </c>
      <c r="C1476" s="1" t="s">
        <v>3203</v>
      </c>
      <c r="D1476" s="1" t="s">
        <v>3399</v>
      </c>
      <c r="E1476" s="1" t="s">
        <v>21</v>
      </c>
      <c r="F1476" s="1" t="s">
        <v>20</v>
      </c>
      <c r="G1476" s="1" t="s">
        <v>22</v>
      </c>
      <c r="H1476" s="1" t="s">
        <v>22</v>
      </c>
      <c r="I1476" s="1" t="s">
        <v>22</v>
      </c>
      <c r="J1476" s="1" t="s">
        <v>22</v>
      </c>
      <c r="K1476" s="1" t="s">
        <v>22</v>
      </c>
      <c r="L1476" s="1" t="s">
        <v>21</v>
      </c>
      <c r="M1476" s="1" t="s">
        <v>22</v>
      </c>
      <c r="N1476" s="1" t="s">
        <v>23</v>
      </c>
      <c r="O1476" s="1" t="s">
        <v>18506</v>
      </c>
      <c r="P1476" s="1" t="s">
        <v>24</v>
      </c>
      <c r="Q1476" s="1" t="s">
        <v>34</v>
      </c>
      <c r="R1476" s="1" t="s">
        <v>24</v>
      </c>
      <c r="T1476" s="1" t="s">
        <v>29</v>
      </c>
      <c r="U1476" s="1" t="s">
        <v>18506</v>
      </c>
      <c r="V1476" s="1" t="s">
        <v>24</v>
      </c>
      <c r="W1476" s="1" t="s">
        <v>30</v>
      </c>
    </row>
    <row r="1477" spans="1:23" x14ac:dyDescent="0.2">
      <c r="A1477" s="2" t="str">
        <f>"573.14355"</f>
        <v>573.14355</v>
      </c>
      <c r="B1477" s="1" t="s">
        <v>4875</v>
      </c>
      <c r="C1477" s="1" t="s">
        <v>3204</v>
      </c>
      <c r="D1477" s="1" t="s">
        <v>3399</v>
      </c>
      <c r="E1477" s="1" t="s">
        <v>40</v>
      </c>
      <c r="F1477" s="1" t="s">
        <v>20</v>
      </c>
      <c r="G1477" s="1" t="s">
        <v>22</v>
      </c>
      <c r="H1477" s="1" t="s">
        <v>22</v>
      </c>
      <c r="I1477" s="1" t="s">
        <v>26</v>
      </c>
      <c r="J1477" s="1" t="s">
        <v>22</v>
      </c>
      <c r="K1477" s="1" t="s">
        <v>22</v>
      </c>
      <c r="L1477" s="1" t="s">
        <v>21</v>
      </c>
      <c r="M1477" s="1" t="s">
        <v>22</v>
      </c>
      <c r="N1477" s="1" t="s">
        <v>23</v>
      </c>
      <c r="O1477" s="1" t="s">
        <v>24</v>
      </c>
      <c r="P1477" s="1" t="s">
        <v>26</v>
      </c>
      <c r="Q1477" s="1" t="s">
        <v>34</v>
      </c>
      <c r="R1477" s="1" t="s">
        <v>26</v>
      </c>
      <c r="S1477" s="1" t="s">
        <v>28</v>
      </c>
      <c r="T1477" s="1" t="s">
        <v>29</v>
      </c>
      <c r="U1477" s="1" t="s">
        <v>24</v>
      </c>
      <c r="V1477" s="1" t="s">
        <v>18502</v>
      </c>
      <c r="W1477" s="1" t="s">
        <v>30</v>
      </c>
    </row>
    <row r="1478" spans="1:23" x14ac:dyDescent="0.2">
      <c r="A1478" s="2" t="str">
        <f>"573.14356"</f>
        <v>573.14356</v>
      </c>
      <c r="B1478" s="1" t="s">
        <v>4876</v>
      </c>
      <c r="C1478" s="1" t="s">
        <v>3205</v>
      </c>
      <c r="D1478" s="1" t="s">
        <v>3399</v>
      </c>
      <c r="E1478" s="1" t="s">
        <v>40</v>
      </c>
      <c r="F1478" s="1" t="s">
        <v>20</v>
      </c>
      <c r="G1478" s="1" t="s">
        <v>22</v>
      </c>
      <c r="H1478" s="1" t="s">
        <v>22</v>
      </c>
      <c r="I1478" s="1" t="s">
        <v>22</v>
      </c>
      <c r="J1478" s="1" t="s">
        <v>22</v>
      </c>
      <c r="K1478" s="1" t="s">
        <v>22</v>
      </c>
      <c r="L1478" s="1" t="s">
        <v>21</v>
      </c>
      <c r="M1478" s="1" t="s">
        <v>22</v>
      </c>
      <c r="N1478" s="1" t="s">
        <v>23</v>
      </c>
      <c r="O1478" s="1" t="s">
        <v>24</v>
      </c>
      <c r="P1478" s="1" t="s">
        <v>26</v>
      </c>
      <c r="Q1478" s="1" t="s">
        <v>34</v>
      </c>
      <c r="R1478" s="1" t="s">
        <v>26</v>
      </c>
      <c r="S1478" s="1" t="s">
        <v>28</v>
      </c>
      <c r="T1478" s="1" t="s">
        <v>29</v>
      </c>
      <c r="U1478" s="1" t="s">
        <v>24</v>
      </c>
      <c r="V1478" s="1" t="s">
        <v>18502</v>
      </c>
      <c r="W1478" s="1" t="s">
        <v>30</v>
      </c>
    </row>
    <row r="1479" spans="1:23" x14ac:dyDescent="0.2">
      <c r="A1479" s="2" t="str">
        <f>"573.14357"</f>
        <v>573.14357</v>
      </c>
      <c r="B1479" s="1" t="s">
        <v>4877</v>
      </c>
      <c r="C1479" s="1" t="s">
        <v>3206</v>
      </c>
      <c r="D1479" s="1" t="s">
        <v>3399</v>
      </c>
      <c r="E1479" s="1" t="s">
        <v>40</v>
      </c>
      <c r="F1479" s="1" t="s">
        <v>20</v>
      </c>
      <c r="G1479" s="1" t="s">
        <v>22</v>
      </c>
      <c r="H1479" s="1" t="s">
        <v>22</v>
      </c>
      <c r="I1479" s="1" t="s">
        <v>22</v>
      </c>
      <c r="J1479" s="1" t="s">
        <v>22</v>
      </c>
      <c r="K1479" s="1" t="s">
        <v>22</v>
      </c>
      <c r="L1479" s="1" t="s">
        <v>21</v>
      </c>
      <c r="M1479" s="1" t="s">
        <v>22</v>
      </c>
      <c r="N1479" s="1" t="s">
        <v>23</v>
      </c>
      <c r="O1479" s="1" t="s">
        <v>24</v>
      </c>
      <c r="P1479" s="1" t="s">
        <v>24</v>
      </c>
      <c r="Q1479" s="1" t="s">
        <v>34</v>
      </c>
      <c r="R1479" s="1" t="s">
        <v>24</v>
      </c>
      <c r="T1479" s="1" t="s">
        <v>29</v>
      </c>
      <c r="U1479" s="1" t="s">
        <v>24</v>
      </c>
      <c r="V1479" s="1" t="s">
        <v>41</v>
      </c>
      <c r="W1479" s="1" t="s">
        <v>30</v>
      </c>
    </row>
    <row r="1480" spans="1:23" x14ac:dyDescent="0.2">
      <c r="A1480" s="2" t="str">
        <f>"573.14358"</f>
        <v>573.14358</v>
      </c>
      <c r="B1480" s="1" t="s">
        <v>4878</v>
      </c>
      <c r="C1480" s="1" t="s">
        <v>3207</v>
      </c>
      <c r="D1480" s="1" t="s">
        <v>3399</v>
      </c>
      <c r="E1480" s="1" t="s">
        <v>18509</v>
      </c>
      <c r="F1480" s="1" t="s">
        <v>20</v>
      </c>
      <c r="G1480" s="1" t="s">
        <v>22</v>
      </c>
      <c r="H1480" s="1" t="s">
        <v>22</v>
      </c>
      <c r="I1480" s="1" t="s">
        <v>22</v>
      </c>
      <c r="J1480" s="1" t="s">
        <v>22</v>
      </c>
      <c r="K1480" s="1" t="s">
        <v>22</v>
      </c>
      <c r="L1480" s="1" t="s">
        <v>21</v>
      </c>
      <c r="M1480" s="1" t="s">
        <v>22</v>
      </c>
      <c r="N1480" s="1" t="s">
        <v>23</v>
      </c>
      <c r="O1480" s="1" t="s">
        <v>24</v>
      </c>
      <c r="P1480" s="1" t="s">
        <v>26</v>
      </c>
      <c r="Q1480" s="1" t="s">
        <v>34</v>
      </c>
      <c r="R1480" s="1" t="s">
        <v>26</v>
      </c>
      <c r="S1480" s="1" t="s">
        <v>28</v>
      </c>
      <c r="T1480" s="1" t="s">
        <v>29</v>
      </c>
      <c r="U1480" s="1" t="s">
        <v>24</v>
      </c>
      <c r="V1480" s="1" t="s">
        <v>24</v>
      </c>
      <c r="W1480" s="1" t="s">
        <v>30</v>
      </c>
    </row>
    <row r="1481" spans="1:23" x14ac:dyDescent="0.2">
      <c r="A1481" s="2" t="str">
        <f>"573.14359"</f>
        <v>573.14359</v>
      </c>
      <c r="B1481" s="1" t="s">
        <v>4879</v>
      </c>
      <c r="C1481" s="1" t="s">
        <v>3208</v>
      </c>
      <c r="D1481" s="1" t="s">
        <v>3399</v>
      </c>
      <c r="E1481" s="1" t="s">
        <v>40</v>
      </c>
      <c r="F1481" s="1" t="s">
        <v>20</v>
      </c>
      <c r="G1481" s="1" t="s">
        <v>22</v>
      </c>
      <c r="H1481" s="1" t="s">
        <v>22</v>
      </c>
      <c r="I1481" s="1" t="s">
        <v>22</v>
      </c>
      <c r="J1481" s="1" t="s">
        <v>18510</v>
      </c>
      <c r="K1481" s="1" t="s">
        <v>22</v>
      </c>
      <c r="L1481" s="1" t="s">
        <v>21</v>
      </c>
      <c r="M1481" s="1" t="s">
        <v>22</v>
      </c>
      <c r="N1481" s="1" t="s">
        <v>23</v>
      </c>
      <c r="O1481" s="1" t="s">
        <v>24</v>
      </c>
      <c r="P1481" s="1" t="s">
        <v>26</v>
      </c>
      <c r="Q1481" s="1" t="s">
        <v>34</v>
      </c>
      <c r="R1481" s="1" t="s">
        <v>26</v>
      </c>
      <c r="S1481" s="1" t="s">
        <v>28</v>
      </c>
      <c r="T1481" s="1" t="s">
        <v>18515</v>
      </c>
      <c r="U1481" s="1" t="s">
        <v>18502</v>
      </c>
      <c r="V1481" s="1" t="s">
        <v>18502</v>
      </c>
      <c r="W1481" s="1" t="s">
        <v>30</v>
      </c>
    </row>
    <row r="1482" spans="1:23" x14ac:dyDescent="0.2">
      <c r="A1482" s="2" t="str">
        <f>"573.14360"</f>
        <v>573.14360</v>
      </c>
      <c r="B1482" s="1" t="s">
        <v>4880</v>
      </c>
      <c r="C1482" s="1" t="s">
        <v>3209</v>
      </c>
      <c r="D1482" s="1" t="s">
        <v>3399</v>
      </c>
      <c r="E1482" s="1" t="s">
        <v>40</v>
      </c>
      <c r="F1482" s="1" t="s">
        <v>20</v>
      </c>
      <c r="G1482" s="1" t="s">
        <v>22</v>
      </c>
      <c r="H1482" s="1" t="s">
        <v>22</v>
      </c>
      <c r="I1482" s="1" t="s">
        <v>22</v>
      </c>
      <c r="J1482" s="1" t="s">
        <v>22</v>
      </c>
      <c r="K1482" s="1" t="s">
        <v>22</v>
      </c>
      <c r="L1482" s="1" t="s">
        <v>21</v>
      </c>
      <c r="M1482" s="1" t="s">
        <v>22</v>
      </c>
      <c r="N1482" s="1" t="s">
        <v>23</v>
      </c>
      <c r="O1482" s="1" t="s">
        <v>24</v>
      </c>
      <c r="P1482" s="1" t="s">
        <v>24</v>
      </c>
      <c r="Q1482" s="1" t="s">
        <v>34</v>
      </c>
      <c r="R1482" s="1" t="s">
        <v>24</v>
      </c>
      <c r="T1482" s="1" t="s">
        <v>29</v>
      </c>
      <c r="U1482" s="1" t="s">
        <v>24</v>
      </c>
      <c r="V1482" s="1" t="s">
        <v>18502</v>
      </c>
      <c r="W1482" s="1" t="s">
        <v>30</v>
      </c>
    </row>
    <row r="1483" spans="1:23" x14ac:dyDescent="0.2">
      <c r="A1483" s="2" t="str">
        <f>"573.14361"</f>
        <v>573.14361</v>
      </c>
      <c r="B1483" s="1" t="s">
        <v>4881</v>
      </c>
      <c r="C1483" s="1" t="s">
        <v>3210</v>
      </c>
      <c r="D1483" s="1" t="s">
        <v>3399</v>
      </c>
      <c r="E1483" s="1" t="s">
        <v>40</v>
      </c>
      <c r="F1483" s="1" t="s">
        <v>20</v>
      </c>
      <c r="G1483" s="1" t="s">
        <v>22</v>
      </c>
      <c r="H1483" s="1" t="s">
        <v>22</v>
      </c>
      <c r="I1483" s="1" t="s">
        <v>18506</v>
      </c>
      <c r="J1483" s="1" t="s">
        <v>22</v>
      </c>
      <c r="K1483" s="1" t="s">
        <v>22</v>
      </c>
      <c r="L1483" s="1" t="s">
        <v>21</v>
      </c>
      <c r="M1483" s="1" t="s">
        <v>22</v>
      </c>
      <c r="N1483" s="1" t="s">
        <v>23</v>
      </c>
      <c r="O1483" s="1" t="s">
        <v>41</v>
      </c>
      <c r="P1483" s="1" t="s">
        <v>26</v>
      </c>
      <c r="Q1483" s="1" t="s">
        <v>34</v>
      </c>
      <c r="R1483" s="1" t="s">
        <v>26</v>
      </c>
      <c r="S1483" s="1" t="s">
        <v>28</v>
      </c>
      <c r="T1483" s="1" t="s">
        <v>29</v>
      </c>
      <c r="U1483" s="1" t="s">
        <v>24</v>
      </c>
      <c r="V1483" s="1" t="s">
        <v>41</v>
      </c>
      <c r="W1483" s="1" t="s">
        <v>30</v>
      </c>
    </row>
    <row r="1484" spans="1:23" x14ac:dyDescent="0.2">
      <c r="A1484" s="2" t="str">
        <f>"573.14362"</f>
        <v>573.14362</v>
      </c>
      <c r="B1484" s="1" t="s">
        <v>4882</v>
      </c>
      <c r="C1484" s="1" t="s">
        <v>3211</v>
      </c>
      <c r="D1484" s="1" t="s">
        <v>3399</v>
      </c>
      <c r="E1484" s="1" t="s">
        <v>40</v>
      </c>
      <c r="F1484" s="1" t="s">
        <v>20</v>
      </c>
      <c r="G1484" s="1" t="s">
        <v>22</v>
      </c>
      <c r="H1484" s="1" t="s">
        <v>22</v>
      </c>
      <c r="I1484" s="1" t="s">
        <v>22</v>
      </c>
      <c r="J1484" s="1" t="s">
        <v>22</v>
      </c>
      <c r="K1484" s="1" t="s">
        <v>22</v>
      </c>
      <c r="L1484" s="1" t="s">
        <v>21</v>
      </c>
      <c r="M1484" s="1" t="s">
        <v>22</v>
      </c>
      <c r="N1484" s="1" t="s">
        <v>23</v>
      </c>
      <c r="O1484" s="1" t="s">
        <v>24</v>
      </c>
      <c r="P1484" s="1" t="s">
        <v>24</v>
      </c>
      <c r="Q1484" s="1" t="s">
        <v>34</v>
      </c>
      <c r="R1484" s="1" t="s">
        <v>24</v>
      </c>
      <c r="T1484" s="1" t="s">
        <v>29</v>
      </c>
      <c r="U1484" s="1" t="s">
        <v>24</v>
      </c>
      <c r="V1484" s="1" t="s">
        <v>41</v>
      </c>
      <c r="W1484" s="1" t="s">
        <v>30</v>
      </c>
    </row>
    <row r="1485" spans="1:23" x14ac:dyDescent="0.2">
      <c r="A1485" s="2" t="str">
        <f>"573.14363"</f>
        <v>573.14363</v>
      </c>
      <c r="B1485" s="1" t="s">
        <v>4883</v>
      </c>
      <c r="C1485" s="1" t="s">
        <v>3212</v>
      </c>
      <c r="D1485" s="1" t="s">
        <v>3399</v>
      </c>
      <c r="E1485" s="1" t="s">
        <v>40</v>
      </c>
      <c r="F1485" s="1" t="s">
        <v>20</v>
      </c>
      <c r="G1485" s="1" t="s">
        <v>22</v>
      </c>
      <c r="H1485" s="1" t="s">
        <v>22</v>
      </c>
      <c r="I1485" s="1" t="s">
        <v>18510</v>
      </c>
      <c r="J1485" s="1" t="s">
        <v>19</v>
      </c>
      <c r="K1485" s="1" t="s">
        <v>18510</v>
      </c>
      <c r="L1485" s="1" t="s">
        <v>21</v>
      </c>
      <c r="M1485" s="1" t="s">
        <v>22</v>
      </c>
      <c r="N1485" s="1" t="s">
        <v>23</v>
      </c>
      <c r="O1485" s="1" t="s">
        <v>24</v>
      </c>
      <c r="P1485" s="1" t="s">
        <v>26</v>
      </c>
      <c r="Q1485" s="1" t="s">
        <v>26</v>
      </c>
      <c r="R1485" s="1" t="s">
        <v>26</v>
      </c>
      <c r="T1485" s="1" t="s">
        <v>38</v>
      </c>
      <c r="U1485" s="1" t="s">
        <v>24</v>
      </c>
      <c r="V1485" s="1" t="s">
        <v>24</v>
      </c>
      <c r="W1485" s="1" t="s">
        <v>30</v>
      </c>
    </row>
    <row r="1486" spans="1:23" x14ac:dyDescent="0.2">
      <c r="A1486" s="2" t="str">
        <f>"573.14364"</f>
        <v>573.14364</v>
      </c>
      <c r="B1486" s="1" t="s">
        <v>4884</v>
      </c>
      <c r="C1486" s="1" t="s">
        <v>3213</v>
      </c>
      <c r="D1486" s="1" t="s">
        <v>3399</v>
      </c>
      <c r="E1486" s="1" t="s">
        <v>21</v>
      </c>
      <c r="F1486" s="1" t="s">
        <v>20</v>
      </c>
      <c r="G1486" s="1" t="s">
        <v>22</v>
      </c>
      <c r="H1486" s="1" t="s">
        <v>22</v>
      </c>
      <c r="I1486" s="1" t="s">
        <v>22</v>
      </c>
      <c r="J1486" s="1" t="s">
        <v>22</v>
      </c>
      <c r="K1486" s="1" t="s">
        <v>22</v>
      </c>
      <c r="L1486" s="1" t="s">
        <v>21</v>
      </c>
      <c r="M1486" s="1" t="s">
        <v>22</v>
      </c>
      <c r="N1486" s="1" t="s">
        <v>23</v>
      </c>
      <c r="O1486" s="1" t="s">
        <v>18506</v>
      </c>
      <c r="P1486" s="1" t="s">
        <v>24</v>
      </c>
      <c r="Q1486" s="1" t="s">
        <v>34</v>
      </c>
      <c r="R1486" s="1" t="s">
        <v>24</v>
      </c>
      <c r="S1486" s="1" t="s">
        <v>28</v>
      </c>
      <c r="T1486" s="1" t="s">
        <v>29</v>
      </c>
      <c r="U1486" s="1" t="s">
        <v>18506</v>
      </c>
      <c r="V1486" s="1" t="s">
        <v>24</v>
      </c>
      <c r="W1486" s="1" t="s">
        <v>30</v>
      </c>
    </row>
    <row r="1487" spans="1:23" x14ac:dyDescent="0.2">
      <c r="A1487" s="2" t="str">
        <f>"573.14365"</f>
        <v>573.14365</v>
      </c>
      <c r="B1487" s="1" t="s">
        <v>4885</v>
      </c>
      <c r="C1487" s="1" t="s">
        <v>3214</v>
      </c>
      <c r="D1487" s="1" t="s">
        <v>3399</v>
      </c>
      <c r="E1487" s="1" t="s">
        <v>40</v>
      </c>
      <c r="F1487" s="1" t="s">
        <v>36</v>
      </c>
      <c r="G1487" s="1" t="s">
        <v>41</v>
      </c>
      <c r="H1487" s="1" t="s">
        <v>18502</v>
      </c>
      <c r="I1487" s="1" t="s">
        <v>26</v>
      </c>
      <c r="J1487" s="1" t="s">
        <v>22</v>
      </c>
      <c r="K1487" s="1" t="s">
        <v>31</v>
      </c>
      <c r="L1487" s="1" t="s">
        <v>41</v>
      </c>
      <c r="M1487" s="1" t="s">
        <v>22</v>
      </c>
      <c r="N1487" s="1" t="s">
        <v>18507</v>
      </c>
      <c r="O1487" s="1" t="s">
        <v>41</v>
      </c>
      <c r="P1487" s="1" t="s">
        <v>26</v>
      </c>
      <c r="Q1487" s="1" t="s">
        <v>26</v>
      </c>
      <c r="R1487" s="1" t="s">
        <v>26</v>
      </c>
      <c r="T1487" s="1" t="s">
        <v>37</v>
      </c>
      <c r="U1487" s="1" t="s">
        <v>24</v>
      </c>
      <c r="V1487" s="1" t="s">
        <v>41</v>
      </c>
      <c r="W1487" s="1" t="s">
        <v>42</v>
      </c>
    </row>
    <row r="1488" spans="1:23" x14ac:dyDescent="0.2">
      <c r="A1488" s="2" t="str">
        <f>"573.14366"</f>
        <v>573.14366</v>
      </c>
      <c r="B1488" s="1" t="s">
        <v>4886</v>
      </c>
      <c r="C1488" s="1" t="s">
        <v>3215</v>
      </c>
      <c r="D1488" s="1" t="s">
        <v>3399</v>
      </c>
      <c r="E1488" s="1" t="s">
        <v>40</v>
      </c>
      <c r="F1488" s="1" t="s">
        <v>36</v>
      </c>
      <c r="G1488" s="1" t="s">
        <v>22</v>
      </c>
      <c r="H1488" s="1" t="s">
        <v>22</v>
      </c>
      <c r="I1488" s="1" t="s">
        <v>22</v>
      </c>
      <c r="J1488" s="1" t="s">
        <v>18502</v>
      </c>
      <c r="K1488" s="1" t="s">
        <v>22</v>
      </c>
      <c r="L1488" s="1" t="s">
        <v>21</v>
      </c>
      <c r="M1488" s="1" t="s">
        <v>22</v>
      </c>
      <c r="N1488" s="1" t="s">
        <v>23</v>
      </c>
      <c r="O1488" s="1" t="s">
        <v>41</v>
      </c>
      <c r="P1488" s="1" t="s">
        <v>26</v>
      </c>
      <c r="Q1488" s="1" t="s">
        <v>34</v>
      </c>
      <c r="R1488" s="1" t="s">
        <v>26</v>
      </c>
      <c r="T1488" s="1" t="s">
        <v>18516</v>
      </c>
      <c r="U1488" s="1" t="s">
        <v>41</v>
      </c>
      <c r="V1488" s="1" t="s">
        <v>41</v>
      </c>
      <c r="W1488" s="1" t="s">
        <v>30</v>
      </c>
    </row>
    <row r="1489" spans="1:23" x14ac:dyDescent="0.2">
      <c r="A1489" s="2" t="str">
        <f>"573.14367"</f>
        <v>573.14367</v>
      </c>
      <c r="B1489" s="1" t="s">
        <v>4887</v>
      </c>
      <c r="C1489" s="1" t="s">
        <v>3216</v>
      </c>
      <c r="D1489" s="1" t="s">
        <v>3399</v>
      </c>
      <c r="E1489" s="1" t="s">
        <v>40</v>
      </c>
      <c r="F1489" s="1" t="s">
        <v>20</v>
      </c>
      <c r="G1489" s="1" t="s">
        <v>22</v>
      </c>
      <c r="H1489" s="1" t="s">
        <v>22</v>
      </c>
      <c r="I1489" s="1" t="s">
        <v>22</v>
      </c>
      <c r="J1489" s="1" t="s">
        <v>22</v>
      </c>
      <c r="K1489" s="1" t="s">
        <v>22</v>
      </c>
      <c r="L1489" s="1" t="s">
        <v>21</v>
      </c>
      <c r="M1489" s="1" t="s">
        <v>22</v>
      </c>
      <c r="N1489" s="1" t="s">
        <v>23</v>
      </c>
      <c r="O1489" s="1" t="s">
        <v>41</v>
      </c>
      <c r="P1489" s="1" t="s">
        <v>26</v>
      </c>
      <c r="Q1489" s="1" t="s">
        <v>34</v>
      </c>
      <c r="R1489" s="1" t="s">
        <v>26</v>
      </c>
      <c r="S1489" s="1" t="s">
        <v>28</v>
      </c>
      <c r="T1489" s="1" t="s">
        <v>39</v>
      </c>
      <c r="U1489" s="1" t="s">
        <v>24</v>
      </c>
      <c r="V1489" s="1" t="s">
        <v>41</v>
      </c>
      <c r="W1489" s="1" t="s">
        <v>42</v>
      </c>
    </row>
    <row r="1490" spans="1:23" x14ac:dyDescent="0.2">
      <c r="A1490" s="2" t="str">
        <f>"573.14368"</f>
        <v>573.14368</v>
      </c>
      <c r="B1490" s="1" t="s">
        <v>4888</v>
      </c>
      <c r="C1490" s="1" t="s">
        <v>3217</v>
      </c>
      <c r="D1490" s="1" t="s">
        <v>3399</v>
      </c>
      <c r="E1490" s="1" t="s">
        <v>21</v>
      </c>
      <c r="F1490" s="1" t="s">
        <v>20</v>
      </c>
      <c r="G1490" s="1" t="s">
        <v>22</v>
      </c>
      <c r="H1490" s="1" t="s">
        <v>22</v>
      </c>
      <c r="I1490" s="1" t="s">
        <v>22</v>
      </c>
      <c r="J1490" s="1" t="s">
        <v>22</v>
      </c>
      <c r="K1490" s="1" t="s">
        <v>22</v>
      </c>
      <c r="L1490" s="1" t="s">
        <v>21</v>
      </c>
      <c r="M1490" s="1" t="s">
        <v>22</v>
      </c>
      <c r="N1490" s="1" t="s">
        <v>23</v>
      </c>
      <c r="O1490" s="1" t="s">
        <v>18506</v>
      </c>
      <c r="P1490" s="1" t="s">
        <v>24</v>
      </c>
      <c r="Q1490" s="1" t="s">
        <v>34</v>
      </c>
      <c r="R1490" s="1" t="s">
        <v>24</v>
      </c>
      <c r="S1490" s="1" t="s">
        <v>28</v>
      </c>
      <c r="T1490" s="1" t="s">
        <v>29</v>
      </c>
      <c r="U1490" s="1" t="s">
        <v>18506</v>
      </c>
      <c r="V1490" s="1" t="s">
        <v>24</v>
      </c>
      <c r="W1490" s="1" t="s">
        <v>30</v>
      </c>
    </row>
    <row r="1491" spans="1:23" x14ac:dyDescent="0.2">
      <c r="A1491" s="2" t="str">
        <f>"573.14369"</f>
        <v>573.14369</v>
      </c>
      <c r="B1491" s="1" t="s">
        <v>4889</v>
      </c>
      <c r="C1491" s="1" t="s">
        <v>3218</v>
      </c>
      <c r="D1491" s="1" t="s">
        <v>3399</v>
      </c>
      <c r="E1491" s="1" t="s">
        <v>40</v>
      </c>
      <c r="F1491" s="1" t="s">
        <v>20</v>
      </c>
      <c r="G1491" s="1" t="s">
        <v>22</v>
      </c>
      <c r="H1491" s="1" t="s">
        <v>22</v>
      </c>
      <c r="I1491" s="1" t="s">
        <v>26</v>
      </c>
      <c r="J1491" s="1" t="s">
        <v>19</v>
      </c>
      <c r="K1491" s="1" t="s">
        <v>22</v>
      </c>
      <c r="L1491" s="1" t="s">
        <v>18502</v>
      </c>
      <c r="M1491" s="1" t="s">
        <v>18510</v>
      </c>
      <c r="N1491" s="1" t="s">
        <v>23</v>
      </c>
      <c r="O1491" s="1" t="s">
        <v>41</v>
      </c>
      <c r="P1491" s="1" t="s">
        <v>26</v>
      </c>
      <c r="Q1491" s="1" t="s">
        <v>34</v>
      </c>
      <c r="R1491" s="1" t="s">
        <v>26</v>
      </c>
      <c r="S1491" s="1" t="s">
        <v>18509</v>
      </c>
      <c r="T1491" s="1" t="s">
        <v>38</v>
      </c>
      <c r="U1491" s="1" t="s">
        <v>24</v>
      </c>
      <c r="V1491" s="1" t="s">
        <v>18502</v>
      </c>
      <c r="W1491" s="1" t="s">
        <v>42</v>
      </c>
    </row>
    <row r="1492" spans="1:23" x14ac:dyDescent="0.2">
      <c r="A1492" s="2" t="str">
        <f>"573.14371"</f>
        <v>573.14371</v>
      </c>
      <c r="B1492" s="1" t="s">
        <v>4890</v>
      </c>
      <c r="C1492" s="1" t="s">
        <v>3219</v>
      </c>
      <c r="D1492" s="1" t="s">
        <v>3399</v>
      </c>
      <c r="E1492" s="1" t="s">
        <v>21</v>
      </c>
      <c r="F1492" s="1" t="s">
        <v>20</v>
      </c>
      <c r="G1492" s="1" t="s">
        <v>22</v>
      </c>
      <c r="H1492" s="1" t="s">
        <v>22</v>
      </c>
      <c r="I1492" s="1" t="s">
        <v>22</v>
      </c>
      <c r="J1492" s="1" t="s">
        <v>22</v>
      </c>
      <c r="K1492" s="1" t="s">
        <v>22</v>
      </c>
      <c r="L1492" s="1" t="s">
        <v>21</v>
      </c>
      <c r="M1492" s="1" t="s">
        <v>22</v>
      </c>
      <c r="N1492" s="1" t="s">
        <v>23</v>
      </c>
      <c r="O1492" s="1" t="s">
        <v>18506</v>
      </c>
      <c r="P1492" s="1" t="s">
        <v>18502</v>
      </c>
      <c r="Q1492" s="1" t="s">
        <v>34</v>
      </c>
      <c r="R1492" s="1" t="s">
        <v>18506</v>
      </c>
      <c r="T1492" s="1" t="s">
        <v>29</v>
      </c>
      <c r="U1492" s="1" t="s">
        <v>18506</v>
      </c>
      <c r="V1492" s="1" t="s">
        <v>24</v>
      </c>
      <c r="W1492" s="1" t="s">
        <v>30</v>
      </c>
    </row>
    <row r="1493" spans="1:23" x14ac:dyDescent="0.2">
      <c r="A1493" s="2" t="str">
        <f>"573.14372"</f>
        <v>573.14372</v>
      </c>
      <c r="B1493" s="1" t="s">
        <v>4891</v>
      </c>
      <c r="C1493" s="1" t="s">
        <v>3220</v>
      </c>
      <c r="D1493" s="1" t="s">
        <v>3399</v>
      </c>
      <c r="E1493" s="1" t="s">
        <v>40</v>
      </c>
      <c r="F1493" s="1" t="s">
        <v>36</v>
      </c>
      <c r="G1493" s="1" t="s">
        <v>22</v>
      </c>
      <c r="H1493" s="1" t="s">
        <v>22</v>
      </c>
      <c r="I1493" s="1" t="s">
        <v>18510</v>
      </c>
      <c r="J1493" s="1" t="s">
        <v>18502</v>
      </c>
      <c r="K1493" s="1" t="s">
        <v>18510</v>
      </c>
      <c r="L1493" s="1" t="s">
        <v>21</v>
      </c>
      <c r="M1493" s="1" t="s">
        <v>22</v>
      </c>
      <c r="N1493" s="1" t="s">
        <v>23</v>
      </c>
      <c r="O1493" s="1" t="s">
        <v>41</v>
      </c>
      <c r="P1493" s="1" t="s">
        <v>26</v>
      </c>
      <c r="Q1493" s="1" t="s">
        <v>34</v>
      </c>
      <c r="R1493" s="1" t="s">
        <v>26</v>
      </c>
      <c r="T1493" s="1" t="s">
        <v>18516</v>
      </c>
      <c r="U1493" s="1" t="s">
        <v>18506</v>
      </c>
      <c r="V1493" s="1" t="s">
        <v>18502</v>
      </c>
      <c r="W1493" s="1" t="s">
        <v>30</v>
      </c>
    </row>
    <row r="1494" spans="1:23" x14ac:dyDescent="0.2">
      <c r="A1494" s="2" t="str">
        <f>"573.14373"</f>
        <v>573.14373</v>
      </c>
      <c r="B1494" s="1" t="s">
        <v>4892</v>
      </c>
      <c r="C1494" s="1" t="s">
        <v>3221</v>
      </c>
      <c r="D1494" s="1" t="s">
        <v>3399</v>
      </c>
      <c r="E1494" s="1" t="s">
        <v>18510</v>
      </c>
      <c r="F1494" s="1" t="s">
        <v>20</v>
      </c>
      <c r="G1494" s="1" t="s">
        <v>22</v>
      </c>
      <c r="H1494" s="1" t="s">
        <v>22</v>
      </c>
      <c r="I1494" s="1" t="s">
        <v>22</v>
      </c>
      <c r="J1494" s="1" t="s">
        <v>18502</v>
      </c>
      <c r="K1494" s="1" t="s">
        <v>22</v>
      </c>
      <c r="L1494" s="1" t="s">
        <v>21</v>
      </c>
      <c r="M1494" s="1" t="s">
        <v>22</v>
      </c>
      <c r="N1494" s="1" t="s">
        <v>23</v>
      </c>
      <c r="O1494" s="1" t="s">
        <v>24</v>
      </c>
      <c r="P1494" s="1" t="s">
        <v>26</v>
      </c>
      <c r="Q1494" s="1" t="s">
        <v>34</v>
      </c>
      <c r="R1494" s="1" t="s">
        <v>26</v>
      </c>
      <c r="T1494" s="1" t="s">
        <v>29</v>
      </c>
      <c r="U1494" s="1" t="s">
        <v>41</v>
      </c>
      <c r="V1494" s="1" t="s">
        <v>24</v>
      </c>
      <c r="W1494" s="1" t="s">
        <v>30</v>
      </c>
    </row>
    <row r="1495" spans="1:23" x14ac:dyDescent="0.2">
      <c r="A1495" s="2" t="str">
        <f>"573.14374"</f>
        <v>573.14374</v>
      </c>
      <c r="B1495" s="1" t="s">
        <v>4893</v>
      </c>
      <c r="C1495" s="1" t="s">
        <v>3222</v>
      </c>
      <c r="D1495" s="1" t="s">
        <v>3399</v>
      </c>
      <c r="E1495" s="1" t="s">
        <v>21</v>
      </c>
      <c r="F1495" s="1" t="s">
        <v>20</v>
      </c>
      <c r="G1495" s="1" t="s">
        <v>22</v>
      </c>
      <c r="H1495" s="1" t="s">
        <v>22</v>
      </c>
      <c r="I1495" s="1" t="s">
        <v>22</v>
      </c>
      <c r="J1495" s="1" t="s">
        <v>22</v>
      </c>
      <c r="K1495" s="1" t="s">
        <v>22</v>
      </c>
      <c r="L1495" s="1" t="s">
        <v>21</v>
      </c>
      <c r="M1495" s="1" t="s">
        <v>22</v>
      </c>
      <c r="N1495" s="1" t="s">
        <v>23</v>
      </c>
      <c r="O1495" s="1" t="s">
        <v>24</v>
      </c>
      <c r="P1495" s="1" t="s">
        <v>24</v>
      </c>
      <c r="Q1495" s="1" t="s">
        <v>34</v>
      </c>
      <c r="R1495" s="1" t="s">
        <v>24</v>
      </c>
      <c r="S1495" s="1" t="s">
        <v>28</v>
      </c>
      <c r="T1495" s="1" t="s">
        <v>29</v>
      </c>
      <c r="U1495" s="1" t="s">
        <v>24</v>
      </c>
      <c r="V1495" s="1" t="s">
        <v>24</v>
      </c>
      <c r="W1495" s="1" t="s">
        <v>30</v>
      </c>
    </row>
    <row r="1496" spans="1:23" x14ac:dyDescent="0.2">
      <c r="A1496" s="2" t="str">
        <f>"573.14375"</f>
        <v>573.14375</v>
      </c>
      <c r="B1496" s="1" t="s">
        <v>4894</v>
      </c>
      <c r="C1496" s="1" t="s">
        <v>3223</v>
      </c>
      <c r="D1496" s="1" t="s">
        <v>3399</v>
      </c>
      <c r="E1496" s="1" t="s">
        <v>40</v>
      </c>
      <c r="F1496" s="1" t="s">
        <v>20</v>
      </c>
      <c r="G1496" s="1" t="s">
        <v>22</v>
      </c>
      <c r="H1496" s="1" t="s">
        <v>22</v>
      </c>
      <c r="I1496" s="1" t="s">
        <v>22</v>
      </c>
      <c r="J1496" s="1" t="s">
        <v>22</v>
      </c>
      <c r="K1496" s="1" t="s">
        <v>22</v>
      </c>
      <c r="L1496" s="1" t="s">
        <v>21</v>
      </c>
      <c r="M1496" s="1" t="s">
        <v>22</v>
      </c>
      <c r="N1496" s="1" t="s">
        <v>23</v>
      </c>
      <c r="O1496" s="1" t="s">
        <v>24</v>
      </c>
      <c r="P1496" s="1" t="s">
        <v>18505</v>
      </c>
      <c r="Q1496" s="1" t="s">
        <v>34</v>
      </c>
      <c r="R1496" s="1" t="s">
        <v>18505</v>
      </c>
      <c r="S1496" s="1" t="s">
        <v>28</v>
      </c>
      <c r="T1496" s="1" t="s">
        <v>39</v>
      </c>
      <c r="U1496" s="1" t="s">
        <v>18506</v>
      </c>
      <c r="V1496" s="1" t="s">
        <v>18502</v>
      </c>
      <c r="W1496" s="1" t="s">
        <v>30</v>
      </c>
    </row>
    <row r="1497" spans="1:23" x14ac:dyDescent="0.2">
      <c r="A1497" s="2" t="str">
        <f>"573.14376"</f>
        <v>573.14376</v>
      </c>
      <c r="B1497" s="1" t="s">
        <v>4895</v>
      </c>
      <c r="C1497" s="1" t="s">
        <v>3224</v>
      </c>
      <c r="D1497" s="1" t="s">
        <v>3399</v>
      </c>
      <c r="E1497" s="1" t="s">
        <v>40</v>
      </c>
      <c r="F1497" s="1" t="s">
        <v>36</v>
      </c>
      <c r="G1497" s="1" t="s">
        <v>22</v>
      </c>
      <c r="H1497" s="1" t="s">
        <v>22</v>
      </c>
      <c r="I1497" s="1" t="s">
        <v>18506</v>
      </c>
      <c r="J1497" s="1" t="s">
        <v>19</v>
      </c>
      <c r="K1497" s="1" t="s">
        <v>22</v>
      </c>
      <c r="L1497" s="1" t="s">
        <v>21</v>
      </c>
      <c r="M1497" s="1" t="s">
        <v>22</v>
      </c>
      <c r="N1497" s="1" t="s">
        <v>18507</v>
      </c>
      <c r="O1497" s="1" t="s">
        <v>41</v>
      </c>
      <c r="P1497" s="1" t="s">
        <v>26</v>
      </c>
      <c r="Q1497" s="1" t="s">
        <v>26</v>
      </c>
      <c r="R1497" s="1" t="s">
        <v>26</v>
      </c>
      <c r="S1497" s="1" t="s">
        <v>28</v>
      </c>
      <c r="T1497" s="1" t="s">
        <v>18516</v>
      </c>
      <c r="U1497" s="1" t="s">
        <v>41</v>
      </c>
      <c r="V1497" s="1" t="s">
        <v>41</v>
      </c>
      <c r="W1497" s="1" t="s">
        <v>42</v>
      </c>
    </row>
    <row r="1498" spans="1:23" x14ac:dyDescent="0.2">
      <c r="A1498" s="2" t="str">
        <f>"573.14377"</f>
        <v>573.14377</v>
      </c>
      <c r="B1498" s="1" t="s">
        <v>4896</v>
      </c>
      <c r="C1498" s="1" t="s">
        <v>3225</v>
      </c>
      <c r="D1498" s="1" t="s">
        <v>3399</v>
      </c>
      <c r="E1498" s="1" t="s">
        <v>40</v>
      </c>
      <c r="F1498" s="1" t="s">
        <v>20</v>
      </c>
      <c r="G1498" s="1" t="s">
        <v>22</v>
      </c>
      <c r="H1498" s="1" t="s">
        <v>22</v>
      </c>
      <c r="I1498" s="1" t="s">
        <v>26</v>
      </c>
      <c r="J1498" s="1" t="s">
        <v>22</v>
      </c>
      <c r="K1498" s="1" t="s">
        <v>22</v>
      </c>
      <c r="L1498" s="1" t="s">
        <v>21</v>
      </c>
      <c r="M1498" s="1" t="s">
        <v>22</v>
      </c>
      <c r="N1498" s="1" t="s">
        <v>23</v>
      </c>
      <c r="O1498" s="1" t="s">
        <v>41</v>
      </c>
      <c r="P1498" s="1" t="s">
        <v>18502</v>
      </c>
      <c r="Q1498" s="1" t="s">
        <v>34</v>
      </c>
      <c r="R1498" s="1" t="s">
        <v>24</v>
      </c>
      <c r="T1498" s="1" t="s">
        <v>29</v>
      </c>
      <c r="U1498" s="1" t="s">
        <v>18506</v>
      </c>
      <c r="V1498" s="1" t="s">
        <v>41</v>
      </c>
      <c r="W1498" s="1" t="s">
        <v>30</v>
      </c>
    </row>
    <row r="1499" spans="1:23" x14ac:dyDescent="0.2">
      <c r="A1499" s="2" t="str">
        <f>"573.14378"</f>
        <v>573.14378</v>
      </c>
      <c r="B1499" s="1" t="s">
        <v>4897</v>
      </c>
      <c r="C1499" s="1" t="s">
        <v>3226</v>
      </c>
      <c r="D1499" s="1" t="s">
        <v>3399</v>
      </c>
      <c r="E1499" s="1" t="s">
        <v>21</v>
      </c>
      <c r="F1499" s="1" t="s">
        <v>20</v>
      </c>
      <c r="G1499" s="1" t="s">
        <v>22</v>
      </c>
      <c r="H1499" s="1" t="s">
        <v>22</v>
      </c>
      <c r="I1499" s="1" t="s">
        <v>26</v>
      </c>
      <c r="J1499" s="1" t="s">
        <v>22</v>
      </c>
      <c r="K1499" s="1" t="s">
        <v>22</v>
      </c>
      <c r="L1499" s="1" t="s">
        <v>21</v>
      </c>
      <c r="M1499" s="1" t="s">
        <v>22</v>
      </c>
      <c r="N1499" s="1" t="s">
        <v>23</v>
      </c>
      <c r="O1499" s="1" t="s">
        <v>18506</v>
      </c>
      <c r="P1499" s="1" t="s">
        <v>24</v>
      </c>
      <c r="Q1499" s="1" t="s">
        <v>34</v>
      </c>
      <c r="R1499" s="1" t="s">
        <v>24</v>
      </c>
      <c r="S1499" s="1" t="s">
        <v>28</v>
      </c>
      <c r="T1499" s="1" t="s">
        <v>29</v>
      </c>
      <c r="U1499" s="1" t="s">
        <v>18506</v>
      </c>
      <c r="V1499" s="1" t="s">
        <v>24</v>
      </c>
      <c r="W1499" s="1" t="s">
        <v>30</v>
      </c>
    </row>
    <row r="1500" spans="1:23" x14ac:dyDescent="0.2">
      <c r="A1500" s="2" t="str">
        <f>"573.14379"</f>
        <v>573.14379</v>
      </c>
      <c r="B1500" s="1" t="s">
        <v>4898</v>
      </c>
      <c r="C1500" s="1" t="s">
        <v>3227</v>
      </c>
      <c r="D1500" s="1" t="s">
        <v>3399</v>
      </c>
      <c r="E1500" s="1" t="s">
        <v>40</v>
      </c>
      <c r="F1500" s="1" t="s">
        <v>20</v>
      </c>
      <c r="G1500" s="1" t="s">
        <v>22</v>
      </c>
      <c r="H1500" s="1" t="s">
        <v>22</v>
      </c>
      <c r="I1500" s="1" t="s">
        <v>22</v>
      </c>
      <c r="J1500" s="1" t="s">
        <v>18510</v>
      </c>
      <c r="K1500" s="1" t="s">
        <v>22</v>
      </c>
      <c r="L1500" s="1" t="s">
        <v>21</v>
      </c>
      <c r="M1500" s="1" t="s">
        <v>22</v>
      </c>
      <c r="N1500" s="1" t="s">
        <v>23</v>
      </c>
      <c r="O1500" s="1" t="s">
        <v>24</v>
      </c>
      <c r="P1500" s="1" t="s">
        <v>26</v>
      </c>
      <c r="Q1500" s="1" t="s">
        <v>34</v>
      </c>
      <c r="R1500" s="1" t="s">
        <v>26</v>
      </c>
      <c r="T1500" s="1" t="s">
        <v>39</v>
      </c>
      <c r="U1500" s="1" t="s">
        <v>24</v>
      </c>
      <c r="V1500" s="1" t="s">
        <v>24</v>
      </c>
      <c r="W1500" s="1" t="s">
        <v>30</v>
      </c>
    </row>
    <row r="1501" spans="1:23" x14ac:dyDescent="0.2">
      <c r="A1501" s="2" t="str">
        <f>"573.14380"</f>
        <v>573.14380</v>
      </c>
      <c r="B1501" s="1" t="s">
        <v>4899</v>
      </c>
      <c r="C1501" s="1" t="s">
        <v>3228</v>
      </c>
      <c r="D1501" s="1" t="s">
        <v>3399</v>
      </c>
      <c r="E1501" s="1" t="s">
        <v>40</v>
      </c>
      <c r="F1501" s="1" t="s">
        <v>20</v>
      </c>
      <c r="G1501" s="1" t="s">
        <v>22</v>
      </c>
      <c r="H1501" s="1" t="s">
        <v>22</v>
      </c>
      <c r="I1501" s="1" t="s">
        <v>26</v>
      </c>
      <c r="J1501" s="1" t="s">
        <v>22</v>
      </c>
      <c r="K1501" s="1" t="s">
        <v>22</v>
      </c>
      <c r="L1501" s="1" t="s">
        <v>21</v>
      </c>
      <c r="M1501" s="1" t="s">
        <v>22</v>
      </c>
      <c r="N1501" s="1" t="s">
        <v>23</v>
      </c>
      <c r="O1501" s="1" t="s">
        <v>24</v>
      </c>
      <c r="P1501" s="1" t="s">
        <v>26</v>
      </c>
      <c r="Q1501" s="1" t="s">
        <v>34</v>
      </c>
      <c r="R1501" s="1" t="s">
        <v>26</v>
      </c>
      <c r="T1501" s="1" t="s">
        <v>29</v>
      </c>
      <c r="U1501" s="1" t="s">
        <v>24</v>
      </c>
      <c r="V1501" s="1" t="s">
        <v>41</v>
      </c>
      <c r="W1501" s="1" t="s">
        <v>30</v>
      </c>
    </row>
    <row r="1502" spans="1:23" x14ac:dyDescent="0.2">
      <c r="A1502" s="2" t="str">
        <f>"573.14381"</f>
        <v>573.14381</v>
      </c>
      <c r="B1502" s="1" t="s">
        <v>4900</v>
      </c>
      <c r="C1502" s="1" t="s">
        <v>3229</v>
      </c>
      <c r="D1502" s="1" t="s">
        <v>3399</v>
      </c>
      <c r="E1502" s="1" t="s">
        <v>40</v>
      </c>
      <c r="F1502" s="1" t="s">
        <v>20</v>
      </c>
      <c r="G1502" s="1" t="s">
        <v>22</v>
      </c>
      <c r="H1502" s="1" t="s">
        <v>22</v>
      </c>
      <c r="I1502" s="1" t="s">
        <v>22</v>
      </c>
      <c r="J1502" s="1" t="s">
        <v>18502</v>
      </c>
      <c r="K1502" s="1" t="s">
        <v>22</v>
      </c>
      <c r="L1502" s="1" t="s">
        <v>21</v>
      </c>
      <c r="M1502" s="1" t="s">
        <v>22</v>
      </c>
      <c r="N1502" s="1" t="s">
        <v>23</v>
      </c>
      <c r="O1502" s="1" t="s">
        <v>24</v>
      </c>
      <c r="P1502" s="1" t="s">
        <v>26</v>
      </c>
      <c r="Q1502" s="1" t="s">
        <v>34</v>
      </c>
      <c r="R1502" s="1" t="s">
        <v>26</v>
      </c>
      <c r="T1502" s="1" t="s">
        <v>38</v>
      </c>
      <c r="U1502" s="1" t="s">
        <v>24</v>
      </c>
      <c r="V1502" s="1" t="s">
        <v>24</v>
      </c>
      <c r="W1502" s="1" t="s">
        <v>30</v>
      </c>
    </row>
    <row r="1503" spans="1:23" x14ac:dyDescent="0.2">
      <c r="A1503" s="2" t="str">
        <f>"573.14382"</f>
        <v>573.14382</v>
      </c>
      <c r="B1503" s="1" t="s">
        <v>4901</v>
      </c>
      <c r="C1503" s="1" t="s">
        <v>3230</v>
      </c>
      <c r="D1503" s="1" t="s">
        <v>3399</v>
      </c>
      <c r="E1503" s="1" t="s">
        <v>18509</v>
      </c>
      <c r="F1503" s="1" t="s">
        <v>20</v>
      </c>
      <c r="G1503" s="1" t="s">
        <v>22</v>
      </c>
      <c r="H1503" s="1" t="s">
        <v>22</v>
      </c>
      <c r="I1503" s="1" t="s">
        <v>22</v>
      </c>
      <c r="J1503" s="1" t="s">
        <v>22</v>
      </c>
      <c r="K1503" s="1" t="s">
        <v>22</v>
      </c>
      <c r="L1503" s="1" t="s">
        <v>21</v>
      </c>
      <c r="M1503" s="1" t="s">
        <v>22</v>
      </c>
      <c r="N1503" s="1" t="s">
        <v>23</v>
      </c>
      <c r="O1503" s="1" t="s">
        <v>41</v>
      </c>
      <c r="P1503" s="1" t="s">
        <v>18502</v>
      </c>
      <c r="Q1503" s="1" t="s">
        <v>34</v>
      </c>
      <c r="R1503" s="1" t="s">
        <v>18502</v>
      </c>
      <c r="T1503" s="1" t="s">
        <v>29</v>
      </c>
      <c r="U1503" s="1" t="s">
        <v>18502</v>
      </c>
      <c r="V1503" s="1" t="s">
        <v>24</v>
      </c>
      <c r="W1503" s="1" t="s">
        <v>30</v>
      </c>
    </row>
    <row r="1504" spans="1:23" x14ac:dyDescent="0.2">
      <c r="A1504" s="2" t="str">
        <f>"573.14383"</f>
        <v>573.14383</v>
      </c>
      <c r="B1504" s="1" t="s">
        <v>4902</v>
      </c>
      <c r="C1504" s="1" t="s">
        <v>3231</v>
      </c>
      <c r="D1504" s="1" t="s">
        <v>3399</v>
      </c>
      <c r="E1504" s="1" t="s">
        <v>40</v>
      </c>
      <c r="F1504" s="1" t="s">
        <v>20</v>
      </c>
      <c r="G1504" s="1" t="s">
        <v>22</v>
      </c>
      <c r="H1504" s="1" t="s">
        <v>22</v>
      </c>
      <c r="I1504" s="1" t="s">
        <v>22</v>
      </c>
      <c r="J1504" s="1" t="s">
        <v>18510</v>
      </c>
      <c r="K1504" s="1" t="s">
        <v>22</v>
      </c>
      <c r="L1504" s="1" t="s">
        <v>21</v>
      </c>
      <c r="M1504" s="1" t="s">
        <v>22</v>
      </c>
      <c r="N1504" s="1" t="s">
        <v>23</v>
      </c>
      <c r="O1504" s="1" t="s">
        <v>41</v>
      </c>
      <c r="P1504" s="1" t="s">
        <v>26</v>
      </c>
      <c r="Q1504" s="1" t="s">
        <v>34</v>
      </c>
      <c r="R1504" s="1" t="s">
        <v>26</v>
      </c>
      <c r="S1504" s="1" t="s">
        <v>28</v>
      </c>
      <c r="T1504" s="1" t="s">
        <v>37</v>
      </c>
      <c r="U1504" s="1" t="s">
        <v>24</v>
      </c>
      <c r="V1504" s="1" t="s">
        <v>41</v>
      </c>
      <c r="W1504" s="1" t="s">
        <v>42</v>
      </c>
    </row>
    <row r="1505" spans="1:23" x14ac:dyDescent="0.2">
      <c r="A1505" s="2" t="str">
        <f>"573.14384"</f>
        <v>573.14384</v>
      </c>
      <c r="B1505" s="1" t="s">
        <v>4903</v>
      </c>
      <c r="C1505" s="1" t="s">
        <v>3232</v>
      </c>
      <c r="D1505" s="1" t="s">
        <v>3399</v>
      </c>
      <c r="E1505" s="1" t="s">
        <v>40</v>
      </c>
      <c r="F1505" s="1" t="s">
        <v>20</v>
      </c>
      <c r="G1505" s="1" t="s">
        <v>22</v>
      </c>
      <c r="H1505" s="1" t="s">
        <v>22</v>
      </c>
      <c r="I1505" s="1" t="s">
        <v>26</v>
      </c>
      <c r="J1505" s="1" t="s">
        <v>18510</v>
      </c>
      <c r="K1505" s="1" t="s">
        <v>22</v>
      </c>
      <c r="L1505" s="1" t="s">
        <v>21</v>
      </c>
      <c r="M1505" s="1" t="s">
        <v>22</v>
      </c>
      <c r="N1505" s="1" t="s">
        <v>23</v>
      </c>
      <c r="O1505" s="1" t="s">
        <v>41</v>
      </c>
      <c r="P1505" s="1" t="s">
        <v>26</v>
      </c>
      <c r="Q1505" s="1" t="s">
        <v>34</v>
      </c>
      <c r="R1505" s="1" t="s">
        <v>26</v>
      </c>
      <c r="T1505" s="1" t="s">
        <v>29</v>
      </c>
      <c r="U1505" s="1" t="s">
        <v>41</v>
      </c>
      <c r="V1505" s="1" t="s">
        <v>18502</v>
      </c>
      <c r="W1505" s="1" t="s">
        <v>30</v>
      </c>
    </row>
    <row r="1506" spans="1:23" x14ac:dyDescent="0.2">
      <c r="A1506" s="2" t="str">
        <f>"573.14385"</f>
        <v>573.14385</v>
      </c>
      <c r="B1506" s="1" t="s">
        <v>4904</v>
      </c>
      <c r="C1506" s="1" t="s">
        <v>3233</v>
      </c>
      <c r="D1506" s="1" t="s">
        <v>3399</v>
      </c>
      <c r="E1506" s="1" t="s">
        <v>18509</v>
      </c>
      <c r="F1506" s="1" t="s">
        <v>20</v>
      </c>
      <c r="G1506" s="1" t="s">
        <v>22</v>
      </c>
      <c r="H1506" s="1" t="s">
        <v>22</v>
      </c>
      <c r="I1506" s="1" t="s">
        <v>22</v>
      </c>
      <c r="J1506" s="1" t="s">
        <v>22</v>
      </c>
      <c r="K1506" s="1" t="s">
        <v>22</v>
      </c>
      <c r="L1506" s="1" t="s">
        <v>21</v>
      </c>
      <c r="M1506" s="1" t="s">
        <v>22</v>
      </c>
      <c r="N1506" s="1" t="s">
        <v>23</v>
      </c>
      <c r="O1506" s="1" t="s">
        <v>41</v>
      </c>
      <c r="P1506" s="1" t="s">
        <v>24</v>
      </c>
      <c r="Q1506" s="1" t="s">
        <v>34</v>
      </c>
      <c r="R1506" s="1" t="s">
        <v>18502</v>
      </c>
      <c r="T1506" s="1" t="s">
        <v>29</v>
      </c>
      <c r="U1506" s="1" t="s">
        <v>18506</v>
      </c>
      <c r="V1506" s="1" t="s">
        <v>24</v>
      </c>
      <c r="W1506" s="1" t="s">
        <v>30</v>
      </c>
    </row>
    <row r="1507" spans="1:23" x14ac:dyDescent="0.2">
      <c r="A1507" s="2" t="str">
        <f>"573.14386"</f>
        <v>573.14386</v>
      </c>
      <c r="B1507" s="1" t="s">
        <v>4905</v>
      </c>
      <c r="C1507" s="1" t="s">
        <v>3234</v>
      </c>
      <c r="D1507" s="1" t="s">
        <v>3399</v>
      </c>
      <c r="E1507" s="1" t="s">
        <v>40</v>
      </c>
      <c r="F1507" s="1" t="s">
        <v>20</v>
      </c>
      <c r="G1507" s="1" t="s">
        <v>22</v>
      </c>
      <c r="H1507" s="1" t="s">
        <v>22</v>
      </c>
      <c r="I1507" s="1" t="s">
        <v>18505</v>
      </c>
      <c r="J1507" s="1" t="s">
        <v>18510</v>
      </c>
      <c r="K1507" s="1" t="s">
        <v>22</v>
      </c>
      <c r="L1507" s="1" t="s">
        <v>18510</v>
      </c>
      <c r="M1507" s="1" t="s">
        <v>22</v>
      </c>
      <c r="N1507" s="1" t="s">
        <v>23</v>
      </c>
      <c r="O1507" s="1" t="s">
        <v>41</v>
      </c>
      <c r="P1507" s="1" t="s">
        <v>26</v>
      </c>
      <c r="Q1507" s="1" t="s">
        <v>34</v>
      </c>
      <c r="R1507" s="1" t="s">
        <v>26</v>
      </c>
      <c r="S1507" s="1" t="s">
        <v>28</v>
      </c>
      <c r="T1507" s="1" t="s">
        <v>39</v>
      </c>
      <c r="U1507" s="1" t="s">
        <v>24</v>
      </c>
      <c r="V1507" s="1" t="s">
        <v>18502</v>
      </c>
      <c r="W1507" s="1" t="s">
        <v>18518</v>
      </c>
    </row>
    <row r="1508" spans="1:23" x14ac:dyDescent="0.2">
      <c r="A1508" s="2" t="str">
        <f>"573.14387"</f>
        <v>573.14387</v>
      </c>
      <c r="B1508" s="1" t="s">
        <v>4906</v>
      </c>
      <c r="C1508" s="1" t="s">
        <v>3235</v>
      </c>
      <c r="D1508" s="1" t="s">
        <v>3399</v>
      </c>
      <c r="E1508" s="1" t="s">
        <v>40</v>
      </c>
      <c r="F1508" s="1" t="s">
        <v>36</v>
      </c>
      <c r="G1508" s="1" t="s">
        <v>41</v>
      </c>
      <c r="H1508" s="1" t="s">
        <v>18506</v>
      </c>
      <c r="I1508" s="1" t="s">
        <v>26</v>
      </c>
      <c r="J1508" s="1" t="s">
        <v>22</v>
      </c>
      <c r="K1508" s="1" t="s">
        <v>18507</v>
      </c>
      <c r="L1508" s="1" t="s">
        <v>41</v>
      </c>
      <c r="M1508" s="1" t="s">
        <v>22</v>
      </c>
      <c r="N1508" s="1" t="s">
        <v>31</v>
      </c>
      <c r="O1508" s="1" t="s">
        <v>41</v>
      </c>
      <c r="P1508" s="1" t="s">
        <v>26</v>
      </c>
      <c r="Q1508" s="1" t="s">
        <v>26</v>
      </c>
      <c r="R1508" s="1" t="s">
        <v>26</v>
      </c>
      <c r="T1508" s="1" t="s">
        <v>37</v>
      </c>
      <c r="U1508" s="1" t="s">
        <v>24</v>
      </c>
      <c r="V1508" s="1" t="s">
        <v>41</v>
      </c>
      <c r="W1508" s="1" t="s">
        <v>42</v>
      </c>
    </row>
    <row r="1509" spans="1:23" x14ac:dyDescent="0.2">
      <c r="A1509" s="2" t="str">
        <f>"573.14388"</f>
        <v>573.14388</v>
      </c>
      <c r="B1509" s="1" t="s">
        <v>4907</v>
      </c>
      <c r="C1509" s="1" t="s">
        <v>3236</v>
      </c>
      <c r="D1509" s="1" t="s">
        <v>3399</v>
      </c>
      <c r="E1509" s="1" t="s">
        <v>18509</v>
      </c>
      <c r="F1509" s="1" t="s">
        <v>20</v>
      </c>
      <c r="G1509" s="1" t="s">
        <v>22</v>
      </c>
      <c r="H1509" s="1" t="s">
        <v>22</v>
      </c>
      <c r="I1509" s="1" t="s">
        <v>22</v>
      </c>
      <c r="J1509" s="1" t="s">
        <v>22</v>
      </c>
      <c r="K1509" s="1" t="s">
        <v>22</v>
      </c>
      <c r="L1509" s="1" t="s">
        <v>21</v>
      </c>
      <c r="M1509" s="1" t="s">
        <v>22</v>
      </c>
      <c r="N1509" s="1" t="s">
        <v>23</v>
      </c>
      <c r="O1509" s="1" t="s">
        <v>41</v>
      </c>
      <c r="P1509" s="1" t="s">
        <v>18502</v>
      </c>
      <c r="Q1509" s="1" t="s">
        <v>34</v>
      </c>
      <c r="R1509" s="1" t="s">
        <v>24</v>
      </c>
      <c r="T1509" s="1" t="s">
        <v>29</v>
      </c>
      <c r="U1509" s="1" t="s">
        <v>18506</v>
      </c>
      <c r="V1509" s="1" t="s">
        <v>24</v>
      </c>
      <c r="W1509" s="1" t="s">
        <v>30</v>
      </c>
    </row>
    <row r="1510" spans="1:23" x14ac:dyDescent="0.2">
      <c r="A1510" s="2" t="str">
        <f>"573.14389"</f>
        <v>573.14389</v>
      </c>
      <c r="B1510" s="1" t="s">
        <v>4908</v>
      </c>
      <c r="C1510" s="1" t="s">
        <v>3237</v>
      </c>
      <c r="D1510" s="1" t="s">
        <v>3399</v>
      </c>
      <c r="E1510" s="1" t="s">
        <v>40</v>
      </c>
      <c r="F1510" s="1" t="s">
        <v>20</v>
      </c>
      <c r="G1510" s="1" t="s">
        <v>22</v>
      </c>
      <c r="H1510" s="1" t="s">
        <v>22</v>
      </c>
      <c r="I1510" s="1" t="s">
        <v>26</v>
      </c>
      <c r="J1510" s="1" t="s">
        <v>22</v>
      </c>
      <c r="K1510" s="1" t="s">
        <v>22</v>
      </c>
      <c r="L1510" s="1" t="s">
        <v>21</v>
      </c>
      <c r="M1510" s="1" t="s">
        <v>22</v>
      </c>
      <c r="N1510" s="1" t="s">
        <v>23</v>
      </c>
      <c r="O1510" s="1" t="s">
        <v>24</v>
      </c>
      <c r="P1510" s="1" t="s">
        <v>26</v>
      </c>
      <c r="Q1510" s="1" t="s">
        <v>34</v>
      </c>
      <c r="R1510" s="1" t="s">
        <v>26</v>
      </c>
      <c r="S1510" s="1" t="s">
        <v>28</v>
      </c>
      <c r="T1510" s="1" t="s">
        <v>29</v>
      </c>
      <c r="U1510" s="1" t="s">
        <v>24</v>
      </c>
      <c r="V1510" s="1" t="s">
        <v>24</v>
      </c>
      <c r="W1510" s="1" t="s">
        <v>30</v>
      </c>
    </row>
    <row r="1511" spans="1:23" x14ac:dyDescent="0.2">
      <c r="A1511" s="2" t="str">
        <f>"573.14390"</f>
        <v>573.14390</v>
      </c>
      <c r="B1511" s="1" t="s">
        <v>4909</v>
      </c>
      <c r="C1511" s="1" t="s">
        <v>3238</v>
      </c>
      <c r="D1511" s="1" t="s">
        <v>3399</v>
      </c>
      <c r="E1511" s="1" t="s">
        <v>18509</v>
      </c>
      <c r="F1511" s="1" t="s">
        <v>20</v>
      </c>
      <c r="G1511" s="1" t="s">
        <v>22</v>
      </c>
      <c r="H1511" s="1" t="s">
        <v>22</v>
      </c>
      <c r="I1511" s="1" t="s">
        <v>22</v>
      </c>
      <c r="J1511" s="1" t="s">
        <v>22</v>
      </c>
      <c r="K1511" s="1" t="s">
        <v>22</v>
      </c>
      <c r="L1511" s="1" t="s">
        <v>21</v>
      </c>
      <c r="M1511" s="1" t="s">
        <v>22</v>
      </c>
      <c r="N1511" s="1" t="s">
        <v>23</v>
      </c>
      <c r="O1511" s="1" t="s">
        <v>41</v>
      </c>
      <c r="P1511" s="1" t="s">
        <v>18502</v>
      </c>
      <c r="Q1511" s="1" t="s">
        <v>34</v>
      </c>
      <c r="R1511" s="1" t="s">
        <v>18505</v>
      </c>
      <c r="S1511" s="1" t="s">
        <v>28</v>
      </c>
      <c r="T1511" s="1" t="s">
        <v>29</v>
      </c>
      <c r="U1511" s="1" t="s">
        <v>18502</v>
      </c>
      <c r="V1511" s="1" t="s">
        <v>24</v>
      </c>
      <c r="W1511" s="1" t="s">
        <v>30</v>
      </c>
    </row>
    <row r="1512" spans="1:23" x14ac:dyDescent="0.2">
      <c r="A1512" s="2" t="str">
        <f>"573.14391"</f>
        <v>573.14391</v>
      </c>
      <c r="B1512" s="1" t="s">
        <v>4910</v>
      </c>
      <c r="C1512" s="1" t="s">
        <v>3239</v>
      </c>
      <c r="D1512" s="1" t="s">
        <v>3399</v>
      </c>
      <c r="E1512" s="1" t="s">
        <v>40</v>
      </c>
      <c r="F1512" s="1" t="s">
        <v>20</v>
      </c>
      <c r="G1512" s="1" t="s">
        <v>22</v>
      </c>
      <c r="H1512" s="1" t="s">
        <v>22</v>
      </c>
      <c r="I1512" s="1" t="s">
        <v>22</v>
      </c>
      <c r="J1512" s="1" t="s">
        <v>22</v>
      </c>
      <c r="K1512" s="1" t="s">
        <v>22</v>
      </c>
      <c r="L1512" s="1" t="s">
        <v>21</v>
      </c>
      <c r="M1512" s="1" t="s">
        <v>22</v>
      </c>
      <c r="N1512" s="1" t="s">
        <v>23</v>
      </c>
      <c r="O1512" s="1" t="s">
        <v>24</v>
      </c>
      <c r="P1512" s="1" t="s">
        <v>26</v>
      </c>
      <c r="Q1512" s="1" t="s">
        <v>34</v>
      </c>
      <c r="R1512" s="1" t="s">
        <v>26</v>
      </c>
      <c r="T1512" s="1" t="s">
        <v>29</v>
      </c>
      <c r="U1512" s="1" t="s">
        <v>24</v>
      </c>
      <c r="V1512" s="1" t="s">
        <v>18502</v>
      </c>
      <c r="W1512" s="1" t="s">
        <v>18518</v>
      </c>
    </row>
    <row r="1513" spans="1:23" x14ac:dyDescent="0.2">
      <c r="A1513" s="2" t="str">
        <f>"573.14392"</f>
        <v>573.14392</v>
      </c>
      <c r="B1513" s="1" t="s">
        <v>4911</v>
      </c>
      <c r="C1513" s="1" t="s">
        <v>3240</v>
      </c>
      <c r="D1513" s="1" t="s">
        <v>3399</v>
      </c>
      <c r="E1513" s="1" t="s">
        <v>40</v>
      </c>
      <c r="F1513" s="1" t="s">
        <v>20</v>
      </c>
      <c r="G1513" s="1" t="s">
        <v>22</v>
      </c>
      <c r="H1513" s="1" t="s">
        <v>22</v>
      </c>
      <c r="I1513" s="1" t="s">
        <v>22</v>
      </c>
      <c r="J1513" s="1" t="s">
        <v>19</v>
      </c>
      <c r="K1513" s="1" t="s">
        <v>22</v>
      </c>
      <c r="L1513" s="1" t="s">
        <v>21</v>
      </c>
      <c r="M1513" s="1" t="s">
        <v>22</v>
      </c>
      <c r="N1513" s="1" t="s">
        <v>23</v>
      </c>
      <c r="O1513" s="1" t="s">
        <v>41</v>
      </c>
      <c r="P1513" s="1" t="s">
        <v>26</v>
      </c>
      <c r="Q1513" s="1" t="s">
        <v>34</v>
      </c>
      <c r="R1513" s="1" t="s">
        <v>26</v>
      </c>
      <c r="S1513" s="1" t="s">
        <v>18508</v>
      </c>
      <c r="T1513" s="1" t="s">
        <v>18516</v>
      </c>
      <c r="U1513" s="1" t="s">
        <v>41</v>
      </c>
      <c r="V1513" s="1" t="s">
        <v>41</v>
      </c>
      <c r="W1513" s="1" t="s">
        <v>30</v>
      </c>
    </row>
    <row r="1514" spans="1:23" x14ac:dyDescent="0.2">
      <c r="A1514" s="2" t="str">
        <f>"573.14393"</f>
        <v>573.14393</v>
      </c>
      <c r="B1514" s="1" t="s">
        <v>4912</v>
      </c>
      <c r="C1514" s="1" t="s">
        <v>3241</v>
      </c>
      <c r="D1514" s="1" t="s">
        <v>3399</v>
      </c>
      <c r="E1514" s="1" t="s">
        <v>40</v>
      </c>
      <c r="F1514" s="1" t="s">
        <v>20</v>
      </c>
      <c r="G1514" s="1" t="s">
        <v>22</v>
      </c>
      <c r="H1514" s="1" t="s">
        <v>22</v>
      </c>
      <c r="I1514" s="1" t="s">
        <v>22</v>
      </c>
      <c r="J1514" s="1" t="s">
        <v>22</v>
      </c>
      <c r="K1514" s="1" t="s">
        <v>22</v>
      </c>
      <c r="L1514" s="1" t="s">
        <v>21</v>
      </c>
      <c r="M1514" s="1" t="s">
        <v>22</v>
      </c>
      <c r="N1514" s="1" t="s">
        <v>23</v>
      </c>
      <c r="O1514" s="1" t="s">
        <v>24</v>
      </c>
      <c r="P1514" s="1" t="s">
        <v>24</v>
      </c>
      <c r="Q1514" s="1" t="s">
        <v>34</v>
      </c>
      <c r="R1514" s="1" t="s">
        <v>24</v>
      </c>
      <c r="T1514" s="1" t="s">
        <v>29</v>
      </c>
      <c r="U1514" s="1" t="s">
        <v>24</v>
      </c>
      <c r="V1514" s="1" t="s">
        <v>18502</v>
      </c>
      <c r="W1514" s="1" t="s">
        <v>30</v>
      </c>
    </row>
    <row r="1515" spans="1:23" x14ac:dyDescent="0.2">
      <c r="A1515" s="2" t="str">
        <f>"573.14394"</f>
        <v>573.14394</v>
      </c>
      <c r="B1515" s="1" t="s">
        <v>4913</v>
      </c>
      <c r="C1515" s="1" t="s">
        <v>3242</v>
      </c>
      <c r="D1515" s="1" t="s">
        <v>3399</v>
      </c>
      <c r="E1515" s="1" t="s">
        <v>18509</v>
      </c>
      <c r="F1515" s="1" t="s">
        <v>20</v>
      </c>
      <c r="G1515" s="1" t="s">
        <v>22</v>
      </c>
      <c r="H1515" s="1" t="s">
        <v>22</v>
      </c>
      <c r="I1515" s="1" t="s">
        <v>22</v>
      </c>
      <c r="J1515" s="1" t="s">
        <v>22</v>
      </c>
      <c r="K1515" s="1" t="s">
        <v>22</v>
      </c>
      <c r="L1515" s="1" t="s">
        <v>21</v>
      </c>
      <c r="M1515" s="1" t="s">
        <v>22</v>
      </c>
      <c r="N1515" s="1" t="s">
        <v>23</v>
      </c>
      <c r="O1515" s="1" t="s">
        <v>41</v>
      </c>
      <c r="P1515" s="1" t="s">
        <v>18502</v>
      </c>
      <c r="Q1515" s="1" t="s">
        <v>34</v>
      </c>
      <c r="R1515" s="1" t="s">
        <v>24</v>
      </c>
      <c r="T1515" s="1" t="s">
        <v>29</v>
      </c>
      <c r="U1515" s="1" t="s">
        <v>18506</v>
      </c>
      <c r="V1515" s="1" t="s">
        <v>24</v>
      </c>
      <c r="W1515" s="1" t="s">
        <v>18519</v>
      </c>
    </row>
    <row r="1516" spans="1:23" x14ac:dyDescent="0.2">
      <c r="A1516" s="2" t="str">
        <f>"573.14395"</f>
        <v>573.14395</v>
      </c>
      <c r="B1516" s="1" t="s">
        <v>4914</v>
      </c>
      <c r="C1516" s="1" t="s">
        <v>3243</v>
      </c>
      <c r="D1516" s="1" t="s">
        <v>3399</v>
      </c>
      <c r="E1516" s="1" t="s">
        <v>40</v>
      </c>
      <c r="F1516" s="1" t="s">
        <v>20</v>
      </c>
      <c r="G1516" s="1" t="s">
        <v>22</v>
      </c>
      <c r="H1516" s="1" t="s">
        <v>22</v>
      </c>
      <c r="I1516" s="1" t="s">
        <v>18506</v>
      </c>
      <c r="J1516" s="1" t="s">
        <v>18510</v>
      </c>
      <c r="K1516" s="1" t="s">
        <v>22</v>
      </c>
      <c r="L1516" s="1" t="s">
        <v>21</v>
      </c>
      <c r="M1516" s="1" t="s">
        <v>22</v>
      </c>
      <c r="N1516" s="1" t="s">
        <v>23</v>
      </c>
      <c r="O1516" s="1" t="s">
        <v>41</v>
      </c>
      <c r="P1516" s="1" t="s">
        <v>26</v>
      </c>
      <c r="Q1516" s="1" t="s">
        <v>34</v>
      </c>
      <c r="R1516" s="1" t="s">
        <v>26</v>
      </c>
      <c r="S1516" s="1" t="s">
        <v>28</v>
      </c>
      <c r="T1516" s="1" t="s">
        <v>29</v>
      </c>
      <c r="U1516" s="1" t="s">
        <v>18506</v>
      </c>
      <c r="V1516" s="1" t="s">
        <v>18502</v>
      </c>
      <c r="W1516" s="1" t="s">
        <v>30</v>
      </c>
    </row>
    <row r="1517" spans="1:23" x14ac:dyDescent="0.2">
      <c r="A1517" s="2" t="str">
        <f>"573.14396"</f>
        <v>573.14396</v>
      </c>
      <c r="B1517" s="1" t="s">
        <v>4915</v>
      </c>
      <c r="C1517" s="1" t="s">
        <v>3244</v>
      </c>
      <c r="D1517" s="1" t="s">
        <v>3399</v>
      </c>
      <c r="E1517" s="1" t="s">
        <v>40</v>
      </c>
      <c r="F1517" s="1" t="s">
        <v>20</v>
      </c>
      <c r="G1517" s="1" t="s">
        <v>22</v>
      </c>
      <c r="H1517" s="1" t="s">
        <v>22</v>
      </c>
      <c r="I1517" s="1" t="s">
        <v>18505</v>
      </c>
      <c r="J1517" s="1" t="s">
        <v>18510</v>
      </c>
      <c r="K1517" s="1" t="s">
        <v>22</v>
      </c>
      <c r="L1517" s="1" t="s">
        <v>18510</v>
      </c>
      <c r="M1517" s="1" t="s">
        <v>22</v>
      </c>
      <c r="N1517" s="1" t="s">
        <v>23</v>
      </c>
      <c r="O1517" s="1" t="s">
        <v>41</v>
      </c>
      <c r="P1517" s="1" t="s">
        <v>26</v>
      </c>
      <c r="Q1517" s="1" t="s">
        <v>34</v>
      </c>
      <c r="R1517" s="1" t="s">
        <v>26</v>
      </c>
      <c r="S1517" s="1" t="s">
        <v>28</v>
      </c>
      <c r="T1517" s="1" t="s">
        <v>38</v>
      </c>
      <c r="U1517" s="1" t="s">
        <v>24</v>
      </c>
      <c r="V1517" s="1" t="s">
        <v>18502</v>
      </c>
      <c r="W1517" s="1" t="s">
        <v>18518</v>
      </c>
    </row>
    <row r="1518" spans="1:23" x14ac:dyDescent="0.2">
      <c r="A1518" s="2" t="str">
        <f>"573.14397"</f>
        <v>573.14397</v>
      </c>
      <c r="B1518" s="1" t="s">
        <v>4916</v>
      </c>
      <c r="C1518" s="1" t="s">
        <v>3245</v>
      </c>
      <c r="D1518" s="1" t="s">
        <v>3399</v>
      </c>
      <c r="E1518" s="1" t="s">
        <v>40</v>
      </c>
      <c r="F1518" s="1" t="s">
        <v>20</v>
      </c>
      <c r="G1518" s="1" t="s">
        <v>22</v>
      </c>
      <c r="H1518" s="1" t="s">
        <v>22</v>
      </c>
      <c r="I1518" s="1" t="s">
        <v>22</v>
      </c>
      <c r="J1518" s="1" t="s">
        <v>19</v>
      </c>
      <c r="K1518" s="1" t="s">
        <v>18510</v>
      </c>
      <c r="L1518" s="1" t="s">
        <v>21</v>
      </c>
      <c r="M1518" s="1" t="s">
        <v>22</v>
      </c>
      <c r="N1518" s="1" t="s">
        <v>18505</v>
      </c>
      <c r="O1518" s="1" t="s">
        <v>24</v>
      </c>
      <c r="P1518" s="1" t="s">
        <v>26</v>
      </c>
      <c r="Q1518" s="1" t="s">
        <v>26</v>
      </c>
      <c r="R1518" s="1" t="s">
        <v>26</v>
      </c>
      <c r="S1518" s="1" t="s">
        <v>18508</v>
      </c>
      <c r="T1518" s="1" t="s">
        <v>18515</v>
      </c>
      <c r="U1518" s="1" t="s">
        <v>24</v>
      </c>
      <c r="V1518" s="1" t="s">
        <v>24</v>
      </c>
      <c r="W1518" s="1" t="s">
        <v>30</v>
      </c>
    </row>
    <row r="1519" spans="1:23" x14ac:dyDescent="0.2">
      <c r="A1519" s="2" t="str">
        <f>"573.14398"</f>
        <v>573.14398</v>
      </c>
      <c r="B1519" s="1" t="s">
        <v>4917</v>
      </c>
      <c r="C1519" s="1" t="s">
        <v>3246</v>
      </c>
      <c r="D1519" s="1" t="s">
        <v>3399</v>
      </c>
      <c r="E1519" s="1" t="s">
        <v>40</v>
      </c>
      <c r="F1519" s="1" t="s">
        <v>20</v>
      </c>
      <c r="G1519" s="1" t="s">
        <v>22</v>
      </c>
      <c r="H1519" s="1" t="s">
        <v>22</v>
      </c>
      <c r="I1519" s="1" t="s">
        <v>22</v>
      </c>
      <c r="J1519" s="1" t="s">
        <v>19</v>
      </c>
      <c r="K1519" s="1" t="s">
        <v>22</v>
      </c>
      <c r="L1519" s="1" t="s">
        <v>21</v>
      </c>
      <c r="M1519" s="1" t="s">
        <v>22</v>
      </c>
      <c r="N1519" s="1" t="s">
        <v>23</v>
      </c>
      <c r="O1519" s="1" t="s">
        <v>41</v>
      </c>
      <c r="P1519" s="1" t="s">
        <v>26</v>
      </c>
      <c r="Q1519" s="1" t="s">
        <v>34</v>
      </c>
      <c r="R1519" s="1" t="s">
        <v>26</v>
      </c>
      <c r="S1519" s="1" t="s">
        <v>28</v>
      </c>
      <c r="T1519" s="1" t="s">
        <v>18515</v>
      </c>
      <c r="U1519" s="1" t="s">
        <v>18506</v>
      </c>
      <c r="V1519" s="1" t="s">
        <v>41</v>
      </c>
      <c r="W1519" s="1" t="s">
        <v>42</v>
      </c>
    </row>
    <row r="1520" spans="1:23" x14ac:dyDescent="0.2">
      <c r="A1520" s="2" t="str">
        <f>"573.14399"</f>
        <v>573.14399</v>
      </c>
      <c r="B1520" s="1" t="s">
        <v>4918</v>
      </c>
      <c r="C1520" s="1" t="s">
        <v>3247</v>
      </c>
      <c r="D1520" s="1" t="s">
        <v>3399</v>
      </c>
      <c r="E1520" s="1" t="s">
        <v>40</v>
      </c>
      <c r="F1520" s="1" t="s">
        <v>20</v>
      </c>
      <c r="G1520" s="1" t="s">
        <v>22</v>
      </c>
      <c r="H1520" s="1" t="s">
        <v>22</v>
      </c>
      <c r="J1520" s="1" t="s">
        <v>22</v>
      </c>
      <c r="K1520" s="1" t="s">
        <v>22</v>
      </c>
      <c r="L1520" s="1" t="s">
        <v>21</v>
      </c>
      <c r="M1520" s="1" t="s">
        <v>22</v>
      </c>
      <c r="N1520" s="1" t="s">
        <v>23</v>
      </c>
      <c r="O1520" s="1" t="s">
        <v>24</v>
      </c>
      <c r="P1520" s="1" t="s">
        <v>24</v>
      </c>
      <c r="Q1520" s="1" t="s">
        <v>34</v>
      </c>
      <c r="R1520" s="1" t="s">
        <v>24</v>
      </c>
      <c r="T1520" s="1" t="s">
        <v>29</v>
      </c>
      <c r="U1520" s="1" t="s">
        <v>24</v>
      </c>
      <c r="V1520" s="1" t="s">
        <v>24</v>
      </c>
      <c r="W1520" s="1" t="s">
        <v>30</v>
      </c>
    </row>
    <row r="1521" spans="1:23" x14ac:dyDescent="0.2">
      <c r="A1521" s="2" t="str">
        <f>"573.14400"</f>
        <v>573.14400</v>
      </c>
      <c r="B1521" s="1" t="s">
        <v>4919</v>
      </c>
      <c r="C1521" s="1" t="s">
        <v>3248</v>
      </c>
      <c r="D1521" s="1" t="s">
        <v>3399</v>
      </c>
      <c r="E1521" s="1" t="s">
        <v>18509</v>
      </c>
      <c r="F1521" s="1" t="s">
        <v>20</v>
      </c>
      <c r="G1521" s="1" t="s">
        <v>22</v>
      </c>
      <c r="H1521" s="1" t="s">
        <v>22</v>
      </c>
      <c r="I1521" s="1" t="s">
        <v>18502</v>
      </c>
      <c r="J1521" s="1" t="s">
        <v>18502</v>
      </c>
      <c r="K1521" s="1" t="s">
        <v>22</v>
      </c>
      <c r="L1521" s="1" t="s">
        <v>21</v>
      </c>
      <c r="M1521" s="1" t="s">
        <v>22</v>
      </c>
      <c r="N1521" s="1" t="s">
        <v>23</v>
      </c>
      <c r="O1521" s="1" t="s">
        <v>41</v>
      </c>
      <c r="P1521" s="1" t="s">
        <v>26</v>
      </c>
      <c r="Q1521" s="1" t="s">
        <v>34</v>
      </c>
      <c r="R1521" s="1" t="s">
        <v>26</v>
      </c>
      <c r="T1521" s="1" t="s">
        <v>29</v>
      </c>
      <c r="U1521" s="1" t="s">
        <v>18506</v>
      </c>
      <c r="V1521" s="1" t="s">
        <v>24</v>
      </c>
      <c r="W1521" s="1" t="s">
        <v>30</v>
      </c>
    </row>
    <row r="1522" spans="1:23" x14ac:dyDescent="0.2">
      <c r="A1522" s="2" t="str">
        <f>"573.14401"</f>
        <v>573.14401</v>
      </c>
      <c r="B1522" s="1" t="s">
        <v>4920</v>
      </c>
      <c r="C1522" s="1" t="s">
        <v>3249</v>
      </c>
      <c r="D1522" s="1" t="s">
        <v>3399</v>
      </c>
      <c r="E1522" s="1" t="s">
        <v>18510</v>
      </c>
      <c r="F1522" s="1" t="s">
        <v>20</v>
      </c>
      <c r="G1522" s="1" t="s">
        <v>22</v>
      </c>
      <c r="H1522" s="1" t="s">
        <v>22</v>
      </c>
      <c r="I1522" s="1" t="s">
        <v>22</v>
      </c>
      <c r="J1522" s="1" t="s">
        <v>22</v>
      </c>
      <c r="K1522" s="1" t="s">
        <v>22</v>
      </c>
      <c r="L1522" s="1" t="s">
        <v>21</v>
      </c>
      <c r="M1522" s="1" t="s">
        <v>22</v>
      </c>
      <c r="N1522" s="1" t="s">
        <v>23</v>
      </c>
      <c r="O1522" s="1" t="s">
        <v>24</v>
      </c>
      <c r="P1522" s="1" t="s">
        <v>24</v>
      </c>
      <c r="Q1522" s="1" t="s">
        <v>34</v>
      </c>
      <c r="R1522" s="1" t="s">
        <v>24</v>
      </c>
      <c r="T1522" s="1" t="s">
        <v>29</v>
      </c>
      <c r="U1522" s="1" t="s">
        <v>24</v>
      </c>
      <c r="V1522" s="1" t="s">
        <v>24</v>
      </c>
      <c r="W1522" s="1" t="s">
        <v>18519</v>
      </c>
    </row>
    <row r="1523" spans="1:23" x14ac:dyDescent="0.2">
      <c r="A1523" s="2" t="str">
        <f>"573.14402"</f>
        <v>573.14402</v>
      </c>
      <c r="B1523" s="1" t="s">
        <v>4921</v>
      </c>
      <c r="C1523" s="1" t="s">
        <v>3250</v>
      </c>
      <c r="D1523" s="1" t="s">
        <v>3399</v>
      </c>
      <c r="E1523" s="1" t="s">
        <v>40</v>
      </c>
      <c r="F1523" s="1" t="s">
        <v>20</v>
      </c>
      <c r="G1523" s="1" t="s">
        <v>18510</v>
      </c>
      <c r="H1523" s="1" t="s">
        <v>22</v>
      </c>
      <c r="I1523" s="1" t="s">
        <v>18510</v>
      </c>
      <c r="J1523" s="1" t="s">
        <v>19</v>
      </c>
      <c r="K1523" s="1" t="s">
        <v>18510</v>
      </c>
      <c r="L1523" s="1" t="s">
        <v>21</v>
      </c>
      <c r="M1523" s="1" t="s">
        <v>22</v>
      </c>
      <c r="N1523" s="1" t="s">
        <v>23</v>
      </c>
      <c r="O1523" s="1" t="s">
        <v>24</v>
      </c>
      <c r="P1523" s="1" t="s">
        <v>26</v>
      </c>
      <c r="Q1523" s="1" t="s">
        <v>26</v>
      </c>
      <c r="R1523" s="1" t="s">
        <v>26</v>
      </c>
      <c r="T1523" s="1" t="s">
        <v>38</v>
      </c>
      <c r="U1523" s="1" t="s">
        <v>24</v>
      </c>
      <c r="V1523" s="1" t="s">
        <v>18502</v>
      </c>
      <c r="W1523" s="1" t="s">
        <v>30</v>
      </c>
    </row>
    <row r="1524" spans="1:23" x14ac:dyDescent="0.2">
      <c r="A1524" s="2" t="str">
        <f>"573.14403"</f>
        <v>573.14403</v>
      </c>
      <c r="B1524" s="1" t="s">
        <v>4922</v>
      </c>
      <c r="C1524" s="1" t="s">
        <v>3251</v>
      </c>
      <c r="D1524" s="1" t="s">
        <v>3399</v>
      </c>
      <c r="E1524" s="1" t="s">
        <v>18510</v>
      </c>
      <c r="F1524" s="1" t="s">
        <v>20</v>
      </c>
      <c r="G1524" s="1" t="s">
        <v>41</v>
      </c>
      <c r="H1524" s="1" t="s">
        <v>22</v>
      </c>
      <c r="I1524" s="1" t="s">
        <v>26</v>
      </c>
      <c r="J1524" s="1" t="s">
        <v>18502</v>
      </c>
      <c r="K1524" s="1" t="s">
        <v>22</v>
      </c>
      <c r="L1524" s="1" t="s">
        <v>21</v>
      </c>
      <c r="M1524" s="1" t="s">
        <v>22</v>
      </c>
      <c r="N1524" s="1" t="s">
        <v>23</v>
      </c>
      <c r="O1524" s="1" t="s">
        <v>41</v>
      </c>
      <c r="P1524" s="1" t="s">
        <v>26</v>
      </c>
      <c r="Q1524" s="1" t="s">
        <v>34</v>
      </c>
      <c r="R1524" s="1" t="s">
        <v>26</v>
      </c>
      <c r="S1524" s="1" t="s">
        <v>28</v>
      </c>
      <c r="T1524" s="1" t="s">
        <v>29</v>
      </c>
      <c r="U1524" s="1" t="s">
        <v>18506</v>
      </c>
      <c r="V1524" s="1" t="s">
        <v>24</v>
      </c>
      <c r="W1524" s="1" t="s">
        <v>30</v>
      </c>
    </row>
    <row r="1525" spans="1:23" x14ac:dyDescent="0.2">
      <c r="A1525" s="2" t="str">
        <f>"573.14404"</f>
        <v>573.14404</v>
      </c>
      <c r="B1525" s="1" t="s">
        <v>4923</v>
      </c>
      <c r="C1525" s="1" t="s">
        <v>3252</v>
      </c>
      <c r="D1525" s="1" t="s">
        <v>3399</v>
      </c>
      <c r="E1525" s="1" t="s">
        <v>40</v>
      </c>
      <c r="F1525" s="1" t="s">
        <v>20</v>
      </c>
      <c r="G1525" s="1" t="s">
        <v>18506</v>
      </c>
      <c r="H1525" s="1" t="s">
        <v>22</v>
      </c>
      <c r="I1525" s="1" t="s">
        <v>22</v>
      </c>
      <c r="J1525" s="1" t="s">
        <v>18502</v>
      </c>
      <c r="K1525" s="1" t="s">
        <v>22</v>
      </c>
      <c r="L1525" s="1" t="s">
        <v>21</v>
      </c>
      <c r="M1525" s="1" t="s">
        <v>22</v>
      </c>
      <c r="N1525" s="1" t="s">
        <v>23</v>
      </c>
      <c r="O1525" s="1" t="s">
        <v>24</v>
      </c>
      <c r="P1525" s="1" t="s">
        <v>26</v>
      </c>
      <c r="Q1525" s="1" t="s">
        <v>34</v>
      </c>
      <c r="R1525" s="1" t="s">
        <v>26</v>
      </c>
      <c r="S1525" s="1" t="s">
        <v>18509</v>
      </c>
      <c r="T1525" s="1" t="s">
        <v>29</v>
      </c>
      <c r="U1525" s="1" t="s">
        <v>18506</v>
      </c>
      <c r="V1525" s="1" t="s">
        <v>18502</v>
      </c>
      <c r="W1525" s="1" t="s">
        <v>42</v>
      </c>
    </row>
    <row r="1526" spans="1:23" x14ac:dyDescent="0.2">
      <c r="A1526" s="2" t="str">
        <f>"573.14405"</f>
        <v>573.14405</v>
      </c>
      <c r="B1526" s="1" t="s">
        <v>4924</v>
      </c>
      <c r="C1526" s="1" t="s">
        <v>3253</v>
      </c>
      <c r="D1526" s="1" t="s">
        <v>3399</v>
      </c>
      <c r="E1526" s="1" t="s">
        <v>40</v>
      </c>
      <c r="F1526" s="1" t="s">
        <v>20</v>
      </c>
      <c r="G1526" s="1" t="s">
        <v>22</v>
      </c>
      <c r="H1526" s="1" t="s">
        <v>22</v>
      </c>
      <c r="I1526" s="1" t="s">
        <v>22</v>
      </c>
      <c r="J1526" s="1" t="s">
        <v>22</v>
      </c>
      <c r="K1526" s="1" t="s">
        <v>22</v>
      </c>
      <c r="L1526" s="1" t="s">
        <v>21</v>
      </c>
      <c r="M1526" s="1" t="s">
        <v>22</v>
      </c>
      <c r="N1526" s="1" t="s">
        <v>23</v>
      </c>
      <c r="O1526" s="1" t="s">
        <v>24</v>
      </c>
      <c r="P1526" s="1" t="s">
        <v>26</v>
      </c>
      <c r="Q1526" s="1" t="s">
        <v>34</v>
      </c>
      <c r="R1526" s="1" t="s">
        <v>26</v>
      </c>
      <c r="T1526" s="1" t="s">
        <v>39</v>
      </c>
      <c r="U1526" s="1" t="s">
        <v>24</v>
      </c>
      <c r="V1526" s="1" t="s">
        <v>24</v>
      </c>
      <c r="W1526" s="1" t="s">
        <v>30</v>
      </c>
    </row>
    <row r="1527" spans="1:23" x14ac:dyDescent="0.2">
      <c r="A1527" s="2" t="str">
        <f>"573.14406"</f>
        <v>573.14406</v>
      </c>
      <c r="B1527" s="1" t="s">
        <v>4925</v>
      </c>
      <c r="C1527" s="1" t="s">
        <v>3254</v>
      </c>
      <c r="D1527" s="1" t="s">
        <v>3399</v>
      </c>
      <c r="E1527" s="1" t="s">
        <v>40</v>
      </c>
      <c r="F1527" s="1" t="s">
        <v>20</v>
      </c>
      <c r="G1527" s="1" t="s">
        <v>22</v>
      </c>
      <c r="H1527" s="1" t="s">
        <v>22</v>
      </c>
      <c r="I1527" s="1" t="s">
        <v>18506</v>
      </c>
      <c r="J1527" s="1" t="s">
        <v>22</v>
      </c>
      <c r="K1527" s="1" t="s">
        <v>22</v>
      </c>
      <c r="L1527" s="1" t="s">
        <v>21</v>
      </c>
      <c r="M1527" s="1" t="s">
        <v>22</v>
      </c>
      <c r="N1527" s="1" t="s">
        <v>23</v>
      </c>
      <c r="O1527" s="1" t="s">
        <v>41</v>
      </c>
      <c r="P1527" s="1" t="s">
        <v>18502</v>
      </c>
      <c r="Q1527" s="1" t="s">
        <v>34</v>
      </c>
      <c r="R1527" s="1" t="s">
        <v>24</v>
      </c>
      <c r="T1527" s="1" t="s">
        <v>29</v>
      </c>
      <c r="U1527" s="1" t="s">
        <v>18506</v>
      </c>
      <c r="V1527" s="1" t="s">
        <v>41</v>
      </c>
      <c r="W1527" s="1" t="s">
        <v>30</v>
      </c>
    </row>
    <row r="1528" spans="1:23" x14ac:dyDescent="0.2">
      <c r="A1528" s="2" t="str">
        <f>"573.14407"</f>
        <v>573.14407</v>
      </c>
      <c r="B1528" s="1" t="s">
        <v>4926</v>
      </c>
      <c r="C1528" s="1" t="s">
        <v>3255</v>
      </c>
      <c r="D1528" s="1" t="s">
        <v>3399</v>
      </c>
      <c r="E1528" s="1" t="s">
        <v>40</v>
      </c>
      <c r="F1528" s="1" t="s">
        <v>20</v>
      </c>
      <c r="G1528" s="1" t="s">
        <v>22</v>
      </c>
      <c r="H1528" s="1" t="s">
        <v>22</v>
      </c>
      <c r="I1528" s="1" t="s">
        <v>22</v>
      </c>
      <c r="J1528" s="1" t="s">
        <v>22</v>
      </c>
      <c r="K1528" s="1" t="s">
        <v>22</v>
      </c>
      <c r="L1528" s="1" t="s">
        <v>21</v>
      </c>
      <c r="M1528" s="1" t="s">
        <v>22</v>
      </c>
      <c r="N1528" s="1" t="s">
        <v>23</v>
      </c>
      <c r="O1528" s="1" t="s">
        <v>24</v>
      </c>
      <c r="P1528" s="1" t="s">
        <v>24</v>
      </c>
      <c r="Q1528" s="1" t="s">
        <v>34</v>
      </c>
      <c r="R1528" s="1" t="s">
        <v>24</v>
      </c>
      <c r="S1528" s="1" t="s">
        <v>28</v>
      </c>
      <c r="T1528" s="1" t="s">
        <v>29</v>
      </c>
      <c r="U1528" s="1" t="s">
        <v>18502</v>
      </c>
      <c r="V1528" s="1" t="s">
        <v>24</v>
      </c>
      <c r="W1528" s="1" t="s">
        <v>30</v>
      </c>
    </row>
    <row r="1529" spans="1:23" x14ac:dyDescent="0.2">
      <c r="A1529" s="2" t="str">
        <f>"573.14408"</f>
        <v>573.14408</v>
      </c>
      <c r="B1529" s="1" t="s">
        <v>4927</v>
      </c>
      <c r="C1529" s="1" t="s">
        <v>3256</v>
      </c>
      <c r="D1529" s="1" t="s">
        <v>3399</v>
      </c>
      <c r="E1529" s="1" t="s">
        <v>40</v>
      </c>
      <c r="F1529" s="1" t="s">
        <v>20</v>
      </c>
      <c r="G1529" s="1" t="s">
        <v>18510</v>
      </c>
      <c r="H1529" s="1" t="s">
        <v>22</v>
      </c>
      <c r="I1529" s="1" t="s">
        <v>22</v>
      </c>
      <c r="J1529" s="1" t="s">
        <v>19</v>
      </c>
      <c r="K1529" s="1" t="s">
        <v>22</v>
      </c>
      <c r="L1529" s="1" t="s">
        <v>21</v>
      </c>
      <c r="M1529" s="1" t="s">
        <v>22</v>
      </c>
      <c r="N1529" s="1" t="s">
        <v>23</v>
      </c>
      <c r="O1529" s="1" t="s">
        <v>24</v>
      </c>
      <c r="P1529" s="1" t="s">
        <v>26</v>
      </c>
      <c r="Q1529" s="1" t="s">
        <v>26</v>
      </c>
      <c r="R1529" s="1" t="s">
        <v>26</v>
      </c>
      <c r="T1529" s="1" t="s">
        <v>37</v>
      </c>
      <c r="U1529" s="1" t="s">
        <v>24</v>
      </c>
      <c r="V1529" s="1" t="s">
        <v>18502</v>
      </c>
      <c r="W1529" s="1" t="s">
        <v>30</v>
      </c>
    </row>
    <row r="1530" spans="1:23" x14ac:dyDescent="0.2">
      <c r="A1530" s="2" t="str">
        <f>"573.14409"</f>
        <v>573.14409</v>
      </c>
      <c r="B1530" s="1" t="s">
        <v>4928</v>
      </c>
      <c r="C1530" s="1" t="s">
        <v>3257</v>
      </c>
      <c r="D1530" s="1" t="s">
        <v>3399</v>
      </c>
      <c r="E1530" s="1" t="s">
        <v>18510</v>
      </c>
      <c r="F1530" s="1" t="s">
        <v>36</v>
      </c>
      <c r="G1530" s="1" t="s">
        <v>22</v>
      </c>
      <c r="H1530" s="1" t="s">
        <v>22</v>
      </c>
      <c r="I1530" s="1" t="s">
        <v>18506</v>
      </c>
      <c r="J1530" s="1" t="s">
        <v>19</v>
      </c>
      <c r="K1530" s="1" t="s">
        <v>22</v>
      </c>
      <c r="L1530" s="1" t="s">
        <v>18509</v>
      </c>
      <c r="M1530" s="1" t="s">
        <v>22</v>
      </c>
      <c r="N1530" s="1" t="s">
        <v>23</v>
      </c>
      <c r="O1530" s="1" t="s">
        <v>24</v>
      </c>
      <c r="P1530" s="1" t="s">
        <v>26</v>
      </c>
      <c r="Q1530" s="1" t="s">
        <v>34</v>
      </c>
      <c r="R1530" s="1" t="s">
        <v>26</v>
      </c>
      <c r="S1530" s="1" t="s">
        <v>28</v>
      </c>
      <c r="T1530" s="1" t="s">
        <v>18516</v>
      </c>
      <c r="U1530" s="1" t="s">
        <v>41</v>
      </c>
      <c r="V1530" s="1" t="s">
        <v>24</v>
      </c>
      <c r="W1530" s="1" t="s">
        <v>18518</v>
      </c>
    </row>
    <row r="1531" spans="1:23" x14ac:dyDescent="0.2">
      <c r="A1531" s="2" t="str">
        <f>"573.14410"</f>
        <v>573.14410</v>
      </c>
      <c r="B1531" s="1" t="s">
        <v>4929</v>
      </c>
      <c r="C1531" s="1" t="s">
        <v>3258</v>
      </c>
      <c r="D1531" s="1" t="s">
        <v>3399</v>
      </c>
      <c r="E1531" s="1" t="s">
        <v>40</v>
      </c>
      <c r="F1531" s="1" t="s">
        <v>20</v>
      </c>
      <c r="G1531" s="1" t="s">
        <v>22</v>
      </c>
      <c r="H1531" s="1" t="s">
        <v>22</v>
      </c>
      <c r="J1531" s="1" t="s">
        <v>19</v>
      </c>
      <c r="K1531" s="1" t="s">
        <v>22</v>
      </c>
      <c r="L1531" s="1" t="s">
        <v>21</v>
      </c>
      <c r="M1531" s="1" t="s">
        <v>22</v>
      </c>
      <c r="N1531" s="1" t="s">
        <v>31</v>
      </c>
      <c r="O1531" s="1" t="s">
        <v>24</v>
      </c>
      <c r="P1531" s="1" t="s">
        <v>26</v>
      </c>
      <c r="Q1531" s="1" t="s">
        <v>26</v>
      </c>
      <c r="R1531" s="1" t="s">
        <v>26</v>
      </c>
      <c r="S1531" s="1" t="s">
        <v>32</v>
      </c>
      <c r="T1531" s="1" t="s">
        <v>18516</v>
      </c>
      <c r="U1531" s="1" t="s">
        <v>24</v>
      </c>
      <c r="V1531" s="1" t="s">
        <v>18502</v>
      </c>
      <c r="W1531" s="1" t="s">
        <v>30</v>
      </c>
    </row>
    <row r="1532" spans="1:23" x14ac:dyDescent="0.2">
      <c r="A1532" s="2" t="str">
        <f>"573.14411"</f>
        <v>573.14411</v>
      </c>
      <c r="B1532" s="1" t="s">
        <v>4930</v>
      </c>
      <c r="C1532" s="1" t="s">
        <v>3259</v>
      </c>
      <c r="D1532" s="1" t="s">
        <v>3399</v>
      </c>
      <c r="E1532" s="1" t="s">
        <v>40</v>
      </c>
      <c r="F1532" s="1" t="s">
        <v>20</v>
      </c>
      <c r="G1532" s="1" t="s">
        <v>18510</v>
      </c>
      <c r="H1532" s="1" t="s">
        <v>22</v>
      </c>
      <c r="I1532" s="1" t="s">
        <v>22</v>
      </c>
      <c r="J1532" s="1" t="s">
        <v>19</v>
      </c>
      <c r="K1532" s="1" t="s">
        <v>18506</v>
      </c>
      <c r="L1532" s="1" t="s">
        <v>21</v>
      </c>
      <c r="M1532" s="1" t="s">
        <v>22</v>
      </c>
      <c r="N1532" s="1" t="s">
        <v>31</v>
      </c>
      <c r="O1532" s="1" t="s">
        <v>41</v>
      </c>
      <c r="P1532" s="1" t="s">
        <v>26</v>
      </c>
      <c r="Q1532" s="1" t="s">
        <v>26</v>
      </c>
      <c r="R1532" s="1" t="s">
        <v>26</v>
      </c>
      <c r="S1532" s="1" t="s">
        <v>28</v>
      </c>
      <c r="T1532" s="1" t="s">
        <v>18516</v>
      </c>
      <c r="U1532" s="1" t="s">
        <v>41</v>
      </c>
      <c r="V1532" s="1" t="s">
        <v>41</v>
      </c>
      <c r="W1532" s="1" t="s">
        <v>18518</v>
      </c>
    </row>
    <row r="1533" spans="1:23" x14ac:dyDescent="0.2">
      <c r="A1533" s="2" t="str">
        <f>"573.14412"</f>
        <v>573.14412</v>
      </c>
      <c r="B1533" s="1" t="s">
        <v>4931</v>
      </c>
      <c r="C1533" s="1" t="s">
        <v>3260</v>
      </c>
      <c r="D1533" s="1" t="s">
        <v>3399</v>
      </c>
      <c r="E1533" s="1" t="s">
        <v>40</v>
      </c>
      <c r="F1533" s="1" t="s">
        <v>20</v>
      </c>
      <c r="G1533" s="1" t="s">
        <v>22</v>
      </c>
      <c r="H1533" s="1" t="s">
        <v>22</v>
      </c>
      <c r="I1533" s="1" t="s">
        <v>26</v>
      </c>
      <c r="J1533" s="1" t="s">
        <v>22</v>
      </c>
      <c r="K1533" s="1" t="s">
        <v>22</v>
      </c>
      <c r="L1533" s="1" t="s">
        <v>21</v>
      </c>
      <c r="M1533" s="1" t="s">
        <v>22</v>
      </c>
      <c r="N1533" s="1" t="s">
        <v>23</v>
      </c>
      <c r="O1533" s="1" t="s">
        <v>24</v>
      </c>
      <c r="P1533" s="1" t="s">
        <v>26</v>
      </c>
      <c r="Q1533" s="1" t="s">
        <v>34</v>
      </c>
      <c r="R1533" s="1" t="s">
        <v>26</v>
      </c>
      <c r="S1533" s="1" t="s">
        <v>28</v>
      </c>
      <c r="T1533" s="1" t="s">
        <v>29</v>
      </c>
      <c r="U1533" s="1" t="s">
        <v>24</v>
      </c>
      <c r="V1533" s="1" t="s">
        <v>18506</v>
      </c>
      <c r="W1533" s="1" t="s">
        <v>30</v>
      </c>
    </row>
    <row r="1534" spans="1:23" x14ac:dyDescent="0.2">
      <c r="A1534" s="2" t="str">
        <f>"573.14413"</f>
        <v>573.14413</v>
      </c>
      <c r="B1534" s="1" t="s">
        <v>4932</v>
      </c>
      <c r="C1534" s="1" t="s">
        <v>3261</v>
      </c>
      <c r="D1534" s="1" t="s">
        <v>3399</v>
      </c>
      <c r="E1534" s="1" t="s">
        <v>40</v>
      </c>
      <c r="F1534" s="1" t="s">
        <v>20</v>
      </c>
      <c r="G1534" s="1" t="s">
        <v>22</v>
      </c>
      <c r="H1534" s="1" t="s">
        <v>22</v>
      </c>
      <c r="I1534" s="1" t="s">
        <v>22</v>
      </c>
      <c r="J1534" s="1" t="s">
        <v>19</v>
      </c>
      <c r="K1534" s="1" t="s">
        <v>22</v>
      </c>
      <c r="L1534" s="1" t="s">
        <v>21</v>
      </c>
      <c r="M1534" s="1" t="s">
        <v>22</v>
      </c>
      <c r="N1534" s="1" t="s">
        <v>23</v>
      </c>
      <c r="O1534" s="1" t="s">
        <v>24</v>
      </c>
      <c r="P1534" s="1" t="s">
        <v>26</v>
      </c>
      <c r="Q1534" s="1" t="s">
        <v>34</v>
      </c>
      <c r="R1534" s="1" t="s">
        <v>26</v>
      </c>
      <c r="S1534" s="1" t="s">
        <v>28</v>
      </c>
      <c r="T1534" s="1" t="s">
        <v>29</v>
      </c>
      <c r="U1534" s="1" t="s">
        <v>18506</v>
      </c>
      <c r="V1534" s="1" t="s">
        <v>18502</v>
      </c>
      <c r="W1534" s="1" t="s">
        <v>42</v>
      </c>
    </row>
    <row r="1535" spans="1:23" x14ac:dyDescent="0.2">
      <c r="A1535" s="2" t="str">
        <f>"573.14415"</f>
        <v>573.14415</v>
      </c>
      <c r="B1535" s="1" t="s">
        <v>4933</v>
      </c>
      <c r="C1535" s="1" t="s">
        <v>3262</v>
      </c>
      <c r="D1535" s="1" t="s">
        <v>3399</v>
      </c>
      <c r="E1535" s="1" t="s">
        <v>40</v>
      </c>
      <c r="F1535" s="1" t="s">
        <v>20</v>
      </c>
      <c r="G1535" s="1" t="s">
        <v>22</v>
      </c>
      <c r="H1535" s="1" t="s">
        <v>22</v>
      </c>
      <c r="I1535" s="1" t="s">
        <v>22</v>
      </c>
      <c r="J1535" s="1" t="s">
        <v>18510</v>
      </c>
      <c r="K1535" s="1" t="s">
        <v>22</v>
      </c>
      <c r="L1535" s="1" t="s">
        <v>21</v>
      </c>
      <c r="M1535" s="1" t="s">
        <v>22</v>
      </c>
      <c r="N1535" s="1" t="s">
        <v>23</v>
      </c>
      <c r="O1535" s="1" t="s">
        <v>24</v>
      </c>
      <c r="P1535" s="1" t="s">
        <v>26</v>
      </c>
      <c r="Q1535" s="1" t="s">
        <v>34</v>
      </c>
      <c r="R1535" s="1" t="s">
        <v>26</v>
      </c>
      <c r="T1535" s="1" t="s">
        <v>39</v>
      </c>
      <c r="U1535" s="1" t="s">
        <v>24</v>
      </c>
      <c r="V1535" s="1" t="s">
        <v>24</v>
      </c>
      <c r="W1535" s="1" t="s">
        <v>30</v>
      </c>
    </row>
    <row r="1536" spans="1:23" x14ac:dyDescent="0.2">
      <c r="A1536" s="2" t="str">
        <f>"573.14416"</f>
        <v>573.14416</v>
      </c>
      <c r="B1536" s="1" t="s">
        <v>4934</v>
      </c>
      <c r="C1536" s="1" t="s">
        <v>3263</v>
      </c>
      <c r="D1536" s="1" t="s">
        <v>3399</v>
      </c>
      <c r="E1536" s="1" t="s">
        <v>40</v>
      </c>
      <c r="F1536" s="1" t="s">
        <v>20</v>
      </c>
      <c r="G1536" s="1" t="s">
        <v>22</v>
      </c>
      <c r="H1536" s="1" t="s">
        <v>22</v>
      </c>
      <c r="I1536" s="1" t="s">
        <v>22</v>
      </c>
      <c r="J1536" s="1" t="s">
        <v>22</v>
      </c>
      <c r="K1536" s="1" t="s">
        <v>22</v>
      </c>
      <c r="L1536" s="1" t="s">
        <v>21</v>
      </c>
      <c r="M1536" s="1" t="s">
        <v>22</v>
      </c>
      <c r="N1536" s="1" t="s">
        <v>23</v>
      </c>
      <c r="O1536" s="1" t="s">
        <v>24</v>
      </c>
      <c r="P1536" s="1" t="s">
        <v>26</v>
      </c>
      <c r="Q1536" s="1" t="s">
        <v>34</v>
      </c>
      <c r="R1536" s="1" t="s">
        <v>26</v>
      </c>
      <c r="T1536" s="1" t="s">
        <v>39</v>
      </c>
      <c r="U1536" s="1" t="s">
        <v>24</v>
      </c>
      <c r="V1536" s="1" t="s">
        <v>24</v>
      </c>
      <c r="W1536" s="1" t="s">
        <v>30</v>
      </c>
    </row>
    <row r="1537" spans="1:23" x14ac:dyDescent="0.2">
      <c r="A1537" s="2" t="str">
        <f>"573.14417"</f>
        <v>573.14417</v>
      </c>
      <c r="B1537" s="1" t="s">
        <v>4935</v>
      </c>
      <c r="C1537" s="1" t="s">
        <v>3264</v>
      </c>
      <c r="D1537" s="1" t="s">
        <v>3399</v>
      </c>
      <c r="E1537" s="1" t="s">
        <v>18510</v>
      </c>
      <c r="F1537" s="1" t="s">
        <v>20</v>
      </c>
      <c r="G1537" s="1" t="s">
        <v>22</v>
      </c>
      <c r="H1537" s="1" t="s">
        <v>22</v>
      </c>
      <c r="I1537" s="1" t="s">
        <v>22</v>
      </c>
      <c r="J1537" s="1" t="s">
        <v>22</v>
      </c>
      <c r="K1537" s="1" t="s">
        <v>22</v>
      </c>
      <c r="L1537" s="1" t="s">
        <v>21</v>
      </c>
      <c r="M1537" s="1" t="s">
        <v>22</v>
      </c>
      <c r="N1537" s="1" t="s">
        <v>23</v>
      </c>
      <c r="O1537" s="1" t="s">
        <v>24</v>
      </c>
      <c r="P1537" s="1" t="s">
        <v>24</v>
      </c>
      <c r="Q1537" s="1" t="s">
        <v>34</v>
      </c>
      <c r="R1537" s="1" t="s">
        <v>24</v>
      </c>
      <c r="S1537" s="1" t="s">
        <v>28</v>
      </c>
      <c r="T1537" s="1" t="s">
        <v>29</v>
      </c>
      <c r="U1537" s="1" t="s">
        <v>24</v>
      </c>
      <c r="V1537" s="1" t="s">
        <v>24</v>
      </c>
      <c r="W1537" s="1" t="s">
        <v>30</v>
      </c>
    </row>
    <row r="1538" spans="1:23" x14ac:dyDescent="0.2">
      <c r="A1538" s="2" t="str">
        <f>"573.14418"</f>
        <v>573.14418</v>
      </c>
      <c r="B1538" s="1" t="s">
        <v>4936</v>
      </c>
      <c r="C1538" s="1" t="s">
        <v>3265</v>
      </c>
      <c r="D1538" s="1" t="s">
        <v>3399</v>
      </c>
      <c r="E1538" s="1" t="s">
        <v>18510</v>
      </c>
      <c r="F1538" s="1" t="s">
        <v>20</v>
      </c>
      <c r="G1538" s="1" t="s">
        <v>41</v>
      </c>
      <c r="H1538" s="1" t="s">
        <v>22</v>
      </c>
      <c r="I1538" s="1" t="s">
        <v>26</v>
      </c>
      <c r="J1538" s="1" t="s">
        <v>22</v>
      </c>
      <c r="K1538" s="1" t="s">
        <v>22</v>
      </c>
      <c r="L1538" s="1" t="s">
        <v>21</v>
      </c>
      <c r="M1538" s="1" t="s">
        <v>22</v>
      </c>
      <c r="N1538" s="1" t="s">
        <v>23</v>
      </c>
      <c r="O1538" s="1" t="s">
        <v>24</v>
      </c>
      <c r="P1538" s="1" t="s">
        <v>24</v>
      </c>
      <c r="Q1538" s="1" t="s">
        <v>34</v>
      </c>
      <c r="R1538" s="1" t="s">
        <v>24</v>
      </c>
      <c r="T1538" s="1" t="s">
        <v>29</v>
      </c>
      <c r="U1538" s="1" t="s">
        <v>24</v>
      </c>
      <c r="V1538" s="1" t="s">
        <v>24</v>
      </c>
      <c r="W1538" s="1" t="s">
        <v>30</v>
      </c>
    </row>
    <row r="1539" spans="1:23" x14ac:dyDescent="0.2">
      <c r="A1539" s="2" t="str">
        <f>"573.14419"</f>
        <v>573.14419</v>
      </c>
      <c r="B1539" s="1" t="s">
        <v>4937</v>
      </c>
      <c r="C1539" s="1" t="s">
        <v>3266</v>
      </c>
      <c r="D1539" s="1" t="s">
        <v>3399</v>
      </c>
      <c r="E1539" s="1" t="s">
        <v>40</v>
      </c>
      <c r="F1539" s="1" t="s">
        <v>20</v>
      </c>
      <c r="G1539" s="1" t="s">
        <v>22</v>
      </c>
      <c r="H1539" s="1" t="s">
        <v>22</v>
      </c>
      <c r="I1539" s="1" t="s">
        <v>26</v>
      </c>
      <c r="J1539" s="1" t="s">
        <v>22</v>
      </c>
      <c r="K1539" s="1" t="s">
        <v>22</v>
      </c>
      <c r="L1539" s="1" t="s">
        <v>21</v>
      </c>
      <c r="M1539" s="1" t="s">
        <v>22</v>
      </c>
      <c r="N1539" s="1" t="s">
        <v>23</v>
      </c>
      <c r="O1539" s="1" t="s">
        <v>41</v>
      </c>
      <c r="P1539" s="1" t="s">
        <v>18506</v>
      </c>
      <c r="Q1539" s="1" t="s">
        <v>34</v>
      </c>
      <c r="R1539" s="1" t="s">
        <v>24</v>
      </c>
      <c r="T1539" s="1" t="s">
        <v>29</v>
      </c>
      <c r="U1539" s="1" t="s">
        <v>18506</v>
      </c>
      <c r="V1539" s="1" t="s">
        <v>41</v>
      </c>
      <c r="W1539" s="1" t="s">
        <v>30</v>
      </c>
    </row>
    <row r="1540" spans="1:23" x14ac:dyDescent="0.2">
      <c r="A1540" s="2" t="str">
        <f>"573.14420"</f>
        <v>573.14420</v>
      </c>
      <c r="B1540" s="1" t="s">
        <v>4938</v>
      </c>
      <c r="C1540" s="1" t="s">
        <v>3267</v>
      </c>
      <c r="D1540" s="1" t="s">
        <v>3399</v>
      </c>
      <c r="E1540" s="1" t="s">
        <v>40</v>
      </c>
      <c r="F1540" s="1" t="s">
        <v>20</v>
      </c>
      <c r="G1540" s="1" t="s">
        <v>41</v>
      </c>
      <c r="H1540" s="1" t="s">
        <v>22</v>
      </c>
      <c r="I1540" s="1" t="s">
        <v>26</v>
      </c>
      <c r="J1540" s="1" t="s">
        <v>22</v>
      </c>
      <c r="K1540" s="1" t="s">
        <v>22</v>
      </c>
      <c r="L1540" s="1" t="s">
        <v>18506</v>
      </c>
      <c r="M1540" s="1" t="s">
        <v>22</v>
      </c>
      <c r="N1540" s="1" t="s">
        <v>23</v>
      </c>
      <c r="O1540" s="1" t="s">
        <v>24</v>
      </c>
      <c r="P1540" s="1" t="s">
        <v>26</v>
      </c>
      <c r="Q1540" s="1" t="s">
        <v>26</v>
      </c>
      <c r="R1540" s="1" t="s">
        <v>26</v>
      </c>
      <c r="T1540" s="1" t="s">
        <v>29</v>
      </c>
      <c r="U1540" s="1" t="s">
        <v>24</v>
      </c>
      <c r="V1540" s="1" t="s">
        <v>24</v>
      </c>
      <c r="W1540" s="1" t="s">
        <v>42</v>
      </c>
    </row>
    <row r="1541" spans="1:23" x14ac:dyDescent="0.2">
      <c r="A1541" s="2" t="str">
        <f>"573.14421"</f>
        <v>573.14421</v>
      </c>
      <c r="B1541" s="1" t="s">
        <v>4939</v>
      </c>
      <c r="C1541" s="1" t="s">
        <v>3268</v>
      </c>
      <c r="D1541" s="1" t="s">
        <v>3399</v>
      </c>
      <c r="E1541" s="1" t="s">
        <v>40</v>
      </c>
      <c r="F1541" s="1" t="s">
        <v>20</v>
      </c>
      <c r="G1541" s="1" t="s">
        <v>22</v>
      </c>
      <c r="H1541" s="1" t="s">
        <v>22</v>
      </c>
      <c r="I1541" s="1" t="s">
        <v>22</v>
      </c>
      <c r="J1541" s="1" t="s">
        <v>19</v>
      </c>
      <c r="K1541" s="1" t="s">
        <v>22</v>
      </c>
      <c r="L1541" s="1" t="s">
        <v>21</v>
      </c>
      <c r="M1541" s="1" t="s">
        <v>22</v>
      </c>
      <c r="N1541" s="1" t="s">
        <v>23</v>
      </c>
      <c r="O1541" s="1" t="s">
        <v>41</v>
      </c>
      <c r="P1541" s="1" t="s">
        <v>26</v>
      </c>
      <c r="Q1541" s="1" t="s">
        <v>34</v>
      </c>
      <c r="R1541" s="1" t="s">
        <v>26</v>
      </c>
      <c r="S1541" s="1" t="s">
        <v>28</v>
      </c>
      <c r="T1541" s="1" t="s">
        <v>38</v>
      </c>
      <c r="U1541" s="1" t="s">
        <v>41</v>
      </c>
      <c r="V1541" s="1" t="s">
        <v>18502</v>
      </c>
      <c r="W1541" s="1" t="s">
        <v>30</v>
      </c>
    </row>
    <row r="1542" spans="1:23" x14ac:dyDescent="0.2">
      <c r="A1542" s="2" t="str">
        <f>"573.14422"</f>
        <v>573.14422</v>
      </c>
      <c r="B1542" s="1" t="s">
        <v>4940</v>
      </c>
      <c r="C1542" s="1" t="s">
        <v>3269</v>
      </c>
      <c r="D1542" s="1" t="s">
        <v>3399</v>
      </c>
      <c r="E1542" s="1" t="s">
        <v>40</v>
      </c>
      <c r="F1542" s="1" t="s">
        <v>20</v>
      </c>
      <c r="G1542" s="1" t="s">
        <v>22</v>
      </c>
      <c r="H1542" s="1" t="s">
        <v>22</v>
      </c>
      <c r="I1542" s="1" t="s">
        <v>26</v>
      </c>
      <c r="J1542" s="1" t="s">
        <v>22</v>
      </c>
      <c r="K1542" s="1" t="s">
        <v>22</v>
      </c>
      <c r="L1542" s="1" t="s">
        <v>21</v>
      </c>
      <c r="M1542" s="1" t="s">
        <v>22</v>
      </c>
      <c r="N1542" s="1" t="s">
        <v>23</v>
      </c>
      <c r="O1542" s="1" t="s">
        <v>41</v>
      </c>
      <c r="P1542" s="1" t="s">
        <v>18502</v>
      </c>
      <c r="Q1542" s="1" t="s">
        <v>34</v>
      </c>
      <c r="R1542" s="1" t="s">
        <v>24</v>
      </c>
      <c r="S1542" s="1" t="s">
        <v>28</v>
      </c>
      <c r="T1542" s="1" t="s">
        <v>29</v>
      </c>
      <c r="U1542" s="1" t="s">
        <v>41</v>
      </c>
      <c r="V1542" s="1" t="s">
        <v>41</v>
      </c>
      <c r="W1542" s="1" t="s">
        <v>30</v>
      </c>
    </row>
    <row r="1543" spans="1:23" x14ac:dyDescent="0.2">
      <c r="A1543" s="2" t="str">
        <f>"573.14423"</f>
        <v>573.14423</v>
      </c>
      <c r="B1543" s="1" t="s">
        <v>4941</v>
      </c>
      <c r="C1543" s="1" t="s">
        <v>3270</v>
      </c>
      <c r="D1543" s="1" t="s">
        <v>3399</v>
      </c>
      <c r="E1543" s="1" t="s">
        <v>40</v>
      </c>
      <c r="F1543" s="1" t="s">
        <v>20</v>
      </c>
      <c r="G1543" s="1" t="s">
        <v>22</v>
      </c>
      <c r="H1543" s="1" t="s">
        <v>22</v>
      </c>
      <c r="I1543" s="1" t="s">
        <v>22</v>
      </c>
      <c r="J1543" s="1" t="s">
        <v>19</v>
      </c>
      <c r="K1543" s="1" t="s">
        <v>22</v>
      </c>
      <c r="L1543" s="1" t="s">
        <v>21</v>
      </c>
      <c r="M1543" s="1" t="s">
        <v>22</v>
      </c>
      <c r="N1543" s="1" t="s">
        <v>23</v>
      </c>
      <c r="O1543" s="1" t="s">
        <v>24</v>
      </c>
      <c r="P1543" s="1" t="s">
        <v>26</v>
      </c>
      <c r="Q1543" s="1" t="s">
        <v>26</v>
      </c>
      <c r="R1543" s="1" t="s">
        <v>26</v>
      </c>
      <c r="T1543" s="1" t="s">
        <v>38</v>
      </c>
      <c r="U1543" s="1" t="s">
        <v>24</v>
      </c>
      <c r="V1543" s="1" t="s">
        <v>24</v>
      </c>
      <c r="W1543" s="1" t="s">
        <v>30</v>
      </c>
    </row>
    <row r="1544" spans="1:23" x14ac:dyDescent="0.2">
      <c r="A1544" s="2" t="str">
        <f>"573.14424"</f>
        <v>573.14424</v>
      </c>
      <c r="B1544" s="1" t="s">
        <v>4942</v>
      </c>
      <c r="C1544" s="1" t="s">
        <v>3271</v>
      </c>
      <c r="D1544" s="1" t="s">
        <v>3399</v>
      </c>
      <c r="E1544" s="1" t="s">
        <v>40</v>
      </c>
      <c r="F1544" s="1" t="s">
        <v>20</v>
      </c>
      <c r="G1544" s="1" t="s">
        <v>22</v>
      </c>
      <c r="H1544" s="1" t="s">
        <v>22</v>
      </c>
      <c r="I1544" s="1" t="s">
        <v>22</v>
      </c>
      <c r="J1544" s="1" t="s">
        <v>19</v>
      </c>
      <c r="K1544" s="1" t="s">
        <v>18510</v>
      </c>
      <c r="L1544" s="1" t="s">
        <v>21</v>
      </c>
      <c r="M1544" s="1" t="s">
        <v>22</v>
      </c>
      <c r="N1544" s="1" t="s">
        <v>23</v>
      </c>
      <c r="O1544" s="1" t="s">
        <v>41</v>
      </c>
      <c r="P1544" s="1" t="s">
        <v>26</v>
      </c>
      <c r="Q1544" s="1" t="s">
        <v>34</v>
      </c>
      <c r="R1544" s="1" t="s">
        <v>26</v>
      </c>
      <c r="S1544" s="1" t="s">
        <v>18508</v>
      </c>
      <c r="T1544" s="1" t="s">
        <v>37</v>
      </c>
      <c r="U1544" s="1" t="s">
        <v>24</v>
      </c>
      <c r="V1544" s="1" t="s">
        <v>18502</v>
      </c>
      <c r="W1544" s="1" t="s">
        <v>30</v>
      </c>
    </row>
    <row r="1545" spans="1:23" x14ac:dyDescent="0.2">
      <c r="A1545" s="2" t="str">
        <f>"573.14425"</f>
        <v>573.14425</v>
      </c>
      <c r="B1545" s="1" t="s">
        <v>4943</v>
      </c>
      <c r="C1545" s="1" t="s">
        <v>3272</v>
      </c>
      <c r="D1545" s="1" t="s">
        <v>3399</v>
      </c>
      <c r="E1545" s="1" t="s">
        <v>18509</v>
      </c>
      <c r="F1545" s="1" t="s">
        <v>36</v>
      </c>
      <c r="G1545" s="1" t="s">
        <v>22</v>
      </c>
      <c r="H1545" s="1" t="s">
        <v>22</v>
      </c>
      <c r="I1545" s="1" t="s">
        <v>18505</v>
      </c>
      <c r="J1545" s="1" t="s">
        <v>18502</v>
      </c>
      <c r="K1545" s="1" t="s">
        <v>22</v>
      </c>
      <c r="L1545" s="1" t="s">
        <v>18510</v>
      </c>
      <c r="M1545" s="1" t="s">
        <v>22</v>
      </c>
      <c r="N1545" s="1" t="s">
        <v>23</v>
      </c>
      <c r="O1545" s="1" t="s">
        <v>41</v>
      </c>
      <c r="P1545" s="1" t="s">
        <v>26</v>
      </c>
      <c r="Q1545" s="1" t="s">
        <v>34</v>
      </c>
      <c r="R1545" s="1" t="s">
        <v>26</v>
      </c>
      <c r="S1545" s="1" t="s">
        <v>28</v>
      </c>
      <c r="T1545" s="1" t="s">
        <v>18515</v>
      </c>
      <c r="U1545" s="1" t="s">
        <v>18506</v>
      </c>
      <c r="V1545" s="1" t="s">
        <v>24</v>
      </c>
      <c r="W1545" s="1" t="s">
        <v>30</v>
      </c>
    </row>
    <row r="1546" spans="1:23" x14ac:dyDescent="0.2">
      <c r="A1546" s="2" t="str">
        <f>"573.14426"</f>
        <v>573.14426</v>
      </c>
      <c r="B1546" s="1" t="s">
        <v>4944</v>
      </c>
      <c r="C1546" s="1" t="s">
        <v>3273</v>
      </c>
      <c r="D1546" s="1" t="s">
        <v>3399</v>
      </c>
      <c r="E1546" s="1" t="s">
        <v>40</v>
      </c>
      <c r="F1546" s="1" t="s">
        <v>20</v>
      </c>
      <c r="G1546" s="1" t="s">
        <v>22</v>
      </c>
      <c r="H1546" s="1" t="s">
        <v>22</v>
      </c>
      <c r="I1546" s="1" t="s">
        <v>26</v>
      </c>
      <c r="J1546" s="1" t="s">
        <v>22</v>
      </c>
      <c r="K1546" s="1" t="s">
        <v>22</v>
      </c>
      <c r="L1546" s="1" t="s">
        <v>21</v>
      </c>
      <c r="M1546" s="1" t="s">
        <v>22</v>
      </c>
      <c r="N1546" s="1" t="s">
        <v>23</v>
      </c>
      <c r="O1546" s="1" t="s">
        <v>24</v>
      </c>
      <c r="P1546" s="1" t="s">
        <v>24</v>
      </c>
      <c r="Q1546" s="1" t="s">
        <v>34</v>
      </c>
      <c r="R1546" s="1" t="s">
        <v>24</v>
      </c>
      <c r="T1546" s="1" t="s">
        <v>29</v>
      </c>
      <c r="U1546" s="1" t="s">
        <v>18506</v>
      </c>
      <c r="V1546" s="1" t="s">
        <v>18502</v>
      </c>
      <c r="W1546" s="1" t="s">
        <v>18519</v>
      </c>
    </row>
    <row r="1547" spans="1:23" x14ac:dyDescent="0.2">
      <c r="A1547" s="2" t="str">
        <f>"573.14427"</f>
        <v>573.14427</v>
      </c>
      <c r="B1547" s="1" t="s">
        <v>4945</v>
      </c>
      <c r="C1547" s="1" t="s">
        <v>3274</v>
      </c>
      <c r="D1547" s="1" t="s">
        <v>3399</v>
      </c>
      <c r="E1547" s="1" t="s">
        <v>40</v>
      </c>
      <c r="F1547" s="1" t="s">
        <v>20</v>
      </c>
      <c r="G1547" s="1" t="s">
        <v>18510</v>
      </c>
      <c r="H1547" s="1" t="s">
        <v>22</v>
      </c>
      <c r="I1547" s="1" t="s">
        <v>22</v>
      </c>
      <c r="J1547" s="1" t="s">
        <v>19</v>
      </c>
      <c r="K1547" s="1" t="s">
        <v>22</v>
      </c>
      <c r="L1547" s="1" t="s">
        <v>21</v>
      </c>
      <c r="M1547" s="1" t="s">
        <v>22</v>
      </c>
      <c r="N1547" s="1" t="s">
        <v>23</v>
      </c>
      <c r="O1547" s="1" t="s">
        <v>41</v>
      </c>
      <c r="P1547" s="1" t="s">
        <v>26</v>
      </c>
      <c r="Q1547" s="1" t="s">
        <v>26</v>
      </c>
      <c r="R1547" s="1" t="s">
        <v>26</v>
      </c>
      <c r="S1547" s="1" t="s">
        <v>18509</v>
      </c>
      <c r="T1547" s="1" t="s">
        <v>37</v>
      </c>
      <c r="U1547" s="1" t="s">
        <v>24</v>
      </c>
      <c r="V1547" s="1" t="s">
        <v>18502</v>
      </c>
      <c r="W1547" s="1" t="s">
        <v>30</v>
      </c>
    </row>
    <row r="1548" spans="1:23" x14ac:dyDescent="0.2">
      <c r="A1548" s="2" t="str">
        <f>"573.14428"</f>
        <v>573.14428</v>
      </c>
      <c r="B1548" s="1" t="s">
        <v>4946</v>
      </c>
      <c r="C1548" s="1" t="s">
        <v>3275</v>
      </c>
      <c r="D1548" s="1" t="s">
        <v>3399</v>
      </c>
      <c r="E1548" s="1" t="s">
        <v>40</v>
      </c>
      <c r="F1548" s="1" t="s">
        <v>20</v>
      </c>
      <c r="G1548" s="1" t="s">
        <v>18510</v>
      </c>
      <c r="H1548" s="1" t="s">
        <v>22</v>
      </c>
      <c r="I1548" s="1" t="s">
        <v>22</v>
      </c>
      <c r="J1548" s="1" t="s">
        <v>18510</v>
      </c>
      <c r="K1548" s="1" t="s">
        <v>18510</v>
      </c>
      <c r="L1548" s="1" t="s">
        <v>21</v>
      </c>
      <c r="M1548" s="1" t="s">
        <v>22</v>
      </c>
      <c r="N1548" s="1" t="s">
        <v>31</v>
      </c>
      <c r="O1548" s="1" t="s">
        <v>41</v>
      </c>
      <c r="P1548" s="1" t="s">
        <v>18502</v>
      </c>
      <c r="Q1548" s="1" t="s">
        <v>26</v>
      </c>
      <c r="R1548" s="1" t="s">
        <v>24</v>
      </c>
      <c r="T1548" s="1" t="s">
        <v>29</v>
      </c>
      <c r="U1548" s="1" t="s">
        <v>41</v>
      </c>
      <c r="V1548" s="1" t="s">
        <v>41</v>
      </c>
      <c r="W1548" s="1" t="s">
        <v>42</v>
      </c>
    </row>
    <row r="1549" spans="1:23" x14ac:dyDescent="0.2">
      <c r="A1549" s="2" t="str">
        <f>"573.14429"</f>
        <v>573.14429</v>
      </c>
      <c r="B1549" s="1" t="s">
        <v>4947</v>
      </c>
      <c r="C1549" s="1" t="s">
        <v>3276</v>
      </c>
      <c r="D1549" s="1" t="s">
        <v>3399</v>
      </c>
      <c r="E1549" s="1" t="s">
        <v>40</v>
      </c>
      <c r="F1549" s="1" t="s">
        <v>20</v>
      </c>
      <c r="G1549" s="1" t="s">
        <v>18510</v>
      </c>
      <c r="H1549" s="1" t="s">
        <v>22</v>
      </c>
      <c r="I1549" s="1" t="s">
        <v>18502</v>
      </c>
      <c r="J1549" s="1" t="s">
        <v>19</v>
      </c>
      <c r="K1549" s="1" t="s">
        <v>18502</v>
      </c>
      <c r="L1549" s="1" t="s">
        <v>21</v>
      </c>
      <c r="M1549" s="1" t="s">
        <v>22</v>
      </c>
      <c r="N1549" s="1" t="s">
        <v>23</v>
      </c>
      <c r="O1549" s="1" t="s">
        <v>41</v>
      </c>
      <c r="P1549" s="1" t="s">
        <v>26</v>
      </c>
      <c r="Q1549" s="1" t="s">
        <v>26</v>
      </c>
      <c r="R1549" s="1" t="s">
        <v>26</v>
      </c>
      <c r="T1549" s="1" t="s">
        <v>37</v>
      </c>
      <c r="U1549" s="1" t="s">
        <v>24</v>
      </c>
      <c r="V1549" s="1" t="s">
        <v>24</v>
      </c>
      <c r="W1549" s="1" t="s">
        <v>30</v>
      </c>
    </row>
    <row r="1550" spans="1:23" x14ac:dyDescent="0.2">
      <c r="A1550" s="2" t="str">
        <f>"573.14430"</f>
        <v>573.14430</v>
      </c>
      <c r="B1550" s="1" t="s">
        <v>4948</v>
      </c>
      <c r="C1550" s="1" t="s">
        <v>3277</v>
      </c>
      <c r="D1550" s="1" t="s">
        <v>3399</v>
      </c>
      <c r="E1550" s="1" t="s">
        <v>40</v>
      </c>
      <c r="F1550" s="1" t="s">
        <v>20</v>
      </c>
      <c r="G1550" s="1" t="s">
        <v>22</v>
      </c>
      <c r="H1550" s="1" t="s">
        <v>22</v>
      </c>
      <c r="I1550" s="1" t="s">
        <v>22</v>
      </c>
      <c r="J1550" s="1" t="s">
        <v>22</v>
      </c>
      <c r="K1550" s="1" t="s">
        <v>22</v>
      </c>
      <c r="L1550" s="1" t="s">
        <v>21</v>
      </c>
      <c r="M1550" s="1" t="s">
        <v>22</v>
      </c>
      <c r="N1550" s="1" t="s">
        <v>23</v>
      </c>
      <c r="O1550" s="1" t="s">
        <v>24</v>
      </c>
      <c r="P1550" s="1" t="s">
        <v>24</v>
      </c>
      <c r="Q1550" s="1" t="s">
        <v>34</v>
      </c>
      <c r="R1550" s="1" t="s">
        <v>24</v>
      </c>
      <c r="S1550" s="1" t="s">
        <v>28</v>
      </c>
      <c r="T1550" s="1" t="s">
        <v>29</v>
      </c>
      <c r="U1550" s="1" t="s">
        <v>24</v>
      </c>
      <c r="V1550" s="1" t="s">
        <v>18502</v>
      </c>
      <c r="W1550" s="1" t="s">
        <v>30</v>
      </c>
    </row>
    <row r="1551" spans="1:23" x14ac:dyDescent="0.2">
      <c r="A1551" s="2" t="str">
        <f>"573.14431"</f>
        <v>573.14431</v>
      </c>
      <c r="B1551" s="1" t="s">
        <v>4949</v>
      </c>
      <c r="C1551" s="1" t="s">
        <v>3278</v>
      </c>
      <c r="D1551" s="1" t="s">
        <v>3399</v>
      </c>
      <c r="E1551" s="1" t="s">
        <v>40</v>
      </c>
      <c r="F1551" s="1" t="s">
        <v>20</v>
      </c>
      <c r="G1551" s="1" t="s">
        <v>22</v>
      </c>
      <c r="H1551" s="1" t="s">
        <v>22</v>
      </c>
      <c r="I1551" s="1" t="s">
        <v>22</v>
      </c>
      <c r="J1551" s="1" t="s">
        <v>22</v>
      </c>
      <c r="K1551" s="1" t="s">
        <v>18510</v>
      </c>
      <c r="L1551" s="1" t="s">
        <v>21</v>
      </c>
      <c r="M1551" s="1" t="s">
        <v>22</v>
      </c>
      <c r="N1551" s="1" t="s">
        <v>18507</v>
      </c>
      <c r="O1551" s="1" t="s">
        <v>41</v>
      </c>
      <c r="P1551" s="1" t="s">
        <v>18502</v>
      </c>
      <c r="Q1551" s="1" t="s">
        <v>18505</v>
      </c>
      <c r="R1551" s="1" t="s">
        <v>24</v>
      </c>
      <c r="T1551" s="1" t="s">
        <v>29</v>
      </c>
      <c r="U1551" s="1" t="s">
        <v>24</v>
      </c>
      <c r="V1551" s="1" t="s">
        <v>41</v>
      </c>
      <c r="W1551" s="1" t="s">
        <v>18518</v>
      </c>
    </row>
    <row r="1552" spans="1:23" x14ac:dyDescent="0.2">
      <c r="A1552" s="2" t="str">
        <f>"573.14432"</f>
        <v>573.14432</v>
      </c>
      <c r="B1552" s="1" t="s">
        <v>4950</v>
      </c>
      <c r="C1552" s="1" t="s">
        <v>3279</v>
      </c>
      <c r="D1552" s="1" t="s">
        <v>3399</v>
      </c>
      <c r="E1552" s="1" t="s">
        <v>40</v>
      </c>
      <c r="F1552" s="1" t="s">
        <v>20</v>
      </c>
      <c r="G1552" s="1" t="s">
        <v>22</v>
      </c>
      <c r="H1552" s="1" t="s">
        <v>22</v>
      </c>
      <c r="I1552" s="1" t="s">
        <v>18510</v>
      </c>
      <c r="J1552" s="1" t="s">
        <v>18502</v>
      </c>
      <c r="K1552" s="1" t="s">
        <v>22</v>
      </c>
      <c r="L1552" s="1" t="s">
        <v>21</v>
      </c>
      <c r="M1552" s="1" t="s">
        <v>22</v>
      </c>
      <c r="N1552" s="1" t="s">
        <v>23</v>
      </c>
      <c r="O1552" s="1" t="s">
        <v>24</v>
      </c>
      <c r="P1552" s="1" t="s">
        <v>26</v>
      </c>
      <c r="Q1552" s="1" t="s">
        <v>34</v>
      </c>
      <c r="R1552" s="1" t="s">
        <v>26</v>
      </c>
      <c r="T1552" s="1" t="s">
        <v>29</v>
      </c>
      <c r="U1552" s="1" t="s">
        <v>24</v>
      </c>
      <c r="V1552" s="1" t="s">
        <v>24</v>
      </c>
      <c r="W1552" s="1" t="s">
        <v>30</v>
      </c>
    </row>
    <row r="1553" spans="1:23" x14ac:dyDescent="0.2">
      <c r="A1553" s="2" t="str">
        <f>"573.14433"</f>
        <v>573.14433</v>
      </c>
      <c r="B1553" s="1" t="s">
        <v>4951</v>
      </c>
      <c r="C1553" s="1" t="s">
        <v>3280</v>
      </c>
      <c r="D1553" s="1" t="s">
        <v>3399</v>
      </c>
      <c r="E1553" s="1" t="s">
        <v>40</v>
      </c>
      <c r="F1553" s="1" t="s">
        <v>20</v>
      </c>
      <c r="G1553" s="1" t="s">
        <v>22</v>
      </c>
      <c r="H1553" s="1" t="s">
        <v>22</v>
      </c>
      <c r="I1553" s="1" t="s">
        <v>26</v>
      </c>
      <c r="J1553" s="1" t="s">
        <v>22</v>
      </c>
      <c r="K1553" s="1" t="s">
        <v>22</v>
      </c>
      <c r="L1553" s="1" t="s">
        <v>21</v>
      </c>
      <c r="M1553" s="1" t="s">
        <v>22</v>
      </c>
      <c r="N1553" s="1" t="s">
        <v>23</v>
      </c>
      <c r="O1553" s="1" t="s">
        <v>24</v>
      </c>
      <c r="P1553" s="1" t="s">
        <v>24</v>
      </c>
      <c r="Q1553" s="1" t="s">
        <v>34</v>
      </c>
      <c r="R1553" s="1" t="s">
        <v>24</v>
      </c>
      <c r="S1553" s="1" t="s">
        <v>18508</v>
      </c>
      <c r="T1553" s="1" t="s">
        <v>29</v>
      </c>
      <c r="U1553" s="1" t="s">
        <v>18506</v>
      </c>
      <c r="V1553" s="1" t="s">
        <v>18502</v>
      </c>
      <c r="W1553" s="1" t="s">
        <v>30</v>
      </c>
    </row>
    <row r="1554" spans="1:23" x14ac:dyDescent="0.2">
      <c r="A1554" s="2" t="str">
        <f>"573.14434"</f>
        <v>573.14434</v>
      </c>
      <c r="B1554" s="1" t="s">
        <v>4952</v>
      </c>
      <c r="C1554" s="1" t="s">
        <v>3281</v>
      </c>
      <c r="D1554" s="1" t="s">
        <v>3399</v>
      </c>
      <c r="E1554" s="1" t="s">
        <v>21</v>
      </c>
      <c r="F1554" s="1" t="s">
        <v>20</v>
      </c>
      <c r="G1554" s="1" t="s">
        <v>22</v>
      </c>
      <c r="H1554" s="1" t="s">
        <v>22</v>
      </c>
      <c r="I1554" s="1" t="s">
        <v>18510</v>
      </c>
      <c r="J1554" s="1" t="s">
        <v>22</v>
      </c>
      <c r="K1554" s="1" t="s">
        <v>22</v>
      </c>
      <c r="L1554" s="1" t="s">
        <v>21</v>
      </c>
      <c r="M1554" s="1" t="s">
        <v>22</v>
      </c>
      <c r="N1554" s="1" t="s">
        <v>23</v>
      </c>
      <c r="O1554" s="1" t="s">
        <v>18506</v>
      </c>
      <c r="P1554" s="1" t="s">
        <v>26</v>
      </c>
      <c r="Q1554" s="1" t="s">
        <v>34</v>
      </c>
      <c r="R1554" s="1" t="s">
        <v>18506</v>
      </c>
      <c r="S1554" s="1" t="s">
        <v>28</v>
      </c>
      <c r="T1554" s="1" t="s">
        <v>29</v>
      </c>
      <c r="U1554" s="1" t="s">
        <v>18506</v>
      </c>
      <c r="V1554" s="1" t="s">
        <v>24</v>
      </c>
      <c r="W1554" s="1" t="s">
        <v>30</v>
      </c>
    </row>
    <row r="1555" spans="1:23" x14ac:dyDescent="0.2">
      <c r="A1555" s="2" t="str">
        <f>"573.14435"</f>
        <v>573.14435</v>
      </c>
      <c r="B1555" s="1" t="s">
        <v>4953</v>
      </c>
      <c r="C1555" s="1" t="s">
        <v>3282</v>
      </c>
      <c r="D1555" s="1" t="s">
        <v>3399</v>
      </c>
      <c r="E1555" s="1" t="s">
        <v>40</v>
      </c>
      <c r="F1555" s="1" t="s">
        <v>20</v>
      </c>
      <c r="G1555" s="1" t="s">
        <v>22</v>
      </c>
      <c r="H1555" s="1" t="s">
        <v>22</v>
      </c>
      <c r="I1555" s="1" t="s">
        <v>18510</v>
      </c>
      <c r="J1555" s="1" t="s">
        <v>18510</v>
      </c>
      <c r="K1555" s="1" t="s">
        <v>18510</v>
      </c>
      <c r="L1555" s="1" t="s">
        <v>21</v>
      </c>
      <c r="M1555" s="1" t="s">
        <v>22</v>
      </c>
      <c r="N1555" s="1" t="s">
        <v>18505</v>
      </c>
      <c r="O1555" s="1" t="s">
        <v>24</v>
      </c>
      <c r="P1555" s="1" t="s">
        <v>18506</v>
      </c>
      <c r="Q1555" s="1" t="s">
        <v>26</v>
      </c>
      <c r="R1555" s="1" t="s">
        <v>26</v>
      </c>
      <c r="S1555" s="1" t="s">
        <v>28</v>
      </c>
      <c r="T1555" s="1" t="s">
        <v>29</v>
      </c>
      <c r="U1555" s="1" t="s">
        <v>24</v>
      </c>
      <c r="V1555" s="1" t="s">
        <v>41</v>
      </c>
      <c r="W1555" s="1" t="s">
        <v>30</v>
      </c>
    </row>
    <row r="1556" spans="1:23" x14ac:dyDescent="0.2">
      <c r="A1556" s="2" t="str">
        <f>"573.14436"</f>
        <v>573.14436</v>
      </c>
      <c r="B1556" s="1" t="s">
        <v>4954</v>
      </c>
      <c r="C1556" s="1" t="s">
        <v>3283</v>
      </c>
      <c r="D1556" s="1" t="s">
        <v>3399</v>
      </c>
      <c r="E1556" s="1" t="s">
        <v>40</v>
      </c>
      <c r="F1556" s="1" t="s">
        <v>20</v>
      </c>
      <c r="G1556" s="1" t="s">
        <v>22</v>
      </c>
      <c r="H1556" s="1" t="s">
        <v>22</v>
      </c>
      <c r="I1556" s="1" t="s">
        <v>22</v>
      </c>
      <c r="J1556" s="1" t="s">
        <v>18510</v>
      </c>
      <c r="K1556" s="1" t="s">
        <v>22</v>
      </c>
      <c r="L1556" s="1" t="s">
        <v>21</v>
      </c>
      <c r="M1556" s="1" t="s">
        <v>22</v>
      </c>
      <c r="N1556" s="1" t="s">
        <v>23</v>
      </c>
      <c r="O1556" s="1" t="s">
        <v>18506</v>
      </c>
      <c r="P1556" s="1" t="s">
        <v>26</v>
      </c>
      <c r="Q1556" s="1" t="s">
        <v>34</v>
      </c>
      <c r="R1556" s="1" t="s">
        <v>26</v>
      </c>
      <c r="S1556" s="1" t="s">
        <v>18508</v>
      </c>
      <c r="T1556" s="1" t="s">
        <v>29</v>
      </c>
      <c r="U1556" s="1" t="s">
        <v>18502</v>
      </c>
      <c r="V1556" s="1" t="s">
        <v>18506</v>
      </c>
      <c r="W1556" s="1" t="s">
        <v>30</v>
      </c>
    </row>
    <row r="1557" spans="1:23" x14ac:dyDescent="0.2">
      <c r="A1557" s="2" t="str">
        <f>"573.14437"</f>
        <v>573.14437</v>
      </c>
      <c r="B1557" s="1" t="s">
        <v>4955</v>
      </c>
      <c r="C1557" s="1" t="s">
        <v>3284</v>
      </c>
      <c r="D1557" s="1" t="s">
        <v>3399</v>
      </c>
      <c r="E1557" s="1" t="s">
        <v>40</v>
      </c>
      <c r="F1557" s="1" t="s">
        <v>20</v>
      </c>
      <c r="G1557" s="1" t="s">
        <v>22</v>
      </c>
      <c r="H1557" s="1" t="s">
        <v>22</v>
      </c>
      <c r="I1557" s="1" t="s">
        <v>18510</v>
      </c>
      <c r="J1557" s="1" t="s">
        <v>22</v>
      </c>
      <c r="K1557" s="1" t="s">
        <v>22</v>
      </c>
      <c r="L1557" s="1" t="s">
        <v>21</v>
      </c>
      <c r="M1557" s="1" t="s">
        <v>22</v>
      </c>
      <c r="N1557" s="1" t="s">
        <v>23</v>
      </c>
      <c r="O1557" s="1" t="s">
        <v>41</v>
      </c>
      <c r="P1557" s="1" t="s">
        <v>24</v>
      </c>
      <c r="Q1557" s="1" t="s">
        <v>34</v>
      </c>
      <c r="R1557" s="1" t="s">
        <v>24</v>
      </c>
      <c r="S1557" s="1" t="s">
        <v>28</v>
      </c>
      <c r="T1557" s="1" t="s">
        <v>29</v>
      </c>
      <c r="U1557" s="1" t="s">
        <v>24</v>
      </c>
      <c r="V1557" s="1" t="s">
        <v>41</v>
      </c>
      <c r="W1557" s="1" t="s">
        <v>18518</v>
      </c>
    </row>
    <row r="1558" spans="1:23" x14ac:dyDescent="0.2">
      <c r="A1558" s="2" t="str">
        <f>"573.14438"</f>
        <v>573.14438</v>
      </c>
      <c r="B1558" s="1" t="s">
        <v>4956</v>
      </c>
      <c r="C1558" s="1" t="s">
        <v>3285</v>
      </c>
      <c r="D1558" s="1" t="s">
        <v>3399</v>
      </c>
      <c r="E1558" s="1" t="s">
        <v>40</v>
      </c>
      <c r="F1558" s="1" t="s">
        <v>20</v>
      </c>
      <c r="G1558" s="1" t="s">
        <v>22</v>
      </c>
      <c r="H1558" s="1" t="s">
        <v>22</v>
      </c>
      <c r="I1558" s="1" t="s">
        <v>26</v>
      </c>
      <c r="J1558" s="1" t="s">
        <v>22</v>
      </c>
      <c r="K1558" s="1" t="s">
        <v>22</v>
      </c>
      <c r="L1558" s="1" t="s">
        <v>21</v>
      </c>
      <c r="M1558" s="1" t="s">
        <v>22</v>
      </c>
      <c r="N1558" s="1" t="s">
        <v>23</v>
      </c>
      <c r="O1558" s="1" t="s">
        <v>24</v>
      </c>
      <c r="P1558" s="1" t="s">
        <v>24</v>
      </c>
      <c r="Q1558" s="1" t="s">
        <v>34</v>
      </c>
      <c r="R1558" s="1" t="s">
        <v>24</v>
      </c>
      <c r="S1558" s="1" t="s">
        <v>28</v>
      </c>
      <c r="T1558" s="1" t="s">
        <v>29</v>
      </c>
      <c r="U1558" s="1" t="s">
        <v>18502</v>
      </c>
      <c r="V1558" s="1" t="s">
        <v>24</v>
      </c>
      <c r="W1558" s="1" t="s">
        <v>30</v>
      </c>
    </row>
    <row r="1559" spans="1:23" x14ac:dyDescent="0.2">
      <c r="A1559" s="2" t="str">
        <f>"573.14439"</f>
        <v>573.14439</v>
      </c>
      <c r="B1559" s="1" t="s">
        <v>4957</v>
      </c>
      <c r="C1559" s="1" t="s">
        <v>3286</v>
      </c>
      <c r="D1559" s="1" t="s">
        <v>3399</v>
      </c>
      <c r="E1559" s="1" t="s">
        <v>18509</v>
      </c>
      <c r="F1559" s="1" t="s">
        <v>20</v>
      </c>
      <c r="G1559" s="1" t="s">
        <v>22</v>
      </c>
      <c r="H1559" s="1" t="s">
        <v>22</v>
      </c>
      <c r="I1559" s="1" t="s">
        <v>22</v>
      </c>
      <c r="J1559" s="1" t="s">
        <v>18510</v>
      </c>
      <c r="K1559" s="1" t="s">
        <v>22</v>
      </c>
      <c r="L1559" s="1" t="s">
        <v>21</v>
      </c>
      <c r="M1559" s="1" t="s">
        <v>22</v>
      </c>
      <c r="N1559" s="1" t="s">
        <v>23</v>
      </c>
      <c r="O1559" s="1" t="s">
        <v>18506</v>
      </c>
      <c r="P1559" s="1" t="s">
        <v>26</v>
      </c>
      <c r="Q1559" s="1" t="s">
        <v>34</v>
      </c>
      <c r="R1559" s="1" t="s">
        <v>26</v>
      </c>
      <c r="S1559" s="1" t="s">
        <v>28</v>
      </c>
      <c r="T1559" s="1" t="s">
        <v>29</v>
      </c>
      <c r="U1559" s="1" t="s">
        <v>18506</v>
      </c>
      <c r="V1559" s="1" t="s">
        <v>24</v>
      </c>
      <c r="W1559" s="1" t="s">
        <v>30</v>
      </c>
    </row>
    <row r="1560" spans="1:23" x14ac:dyDescent="0.2">
      <c r="A1560" s="2" t="str">
        <f>"573.14440"</f>
        <v>573.14440</v>
      </c>
      <c r="B1560" s="1" t="s">
        <v>4958</v>
      </c>
      <c r="C1560" s="1" t="s">
        <v>3287</v>
      </c>
      <c r="D1560" s="1" t="s">
        <v>3399</v>
      </c>
      <c r="E1560" s="1" t="s">
        <v>40</v>
      </c>
      <c r="F1560" s="1" t="s">
        <v>36</v>
      </c>
      <c r="G1560" s="1" t="s">
        <v>22</v>
      </c>
      <c r="H1560" s="1" t="s">
        <v>22</v>
      </c>
      <c r="I1560" s="1" t="s">
        <v>18505</v>
      </c>
      <c r="J1560" s="1" t="s">
        <v>19</v>
      </c>
      <c r="K1560" s="1" t="s">
        <v>22</v>
      </c>
      <c r="L1560" s="1" t="s">
        <v>18509</v>
      </c>
      <c r="M1560" s="1" t="s">
        <v>22</v>
      </c>
      <c r="N1560" s="1" t="s">
        <v>18507</v>
      </c>
      <c r="O1560" s="1" t="s">
        <v>41</v>
      </c>
      <c r="P1560" s="1" t="s">
        <v>26</v>
      </c>
      <c r="Q1560" s="1" t="s">
        <v>26</v>
      </c>
      <c r="R1560" s="1" t="s">
        <v>26</v>
      </c>
      <c r="T1560" s="1" t="s">
        <v>18516</v>
      </c>
      <c r="U1560" s="1" t="s">
        <v>41</v>
      </c>
      <c r="V1560" s="1" t="s">
        <v>41</v>
      </c>
      <c r="W1560" s="1" t="s">
        <v>42</v>
      </c>
    </row>
    <row r="1561" spans="1:23" x14ac:dyDescent="0.2">
      <c r="A1561" s="2" t="str">
        <f>"573.14441"</f>
        <v>573.14441</v>
      </c>
      <c r="B1561" s="1" t="s">
        <v>4959</v>
      </c>
      <c r="C1561" s="1" t="s">
        <v>3288</v>
      </c>
      <c r="D1561" s="1" t="s">
        <v>3399</v>
      </c>
      <c r="E1561" s="1" t="s">
        <v>21</v>
      </c>
      <c r="F1561" s="1" t="s">
        <v>20</v>
      </c>
      <c r="G1561" s="1" t="s">
        <v>22</v>
      </c>
      <c r="H1561" s="1" t="s">
        <v>22</v>
      </c>
      <c r="I1561" s="1" t="s">
        <v>18506</v>
      </c>
      <c r="J1561" s="1" t="s">
        <v>18502</v>
      </c>
      <c r="K1561" s="1" t="s">
        <v>22</v>
      </c>
      <c r="L1561" s="1" t="s">
        <v>18509</v>
      </c>
      <c r="M1561" s="1" t="s">
        <v>22</v>
      </c>
      <c r="N1561" s="1" t="s">
        <v>23</v>
      </c>
      <c r="O1561" s="1" t="s">
        <v>18506</v>
      </c>
      <c r="P1561" s="1" t="s">
        <v>26</v>
      </c>
      <c r="Q1561" s="1" t="s">
        <v>34</v>
      </c>
      <c r="R1561" s="1" t="s">
        <v>26</v>
      </c>
      <c r="T1561" s="1" t="s">
        <v>38</v>
      </c>
      <c r="U1561" s="1" t="s">
        <v>18506</v>
      </c>
      <c r="V1561" s="1" t="s">
        <v>24</v>
      </c>
      <c r="W1561" s="1" t="s">
        <v>30</v>
      </c>
    </row>
    <row r="1562" spans="1:23" x14ac:dyDescent="0.2">
      <c r="A1562" s="2" t="str">
        <f>"573.14442"</f>
        <v>573.14442</v>
      </c>
      <c r="B1562" s="1" t="s">
        <v>4960</v>
      </c>
      <c r="C1562" s="1" t="s">
        <v>3289</v>
      </c>
      <c r="D1562" s="1" t="s">
        <v>3399</v>
      </c>
      <c r="E1562" s="1" t="s">
        <v>40</v>
      </c>
      <c r="F1562" s="1" t="s">
        <v>20</v>
      </c>
      <c r="G1562" s="1" t="s">
        <v>22</v>
      </c>
      <c r="H1562" s="1" t="s">
        <v>22</v>
      </c>
      <c r="I1562" s="1" t="s">
        <v>26</v>
      </c>
      <c r="J1562" s="1" t="s">
        <v>22</v>
      </c>
      <c r="K1562" s="1" t="s">
        <v>22</v>
      </c>
      <c r="L1562" s="1" t="s">
        <v>21</v>
      </c>
      <c r="M1562" s="1" t="s">
        <v>22</v>
      </c>
      <c r="N1562" s="1" t="s">
        <v>23</v>
      </c>
      <c r="O1562" s="1" t="s">
        <v>41</v>
      </c>
      <c r="P1562" s="1" t="s">
        <v>24</v>
      </c>
      <c r="Q1562" s="1" t="s">
        <v>34</v>
      </c>
      <c r="R1562" s="1" t="s">
        <v>24</v>
      </c>
      <c r="T1562" s="1" t="s">
        <v>29</v>
      </c>
      <c r="U1562" s="1" t="s">
        <v>18506</v>
      </c>
      <c r="V1562" s="1" t="s">
        <v>41</v>
      </c>
      <c r="W1562" s="1" t="s">
        <v>30</v>
      </c>
    </row>
    <row r="1563" spans="1:23" x14ac:dyDescent="0.2">
      <c r="A1563" s="2" t="str">
        <f>"573.14443"</f>
        <v>573.14443</v>
      </c>
      <c r="B1563" s="1" t="s">
        <v>4961</v>
      </c>
      <c r="C1563" s="1" t="s">
        <v>3290</v>
      </c>
      <c r="D1563" s="1" t="s">
        <v>3399</v>
      </c>
      <c r="E1563" s="1" t="s">
        <v>40</v>
      </c>
      <c r="F1563" s="1" t="s">
        <v>20</v>
      </c>
      <c r="G1563" s="1" t="s">
        <v>22</v>
      </c>
      <c r="H1563" s="1" t="s">
        <v>22</v>
      </c>
      <c r="I1563" s="1" t="s">
        <v>22</v>
      </c>
      <c r="J1563" s="1" t="s">
        <v>19</v>
      </c>
      <c r="K1563" s="1" t="s">
        <v>22</v>
      </c>
      <c r="L1563" s="1" t="s">
        <v>21</v>
      </c>
      <c r="M1563" s="1" t="s">
        <v>22</v>
      </c>
      <c r="N1563" s="1" t="s">
        <v>23</v>
      </c>
      <c r="O1563" s="1" t="s">
        <v>24</v>
      </c>
      <c r="P1563" s="1" t="s">
        <v>26</v>
      </c>
      <c r="Q1563" s="1" t="s">
        <v>26</v>
      </c>
      <c r="R1563" s="1" t="s">
        <v>26</v>
      </c>
      <c r="S1563" s="1" t="s">
        <v>28</v>
      </c>
      <c r="T1563" s="1" t="s">
        <v>18515</v>
      </c>
      <c r="U1563" s="1" t="s">
        <v>24</v>
      </c>
      <c r="V1563" s="1" t="s">
        <v>18502</v>
      </c>
      <c r="W1563" s="1" t="s">
        <v>30</v>
      </c>
    </row>
    <row r="1564" spans="1:23" x14ac:dyDescent="0.2">
      <c r="A1564" s="2" t="str">
        <f>"573.14444"</f>
        <v>573.14444</v>
      </c>
      <c r="B1564" s="1" t="s">
        <v>4962</v>
      </c>
      <c r="C1564" s="1" t="s">
        <v>3291</v>
      </c>
      <c r="D1564" s="1" t="s">
        <v>3399</v>
      </c>
      <c r="E1564" s="1" t="s">
        <v>18509</v>
      </c>
      <c r="F1564" s="1" t="s">
        <v>20</v>
      </c>
      <c r="G1564" s="1" t="s">
        <v>22</v>
      </c>
      <c r="H1564" s="1" t="s">
        <v>22</v>
      </c>
      <c r="I1564" s="1" t="s">
        <v>22</v>
      </c>
      <c r="J1564" s="1" t="s">
        <v>18510</v>
      </c>
      <c r="K1564" s="1" t="s">
        <v>22</v>
      </c>
      <c r="L1564" s="1" t="s">
        <v>21</v>
      </c>
      <c r="M1564" s="1" t="s">
        <v>22</v>
      </c>
      <c r="N1564" s="1" t="s">
        <v>23</v>
      </c>
      <c r="O1564" s="1" t="s">
        <v>18506</v>
      </c>
      <c r="P1564" s="1" t="s">
        <v>26</v>
      </c>
      <c r="Q1564" s="1" t="s">
        <v>34</v>
      </c>
      <c r="R1564" s="1" t="s">
        <v>26</v>
      </c>
      <c r="T1564" s="1" t="s">
        <v>29</v>
      </c>
      <c r="U1564" s="1" t="s">
        <v>18506</v>
      </c>
      <c r="V1564" s="1" t="s">
        <v>24</v>
      </c>
      <c r="W1564" s="1" t="s">
        <v>30</v>
      </c>
    </row>
    <row r="1565" spans="1:23" x14ac:dyDescent="0.2">
      <c r="A1565" s="2" t="str">
        <f>"573.14445"</f>
        <v>573.14445</v>
      </c>
      <c r="B1565" s="1" t="s">
        <v>4963</v>
      </c>
      <c r="C1565" s="1" t="s">
        <v>3292</v>
      </c>
      <c r="D1565" s="1" t="s">
        <v>3399</v>
      </c>
      <c r="E1565" s="1" t="s">
        <v>40</v>
      </c>
      <c r="F1565" s="1" t="s">
        <v>20</v>
      </c>
      <c r="G1565" s="1" t="s">
        <v>18510</v>
      </c>
      <c r="H1565" s="1" t="s">
        <v>22</v>
      </c>
      <c r="I1565" s="1" t="s">
        <v>18510</v>
      </c>
      <c r="J1565" s="1" t="s">
        <v>19</v>
      </c>
      <c r="K1565" s="1" t="s">
        <v>18510</v>
      </c>
      <c r="L1565" s="1" t="s">
        <v>21</v>
      </c>
      <c r="M1565" s="1" t="s">
        <v>22</v>
      </c>
      <c r="N1565" s="1" t="s">
        <v>23</v>
      </c>
      <c r="O1565" s="1" t="s">
        <v>24</v>
      </c>
      <c r="P1565" s="1" t="s">
        <v>26</v>
      </c>
      <c r="Q1565" s="1" t="s">
        <v>26</v>
      </c>
      <c r="R1565" s="1" t="s">
        <v>26</v>
      </c>
      <c r="S1565" s="1" t="s">
        <v>18509</v>
      </c>
      <c r="T1565" s="1" t="s">
        <v>37</v>
      </c>
      <c r="U1565" s="1" t="s">
        <v>24</v>
      </c>
      <c r="V1565" s="1" t="s">
        <v>24</v>
      </c>
      <c r="W1565" s="1" t="s">
        <v>30</v>
      </c>
    </row>
    <row r="1566" spans="1:23" x14ac:dyDescent="0.2">
      <c r="A1566" s="2" t="str">
        <f>"573.14446"</f>
        <v>573.14446</v>
      </c>
      <c r="B1566" s="1" t="s">
        <v>4964</v>
      </c>
      <c r="C1566" s="1" t="s">
        <v>3293</v>
      </c>
      <c r="D1566" s="1" t="s">
        <v>3399</v>
      </c>
      <c r="E1566" s="1" t="s">
        <v>40</v>
      </c>
      <c r="F1566" s="1" t="s">
        <v>20</v>
      </c>
      <c r="G1566" s="1" t="s">
        <v>22</v>
      </c>
      <c r="H1566" s="1" t="s">
        <v>22</v>
      </c>
      <c r="I1566" s="1" t="s">
        <v>26</v>
      </c>
      <c r="J1566" s="1" t="s">
        <v>22</v>
      </c>
      <c r="K1566" s="1" t="s">
        <v>22</v>
      </c>
      <c r="L1566" s="1" t="s">
        <v>21</v>
      </c>
      <c r="M1566" s="1" t="s">
        <v>22</v>
      </c>
      <c r="N1566" s="1" t="s">
        <v>23</v>
      </c>
      <c r="O1566" s="1" t="s">
        <v>24</v>
      </c>
      <c r="P1566" s="1" t="s">
        <v>24</v>
      </c>
      <c r="Q1566" s="1" t="s">
        <v>34</v>
      </c>
      <c r="R1566" s="1" t="s">
        <v>24</v>
      </c>
      <c r="S1566" s="1" t="s">
        <v>28</v>
      </c>
      <c r="T1566" s="1" t="s">
        <v>29</v>
      </c>
      <c r="U1566" s="1" t="s">
        <v>18502</v>
      </c>
      <c r="V1566" s="1" t="s">
        <v>18502</v>
      </c>
      <c r="W1566" s="1" t="s">
        <v>30</v>
      </c>
    </row>
    <row r="1567" spans="1:23" x14ac:dyDescent="0.2">
      <c r="A1567" s="2" t="str">
        <f>"573.14447"</f>
        <v>573.14447</v>
      </c>
      <c r="B1567" s="1" t="s">
        <v>4965</v>
      </c>
      <c r="C1567" s="1" t="s">
        <v>3294</v>
      </c>
      <c r="D1567" s="1" t="s">
        <v>3399</v>
      </c>
      <c r="E1567" s="1" t="s">
        <v>40</v>
      </c>
      <c r="F1567" s="1" t="s">
        <v>20</v>
      </c>
      <c r="G1567" s="1" t="s">
        <v>22</v>
      </c>
      <c r="H1567" s="1" t="s">
        <v>22</v>
      </c>
      <c r="J1567" s="1" t="s">
        <v>22</v>
      </c>
      <c r="K1567" s="1" t="s">
        <v>22</v>
      </c>
      <c r="L1567" s="1" t="s">
        <v>21</v>
      </c>
      <c r="M1567" s="1" t="s">
        <v>22</v>
      </c>
      <c r="N1567" s="1" t="s">
        <v>23</v>
      </c>
      <c r="O1567" s="1" t="s">
        <v>24</v>
      </c>
      <c r="P1567" s="1" t="s">
        <v>24</v>
      </c>
      <c r="Q1567" s="1" t="s">
        <v>34</v>
      </c>
      <c r="R1567" s="1" t="s">
        <v>24</v>
      </c>
      <c r="S1567" s="1" t="s">
        <v>28</v>
      </c>
      <c r="T1567" s="1" t="s">
        <v>29</v>
      </c>
      <c r="U1567" s="1" t="s">
        <v>24</v>
      </c>
      <c r="V1567" s="1" t="s">
        <v>18502</v>
      </c>
      <c r="W1567" s="1" t="s">
        <v>30</v>
      </c>
    </row>
    <row r="1568" spans="1:23" x14ac:dyDescent="0.2">
      <c r="A1568" s="2" t="str">
        <f>"573.14448"</f>
        <v>573.14448</v>
      </c>
      <c r="B1568" s="1" t="s">
        <v>4966</v>
      </c>
      <c r="C1568" s="1" t="s">
        <v>3295</v>
      </c>
      <c r="D1568" s="1" t="s">
        <v>3399</v>
      </c>
      <c r="E1568" s="1" t="s">
        <v>40</v>
      </c>
      <c r="F1568" s="1" t="s">
        <v>20</v>
      </c>
      <c r="G1568" s="1" t="s">
        <v>18506</v>
      </c>
      <c r="H1568" s="1" t="s">
        <v>22</v>
      </c>
      <c r="I1568" s="1" t="s">
        <v>26</v>
      </c>
      <c r="J1568" s="1" t="s">
        <v>18510</v>
      </c>
      <c r="K1568" s="1" t="s">
        <v>22</v>
      </c>
      <c r="L1568" s="1" t="s">
        <v>21</v>
      </c>
      <c r="M1568" s="1" t="s">
        <v>22</v>
      </c>
      <c r="N1568" s="1" t="s">
        <v>23</v>
      </c>
      <c r="O1568" s="1" t="s">
        <v>41</v>
      </c>
      <c r="P1568" s="1" t="s">
        <v>26</v>
      </c>
      <c r="Q1568" s="1" t="s">
        <v>34</v>
      </c>
      <c r="R1568" s="1" t="s">
        <v>26</v>
      </c>
      <c r="S1568" s="1" t="s">
        <v>18509</v>
      </c>
      <c r="T1568" s="1" t="s">
        <v>38</v>
      </c>
      <c r="U1568" s="1" t="s">
        <v>24</v>
      </c>
      <c r="V1568" s="1" t="s">
        <v>41</v>
      </c>
      <c r="W1568" s="1" t="s">
        <v>18519</v>
      </c>
    </row>
    <row r="1569" spans="1:23" x14ac:dyDescent="0.2">
      <c r="A1569" s="2" t="str">
        <f>"573.14449"</f>
        <v>573.14449</v>
      </c>
      <c r="B1569" s="1" t="s">
        <v>4967</v>
      </c>
      <c r="C1569" s="1" t="s">
        <v>3296</v>
      </c>
      <c r="D1569" s="1" t="s">
        <v>3399</v>
      </c>
      <c r="E1569" s="1" t="s">
        <v>18509</v>
      </c>
      <c r="F1569" s="1" t="s">
        <v>20</v>
      </c>
      <c r="G1569" s="1" t="s">
        <v>22</v>
      </c>
      <c r="H1569" s="1" t="s">
        <v>22</v>
      </c>
      <c r="J1569" s="1" t="s">
        <v>22</v>
      </c>
      <c r="K1569" s="1" t="s">
        <v>22</v>
      </c>
      <c r="L1569" s="1" t="s">
        <v>21</v>
      </c>
      <c r="M1569" s="1" t="s">
        <v>22</v>
      </c>
      <c r="N1569" s="1" t="s">
        <v>23</v>
      </c>
      <c r="O1569" s="1" t="s">
        <v>41</v>
      </c>
      <c r="P1569" s="1" t="s">
        <v>26</v>
      </c>
      <c r="Q1569" s="1" t="s">
        <v>34</v>
      </c>
      <c r="R1569" s="1" t="s">
        <v>26</v>
      </c>
      <c r="S1569" s="1" t="s">
        <v>28</v>
      </c>
      <c r="T1569" s="1" t="s">
        <v>29</v>
      </c>
      <c r="U1569" s="1" t="s">
        <v>24</v>
      </c>
      <c r="V1569" s="1" t="s">
        <v>24</v>
      </c>
      <c r="W1569" s="1" t="s">
        <v>30</v>
      </c>
    </row>
    <row r="1570" spans="1:23" x14ac:dyDescent="0.2">
      <c r="A1570" s="2" t="str">
        <f>"573.14450"</f>
        <v>573.14450</v>
      </c>
      <c r="B1570" s="1" t="s">
        <v>4968</v>
      </c>
      <c r="C1570" s="1" t="s">
        <v>3297</v>
      </c>
      <c r="D1570" s="1" t="s">
        <v>3399</v>
      </c>
      <c r="E1570" s="1" t="s">
        <v>40</v>
      </c>
      <c r="F1570" s="1" t="s">
        <v>20</v>
      </c>
      <c r="G1570" s="1" t="s">
        <v>22</v>
      </c>
      <c r="H1570" s="1" t="s">
        <v>22</v>
      </c>
      <c r="I1570" s="1" t="s">
        <v>22</v>
      </c>
      <c r="J1570" s="1" t="s">
        <v>22</v>
      </c>
      <c r="K1570" s="1" t="s">
        <v>22</v>
      </c>
      <c r="L1570" s="1" t="s">
        <v>21</v>
      </c>
      <c r="M1570" s="1" t="s">
        <v>22</v>
      </c>
      <c r="N1570" s="1" t="s">
        <v>23</v>
      </c>
      <c r="O1570" s="1" t="s">
        <v>41</v>
      </c>
      <c r="P1570" s="1" t="s">
        <v>26</v>
      </c>
      <c r="Q1570" s="1" t="s">
        <v>34</v>
      </c>
      <c r="R1570" s="1" t="s">
        <v>26</v>
      </c>
      <c r="S1570" s="1" t="s">
        <v>28</v>
      </c>
      <c r="T1570" s="1" t="s">
        <v>37</v>
      </c>
      <c r="U1570" s="1" t="s">
        <v>18506</v>
      </c>
      <c r="V1570" s="1" t="s">
        <v>41</v>
      </c>
      <c r="W1570" s="1" t="s">
        <v>42</v>
      </c>
    </row>
    <row r="1571" spans="1:23" x14ac:dyDescent="0.2">
      <c r="A1571" s="2" t="str">
        <f>"573.14451"</f>
        <v>573.14451</v>
      </c>
      <c r="B1571" s="1" t="s">
        <v>4969</v>
      </c>
      <c r="C1571" s="1" t="s">
        <v>3298</v>
      </c>
      <c r="D1571" s="1" t="s">
        <v>3399</v>
      </c>
      <c r="E1571" s="1" t="s">
        <v>21</v>
      </c>
      <c r="F1571" s="1" t="s">
        <v>20</v>
      </c>
      <c r="G1571" s="1" t="s">
        <v>22</v>
      </c>
      <c r="H1571" s="1" t="s">
        <v>22</v>
      </c>
      <c r="I1571" s="1" t="s">
        <v>18506</v>
      </c>
      <c r="J1571" s="1" t="s">
        <v>18502</v>
      </c>
      <c r="K1571" s="1" t="s">
        <v>22</v>
      </c>
      <c r="L1571" s="1" t="s">
        <v>18509</v>
      </c>
      <c r="M1571" s="1" t="s">
        <v>22</v>
      </c>
      <c r="N1571" s="1" t="s">
        <v>23</v>
      </c>
      <c r="O1571" s="1" t="s">
        <v>18506</v>
      </c>
      <c r="P1571" s="1" t="s">
        <v>26</v>
      </c>
      <c r="Q1571" s="1" t="s">
        <v>34</v>
      </c>
      <c r="R1571" s="1" t="s">
        <v>26</v>
      </c>
      <c r="T1571" s="1" t="s">
        <v>38</v>
      </c>
      <c r="U1571" s="1" t="s">
        <v>18506</v>
      </c>
      <c r="V1571" s="1" t="s">
        <v>24</v>
      </c>
      <c r="W1571" s="1" t="s">
        <v>30</v>
      </c>
    </row>
    <row r="1572" spans="1:23" x14ac:dyDescent="0.2">
      <c r="A1572" s="2" t="str">
        <f>"573.14452"</f>
        <v>573.14452</v>
      </c>
      <c r="B1572" s="1" t="s">
        <v>4970</v>
      </c>
      <c r="C1572" s="1" t="s">
        <v>3299</v>
      </c>
      <c r="D1572" s="1" t="s">
        <v>3399</v>
      </c>
      <c r="E1572" s="1" t="s">
        <v>40</v>
      </c>
      <c r="F1572" s="1" t="s">
        <v>20</v>
      </c>
      <c r="G1572" s="1" t="s">
        <v>18506</v>
      </c>
      <c r="H1572" s="1" t="s">
        <v>22</v>
      </c>
      <c r="I1572" s="1" t="s">
        <v>26</v>
      </c>
      <c r="J1572" s="1" t="s">
        <v>22</v>
      </c>
      <c r="K1572" s="1" t="s">
        <v>22</v>
      </c>
      <c r="L1572" s="1" t="s">
        <v>21</v>
      </c>
      <c r="M1572" s="1" t="s">
        <v>22</v>
      </c>
      <c r="N1572" s="1" t="s">
        <v>23</v>
      </c>
      <c r="O1572" s="1" t="s">
        <v>24</v>
      </c>
      <c r="P1572" s="1" t="s">
        <v>24</v>
      </c>
      <c r="Q1572" s="1" t="s">
        <v>34</v>
      </c>
      <c r="R1572" s="1" t="s">
        <v>24</v>
      </c>
      <c r="S1572" s="1" t="s">
        <v>28</v>
      </c>
      <c r="T1572" s="1" t="s">
        <v>29</v>
      </c>
      <c r="U1572" s="1" t="s">
        <v>18502</v>
      </c>
      <c r="V1572" s="1" t="s">
        <v>41</v>
      </c>
      <c r="W1572" s="1" t="s">
        <v>30</v>
      </c>
    </row>
    <row r="1573" spans="1:23" x14ac:dyDescent="0.2">
      <c r="A1573" s="2" t="str">
        <f>"573.14453"</f>
        <v>573.14453</v>
      </c>
      <c r="B1573" s="1" t="s">
        <v>4971</v>
      </c>
      <c r="C1573" s="1" t="s">
        <v>3300</v>
      </c>
      <c r="D1573" s="1" t="s">
        <v>3399</v>
      </c>
      <c r="E1573" s="1" t="s">
        <v>40</v>
      </c>
      <c r="F1573" s="1" t="s">
        <v>20</v>
      </c>
      <c r="G1573" s="1" t="s">
        <v>41</v>
      </c>
      <c r="H1573" s="1" t="s">
        <v>22</v>
      </c>
      <c r="I1573" s="1" t="s">
        <v>26</v>
      </c>
      <c r="J1573" s="1" t="s">
        <v>19</v>
      </c>
      <c r="K1573" s="1" t="s">
        <v>31</v>
      </c>
      <c r="L1573" s="1" t="s">
        <v>41</v>
      </c>
      <c r="M1573" s="1" t="s">
        <v>22</v>
      </c>
      <c r="N1573" s="1" t="s">
        <v>23</v>
      </c>
      <c r="O1573" s="1" t="s">
        <v>18502</v>
      </c>
      <c r="P1573" s="1" t="s">
        <v>26</v>
      </c>
      <c r="Q1573" s="1" t="s">
        <v>34</v>
      </c>
      <c r="R1573" s="1" t="s">
        <v>26</v>
      </c>
      <c r="T1573" s="1" t="s">
        <v>35</v>
      </c>
      <c r="U1573" s="1" t="s">
        <v>24</v>
      </c>
      <c r="V1573" s="1" t="s">
        <v>41</v>
      </c>
      <c r="W1573" s="1" t="s">
        <v>30</v>
      </c>
    </row>
    <row r="1574" spans="1:23" x14ac:dyDescent="0.2">
      <c r="A1574" s="2" t="str">
        <f>"573.14454"</f>
        <v>573.14454</v>
      </c>
      <c r="B1574" s="1" t="s">
        <v>4972</v>
      </c>
      <c r="C1574" s="1" t="s">
        <v>3301</v>
      </c>
      <c r="D1574" s="1" t="s">
        <v>3399</v>
      </c>
      <c r="E1574" s="1" t="s">
        <v>40</v>
      </c>
      <c r="F1574" s="1" t="s">
        <v>20</v>
      </c>
      <c r="G1574" s="1" t="s">
        <v>41</v>
      </c>
      <c r="H1574" s="1" t="s">
        <v>22</v>
      </c>
      <c r="I1574" s="1" t="s">
        <v>18506</v>
      </c>
      <c r="J1574" s="1" t="s">
        <v>19</v>
      </c>
      <c r="K1574" s="1" t="s">
        <v>18507</v>
      </c>
      <c r="L1574" s="1" t="s">
        <v>21</v>
      </c>
      <c r="M1574" s="1" t="s">
        <v>22</v>
      </c>
      <c r="N1574" s="1" t="s">
        <v>18505</v>
      </c>
      <c r="O1574" s="1" t="s">
        <v>41</v>
      </c>
      <c r="P1574" s="1" t="s">
        <v>26</v>
      </c>
      <c r="Q1574" s="1" t="s">
        <v>26</v>
      </c>
      <c r="R1574" s="1" t="s">
        <v>26</v>
      </c>
      <c r="S1574" s="1" t="s">
        <v>18508</v>
      </c>
      <c r="T1574" s="1" t="s">
        <v>18515</v>
      </c>
      <c r="U1574" s="1" t="s">
        <v>24</v>
      </c>
      <c r="V1574" s="1" t="s">
        <v>41</v>
      </c>
      <c r="W1574" s="1" t="s">
        <v>42</v>
      </c>
    </row>
    <row r="1575" spans="1:23" x14ac:dyDescent="0.2">
      <c r="A1575" s="2" t="str">
        <f>"573.14455"</f>
        <v>573.14455</v>
      </c>
      <c r="B1575" s="1" t="s">
        <v>4973</v>
      </c>
      <c r="C1575" s="1" t="s">
        <v>3302</v>
      </c>
      <c r="D1575" s="1" t="s">
        <v>3399</v>
      </c>
      <c r="E1575" s="1" t="s">
        <v>40</v>
      </c>
      <c r="F1575" s="1" t="s">
        <v>20</v>
      </c>
      <c r="G1575" s="1" t="s">
        <v>22</v>
      </c>
      <c r="H1575" s="1" t="s">
        <v>22</v>
      </c>
      <c r="I1575" s="1" t="s">
        <v>22</v>
      </c>
      <c r="J1575" s="1" t="s">
        <v>22</v>
      </c>
      <c r="K1575" s="1" t="s">
        <v>22</v>
      </c>
      <c r="L1575" s="1" t="s">
        <v>21</v>
      </c>
      <c r="M1575" s="1" t="s">
        <v>22</v>
      </c>
      <c r="N1575" s="1" t="s">
        <v>23</v>
      </c>
      <c r="O1575" s="1" t="s">
        <v>24</v>
      </c>
      <c r="P1575" s="1" t="s">
        <v>24</v>
      </c>
      <c r="Q1575" s="1" t="s">
        <v>34</v>
      </c>
      <c r="R1575" s="1" t="s">
        <v>24</v>
      </c>
      <c r="T1575" s="1" t="s">
        <v>29</v>
      </c>
      <c r="U1575" s="1" t="s">
        <v>18502</v>
      </c>
      <c r="V1575" s="1" t="s">
        <v>18502</v>
      </c>
      <c r="W1575" s="1" t="s">
        <v>30</v>
      </c>
    </row>
    <row r="1576" spans="1:23" x14ac:dyDescent="0.2">
      <c r="A1576" s="2" t="str">
        <f>"573.14456"</f>
        <v>573.14456</v>
      </c>
      <c r="B1576" s="1" t="s">
        <v>4974</v>
      </c>
      <c r="C1576" s="1" t="s">
        <v>3303</v>
      </c>
      <c r="D1576" s="1" t="s">
        <v>3399</v>
      </c>
      <c r="E1576" s="1" t="s">
        <v>40</v>
      </c>
      <c r="F1576" s="1" t="s">
        <v>20</v>
      </c>
      <c r="G1576" s="1" t="s">
        <v>22</v>
      </c>
      <c r="H1576" s="1" t="s">
        <v>22</v>
      </c>
      <c r="I1576" s="1" t="s">
        <v>22</v>
      </c>
      <c r="J1576" s="1" t="s">
        <v>22</v>
      </c>
      <c r="K1576" s="1" t="s">
        <v>22</v>
      </c>
      <c r="L1576" s="1" t="s">
        <v>21</v>
      </c>
      <c r="M1576" s="1" t="s">
        <v>22</v>
      </c>
      <c r="N1576" s="1" t="s">
        <v>23</v>
      </c>
      <c r="O1576" s="1" t="s">
        <v>24</v>
      </c>
      <c r="P1576" s="1" t="s">
        <v>24</v>
      </c>
      <c r="Q1576" s="1" t="s">
        <v>34</v>
      </c>
      <c r="R1576" s="1" t="s">
        <v>24</v>
      </c>
      <c r="T1576" s="1" t="s">
        <v>29</v>
      </c>
      <c r="U1576" s="1" t="s">
        <v>24</v>
      </c>
      <c r="V1576" s="1" t="s">
        <v>18502</v>
      </c>
      <c r="W1576" s="1" t="s">
        <v>30</v>
      </c>
    </row>
    <row r="1577" spans="1:23" x14ac:dyDescent="0.2">
      <c r="A1577" s="2" t="str">
        <f>"573.14457"</f>
        <v>573.14457</v>
      </c>
      <c r="B1577" s="1" t="s">
        <v>4975</v>
      </c>
      <c r="C1577" s="1" t="s">
        <v>3304</v>
      </c>
      <c r="D1577" s="1" t="s">
        <v>3399</v>
      </c>
      <c r="E1577" s="1" t="s">
        <v>40</v>
      </c>
      <c r="F1577" s="1" t="s">
        <v>20</v>
      </c>
      <c r="G1577" s="1" t="s">
        <v>22</v>
      </c>
      <c r="H1577" s="1" t="s">
        <v>22</v>
      </c>
      <c r="I1577" s="1" t="s">
        <v>22</v>
      </c>
      <c r="J1577" s="1" t="s">
        <v>22</v>
      </c>
      <c r="K1577" s="1" t="s">
        <v>22</v>
      </c>
      <c r="L1577" s="1" t="s">
        <v>21</v>
      </c>
      <c r="M1577" s="1" t="s">
        <v>22</v>
      </c>
      <c r="N1577" s="1" t="s">
        <v>23</v>
      </c>
      <c r="O1577" s="1" t="s">
        <v>18502</v>
      </c>
      <c r="P1577" s="1" t="s">
        <v>24</v>
      </c>
      <c r="Q1577" s="1" t="s">
        <v>34</v>
      </c>
      <c r="R1577" s="1" t="s">
        <v>24</v>
      </c>
      <c r="T1577" s="1" t="s">
        <v>29</v>
      </c>
      <c r="U1577" s="1" t="s">
        <v>18502</v>
      </c>
      <c r="V1577" s="1" t="s">
        <v>41</v>
      </c>
      <c r="W1577" s="1" t="s">
        <v>30</v>
      </c>
    </row>
    <row r="1578" spans="1:23" x14ac:dyDescent="0.2">
      <c r="A1578" s="2" t="str">
        <f>"573.14458"</f>
        <v>573.14458</v>
      </c>
      <c r="B1578" s="1" t="s">
        <v>4976</v>
      </c>
      <c r="C1578" s="1" t="s">
        <v>3305</v>
      </c>
      <c r="D1578" s="1" t="s">
        <v>3399</v>
      </c>
      <c r="E1578" s="1" t="s">
        <v>18509</v>
      </c>
      <c r="F1578" s="1" t="s">
        <v>20</v>
      </c>
      <c r="G1578" s="1" t="s">
        <v>22</v>
      </c>
      <c r="H1578" s="1" t="s">
        <v>22</v>
      </c>
      <c r="I1578" s="1" t="s">
        <v>22</v>
      </c>
      <c r="J1578" s="1" t="s">
        <v>22</v>
      </c>
      <c r="K1578" s="1" t="s">
        <v>22</v>
      </c>
      <c r="L1578" s="1" t="s">
        <v>21</v>
      </c>
      <c r="M1578" s="1" t="s">
        <v>22</v>
      </c>
      <c r="N1578" s="1" t="s">
        <v>23</v>
      </c>
      <c r="O1578" s="1" t="s">
        <v>24</v>
      </c>
      <c r="P1578" s="1" t="s">
        <v>26</v>
      </c>
      <c r="Q1578" s="1" t="s">
        <v>34</v>
      </c>
      <c r="R1578" s="1" t="s">
        <v>26</v>
      </c>
      <c r="S1578" s="1" t="s">
        <v>28</v>
      </c>
      <c r="T1578" s="1" t="s">
        <v>29</v>
      </c>
      <c r="U1578" s="1" t="s">
        <v>24</v>
      </c>
      <c r="V1578" s="1" t="s">
        <v>24</v>
      </c>
      <c r="W1578" s="1" t="s">
        <v>30</v>
      </c>
    </row>
    <row r="1579" spans="1:23" x14ac:dyDescent="0.2">
      <c r="A1579" s="2" t="str">
        <f>"573.14459"</f>
        <v>573.14459</v>
      </c>
      <c r="B1579" s="1" t="s">
        <v>4977</v>
      </c>
      <c r="C1579" s="1" t="s">
        <v>3306</v>
      </c>
      <c r="D1579" s="1" t="s">
        <v>3399</v>
      </c>
      <c r="E1579" s="1" t="s">
        <v>40</v>
      </c>
      <c r="F1579" s="1" t="s">
        <v>20</v>
      </c>
      <c r="G1579" s="1" t="s">
        <v>22</v>
      </c>
      <c r="H1579" s="1" t="s">
        <v>22</v>
      </c>
      <c r="I1579" s="1" t="s">
        <v>26</v>
      </c>
      <c r="J1579" s="1" t="s">
        <v>22</v>
      </c>
      <c r="K1579" s="1" t="s">
        <v>22</v>
      </c>
      <c r="L1579" s="1" t="s">
        <v>21</v>
      </c>
      <c r="M1579" s="1" t="s">
        <v>22</v>
      </c>
      <c r="N1579" s="1" t="s">
        <v>23</v>
      </c>
      <c r="O1579" s="1" t="s">
        <v>24</v>
      </c>
      <c r="P1579" s="1" t="s">
        <v>26</v>
      </c>
      <c r="Q1579" s="1" t="s">
        <v>34</v>
      </c>
      <c r="R1579" s="1" t="s">
        <v>26</v>
      </c>
      <c r="S1579" s="1" t="s">
        <v>28</v>
      </c>
      <c r="T1579" s="1" t="s">
        <v>29</v>
      </c>
      <c r="U1579" s="1" t="s">
        <v>24</v>
      </c>
      <c r="V1579" s="1" t="s">
        <v>41</v>
      </c>
      <c r="W1579" s="1" t="s">
        <v>30</v>
      </c>
    </row>
    <row r="1580" spans="1:23" x14ac:dyDescent="0.2">
      <c r="A1580" s="2" t="str">
        <f>"573.14460"</f>
        <v>573.14460</v>
      </c>
      <c r="B1580" s="1" t="s">
        <v>4978</v>
      </c>
      <c r="C1580" s="1" t="s">
        <v>3307</v>
      </c>
      <c r="D1580" s="1" t="s">
        <v>3399</v>
      </c>
      <c r="E1580" s="1" t="s">
        <v>40</v>
      </c>
      <c r="F1580" s="1" t="s">
        <v>20</v>
      </c>
      <c r="G1580" s="1" t="s">
        <v>22</v>
      </c>
      <c r="H1580" s="1" t="s">
        <v>22</v>
      </c>
      <c r="I1580" s="1" t="s">
        <v>26</v>
      </c>
      <c r="J1580" s="1" t="s">
        <v>22</v>
      </c>
      <c r="K1580" s="1" t="s">
        <v>22</v>
      </c>
      <c r="L1580" s="1" t="s">
        <v>21</v>
      </c>
      <c r="M1580" s="1" t="s">
        <v>22</v>
      </c>
      <c r="N1580" s="1" t="s">
        <v>23</v>
      </c>
      <c r="O1580" s="1" t="s">
        <v>24</v>
      </c>
      <c r="P1580" s="1" t="s">
        <v>24</v>
      </c>
      <c r="Q1580" s="1" t="s">
        <v>34</v>
      </c>
      <c r="R1580" s="1" t="s">
        <v>24</v>
      </c>
      <c r="T1580" s="1" t="s">
        <v>29</v>
      </c>
      <c r="U1580" s="1" t="s">
        <v>24</v>
      </c>
      <c r="V1580" s="1" t="s">
        <v>41</v>
      </c>
      <c r="W1580" s="1" t="s">
        <v>30</v>
      </c>
    </row>
    <row r="1581" spans="1:23" x14ac:dyDescent="0.2">
      <c r="A1581" s="2" t="str">
        <f>"573.14461"</f>
        <v>573.14461</v>
      </c>
      <c r="B1581" s="1" t="s">
        <v>4979</v>
      </c>
      <c r="C1581" s="1" t="s">
        <v>3308</v>
      </c>
      <c r="D1581" s="1" t="s">
        <v>3399</v>
      </c>
      <c r="E1581" s="1" t="s">
        <v>40</v>
      </c>
      <c r="F1581" s="1" t="s">
        <v>20</v>
      </c>
      <c r="G1581" s="1" t="s">
        <v>22</v>
      </c>
      <c r="H1581" s="1" t="s">
        <v>22</v>
      </c>
      <c r="J1581" s="1" t="s">
        <v>19</v>
      </c>
      <c r="K1581" s="1" t="s">
        <v>22</v>
      </c>
      <c r="L1581" s="1" t="s">
        <v>21</v>
      </c>
      <c r="M1581" s="1" t="s">
        <v>22</v>
      </c>
      <c r="N1581" s="1" t="s">
        <v>23</v>
      </c>
      <c r="O1581" s="1" t="s">
        <v>41</v>
      </c>
      <c r="P1581" s="1" t="s">
        <v>26</v>
      </c>
      <c r="Q1581" s="1" t="s">
        <v>34</v>
      </c>
      <c r="R1581" s="1" t="s">
        <v>26</v>
      </c>
      <c r="S1581" s="1" t="s">
        <v>28</v>
      </c>
      <c r="T1581" s="1" t="s">
        <v>38</v>
      </c>
      <c r="U1581" s="1" t="s">
        <v>24</v>
      </c>
      <c r="V1581" s="1" t="s">
        <v>18502</v>
      </c>
      <c r="W1581" s="1" t="s">
        <v>30</v>
      </c>
    </row>
    <row r="1582" spans="1:23" x14ac:dyDescent="0.2">
      <c r="A1582" s="2" t="str">
        <f>"573.14462"</f>
        <v>573.14462</v>
      </c>
      <c r="B1582" s="1" t="s">
        <v>4980</v>
      </c>
      <c r="C1582" s="1" t="s">
        <v>3309</v>
      </c>
      <c r="D1582" s="1" t="s">
        <v>3399</v>
      </c>
      <c r="E1582" s="1" t="s">
        <v>21</v>
      </c>
      <c r="F1582" s="1" t="s">
        <v>20</v>
      </c>
      <c r="G1582" s="1" t="s">
        <v>22</v>
      </c>
      <c r="H1582" s="1" t="s">
        <v>22</v>
      </c>
      <c r="I1582" s="1" t="s">
        <v>18505</v>
      </c>
      <c r="J1582" s="1" t="s">
        <v>18502</v>
      </c>
      <c r="K1582" s="1" t="s">
        <v>22</v>
      </c>
      <c r="L1582" s="1" t="s">
        <v>18510</v>
      </c>
      <c r="M1582" s="1" t="s">
        <v>22</v>
      </c>
      <c r="N1582" s="1" t="s">
        <v>23</v>
      </c>
      <c r="O1582" s="1" t="s">
        <v>18506</v>
      </c>
      <c r="P1582" s="1" t="s">
        <v>26</v>
      </c>
      <c r="Q1582" s="1" t="s">
        <v>34</v>
      </c>
      <c r="R1582" s="1" t="s">
        <v>26</v>
      </c>
      <c r="T1582" s="1" t="s">
        <v>18515</v>
      </c>
      <c r="U1582" s="1" t="s">
        <v>18506</v>
      </c>
      <c r="V1582" s="1" t="s">
        <v>24</v>
      </c>
      <c r="W1582" s="1" t="s">
        <v>30</v>
      </c>
    </row>
    <row r="1583" spans="1:23" x14ac:dyDescent="0.2">
      <c r="A1583" s="2" t="str">
        <f>"573.14463"</f>
        <v>573.14463</v>
      </c>
      <c r="B1583" s="1" t="s">
        <v>4981</v>
      </c>
      <c r="C1583" s="1" t="s">
        <v>3310</v>
      </c>
      <c r="D1583" s="1" t="s">
        <v>3399</v>
      </c>
      <c r="E1583" s="1" t="s">
        <v>40</v>
      </c>
      <c r="F1583" s="1" t="s">
        <v>20</v>
      </c>
      <c r="G1583" s="1" t="s">
        <v>18506</v>
      </c>
      <c r="H1583" s="1" t="s">
        <v>22</v>
      </c>
      <c r="I1583" s="1" t="s">
        <v>18506</v>
      </c>
      <c r="J1583" s="1" t="s">
        <v>18502</v>
      </c>
      <c r="K1583" s="1" t="s">
        <v>18502</v>
      </c>
      <c r="L1583" s="1" t="s">
        <v>21</v>
      </c>
      <c r="M1583" s="1" t="s">
        <v>22</v>
      </c>
      <c r="N1583" s="1" t="s">
        <v>31</v>
      </c>
      <c r="O1583" s="1" t="s">
        <v>41</v>
      </c>
      <c r="P1583" s="1" t="s">
        <v>26</v>
      </c>
      <c r="Q1583" s="1" t="s">
        <v>26</v>
      </c>
      <c r="R1583" s="1" t="s">
        <v>26</v>
      </c>
      <c r="T1583" s="1" t="s">
        <v>29</v>
      </c>
      <c r="U1583" s="1" t="s">
        <v>18502</v>
      </c>
      <c r="V1583" s="1" t="s">
        <v>41</v>
      </c>
      <c r="W1583" s="1" t="s">
        <v>42</v>
      </c>
    </row>
    <row r="1584" spans="1:23" x14ac:dyDescent="0.2">
      <c r="A1584" s="2" t="str">
        <f>"573.14464"</f>
        <v>573.14464</v>
      </c>
      <c r="B1584" s="1" t="s">
        <v>4982</v>
      </c>
      <c r="C1584" s="1" t="s">
        <v>3311</v>
      </c>
      <c r="D1584" s="1" t="s">
        <v>3399</v>
      </c>
      <c r="E1584" s="1" t="s">
        <v>40</v>
      </c>
      <c r="F1584" s="1" t="s">
        <v>20</v>
      </c>
      <c r="G1584" s="1" t="s">
        <v>22</v>
      </c>
      <c r="H1584" s="1" t="s">
        <v>22</v>
      </c>
      <c r="I1584" s="1" t="s">
        <v>22</v>
      </c>
      <c r="J1584" s="1" t="s">
        <v>22</v>
      </c>
      <c r="K1584" s="1" t="s">
        <v>22</v>
      </c>
      <c r="L1584" s="1" t="s">
        <v>21</v>
      </c>
      <c r="M1584" s="1" t="s">
        <v>22</v>
      </c>
      <c r="N1584" s="1" t="s">
        <v>23</v>
      </c>
      <c r="O1584" s="1" t="s">
        <v>24</v>
      </c>
      <c r="P1584" s="1" t="s">
        <v>26</v>
      </c>
      <c r="Q1584" s="1" t="s">
        <v>34</v>
      </c>
      <c r="R1584" s="1" t="s">
        <v>26</v>
      </c>
      <c r="S1584" s="1" t="s">
        <v>28</v>
      </c>
      <c r="T1584" s="1" t="s">
        <v>29</v>
      </c>
      <c r="U1584" s="1" t="s">
        <v>24</v>
      </c>
      <c r="V1584" s="1" t="s">
        <v>18502</v>
      </c>
      <c r="W1584" s="1" t="s">
        <v>30</v>
      </c>
    </row>
    <row r="1585" spans="1:23" x14ac:dyDescent="0.2">
      <c r="A1585" s="2" t="str">
        <f>"573.14465"</f>
        <v>573.14465</v>
      </c>
      <c r="B1585" s="1" t="s">
        <v>4983</v>
      </c>
      <c r="C1585" s="1" t="s">
        <v>3312</v>
      </c>
      <c r="D1585" s="1" t="s">
        <v>3399</v>
      </c>
      <c r="E1585" s="1" t="s">
        <v>21</v>
      </c>
      <c r="F1585" s="1" t="s">
        <v>20</v>
      </c>
      <c r="G1585" s="1" t="s">
        <v>22</v>
      </c>
      <c r="H1585" s="1" t="s">
        <v>22</v>
      </c>
      <c r="I1585" s="1" t="s">
        <v>22</v>
      </c>
      <c r="J1585" s="1" t="s">
        <v>22</v>
      </c>
      <c r="K1585" s="1" t="s">
        <v>22</v>
      </c>
      <c r="L1585" s="1" t="s">
        <v>21</v>
      </c>
      <c r="M1585" s="1" t="s">
        <v>22</v>
      </c>
      <c r="N1585" s="1" t="s">
        <v>23</v>
      </c>
      <c r="O1585" s="1" t="s">
        <v>18506</v>
      </c>
      <c r="P1585" s="1" t="s">
        <v>24</v>
      </c>
      <c r="Q1585" s="1" t="s">
        <v>34</v>
      </c>
      <c r="R1585" s="1" t="s">
        <v>24</v>
      </c>
      <c r="S1585" s="1" t="s">
        <v>28</v>
      </c>
      <c r="T1585" s="1" t="s">
        <v>29</v>
      </c>
      <c r="U1585" s="1" t="s">
        <v>18502</v>
      </c>
      <c r="V1585" s="1" t="s">
        <v>24</v>
      </c>
      <c r="W1585" s="1" t="s">
        <v>30</v>
      </c>
    </row>
    <row r="1586" spans="1:23" x14ac:dyDescent="0.2">
      <c r="A1586" s="2" t="str">
        <f>"573.14466"</f>
        <v>573.14466</v>
      </c>
      <c r="B1586" s="1" t="s">
        <v>4984</v>
      </c>
      <c r="C1586" s="1" t="s">
        <v>3313</v>
      </c>
      <c r="D1586" s="1" t="s">
        <v>3399</v>
      </c>
      <c r="E1586" s="1" t="s">
        <v>21</v>
      </c>
      <c r="F1586" s="1" t="s">
        <v>36</v>
      </c>
      <c r="G1586" s="1" t="s">
        <v>22</v>
      </c>
      <c r="H1586" s="1" t="s">
        <v>22</v>
      </c>
      <c r="I1586" s="1" t="s">
        <v>18506</v>
      </c>
      <c r="J1586" s="1" t="s">
        <v>18502</v>
      </c>
      <c r="K1586" s="1" t="s">
        <v>22</v>
      </c>
      <c r="L1586" s="1" t="s">
        <v>18509</v>
      </c>
      <c r="M1586" s="1" t="s">
        <v>22</v>
      </c>
      <c r="N1586" s="1" t="s">
        <v>23</v>
      </c>
      <c r="O1586" s="1" t="s">
        <v>18506</v>
      </c>
      <c r="P1586" s="1" t="s">
        <v>26</v>
      </c>
      <c r="Q1586" s="1" t="s">
        <v>34</v>
      </c>
      <c r="R1586" s="1" t="s">
        <v>26</v>
      </c>
      <c r="S1586" s="1" t="s">
        <v>28</v>
      </c>
      <c r="T1586" s="1" t="s">
        <v>38</v>
      </c>
      <c r="U1586" s="1" t="s">
        <v>18506</v>
      </c>
      <c r="V1586" s="1" t="s">
        <v>24</v>
      </c>
      <c r="W1586" s="1" t="s">
        <v>30</v>
      </c>
    </row>
    <row r="1587" spans="1:23" x14ac:dyDescent="0.2">
      <c r="A1587" s="2" t="str">
        <f>"573.14467"</f>
        <v>573.14467</v>
      </c>
      <c r="B1587" s="1" t="s">
        <v>4985</v>
      </c>
      <c r="C1587" s="1" t="s">
        <v>3314</v>
      </c>
      <c r="D1587" s="1" t="s">
        <v>3399</v>
      </c>
      <c r="E1587" s="1" t="s">
        <v>40</v>
      </c>
      <c r="F1587" s="1" t="s">
        <v>20</v>
      </c>
      <c r="G1587" s="1" t="s">
        <v>22</v>
      </c>
      <c r="H1587" s="1" t="s">
        <v>22</v>
      </c>
      <c r="I1587" s="1" t="s">
        <v>26</v>
      </c>
      <c r="J1587" s="1" t="s">
        <v>18510</v>
      </c>
      <c r="K1587" s="1" t="s">
        <v>22</v>
      </c>
      <c r="L1587" s="1" t="s">
        <v>21</v>
      </c>
      <c r="M1587" s="1" t="s">
        <v>22</v>
      </c>
      <c r="N1587" s="1" t="s">
        <v>23</v>
      </c>
      <c r="O1587" s="1" t="s">
        <v>41</v>
      </c>
      <c r="P1587" s="1" t="s">
        <v>26</v>
      </c>
      <c r="Q1587" s="1" t="s">
        <v>34</v>
      </c>
      <c r="R1587" s="1" t="s">
        <v>26</v>
      </c>
      <c r="S1587" s="1" t="s">
        <v>28</v>
      </c>
      <c r="T1587" s="1" t="s">
        <v>38</v>
      </c>
      <c r="U1587" s="1" t="s">
        <v>24</v>
      </c>
      <c r="V1587" s="1" t="s">
        <v>41</v>
      </c>
      <c r="W1587" s="1" t="s">
        <v>18518</v>
      </c>
    </row>
    <row r="1588" spans="1:23" x14ac:dyDescent="0.2">
      <c r="A1588" s="2" t="str">
        <f>"573.14468"</f>
        <v>573.14468</v>
      </c>
      <c r="B1588" s="1" t="s">
        <v>4986</v>
      </c>
      <c r="C1588" s="1" t="s">
        <v>3315</v>
      </c>
      <c r="D1588" s="1" t="s">
        <v>3399</v>
      </c>
      <c r="E1588" s="1" t="s">
        <v>40</v>
      </c>
      <c r="F1588" s="1" t="s">
        <v>20</v>
      </c>
      <c r="G1588" s="1" t="s">
        <v>22</v>
      </c>
      <c r="H1588" s="1" t="s">
        <v>22</v>
      </c>
      <c r="I1588" s="1" t="s">
        <v>18510</v>
      </c>
      <c r="J1588" s="1" t="s">
        <v>18502</v>
      </c>
      <c r="K1588" s="1" t="s">
        <v>22</v>
      </c>
      <c r="L1588" s="1" t="s">
        <v>21</v>
      </c>
      <c r="M1588" s="1" t="s">
        <v>22</v>
      </c>
      <c r="N1588" s="1" t="s">
        <v>23</v>
      </c>
      <c r="O1588" s="1" t="s">
        <v>41</v>
      </c>
      <c r="P1588" s="1" t="s">
        <v>26</v>
      </c>
      <c r="Q1588" s="1" t="s">
        <v>34</v>
      </c>
      <c r="R1588" s="1" t="s">
        <v>26</v>
      </c>
      <c r="S1588" s="1" t="s">
        <v>28</v>
      </c>
      <c r="T1588" s="1" t="s">
        <v>38</v>
      </c>
      <c r="U1588" s="1" t="s">
        <v>24</v>
      </c>
      <c r="V1588" s="1" t="s">
        <v>18502</v>
      </c>
      <c r="W1588" s="1" t="s">
        <v>30</v>
      </c>
    </row>
    <row r="1589" spans="1:23" x14ac:dyDescent="0.2">
      <c r="A1589" s="2" t="str">
        <f>"573.14469"</f>
        <v>573.14469</v>
      </c>
      <c r="B1589" s="1" t="s">
        <v>4987</v>
      </c>
      <c r="C1589" s="1" t="s">
        <v>3316</v>
      </c>
      <c r="D1589" s="1" t="s">
        <v>3399</v>
      </c>
      <c r="E1589" s="1" t="s">
        <v>18510</v>
      </c>
      <c r="F1589" s="1" t="s">
        <v>20</v>
      </c>
      <c r="G1589" s="1" t="s">
        <v>22</v>
      </c>
      <c r="H1589" s="1" t="s">
        <v>22</v>
      </c>
      <c r="I1589" s="1" t="s">
        <v>22</v>
      </c>
      <c r="J1589" s="1" t="s">
        <v>22</v>
      </c>
      <c r="K1589" s="1" t="s">
        <v>22</v>
      </c>
      <c r="L1589" s="1" t="s">
        <v>21</v>
      </c>
      <c r="M1589" s="1" t="s">
        <v>22</v>
      </c>
      <c r="N1589" s="1" t="s">
        <v>23</v>
      </c>
      <c r="O1589" s="1" t="s">
        <v>41</v>
      </c>
      <c r="P1589" s="1" t="s">
        <v>24</v>
      </c>
      <c r="Q1589" s="1" t="s">
        <v>34</v>
      </c>
      <c r="R1589" s="1" t="s">
        <v>24</v>
      </c>
      <c r="S1589" s="1" t="s">
        <v>28</v>
      </c>
      <c r="T1589" s="1" t="s">
        <v>29</v>
      </c>
      <c r="U1589" s="1" t="s">
        <v>24</v>
      </c>
      <c r="V1589" s="1" t="s">
        <v>24</v>
      </c>
      <c r="W1589" s="1" t="s">
        <v>30</v>
      </c>
    </row>
    <row r="1590" spans="1:23" x14ac:dyDescent="0.2">
      <c r="A1590" s="2" t="str">
        <f>"573.14470"</f>
        <v>573.14470</v>
      </c>
      <c r="B1590" s="1" t="s">
        <v>4988</v>
      </c>
      <c r="C1590" s="1" t="s">
        <v>3317</v>
      </c>
      <c r="D1590" s="1" t="s">
        <v>3399</v>
      </c>
      <c r="E1590" s="1" t="s">
        <v>40</v>
      </c>
      <c r="F1590" s="1" t="s">
        <v>20</v>
      </c>
      <c r="G1590" s="1" t="s">
        <v>22</v>
      </c>
      <c r="H1590" s="1" t="s">
        <v>22</v>
      </c>
      <c r="I1590" s="1" t="s">
        <v>18506</v>
      </c>
      <c r="J1590" s="1" t="s">
        <v>22</v>
      </c>
      <c r="K1590" s="1" t="s">
        <v>22</v>
      </c>
      <c r="L1590" s="1" t="s">
        <v>21</v>
      </c>
      <c r="M1590" s="1" t="s">
        <v>22</v>
      </c>
      <c r="N1590" s="1" t="s">
        <v>23</v>
      </c>
      <c r="O1590" s="1" t="s">
        <v>24</v>
      </c>
      <c r="P1590" s="1" t="s">
        <v>26</v>
      </c>
      <c r="Q1590" s="1" t="s">
        <v>34</v>
      </c>
      <c r="R1590" s="1" t="s">
        <v>26</v>
      </c>
      <c r="T1590" s="1" t="s">
        <v>29</v>
      </c>
      <c r="U1590" s="1" t="s">
        <v>24</v>
      </c>
      <c r="V1590" s="1" t="s">
        <v>18506</v>
      </c>
      <c r="W1590" s="1" t="s">
        <v>30</v>
      </c>
    </row>
    <row r="1591" spans="1:23" x14ac:dyDescent="0.2">
      <c r="A1591" s="2" t="str">
        <f>"573.14471"</f>
        <v>573.14471</v>
      </c>
      <c r="B1591" s="1" t="s">
        <v>4989</v>
      </c>
      <c r="C1591" s="1" t="s">
        <v>3318</v>
      </c>
      <c r="D1591" s="1" t="s">
        <v>3399</v>
      </c>
      <c r="E1591" s="1" t="s">
        <v>40</v>
      </c>
      <c r="F1591" s="1" t="s">
        <v>20</v>
      </c>
      <c r="G1591" s="1" t="s">
        <v>22</v>
      </c>
      <c r="H1591" s="1" t="s">
        <v>22</v>
      </c>
      <c r="I1591" s="1" t="s">
        <v>26</v>
      </c>
      <c r="J1591" s="1" t="s">
        <v>22</v>
      </c>
      <c r="K1591" s="1" t="s">
        <v>22</v>
      </c>
      <c r="L1591" s="1" t="s">
        <v>21</v>
      </c>
      <c r="M1591" s="1" t="s">
        <v>22</v>
      </c>
      <c r="N1591" s="1" t="s">
        <v>23</v>
      </c>
      <c r="O1591" s="1" t="s">
        <v>24</v>
      </c>
      <c r="P1591" s="1" t="s">
        <v>24</v>
      </c>
      <c r="Q1591" s="1" t="s">
        <v>34</v>
      </c>
      <c r="R1591" s="1" t="s">
        <v>24</v>
      </c>
      <c r="T1591" s="1" t="s">
        <v>29</v>
      </c>
      <c r="U1591" s="1" t="s">
        <v>24</v>
      </c>
      <c r="V1591" s="1" t="s">
        <v>41</v>
      </c>
      <c r="W1591" s="1" t="s">
        <v>30</v>
      </c>
    </row>
    <row r="1592" spans="1:23" x14ac:dyDescent="0.2">
      <c r="A1592" s="2" t="str">
        <f>"573.14472"</f>
        <v>573.14472</v>
      </c>
      <c r="B1592" s="1" t="s">
        <v>4990</v>
      </c>
      <c r="C1592" s="1" t="s">
        <v>3319</v>
      </c>
      <c r="D1592" s="1" t="s">
        <v>3399</v>
      </c>
      <c r="E1592" s="1" t="s">
        <v>40</v>
      </c>
      <c r="F1592" s="1" t="s">
        <v>20</v>
      </c>
      <c r="G1592" s="1" t="s">
        <v>22</v>
      </c>
      <c r="H1592" s="1" t="s">
        <v>22</v>
      </c>
      <c r="I1592" s="1" t="s">
        <v>22</v>
      </c>
      <c r="J1592" s="1" t="s">
        <v>22</v>
      </c>
      <c r="K1592" s="1" t="s">
        <v>22</v>
      </c>
      <c r="L1592" s="1" t="s">
        <v>21</v>
      </c>
      <c r="M1592" s="1" t="s">
        <v>22</v>
      </c>
      <c r="N1592" s="1" t="s">
        <v>23</v>
      </c>
      <c r="O1592" s="1" t="s">
        <v>24</v>
      </c>
      <c r="P1592" s="1" t="s">
        <v>24</v>
      </c>
      <c r="Q1592" s="1" t="s">
        <v>34</v>
      </c>
      <c r="R1592" s="1" t="s">
        <v>24</v>
      </c>
      <c r="T1592" s="1" t="s">
        <v>29</v>
      </c>
      <c r="U1592" s="1" t="s">
        <v>18506</v>
      </c>
      <c r="V1592" s="1" t="s">
        <v>18502</v>
      </c>
      <c r="W1592" s="1" t="s">
        <v>30</v>
      </c>
    </row>
    <row r="1593" spans="1:23" x14ac:dyDescent="0.2">
      <c r="A1593" s="2" t="str">
        <f>"573.14473"</f>
        <v>573.14473</v>
      </c>
      <c r="B1593" s="1" t="s">
        <v>4991</v>
      </c>
      <c r="C1593" s="1" t="s">
        <v>3320</v>
      </c>
      <c r="D1593" s="1" t="s">
        <v>3399</v>
      </c>
      <c r="E1593" s="1" t="s">
        <v>40</v>
      </c>
      <c r="F1593" s="1" t="s">
        <v>20</v>
      </c>
      <c r="G1593" s="1" t="s">
        <v>22</v>
      </c>
      <c r="H1593" s="1" t="s">
        <v>22</v>
      </c>
      <c r="I1593" s="1" t="s">
        <v>22</v>
      </c>
      <c r="J1593" s="1" t="s">
        <v>18502</v>
      </c>
      <c r="K1593" s="1" t="s">
        <v>22</v>
      </c>
      <c r="L1593" s="1" t="s">
        <v>21</v>
      </c>
      <c r="M1593" s="1" t="s">
        <v>22</v>
      </c>
      <c r="N1593" s="1" t="s">
        <v>23</v>
      </c>
      <c r="O1593" s="1" t="s">
        <v>24</v>
      </c>
      <c r="P1593" s="1" t="s">
        <v>26</v>
      </c>
      <c r="Q1593" s="1" t="s">
        <v>34</v>
      </c>
      <c r="R1593" s="1" t="s">
        <v>26</v>
      </c>
      <c r="S1593" s="1" t="s">
        <v>18508</v>
      </c>
      <c r="T1593" s="1" t="s">
        <v>29</v>
      </c>
      <c r="U1593" s="1" t="s">
        <v>18506</v>
      </c>
      <c r="V1593" s="1" t="s">
        <v>18502</v>
      </c>
      <c r="W1593" s="1" t="s">
        <v>18519</v>
      </c>
    </row>
    <row r="1594" spans="1:23" x14ac:dyDescent="0.2">
      <c r="A1594" s="2" t="str">
        <f>"573.14474"</f>
        <v>573.14474</v>
      </c>
      <c r="B1594" s="1" t="s">
        <v>4992</v>
      </c>
      <c r="C1594" s="1" t="s">
        <v>3321</v>
      </c>
      <c r="D1594" s="1" t="s">
        <v>3399</v>
      </c>
      <c r="E1594" s="1" t="s">
        <v>40</v>
      </c>
      <c r="F1594" s="1" t="s">
        <v>36</v>
      </c>
      <c r="G1594" s="1" t="s">
        <v>18510</v>
      </c>
      <c r="H1594" s="1" t="s">
        <v>22</v>
      </c>
      <c r="I1594" s="1" t="s">
        <v>22</v>
      </c>
      <c r="J1594" s="1" t="s">
        <v>19</v>
      </c>
      <c r="K1594" s="1" t="s">
        <v>18510</v>
      </c>
      <c r="L1594" s="1" t="s">
        <v>21</v>
      </c>
      <c r="M1594" s="1" t="s">
        <v>22</v>
      </c>
      <c r="N1594" s="1" t="s">
        <v>23</v>
      </c>
      <c r="O1594" s="1" t="s">
        <v>41</v>
      </c>
      <c r="P1594" s="1" t="s">
        <v>26</v>
      </c>
      <c r="Q1594" s="1" t="s">
        <v>34</v>
      </c>
      <c r="R1594" s="1" t="s">
        <v>26</v>
      </c>
      <c r="T1594" s="1" t="s">
        <v>18515</v>
      </c>
      <c r="U1594" s="1" t="s">
        <v>41</v>
      </c>
      <c r="V1594" s="1" t="s">
        <v>41</v>
      </c>
      <c r="W1594" s="1" t="s">
        <v>42</v>
      </c>
    </row>
    <row r="1595" spans="1:23" x14ac:dyDescent="0.2">
      <c r="A1595" s="2" t="str">
        <f>"573.14475"</f>
        <v>573.14475</v>
      </c>
      <c r="B1595" s="1" t="s">
        <v>4993</v>
      </c>
      <c r="C1595" s="1" t="s">
        <v>3322</v>
      </c>
      <c r="D1595" s="1" t="s">
        <v>3399</v>
      </c>
      <c r="E1595" s="1" t="s">
        <v>18510</v>
      </c>
      <c r="F1595" s="1" t="s">
        <v>20</v>
      </c>
      <c r="G1595" s="1" t="s">
        <v>22</v>
      </c>
      <c r="H1595" s="1" t="s">
        <v>22</v>
      </c>
      <c r="I1595" s="1" t="s">
        <v>18510</v>
      </c>
      <c r="J1595" s="1" t="s">
        <v>22</v>
      </c>
      <c r="K1595" s="1" t="s">
        <v>22</v>
      </c>
      <c r="L1595" s="1" t="s">
        <v>21</v>
      </c>
      <c r="M1595" s="1" t="s">
        <v>22</v>
      </c>
      <c r="N1595" s="1" t="s">
        <v>23</v>
      </c>
      <c r="O1595" s="1" t="s">
        <v>41</v>
      </c>
      <c r="P1595" s="1" t="s">
        <v>24</v>
      </c>
      <c r="Q1595" s="1" t="s">
        <v>34</v>
      </c>
      <c r="R1595" s="1" t="s">
        <v>24</v>
      </c>
      <c r="T1595" s="1" t="s">
        <v>29</v>
      </c>
      <c r="U1595" s="1" t="s">
        <v>18506</v>
      </c>
      <c r="V1595" s="1" t="s">
        <v>24</v>
      </c>
      <c r="W1595" s="1" t="s">
        <v>42</v>
      </c>
    </row>
    <row r="1596" spans="1:23" x14ac:dyDescent="0.2">
      <c r="A1596" s="2" t="str">
        <f>"573.14477"</f>
        <v>573.14477</v>
      </c>
      <c r="B1596" s="1" t="s">
        <v>4994</v>
      </c>
      <c r="C1596" s="1" t="s">
        <v>3323</v>
      </c>
      <c r="D1596" s="1" t="s">
        <v>3399</v>
      </c>
      <c r="E1596" s="1" t="s">
        <v>21</v>
      </c>
      <c r="F1596" s="1" t="s">
        <v>20</v>
      </c>
      <c r="G1596" s="1" t="s">
        <v>22</v>
      </c>
      <c r="H1596" s="1" t="s">
        <v>22</v>
      </c>
      <c r="I1596" s="1" t="s">
        <v>18510</v>
      </c>
      <c r="J1596" s="1" t="s">
        <v>22</v>
      </c>
      <c r="K1596" s="1" t="s">
        <v>22</v>
      </c>
      <c r="L1596" s="1" t="s">
        <v>21</v>
      </c>
      <c r="M1596" s="1" t="s">
        <v>22</v>
      </c>
      <c r="N1596" s="1" t="s">
        <v>23</v>
      </c>
      <c r="O1596" s="1" t="s">
        <v>18506</v>
      </c>
      <c r="P1596" s="1" t="s">
        <v>18505</v>
      </c>
      <c r="Q1596" s="1" t="s">
        <v>34</v>
      </c>
      <c r="R1596" s="1" t="s">
        <v>18506</v>
      </c>
      <c r="S1596" s="1" t="s">
        <v>28</v>
      </c>
      <c r="T1596" s="1" t="s">
        <v>29</v>
      </c>
      <c r="U1596" s="1" t="s">
        <v>18506</v>
      </c>
      <c r="V1596" s="1" t="s">
        <v>24</v>
      </c>
      <c r="W1596" s="1" t="s">
        <v>30</v>
      </c>
    </row>
    <row r="1597" spans="1:23" x14ac:dyDescent="0.2">
      <c r="A1597" s="2" t="str">
        <f>"573.14478"</f>
        <v>573.14478</v>
      </c>
      <c r="B1597" s="1" t="s">
        <v>4995</v>
      </c>
      <c r="C1597" s="1" t="s">
        <v>3324</v>
      </c>
      <c r="D1597" s="1" t="s">
        <v>3399</v>
      </c>
      <c r="E1597" s="1" t="s">
        <v>40</v>
      </c>
      <c r="F1597" s="1" t="s">
        <v>20</v>
      </c>
      <c r="G1597" s="1" t="s">
        <v>22</v>
      </c>
      <c r="H1597" s="1" t="s">
        <v>22</v>
      </c>
      <c r="I1597" s="1" t="s">
        <v>26</v>
      </c>
      <c r="J1597" s="1" t="s">
        <v>22</v>
      </c>
      <c r="K1597" s="1" t="s">
        <v>22</v>
      </c>
      <c r="L1597" s="1" t="s">
        <v>21</v>
      </c>
      <c r="M1597" s="1" t="s">
        <v>22</v>
      </c>
      <c r="N1597" s="1" t="s">
        <v>23</v>
      </c>
      <c r="O1597" s="1" t="s">
        <v>24</v>
      </c>
      <c r="P1597" s="1" t="s">
        <v>26</v>
      </c>
      <c r="Q1597" s="1" t="s">
        <v>34</v>
      </c>
      <c r="R1597" s="1" t="s">
        <v>26</v>
      </c>
      <c r="S1597" s="1" t="s">
        <v>28</v>
      </c>
      <c r="T1597" s="1" t="s">
        <v>29</v>
      </c>
      <c r="U1597" s="1" t="s">
        <v>24</v>
      </c>
      <c r="V1597" s="1" t="s">
        <v>41</v>
      </c>
      <c r="W1597" s="1" t="s">
        <v>30</v>
      </c>
    </row>
    <row r="1598" spans="1:23" x14ac:dyDescent="0.2">
      <c r="A1598" s="2" t="str">
        <f>"573.14479"</f>
        <v>573.14479</v>
      </c>
      <c r="B1598" s="1" t="s">
        <v>4996</v>
      </c>
      <c r="C1598" s="1" t="s">
        <v>3325</v>
      </c>
      <c r="D1598" s="1" t="s">
        <v>3399</v>
      </c>
      <c r="E1598" s="1" t="s">
        <v>40</v>
      </c>
      <c r="F1598" s="1" t="s">
        <v>20</v>
      </c>
      <c r="G1598" s="1" t="s">
        <v>41</v>
      </c>
      <c r="H1598" s="1" t="s">
        <v>22</v>
      </c>
      <c r="I1598" s="1" t="s">
        <v>18506</v>
      </c>
      <c r="J1598" s="1" t="s">
        <v>19</v>
      </c>
      <c r="K1598" s="1" t="s">
        <v>18507</v>
      </c>
      <c r="L1598" s="1" t="s">
        <v>21</v>
      </c>
      <c r="M1598" s="1" t="s">
        <v>22</v>
      </c>
      <c r="N1598" s="1" t="s">
        <v>18507</v>
      </c>
      <c r="O1598" s="1" t="s">
        <v>24</v>
      </c>
      <c r="P1598" s="1" t="s">
        <v>26</v>
      </c>
      <c r="Q1598" s="1" t="s">
        <v>26</v>
      </c>
      <c r="R1598" s="1" t="s">
        <v>26</v>
      </c>
      <c r="S1598" s="1" t="s">
        <v>18508</v>
      </c>
      <c r="T1598" s="1" t="s">
        <v>18515</v>
      </c>
      <c r="U1598" s="1" t="s">
        <v>24</v>
      </c>
      <c r="V1598" s="1" t="s">
        <v>18502</v>
      </c>
      <c r="W1598" s="1" t="s">
        <v>30</v>
      </c>
    </row>
    <row r="1599" spans="1:23" x14ac:dyDescent="0.2">
      <c r="A1599" s="2" t="str">
        <f>"573.14480"</f>
        <v>573.14480</v>
      </c>
      <c r="B1599" s="1" t="s">
        <v>4997</v>
      </c>
      <c r="C1599" s="1" t="s">
        <v>3326</v>
      </c>
      <c r="D1599" s="1" t="s">
        <v>3399</v>
      </c>
      <c r="E1599" s="1" t="s">
        <v>18510</v>
      </c>
      <c r="F1599" s="1" t="s">
        <v>20</v>
      </c>
      <c r="G1599" s="1" t="s">
        <v>22</v>
      </c>
      <c r="H1599" s="1" t="s">
        <v>22</v>
      </c>
      <c r="I1599" s="1" t="s">
        <v>22</v>
      </c>
      <c r="J1599" s="1" t="s">
        <v>22</v>
      </c>
      <c r="K1599" s="1" t="s">
        <v>22</v>
      </c>
      <c r="L1599" s="1" t="s">
        <v>21</v>
      </c>
      <c r="M1599" s="1" t="s">
        <v>22</v>
      </c>
      <c r="N1599" s="1" t="s">
        <v>23</v>
      </c>
      <c r="O1599" s="1" t="s">
        <v>41</v>
      </c>
      <c r="P1599" s="1" t="s">
        <v>24</v>
      </c>
      <c r="Q1599" s="1" t="s">
        <v>34</v>
      </c>
      <c r="R1599" s="1" t="s">
        <v>24</v>
      </c>
      <c r="S1599" s="1" t="s">
        <v>28</v>
      </c>
      <c r="T1599" s="1" t="s">
        <v>29</v>
      </c>
      <c r="U1599" s="1" t="s">
        <v>24</v>
      </c>
      <c r="V1599" s="1" t="s">
        <v>24</v>
      </c>
      <c r="W1599" s="1" t="s">
        <v>30</v>
      </c>
    </row>
    <row r="1600" spans="1:23" x14ac:dyDescent="0.2">
      <c r="A1600" s="2" t="str">
        <f>"573.14481"</f>
        <v>573.14481</v>
      </c>
      <c r="B1600" s="1" t="s">
        <v>4998</v>
      </c>
      <c r="C1600" s="1" t="s">
        <v>3327</v>
      </c>
      <c r="D1600" s="1" t="s">
        <v>3399</v>
      </c>
      <c r="E1600" s="1" t="s">
        <v>40</v>
      </c>
      <c r="F1600" s="1" t="s">
        <v>20</v>
      </c>
      <c r="G1600" s="1" t="s">
        <v>22</v>
      </c>
      <c r="H1600" s="1" t="s">
        <v>22</v>
      </c>
      <c r="I1600" s="1" t="s">
        <v>22</v>
      </c>
      <c r="J1600" s="1" t="s">
        <v>19</v>
      </c>
      <c r="K1600" s="1" t="s">
        <v>22</v>
      </c>
      <c r="L1600" s="1" t="s">
        <v>21</v>
      </c>
      <c r="M1600" s="1" t="s">
        <v>22</v>
      </c>
      <c r="N1600" s="1" t="s">
        <v>23</v>
      </c>
      <c r="O1600" s="1" t="s">
        <v>41</v>
      </c>
      <c r="P1600" s="1" t="s">
        <v>26</v>
      </c>
      <c r="Q1600" s="1" t="s">
        <v>34</v>
      </c>
      <c r="R1600" s="1" t="s">
        <v>26</v>
      </c>
      <c r="S1600" s="1" t="s">
        <v>28</v>
      </c>
      <c r="T1600" s="1" t="s">
        <v>38</v>
      </c>
      <c r="U1600" s="1" t="s">
        <v>41</v>
      </c>
      <c r="V1600" s="1" t="s">
        <v>18502</v>
      </c>
      <c r="W1600" s="1" t="s">
        <v>30</v>
      </c>
    </row>
    <row r="1601" spans="1:23" x14ac:dyDescent="0.2">
      <c r="A1601" s="2" t="str">
        <f>"573.14482"</f>
        <v>573.14482</v>
      </c>
      <c r="B1601" s="1" t="s">
        <v>4999</v>
      </c>
      <c r="C1601" s="1" t="s">
        <v>3328</v>
      </c>
      <c r="D1601" s="1" t="s">
        <v>3399</v>
      </c>
      <c r="E1601" s="1" t="s">
        <v>40</v>
      </c>
      <c r="F1601" s="1" t="s">
        <v>20</v>
      </c>
      <c r="G1601" s="1" t="s">
        <v>22</v>
      </c>
      <c r="H1601" s="1" t="s">
        <v>22</v>
      </c>
      <c r="J1601" s="1" t="s">
        <v>19</v>
      </c>
      <c r="K1601" s="1" t="s">
        <v>22</v>
      </c>
      <c r="L1601" s="1" t="s">
        <v>21</v>
      </c>
      <c r="M1601" s="1" t="s">
        <v>22</v>
      </c>
      <c r="N1601" s="1" t="s">
        <v>23</v>
      </c>
      <c r="O1601" s="1" t="s">
        <v>41</v>
      </c>
      <c r="P1601" s="1" t="s">
        <v>26</v>
      </c>
      <c r="Q1601" s="1" t="s">
        <v>34</v>
      </c>
      <c r="R1601" s="1" t="s">
        <v>26</v>
      </c>
      <c r="S1601" s="1" t="s">
        <v>28</v>
      </c>
      <c r="T1601" s="1" t="s">
        <v>18515</v>
      </c>
      <c r="U1601" s="1" t="s">
        <v>18506</v>
      </c>
      <c r="V1601" s="1" t="s">
        <v>41</v>
      </c>
      <c r="W1601" s="1" t="s">
        <v>42</v>
      </c>
    </row>
    <row r="1602" spans="1:23" x14ac:dyDescent="0.2">
      <c r="A1602" s="2" t="str">
        <f>"573.14483"</f>
        <v>573.14483</v>
      </c>
      <c r="B1602" s="1" t="s">
        <v>5000</v>
      </c>
      <c r="C1602" s="1" t="s">
        <v>3329</v>
      </c>
      <c r="D1602" s="1" t="s">
        <v>3399</v>
      </c>
      <c r="E1602" s="1" t="s">
        <v>18509</v>
      </c>
      <c r="F1602" s="1" t="s">
        <v>20</v>
      </c>
      <c r="G1602" s="1" t="s">
        <v>22</v>
      </c>
      <c r="H1602" s="1" t="s">
        <v>22</v>
      </c>
      <c r="I1602" s="1" t="s">
        <v>18506</v>
      </c>
      <c r="J1602" s="1" t="s">
        <v>22</v>
      </c>
      <c r="K1602" s="1" t="s">
        <v>22</v>
      </c>
      <c r="L1602" s="1" t="s">
        <v>21</v>
      </c>
      <c r="M1602" s="1" t="s">
        <v>22</v>
      </c>
      <c r="N1602" s="1" t="s">
        <v>23</v>
      </c>
      <c r="O1602" s="1" t="s">
        <v>24</v>
      </c>
      <c r="P1602" s="1" t="s">
        <v>24</v>
      </c>
      <c r="Q1602" s="1" t="s">
        <v>34</v>
      </c>
      <c r="R1602" s="1" t="s">
        <v>24</v>
      </c>
      <c r="S1602" s="1" t="s">
        <v>28</v>
      </c>
      <c r="T1602" s="1" t="s">
        <v>29</v>
      </c>
      <c r="U1602" s="1" t="s">
        <v>18506</v>
      </c>
      <c r="V1602" s="1" t="s">
        <v>24</v>
      </c>
      <c r="W1602" s="1" t="s">
        <v>42</v>
      </c>
    </row>
    <row r="1603" spans="1:23" x14ac:dyDescent="0.2">
      <c r="A1603" s="2" t="str">
        <f>"573.14484"</f>
        <v>573.14484</v>
      </c>
      <c r="B1603" s="1" t="s">
        <v>5001</v>
      </c>
      <c r="C1603" s="1" t="s">
        <v>3330</v>
      </c>
      <c r="D1603" s="1" t="s">
        <v>3399</v>
      </c>
      <c r="E1603" s="1" t="s">
        <v>40</v>
      </c>
      <c r="F1603" s="1" t="s">
        <v>20</v>
      </c>
      <c r="G1603" s="1" t="s">
        <v>22</v>
      </c>
      <c r="H1603" s="1" t="s">
        <v>22</v>
      </c>
      <c r="I1603" s="1" t="s">
        <v>18506</v>
      </c>
      <c r="J1603" s="1" t="s">
        <v>22</v>
      </c>
      <c r="K1603" s="1" t="s">
        <v>22</v>
      </c>
      <c r="L1603" s="1" t="s">
        <v>21</v>
      </c>
      <c r="M1603" s="1" t="s">
        <v>22</v>
      </c>
      <c r="N1603" s="1" t="s">
        <v>23</v>
      </c>
      <c r="O1603" s="1" t="s">
        <v>41</v>
      </c>
      <c r="P1603" s="1" t="s">
        <v>26</v>
      </c>
      <c r="Q1603" s="1" t="s">
        <v>34</v>
      </c>
      <c r="R1603" s="1" t="s">
        <v>26</v>
      </c>
      <c r="S1603" s="1" t="s">
        <v>28</v>
      </c>
      <c r="T1603" s="1" t="s">
        <v>29</v>
      </c>
      <c r="U1603" s="1" t="s">
        <v>18502</v>
      </c>
      <c r="V1603" s="1" t="s">
        <v>41</v>
      </c>
      <c r="W1603" s="1" t="s">
        <v>30</v>
      </c>
    </row>
    <row r="1604" spans="1:23" x14ac:dyDescent="0.2">
      <c r="A1604" s="2" t="str">
        <f>"573.14485"</f>
        <v>573.14485</v>
      </c>
      <c r="B1604" s="1" t="s">
        <v>5002</v>
      </c>
      <c r="C1604" s="1" t="s">
        <v>3331</v>
      </c>
      <c r="D1604" s="1" t="s">
        <v>3399</v>
      </c>
      <c r="E1604" s="1" t="s">
        <v>18509</v>
      </c>
      <c r="F1604" s="1" t="s">
        <v>20</v>
      </c>
      <c r="G1604" s="1" t="s">
        <v>22</v>
      </c>
      <c r="H1604" s="1" t="s">
        <v>22</v>
      </c>
      <c r="I1604" s="1" t="s">
        <v>22</v>
      </c>
      <c r="J1604" s="1" t="s">
        <v>22</v>
      </c>
      <c r="K1604" s="1" t="s">
        <v>22</v>
      </c>
      <c r="L1604" s="1" t="s">
        <v>21</v>
      </c>
      <c r="M1604" s="1" t="s">
        <v>22</v>
      </c>
      <c r="N1604" s="1" t="s">
        <v>23</v>
      </c>
      <c r="O1604" s="1" t="s">
        <v>41</v>
      </c>
      <c r="P1604" s="1" t="s">
        <v>24</v>
      </c>
      <c r="Q1604" s="1" t="s">
        <v>34</v>
      </c>
      <c r="R1604" s="1" t="s">
        <v>24</v>
      </c>
      <c r="S1604" s="1" t="s">
        <v>28</v>
      </c>
      <c r="T1604" s="1" t="s">
        <v>29</v>
      </c>
      <c r="U1604" s="1" t="s">
        <v>24</v>
      </c>
      <c r="V1604" s="1" t="s">
        <v>24</v>
      </c>
      <c r="W1604" s="1" t="s">
        <v>30</v>
      </c>
    </row>
    <row r="1605" spans="1:23" x14ac:dyDescent="0.2">
      <c r="A1605" s="2" t="str">
        <f>"573.14486"</f>
        <v>573.14486</v>
      </c>
      <c r="B1605" s="1" t="s">
        <v>5003</v>
      </c>
      <c r="C1605" s="1" t="s">
        <v>3332</v>
      </c>
      <c r="D1605" s="1" t="s">
        <v>3399</v>
      </c>
      <c r="E1605" s="1" t="s">
        <v>18509</v>
      </c>
      <c r="F1605" s="1" t="s">
        <v>20</v>
      </c>
      <c r="G1605" s="1" t="s">
        <v>22</v>
      </c>
      <c r="H1605" s="1" t="s">
        <v>22</v>
      </c>
      <c r="I1605" s="1" t="s">
        <v>18506</v>
      </c>
      <c r="J1605" s="1" t="s">
        <v>22</v>
      </c>
      <c r="K1605" s="1" t="s">
        <v>22</v>
      </c>
      <c r="L1605" s="1" t="s">
        <v>21</v>
      </c>
      <c r="M1605" s="1" t="s">
        <v>22</v>
      </c>
      <c r="N1605" s="1" t="s">
        <v>23</v>
      </c>
      <c r="O1605" s="1" t="s">
        <v>24</v>
      </c>
      <c r="P1605" s="1" t="s">
        <v>26</v>
      </c>
      <c r="Q1605" s="1" t="s">
        <v>34</v>
      </c>
      <c r="R1605" s="1" t="s">
        <v>26</v>
      </c>
      <c r="S1605" s="1" t="s">
        <v>28</v>
      </c>
      <c r="T1605" s="1" t="s">
        <v>29</v>
      </c>
      <c r="U1605" s="1" t="s">
        <v>24</v>
      </c>
      <c r="V1605" s="1" t="s">
        <v>24</v>
      </c>
      <c r="W1605" s="1" t="s">
        <v>30</v>
      </c>
    </row>
    <row r="1606" spans="1:23" x14ac:dyDescent="0.2">
      <c r="A1606" s="2" t="str">
        <f>"573.14487"</f>
        <v>573.14487</v>
      </c>
      <c r="B1606" s="1" t="s">
        <v>5004</v>
      </c>
      <c r="C1606" s="1" t="s">
        <v>3333</v>
      </c>
      <c r="D1606" s="1" t="s">
        <v>3399</v>
      </c>
      <c r="E1606" s="1" t="s">
        <v>40</v>
      </c>
      <c r="F1606" s="1" t="s">
        <v>20</v>
      </c>
      <c r="G1606" s="1" t="s">
        <v>22</v>
      </c>
      <c r="H1606" s="1" t="s">
        <v>22</v>
      </c>
      <c r="J1606" s="1" t="s">
        <v>19</v>
      </c>
      <c r="K1606" s="1" t="s">
        <v>22</v>
      </c>
      <c r="L1606" s="1" t="s">
        <v>21</v>
      </c>
      <c r="M1606" s="1" t="s">
        <v>22</v>
      </c>
      <c r="N1606" s="1" t="s">
        <v>23</v>
      </c>
      <c r="O1606" s="1" t="s">
        <v>41</v>
      </c>
      <c r="P1606" s="1" t="s">
        <v>26</v>
      </c>
      <c r="Q1606" s="1" t="s">
        <v>34</v>
      </c>
      <c r="R1606" s="1" t="s">
        <v>26</v>
      </c>
      <c r="T1606" s="1" t="s">
        <v>18515</v>
      </c>
      <c r="U1606" s="1" t="s">
        <v>41</v>
      </c>
      <c r="V1606" s="1" t="s">
        <v>41</v>
      </c>
      <c r="W1606" s="1" t="s">
        <v>42</v>
      </c>
    </row>
    <row r="1607" spans="1:23" x14ac:dyDescent="0.2">
      <c r="A1607" s="2" t="str">
        <f>"573.14488"</f>
        <v>573.14488</v>
      </c>
      <c r="B1607" s="1" t="s">
        <v>5005</v>
      </c>
      <c r="C1607" s="1" t="s">
        <v>3334</v>
      </c>
      <c r="D1607" s="1" t="s">
        <v>3399</v>
      </c>
      <c r="E1607" s="1" t="s">
        <v>40</v>
      </c>
      <c r="F1607" s="1" t="s">
        <v>20</v>
      </c>
      <c r="H1607" s="1" t="s">
        <v>22</v>
      </c>
      <c r="I1607" s="1" t="s">
        <v>26</v>
      </c>
      <c r="J1607" s="1" t="s">
        <v>19</v>
      </c>
      <c r="K1607" s="1" t="s">
        <v>22</v>
      </c>
      <c r="L1607" s="1" t="s">
        <v>21</v>
      </c>
      <c r="M1607" s="1" t="s">
        <v>22</v>
      </c>
      <c r="N1607" s="1" t="s">
        <v>23</v>
      </c>
      <c r="O1607" s="1" t="s">
        <v>41</v>
      </c>
      <c r="P1607" s="1" t="s">
        <v>26</v>
      </c>
      <c r="Q1607" s="1" t="s">
        <v>34</v>
      </c>
      <c r="R1607" s="1" t="s">
        <v>26</v>
      </c>
      <c r="S1607" s="1" t="s">
        <v>18508</v>
      </c>
      <c r="T1607" s="1" t="s">
        <v>18515</v>
      </c>
      <c r="U1607" s="1" t="s">
        <v>18506</v>
      </c>
      <c r="V1607" s="1" t="s">
        <v>41</v>
      </c>
      <c r="W1607" s="1" t="s">
        <v>42</v>
      </c>
    </row>
    <row r="1608" spans="1:23" x14ac:dyDescent="0.2">
      <c r="A1608" s="2" t="str">
        <f>"573.14489"</f>
        <v>573.14489</v>
      </c>
      <c r="B1608" s="1" t="s">
        <v>5006</v>
      </c>
      <c r="C1608" s="1" t="s">
        <v>3335</v>
      </c>
      <c r="D1608" s="1" t="s">
        <v>3399</v>
      </c>
      <c r="E1608" s="1" t="s">
        <v>40</v>
      </c>
      <c r="F1608" s="1" t="s">
        <v>20</v>
      </c>
      <c r="G1608" s="1" t="s">
        <v>22</v>
      </c>
      <c r="H1608" s="1" t="s">
        <v>22</v>
      </c>
      <c r="I1608" s="1" t="s">
        <v>22</v>
      </c>
      <c r="J1608" s="1" t="s">
        <v>18502</v>
      </c>
      <c r="K1608" s="1" t="s">
        <v>22</v>
      </c>
      <c r="L1608" s="1" t="s">
        <v>21</v>
      </c>
      <c r="M1608" s="1" t="s">
        <v>22</v>
      </c>
      <c r="N1608" s="1" t="s">
        <v>23</v>
      </c>
      <c r="O1608" s="1" t="s">
        <v>41</v>
      </c>
      <c r="P1608" s="1" t="s">
        <v>26</v>
      </c>
      <c r="Q1608" s="1" t="s">
        <v>34</v>
      </c>
      <c r="R1608" s="1" t="s">
        <v>26</v>
      </c>
      <c r="S1608" s="1" t="s">
        <v>18508</v>
      </c>
      <c r="T1608" s="1" t="s">
        <v>37</v>
      </c>
      <c r="U1608" s="1" t="s">
        <v>18506</v>
      </c>
      <c r="V1608" s="1" t="s">
        <v>41</v>
      </c>
      <c r="W1608" s="1" t="s">
        <v>42</v>
      </c>
    </row>
    <row r="1609" spans="1:23" x14ac:dyDescent="0.2">
      <c r="A1609" s="2" t="str">
        <f>"573.14490"</f>
        <v>573.14490</v>
      </c>
      <c r="B1609" s="1" t="s">
        <v>5007</v>
      </c>
      <c r="C1609" s="1" t="s">
        <v>3336</v>
      </c>
      <c r="D1609" s="1" t="s">
        <v>3399</v>
      </c>
      <c r="E1609" s="1" t="s">
        <v>40</v>
      </c>
      <c r="F1609" s="1" t="s">
        <v>20</v>
      </c>
      <c r="G1609" s="1" t="s">
        <v>22</v>
      </c>
      <c r="H1609" s="1" t="s">
        <v>22</v>
      </c>
      <c r="I1609" s="1" t="s">
        <v>18510</v>
      </c>
      <c r="J1609" s="1" t="s">
        <v>18502</v>
      </c>
      <c r="K1609" s="1" t="s">
        <v>22</v>
      </c>
      <c r="L1609" s="1" t="s">
        <v>21</v>
      </c>
      <c r="M1609" s="1" t="s">
        <v>22</v>
      </c>
      <c r="N1609" s="1" t="s">
        <v>23</v>
      </c>
      <c r="O1609" s="1" t="s">
        <v>41</v>
      </c>
      <c r="P1609" s="1" t="s">
        <v>26</v>
      </c>
      <c r="Q1609" s="1" t="s">
        <v>34</v>
      </c>
      <c r="R1609" s="1" t="s">
        <v>26</v>
      </c>
      <c r="T1609" s="1" t="s">
        <v>18515</v>
      </c>
      <c r="U1609" s="1" t="s">
        <v>24</v>
      </c>
      <c r="V1609" s="1" t="s">
        <v>18502</v>
      </c>
      <c r="W1609" s="1" t="s">
        <v>30</v>
      </c>
    </row>
    <row r="1610" spans="1:23" x14ac:dyDescent="0.2">
      <c r="A1610" s="2" t="str">
        <f>"573.14491"</f>
        <v>573.14491</v>
      </c>
      <c r="B1610" s="1" t="s">
        <v>5008</v>
      </c>
      <c r="C1610" s="1" t="s">
        <v>3337</v>
      </c>
      <c r="D1610" s="1" t="s">
        <v>3399</v>
      </c>
      <c r="E1610" s="1" t="s">
        <v>18509</v>
      </c>
      <c r="F1610" s="1" t="s">
        <v>20</v>
      </c>
      <c r="G1610" s="1" t="s">
        <v>22</v>
      </c>
      <c r="H1610" s="1" t="s">
        <v>22</v>
      </c>
      <c r="I1610" s="1" t="s">
        <v>22</v>
      </c>
      <c r="J1610" s="1" t="s">
        <v>18510</v>
      </c>
      <c r="K1610" s="1" t="s">
        <v>22</v>
      </c>
      <c r="L1610" s="1" t="s">
        <v>21</v>
      </c>
      <c r="M1610" s="1" t="s">
        <v>22</v>
      </c>
      <c r="N1610" s="1" t="s">
        <v>23</v>
      </c>
      <c r="O1610" s="1" t="s">
        <v>41</v>
      </c>
      <c r="P1610" s="1" t="s">
        <v>26</v>
      </c>
      <c r="Q1610" s="1" t="s">
        <v>34</v>
      </c>
      <c r="R1610" s="1" t="s">
        <v>26</v>
      </c>
      <c r="S1610" s="1" t="s">
        <v>28</v>
      </c>
      <c r="T1610" s="1" t="s">
        <v>29</v>
      </c>
      <c r="U1610" s="1" t="s">
        <v>24</v>
      </c>
      <c r="V1610" s="1" t="s">
        <v>24</v>
      </c>
      <c r="W1610" s="1" t="s">
        <v>30</v>
      </c>
    </row>
    <row r="1611" spans="1:23" x14ac:dyDescent="0.2">
      <c r="A1611" s="2" t="str">
        <f>"573.14492"</f>
        <v>573.14492</v>
      </c>
      <c r="B1611" s="1" t="s">
        <v>5009</v>
      </c>
      <c r="C1611" s="1" t="s">
        <v>3338</v>
      </c>
      <c r="D1611" s="1" t="s">
        <v>3399</v>
      </c>
      <c r="E1611" s="1" t="s">
        <v>40</v>
      </c>
      <c r="F1611" s="1" t="s">
        <v>20</v>
      </c>
      <c r="G1611" s="1" t="s">
        <v>22</v>
      </c>
      <c r="H1611" s="1" t="s">
        <v>22</v>
      </c>
      <c r="I1611" s="1" t="s">
        <v>26</v>
      </c>
      <c r="J1611" s="1" t="s">
        <v>22</v>
      </c>
      <c r="K1611" s="1" t="s">
        <v>22</v>
      </c>
      <c r="L1611" s="1" t="s">
        <v>21</v>
      </c>
      <c r="M1611" s="1" t="s">
        <v>22</v>
      </c>
      <c r="N1611" s="1" t="s">
        <v>23</v>
      </c>
      <c r="O1611" s="1" t="s">
        <v>24</v>
      </c>
      <c r="P1611" s="1" t="s">
        <v>18502</v>
      </c>
      <c r="Q1611" s="1" t="s">
        <v>34</v>
      </c>
      <c r="R1611" s="1" t="s">
        <v>24</v>
      </c>
      <c r="S1611" s="1" t="s">
        <v>28</v>
      </c>
      <c r="T1611" s="1" t="s">
        <v>29</v>
      </c>
      <c r="U1611" s="1" t="s">
        <v>18502</v>
      </c>
      <c r="V1611" s="1" t="s">
        <v>18502</v>
      </c>
      <c r="W1611" s="1" t="s">
        <v>30</v>
      </c>
    </row>
    <row r="1612" spans="1:23" x14ac:dyDescent="0.2">
      <c r="A1612" s="2" t="str">
        <f>"573.14493"</f>
        <v>573.14493</v>
      </c>
      <c r="B1612" s="1" t="s">
        <v>5010</v>
      </c>
      <c r="C1612" s="1" t="s">
        <v>3339</v>
      </c>
      <c r="D1612" s="1" t="s">
        <v>3399</v>
      </c>
      <c r="E1612" s="1" t="s">
        <v>40</v>
      </c>
      <c r="F1612" s="1" t="s">
        <v>20</v>
      </c>
      <c r="G1612" s="1" t="s">
        <v>41</v>
      </c>
      <c r="H1612" s="1" t="s">
        <v>22</v>
      </c>
      <c r="I1612" s="1" t="s">
        <v>26</v>
      </c>
      <c r="J1612" s="1" t="s">
        <v>19</v>
      </c>
      <c r="K1612" s="1" t="s">
        <v>18506</v>
      </c>
      <c r="L1612" s="1" t="s">
        <v>41</v>
      </c>
      <c r="M1612" s="1" t="s">
        <v>18502</v>
      </c>
      <c r="N1612" s="1" t="s">
        <v>31</v>
      </c>
      <c r="O1612" s="1" t="s">
        <v>41</v>
      </c>
      <c r="P1612" s="1" t="s">
        <v>26</v>
      </c>
      <c r="Q1612" s="1" t="s">
        <v>26</v>
      </c>
      <c r="R1612" s="1" t="s">
        <v>26</v>
      </c>
      <c r="T1612" s="1" t="s">
        <v>29</v>
      </c>
      <c r="U1612" s="1" t="s">
        <v>41</v>
      </c>
      <c r="V1612" s="1" t="s">
        <v>41</v>
      </c>
      <c r="W1612" s="1" t="s">
        <v>42</v>
      </c>
    </row>
    <row r="1613" spans="1:23" x14ac:dyDescent="0.2">
      <c r="A1613" s="2" t="str">
        <f>"573.14494"</f>
        <v>573.14494</v>
      </c>
      <c r="B1613" s="1" t="s">
        <v>5011</v>
      </c>
      <c r="C1613" s="1" t="s">
        <v>3340</v>
      </c>
      <c r="D1613" s="1" t="s">
        <v>3399</v>
      </c>
      <c r="E1613" s="1" t="s">
        <v>40</v>
      </c>
      <c r="F1613" s="1" t="s">
        <v>20</v>
      </c>
      <c r="G1613" s="1" t="s">
        <v>22</v>
      </c>
      <c r="H1613" s="1" t="s">
        <v>22</v>
      </c>
      <c r="I1613" s="1" t="s">
        <v>26</v>
      </c>
      <c r="J1613" s="1" t="s">
        <v>22</v>
      </c>
      <c r="K1613" s="1" t="s">
        <v>22</v>
      </c>
      <c r="L1613" s="1" t="s">
        <v>21</v>
      </c>
      <c r="M1613" s="1" t="s">
        <v>22</v>
      </c>
      <c r="N1613" s="1" t="s">
        <v>23</v>
      </c>
      <c r="O1613" s="1" t="s">
        <v>41</v>
      </c>
      <c r="P1613" s="1" t="s">
        <v>26</v>
      </c>
      <c r="Q1613" s="1" t="s">
        <v>34</v>
      </c>
      <c r="R1613" s="1" t="s">
        <v>26</v>
      </c>
      <c r="S1613" s="1" t="s">
        <v>28</v>
      </c>
      <c r="T1613" s="1" t="s">
        <v>29</v>
      </c>
      <c r="U1613" s="1" t="s">
        <v>18506</v>
      </c>
      <c r="V1613" s="1" t="s">
        <v>41</v>
      </c>
      <c r="W1613" s="1" t="s">
        <v>30</v>
      </c>
    </row>
    <row r="1614" spans="1:23" x14ac:dyDescent="0.2">
      <c r="A1614" s="2" t="str">
        <f>"573.14495"</f>
        <v>573.14495</v>
      </c>
      <c r="B1614" s="1" t="s">
        <v>5012</v>
      </c>
      <c r="C1614" s="1" t="s">
        <v>3341</v>
      </c>
      <c r="D1614" s="1" t="s">
        <v>3399</v>
      </c>
      <c r="E1614" s="1" t="s">
        <v>40</v>
      </c>
      <c r="F1614" s="1" t="s">
        <v>20</v>
      </c>
      <c r="G1614" s="1" t="s">
        <v>22</v>
      </c>
      <c r="H1614" s="1" t="s">
        <v>22</v>
      </c>
      <c r="I1614" s="1" t="s">
        <v>22</v>
      </c>
      <c r="J1614" s="1" t="s">
        <v>18502</v>
      </c>
      <c r="K1614" s="1" t="s">
        <v>22</v>
      </c>
      <c r="L1614" s="1" t="s">
        <v>21</v>
      </c>
      <c r="M1614" s="1" t="s">
        <v>22</v>
      </c>
      <c r="N1614" s="1" t="s">
        <v>23</v>
      </c>
      <c r="O1614" s="1" t="s">
        <v>24</v>
      </c>
      <c r="P1614" s="1" t="s">
        <v>26</v>
      </c>
      <c r="Q1614" s="1" t="s">
        <v>34</v>
      </c>
      <c r="R1614" s="1" t="s">
        <v>26</v>
      </c>
      <c r="S1614" s="1" t="s">
        <v>32</v>
      </c>
      <c r="T1614" s="1" t="s">
        <v>29</v>
      </c>
      <c r="U1614" s="1" t="s">
        <v>18506</v>
      </c>
      <c r="V1614" s="1" t="s">
        <v>41</v>
      </c>
      <c r="W1614" s="1" t="s">
        <v>42</v>
      </c>
    </row>
    <row r="1615" spans="1:23" x14ac:dyDescent="0.2">
      <c r="A1615" s="2" t="str">
        <f>"573.14496"</f>
        <v>573.14496</v>
      </c>
      <c r="B1615" s="1" t="s">
        <v>5013</v>
      </c>
      <c r="C1615" s="1" t="s">
        <v>3342</v>
      </c>
      <c r="D1615" s="1" t="s">
        <v>3399</v>
      </c>
      <c r="E1615" s="1" t="s">
        <v>18509</v>
      </c>
      <c r="F1615" s="1" t="s">
        <v>20</v>
      </c>
      <c r="G1615" s="1" t="s">
        <v>18502</v>
      </c>
      <c r="H1615" s="1" t="s">
        <v>22</v>
      </c>
      <c r="I1615" s="1" t="s">
        <v>26</v>
      </c>
      <c r="J1615" s="1" t="s">
        <v>19</v>
      </c>
      <c r="K1615" s="1" t="s">
        <v>22</v>
      </c>
      <c r="L1615" s="1" t="s">
        <v>41</v>
      </c>
      <c r="M1615" s="1" t="s">
        <v>22</v>
      </c>
      <c r="N1615" s="1" t="s">
        <v>23</v>
      </c>
      <c r="O1615" s="1" t="s">
        <v>18506</v>
      </c>
      <c r="P1615" s="1" t="s">
        <v>26</v>
      </c>
      <c r="Q1615" s="1" t="s">
        <v>34</v>
      </c>
      <c r="R1615" s="1" t="s">
        <v>26</v>
      </c>
      <c r="T1615" s="1" t="s">
        <v>29</v>
      </c>
      <c r="U1615" s="1" t="s">
        <v>18506</v>
      </c>
      <c r="V1615" s="1" t="s">
        <v>24</v>
      </c>
      <c r="W1615" s="1" t="s">
        <v>30</v>
      </c>
    </row>
    <row r="1616" spans="1:23" x14ac:dyDescent="0.2">
      <c r="A1616" s="2" t="str">
        <f>"573.14497"</f>
        <v>573.14497</v>
      </c>
      <c r="B1616" s="1" t="s">
        <v>5014</v>
      </c>
      <c r="C1616" s="1" t="s">
        <v>3343</v>
      </c>
      <c r="D1616" s="1" t="s">
        <v>3399</v>
      </c>
      <c r="E1616" s="1" t="s">
        <v>40</v>
      </c>
      <c r="F1616" s="1" t="s">
        <v>20</v>
      </c>
      <c r="G1616" s="1" t="s">
        <v>22</v>
      </c>
      <c r="H1616" s="1" t="s">
        <v>22</v>
      </c>
      <c r="I1616" s="1" t="s">
        <v>22</v>
      </c>
      <c r="J1616" s="1" t="s">
        <v>22</v>
      </c>
      <c r="K1616" s="1" t="s">
        <v>22</v>
      </c>
      <c r="L1616" s="1" t="s">
        <v>21</v>
      </c>
      <c r="M1616" s="1" t="s">
        <v>22</v>
      </c>
      <c r="N1616" s="1" t="s">
        <v>23</v>
      </c>
      <c r="O1616" s="1" t="s">
        <v>24</v>
      </c>
      <c r="P1616" s="1" t="s">
        <v>24</v>
      </c>
      <c r="Q1616" s="1" t="s">
        <v>34</v>
      </c>
      <c r="R1616" s="1" t="s">
        <v>24</v>
      </c>
      <c r="T1616" s="1" t="s">
        <v>29</v>
      </c>
      <c r="U1616" s="1" t="s">
        <v>24</v>
      </c>
      <c r="V1616" s="1" t="s">
        <v>18502</v>
      </c>
      <c r="W1616" s="1" t="s">
        <v>30</v>
      </c>
    </row>
    <row r="1617" spans="1:23" x14ac:dyDescent="0.2">
      <c r="A1617" s="2" t="str">
        <f>"573.14498"</f>
        <v>573.14498</v>
      </c>
      <c r="B1617" s="1" t="s">
        <v>5015</v>
      </c>
      <c r="C1617" s="1" t="s">
        <v>3344</v>
      </c>
      <c r="D1617" s="1" t="s">
        <v>3399</v>
      </c>
      <c r="E1617" s="1" t="s">
        <v>21</v>
      </c>
      <c r="F1617" s="1" t="s">
        <v>20</v>
      </c>
      <c r="G1617" s="1" t="s">
        <v>22</v>
      </c>
      <c r="H1617" s="1" t="s">
        <v>22</v>
      </c>
      <c r="I1617" s="1" t="s">
        <v>22</v>
      </c>
      <c r="J1617" s="1" t="s">
        <v>22</v>
      </c>
      <c r="K1617" s="1" t="s">
        <v>22</v>
      </c>
      <c r="L1617" s="1" t="s">
        <v>21</v>
      </c>
      <c r="M1617" s="1" t="s">
        <v>22</v>
      </c>
      <c r="N1617" s="1" t="s">
        <v>23</v>
      </c>
      <c r="O1617" s="1" t="s">
        <v>18506</v>
      </c>
      <c r="P1617" s="1" t="s">
        <v>18502</v>
      </c>
      <c r="Q1617" s="1" t="s">
        <v>34</v>
      </c>
      <c r="R1617" s="1" t="s">
        <v>18502</v>
      </c>
      <c r="T1617" s="1" t="s">
        <v>29</v>
      </c>
      <c r="U1617" s="1" t="s">
        <v>18506</v>
      </c>
      <c r="V1617" s="1" t="s">
        <v>24</v>
      </c>
      <c r="W1617" s="1" t="s">
        <v>30</v>
      </c>
    </row>
    <row r="1618" spans="1:23" x14ac:dyDescent="0.2">
      <c r="A1618" s="2" t="str">
        <f>"573.14499"</f>
        <v>573.14499</v>
      </c>
      <c r="B1618" s="1" t="s">
        <v>5016</v>
      </c>
      <c r="C1618" s="1" t="s">
        <v>3345</v>
      </c>
      <c r="D1618" s="1" t="s">
        <v>3399</v>
      </c>
      <c r="E1618" s="1" t="s">
        <v>40</v>
      </c>
      <c r="F1618" s="1" t="s">
        <v>20</v>
      </c>
      <c r="G1618" s="1" t="s">
        <v>22</v>
      </c>
      <c r="H1618" s="1" t="s">
        <v>22</v>
      </c>
      <c r="J1618" s="1" t="s">
        <v>18502</v>
      </c>
      <c r="K1618" s="1" t="s">
        <v>22</v>
      </c>
      <c r="L1618" s="1" t="s">
        <v>21</v>
      </c>
      <c r="M1618" s="1" t="s">
        <v>22</v>
      </c>
      <c r="N1618" s="1" t="s">
        <v>31</v>
      </c>
      <c r="O1618" s="1" t="s">
        <v>41</v>
      </c>
      <c r="P1618" s="1" t="s">
        <v>26</v>
      </c>
      <c r="Q1618" s="1" t="s">
        <v>26</v>
      </c>
      <c r="R1618" s="1" t="s">
        <v>26</v>
      </c>
      <c r="T1618" s="1" t="s">
        <v>29</v>
      </c>
      <c r="U1618" s="1" t="s">
        <v>18502</v>
      </c>
      <c r="V1618" s="1" t="s">
        <v>41</v>
      </c>
      <c r="W1618" s="1" t="s">
        <v>30</v>
      </c>
    </row>
    <row r="1619" spans="1:23" x14ac:dyDescent="0.2">
      <c r="A1619" s="2" t="str">
        <f>"573.14500"</f>
        <v>573.14500</v>
      </c>
      <c r="B1619" s="1" t="s">
        <v>5017</v>
      </c>
      <c r="C1619" s="1" t="s">
        <v>3346</v>
      </c>
      <c r="D1619" s="1" t="s">
        <v>3399</v>
      </c>
      <c r="E1619" s="1" t="s">
        <v>40</v>
      </c>
      <c r="F1619" s="1" t="s">
        <v>20</v>
      </c>
      <c r="G1619" s="1" t="s">
        <v>22</v>
      </c>
      <c r="H1619" s="1" t="s">
        <v>22</v>
      </c>
      <c r="I1619" s="1" t="s">
        <v>22</v>
      </c>
      <c r="J1619" s="1" t="s">
        <v>22</v>
      </c>
      <c r="K1619" s="1" t="s">
        <v>22</v>
      </c>
      <c r="L1619" s="1" t="s">
        <v>21</v>
      </c>
      <c r="M1619" s="1" t="s">
        <v>22</v>
      </c>
      <c r="N1619" s="1" t="s">
        <v>23</v>
      </c>
      <c r="O1619" s="1" t="s">
        <v>24</v>
      </c>
      <c r="P1619" s="1" t="s">
        <v>24</v>
      </c>
      <c r="Q1619" s="1" t="s">
        <v>34</v>
      </c>
      <c r="R1619" s="1" t="s">
        <v>24</v>
      </c>
      <c r="S1619" s="1" t="s">
        <v>28</v>
      </c>
      <c r="T1619" s="1" t="s">
        <v>29</v>
      </c>
      <c r="U1619" s="1" t="s">
        <v>18502</v>
      </c>
      <c r="V1619" s="1" t="s">
        <v>24</v>
      </c>
      <c r="W1619" s="1" t="s">
        <v>30</v>
      </c>
    </row>
    <row r="1620" spans="1:23" x14ac:dyDescent="0.2">
      <c r="A1620" s="2" t="str">
        <f>"573.14501"</f>
        <v>573.14501</v>
      </c>
      <c r="B1620" s="1" t="s">
        <v>5018</v>
      </c>
      <c r="C1620" s="1" t="s">
        <v>3347</v>
      </c>
      <c r="D1620" s="1" t="s">
        <v>3399</v>
      </c>
      <c r="E1620" s="1" t="s">
        <v>40</v>
      </c>
      <c r="F1620" s="1" t="s">
        <v>20</v>
      </c>
      <c r="G1620" s="1" t="s">
        <v>22</v>
      </c>
      <c r="H1620" s="1" t="s">
        <v>22</v>
      </c>
      <c r="I1620" s="1" t="s">
        <v>26</v>
      </c>
      <c r="J1620" s="1" t="s">
        <v>18510</v>
      </c>
      <c r="K1620" s="1" t="s">
        <v>22</v>
      </c>
      <c r="L1620" s="1" t="s">
        <v>21</v>
      </c>
      <c r="M1620" s="1" t="s">
        <v>22</v>
      </c>
      <c r="N1620" s="1" t="s">
        <v>23</v>
      </c>
      <c r="O1620" s="1" t="s">
        <v>24</v>
      </c>
      <c r="P1620" s="1" t="s">
        <v>24</v>
      </c>
      <c r="Q1620" s="1" t="s">
        <v>34</v>
      </c>
      <c r="R1620" s="1" t="s">
        <v>24</v>
      </c>
      <c r="T1620" s="1" t="s">
        <v>29</v>
      </c>
      <c r="U1620" s="1" t="s">
        <v>41</v>
      </c>
      <c r="V1620" s="1" t="s">
        <v>18502</v>
      </c>
      <c r="W1620" s="1" t="s">
        <v>30</v>
      </c>
    </row>
    <row r="1621" spans="1:23" x14ac:dyDescent="0.2">
      <c r="A1621" s="2" t="str">
        <f>"573.14502"</f>
        <v>573.14502</v>
      </c>
      <c r="B1621" s="1" t="s">
        <v>5019</v>
      </c>
      <c r="C1621" s="1" t="s">
        <v>3348</v>
      </c>
      <c r="D1621" s="1" t="s">
        <v>3399</v>
      </c>
      <c r="E1621" s="1" t="s">
        <v>40</v>
      </c>
      <c r="F1621" s="1" t="s">
        <v>20</v>
      </c>
      <c r="G1621" s="1" t="s">
        <v>18506</v>
      </c>
      <c r="H1621" s="1" t="s">
        <v>22</v>
      </c>
      <c r="I1621" s="1" t="s">
        <v>18506</v>
      </c>
      <c r="J1621" s="1" t="s">
        <v>22</v>
      </c>
      <c r="K1621" s="1" t="s">
        <v>22</v>
      </c>
      <c r="L1621" s="1" t="s">
        <v>21</v>
      </c>
      <c r="M1621" s="1" t="s">
        <v>22</v>
      </c>
      <c r="N1621" s="1" t="s">
        <v>23</v>
      </c>
      <c r="O1621" s="1" t="s">
        <v>18502</v>
      </c>
      <c r="P1621" s="1" t="s">
        <v>24</v>
      </c>
      <c r="Q1621" s="1" t="s">
        <v>34</v>
      </c>
      <c r="R1621" s="1" t="s">
        <v>24</v>
      </c>
      <c r="T1621" s="1" t="s">
        <v>29</v>
      </c>
      <c r="U1621" s="1" t="s">
        <v>24</v>
      </c>
      <c r="V1621" s="1" t="s">
        <v>41</v>
      </c>
      <c r="W1621" s="1" t="s">
        <v>30</v>
      </c>
    </row>
    <row r="1622" spans="1:23" x14ac:dyDescent="0.2">
      <c r="A1622" s="2" t="str">
        <f>"573.14503"</f>
        <v>573.14503</v>
      </c>
      <c r="B1622" s="1" t="s">
        <v>5020</v>
      </c>
      <c r="C1622" s="1" t="s">
        <v>3349</v>
      </c>
      <c r="D1622" s="1" t="s">
        <v>3399</v>
      </c>
      <c r="E1622" s="1" t="s">
        <v>40</v>
      </c>
      <c r="F1622" s="1" t="s">
        <v>20</v>
      </c>
      <c r="G1622" s="1" t="s">
        <v>22</v>
      </c>
      <c r="H1622" s="1" t="s">
        <v>22</v>
      </c>
      <c r="J1622" s="1" t="s">
        <v>18510</v>
      </c>
      <c r="K1622" s="1" t="s">
        <v>22</v>
      </c>
      <c r="L1622" s="1" t="s">
        <v>21</v>
      </c>
      <c r="M1622" s="1" t="s">
        <v>22</v>
      </c>
      <c r="N1622" s="1" t="s">
        <v>23</v>
      </c>
      <c r="O1622" s="1" t="s">
        <v>41</v>
      </c>
      <c r="P1622" s="1" t="s">
        <v>24</v>
      </c>
      <c r="Q1622" s="1" t="s">
        <v>34</v>
      </c>
      <c r="R1622" s="1" t="s">
        <v>26</v>
      </c>
      <c r="S1622" s="1" t="s">
        <v>28</v>
      </c>
      <c r="T1622" s="1" t="s">
        <v>29</v>
      </c>
      <c r="U1622" s="1" t="s">
        <v>24</v>
      </c>
      <c r="V1622" s="1" t="s">
        <v>18502</v>
      </c>
      <c r="W1622" s="1" t="s">
        <v>30</v>
      </c>
    </row>
    <row r="1623" spans="1:23" x14ac:dyDescent="0.2">
      <c r="A1623" s="2" t="str">
        <f>"573.14504"</f>
        <v>573.14504</v>
      </c>
      <c r="B1623" s="1" t="s">
        <v>5021</v>
      </c>
      <c r="C1623" s="1" t="s">
        <v>3350</v>
      </c>
      <c r="D1623" s="1" t="s">
        <v>3399</v>
      </c>
      <c r="E1623" s="1" t="s">
        <v>40</v>
      </c>
      <c r="F1623" s="1" t="s">
        <v>20</v>
      </c>
      <c r="G1623" s="1" t="s">
        <v>22</v>
      </c>
      <c r="H1623" s="1" t="s">
        <v>22</v>
      </c>
      <c r="I1623" s="1" t="s">
        <v>26</v>
      </c>
      <c r="J1623" s="1" t="s">
        <v>18502</v>
      </c>
      <c r="K1623" s="1" t="s">
        <v>22</v>
      </c>
      <c r="L1623" s="1" t="s">
        <v>21</v>
      </c>
      <c r="M1623" s="1" t="s">
        <v>22</v>
      </c>
      <c r="N1623" s="1" t="s">
        <v>23</v>
      </c>
      <c r="O1623" s="1" t="s">
        <v>24</v>
      </c>
      <c r="P1623" s="1" t="s">
        <v>26</v>
      </c>
      <c r="Q1623" s="1" t="s">
        <v>34</v>
      </c>
      <c r="R1623" s="1" t="s">
        <v>26</v>
      </c>
      <c r="T1623" s="1" t="s">
        <v>29</v>
      </c>
      <c r="U1623" s="1" t="s">
        <v>18506</v>
      </c>
      <c r="V1623" s="1" t="s">
        <v>18502</v>
      </c>
      <c r="W1623" s="1" t="s">
        <v>18519</v>
      </c>
    </row>
    <row r="1624" spans="1:23" x14ac:dyDescent="0.2">
      <c r="A1624" s="2" t="str">
        <f>"573.14505"</f>
        <v>573.14505</v>
      </c>
      <c r="B1624" s="1" t="s">
        <v>5022</v>
      </c>
      <c r="C1624" s="1" t="s">
        <v>3351</v>
      </c>
      <c r="D1624" s="1" t="s">
        <v>3399</v>
      </c>
      <c r="E1624" s="1" t="s">
        <v>40</v>
      </c>
      <c r="F1624" s="1" t="s">
        <v>20</v>
      </c>
      <c r="G1624" s="1" t="s">
        <v>18510</v>
      </c>
      <c r="H1624" s="1" t="s">
        <v>22</v>
      </c>
      <c r="I1624" s="1" t="s">
        <v>22</v>
      </c>
      <c r="J1624" s="1" t="s">
        <v>19</v>
      </c>
      <c r="K1624" s="1" t="s">
        <v>18510</v>
      </c>
      <c r="L1624" s="1" t="s">
        <v>21</v>
      </c>
      <c r="M1624" s="1" t="s">
        <v>22</v>
      </c>
      <c r="N1624" s="1" t="s">
        <v>23</v>
      </c>
      <c r="O1624" s="1" t="s">
        <v>41</v>
      </c>
      <c r="P1624" s="1" t="s">
        <v>26</v>
      </c>
      <c r="Q1624" s="1" t="s">
        <v>26</v>
      </c>
      <c r="R1624" s="1" t="s">
        <v>26</v>
      </c>
      <c r="S1624" s="1" t="s">
        <v>18509</v>
      </c>
      <c r="T1624" s="1" t="s">
        <v>37</v>
      </c>
      <c r="U1624" s="1" t="s">
        <v>24</v>
      </c>
      <c r="V1624" s="1" t="s">
        <v>24</v>
      </c>
      <c r="W1624" s="1" t="s">
        <v>30</v>
      </c>
    </row>
    <row r="1625" spans="1:23" x14ac:dyDescent="0.2">
      <c r="A1625" s="2" t="str">
        <f>"573.14506"</f>
        <v>573.14506</v>
      </c>
      <c r="B1625" s="1" t="s">
        <v>5023</v>
      </c>
      <c r="C1625" s="1" t="s">
        <v>3352</v>
      </c>
      <c r="D1625" s="1" t="s">
        <v>3399</v>
      </c>
      <c r="E1625" s="1" t="s">
        <v>40</v>
      </c>
      <c r="F1625" s="1" t="s">
        <v>20</v>
      </c>
      <c r="G1625" s="1" t="s">
        <v>22</v>
      </c>
      <c r="H1625" s="1" t="s">
        <v>22</v>
      </c>
      <c r="I1625" s="1" t="s">
        <v>18502</v>
      </c>
      <c r="J1625" s="1" t="s">
        <v>22</v>
      </c>
      <c r="K1625" s="1" t="s">
        <v>18502</v>
      </c>
      <c r="L1625" s="1" t="s">
        <v>21</v>
      </c>
      <c r="M1625" s="1" t="s">
        <v>22</v>
      </c>
      <c r="N1625" s="1" t="s">
        <v>23</v>
      </c>
      <c r="O1625" s="1" t="s">
        <v>41</v>
      </c>
      <c r="P1625" s="1" t="s">
        <v>24</v>
      </c>
      <c r="Q1625" s="1" t="s">
        <v>34</v>
      </c>
      <c r="R1625" s="1" t="s">
        <v>24</v>
      </c>
      <c r="S1625" s="1" t="s">
        <v>28</v>
      </c>
      <c r="T1625" s="1" t="s">
        <v>38</v>
      </c>
      <c r="U1625" s="1" t="s">
        <v>24</v>
      </c>
      <c r="V1625" s="1" t="s">
        <v>18506</v>
      </c>
      <c r="W1625" s="1" t="s">
        <v>30</v>
      </c>
    </row>
    <row r="1626" spans="1:23" x14ac:dyDescent="0.2">
      <c r="A1626" s="2" t="str">
        <f>"573.14507"</f>
        <v>573.14507</v>
      </c>
      <c r="B1626" s="1" t="s">
        <v>5024</v>
      </c>
      <c r="C1626" s="1" t="s">
        <v>3353</v>
      </c>
      <c r="D1626" s="1" t="s">
        <v>3399</v>
      </c>
      <c r="E1626" s="1" t="s">
        <v>18509</v>
      </c>
      <c r="F1626" s="1" t="s">
        <v>20</v>
      </c>
      <c r="G1626" s="1" t="s">
        <v>22</v>
      </c>
      <c r="H1626" s="1" t="s">
        <v>22</v>
      </c>
      <c r="I1626" s="1" t="s">
        <v>22</v>
      </c>
      <c r="J1626" s="1" t="s">
        <v>22</v>
      </c>
      <c r="K1626" s="1" t="s">
        <v>22</v>
      </c>
      <c r="L1626" s="1" t="s">
        <v>21</v>
      </c>
      <c r="M1626" s="1" t="s">
        <v>22</v>
      </c>
      <c r="N1626" s="1" t="s">
        <v>23</v>
      </c>
      <c r="O1626" s="1" t="s">
        <v>18506</v>
      </c>
      <c r="P1626" s="1" t="s">
        <v>24</v>
      </c>
      <c r="Q1626" s="1" t="s">
        <v>34</v>
      </c>
      <c r="R1626" s="1" t="s">
        <v>24</v>
      </c>
      <c r="S1626" s="1" t="s">
        <v>28</v>
      </c>
      <c r="T1626" s="1" t="s">
        <v>29</v>
      </c>
      <c r="U1626" s="1" t="s">
        <v>18506</v>
      </c>
      <c r="V1626" s="1" t="s">
        <v>24</v>
      </c>
      <c r="W1626" s="1" t="s">
        <v>30</v>
      </c>
    </row>
    <row r="1627" spans="1:23" x14ac:dyDescent="0.2">
      <c r="A1627" s="2" t="str">
        <f>"573.14508"</f>
        <v>573.14508</v>
      </c>
      <c r="B1627" s="1" t="s">
        <v>5025</v>
      </c>
      <c r="C1627" s="1" t="s">
        <v>3354</v>
      </c>
      <c r="D1627" s="1" t="s">
        <v>3399</v>
      </c>
      <c r="E1627" s="1" t="s">
        <v>40</v>
      </c>
      <c r="F1627" s="1" t="s">
        <v>20</v>
      </c>
      <c r="G1627" s="1" t="s">
        <v>22</v>
      </c>
      <c r="H1627" s="1" t="s">
        <v>22</v>
      </c>
      <c r="J1627" s="1" t="s">
        <v>19</v>
      </c>
      <c r="K1627" s="1" t="s">
        <v>22</v>
      </c>
      <c r="L1627" s="1" t="s">
        <v>21</v>
      </c>
      <c r="M1627" s="1" t="s">
        <v>22</v>
      </c>
      <c r="N1627" s="1" t="s">
        <v>23</v>
      </c>
      <c r="O1627" s="1" t="s">
        <v>24</v>
      </c>
      <c r="P1627" s="1" t="s">
        <v>26</v>
      </c>
      <c r="Q1627" s="1" t="s">
        <v>34</v>
      </c>
      <c r="R1627" s="1" t="s">
        <v>26</v>
      </c>
      <c r="T1627" s="1" t="s">
        <v>29</v>
      </c>
      <c r="U1627" s="1" t="s">
        <v>18506</v>
      </c>
      <c r="V1627" s="1" t="s">
        <v>18502</v>
      </c>
      <c r="W1627" s="1" t="s">
        <v>18518</v>
      </c>
    </row>
    <row r="1628" spans="1:23" x14ac:dyDescent="0.2">
      <c r="A1628" s="2" t="str">
        <f>"573.14509"</f>
        <v>573.14509</v>
      </c>
      <c r="B1628" s="1" t="s">
        <v>5026</v>
      </c>
      <c r="C1628" s="1" t="s">
        <v>3355</v>
      </c>
      <c r="D1628" s="1" t="s">
        <v>3399</v>
      </c>
      <c r="E1628" s="1" t="s">
        <v>21</v>
      </c>
      <c r="F1628" s="1" t="s">
        <v>20</v>
      </c>
      <c r="G1628" s="1" t="s">
        <v>22</v>
      </c>
      <c r="H1628" s="1" t="s">
        <v>22</v>
      </c>
      <c r="I1628" s="1" t="s">
        <v>18510</v>
      </c>
      <c r="J1628" s="1" t="s">
        <v>22</v>
      </c>
      <c r="K1628" s="1" t="s">
        <v>22</v>
      </c>
      <c r="L1628" s="1" t="s">
        <v>21</v>
      </c>
      <c r="M1628" s="1" t="s">
        <v>22</v>
      </c>
      <c r="N1628" s="1" t="s">
        <v>23</v>
      </c>
      <c r="O1628" s="1" t="s">
        <v>18506</v>
      </c>
      <c r="P1628" s="1" t="s">
        <v>18502</v>
      </c>
      <c r="Q1628" s="1" t="s">
        <v>34</v>
      </c>
      <c r="R1628" s="1" t="s">
        <v>18502</v>
      </c>
      <c r="T1628" s="1" t="s">
        <v>29</v>
      </c>
      <c r="U1628" s="1" t="s">
        <v>18506</v>
      </c>
      <c r="V1628" s="1" t="s">
        <v>24</v>
      </c>
      <c r="W1628" s="1" t="s">
        <v>30</v>
      </c>
    </row>
    <row r="1629" spans="1:23" x14ac:dyDescent="0.2">
      <c r="A1629" s="2" t="str">
        <f>"573.14510"</f>
        <v>573.14510</v>
      </c>
      <c r="B1629" s="1" t="s">
        <v>5027</v>
      </c>
      <c r="C1629" s="1" t="s">
        <v>3356</v>
      </c>
      <c r="D1629" s="1" t="s">
        <v>3399</v>
      </c>
      <c r="E1629" s="1" t="s">
        <v>40</v>
      </c>
      <c r="F1629" s="1" t="s">
        <v>20</v>
      </c>
      <c r="G1629" s="1" t="s">
        <v>22</v>
      </c>
      <c r="H1629" s="1" t="s">
        <v>22</v>
      </c>
      <c r="I1629" s="1" t="s">
        <v>22</v>
      </c>
      <c r="J1629" s="1" t="s">
        <v>19</v>
      </c>
      <c r="K1629" s="1" t="s">
        <v>22</v>
      </c>
      <c r="L1629" s="1" t="s">
        <v>21</v>
      </c>
      <c r="M1629" s="1" t="s">
        <v>22</v>
      </c>
      <c r="N1629" s="1" t="s">
        <v>23</v>
      </c>
      <c r="O1629" s="1" t="s">
        <v>24</v>
      </c>
      <c r="P1629" s="1" t="s">
        <v>26</v>
      </c>
      <c r="Q1629" s="1" t="s">
        <v>26</v>
      </c>
      <c r="R1629" s="1" t="s">
        <v>26</v>
      </c>
      <c r="T1629" s="1" t="s">
        <v>37</v>
      </c>
      <c r="U1629" s="1" t="s">
        <v>24</v>
      </c>
      <c r="V1629" s="1" t="s">
        <v>24</v>
      </c>
      <c r="W1629" s="1" t="s">
        <v>30</v>
      </c>
    </row>
    <row r="1630" spans="1:23" x14ac:dyDescent="0.2">
      <c r="A1630" s="2" t="str">
        <f>"573.14511"</f>
        <v>573.14511</v>
      </c>
      <c r="B1630" s="1" t="s">
        <v>5028</v>
      </c>
      <c r="C1630" s="1" t="s">
        <v>3357</v>
      </c>
      <c r="D1630" s="1" t="s">
        <v>3399</v>
      </c>
      <c r="E1630" s="1" t="s">
        <v>40</v>
      </c>
      <c r="F1630" s="1" t="s">
        <v>20</v>
      </c>
      <c r="G1630" s="1" t="s">
        <v>18502</v>
      </c>
      <c r="H1630" s="1" t="s">
        <v>22</v>
      </c>
      <c r="I1630" s="1" t="s">
        <v>18502</v>
      </c>
      <c r="J1630" s="1" t="s">
        <v>19</v>
      </c>
      <c r="K1630" s="1" t="s">
        <v>18502</v>
      </c>
      <c r="L1630" s="1" t="s">
        <v>21</v>
      </c>
      <c r="M1630" s="1" t="s">
        <v>22</v>
      </c>
      <c r="N1630" s="1" t="s">
        <v>23</v>
      </c>
      <c r="O1630" s="1" t="s">
        <v>41</v>
      </c>
      <c r="P1630" s="1" t="s">
        <v>26</v>
      </c>
      <c r="Q1630" s="1" t="s">
        <v>34</v>
      </c>
      <c r="R1630" s="1" t="s">
        <v>26</v>
      </c>
      <c r="S1630" s="1" t="s">
        <v>28</v>
      </c>
      <c r="T1630" s="1" t="s">
        <v>18516</v>
      </c>
      <c r="U1630" s="1" t="s">
        <v>24</v>
      </c>
      <c r="V1630" s="1" t="s">
        <v>18502</v>
      </c>
      <c r="W1630" s="1" t="s">
        <v>42</v>
      </c>
    </row>
    <row r="1631" spans="1:23" x14ac:dyDescent="0.2">
      <c r="A1631" s="2" t="str">
        <f>"573.14512"</f>
        <v>573.14512</v>
      </c>
      <c r="B1631" s="1" t="s">
        <v>5029</v>
      </c>
      <c r="C1631" s="1" t="s">
        <v>3358</v>
      </c>
      <c r="D1631" s="1" t="s">
        <v>3399</v>
      </c>
      <c r="E1631" s="1" t="s">
        <v>18509</v>
      </c>
      <c r="F1631" s="1" t="s">
        <v>20</v>
      </c>
      <c r="G1631" s="1" t="s">
        <v>22</v>
      </c>
      <c r="H1631" s="1" t="s">
        <v>22</v>
      </c>
      <c r="J1631" s="1" t="s">
        <v>22</v>
      </c>
      <c r="K1631" s="1" t="s">
        <v>22</v>
      </c>
      <c r="L1631" s="1" t="s">
        <v>21</v>
      </c>
      <c r="M1631" s="1" t="s">
        <v>22</v>
      </c>
      <c r="N1631" s="1" t="s">
        <v>23</v>
      </c>
      <c r="O1631" s="1" t="s">
        <v>41</v>
      </c>
      <c r="P1631" s="1" t="s">
        <v>24</v>
      </c>
      <c r="Q1631" s="1" t="s">
        <v>34</v>
      </c>
      <c r="R1631" s="1" t="s">
        <v>24</v>
      </c>
      <c r="S1631" s="1" t="s">
        <v>28</v>
      </c>
      <c r="T1631" s="1" t="s">
        <v>29</v>
      </c>
      <c r="U1631" s="1" t="s">
        <v>18506</v>
      </c>
      <c r="V1631" s="1" t="s">
        <v>24</v>
      </c>
      <c r="W1631" s="1" t="s">
        <v>30</v>
      </c>
    </row>
    <row r="1632" spans="1:23" x14ac:dyDescent="0.2">
      <c r="A1632" s="2" t="str">
        <f>"573.14513"</f>
        <v>573.14513</v>
      </c>
      <c r="B1632" s="1" t="s">
        <v>5030</v>
      </c>
      <c r="C1632" s="1" t="s">
        <v>3359</v>
      </c>
      <c r="D1632" s="1" t="s">
        <v>3399</v>
      </c>
      <c r="E1632" s="1" t="s">
        <v>40</v>
      </c>
      <c r="F1632" s="1" t="s">
        <v>20</v>
      </c>
      <c r="G1632" s="1" t="s">
        <v>22</v>
      </c>
      <c r="H1632" s="1" t="s">
        <v>22</v>
      </c>
      <c r="I1632" s="1" t="s">
        <v>26</v>
      </c>
      <c r="J1632" s="1" t="s">
        <v>22</v>
      </c>
      <c r="K1632" s="1" t="s">
        <v>22</v>
      </c>
      <c r="L1632" s="1" t="s">
        <v>21</v>
      </c>
      <c r="M1632" s="1" t="s">
        <v>22</v>
      </c>
      <c r="N1632" s="1" t="s">
        <v>23</v>
      </c>
      <c r="O1632" s="1" t="s">
        <v>41</v>
      </c>
      <c r="P1632" s="1" t="s">
        <v>24</v>
      </c>
      <c r="Q1632" s="1" t="s">
        <v>34</v>
      </c>
      <c r="R1632" s="1" t="s">
        <v>24</v>
      </c>
      <c r="S1632" s="1" t="s">
        <v>28</v>
      </c>
      <c r="T1632" s="1" t="s">
        <v>29</v>
      </c>
      <c r="U1632" s="1" t="s">
        <v>18506</v>
      </c>
      <c r="V1632" s="1" t="s">
        <v>41</v>
      </c>
      <c r="W1632" s="1" t="s">
        <v>30</v>
      </c>
    </row>
    <row r="1633" spans="1:23" x14ac:dyDescent="0.2">
      <c r="A1633" s="2" t="str">
        <f>"573.14514"</f>
        <v>573.14514</v>
      </c>
      <c r="B1633" s="1" t="s">
        <v>5031</v>
      </c>
      <c r="C1633" s="1" t="s">
        <v>3360</v>
      </c>
      <c r="D1633" s="1" t="s">
        <v>3399</v>
      </c>
      <c r="E1633" s="1" t="s">
        <v>40</v>
      </c>
      <c r="F1633" s="1" t="s">
        <v>20</v>
      </c>
      <c r="G1633" s="1" t="s">
        <v>22</v>
      </c>
      <c r="H1633" s="1" t="s">
        <v>22</v>
      </c>
      <c r="I1633" s="1" t="s">
        <v>22</v>
      </c>
      <c r="J1633" s="1" t="s">
        <v>19</v>
      </c>
      <c r="K1633" s="1" t="s">
        <v>22</v>
      </c>
      <c r="L1633" s="1" t="s">
        <v>21</v>
      </c>
      <c r="M1633" s="1" t="s">
        <v>22</v>
      </c>
      <c r="N1633" s="1" t="s">
        <v>23</v>
      </c>
      <c r="O1633" s="1" t="s">
        <v>24</v>
      </c>
      <c r="P1633" s="1" t="s">
        <v>26</v>
      </c>
      <c r="Q1633" s="1" t="s">
        <v>26</v>
      </c>
      <c r="R1633" s="1" t="s">
        <v>26</v>
      </c>
      <c r="T1633" s="1" t="s">
        <v>38</v>
      </c>
      <c r="U1633" s="1" t="s">
        <v>24</v>
      </c>
      <c r="V1633" s="1" t="s">
        <v>24</v>
      </c>
      <c r="W1633" s="1" t="s">
        <v>30</v>
      </c>
    </row>
    <row r="1634" spans="1:23" x14ac:dyDescent="0.2">
      <c r="A1634" s="2" t="str">
        <f>"573.14515"</f>
        <v>573.14515</v>
      </c>
      <c r="B1634" s="1" t="s">
        <v>5032</v>
      </c>
      <c r="C1634" s="1" t="s">
        <v>3361</v>
      </c>
      <c r="D1634" s="1" t="s">
        <v>3399</v>
      </c>
      <c r="E1634" s="1" t="s">
        <v>40</v>
      </c>
      <c r="F1634" s="1" t="s">
        <v>20</v>
      </c>
      <c r="G1634" s="1" t="s">
        <v>22</v>
      </c>
      <c r="H1634" s="1" t="s">
        <v>22</v>
      </c>
      <c r="I1634" s="1" t="s">
        <v>22</v>
      </c>
      <c r="J1634" s="1" t="s">
        <v>19</v>
      </c>
      <c r="K1634" s="1" t="s">
        <v>22</v>
      </c>
      <c r="L1634" s="1" t="s">
        <v>21</v>
      </c>
      <c r="M1634" s="1" t="s">
        <v>22</v>
      </c>
      <c r="N1634" s="1" t="s">
        <v>23</v>
      </c>
      <c r="O1634" s="1" t="s">
        <v>24</v>
      </c>
      <c r="P1634" s="1" t="s">
        <v>26</v>
      </c>
      <c r="Q1634" s="1" t="s">
        <v>26</v>
      </c>
      <c r="R1634" s="1" t="s">
        <v>26</v>
      </c>
      <c r="T1634" s="1" t="s">
        <v>38</v>
      </c>
      <c r="U1634" s="1" t="s">
        <v>24</v>
      </c>
      <c r="V1634" s="1" t="s">
        <v>24</v>
      </c>
      <c r="W1634" s="1" t="s">
        <v>30</v>
      </c>
    </row>
    <row r="1635" spans="1:23" x14ac:dyDescent="0.2">
      <c r="A1635" s="2" t="str">
        <f>"573.14516"</f>
        <v>573.14516</v>
      </c>
      <c r="B1635" s="1" t="s">
        <v>5033</v>
      </c>
      <c r="C1635" s="1" t="s">
        <v>3362</v>
      </c>
      <c r="D1635" s="1" t="s">
        <v>3399</v>
      </c>
      <c r="E1635" s="1" t="s">
        <v>18509</v>
      </c>
      <c r="F1635" s="1" t="s">
        <v>20</v>
      </c>
      <c r="G1635" s="1" t="s">
        <v>22</v>
      </c>
      <c r="H1635" s="1" t="s">
        <v>22</v>
      </c>
      <c r="I1635" s="1" t="s">
        <v>18510</v>
      </c>
      <c r="J1635" s="1" t="s">
        <v>22</v>
      </c>
      <c r="K1635" s="1" t="s">
        <v>22</v>
      </c>
      <c r="L1635" s="1" t="s">
        <v>21</v>
      </c>
      <c r="M1635" s="1" t="s">
        <v>22</v>
      </c>
      <c r="N1635" s="1" t="s">
        <v>23</v>
      </c>
      <c r="O1635" s="1" t="s">
        <v>18506</v>
      </c>
      <c r="P1635" s="1" t="s">
        <v>18502</v>
      </c>
      <c r="Q1635" s="1" t="s">
        <v>34</v>
      </c>
      <c r="R1635" s="1" t="s">
        <v>18502</v>
      </c>
      <c r="S1635" s="1" t="s">
        <v>28</v>
      </c>
      <c r="T1635" s="1" t="s">
        <v>29</v>
      </c>
      <c r="U1635" s="1" t="s">
        <v>18506</v>
      </c>
      <c r="V1635" s="1" t="s">
        <v>24</v>
      </c>
      <c r="W1635" s="1" t="s">
        <v>30</v>
      </c>
    </row>
    <row r="1636" spans="1:23" x14ac:dyDescent="0.2">
      <c r="A1636" s="2" t="str">
        <f>"573.14517"</f>
        <v>573.14517</v>
      </c>
      <c r="B1636" s="1" t="s">
        <v>5034</v>
      </c>
      <c r="C1636" s="1" t="s">
        <v>3363</v>
      </c>
      <c r="D1636" s="1" t="s">
        <v>3399</v>
      </c>
      <c r="E1636" s="1" t="s">
        <v>40</v>
      </c>
      <c r="F1636" s="1" t="s">
        <v>20</v>
      </c>
      <c r="G1636" s="1" t="s">
        <v>22</v>
      </c>
      <c r="H1636" s="1" t="s">
        <v>22</v>
      </c>
      <c r="I1636" s="1" t="s">
        <v>22</v>
      </c>
      <c r="J1636" s="1" t="s">
        <v>22</v>
      </c>
      <c r="K1636" s="1" t="s">
        <v>22</v>
      </c>
      <c r="L1636" s="1" t="s">
        <v>21</v>
      </c>
      <c r="M1636" s="1" t="s">
        <v>22</v>
      </c>
      <c r="N1636" s="1" t="s">
        <v>23</v>
      </c>
      <c r="O1636" s="1" t="s">
        <v>24</v>
      </c>
      <c r="P1636" s="1" t="s">
        <v>24</v>
      </c>
      <c r="Q1636" s="1" t="s">
        <v>34</v>
      </c>
      <c r="R1636" s="1" t="s">
        <v>24</v>
      </c>
      <c r="T1636" s="1" t="s">
        <v>29</v>
      </c>
      <c r="U1636" s="1" t="s">
        <v>24</v>
      </c>
      <c r="V1636" s="1" t="s">
        <v>41</v>
      </c>
      <c r="W1636" s="1" t="s">
        <v>30</v>
      </c>
    </row>
    <row r="1637" spans="1:23" x14ac:dyDescent="0.2">
      <c r="A1637" s="2" t="str">
        <f>"573.14518"</f>
        <v>573.14518</v>
      </c>
      <c r="B1637" s="1" t="s">
        <v>5035</v>
      </c>
      <c r="C1637" s="1" t="s">
        <v>3364</v>
      </c>
      <c r="D1637" s="1" t="s">
        <v>3399</v>
      </c>
      <c r="E1637" s="1" t="s">
        <v>40</v>
      </c>
      <c r="F1637" s="1" t="s">
        <v>20</v>
      </c>
      <c r="G1637" s="1" t="s">
        <v>22</v>
      </c>
      <c r="H1637" s="1" t="s">
        <v>22</v>
      </c>
      <c r="I1637" s="1" t="s">
        <v>22</v>
      </c>
      <c r="J1637" s="1" t="s">
        <v>19</v>
      </c>
      <c r="K1637" s="1" t="s">
        <v>22</v>
      </c>
      <c r="L1637" s="1" t="s">
        <v>21</v>
      </c>
      <c r="M1637" s="1" t="s">
        <v>22</v>
      </c>
      <c r="N1637" s="1" t="s">
        <v>23</v>
      </c>
      <c r="O1637" s="1" t="s">
        <v>24</v>
      </c>
      <c r="P1637" s="1" t="s">
        <v>26</v>
      </c>
      <c r="Q1637" s="1" t="s">
        <v>26</v>
      </c>
      <c r="R1637" s="1" t="s">
        <v>26</v>
      </c>
      <c r="S1637" s="1" t="s">
        <v>28</v>
      </c>
      <c r="T1637" s="1" t="s">
        <v>38</v>
      </c>
      <c r="U1637" s="1" t="s">
        <v>24</v>
      </c>
      <c r="V1637" s="1" t="s">
        <v>24</v>
      </c>
      <c r="W1637" s="1" t="s">
        <v>30</v>
      </c>
    </row>
    <row r="1638" spans="1:23" x14ac:dyDescent="0.2">
      <c r="A1638" s="2" t="str">
        <f>"573.14519"</f>
        <v>573.14519</v>
      </c>
      <c r="B1638" s="1" t="s">
        <v>5036</v>
      </c>
      <c r="C1638" s="1" t="s">
        <v>3365</v>
      </c>
      <c r="D1638" s="1" t="s">
        <v>3399</v>
      </c>
      <c r="E1638" s="1" t="s">
        <v>40</v>
      </c>
      <c r="F1638" s="1" t="s">
        <v>20</v>
      </c>
      <c r="G1638" s="1" t="s">
        <v>22</v>
      </c>
      <c r="H1638" s="1" t="s">
        <v>22</v>
      </c>
      <c r="I1638" s="1" t="s">
        <v>18510</v>
      </c>
      <c r="J1638" s="1" t="s">
        <v>19</v>
      </c>
      <c r="K1638" s="1" t="s">
        <v>22</v>
      </c>
      <c r="L1638" s="1" t="s">
        <v>21</v>
      </c>
      <c r="M1638" s="1" t="s">
        <v>22</v>
      </c>
      <c r="N1638" s="1" t="s">
        <v>23</v>
      </c>
      <c r="O1638" s="1" t="s">
        <v>24</v>
      </c>
      <c r="P1638" s="1" t="s">
        <v>26</v>
      </c>
      <c r="Q1638" s="1" t="s">
        <v>34</v>
      </c>
      <c r="R1638" s="1" t="s">
        <v>26</v>
      </c>
      <c r="S1638" s="1" t="s">
        <v>18508</v>
      </c>
      <c r="T1638" s="1" t="s">
        <v>29</v>
      </c>
      <c r="U1638" s="1" t="s">
        <v>41</v>
      </c>
      <c r="V1638" s="1" t="s">
        <v>18502</v>
      </c>
      <c r="W1638" s="1" t="s">
        <v>42</v>
      </c>
    </row>
    <row r="1639" spans="1:23" x14ac:dyDescent="0.2">
      <c r="A1639" s="2" t="str">
        <f>"573.14520"</f>
        <v>573.14520</v>
      </c>
      <c r="B1639" s="1" t="s">
        <v>5037</v>
      </c>
      <c r="C1639" s="1" t="s">
        <v>3366</v>
      </c>
      <c r="D1639" s="1" t="s">
        <v>3399</v>
      </c>
      <c r="E1639" s="1" t="s">
        <v>40</v>
      </c>
      <c r="F1639" s="1" t="s">
        <v>20</v>
      </c>
      <c r="G1639" s="1" t="s">
        <v>22</v>
      </c>
      <c r="H1639" s="1" t="s">
        <v>22</v>
      </c>
      <c r="I1639" s="1" t="s">
        <v>26</v>
      </c>
      <c r="J1639" s="1" t="s">
        <v>22</v>
      </c>
      <c r="K1639" s="1" t="s">
        <v>22</v>
      </c>
      <c r="L1639" s="1" t="s">
        <v>21</v>
      </c>
      <c r="M1639" s="1" t="s">
        <v>22</v>
      </c>
      <c r="N1639" s="1" t="s">
        <v>23</v>
      </c>
      <c r="O1639" s="1" t="s">
        <v>24</v>
      </c>
      <c r="P1639" s="1" t="s">
        <v>24</v>
      </c>
      <c r="Q1639" s="1" t="s">
        <v>34</v>
      </c>
      <c r="R1639" s="1" t="s">
        <v>24</v>
      </c>
      <c r="S1639" s="1" t="s">
        <v>28</v>
      </c>
      <c r="T1639" s="1" t="s">
        <v>29</v>
      </c>
      <c r="U1639" s="1" t="s">
        <v>18506</v>
      </c>
      <c r="V1639" s="1" t="s">
        <v>18502</v>
      </c>
      <c r="W1639" s="1" t="s">
        <v>30</v>
      </c>
    </row>
    <row r="1640" spans="1:23" x14ac:dyDescent="0.2">
      <c r="A1640" s="2" t="str">
        <f>"573.14521"</f>
        <v>573.14521</v>
      </c>
      <c r="B1640" s="1" t="s">
        <v>5038</v>
      </c>
      <c r="C1640" s="1" t="s">
        <v>3367</v>
      </c>
      <c r="D1640" s="1" t="s">
        <v>3399</v>
      </c>
      <c r="E1640" s="1" t="s">
        <v>40</v>
      </c>
      <c r="F1640" s="1" t="s">
        <v>20</v>
      </c>
      <c r="G1640" s="1" t="s">
        <v>22</v>
      </c>
      <c r="H1640" s="1" t="s">
        <v>22</v>
      </c>
      <c r="I1640" s="1" t="s">
        <v>26</v>
      </c>
      <c r="J1640" s="1" t="s">
        <v>22</v>
      </c>
      <c r="K1640" s="1" t="s">
        <v>22</v>
      </c>
      <c r="L1640" s="1" t="s">
        <v>21</v>
      </c>
      <c r="M1640" s="1" t="s">
        <v>22</v>
      </c>
      <c r="N1640" s="1" t="s">
        <v>23</v>
      </c>
      <c r="O1640" s="1" t="s">
        <v>24</v>
      </c>
      <c r="P1640" s="1" t="s">
        <v>24</v>
      </c>
      <c r="Q1640" s="1" t="s">
        <v>34</v>
      </c>
      <c r="R1640" s="1" t="s">
        <v>24</v>
      </c>
      <c r="T1640" s="1" t="s">
        <v>29</v>
      </c>
      <c r="U1640" s="1" t="s">
        <v>18506</v>
      </c>
      <c r="V1640" s="1" t="s">
        <v>18502</v>
      </c>
      <c r="W1640" s="1" t="s">
        <v>30</v>
      </c>
    </row>
    <row r="1641" spans="1:23" x14ac:dyDescent="0.2">
      <c r="A1641" s="2" t="str">
        <f>"573.14522"</f>
        <v>573.14522</v>
      </c>
      <c r="B1641" s="1" t="s">
        <v>5039</v>
      </c>
      <c r="C1641" s="1" t="s">
        <v>3368</v>
      </c>
      <c r="D1641" s="1" t="s">
        <v>3399</v>
      </c>
      <c r="E1641" s="1" t="s">
        <v>40</v>
      </c>
      <c r="F1641" s="1" t="s">
        <v>20</v>
      </c>
      <c r="G1641" s="1" t="s">
        <v>22</v>
      </c>
      <c r="H1641" s="1" t="s">
        <v>22</v>
      </c>
      <c r="I1641" s="1" t="s">
        <v>22</v>
      </c>
      <c r="J1641" s="1" t="s">
        <v>19</v>
      </c>
      <c r="K1641" s="1" t="s">
        <v>22</v>
      </c>
      <c r="L1641" s="1" t="s">
        <v>21</v>
      </c>
      <c r="M1641" s="1" t="s">
        <v>22</v>
      </c>
      <c r="N1641" s="1" t="s">
        <v>23</v>
      </c>
      <c r="O1641" s="1" t="s">
        <v>24</v>
      </c>
      <c r="P1641" s="1" t="s">
        <v>26</v>
      </c>
      <c r="Q1641" s="1" t="s">
        <v>34</v>
      </c>
      <c r="R1641" s="1" t="s">
        <v>26</v>
      </c>
      <c r="S1641" s="1" t="s">
        <v>28</v>
      </c>
      <c r="T1641" s="1" t="s">
        <v>29</v>
      </c>
      <c r="U1641" s="1" t="s">
        <v>18506</v>
      </c>
      <c r="V1641" s="1" t="s">
        <v>18502</v>
      </c>
      <c r="W1641" s="1" t="s">
        <v>42</v>
      </c>
    </row>
    <row r="1642" spans="1:23" x14ac:dyDescent="0.2">
      <c r="A1642" s="2" t="str">
        <f>"573.14523"</f>
        <v>573.14523</v>
      </c>
      <c r="B1642" s="1" t="s">
        <v>5040</v>
      </c>
      <c r="C1642" s="1" t="s">
        <v>3369</v>
      </c>
      <c r="D1642" s="1" t="s">
        <v>3399</v>
      </c>
      <c r="E1642" s="1" t="s">
        <v>21</v>
      </c>
      <c r="F1642" s="1" t="s">
        <v>20</v>
      </c>
      <c r="G1642" s="1" t="s">
        <v>22</v>
      </c>
      <c r="H1642" s="1" t="s">
        <v>22</v>
      </c>
      <c r="I1642" s="1" t="s">
        <v>22</v>
      </c>
      <c r="J1642" s="1" t="s">
        <v>22</v>
      </c>
      <c r="K1642" s="1" t="s">
        <v>22</v>
      </c>
      <c r="L1642" s="1" t="s">
        <v>21</v>
      </c>
      <c r="M1642" s="1" t="s">
        <v>22</v>
      </c>
      <c r="N1642" s="1" t="s">
        <v>23</v>
      </c>
      <c r="O1642" s="1" t="s">
        <v>24</v>
      </c>
      <c r="P1642" s="1" t="s">
        <v>24</v>
      </c>
      <c r="Q1642" s="1" t="s">
        <v>34</v>
      </c>
      <c r="R1642" s="1" t="s">
        <v>24</v>
      </c>
      <c r="T1642" s="1" t="s">
        <v>29</v>
      </c>
      <c r="U1642" s="1" t="s">
        <v>24</v>
      </c>
      <c r="V1642" s="1" t="s">
        <v>24</v>
      </c>
      <c r="W1642" s="1" t="s">
        <v>30</v>
      </c>
    </row>
    <row r="1643" spans="1:23" x14ac:dyDescent="0.2">
      <c r="A1643" s="2" t="str">
        <f>"573.14524"</f>
        <v>573.14524</v>
      </c>
      <c r="B1643" s="1" t="s">
        <v>5041</v>
      </c>
      <c r="C1643" s="1" t="s">
        <v>3370</v>
      </c>
      <c r="D1643" s="1" t="s">
        <v>3399</v>
      </c>
      <c r="E1643" s="1" t="s">
        <v>18509</v>
      </c>
      <c r="F1643" s="1" t="s">
        <v>20</v>
      </c>
      <c r="G1643" s="1" t="s">
        <v>22</v>
      </c>
      <c r="H1643" s="1" t="s">
        <v>22</v>
      </c>
      <c r="I1643" s="1" t="s">
        <v>18502</v>
      </c>
      <c r="J1643" s="1" t="s">
        <v>18502</v>
      </c>
      <c r="K1643" s="1" t="s">
        <v>22</v>
      </c>
      <c r="L1643" s="1" t="s">
        <v>21</v>
      </c>
      <c r="M1643" s="1" t="s">
        <v>22</v>
      </c>
      <c r="N1643" s="1" t="s">
        <v>23</v>
      </c>
      <c r="O1643" s="1" t="s">
        <v>41</v>
      </c>
      <c r="P1643" s="1" t="s">
        <v>26</v>
      </c>
      <c r="Q1643" s="1" t="s">
        <v>34</v>
      </c>
      <c r="R1643" s="1" t="s">
        <v>26</v>
      </c>
      <c r="T1643" s="1" t="s">
        <v>29</v>
      </c>
      <c r="U1643" s="1" t="s">
        <v>18506</v>
      </c>
      <c r="V1643" s="1" t="s">
        <v>24</v>
      </c>
      <c r="W1643" s="1" t="s">
        <v>42</v>
      </c>
    </row>
    <row r="1644" spans="1:23" x14ac:dyDescent="0.2">
      <c r="A1644" s="2" t="str">
        <f>"573.14525"</f>
        <v>573.14525</v>
      </c>
      <c r="B1644" s="1" t="s">
        <v>5042</v>
      </c>
      <c r="C1644" s="1" t="s">
        <v>3371</v>
      </c>
      <c r="D1644" s="1" t="s">
        <v>3399</v>
      </c>
      <c r="E1644" s="1" t="s">
        <v>40</v>
      </c>
      <c r="F1644" s="1" t="s">
        <v>20</v>
      </c>
      <c r="G1644" s="1" t="s">
        <v>22</v>
      </c>
      <c r="H1644" s="1" t="s">
        <v>22</v>
      </c>
      <c r="I1644" s="1" t="s">
        <v>22</v>
      </c>
      <c r="J1644" s="1" t="s">
        <v>22</v>
      </c>
      <c r="K1644" s="1" t="s">
        <v>22</v>
      </c>
      <c r="L1644" s="1" t="s">
        <v>21</v>
      </c>
      <c r="M1644" s="1" t="s">
        <v>22</v>
      </c>
      <c r="N1644" s="1" t="s">
        <v>23</v>
      </c>
      <c r="O1644" s="1" t="s">
        <v>18506</v>
      </c>
      <c r="P1644" s="1" t="s">
        <v>26</v>
      </c>
      <c r="Q1644" s="1" t="s">
        <v>34</v>
      </c>
      <c r="R1644" s="1" t="s">
        <v>26</v>
      </c>
      <c r="S1644" s="1" t="s">
        <v>18508</v>
      </c>
      <c r="T1644" s="1" t="s">
        <v>29</v>
      </c>
      <c r="U1644" s="1" t="s">
        <v>18502</v>
      </c>
      <c r="V1644" s="1" t="s">
        <v>18502</v>
      </c>
      <c r="W1644" s="1" t="s">
        <v>30</v>
      </c>
    </row>
    <row r="1645" spans="1:23" x14ac:dyDescent="0.2">
      <c r="A1645" s="2" t="str">
        <f>"573.14526"</f>
        <v>573.14526</v>
      </c>
      <c r="B1645" s="1" t="s">
        <v>5043</v>
      </c>
      <c r="C1645" s="1" t="s">
        <v>3372</v>
      </c>
      <c r="D1645" s="1" t="s">
        <v>3399</v>
      </c>
      <c r="E1645" s="1" t="s">
        <v>40</v>
      </c>
      <c r="F1645" s="1" t="s">
        <v>20</v>
      </c>
      <c r="G1645" s="1" t="s">
        <v>22</v>
      </c>
      <c r="H1645" s="1" t="s">
        <v>22</v>
      </c>
      <c r="I1645" s="1" t="s">
        <v>18506</v>
      </c>
      <c r="J1645" s="1" t="s">
        <v>22</v>
      </c>
      <c r="K1645" s="1" t="s">
        <v>22</v>
      </c>
      <c r="L1645" s="1" t="s">
        <v>21</v>
      </c>
      <c r="M1645" s="1" t="s">
        <v>22</v>
      </c>
      <c r="N1645" s="1" t="s">
        <v>23</v>
      </c>
      <c r="O1645" s="1" t="s">
        <v>24</v>
      </c>
      <c r="P1645" s="1" t="s">
        <v>18502</v>
      </c>
      <c r="Q1645" s="1" t="s">
        <v>34</v>
      </c>
      <c r="R1645" s="1" t="s">
        <v>24</v>
      </c>
      <c r="S1645" s="1" t="s">
        <v>28</v>
      </c>
      <c r="T1645" s="1" t="s">
        <v>29</v>
      </c>
      <c r="U1645" s="1" t="s">
        <v>18502</v>
      </c>
      <c r="V1645" s="1" t="s">
        <v>24</v>
      </c>
      <c r="W1645" s="1" t="s">
        <v>30</v>
      </c>
    </row>
    <row r="1646" spans="1:23" x14ac:dyDescent="0.2">
      <c r="A1646" s="2" t="str">
        <f>"573.14527"</f>
        <v>573.14527</v>
      </c>
      <c r="B1646" s="1" t="s">
        <v>5044</v>
      </c>
      <c r="C1646" s="1" t="s">
        <v>3373</v>
      </c>
      <c r="D1646" s="1" t="s">
        <v>3399</v>
      </c>
      <c r="E1646" s="1" t="s">
        <v>40</v>
      </c>
      <c r="F1646" s="1" t="s">
        <v>20</v>
      </c>
      <c r="G1646" s="1" t="s">
        <v>22</v>
      </c>
      <c r="H1646" s="1" t="s">
        <v>22</v>
      </c>
      <c r="I1646" s="1" t="s">
        <v>22</v>
      </c>
      <c r="J1646" s="1" t="s">
        <v>19</v>
      </c>
      <c r="K1646" s="1" t="s">
        <v>22</v>
      </c>
      <c r="L1646" s="1" t="s">
        <v>21</v>
      </c>
      <c r="M1646" s="1" t="s">
        <v>22</v>
      </c>
      <c r="N1646" s="1" t="s">
        <v>23</v>
      </c>
      <c r="O1646" s="1" t="s">
        <v>24</v>
      </c>
      <c r="P1646" s="1" t="s">
        <v>26</v>
      </c>
      <c r="Q1646" s="1" t="s">
        <v>26</v>
      </c>
      <c r="R1646" s="1" t="s">
        <v>26</v>
      </c>
      <c r="T1646" s="1" t="s">
        <v>29</v>
      </c>
      <c r="U1646" s="1" t="s">
        <v>24</v>
      </c>
      <c r="V1646" s="1" t="s">
        <v>24</v>
      </c>
      <c r="W1646" s="1" t="s">
        <v>30</v>
      </c>
    </row>
    <row r="1647" spans="1:23" x14ac:dyDescent="0.2">
      <c r="A1647" s="2" t="str">
        <f>"573.14528"</f>
        <v>573.14528</v>
      </c>
      <c r="B1647" s="1" t="s">
        <v>5045</v>
      </c>
      <c r="C1647" s="1" t="s">
        <v>3374</v>
      </c>
      <c r="D1647" s="1" t="s">
        <v>3399</v>
      </c>
      <c r="E1647" s="1" t="s">
        <v>40</v>
      </c>
      <c r="F1647" s="1" t="s">
        <v>20</v>
      </c>
      <c r="G1647" s="1" t="s">
        <v>22</v>
      </c>
      <c r="H1647" s="1" t="s">
        <v>22</v>
      </c>
      <c r="I1647" s="1" t="s">
        <v>26</v>
      </c>
      <c r="J1647" s="1" t="s">
        <v>22</v>
      </c>
      <c r="K1647" s="1" t="s">
        <v>22</v>
      </c>
      <c r="L1647" s="1" t="s">
        <v>21</v>
      </c>
      <c r="M1647" s="1" t="s">
        <v>22</v>
      </c>
      <c r="N1647" s="1" t="s">
        <v>23</v>
      </c>
      <c r="O1647" s="1" t="s">
        <v>24</v>
      </c>
      <c r="P1647" s="1" t="s">
        <v>24</v>
      </c>
      <c r="Q1647" s="1" t="s">
        <v>34</v>
      </c>
      <c r="R1647" s="1" t="s">
        <v>24</v>
      </c>
      <c r="S1647" s="1" t="s">
        <v>28</v>
      </c>
      <c r="T1647" s="1" t="s">
        <v>29</v>
      </c>
      <c r="U1647" s="1" t="s">
        <v>24</v>
      </c>
      <c r="V1647" s="1" t="s">
        <v>18502</v>
      </c>
      <c r="W1647" s="1" t="s">
        <v>30</v>
      </c>
    </row>
    <row r="1648" spans="1:23" x14ac:dyDescent="0.2">
      <c r="A1648" s="2" t="str">
        <f>"573.14529"</f>
        <v>573.14529</v>
      </c>
      <c r="B1648" s="1" t="s">
        <v>5046</v>
      </c>
      <c r="C1648" s="1" t="s">
        <v>3375</v>
      </c>
      <c r="D1648" s="1" t="s">
        <v>3399</v>
      </c>
      <c r="E1648" s="1" t="s">
        <v>40</v>
      </c>
      <c r="F1648" s="1" t="s">
        <v>20</v>
      </c>
      <c r="G1648" s="1" t="s">
        <v>22</v>
      </c>
      <c r="H1648" s="1" t="s">
        <v>22</v>
      </c>
      <c r="I1648" s="1" t="s">
        <v>18510</v>
      </c>
      <c r="J1648" s="1" t="s">
        <v>22</v>
      </c>
      <c r="K1648" s="1" t="s">
        <v>18510</v>
      </c>
      <c r="L1648" s="1" t="s">
        <v>21</v>
      </c>
      <c r="M1648" s="1" t="s">
        <v>22</v>
      </c>
      <c r="N1648" s="1" t="s">
        <v>23</v>
      </c>
      <c r="O1648" s="1" t="s">
        <v>41</v>
      </c>
      <c r="P1648" s="1" t="s">
        <v>26</v>
      </c>
      <c r="Q1648" s="1" t="s">
        <v>34</v>
      </c>
      <c r="R1648" s="1" t="s">
        <v>26</v>
      </c>
      <c r="T1648" s="1" t="s">
        <v>29</v>
      </c>
      <c r="U1648" s="1" t="s">
        <v>24</v>
      </c>
      <c r="V1648" s="1" t="s">
        <v>41</v>
      </c>
      <c r="W1648" s="1" t="s">
        <v>30</v>
      </c>
    </row>
    <row r="1649" spans="1:23" x14ac:dyDescent="0.2">
      <c r="A1649" s="2" t="str">
        <f>"573.14530"</f>
        <v>573.14530</v>
      </c>
      <c r="B1649" s="1" t="s">
        <v>5047</v>
      </c>
      <c r="C1649" s="1" t="s">
        <v>3376</v>
      </c>
      <c r="D1649" s="1" t="s">
        <v>3399</v>
      </c>
      <c r="E1649" s="1" t="s">
        <v>40</v>
      </c>
      <c r="F1649" s="1" t="s">
        <v>20</v>
      </c>
      <c r="G1649" s="1" t="s">
        <v>22</v>
      </c>
      <c r="H1649" s="1" t="s">
        <v>22</v>
      </c>
      <c r="I1649" s="1" t="s">
        <v>22</v>
      </c>
      <c r="J1649" s="1" t="s">
        <v>22</v>
      </c>
      <c r="K1649" s="1" t="s">
        <v>22</v>
      </c>
      <c r="L1649" s="1" t="s">
        <v>21</v>
      </c>
      <c r="M1649" s="1" t="s">
        <v>22</v>
      </c>
      <c r="N1649" s="1" t="s">
        <v>23</v>
      </c>
      <c r="O1649" s="1" t="s">
        <v>24</v>
      </c>
      <c r="P1649" s="1" t="s">
        <v>24</v>
      </c>
      <c r="Q1649" s="1" t="s">
        <v>34</v>
      </c>
      <c r="R1649" s="1" t="s">
        <v>24</v>
      </c>
      <c r="S1649" s="1" t="s">
        <v>28</v>
      </c>
      <c r="T1649" s="1" t="s">
        <v>29</v>
      </c>
      <c r="U1649" s="1" t="s">
        <v>18502</v>
      </c>
      <c r="V1649" s="1" t="s">
        <v>41</v>
      </c>
      <c r="W1649" s="1" t="s">
        <v>30</v>
      </c>
    </row>
    <row r="1650" spans="1:23" x14ac:dyDescent="0.2">
      <c r="A1650" s="2" t="str">
        <f>"573.14531"</f>
        <v>573.14531</v>
      </c>
      <c r="B1650" s="1" t="s">
        <v>5048</v>
      </c>
      <c r="C1650" s="1" t="s">
        <v>3377</v>
      </c>
      <c r="D1650" s="1" t="s">
        <v>3399</v>
      </c>
      <c r="E1650" s="1" t="s">
        <v>18509</v>
      </c>
      <c r="F1650" s="1" t="s">
        <v>20</v>
      </c>
      <c r="G1650" s="1" t="s">
        <v>22</v>
      </c>
      <c r="H1650" s="1" t="s">
        <v>22</v>
      </c>
      <c r="I1650" s="1" t="s">
        <v>18502</v>
      </c>
      <c r="J1650" s="1" t="s">
        <v>18502</v>
      </c>
      <c r="K1650" s="1" t="s">
        <v>22</v>
      </c>
      <c r="L1650" s="1" t="s">
        <v>21</v>
      </c>
      <c r="M1650" s="1" t="s">
        <v>22</v>
      </c>
      <c r="N1650" s="1" t="s">
        <v>23</v>
      </c>
      <c r="O1650" s="1" t="s">
        <v>24</v>
      </c>
      <c r="P1650" s="1" t="s">
        <v>26</v>
      </c>
      <c r="Q1650" s="1" t="s">
        <v>34</v>
      </c>
      <c r="R1650" s="1" t="s">
        <v>26</v>
      </c>
      <c r="S1650" s="1" t="s">
        <v>28</v>
      </c>
      <c r="T1650" s="1" t="s">
        <v>29</v>
      </c>
      <c r="U1650" s="1" t="s">
        <v>18506</v>
      </c>
      <c r="V1650" s="1" t="s">
        <v>24</v>
      </c>
      <c r="W1650" s="1" t="s">
        <v>30</v>
      </c>
    </row>
    <row r="1651" spans="1:23" x14ac:dyDescent="0.2">
      <c r="A1651" s="2" t="str">
        <f>"573.14532"</f>
        <v>573.14532</v>
      </c>
      <c r="B1651" s="1" t="s">
        <v>5049</v>
      </c>
      <c r="C1651" s="1" t="s">
        <v>3378</v>
      </c>
      <c r="D1651" s="1" t="s">
        <v>3399</v>
      </c>
      <c r="E1651" s="1" t="s">
        <v>40</v>
      </c>
      <c r="F1651" s="1" t="s">
        <v>20</v>
      </c>
      <c r="G1651" s="1" t="s">
        <v>22</v>
      </c>
      <c r="H1651" s="1" t="s">
        <v>22</v>
      </c>
      <c r="I1651" s="1" t="s">
        <v>18510</v>
      </c>
      <c r="J1651" s="1" t="s">
        <v>18502</v>
      </c>
      <c r="K1651" s="1" t="s">
        <v>22</v>
      </c>
      <c r="L1651" s="1" t="s">
        <v>21</v>
      </c>
      <c r="M1651" s="1" t="s">
        <v>22</v>
      </c>
      <c r="N1651" s="1" t="s">
        <v>23</v>
      </c>
      <c r="O1651" s="1" t="s">
        <v>41</v>
      </c>
      <c r="P1651" s="1" t="s">
        <v>26</v>
      </c>
      <c r="Q1651" s="1" t="s">
        <v>34</v>
      </c>
      <c r="R1651" s="1" t="s">
        <v>26</v>
      </c>
      <c r="T1651" s="1" t="s">
        <v>37</v>
      </c>
      <c r="U1651" s="1" t="s">
        <v>18506</v>
      </c>
      <c r="V1651" s="1" t="s">
        <v>41</v>
      </c>
      <c r="W1651" s="1" t="s">
        <v>30</v>
      </c>
    </row>
    <row r="1652" spans="1:23" x14ac:dyDescent="0.2">
      <c r="A1652" s="2" t="str">
        <f>"573.14533"</f>
        <v>573.14533</v>
      </c>
      <c r="B1652" s="1" t="s">
        <v>5050</v>
      </c>
      <c r="C1652" s="1" t="s">
        <v>3379</v>
      </c>
      <c r="D1652" s="1" t="s">
        <v>3399</v>
      </c>
      <c r="E1652" s="1" t="s">
        <v>18510</v>
      </c>
      <c r="F1652" s="1" t="s">
        <v>20</v>
      </c>
      <c r="G1652" s="1" t="s">
        <v>22</v>
      </c>
      <c r="H1652" s="1" t="s">
        <v>22</v>
      </c>
      <c r="I1652" s="1" t="s">
        <v>26</v>
      </c>
      <c r="J1652" s="1" t="s">
        <v>18502</v>
      </c>
      <c r="K1652" s="1" t="s">
        <v>22</v>
      </c>
      <c r="L1652" s="1" t="s">
        <v>18509</v>
      </c>
      <c r="M1652" s="1" t="s">
        <v>22</v>
      </c>
      <c r="N1652" s="1" t="s">
        <v>23</v>
      </c>
      <c r="O1652" s="1" t="s">
        <v>24</v>
      </c>
      <c r="P1652" s="1" t="s">
        <v>26</v>
      </c>
      <c r="Q1652" s="1" t="s">
        <v>34</v>
      </c>
      <c r="R1652" s="1" t="s">
        <v>26</v>
      </c>
      <c r="T1652" s="1" t="s">
        <v>29</v>
      </c>
      <c r="U1652" s="1" t="s">
        <v>41</v>
      </c>
      <c r="V1652" s="1" t="s">
        <v>24</v>
      </c>
      <c r="W1652" s="1" t="s">
        <v>30</v>
      </c>
    </row>
    <row r="1653" spans="1:23" x14ac:dyDescent="0.2">
      <c r="A1653" s="2" t="str">
        <f>"573.14534"</f>
        <v>573.14534</v>
      </c>
      <c r="B1653" s="1" t="s">
        <v>5051</v>
      </c>
      <c r="C1653" s="1" t="s">
        <v>3380</v>
      </c>
      <c r="D1653" s="1" t="s">
        <v>3399</v>
      </c>
      <c r="E1653" s="1" t="s">
        <v>40</v>
      </c>
      <c r="F1653" s="1" t="s">
        <v>36</v>
      </c>
      <c r="G1653" s="1" t="s">
        <v>22</v>
      </c>
      <c r="H1653" s="1" t="s">
        <v>22</v>
      </c>
      <c r="I1653" s="1" t="s">
        <v>18510</v>
      </c>
      <c r="J1653" s="1" t="s">
        <v>19</v>
      </c>
      <c r="K1653" s="1" t="s">
        <v>22</v>
      </c>
      <c r="L1653" s="1" t="s">
        <v>21</v>
      </c>
      <c r="M1653" s="1" t="s">
        <v>22</v>
      </c>
      <c r="N1653" s="1" t="s">
        <v>23</v>
      </c>
      <c r="O1653" s="1" t="s">
        <v>41</v>
      </c>
      <c r="P1653" s="1" t="s">
        <v>26</v>
      </c>
      <c r="Q1653" s="1" t="s">
        <v>34</v>
      </c>
      <c r="R1653" s="1" t="s">
        <v>26</v>
      </c>
      <c r="S1653" s="1" t="s">
        <v>28</v>
      </c>
      <c r="T1653" s="1" t="s">
        <v>18515</v>
      </c>
      <c r="U1653" s="1" t="s">
        <v>41</v>
      </c>
      <c r="V1653" s="1" t="s">
        <v>41</v>
      </c>
      <c r="W1653" s="1" t="s">
        <v>30</v>
      </c>
    </row>
    <row r="1654" spans="1:23" x14ac:dyDescent="0.2">
      <c r="A1654" s="2" t="str">
        <f>"573.14535"</f>
        <v>573.14535</v>
      </c>
      <c r="B1654" s="1" t="s">
        <v>5052</v>
      </c>
      <c r="C1654" s="1" t="s">
        <v>3381</v>
      </c>
      <c r="D1654" s="1" t="s">
        <v>3399</v>
      </c>
      <c r="E1654" s="1" t="s">
        <v>40</v>
      </c>
      <c r="F1654" s="1" t="s">
        <v>20</v>
      </c>
      <c r="G1654" s="1" t="s">
        <v>22</v>
      </c>
      <c r="H1654" s="1" t="s">
        <v>22</v>
      </c>
      <c r="I1654" s="1" t="s">
        <v>22</v>
      </c>
      <c r="J1654" s="1" t="s">
        <v>19</v>
      </c>
      <c r="K1654" s="1" t="s">
        <v>22</v>
      </c>
      <c r="L1654" s="1" t="s">
        <v>21</v>
      </c>
      <c r="M1654" s="1" t="s">
        <v>22</v>
      </c>
      <c r="N1654" s="1" t="s">
        <v>23</v>
      </c>
      <c r="O1654" s="1" t="s">
        <v>24</v>
      </c>
      <c r="P1654" s="1" t="s">
        <v>26</v>
      </c>
      <c r="Q1654" s="1" t="s">
        <v>34</v>
      </c>
      <c r="R1654" s="1" t="s">
        <v>26</v>
      </c>
      <c r="S1654" s="1" t="s">
        <v>18508</v>
      </c>
      <c r="T1654" s="1" t="s">
        <v>29</v>
      </c>
      <c r="U1654" s="1" t="s">
        <v>18506</v>
      </c>
      <c r="V1654" s="1" t="s">
        <v>18502</v>
      </c>
      <c r="W1654" s="1" t="s">
        <v>30</v>
      </c>
    </row>
    <row r="1655" spans="1:23" x14ac:dyDescent="0.2">
      <c r="A1655" s="2" t="str">
        <f>"573.14536"</f>
        <v>573.14536</v>
      </c>
      <c r="B1655" s="1" t="s">
        <v>5053</v>
      </c>
      <c r="C1655" s="1" t="s">
        <v>3382</v>
      </c>
      <c r="D1655" s="1" t="s">
        <v>3399</v>
      </c>
      <c r="E1655" s="1" t="s">
        <v>21</v>
      </c>
      <c r="F1655" s="1" t="s">
        <v>20</v>
      </c>
      <c r="G1655" s="1" t="s">
        <v>22</v>
      </c>
      <c r="H1655" s="1" t="s">
        <v>22</v>
      </c>
      <c r="I1655" s="1" t="s">
        <v>18502</v>
      </c>
      <c r="J1655" s="1" t="s">
        <v>18502</v>
      </c>
      <c r="K1655" s="1" t="s">
        <v>22</v>
      </c>
      <c r="L1655" s="1" t="s">
        <v>21</v>
      </c>
      <c r="M1655" s="1" t="s">
        <v>22</v>
      </c>
      <c r="N1655" s="1" t="s">
        <v>23</v>
      </c>
      <c r="O1655" s="1" t="s">
        <v>24</v>
      </c>
      <c r="P1655" s="1" t="s">
        <v>26</v>
      </c>
      <c r="Q1655" s="1" t="s">
        <v>34</v>
      </c>
      <c r="R1655" s="1" t="s">
        <v>26</v>
      </c>
      <c r="S1655" s="1" t="s">
        <v>28</v>
      </c>
      <c r="T1655" s="1" t="s">
        <v>29</v>
      </c>
      <c r="U1655" s="1" t="s">
        <v>41</v>
      </c>
      <c r="V1655" s="1" t="s">
        <v>24</v>
      </c>
      <c r="W1655" s="1" t="s">
        <v>42</v>
      </c>
    </row>
    <row r="1656" spans="1:23" x14ac:dyDescent="0.2">
      <c r="A1656" s="2" t="str">
        <f>"573.14537"</f>
        <v>573.14537</v>
      </c>
      <c r="B1656" s="1" t="s">
        <v>5054</v>
      </c>
      <c r="C1656" s="1" t="s">
        <v>3383</v>
      </c>
      <c r="D1656" s="1" t="s">
        <v>3399</v>
      </c>
      <c r="E1656" s="1" t="s">
        <v>18509</v>
      </c>
      <c r="F1656" s="1" t="s">
        <v>20</v>
      </c>
      <c r="G1656" s="1" t="s">
        <v>22</v>
      </c>
      <c r="H1656" s="1" t="s">
        <v>22</v>
      </c>
      <c r="I1656" s="1" t="s">
        <v>22</v>
      </c>
      <c r="J1656" s="1" t="s">
        <v>22</v>
      </c>
      <c r="K1656" s="1" t="s">
        <v>22</v>
      </c>
      <c r="L1656" s="1" t="s">
        <v>21</v>
      </c>
      <c r="M1656" s="1" t="s">
        <v>22</v>
      </c>
      <c r="N1656" s="1" t="s">
        <v>23</v>
      </c>
      <c r="O1656" s="1" t="s">
        <v>24</v>
      </c>
      <c r="P1656" s="1" t="s">
        <v>18502</v>
      </c>
      <c r="Q1656" s="1" t="s">
        <v>34</v>
      </c>
      <c r="R1656" s="1" t="s">
        <v>18502</v>
      </c>
      <c r="T1656" s="1" t="s">
        <v>29</v>
      </c>
      <c r="U1656" s="1" t="s">
        <v>18506</v>
      </c>
      <c r="V1656" s="1" t="s">
        <v>24</v>
      </c>
      <c r="W1656" s="1" t="s">
        <v>42</v>
      </c>
    </row>
    <row r="1657" spans="1:23" x14ac:dyDescent="0.2">
      <c r="A1657" s="2" t="str">
        <f>"573.14538"</f>
        <v>573.14538</v>
      </c>
      <c r="B1657" s="1" t="s">
        <v>5055</v>
      </c>
      <c r="C1657" s="1" t="s">
        <v>3384</v>
      </c>
      <c r="D1657" s="1" t="s">
        <v>3399</v>
      </c>
      <c r="E1657" s="1" t="s">
        <v>40</v>
      </c>
      <c r="F1657" s="1" t="s">
        <v>20</v>
      </c>
      <c r="G1657" s="1" t="s">
        <v>22</v>
      </c>
      <c r="H1657" s="1" t="s">
        <v>22</v>
      </c>
      <c r="I1657" s="1" t="s">
        <v>26</v>
      </c>
      <c r="J1657" s="1" t="s">
        <v>18510</v>
      </c>
      <c r="K1657" s="1" t="s">
        <v>22</v>
      </c>
      <c r="L1657" s="1" t="s">
        <v>21</v>
      </c>
      <c r="M1657" s="1" t="s">
        <v>22</v>
      </c>
      <c r="N1657" s="1" t="s">
        <v>23</v>
      </c>
      <c r="O1657" s="1" t="s">
        <v>41</v>
      </c>
      <c r="P1657" s="1" t="s">
        <v>26</v>
      </c>
      <c r="Q1657" s="1" t="s">
        <v>34</v>
      </c>
      <c r="R1657" s="1" t="s">
        <v>26</v>
      </c>
      <c r="S1657" s="1" t="s">
        <v>28</v>
      </c>
      <c r="T1657" s="1" t="s">
        <v>29</v>
      </c>
      <c r="U1657" s="1" t="s">
        <v>18506</v>
      </c>
      <c r="V1657" s="1" t="s">
        <v>41</v>
      </c>
      <c r="W1657" s="1" t="s">
        <v>30</v>
      </c>
    </row>
    <row r="1658" spans="1:23" x14ac:dyDescent="0.2">
      <c r="A1658" s="2" t="str">
        <f>"573.14539"</f>
        <v>573.14539</v>
      </c>
      <c r="B1658" s="1" t="s">
        <v>5056</v>
      </c>
      <c r="C1658" s="1" t="s">
        <v>3385</v>
      </c>
      <c r="D1658" s="1" t="s">
        <v>3399</v>
      </c>
      <c r="E1658" s="1" t="s">
        <v>40</v>
      </c>
      <c r="F1658" s="1" t="s">
        <v>20</v>
      </c>
      <c r="G1658" s="1" t="s">
        <v>22</v>
      </c>
      <c r="H1658" s="1" t="s">
        <v>22</v>
      </c>
      <c r="I1658" s="1" t="s">
        <v>22</v>
      </c>
      <c r="J1658" s="1" t="s">
        <v>22</v>
      </c>
      <c r="K1658" s="1" t="s">
        <v>22</v>
      </c>
      <c r="L1658" s="1" t="s">
        <v>21</v>
      </c>
      <c r="M1658" s="1" t="s">
        <v>22</v>
      </c>
      <c r="N1658" s="1" t="s">
        <v>23</v>
      </c>
      <c r="O1658" s="1" t="s">
        <v>24</v>
      </c>
      <c r="P1658" s="1" t="s">
        <v>26</v>
      </c>
      <c r="Q1658" s="1" t="s">
        <v>34</v>
      </c>
      <c r="R1658" s="1" t="s">
        <v>26</v>
      </c>
      <c r="S1658" s="1" t="s">
        <v>28</v>
      </c>
      <c r="T1658" s="1" t="s">
        <v>38</v>
      </c>
      <c r="U1658" s="1" t="s">
        <v>24</v>
      </c>
      <c r="V1658" s="1" t="s">
        <v>24</v>
      </c>
      <c r="W1658" s="1" t="s">
        <v>30</v>
      </c>
    </row>
    <row r="1659" spans="1:23" x14ac:dyDescent="0.2">
      <c r="A1659" s="2" t="str">
        <f>"573.14540"</f>
        <v>573.14540</v>
      </c>
      <c r="B1659" s="1" t="s">
        <v>5057</v>
      </c>
      <c r="C1659" s="1" t="s">
        <v>3386</v>
      </c>
      <c r="D1659" s="1" t="s">
        <v>3399</v>
      </c>
      <c r="E1659" s="1" t="s">
        <v>18510</v>
      </c>
      <c r="F1659" s="1" t="s">
        <v>20</v>
      </c>
      <c r="G1659" s="1" t="s">
        <v>22</v>
      </c>
      <c r="H1659" s="1" t="s">
        <v>22</v>
      </c>
      <c r="I1659" s="1" t="s">
        <v>26</v>
      </c>
      <c r="J1659" s="1" t="s">
        <v>22</v>
      </c>
      <c r="K1659" s="1" t="s">
        <v>22</v>
      </c>
      <c r="L1659" s="1" t="s">
        <v>21</v>
      </c>
      <c r="M1659" s="1" t="s">
        <v>22</v>
      </c>
      <c r="N1659" s="1" t="s">
        <v>23</v>
      </c>
      <c r="O1659" s="1" t="s">
        <v>41</v>
      </c>
      <c r="P1659" s="1" t="s">
        <v>24</v>
      </c>
      <c r="Q1659" s="1" t="s">
        <v>34</v>
      </c>
      <c r="R1659" s="1" t="s">
        <v>24</v>
      </c>
      <c r="S1659" s="1" t="s">
        <v>28</v>
      </c>
      <c r="T1659" s="1" t="s">
        <v>29</v>
      </c>
      <c r="U1659" s="1" t="s">
        <v>18502</v>
      </c>
      <c r="V1659" s="1" t="s">
        <v>24</v>
      </c>
      <c r="W1659" s="1" t="s">
        <v>18518</v>
      </c>
    </row>
    <row r="1660" spans="1:23" x14ac:dyDescent="0.2">
      <c r="A1660" s="2" t="str">
        <f>"573.14541"</f>
        <v>573.14541</v>
      </c>
      <c r="B1660" s="1" t="s">
        <v>5058</v>
      </c>
      <c r="C1660" s="1" t="s">
        <v>3387</v>
      </c>
      <c r="D1660" s="1" t="s">
        <v>3399</v>
      </c>
      <c r="E1660" s="1" t="s">
        <v>40</v>
      </c>
      <c r="F1660" s="1" t="s">
        <v>20</v>
      </c>
      <c r="G1660" s="1" t="s">
        <v>22</v>
      </c>
      <c r="H1660" s="1" t="s">
        <v>22</v>
      </c>
      <c r="I1660" s="1" t="s">
        <v>22</v>
      </c>
      <c r="J1660" s="1" t="s">
        <v>22</v>
      </c>
      <c r="K1660" s="1" t="s">
        <v>22</v>
      </c>
      <c r="L1660" s="1" t="s">
        <v>21</v>
      </c>
      <c r="M1660" s="1" t="s">
        <v>22</v>
      </c>
      <c r="N1660" s="1" t="s">
        <v>23</v>
      </c>
      <c r="O1660" s="1" t="s">
        <v>24</v>
      </c>
      <c r="P1660" s="1" t="s">
        <v>26</v>
      </c>
      <c r="Q1660" s="1" t="s">
        <v>34</v>
      </c>
      <c r="R1660" s="1" t="s">
        <v>26</v>
      </c>
      <c r="S1660" s="1" t="s">
        <v>28</v>
      </c>
      <c r="T1660" s="1" t="s">
        <v>29</v>
      </c>
      <c r="U1660" s="1" t="s">
        <v>24</v>
      </c>
      <c r="V1660" s="1" t="s">
        <v>24</v>
      </c>
      <c r="W1660" s="1" t="s">
        <v>30</v>
      </c>
    </row>
    <row r="1661" spans="1:23" x14ac:dyDescent="0.2">
      <c r="A1661" s="2" t="str">
        <f>"573.14542"</f>
        <v>573.14542</v>
      </c>
      <c r="B1661" s="1" t="s">
        <v>5059</v>
      </c>
      <c r="C1661" s="1" t="s">
        <v>3388</v>
      </c>
      <c r="D1661" s="1" t="s">
        <v>3399</v>
      </c>
      <c r="E1661" s="1" t="s">
        <v>18509</v>
      </c>
      <c r="F1661" s="1" t="s">
        <v>20</v>
      </c>
      <c r="G1661" s="1" t="s">
        <v>22</v>
      </c>
      <c r="H1661" s="1" t="s">
        <v>22</v>
      </c>
      <c r="I1661" s="1" t="s">
        <v>22</v>
      </c>
      <c r="J1661" s="1" t="s">
        <v>22</v>
      </c>
      <c r="K1661" s="1" t="s">
        <v>22</v>
      </c>
      <c r="L1661" s="1" t="s">
        <v>21</v>
      </c>
      <c r="M1661" s="1" t="s">
        <v>22</v>
      </c>
      <c r="N1661" s="1" t="s">
        <v>23</v>
      </c>
      <c r="O1661" s="1" t="s">
        <v>41</v>
      </c>
      <c r="P1661" s="1" t="s">
        <v>24</v>
      </c>
      <c r="Q1661" s="1" t="s">
        <v>34</v>
      </c>
      <c r="R1661" s="1" t="s">
        <v>24</v>
      </c>
      <c r="S1661" s="1" t="s">
        <v>28</v>
      </c>
      <c r="T1661" s="1" t="s">
        <v>29</v>
      </c>
      <c r="U1661" s="1" t="s">
        <v>18506</v>
      </c>
      <c r="V1661" s="1" t="s">
        <v>24</v>
      </c>
      <c r="W1661" s="1" t="s">
        <v>30</v>
      </c>
    </row>
    <row r="1662" spans="1:23" x14ac:dyDescent="0.2">
      <c r="A1662" s="2" t="str">
        <f>"573.14543"</f>
        <v>573.14543</v>
      </c>
      <c r="B1662" s="1" t="s">
        <v>5060</v>
      </c>
      <c r="C1662" s="1" t="s">
        <v>3389</v>
      </c>
      <c r="D1662" s="1" t="s">
        <v>3399</v>
      </c>
      <c r="E1662" s="1" t="s">
        <v>40</v>
      </c>
      <c r="F1662" s="1" t="s">
        <v>36</v>
      </c>
      <c r="G1662" s="1" t="s">
        <v>18506</v>
      </c>
      <c r="H1662" s="1" t="s">
        <v>22</v>
      </c>
      <c r="I1662" s="1" t="s">
        <v>22</v>
      </c>
      <c r="J1662" s="1" t="s">
        <v>19</v>
      </c>
      <c r="K1662" s="1" t="s">
        <v>18510</v>
      </c>
      <c r="L1662" s="1" t="s">
        <v>21</v>
      </c>
      <c r="M1662" s="1" t="s">
        <v>22</v>
      </c>
      <c r="N1662" s="1" t="s">
        <v>23</v>
      </c>
      <c r="O1662" s="1" t="s">
        <v>41</v>
      </c>
      <c r="P1662" s="1" t="s">
        <v>26</v>
      </c>
      <c r="Q1662" s="1" t="s">
        <v>34</v>
      </c>
      <c r="R1662" s="1" t="s">
        <v>26</v>
      </c>
      <c r="S1662" s="1" t="s">
        <v>28</v>
      </c>
      <c r="T1662" s="1" t="s">
        <v>37</v>
      </c>
      <c r="U1662" s="1" t="s">
        <v>18506</v>
      </c>
      <c r="V1662" s="1" t="s">
        <v>41</v>
      </c>
      <c r="W1662" s="1" t="s">
        <v>42</v>
      </c>
    </row>
    <row r="1663" spans="1:23" x14ac:dyDescent="0.2">
      <c r="A1663" s="2" t="str">
        <f>"573.14544"</f>
        <v>573.14544</v>
      </c>
      <c r="B1663" s="1" t="s">
        <v>5061</v>
      </c>
      <c r="C1663" s="1" t="s">
        <v>3390</v>
      </c>
      <c r="D1663" s="1" t="s">
        <v>3399</v>
      </c>
      <c r="E1663" s="1" t="s">
        <v>40</v>
      </c>
      <c r="F1663" s="1" t="s">
        <v>20</v>
      </c>
      <c r="G1663" s="1" t="s">
        <v>22</v>
      </c>
      <c r="H1663" s="1" t="s">
        <v>22</v>
      </c>
      <c r="I1663" s="1" t="s">
        <v>18510</v>
      </c>
      <c r="J1663" s="1" t="s">
        <v>19</v>
      </c>
      <c r="K1663" s="1" t="s">
        <v>18510</v>
      </c>
      <c r="L1663" s="1" t="s">
        <v>21</v>
      </c>
      <c r="M1663" s="1" t="s">
        <v>22</v>
      </c>
      <c r="N1663" s="1" t="s">
        <v>23</v>
      </c>
      <c r="O1663" s="1" t="s">
        <v>24</v>
      </c>
      <c r="P1663" s="1" t="s">
        <v>26</v>
      </c>
      <c r="Q1663" s="1" t="s">
        <v>26</v>
      </c>
      <c r="R1663" s="1" t="s">
        <v>26</v>
      </c>
      <c r="T1663" s="1" t="s">
        <v>39</v>
      </c>
      <c r="U1663" s="1" t="s">
        <v>24</v>
      </c>
      <c r="V1663" s="1" t="s">
        <v>24</v>
      </c>
      <c r="W1663" s="1" t="s">
        <v>30</v>
      </c>
    </row>
    <row r="1664" spans="1:23" x14ac:dyDescent="0.2">
      <c r="A1664" s="2" t="str">
        <f>"573.14545"</f>
        <v>573.14545</v>
      </c>
      <c r="B1664" s="1" t="s">
        <v>5062</v>
      </c>
      <c r="C1664" s="1" t="s">
        <v>3391</v>
      </c>
      <c r="D1664" s="1" t="s">
        <v>3399</v>
      </c>
      <c r="E1664" s="1" t="s">
        <v>18509</v>
      </c>
      <c r="F1664" s="1" t="s">
        <v>20</v>
      </c>
      <c r="G1664" s="1" t="s">
        <v>22</v>
      </c>
      <c r="H1664" s="1" t="s">
        <v>22</v>
      </c>
      <c r="I1664" s="1" t="s">
        <v>18510</v>
      </c>
      <c r="J1664" s="1" t="s">
        <v>22</v>
      </c>
      <c r="K1664" s="1" t="s">
        <v>22</v>
      </c>
      <c r="L1664" s="1" t="s">
        <v>21</v>
      </c>
      <c r="M1664" s="1" t="s">
        <v>22</v>
      </c>
      <c r="N1664" s="1" t="s">
        <v>23</v>
      </c>
      <c r="O1664" s="1" t="s">
        <v>41</v>
      </c>
      <c r="P1664" s="1" t="s">
        <v>18502</v>
      </c>
      <c r="Q1664" s="1" t="s">
        <v>34</v>
      </c>
      <c r="R1664" s="1" t="s">
        <v>18506</v>
      </c>
      <c r="S1664" s="1" t="s">
        <v>28</v>
      </c>
      <c r="T1664" s="1" t="s">
        <v>29</v>
      </c>
      <c r="U1664" s="1" t="s">
        <v>18506</v>
      </c>
      <c r="V1664" s="1" t="s">
        <v>24</v>
      </c>
      <c r="W1664" s="1" t="s">
        <v>30</v>
      </c>
    </row>
    <row r="1665" spans="1:23" x14ac:dyDescent="0.2">
      <c r="A1665" s="2" t="str">
        <f>"573.14546"</f>
        <v>573.14546</v>
      </c>
      <c r="B1665" s="1" t="s">
        <v>5063</v>
      </c>
      <c r="C1665" s="1" t="s">
        <v>3392</v>
      </c>
      <c r="D1665" s="1" t="s">
        <v>3399</v>
      </c>
      <c r="E1665" s="1" t="s">
        <v>40</v>
      </c>
      <c r="F1665" s="1" t="s">
        <v>20</v>
      </c>
      <c r="G1665" s="1" t="s">
        <v>22</v>
      </c>
      <c r="H1665" s="1" t="s">
        <v>22</v>
      </c>
      <c r="I1665" s="1" t="s">
        <v>18510</v>
      </c>
      <c r="J1665" s="1" t="s">
        <v>19</v>
      </c>
      <c r="K1665" s="1" t="s">
        <v>22</v>
      </c>
      <c r="L1665" s="1" t="s">
        <v>21</v>
      </c>
      <c r="M1665" s="1" t="s">
        <v>22</v>
      </c>
      <c r="N1665" s="1" t="s">
        <v>23</v>
      </c>
      <c r="O1665" s="1" t="s">
        <v>24</v>
      </c>
      <c r="P1665" s="1" t="s">
        <v>26</v>
      </c>
      <c r="Q1665" s="1" t="s">
        <v>26</v>
      </c>
      <c r="R1665" s="1" t="s">
        <v>26</v>
      </c>
      <c r="T1665" s="1" t="s">
        <v>18515</v>
      </c>
      <c r="U1665" s="1" t="s">
        <v>24</v>
      </c>
      <c r="V1665" s="1" t="s">
        <v>24</v>
      </c>
      <c r="W1665" s="1" t="s">
        <v>30</v>
      </c>
    </row>
    <row r="1666" spans="1:23" x14ac:dyDescent="0.2">
      <c r="A1666" s="2" t="str">
        <f>"573.14547"</f>
        <v>573.14547</v>
      </c>
      <c r="B1666" s="1" t="s">
        <v>5064</v>
      </c>
      <c r="C1666" s="1" t="s">
        <v>3393</v>
      </c>
      <c r="D1666" s="1" t="s">
        <v>3399</v>
      </c>
      <c r="E1666" s="1" t="s">
        <v>18509</v>
      </c>
      <c r="F1666" s="1" t="s">
        <v>20</v>
      </c>
      <c r="G1666" s="1" t="s">
        <v>22</v>
      </c>
      <c r="H1666" s="1" t="s">
        <v>22</v>
      </c>
      <c r="I1666" s="1" t="s">
        <v>18510</v>
      </c>
      <c r="J1666" s="1" t="s">
        <v>22</v>
      </c>
      <c r="K1666" s="1" t="s">
        <v>22</v>
      </c>
      <c r="L1666" s="1" t="s">
        <v>21</v>
      </c>
      <c r="M1666" s="1" t="s">
        <v>22</v>
      </c>
      <c r="N1666" s="1" t="s">
        <v>23</v>
      </c>
      <c r="O1666" s="1" t="s">
        <v>41</v>
      </c>
      <c r="P1666" s="1" t="s">
        <v>24</v>
      </c>
      <c r="Q1666" s="1" t="s">
        <v>34</v>
      </c>
      <c r="R1666" s="1" t="s">
        <v>24</v>
      </c>
      <c r="T1666" s="1" t="s">
        <v>29</v>
      </c>
      <c r="U1666" s="1" t="s">
        <v>18506</v>
      </c>
      <c r="V1666" s="1" t="s">
        <v>24</v>
      </c>
      <c r="W1666" s="1" t="s">
        <v>30</v>
      </c>
    </row>
    <row r="1667" spans="1:23" x14ac:dyDescent="0.2">
      <c r="A1667" s="2" t="str">
        <f>"573.14548"</f>
        <v>573.14548</v>
      </c>
      <c r="B1667" s="1" t="s">
        <v>5065</v>
      </c>
      <c r="C1667" s="1" t="s">
        <v>3394</v>
      </c>
      <c r="D1667" s="1" t="s">
        <v>3399</v>
      </c>
      <c r="E1667" s="1" t="s">
        <v>40</v>
      </c>
      <c r="F1667" s="1" t="s">
        <v>20</v>
      </c>
      <c r="G1667" s="1" t="s">
        <v>22</v>
      </c>
      <c r="H1667" s="1" t="s">
        <v>22</v>
      </c>
      <c r="I1667" s="1" t="s">
        <v>22</v>
      </c>
      <c r="J1667" s="1" t="s">
        <v>19</v>
      </c>
      <c r="K1667" s="1" t="s">
        <v>22</v>
      </c>
      <c r="L1667" s="1" t="s">
        <v>21</v>
      </c>
      <c r="M1667" s="1" t="s">
        <v>22</v>
      </c>
      <c r="N1667" s="1" t="s">
        <v>23</v>
      </c>
      <c r="O1667" s="1" t="s">
        <v>24</v>
      </c>
      <c r="P1667" s="1" t="s">
        <v>26</v>
      </c>
      <c r="Q1667" s="1" t="s">
        <v>34</v>
      </c>
      <c r="R1667" s="1" t="s">
        <v>26</v>
      </c>
      <c r="T1667" s="1" t="s">
        <v>29</v>
      </c>
      <c r="U1667" s="1" t="s">
        <v>41</v>
      </c>
      <c r="V1667" s="1" t="s">
        <v>18502</v>
      </c>
      <c r="W1667" s="1" t="s">
        <v>42</v>
      </c>
    </row>
    <row r="1668" spans="1:23" x14ac:dyDescent="0.2">
      <c r="A1668" s="2" t="str">
        <f>"573.14549"</f>
        <v>573.14549</v>
      </c>
      <c r="B1668" s="1" t="s">
        <v>5066</v>
      </c>
      <c r="C1668" s="1" t="s">
        <v>3395</v>
      </c>
      <c r="D1668" s="1" t="s">
        <v>3399</v>
      </c>
      <c r="E1668" s="1" t="s">
        <v>40</v>
      </c>
      <c r="F1668" s="1" t="s">
        <v>20</v>
      </c>
      <c r="G1668" s="1" t="s">
        <v>22</v>
      </c>
      <c r="H1668" s="1" t="s">
        <v>22</v>
      </c>
      <c r="I1668" s="1" t="s">
        <v>18506</v>
      </c>
      <c r="J1668" s="1" t="s">
        <v>22</v>
      </c>
      <c r="K1668" s="1" t="s">
        <v>22</v>
      </c>
      <c r="L1668" s="1" t="s">
        <v>21</v>
      </c>
      <c r="M1668" s="1" t="s">
        <v>22</v>
      </c>
      <c r="N1668" s="1" t="s">
        <v>23</v>
      </c>
      <c r="O1668" s="1" t="s">
        <v>24</v>
      </c>
      <c r="P1668" s="1" t="s">
        <v>24</v>
      </c>
      <c r="Q1668" s="1" t="s">
        <v>34</v>
      </c>
      <c r="R1668" s="1" t="s">
        <v>24</v>
      </c>
      <c r="T1668" s="1" t="s">
        <v>29</v>
      </c>
      <c r="U1668" s="1" t="s">
        <v>18506</v>
      </c>
      <c r="V1668" s="1" t="s">
        <v>41</v>
      </c>
      <c r="W1668" s="1" t="s">
        <v>42</v>
      </c>
    </row>
    <row r="1669" spans="1:23" x14ac:dyDescent="0.2">
      <c r="A1669" s="12" t="str">
        <f>"573.14550"</f>
        <v>573.14550</v>
      </c>
      <c r="B1669" s="6" t="s">
        <v>5067</v>
      </c>
      <c r="C1669" s="6" t="s">
        <v>3396</v>
      </c>
      <c r="D1669" s="6" t="s">
        <v>3399</v>
      </c>
      <c r="E1669" s="6" t="s">
        <v>40</v>
      </c>
      <c r="F1669" s="6" t="s">
        <v>20</v>
      </c>
      <c r="G1669" s="6" t="s">
        <v>22</v>
      </c>
      <c r="H1669" s="6" t="s">
        <v>22</v>
      </c>
      <c r="I1669" s="6" t="s">
        <v>22</v>
      </c>
      <c r="J1669" s="6" t="s">
        <v>19</v>
      </c>
      <c r="K1669" s="6" t="s">
        <v>22</v>
      </c>
      <c r="L1669" s="6" t="s">
        <v>21</v>
      </c>
      <c r="M1669" s="6" t="s">
        <v>22</v>
      </c>
      <c r="N1669" s="6" t="s">
        <v>23</v>
      </c>
      <c r="O1669" s="6" t="s">
        <v>24</v>
      </c>
      <c r="P1669" s="6" t="s">
        <v>26</v>
      </c>
      <c r="Q1669" s="6" t="s">
        <v>26</v>
      </c>
      <c r="R1669" s="6" t="s">
        <v>26</v>
      </c>
      <c r="S1669" s="6" t="s">
        <v>18508</v>
      </c>
      <c r="T1669" s="6" t="s">
        <v>29</v>
      </c>
      <c r="U1669" s="6" t="s">
        <v>24</v>
      </c>
      <c r="V1669" s="6" t="s">
        <v>24</v>
      </c>
      <c r="W1669" s="6" t="s">
        <v>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A0249-65C2-9947-BDC5-51EBFC1F9B3A}">
  <dimension ref="A1:O2002"/>
  <sheetViews>
    <sheetView workbookViewId="0">
      <selection activeCell="E9" sqref="E9"/>
    </sheetView>
  </sheetViews>
  <sheetFormatPr baseColWidth="10" defaultRowHeight="16" x14ac:dyDescent="0.2"/>
  <cols>
    <col min="1" max="1" width="10.83203125" style="1"/>
    <col min="2" max="2" width="17.1640625" style="1" customWidth="1"/>
    <col min="3" max="3" width="28.1640625" customWidth="1"/>
  </cols>
  <sheetData>
    <row r="1" spans="1:15" x14ac:dyDescent="0.2">
      <c r="A1" s="2" t="s">
        <v>34860</v>
      </c>
      <c r="E1" s="9"/>
      <c r="F1" s="9"/>
      <c r="G1" s="9"/>
      <c r="H1" s="9"/>
      <c r="I1" s="9"/>
      <c r="J1" s="9"/>
      <c r="K1" s="9"/>
      <c r="L1" s="9"/>
      <c r="M1" s="9"/>
      <c r="N1" s="9"/>
      <c r="O1" s="9"/>
    </row>
    <row r="2" spans="1:15" x14ac:dyDescent="0.2">
      <c r="A2" s="8" t="s">
        <v>3400</v>
      </c>
      <c r="B2" s="8" t="s">
        <v>5068</v>
      </c>
      <c r="C2" s="9" t="s">
        <v>3397</v>
      </c>
      <c r="D2" s="9" t="s">
        <v>9063</v>
      </c>
      <c r="E2" s="8" t="s">
        <v>18495</v>
      </c>
      <c r="F2" s="8" t="s">
        <v>18496</v>
      </c>
      <c r="G2" s="8" t="s">
        <v>7</v>
      </c>
      <c r="H2" s="8" t="s">
        <v>18497</v>
      </c>
      <c r="I2" s="9" t="s">
        <v>18498</v>
      </c>
      <c r="J2" s="8" t="s">
        <v>5</v>
      </c>
      <c r="K2" s="8" t="s">
        <v>18514</v>
      </c>
      <c r="L2" s="9" t="s">
        <v>18499</v>
      </c>
      <c r="M2" s="8" t="s">
        <v>18500</v>
      </c>
      <c r="N2" s="8" t="s">
        <v>16</v>
      </c>
      <c r="O2" s="8" t="s">
        <v>18501</v>
      </c>
    </row>
    <row r="3" spans="1:15" x14ac:dyDescent="0.2">
      <c r="A3" s="1" t="s">
        <v>7066</v>
      </c>
      <c r="B3" s="1" t="str">
        <f>"SRR1177335"</f>
        <v>SRR1177335</v>
      </c>
      <c r="C3" t="s">
        <v>5069</v>
      </c>
      <c r="D3">
        <v>30333126</v>
      </c>
      <c r="E3" s="1" t="s">
        <v>26</v>
      </c>
      <c r="F3" s="1" t="s">
        <v>26</v>
      </c>
      <c r="G3" s="1" t="s">
        <v>25</v>
      </c>
      <c r="H3" s="1" t="s">
        <v>18502</v>
      </c>
      <c r="J3" s="1" t="s">
        <v>18502</v>
      </c>
      <c r="K3" s="1" t="s">
        <v>22</v>
      </c>
      <c r="M3" s="1" t="s">
        <v>28</v>
      </c>
      <c r="N3" s="1" t="s">
        <v>21</v>
      </c>
      <c r="O3" s="1" t="s">
        <v>18504</v>
      </c>
    </row>
    <row r="4" spans="1:15" x14ac:dyDescent="0.2">
      <c r="A4" s="1" t="s">
        <v>7067</v>
      </c>
      <c r="B4" s="1" t="str">
        <f>"SRR1177356"</f>
        <v>SRR1177356</v>
      </c>
      <c r="C4" t="s">
        <v>5070</v>
      </c>
      <c r="D4">
        <v>30333126</v>
      </c>
      <c r="E4" s="1" t="s">
        <v>18505</v>
      </c>
      <c r="F4" s="1" t="s">
        <v>26</v>
      </c>
      <c r="G4" s="1" t="s">
        <v>25</v>
      </c>
      <c r="H4" s="1" t="s">
        <v>18502</v>
      </c>
      <c r="J4" s="1" t="s">
        <v>18506</v>
      </c>
      <c r="K4" s="1" t="s">
        <v>18504</v>
      </c>
      <c r="N4" s="1" t="s">
        <v>21</v>
      </c>
      <c r="O4" s="1" t="s">
        <v>18507</v>
      </c>
    </row>
    <row r="5" spans="1:15" x14ac:dyDescent="0.2">
      <c r="A5" s="1" t="s">
        <v>7068</v>
      </c>
      <c r="B5" s="1" t="str">
        <f>"SRR1177360"</f>
        <v>SRR1177360</v>
      </c>
      <c r="C5" t="s">
        <v>5071</v>
      </c>
      <c r="D5">
        <v>30333126</v>
      </c>
      <c r="E5" s="1" t="s">
        <v>26</v>
      </c>
      <c r="F5" s="1" t="s">
        <v>26</v>
      </c>
      <c r="G5" s="1" t="s">
        <v>25</v>
      </c>
      <c r="H5" s="1" t="s">
        <v>18506</v>
      </c>
      <c r="J5" s="1" t="s">
        <v>18505</v>
      </c>
      <c r="K5" s="1" t="s">
        <v>18504</v>
      </c>
      <c r="N5" s="1" t="s">
        <v>19</v>
      </c>
      <c r="O5" s="1" t="s">
        <v>18504</v>
      </c>
    </row>
    <row r="6" spans="1:15" x14ac:dyDescent="0.2">
      <c r="A6" s="1" t="s">
        <v>7069</v>
      </c>
      <c r="B6" s="1" t="str">
        <f>"SRR1177369"</f>
        <v>SRR1177369</v>
      </c>
      <c r="C6" t="s">
        <v>5072</v>
      </c>
      <c r="D6">
        <v>30333126</v>
      </c>
      <c r="E6" s="1" t="s">
        <v>26</v>
      </c>
      <c r="F6" s="1" t="s">
        <v>26</v>
      </c>
      <c r="G6" s="1" t="s">
        <v>25</v>
      </c>
      <c r="H6" s="1" t="s">
        <v>18506</v>
      </c>
      <c r="J6" s="1" t="s">
        <v>18505</v>
      </c>
      <c r="K6" s="1" t="s">
        <v>18504</v>
      </c>
      <c r="M6" s="1" t="s">
        <v>18508</v>
      </c>
      <c r="N6" s="1" t="s">
        <v>21</v>
      </c>
      <c r="O6" s="1" t="s">
        <v>18504</v>
      </c>
    </row>
    <row r="7" spans="1:15" x14ac:dyDescent="0.2">
      <c r="A7" s="1" t="s">
        <v>7070</v>
      </c>
      <c r="B7" s="1" t="str">
        <f>"SRR1181521"</f>
        <v>SRR1181521</v>
      </c>
      <c r="C7" t="s">
        <v>5073</v>
      </c>
      <c r="D7">
        <v>30333126</v>
      </c>
      <c r="E7" s="1" t="s">
        <v>26</v>
      </c>
      <c r="F7" s="1" t="s">
        <v>26</v>
      </c>
      <c r="G7" s="1" t="s">
        <v>25</v>
      </c>
      <c r="H7" s="1" t="s">
        <v>18502</v>
      </c>
      <c r="J7" s="1" t="s">
        <v>18505</v>
      </c>
      <c r="K7" s="1" t="s">
        <v>25</v>
      </c>
      <c r="M7" s="1" t="s">
        <v>28</v>
      </c>
      <c r="N7" s="1" t="s">
        <v>21</v>
      </c>
      <c r="O7" s="1" t="s">
        <v>18504</v>
      </c>
    </row>
    <row r="8" spans="1:15" x14ac:dyDescent="0.2">
      <c r="A8" s="1" t="s">
        <v>7071</v>
      </c>
      <c r="B8" s="1" t="str">
        <f>"SRR1181529"</f>
        <v>SRR1181529</v>
      </c>
      <c r="C8" t="s">
        <v>5074</v>
      </c>
      <c r="D8">
        <v>30333126</v>
      </c>
      <c r="E8" s="1" t="s">
        <v>18505</v>
      </c>
      <c r="F8" s="1" t="s">
        <v>18505</v>
      </c>
      <c r="G8" s="1" t="s">
        <v>25</v>
      </c>
      <c r="H8" s="1" t="s">
        <v>18502</v>
      </c>
      <c r="J8" s="1" t="s">
        <v>18506</v>
      </c>
      <c r="K8" s="1" t="s">
        <v>25</v>
      </c>
      <c r="M8" s="1" t="s">
        <v>28</v>
      </c>
      <c r="N8" s="1" t="s">
        <v>21</v>
      </c>
      <c r="O8" s="1" t="s">
        <v>18507</v>
      </c>
    </row>
    <row r="9" spans="1:15" x14ac:dyDescent="0.2">
      <c r="A9" s="1" t="s">
        <v>7072</v>
      </c>
      <c r="B9" s="1" t="str">
        <f>"SRR1181532"</f>
        <v>SRR1181532</v>
      </c>
      <c r="C9" t="s">
        <v>5075</v>
      </c>
      <c r="D9">
        <v>30333126</v>
      </c>
      <c r="E9" s="1" t="s">
        <v>26</v>
      </c>
      <c r="F9" s="1" t="s">
        <v>26</v>
      </c>
      <c r="G9" s="1" t="s">
        <v>25</v>
      </c>
      <c r="H9" s="1" t="s">
        <v>18506</v>
      </c>
      <c r="J9" s="1" t="s">
        <v>18505</v>
      </c>
      <c r="K9" s="1" t="s">
        <v>25</v>
      </c>
      <c r="N9" s="1" t="s">
        <v>21</v>
      </c>
      <c r="O9" s="1" t="s">
        <v>18504</v>
      </c>
    </row>
    <row r="10" spans="1:15" x14ac:dyDescent="0.2">
      <c r="A10" s="1" t="s">
        <v>7073</v>
      </c>
      <c r="B10" s="1" t="str">
        <f>"SRR1181559"</f>
        <v>SRR1181559</v>
      </c>
      <c r="C10" t="s">
        <v>5076</v>
      </c>
      <c r="D10">
        <v>30333126</v>
      </c>
      <c r="E10" s="1" t="s">
        <v>26</v>
      </c>
      <c r="F10" s="1" t="s">
        <v>26</v>
      </c>
      <c r="G10" s="1" t="s">
        <v>25</v>
      </c>
      <c r="H10" s="1" t="s">
        <v>18506</v>
      </c>
      <c r="J10" s="1" t="s">
        <v>18505</v>
      </c>
      <c r="K10" s="1" t="s">
        <v>25</v>
      </c>
      <c r="N10" s="1" t="s">
        <v>19</v>
      </c>
      <c r="O10" s="1" t="s">
        <v>18504</v>
      </c>
    </row>
    <row r="11" spans="1:15" x14ac:dyDescent="0.2">
      <c r="A11" s="1" t="s">
        <v>7074</v>
      </c>
      <c r="B11" s="1" t="str">
        <f>"SRR1181560"</f>
        <v>SRR1181560</v>
      </c>
      <c r="C11" t="s">
        <v>5077</v>
      </c>
      <c r="D11">
        <v>30333126</v>
      </c>
      <c r="E11" s="1" t="s">
        <v>26</v>
      </c>
      <c r="F11" s="1" t="s">
        <v>26</v>
      </c>
      <c r="G11" s="1" t="s">
        <v>25</v>
      </c>
      <c r="H11" s="1" t="s">
        <v>18506</v>
      </c>
      <c r="J11" s="1" t="s">
        <v>18505</v>
      </c>
      <c r="K11" s="1" t="s">
        <v>18504</v>
      </c>
      <c r="N11" s="1" t="s">
        <v>19</v>
      </c>
      <c r="O11" s="1" t="s">
        <v>18504</v>
      </c>
    </row>
    <row r="12" spans="1:15" x14ac:dyDescent="0.2">
      <c r="A12" s="1" t="s">
        <v>7075</v>
      </c>
      <c r="B12" s="1" t="str">
        <f>"SRR1185781"</f>
        <v>SRR1185781</v>
      </c>
      <c r="C12" t="s">
        <v>5078</v>
      </c>
      <c r="D12">
        <v>30333126</v>
      </c>
      <c r="E12" s="1" t="s">
        <v>26</v>
      </c>
      <c r="F12" s="1" t="s">
        <v>26</v>
      </c>
      <c r="G12" s="1" t="s">
        <v>25</v>
      </c>
      <c r="H12" s="1" t="s">
        <v>18502</v>
      </c>
      <c r="J12" s="1" t="s">
        <v>18506</v>
      </c>
      <c r="K12" s="1" t="s">
        <v>25</v>
      </c>
      <c r="N12" s="1" t="s">
        <v>21</v>
      </c>
      <c r="O12" s="1" t="s">
        <v>18507</v>
      </c>
    </row>
    <row r="13" spans="1:15" x14ac:dyDescent="0.2">
      <c r="A13" s="1" t="s">
        <v>7076</v>
      </c>
      <c r="B13" s="1" t="str">
        <f>"SRR1185792"</f>
        <v>SRR1185792</v>
      </c>
      <c r="C13" t="s">
        <v>5079</v>
      </c>
      <c r="D13">
        <v>30333126</v>
      </c>
      <c r="E13" s="1" t="s">
        <v>26</v>
      </c>
      <c r="F13" s="1" t="s">
        <v>26</v>
      </c>
      <c r="G13" s="1" t="s">
        <v>25</v>
      </c>
      <c r="H13" s="1" t="s">
        <v>18502</v>
      </c>
      <c r="J13" s="1" t="s">
        <v>18506</v>
      </c>
      <c r="K13" s="1" t="s">
        <v>25</v>
      </c>
      <c r="N13" s="1" t="s">
        <v>19</v>
      </c>
      <c r="O13" s="1" t="s">
        <v>18507</v>
      </c>
    </row>
    <row r="14" spans="1:15" x14ac:dyDescent="0.2">
      <c r="A14" s="1" t="s">
        <v>7077</v>
      </c>
      <c r="B14" s="1" t="str">
        <f>"SRR1195625"</f>
        <v>SRR1195625</v>
      </c>
      <c r="C14" t="s">
        <v>5080</v>
      </c>
      <c r="D14">
        <v>30333126</v>
      </c>
      <c r="E14" s="1" t="s">
        <v>26</v>
      </c>
      <c r="F14" s="1" t="s">
        <v>26</v>
      </c>
      <c r="G14" s="1" t="s">
        <v>25</v>
      </c>
      <c r="H14" s="1" t="s">
        <v>18506</v>
      </c>
      <c r="J14" s="1" t="s">
        <v>18506</v>
      </c>
      <c r="K14" s="1" t="s">
        <v>25</v>
      </c>
      <c r="N14" s="1" t="s">
        <v>19</v>
      </c>
      <c r="O14" s="1" t="s">
        <v>18504</v>
      </c>
    </row>
    <row r="15" spans="1:15" x14ac:dyDescent="0.2">
      <c r="A15" s="1" t="s">
        <v>7078</v>
      </c>
      <c r="B15" s="1" t="str">
        <f>"SRR1195631"</f>
        <v>SRR1195631</v>
      </c>
      <c r="C15" t="s">
        <v>5081</v>
      </c>
      <c r="D15">
        <v>30333126</v>
      </c>
      <c r="E15" s="1" t="s">
        <v>21</v>
      </c>
      <c r="F15" s="1" t="s">
        <v>18509</v>
      </c>
      <c r="G15" s="1" t="s">
        <v>18506</v>
      </c>
      <c r="H15" s="1" t="s">
        <v>18502</v>
      </c>
      <c r="J15" s="1" t="s">
        <v>22</v>
      </c>
      <c r="K15" s="1" t="s">
        <v>18504</v>
      </c>
      <c r="M15" s="1" t="s">
        <v>28</v>
      </c>
      <c r="N15" s="1" t="s">
        <v>21</v>
      </c>
      <c r="O15" s="1" t="s">
        <v>18502</v>
      </c>
    </row>
    <row r="16" spans="1:15" x14ac:dyDescent="0.2">
      <c r="A16" s="1" t="s">
        <v>7079</v>
      </c>
      <c r="B16" s="1" t="str">
        <f>"SRR1195643"</f>
        <v>SRR1195643</v>
      </c>
      <c r="C16" t="s">
        <v>5082</v>
      </c>
      <c r="D16">
        <v>30333126</v>
      </c>
      <c r="E16" s="1" t="s">
        <v>26</v>
      </c>
      <c r="F16" s="1" t="s">
        <v>26</v>
      </c>
      <c r="G16" s="1" t="s">
        <v>25</v>
      </c>
      <c r="H16" s="1" t="s">
        <v>18502</v>
      </c>
      <c r="J16" s="1" t="s">
        <v>18506</v>
      </c>
      <c r="K16" s="1" t="s">
        <v>18504</v>
      </c>
      <c r="N16" s="1" t="s">
        <v>19</v>
      </c>
      <c r="O16" s="1" t="s">
        <v>18507</v>
      </c>
    </row>
    <row r="17" spans="1:15" x14ac:dyDescent="0.2">
      <c r="A17" s="1" t="s">
        <v>7080</v>
      </c>
      <c r="B17" s="1" t="str">
        <f>"SRR1195649"</f>
        <v>SRR1195649</v>
      </c>
      <c r="C17" t="s">
        <v>5083</v>
      </c>
      <c r="D17">
        <v>30333126</v>
      </c>
      <c r="E17" s="1" t="s">
        <v>26</v>
      </c>
      <c r="F17" s="1" t="s">
        <v>26</v>
      </c>
      <c r="G17" s="1" t="s">
        <v>25</v>
      </c>
      <c r="H17" s="1" t="s">
        <v>18506</v>
      </c>
      <c r="J17" s="1" t="s">
        <v>18505</v>
      </c>
      <c r="K17" s="1" t="s">
        <v>25</v>
      </c>
      <c r="M17" s="1" t="s">
        <v>18508</v>
      </c>
      <c r="N17" s="1" t="s">
        <v>18509</v>
      </c>
      <c r="O17" s="1" t="s">
        <v>18504</v>
      </c>
    </row>
    <row r="18" spans="1:15" x14ac:dyDescent="0.2">
      <c r="A18" s="1" t="s">
        <v>7081</v>
      </c>
      <c r="B18" s="1" t="str">
        <f>"SRR1195663"</f>
        <v>SRR1195663</v>
      </c>
      <c r="C18" t="s">
        <v>5084</v>
      </c>
      <c r="D18">
        <v>30333126</v>
      </c>
      <c r="E18" s="1" t="s">
        <v>26</v>
      </c>
      <c r="F18" s="1" t="s">
        <v>26</v>
      </c>
      <c r="G18" s="1" t="s">
        <v>25</v>
      </c>
      <c r="H18" s="1" t="s">
        <v>18506</v>
      </c>
      <c r="J18" s="1" t="s">
        <v>18505</v>
      </c>
      <c r="K18" s="1" t="s">
        <v>18504</v>
      </c>
      <c r="N18" s="1" t="s">
        <v>19</v>
      </c>
      <c r="O18" s="1" t="s">
        <v>18504</v>
      </c>
    </row>
    <row r="19" spans="1:15" x14ac:dyDescent="0.2">
      <c r="A19" s="1" t="s">
        <v>7082</v>
      </c>
      <c r="B19" s="1" t="str">
        <f>"SRR1195666"</f>
        <v>SRR1195666</v>
      </c>
      <c r="C19" t="s">
        <v>5085</v>
      </c>
      <c r="D19">
        <v>30333126</v>
      </c>
      <c r="E19" s="1" t="s">
        <v>26</v>
      </c>
      <c r="F19" s="1" t="s">
        <v>26</v>
      </c>
      <c r="G19" s="1" t="s">
        <v>25</v>
      </c>
      <c r="H19" s="1" t="s">
        <v>18506</v>
      </c>
      <c r="J19" s="1" t="s">
        <v>18505</v>
      </c>
      <c r="K19" s="1" t="s">
        <v>25</v>
      </c>
      <c r="M19" s="1" t="s">
        <v>28</v>
      </c>
      <c r="N19" s="1" t="s">
        <v>21</v>
      </c>
      <c r="O19" s="1" t="s">
        <v>18504</v>
      </c>
    </row>
    <row r="20" spans="1:15" x14ac:dyDescent="0.2">
      <c r="A20" s="1" t="s">
        <v>7083</v>
      </c>
      <c r="B20" s="1" t="str">
        <f>"SRR1198931"</f>
        <v>SRR1198931</v>
      </c>
      <c r="C20" t="s">
        <v>5086</v>
      </c>
      <c r="D20">
        <v>30333126</v>
      </c>
      <c r="E20" s="1" t="s">
        <v>21</v>
      </c>
      <c r="F20" s="1" t="s">
        <v>21</v>
      </c>
      <c r="G20" s="1" t="s">
        <v>18510</v>
      </c>
      <c r="H20" s="1" t="s">
        <v>18502</v>
      </c>
      <c r="J20" s="1" t="s">
        <v>22</v>
      </c>
      <c r="K20" s="1" t="s">
        <v>25</v>
      </c>
      <c r="N20" s="1" t="s">
        <v>19</v>
      </c>
      <c r="O20" s="1" t="s">
        <v>24</v>
      </c>
    </row>
    <row r="21" spans="1:15" x14ac:dyDescent="0.2">
      <c r="A21" s="1" t="s">
        <v>7084</v>
      </c>
      <c r="B21" s="1" t="str">
        <f>"SRR1198961"</f>
        <v>SRR1198961</v>
      </c>
      <c r="C21" t="s">
        <v>5087</v>
      </c>
      <c r="D21">
        <v>30333126</v>
      </c>
      <c r="E21" s="1" t="s">
        <v>26</v>
      </c>
      <c r="F21" s="1" t="s">
        <v>26</v>
      </c>
      <c r="G21" s="1" t="s">
        <v>25</v>
      </c>
      <c r="H21" s="1" t="s">
        <v>18506</v>
      </c>
      <c r="J21" s="1" t="s">
        <v>18505</v>
      </c>
      <c r="K21" s="1" t="s">
        <v>25</v>
      </c>
      <c r="N21" s="1" t="s">
        <v>19</v>
      </c>
      <c r="O21" s="1" t="s">
        <v>18504</v>
      </c>
    </row>
    <row r="22" spans="1:15" x14ac:dyDescent="0.2">
      <c r="A22" s="1" t="s">
        <v>7085</v>
      </c>
      <c r="B22" s="1" t="str">
        <f>"SRR1198962"</f>
        <v>SRR1198962</v>
      </c>
      <c r="C22" t="s">
        <v>5088</v>
      </c>
      <c r="D22">
        <v>30333126</v>
      </c>
      <c r="E22" s="1" t="s">
        <v>21</v>
      </c>
      <c r="F22" s="1" t="s">
        <v>21</v>
      </c>
      <c r="G22" s="1" t="s">
        <v>18502</v>
      </c>
      <c r="H22" s="1" t="s">
        <v>18502</v>
      </c>
      <c r="J22" s="1" t="s">
        <v>22</v>
      </c>
      <c r="K22" s="1" t="s">
        <v>22</v>
      </c>
      <c r="M22" s="1" t="s">
        <v>28</v>
      </c>
      <c r="N22" s="1" t="s">
        <v>21</v>
      </c>
      <c r="O22" s="1" t="s">
        <v>24</v>
      </c>
    </row>
    <row r="23" spans="1:15" x14ac:dyDescent="0.2">
      <c r="A23" s="1" t="s">
        <v>7086</v>
      </c>
      <c r="B23" s="1" t="str">
        <f>"SRR1198972"</f>
        <v>SRR1198972</v>
      </c>
      <c r="C23" t="s">
        <v>5089</v>
      </c>
      <c r="D23">
        <v>30333126</v>
      </c>
      <c r="E23" s="1" t="s">
        <v>21</v>
      </c>
      <c r="F23" s="1" t="s">
        <v>21</v>
      </c>
      <c r="G23" s="1" t="s">
        <v>18502</v>
      </c>
      <c r="H23" s="1" t="s">
        <v>18506</v>
      </c>
      <c r="J23" s="1" t="s">
        <v>22</v>
      </c>
      <c r="K23" s="1" t="s">
        <v>18504</v>
      </c>
      <c r="N23" s="1" t="s">
        <v>19</v>
      </c>
      <c r="O23" s="1" t="s">
        <v>24</v>
      </c>
    </row>
    <row r="24" spans="1:15" x14ac:dyDescent="0.2">
      <c r="A24" s="1" t="s">
        <v>7087</v>
      </c>
      <c r="B24" s="1" t="str">
        <f>"SRR1200747"</f>
        <v>SRR1200747</v>
      </c>
      <c r="C24" t="s">
        <v>5090</v>
      </c>
      <c r="D24">
        <v>30333126</v>
      </c>
      <c r="E24" s="1" t="s">
        <v>18505</v>
      </c>
      <c r="F24" s="1" t="s">
        <v>26</v>
      </c>
      <c r="G24" s="1" t="s">
        <v>25</v>
      </c>
      <c r="H24" s="1" t="s">
        <v>18506</v>
      </c>
      <c r="J24" s="1" t="s">
        <v>18505</v>
      </c>
      <c r="K24" s="1" t="s">
        <v>18504</v>
      </c>
      <c r="N24" s="1" t="s">
        <v>19</v>
      </c>
      <c r="O24" s="1" t="s">
        <v>18504</v>
      </c>
    </row>
    <row r="25" spans="1:15" x14ac:dyDescent="0.2">
      <c r="A25" s="1" t="s">
        <v>7088</v>
      </c>
      <c r="B25" s="1" t="str">
        <f>"SRR1200749"</f>
        <v>SRR1200749</v>
      </c>
      <c r="C25" t="s">
        <v>5091</v>
      </c>
      <c r="D25">
        <v>30333126</v>
      </c>
      <c r="E25" s="1" t="s">
        <v>26</v>
      </c>
      <c r="F25" s="1" t="s">
        <v>26</v>
      </c>
      <c r="G25" s="1" t="s">
        <v>25</v>
      </c>
      <c r="H25" s="1" t="s">
        <v>18502</v>
      </c>
      <c r="J25" s="1" t="s">
        <v>18505</v>
      </c>
      <c r="K25" s="1" t="s">
        <v>18507</v>
      </c>
      <c r="N25" s="1" t="s">
        <v>19</v>
      </c>
      <c r="O25" s="1" t="s">
        <v>18507</v>
      </c>
    </row>
    <row r="26" spans="1:15" x14ac:dyDescent="0.2">
      <c r="A26" s="1" t="s">
        <v>7089</v>
      </c>
      <c r="B26" s="1" t="str">
        <f>"SRR1200759"</f>
        <v>SRR1200759</v>
      </c>
      <c r="C26" t="s">
        <v>5092</v>
      </c>
      <c r="D26">
        <v>30333126</v>
      </c>
      <c r="E26" s="1" t="s">
        <v>18505</v>
      </c>
      <c r="F26" s="1" t="s">
        <v>26</v>
      </c>
      <c r="G26" s="1" t="s">
        <v>25</v>
      </c>
      <c r="H26" s="1" t="s">
        <v>18502</v>
      </c>
      <c r="J26" s="1" t="s">
        <v>18505</v>
      </c>
      <c r="K26" s="1" t="s">
        <v>22</v>
      </c>
      <c r="M26" s="1" t="s">
        <v>28</v>
      </c>
      <c r="N26" s="1" t="s">
        <v>21</v>
      </c>
      <c r="O26" s="1" t="s">
        <v>18504</v>
      </c>
    </row>
    <row r="27" spans="1:15" x14ac:dyDescent="0.2">
      <c r="A27" s="1" t="s">
        <v>7090</v>
      </c>
      <c r="B27" s="1" t="str">
        <f>"SRR1200761"</f>
        <v>SRR1200761</v>
      </c>
      <c r="C27" t="s">
        <v>5093</v>
      </c>
      <c r="D27">
        <v>30333126</v>
      </c>
      <c r="E27" s="1" t="s">
        <v>18506</v>
      </c>
      <c r="F27" s="1" t="s">
        <v>18506</v>
      </c>
      <c r="G27" s="1" t="s">
        <v>25</v>
      </c>
      <c r="H27" s="1" t="s">
        <v>18502</v>
      </c>
      <c r="J27" s="1" t="s">
        <v>18506</v>
      </c>
      <c r="K27" s="1" t="s">
        <v>18504</v>
      </c>
      <c r="N27" s="1" t="s">
        <v>21</v>
      </c>
      <c r="O27" s="1" t="s">
        <v>18507</v>
      </c>
    </row>
    <row r="28" spans="1:15" x14ac:dyDescent="0.2">
      <c r="A28" s="1" t="s">
        <v>7091</v>
      </c>
      <c r="B28" s="1" t="str">
        <f>"SRR1200762"</f>
        <v>SRR1200762</v>
      </c>
      <c r="C28" t="s">
        <v>5094</v>
      </c>
      <c r="D28">
        <v>30333126</v>
      </c>
      <c r="E28" s="1" t="s">
        <v>18505</v>
      </c>
      <c r="F28" s="1" t="s">
        <v>18505</v>
      </c>
      <c r="G28" s="1" t="s">
        <v>25</v>
      </c>
      <c r="H28" s="1" t="s">
        <v>18502</v>
      </c>
      <c r="J28" s="1" t="s">
        <v>18502</v>
      </c>
      <c r="K28" s="1" t="s">
        <v>18504</v>
      </c>
      <c r="N28" s="1" t="s">
        <v>21</v>
      </c>
      <c r="O28" s="1" t="s">
        <v>18507</v>
      </c>
    </row>
    <row r="29" spans="1:15" x14ac:dyDescent="0.2">
      <c r="A29" s="1" t="s">
        <v>7092</v>
      </c>
      <c r="B29" s="1" t="str">
        <f>"SRR1200765"</f>
        <v>SRR1200765</v>
      </c>
      <c r="C29" t="s">
        <v>5095</v>
      </c>
      <c r="D29">
        <v>30333126</v>
      </c>
      <c r="E29" s="1" t="s">
        <v>18505</v>
      </c>
      <c r="F29" s="1" t="s">
        <v>26</v>
      </c>
      <c r="G29" s="1" t="s">
        <v>25</v>
      </c>
      <c r="H29" s="1" t="s">
        <v>18502</v>
      </c>
      <c r="J29" s="1" t="s">
        <v>18505</v>
      </c>
      <c r="K29" s="1" t="s">
        <v>18504</v>
      </c>
      <c r="N29" s="1" t="s">
        <v>19</v>
      </c>
      <c r="O29" s="1" t="s">
        <v>18504</v>
      </c>
    </row>
    <row r="30" spans="1:15" x14ac:dyDescent="0.2">
      <c r="A30" s="1" t="s">
        <v>7093</v>
      </c>
      <c r="B30" s="1" t="str">
        <f>"SRR1200766"</f>
        <v>SRR1200766</v>
      </c>
      <c r="C30" t="s">
        <v>5096</v>
      </c>
      <c r="D30">
        <v>30333126</v>
      </c>
      <c r="E30" s="1" t="s">
        <v>18505</v>
      </c>
      <c r="F30" s="1" t="s">
        <v>18505</v>
      </c>
      <c r="G30" s="1" t="s">
        <v>25</v>
      </c>
      <c r="H30" s="1" t="s">
        <v>18506</v>
      </c>
      <c r="J30" s="1" t="s">
        <v>18505</v>
      </c>
      <c r="K30" s="1" t="s">
        <v>18504</v>
      </c>
      <c r="M30" s="1" t="s">
        <v>18508</v>
      </c>
      <c r="N30" s="1" t="s">
        <v>21</v>
      </c>
      <c r="O30" s="1" t="s">
        <v>18507</v>
      </c>
    </row>
    <row r="31" spans="1:15" x14ac:dyDescent="0.2">
      <c r="A31" s="1" t="s">
        <v>7094</v>
      </c>
      <c r="B31" s="1" t="str">
        <f>"SRR1200767"</f>
        <v>SRR1200767</v>
      </c>
      <c r="C31" t="s">
        <v>5097</v>
      </c>
      <c r="D31">
        <v>30333126</v>
      </c>
      <c r="E31" s="1" t="s">
        <v>18505</v>
      </c>
      <c r="F31" s="1" t="s">
        <v>18505</v>
      </c>
      <c r="G31" s="1" t="s">
        <v>25</v>
      </c>
      <c r="H31" s="1" t="s">
        <v>18502</v>
      </c>
      <c r="J31" s="1" t="s">
        <v>18502</v>
      </c>
      <c r="K31" s="1" t="s">
        <v>25</v>
      </c>
      <c r="N31" s="1" t="s">
        <v>19</v>
      </c>
      <c r="O31" s="1" t="s">
        <v>18507</v>
      </c>
    </row>
    <row r="32" spans="1:15" x14ac:dyDescent="0.2">
      <c r="A32" s="1" t="s">
        <v>7095</v>
      </c>
      <c r="B32" s="1" t="str">
        <f>"SRR1202983"</f>
        <v>SRR1202983</v>
      </c>
      <c r="C32" t="s">
        <v>5098</v>
      </c>
      <c r="D32">
        <v>30333126</v>
      </c>
      <c r="E32" s="1" t="s">
        <v>18505</v>
      </c>
      <c r="F32" s="1" t="s">
        <v>26</v>
      </c>
      <c r="G32" s="1" t="s">
        <v>25</v>
      </c>
      <c r="H32" s="1" t="s">
        <v>18502</v>
      </c>
      <c r="J32" s="1" t="s">
        <v>18505</v>
      </c>
      <c r="K32" s="1" t="s">
        <v>25</v>
      </c>
      <c r="N32" s="1" t="s">
        <v>19</v>
      </c>
      <c r="O32" s="1" t="s">
        <v>18507</v>
      </c>
    </row>
    <row r="33" spans="1:15" x14ac:dyDescent="0.2">
      <c r="A33" s="1" t="s">
        <v>7096</v>
      </c>
      <c r="B33" s="1" t="str">
        <f>"SRR1202996"</f>
        <v>SRR1202996</v>
      </c>
      <c r="C33" t="s">
        <v>5099</v>
      </c>
      <c r="D33">
        <v>30333126</v>
      </c>
      <c r="E33" s="1" t="s">
        <v>21</v>
      </c>
      <c r="F33" s="1" t="s">
        <v>18502</v>
      </c>
      <c r="G33" s="1" t="s">
        <v>25</v>
      </c>
      <c r="H33" s="1" t="s">
        <v>18502</v>
      </c>
      <c r="J33" s="1" t="s">
        <v>18505</v>
      </c>
      <c r="K33" s="1" t="s">
        <v>18504</v>
      </c>
      <c r="N33" s="1" t="s">
        <v>19</v>
      </c>
      <c r="O33" s="1" t="s">
        <v>18504</v>
      </c>
    </row>
    <row r="34" spans="1:15" x14ac:dyDescent="0.2">
      <c r="A34" s="1" t="s">
        <v>7097</v>
      </c>
      <c r="B34" s="1" t="str">
        <f>"SRR1203013"</f>
        <v>SRR1203013</v>
      </c>
      <c r="C34" t="s">
        <v>5100</v>
      </c>
      <c r="D34">
        <v>30333126</v>
      </c>
      <c r="E34" s="1" t="s">
        <v>18505</v>
      </c>
      <c r="F34" s="1" t="s">
        <v>26</v>
      </c>
      <c r="G34" s="1" t="s">
        <v>25</v>
      </c>
      <c r="H34" s="1" t="s">
        <v>18502</v>
      </c>
      <c r="J34" s="1" t="s">
        <v>18505</v>
      </c>
      <c r="K34" s="1" t="s">
        <v>18504</v>
      </c>
      <c r="M34" s="1" t="s">
        <v>28</v>
      </c>
      <c r="N34" s="1" t="s">
        <v>21</v>
      </c>
      <c r="O34" s="1" t="s">
        <v>18504</v>
      </c>
    </row>
    <row r="35" spans="1:15" x14ac:dyDescent="0.2">
      <c r="A35" s="1" t="s">
        <v>7098</v>
      </c>
      <c r="B35" s="1" t="str">
        <f>"SRR1203017"</f>
        <v>SRR1203017</v>
      </c>
      <c r="C35" t="s">
        <v>5101</v>
      </c>
      <c r="D35">
        <v>30333126</v>
      </c>
      <c r="E35" s="1" t="s">
        <v>18505</v>
      </c>
      <c r="F35" s="1" t="s">
        <v>26</v>
      </c>
      <c r="G35" s="1" t="s">
        <v>25</v>
      </c>
      <c r="H35" s="1" t="s">
        <v>18506</v>
      </c>
      <c r="J35" s="1" t="s">
        <v>18505</v>
      </c>
      <c r="K35" s="1" t="s">
        <v>18504</v>
      </c>
      <c r="N35" s="1" t="s">
        <v>19</v>
      </c>
      <c r="O35" s="1" t="s">
        <v>18504</v>
      </c>
    </row>
    <row r="36" spans="1:15" x14ac:dyDescent="0.2">
      <c r="A36" s="1" t="s">
        <v>7099</v>
      </c>
      <c r="B36" s="1" t="str">
        <f>"SRR1203018"</f>
        <v>SRR1203018</v>
      </c>
      <c r="C36" t="s">
        <v>5102</v>
      </c>
      <c r="D36">
        <v>30333126</v>
      </c>
      <c r="E36" s="1" t="s">
        <v>26</v>
      </c>
      <c r="F36" s="1" t="s">
        <v>26</v>
      </c>
      <c r="G36" s="1" t="s">
        <v>25</v>
      </c>
      <c r="H36" s="1" t="s">
        <v>18506</v>
      </c>
      <c r="J36" s="1" t="s">
        <v>18506</v>
      </c>
      <c r="K36" s="1" t="s">
        <v>18504</v>
      </c>
      <c r="N36" s="1" t="s">
        <v>19</v>
      </c>
      <c r="O36" s="1" t="s">
        <v>18507</v>
      </c>
    </row>
    <row r="37" spans="1:15" x14ac:dyDescent="0.2">
      <c r="A37" s="1" t="s">
        <v>7100</v>
      </c>
      <c r="B37" s="1" t="str">
        <f>"SRR1203028"</f>
        <v>SRR1203028</v>
      </c>
      <c r="C37" t="s">
        <v>5103</v>
      </c>
      <c r="D37">
        <v>30333126</v>
      </c>
      <c r="E37" s="1" t="s">
        <v>21</v>
      </c>
      <c r="F37" s="1" t="s">
        <v>18509</v>
      </c>
      <c r="G37" s="1" t="s">
        <v>25</v>
      </c>
      <c r="H37" s="1" t="s">
        <v>18510</v>
      </c>
      <c r="J37" s="1" t="s">
        <v>18510</v>
      </c>
      <c r="K37" s="1" t="s">
        <v>18502</v>
      </c>
      <c r="M37" s="1" t="s">
        <v>18508</v>
      </c>
      <c r="N37" s="1" t="s">
        <v>21</v>
      </c>
      <c r="O37" s="1" t="s">
        <v>18505</v>
      </c>
    </row>
    <row r="38" spans="1:15" x14ac:dyDescent="0.2">
      <c r="A38" s="1" t="s">
        <v>7101</v>
      </c>
      <c r="B38" s="1" t="str">
        <f>"SRR1203044"</f>
        <v>SRR1203044</v>
      </c>
      <c r="C38" t="s">
        <v>5104</v>
      </c>
      <c r="D38">
        <v>30333126</v>
      </c>
      <c r="E38" s="1" t="s">
        <v>18506</v>
      </c>
      <c r="F38" s="1" t="s">
        <v>18505</v>
      </c>
      <c r="G38" s="1" t="s">
        <v>25</v>
      </c>
      <c r="H38" s="1" t="s">
        <v>18510</v>
      </c>
      <c r="J38" s="1" t="s">
        <v>18502</v>
      </c>
      <c r="K38" s="1" t="s">
        <v>18504</v>
      </c>
      <c r="N38" s="1" t="s">
        <v>19</v>
      </c>
      <c r="O38" s="1" t="s">
        <v>18507</v>
      </c>
    </row>
    <row r="39" spans="1:15" x14ac:dyDescent="0.2">
      <c r="A39" s="1" t="s">
        <v>7102</v>
      </c>
      <c r="B39" s="1" t="str">
        <f>"SRR1220702"</f>
        <v>SRR1220702</v>
      </c>
      <c r="C39" t="s">
        <v>5105</v>
      </c>
      <c r="D39">
        <v>30333126</v>
      </c>
      <c r="E39" s="1" t="s">
        <v>18505</v>
      </c>
      <c r="F39" s="1" t="s">
        <v>26</v>
      </c>
      <c r="G39" s="1" t="s">
        <v>25</v>
      </c>
      <c r="H39" s="1" t="s">
        <v>18506</v>
      </c>
      <c r="J39" s="1" t="s">
        <v>18506</v>
      </c>
      <c r="K39" s="1" t="s">
        <v>18504</v>
      </c>
      <c r="M39" s="1" t="s">
        <v>18508</v>
      </c>
      <c r="N39" s="1" t="s">
        <v>21</v>
      </c>
      <c r="O39" s="1" t="s">
        <v>18504</v>
      </c>
    </row>
    <row r="40" spans="1:15" x14ac:dyDescent="0.2">
      <c r="A40" s="1" t="s">
        <v>7103</v>
      </c>
      <c r="B40" s="1" t="str">
        <f>"SRR1220745"</f>
        <v>SRR1220745</v>
      </c>
      <c r="C40" t="s">
        <v>5106</v>
      </c>
      <c r="D40">
        <v>30333126</v>
      </c>
      <c r="E40" s="1" t="s">
        <v>26</v>
      </c>
      <c r="F40" s="1" t="s">
        <v>26</v>
      </c>
      <c r="G40" s="1" t="s">
        <v>25</v>
      </c>
      <c r="H40" s="1" t="s">
        <v>18502</v>
      </c>
      <c r="J40" s="1" t="s">
        <v>18505</v>
      </c>
      <c r="K40" s="1" t="s">
        <v>22</v>
      </c>
      <c r="M40" s="1" t="s">
        <v>28</v>
      </c>
      <c r="N40" s="1" t="s">
        <v>19</v>
      </c>
      <c r="O40" s="1" t="s">
        <v>18504</v>
      </c>
    </row>
    <row r="41" spans="1:15" x14ac:dyDescent="0.2">
      <c r="A41" s="1" t="s">
        <v>7104</v>
      </c>
      <c r="B41" s="1" t="str">
        <f>"SRR1220766"</f>
        <v>SRR1220766</v>
      </c>
      <c r="C41" t="s">
        <v>5107</v>
      </c>
      <c r="D41">
        <v>30333126</v>
      </c>
      <c r="E41" s="1" t="s">
        <v>18505</v>
      </c>
      <c r="F41" s="1" t="s">
        <v>26</v>
      </c>
      <c r="G41" s="1" t="s">
        <v>25</v>
      </c>
      <c r="H41" s="1" t="s">
        <v>18506</v>
      </c>
      <c r="J41" s="1" t="s">
        <v>18505</v>
      </c>
      <c r="K41" s="1" t="s">
        <v>25</v>
      </c>
      <c r="N41" s="1" t="s">
        <v>19</v>
      </c>
      <c r="O41" s="1" t="s">
        <v>18507</v>
      </c>
    </row>
    <row r="42" spans="1:15" x14ac:dyDescent="0.2">
      <c r="A42" s="1" t="s">
        <v>7105</v>
      </c>
      <c r="B42" s="1" t="str">
        <f>"SRR1220770"</f>
        <v>SRR1220770</v>
      </c>
      <c r="C42" t="s">
        <v>5108</v>
      </c>
      <c r="D42">
        <v>30333126</v>
      </c>
      <c r="E42" s="1" t="s">
        <v>18505</v>
      </c>
      <c r="F42" s="1" t="s">
        <v>26</v>
      </c>
      <c r="G42" s="1" t="s">
        <v>25</v>
      </c>
      <c r="H42" s="1" t="s">
        <v>18502</v>
      </c>
      <c r="J42" s="1" t="s">
        <v>18506</v>
      </c>
      <c r="K42" s="1" t="s">
        <v>25</v>
      </c>
      <c r="N42" s="1" t="s">
        <v>19</v>
      </c>
      <c r="O42" s="1" t="s">
        <v>18507</v>
      </c>
    </row>
    <row r="43" spans="1:15" x14ac:dyDescent="0.2">
      <c r="A43" s="1" t="s">
        <v>7106</v>
      </c>
      <c r="B43" s="1" t="str">
        <f>"SRR1220800"</f>
        <v>SRR1220800</v>
      </c>
      <c r="C43" t="s">
        <v>5109</v>
      </c>
      <c r="D43">
        <v>30333126</v>
      </c>
      <c r="E43" s="1" t="s">
        <v>18505</v>
      </c>
      <c r="F43" s="1" t="s">
        <v>26</v>
      </c>
      <c r="G43" s="1" t="s">
        <v>25</v>
      </c>
      <c r="H43" s="1" t="s">
        <v>18506</v>
      </c>
      <c r="J43" s="1" t="s">
        <v>18505</v>
      </c>
      <c r="K43" s="1" t="s">
        <v>25</v>
      </c>
      <c r="N43" s="1" t="s">
        <v>19</v>
      </c>
      <c r="O43" s="1" t="s">
        <v>18504</v>
      </c>
    </row>
    <row r="44" spans="1:15" x14ac:dyDescent="0.2">
      <c r="A44" s="1" t="s">
        <v>7107</v>
      </c>
      <c r="B44" s="1" t="str">
        <f>"SRR1257274"</f>
        <v>SRR1257274</v>
      </c>
      <c r="C44" t="s">
        <v>5110</v>
      </c>
      <c r="D44">
        <v>30333126</v>
      </c>
      <c r="E44" s="1" t="s">
        <v>21</v>
      </c>
      <c r="F44" s="1" t="s">
        <v>21</v>
      </c>
      <c r="G44" s="1" t="s">
        <v>18502</v>
      </c>
      <c r="H44" s="1" t="s">
        <v>18502</v>
      </c>
      <c r="J44" s="1" t="s">
        <v>22</v>
      </c>
      <c r="K44" s="1" t="s">
        <v>18507</v>
      </c>
      <c r="N44" s="1" t="s">
        <v>19</v>
      </c>
      <c r="O44" s="1" t="s">
        <v>24</v>
      </c>
    </row>
    <row r="45" spans="1:15" x14ac:dyDescent="0.2">
      <c r="A45" s="1" t="s">
        <v>7108</v>
      </c>
      <c r="B45" s="1" t="str">
        <f>"SRR1257280"</f>
        <v>SRR1257280</v>
      </c>
      <c r="C45" t="s">
        <v>5111</v>
      </c>
      <c r="D45">
        <v>30333126</v>
      </c>
      <c r="E45" s="1" t="s">
        <v>18505</v>
      </c>
      <c r="F45" s="1" t="s">
        <v>26</v>
      </c>
      <c r="G45" s="1" t="s">
        <v>25</v>
      </c>
      <c r="H45" s="1" t="s">
        <v>18502</v>
      </c>
      <c r="J45" s="1" t="s">
        <v>18506</v>
      </c>
      <c r="K45" s="1" t="s">
        <v>18504</v>
      </c>
      <c r="N45" s="1" t="s">
        <v>19</v>
      </c>
      <c r="O45" s="1" t="s">
        <v>18507</v>
      </c>
    </row>
    <row r="46" spans="1:15" x14ac:dyDescent="0.2">
      <c r="A46" s="1" t="s">
        <v>7109</v>
      </c>
      <c r="B46" s="1" t="str">
        <f>"SRR1257300"</f>
        <v>SRR1257300</v>
      </c>
      <c r="C46" t="s">
        <v>5112</v>
      </c>
      <c r="D46">
        <v>30333126</v>
      </c>
      <c r="E46" s="1" t="s">
        <v>21</v>
      </c>
      <c r="F46" s="1" t="s">
        <v>21</v>
      </c>
      <c r="G46" s="1" t="s">
        <v>18510</v>
      </c>
      <c r="H46" s="1" t="s">
        <v>21</v>
      </c>
      <c r="J46" s="1" t="s">
        <v>22</v>
      </c>
      <c r="K46" s="1" t="s">
        <v>18504</v>
      </c>
      <c r="M46" s="1" t="s">
        <v>28</v>
      </c>
      <c r="N46" s="1" t="s">
        <v>21</v>
      </c>
      <c r="O46" s="1" t="s">
        <v>24</v>
      </c>
    </row>
    <row r="47" spans="1:15" x14ac:dyDescent="0.2">
      <c r="A47" s="1" t="s">
        <v>7110</v>
      </c>
      <c r="B47" s="1" t="str">
        <f>"SRR1272524"</f>
        <v>SRR1272524</v>
      </c>
      <c r="C47" t="s">
        <v>5113</v>
      </c>
      <c r="D47">
        <v>30333126</v>
      </c>
      <c r="E47" s="1" t="s">
        <v>21</v>
      </c>
      <c r="F47" s="1" t="s">
        <v>21</v>
      </c>
      <c r="G47" s="1" t="s">
        <v>18509</v>
      </c>
      <c r="H47" s="1" t="s">
        <v>18502</v>
      </c>
      <c r="J47" s="1" t="s">
        <v>22</v>
      </c>
      <c r="K47" s="1" t="s">
        <v>25</v>
      </c>
      <c r="N47" s="1" t="s">
        <v>19</v>
      </c>
      <c r="O47" s="1" t="s">
        <v>24</v>
      </c>
    </row>
    <row r="48" spans="1:15" x14ac:dyDescent="0.2">
      <c r="A48" s="1" t="s">
        <v>7111</v>
      </c>
      <c r="B48" s="1" t="str">
        <f>"SRR1272862"</f>
        <v>SRR1272862</v>
      </c>
      <c r="C48" t="s">
        <v>5114</v>
      </c>
      <c r="D48">
        <v>30333126</v>
      </c>
      <c r="E48" s="1" t="s">
        <v>26</v>
      </c>
      <c r="F48" s="1" t="s">
        <v>26</v>
      </c>
      <c r="G48" s="1" t="s">
        <v>25</v>
      </c>
      <c r="H48" s="1" t="s">
        <v>18502</v>
      </c>
      <c r="J48" s="1" t="s">
        <v>18505</v>
      </c>
      <c r="K48" s="1" t="s">
        <v>25</v>
      </c>
      <c r="N48" s="1" t="s">
        <v>21</v>
      </c>
      <c r="O48" s="1" t="s">
        <v>18504</v>
      </c>
    </row>
    <row r="49" spans="1:15" x14ac:dyDescent="0.2">
      <c r="A49" s="1" t="s">
        <v>7112</v>
      </c>
      <c r="B49" s="1" t="str">
        <f>"SRR1272872"</f>
        <v>SRR1272872</v>
      </c>
      <c r="C49" t="s">
        <v>5115</v>
      </c>
      <c r="D49">
        <v>30333126</v>
      </c>
      <c r="E49" s="1" t="s">
        <v>21</v>
      </c>
      <c r="F49" s="1" t="s">
        <v>21</v>
      </c>
      <c r="G49" s="1" t="s">
        <v>18509</v>
      </c>
      <c r="H49" s="1" t="s">
        <v>18502</v>
      </c>
      <c r="J49" s="1" t="s">
        <v>22</v>
      </c>
      <c r="K49" s="1" t="s">
        <v>18504</v>
      </c>
      <c r="N49" s="1" t="s">
        <v>19</v>
      </c>
      <c r="O49" s="1" t="s">
        <v>24</v>
      </c>
    </row>
    <row r="50" spans="1:15" x14ac:dyDescent="0.2">
      <c r="A50" s="1" t="s">
        <v>7113</v>
      </c>
      <c r="B50" s="1" t="str">
        <f>"SRR1272895"</f>
        <v>SRR1272895</v>
      </c>
      <c r="C50" t="s">
        <v>5116</v>
      </c>
      <c r="D50">
        <v>30333126</v>
      </c>
      <c r="E50" s="1" t="s">
        <v>18505</v>
      </c>
      <c r="F50" s="1" t="s">
        <v>26</v>
      </c>
      <c r="G50" s="1" t="s">
        <v>25</v>
      </c>
      <c r="H50" s="1" t="s">
        <v>18502</v>
      </c>
      <c r="J50" s="1" t="s">
        <v>18506</v>
      </c>
      <c r="K50" s="1" t="s">
        <v>18510</v>
      </c>
      <c r="M50" s="1" t="s">
        <v>28</v>
      </c>
      <c r="N50" s="1" t="s">
        <v>21</v>
      </c>
      <c r="O50" s="1" t="s">
        <v>18507</v>
      </c>
    </row>
    <row r="51" spans="1:15" x14ac:dyDescent="0.2">
      <c r="A51" s="1" t="s">
        <v>7114</v>
      </c>
      <c r="B51" s="1" t="str">
        <f>"SRR1292273"</f>
        <v>SRR1292273</v>
      </c>
      <c r="C51" t="s">
        <v>5117</v>
      </c>
      <c r="D51">
        <v>30333126</v>
      </c>
      <c r="E51" s="1" t="s">
        <v>21</v>
      </c>
      <c r="F51" s="1" t="s">
        <v>21</v>
      </c>
      <c r="G51" s="1" t="s">
        <v>18509</v>
      </c>
      <c r="H51" s="1" t="s">
        <v>21</v>
      </c>
      <c r="I51" s="1" t="s">
        <v>54</v>
      </c>
      <c r="J51" s="1" t="s">
        <v>21</v>
      </c>
      <c r="K51" s="1" t="s">
        <v>18504</v>
      </c>
      <c r="M51" s="1" t="s">
        <v>28</v>
      </c>
      <c r="N51" s="1" t="s">
        <v>21</v>
      </c>
      <c r="O51" s="1" t="s">
        <v>24</v>
      </c>
    </row>
    <row r="52" spans="1:15" x14ac:dyDescent="0.2">
      <c r="A52" s="1" t="s">
        <v>7115</v>
      </c>
      <c r="B52" s="1" t="str">
        <f>"SRR1292319"</f>
        <v>SRR1292319</v>
      </c>
      <c r="C52" t="s">
        <v>5118</v>
      </c>
      <c r="D52">
        <v>30333126</v>
      </c>
      <c r="E52" s="1" t="s">
        <v>21</v>
      </c>
      <c r="F52" s="1" t="s">
        <v>21</v>
      </c>
      <c r="G52" s="1" t="s">
        <v>18510</v>
      </c>
      <c r="H52" s="1" t="s">
        <v>18502</v>
      </c>
      <c r="I52" s="1" t="s">
        <v>18508</v>
      </c>
      <c r="J52" s="1" t="s">
        <v>18509</v>
      </c>
      <c r="K52" s="1" t="s">
        <v>18504</v>
      </c>
      <c r="M52" s="1" t="s">
        <v>28</v>
      </c>
      <c r="N52" s="1" t="s">
        <v>21</v>
      </c>
      <c r="O52" s="1" t="s">
        <v>24</v>
      </c>
    </row>
    <row r="53" spans="1:15" x14ac:dyDescent="0.2">
      <c r="A53" s="1" t="s">
        <v>7116</v>
      </c>
      <c r="B53" s="1" t="str">
        <f>"SRR1299219"</f>
        <v>SRR1299219</v>
      </c>
      <c r="C53" t="s">
        <v>5119</v>
      </c>
      <c r="D53">
        <v>30333126</v>
      </c>
      <c r="E53" s="1" t="s">
        <v>26</v>
      </c>
      <c r="F53" s="1" t="s">
        <v>26</v>
      </c>
      <c r="G53" s="1" t="s">
        <v>25</v>
      </c>
      <c r="H53" s="1" t="s">
        <v>18502</v>
      </c>
      <c r="J53" s="1" t="s">
        <v>18505</v>
      </c>
      <c r="K53" s="1" t="s">
        <v>18504</v>
      </c>
      <c r="N53" s="1" t="s">
        <v>19</v>
      </c>
      <c r="O53" s="1" t="s">
        <v>18507</v>
      </c>
    </row>
    <row r="54" spans="1:15" x14ac:dyDescent="0.2">
      <c r="A54" s="1" t="s">
        <v>7117</v>
      </c>
      <c r="B54" s="1" t="str">
        <f>"SRR1299285"</f>
        <v>SRR1299285</v>
      </c>
      <c r="C54" t="s">
        <v>5120</v>
      </c>
      <c r="D54">
        <v>30333126</v>
      </c>
      <c r="E54" s="1" t="s">
        <v>21</v>
      </c>
      <c r="F54" s="1" t="s">
        <v>18502</v>
      </c>
      <c r="G54" s="1" t="s">
        <v>25</v>
      </c>
      <c r="H54" s="1" t="s">
        <v>18502</v>
      </c>
      <c r="I54" s="1" t="s">
        <v>54</v>
      </c>
      <c r="J54" s="1" t="s">
        <v>18506</v>
      </c>
      <c r="K54" s="1" t="s">
        <v>25</v>
      </c>
      <c r="M54" s="1" t="s">
        <v>18508</v>
      </c>
      <c r="N54" s="1" t="s">
        <v>21</v>
      </c>
      <c r="O54" s="1" t="s">
        <v>18507</v>
      </c>
    </row>
    <row r="55" spans="1:15" x14ac:dyDescent="0.2">
      <c r="A55" s="1" t="s">
        <v>7118</v>
      </c>
      <c r="B55" s="1" t="str">
        <f>"SRR1299286"</f>
        <v>SRR1299286</v>
      </c>
      <c r="C55" t="s">
        <v>5121</v>
      </c>
      <c r="D55">
        <v>30333126</v>
      </c>
      <c r="E55" s="1" t="s">
        <v>26</v>
      </c>
      <c r="F55" s="1" t="s">
        <v>26</v>
      </c>
      <c r="G55" s="1" t="s">
        <v>25</v>
      </c>
      <c r="H55" s="1" t="s">
        <v>18502</v>
      </c>
      <c r="J55" s="1" t="s">
        <v>18505</v>
      </c>
      <c r="K55" s="1" t="s">
        <v>25</v>
      </c>
      <c r="N55" s="1" t="s">
        <v>19</v>
      </c>
      <c r="O55" s="1" t="s">
        <v>18504</v>
      </c>
    </row>
    <row r="56" spans="1:15" x14ac:dyDescent="0.2">
      <c r="A56" s="1" t="s">
        <v>7119</v>
      </c>
      <c r="B56" s="1" t="str">
        <f>"SRR1299292"</f>
        <v>SRR1299292</v>
      </c>
      <c r="C56" t="s">
        <v>5122</v>
      </c>
      <c r="D56">
        <v>30333126</v>
      </c>
      <c r="E56" s="1" t="s">
        <v>26</v>
      </c>
      <c r="F56" s="1" t="s">
        <v>26</v>
      </c>
      <c r="G56" s="1" t="s">
        <v>25</v>
      </c>
      <c r="H56" s="1" t="s">
        <v>18502</v>
      </c>
      <c r="J56" s="1" t="s">
        <v>18506</v>
      </c>
      <c r="K56" s="1" t="s">
        <v>25</v>
      </c>
      <c r="N56" s="1" t="s">
        <v>19</v>
      </c>
      <c r="O56" s="1" t="s">
        <v>18507</v>
      </c>
    </row>
    <row r="57" spans="1:15" x14ac:dyDescent="0.2">
      <c r="A57" s="1" t="s">
        <v>7120</v>
      </c>
      <c r="B57" s="1" t="str">
        <f>"SRR1299301"</f>
        <v>SRR1299301</v>
      </c>
      <c r="C57" t="s">
        <v>5123</v>
      </c>
      <c r="D57">
        <v>30333126</v>
      </c>
      <c r="E57" s="1" t="s">
        <v>21</v>
      </c>
      <c r="F57" s="1" t="s">
        <v>21</v>
      </c>
      <c r="G57" s="1" t="s">
        <v>18510</v>
      </c>
      <c r="H57" s="1" t="s">
        <v>18502</v>
      </c>
      <c r="I57" s="1" t="s">
        <v>54</v>
      </c>
      <c r="J57" s="1" t="s">
        <v>21</v>
      </c>
      <c r="K57" s="1" t="s">
        <v>22</v>
      </c>
      <c r="M57" s="1" t="s">
        <v>28</v>
      </c>
      <c r="N57" s="1" t="s">
        <v>21</v>
      </c>
      <c r="O57" s="1" t="s">
        <v>24</v>
      </c>
    </row>
    <row r="58" spans="1:15" x14ac:dyDescent="0.2">
      <c r="A58" s="1" t="s">
        <v>7121</v>
      </c>
      <c r="B58" s="1" t="str">
        <f>"SRR1299361"</f>
        <v>SRR1299361</v>
      </c>
      <c r="C58" t="s">
        <v>5124</v>
      </c>
      <c r="D58">
        <v>30333126</v>
      </c>
      <c r="E58" s="1" t="s">
        <v>21</v>
      </c>
      <c r="F58" s="1" t="s">
        <v>21</v>
      </c>
      <c r="G58" s="1" t="s">
        <v>18509</v>
      </c>
      <c r="H58" s="1" t="s">
        <v>18502</v>
      </c>
      <c r="I58" s="1" t="s">
        <v>54</v>
      </c>
      <c r="J58" s="1" t="s">
        <v>21</v>
      </c>
      <c r="K58" s="1" t="s">
        <v>25</v>
      </c>
      <c r="N58" s="1" t="s">
        <v>21</v>
      </c>
      <c r="O58" s="1" t="s">
        <v>24</v>
      </c>
    </row>
    <row r="59" spans="1:15" x14ac:dyDescent="0.2">
      <c r="A59" s="1" t="s">
        <v>7122</v>
      </c>
      <c r="B59" s="1" t="str">
        <f>"SRR1299367"</f>
        <v>SRR1299367</v>
      </c>
      <c r="C59" t="s">
        <v>5125</v>
      </c>
      <c r="D59">
        <v>30333126</v>
      </c>
      <c r="E59" s="1" t="s">
        <v>26</v>
      </c>
      <c r="F59" s="1" t="s">
        <v>26</v>
      </c>
      <c r="G59" s="1" t="s">
        <v>25</v>
      </c>
      <c r="H59" s="1" t="s">
        <v>18502</v>
      </c>
      <c r="I59" s="1" t="s">
        <v>18508</v>
      </c>
      <c r="J59" s="1" t="s">
        <v>18505</v>
      </c>
      <c r="K59" s="1" t="s">
        <v>25</v>
      </c>
      <c r="N59" s="1" t="s">
        <v>19</v>
      </c>
      <c r="O59" s="1" t="s">
        <v>18504</v>
      </c>
    </row>
    <row r="60" spans="1:15" x14ac:dyDescent="0.2">
      <c r="A60" s="1" t="s">
        <v>7123</v>
      </c>
      <c r="B60" s="1" t="str">
        <f>"SRR1299398"</f>
        <v>SRR1299398</v>
      </c>
      <c r="C60" t="s">
        <v>5126</v>
      </c>
      <c r="D60">
        <v>30333126</v>
      </c>
      <c r="E60" s="1" t="s">
        <v>21</v>
      </c>
      <c r="F60" s="1" t="s">
        <v>21</v>
      </c>
      <c r="G60" s="1" t="s">
        <v>18510</v>
      </c>
      <c r="H60" s="1" t="s">
        <v>18502</v>
      </c>
      <c r="I60" s="1" t="s">
        <v>54</v>
      </c>
      <c r="J60" s="1" t="s">
        <v>21</v>
      </c>
      <c r="K60" s="1" t="s">
        <v>18504</v>
      </c>
      <c r="N60" s="1" t="s">
        <v>21</v>
      </c>
      <c r="O60" s="1" t="s">
        <v>24</v>
      </c>
    </row>
    <row r="61" spans="1:15" x14ac:dyDescent="0.2">
      <c r="A61" s="1" t="s">
        <v>7124</v>
      </c>
      <c r="B61" s="1" t="str">
        <f>"SRR1299430"</f>
        <v>SRR1299430</v>
      </c>
      <c r="C61" t="s">
        <v>5127</v>
      </c>
      <c r="D61">
        <v>30333126</v>
      </c>
      <c r="E61" s="1" t="s">
        <v>26</v>
      </c>
      <c r="F61" s="1" t="s">
        <v>26</v>
      </c>
      <c r="G61" s="1" t="s">
        <v>25</v>
      </c>
      <c r="H61" s="1" t="s">
        <v>18502</v>
      </c>
      <c r="J61" s="1" t="s">
        <v>18505</v>
      </c>
      <c r="K61" s="1" t="s">
        <v>25</v>
      </c>
      <c r="N61" s="1" t="s">
        <v>19</v>
      </c>
      <c r="O61" s="1" t="s">
        <v>18504</v>
      </c>
    </row>
    <row r="62" spans="1:15" x14ac:dyDescent="0.2">
      <c r="A62" s="1" t="s">
        <v>7125</v>
      </c>
      <c r="B62" s="1" t="str">
        <f>"SRR1299431"</f>
        <v>SRR1299431</v>
      </c>
      <c r="C62" t="s">
        <v>5128</v>
      </c>
      <c r="D62">
        <v>30333126</v>
      </c>
      <c r="E62" s="1" t="s">
        <v>18505</v>
      </c>
      <c r="F62" s="1" t="s">
        <v>18505</v>
      </c>
      <c r="G62" s="1" t="s">
        <v>25</v>
      </c>
      <c r="H62" s="1" t="s">
        <v>18506</v>
      </c>
      <c r="J62" s="1" t="s">
        <v>18502</v>
      </c>
      <c r="K62" s="1" t="s">
        <v>18504</v>
      </c>
      <c r="M62" s="1" t="s">
        <v>28</v>
      </c>
      <c r="N62" s="1" t="s">
        <v>21</v>
      </c>
      <c r="O62" s="1" t="s">
        <v>18507</v>
      </c>
    </row>
    <row r="63" spans="1:15" x14ac:dyDescent="0.2">
      <c r="A63" s="1" t="s">
        <v>7126</v>
      </c>
      <c r="B63" s="1" t="str">
        <f>"SRR1300555"</f>
        <v>SRR1300555</v>
      </c>
      <c r="C63" t="s">
        <v>5129</v>
      </c>
      <c r="D63">
        <v>30333126</v>
      </c>
      <c r="E63" s="1" t="s">
        <v>26</v>
      </c>
      <c r="F63" s="1" t="s">
        <v>26</v>
      </c>
      <c r="G63" s="1" t="s">
        <v>25</v>
      </c>
      <c r="H63" s="1" t="s">
        <v>18502</v>
      </c>
      <c r="J63" s="1" t="s">
        <v>18505</v>
      </c>
      <c r="K63" s="1" t="s">
        <v>25</v>
      </c>
      <c r="N63" s="1" t="s">
        <v>19</v>
      </c>
      <c r="O63" s="1" t="s">
        <v>18504</v>
      </c>
    </row>
    <row r="64" spans="1:15" x14ac:dyDescent="0.2">
      <c r="A64" s="1" t="s">
        <v>7127</v>
      </c>
      <c r="B64" s="1" t="str">
        <f>"SRR1300605"</f>
        <v>SRR1300605</v>
      </c>
      <c r="C64" t="s">
        <v>5130</v>
      </c>
      <c r="D64">
        <v>30333126</v>
      </c>
      <c r="E64" s="1" t="s">
        <v>26</v>
      </c>
      <c r="F64" s="1" t="s">
        <v>26</v>
      </c>
      <c r="G64" s="1" t="s">
        <v>25</v>
      </c>
      <c r="H64" s="1" t="s">
        <v>18502</v>
      </c>
      <c r="I64" s="1" t="s">
        <v>18508</v>
      </c>
      <c r="J64" s="1" t="s">
        <v>18505</v>
      </c>
      <c r="K64" s="1" t="s">
        <v>18504</v>
      </c>
      <c r="N64" s="1" t="s">
        <v>21</v>
      </c>
      <c r="O64" s="1" t="s">
        <v>18504</v>
      </c>
    </row>
    <row r="65" spans="1:15" x14ac:dyDescent="0.2">
      <c r="A65" s="1" t="s">
        <v>7128</v>
      </c>
      <c r="B65" s="1" t="str">
        <f>"SRR1300612"</f>
        <v>SRR1300612</v>
      </c>
      <c r="C65" t="s">
        <v>5131</v>
      </c>
      <c r="D65">
        <v>30333126</v>
      </c>
      <c r="E65" s="1" t="s">
        <v>18505</v>
      </c>
      <c r="F65" s="1" t="s">
        <v>18505</v>
      </c>
      <c r="G65" s="1" t="s">
        <v>25</v>
      </c>
      <c r="H65" s="1" t="s">
        <v>18502</v>
      </c>
      <c r="I65" s="1" t="s">
        <v>18509</v>
      </c>
      <c r="J65" s="1" t="s">
        <v>18505</v>
      </c>
      <c r="K65" s="1" t="s">
        <v>25</v>
      </c>
      <c r="M65" s="1" t="s">
        <v>28</v>
      </c>
      <c r="N65" s="1" t="s">
        <v>19</v>
      </c>
      <c r="O65" s="1" t="s">
        <v>18504</v>
      </c>
    </row>
    <row r="66" spans="1:15" x14ac:dyDescent="0.2">
      <c r="A66" s="1" t="s">
        <v>7129</v>
      </c>
      <c r="B66" s="1" t="str">
        <f>"SRR1300670"</f>
        <v>SRR1300670</v>
      </c>
      <c r="C66" t="s">
        <v>5132</v>
      </c>
      <c r="D66">
        <v>30333126</v>
      </c>
      <c r="E66" s="1" t="s">
        <v>26</v>
      </c>
      <c r="F66" s="1" t="s">
        <v>26</v>
      </c>
      <c r="G66" s="1" t="s">
        <v>25</v>
      </c>
      <c r="H66" s="1" t="s">
        <v>18502</v>
      </c>
      <c r="I66" s="1" t="s">
        <v>18508</v>
      </c>
      <c r="J66" s="1" t="s">
        <v>18506</v>
      </c>
      <c r="K66" s="1" t="s">
        <v>18504</v>
      </c>
      <c r="N66" s="1" t="s">
        <v>21</v>
      </c>
      <c r="O66" s="1" t="s">
        <v>18504</v>
      </c>
    </row>
    <row r="67" spans="1:15" x14ac:dyDescent="0.2">
      <c r="A67" s="1" t="s">
        <v>7130</v>
      </c>
      <c r="B67" s="1" t="str">
        <f>"SRR1300728"</f>
        <v>SRR1300728</v>
      </c>
      <c r="C67" t="s">
        <v>5133</v>
      </c>
      <c r="D67">
        <v>30333126</v>
      </c>
      <c r="E67" s="1" t="s">
        <v>18505</v>
      </c>
      <c r="F67" s="1" t="s">
        <v>26</v>
      </c>
      <c r="G67" s="1" t="s">
        <v>25</v>
      </c>
      <c r="H67" s="1" t="s">
        <v>18506</v>
      </c>
      <c r="J67" s="1" t="s">
        <v>18505</v>
      </c>
      <c r="K67" s="1" t="s">
        <v>18504</v>
      </c>
      <c r="N67" s="1" t="s">
        <v>19</v>
      </c>
      <c r="O67" s="1" t="s">
        <v>18507</v>
      </c>
    </row>
    <row r="68" spans="1:15" x14ac:dyDescent="0.2">
      <c r="A68" s="1" t="s">
        <v>7131</v>
      </c>
      <c r="B68" s="1" t="str">
        <f>"SRR1300733"</f>
        <v>SRR1300733</v>
      </c>
      <c r="C68" t="s">
        <v>5134</v>
      </c>
      <c r="D68">
        <v>30333126</v>
      </c>
      <c r="E68" s="1" t="s">
        <v>26</v>
      </c>
      <c r="F68" s="1" t="s">
        <v>26</v>
      </c>
      <c r="G68" s="1" t="s">
        <v>25</v>
      </c>
      <c r="H68" s="1" t="s">
        <v>18502</v>
      </c>
      <c r="J68" s="1" t="s">
        <v>18506</v>
      </c>
      <c r="K68" s="1" t="s">
        <v>18504</v>
      </c>
      <c r="N68" s="1" t="s">
        <v>19</v>
      </c>
      <c r="O68" s="1" t="s">
        <v>18507</v>
      </c>
    </row>
    <row r="69" spans="1:15" x14ac:dyDescent="0.2">
      <c r="A69" s="1" t="s">
        <v>7132</v>
      </c>
      <c r="B69" s="1" t="str">
        <f>"SRR1334376"</f>
        <v>SRR1334376</v>
      </c>
      <c r="C69" t="s">
        <v>5135</v>
      </c>
      <c r="D69">
        <v>30333126</v>
      </c>
      <c r="E69" s="1" t="s">
        <v>26</v>
      </c>
      <c r="F69" s="1" t="s">
        <v>26</v>
      </c>
      <c r="G69" s="1" t="s">
        <v>25</v>
      </c>
      <c r="H69" s="1" t="s">
        <v>18506</v>
      </c>
      <c r="I69" s="1" t="s">
        <v>18508</v>
      </c>
      <c r="J69" s="1" t="s">
        <v>18507</v>
      </c>
      <c r="K69" s="1" t="s">
        <v>18502</v>
      </c>
      <c r="N69" s="1" t="s">
        <v>19</v>
      </c>
      <c r="O69" s="1" t="s">
        <v>18504</v>
      </c>
    </row>
    <row r="70" spans="1:15" x14ac:dyDescent="0.2">
      <c r="A70" s="1" t="s">
        <v>7133</v>
      </c>
      <c r="B70" s="1" t="str">
        <f>"SRR1334378"</f>
        <v>SRR1334378</v>
      </c>
      <c r="C70" t="s">
        <v>5136</v>
      </c>
      <c r="D70">
        <v>30333126</v>
      </c>
      <c r="E70" s="1" t="s">
        <v>26</v>
      </c>
      <c r="F70" s="1" t="s">
        <v>26</v>
      </c>
      <c r="G70" s="1" t="s">
        <v>25</v>
      </c>
      <c r="H70" s="1" t="s">
        <v>18502</v>
      </c>
      <c r="I70" s="1" t="s">
        <v>18508</v>
      </c>
      <c r="J70" s="1" t="s">
        <v>18505</v>
      </c>
      <c r="K70" s="1" t="s">
        <v>18504</v>
      </c>
      <c r="N70" s="1" t="s">
        <v>19</v>
      </c>
      <c r="O70" s="1" t="s">
        <v>18504</v>
      </c>
    </row>
    <row r="71" spans="1:15" x14ac:dyDescent="0.2">
      <c r="A71" s="1" t="s">
        <v>7134</v>
      </c>
      <c r="B71" s="1" t="str">
        <f>"SRR1334639"</f>
        <v>SRR1334639</v>
      </c>
      <c r="C71" t="s">
        <v>5137</v>
      </c>
      <c r="D71">
        <v>30333126</v>
      </c>
      <c r="E71" s="1" t="s">
        <v>18505</v>
      </c>
      <c r="F71" s="1" t="s">
        <v>26</v>
      </c>
      <c r="G71" s="1" t="s">
        <v>25</v>
      </c>
      <c r="H71" s="1" t="s">
        <v>18502</v>
      </c>
      <c r="I71" s="1" t="s">
        <v>54</v>
      </c>
      <c r="J71" s="1" t="s">
        <v>18505</v>
      </c>
      <c r="K71" s="1" t="s">
        <v>22</v>
      </c>
      <c r="M71" s="1" t="s">
        <v>28</v>
      </c>
      <c r="N71" s="1" t="s">
        <v>19</v>
      </c>
      <c r="O71" s="1" t="s">
        <v>18504</v>
      </c>
    </row>
    <row r="72" spans="1:15" x14ac:dyDescent="0.2">
      <c r="A72" s="1" t="s">
        <v>7135</v>
      </c>
      <c r="B72" s="1" t="str">
        <f>"SRR1363286"</f>
        <v>SRR1363286</v>
      </c>
      <c r="C72" t="s">
        <v>5138</v>
      </c>
      <c r="D72">
        <v>30333126</v>
      </c>
      <c r="E72" s="1" t="s">
        <v>26</v>
      </c>
      <c r="F72" s="1" t="s">
        <v>26</v>
      </c>
      <c r="G72" s="1" t="s">
        <v>25</v>
      </c>
      <c r="H72" s="1" t="s">
        <v>18502</v>
      </c>
      <c r="J72" s="1" t="s">
        <v>18506</v>
      </c>
      <c r="K72" s="1" t="s">
        <v>25</v>
      </c>
      <c r="N72" s="1" t="s">
        <v>19</v>
      </c>
      <c r="O72" s="1" t="s">
        <v>18507</v>
      </c>
    </row>
    <row r="73" spans="1:15" x14ac:dyDescent="0.2">
      <c r="A73" s="1" t="s">
        <v>7136</v>
      </c>
      <c r="B73" s="1" t="str">
        <f>"SRR1363287"</f>
        <v>SRR1363287</v>
      </c>
      <c r="C73" t="s">
        <v>5139</v>
      </c>
      <c r="D73">
        <v>30333126</v>
      </c>
      <c r="E73" s="1" t="s">
        <v>26</v>
      </c>
      <c r="F73" s="1" t="s">
        <v>26</v>
      </c>
      <c r="G73" s="1" t="s">
        <v>25</v>
      </c>
      <c r="H73" s="1" t="s">
        <v>18502</v>
      </c>
      <c r="I73" s="1" t="s">
        <v>18508</v>
      </c>
      <c r="J73" s="1" t="s">
        <v>18506</v>
      </c>
      <c r="K73" s="1" t="s">
        <v>18504</v>
      </c>
      <c r="N73" s="1" t="s">
        <v>19</v>
      </c>
      <c r="O73" s="1" t="s">
        <v>18504</v>
      </c>
    </row>
    <row r="74" spans="1:15" x14ac:dyDescent="0.2">
      <c r="A74" s="1" t="s">
        <v>7137</v>
      </c>
      <c r="B74" s="1" t="str">
        <f>"SRR1363291"</f>
        <v>SRR1363291</v>
      </c>
      <c r="C74" t="s">
        <v>5140</v>
      </c>
      <c r="D74">
        <v>30333126</v>
      </c>
      <c r="E74" s="1" t="s">
        <v>26</v>
      </c>
      <c r="F74" s="1" t="s">
        <v>26</v>
      </c>
      <c r="G74" s="1" t="s">
        <v>25</v>
      </c>
      <c r="H74" s="1" t="s">
        <v>18502</v>
      </c>
      <c r="I74" s="1" t="s">
        <v>18508</v>
      </c>
      <c r="J74" s="1" t="s">
        <v>18505</v>
      </c>
      <c r="K74" s="1" t="s">
        <v>25</v>
      </c>
      <c r="N74" s="1" t="s">
        <v>21</v>
      </c>
      <c r="O74" s="1" t="s">
        <v>18504</v>
      </c>
    </row>
    <row r="75" spans="1:15" x14ac:dyDescent="0.2">
      <c r="A75" s="1" t="s">
        <v>7138</v>
      </c>
      <c r="B75" s="1" t="str">
        <f>"SRR1363299"</f>
        <v>SRR1363299</v>
      </c>
      <c r="C75" t="s">
        <v>5141</v>
      </c>
      <c r="D75">
        <v>30333126</v>
      </c>
      <c r="E75" s="1" t="s">
        <v>21</v>
      </c>
      <c r="F75" s="1" t="s">
        <v>21</v>
      </c>
      <c r="G75" s="1" t="s">
        <v>18508</v>
      </c>
      <c r="H75" s="1" t="s">
        <v>21</v>
      </c>
      <c r="J75" s="1" t="s">
        <v>22</v>
      </c>
      <c r="K75" s="1" t="s">
        <v>18504</v>
      </c>
      <c r="M75" s="1" t="s">
        <v>28</v>
      </c>
      <c r="N75" s="1" t="s">
        <v>21</v>
      </c>
      <c r="O75" s="1" t="s">
        <v>24</v>
      </c>
    </row>
    <row r="76" spans="1:15" x14ac:dyDescent="0.2">
      <c r="A76" s="1" t="s">
        <v>7139</v>
      </c>
      <c r="B76" s="1" t="str">
        <f>"SRR1363301"</f>
        <v>SRR1363301</v>
      </c>
      <c r="C76" t="s">
        <v>5142</v>
      </c>
      <c r="D76">
        <v>30333126</v>
      </c>
      <c r="E76" s="1" t="s">
        <v>21</v>
      </c>
      <c r="F76" s="1" t="s">
        <v>21</v>
      </c>
      <c r="G76" s="1" t="s">
        <v>18509</v>
      </c>
      <c r="H76" s="1" t="s">
        <v>21</v>
      </c>
      <c r="I76" s="1" t="s">
        <v>54</v>
      </c>
      <c r="J76" s="1" t="s">
        <v>21</v>
      </c>
      <c r="K76" s="1" t="s">
        <v>22</v>
      </c>
      <c r="M76" s="1" t="s">
        <v>28</v>
      </c>
      <c r="N76" s="1" t="s">
        <v>21</v>
      </c>
      <c r="O76" s="1" t="s">
        <v>24</v>
      </c>
    </row>
    <row r="77" spans="1:15" x14ac:dyDescent="0.2">
      <c r="A77" s="1" t="s">
        <v>7140</v>
      </c>
      <c r="B77" s="1" t="str">
        <f>"SRR1363314"</f>
        <v>SRR1363314</v>
      </c>
      <c r="C77" t="s">
        <v>5143</v>
      </c>
      <c r="D77">
        <v>30333126</v>
      </c>
      <c r="E77" s="1" t="s">
        <v>21</v>
      </c>
      <c r="F77" s="1" t="s">
        <v>21</v>
      </c>
      <c r="G77" s="1" t="s">
        <v>18509</v>
      </c>
      <c r="H77" s="1" t="s">
        <v>21</v>
      </c>
      <c r="I77" s="1" t="s">
        <v>54</v>
      </c>
      <c r="J77" s="1" t="s">
        <v>21</v>
      </c>
      <c r="K77" s="1" t="s">
        <v>22</v>
      </c>
      <c r="M77" s="1" t="s">
        <v>28</v>
      </c>
      <c r="N77" s="1" t="s">
        <v>21</v>
      </c>
      <c r="O77" s="1" t="s">
        <v>24</v>
      </c>
    </row>
    <row r="78" spans="1:15" x14ac:dyDescent="0.2">
      <c r="A78" s="1" t="s">
        <v>7141</v>
      </c>
      <c r="B78" s="1" t="str">
        <f>"SRR1363315"</f>
        <v>SRR1363315</v>
      </c>
      <c r="C78" t="s">
        <v>5144</v>
      </c>
      <c r="D78">
        <v>30333126</v>
      </c>
      <c r="E78" s="1" t="s">
        <v>18505</v>
      </c>
      <c r="F78" s="1" t="s">
        <v>18505</v>
      </c>
      <c r="G78" s="1" t="s">
        <v>25</v>
      </c>
      <c r="H78" s="1" t="s">
        <v>18502</v>
      </c>
      <c r="J78" s="1" t="s">
        <v>18510</v>
      </c>
      <c r="K78" s="1" t="s">
        <v>22</v>
      </c>
      <c r="M78" s="1" t="s">
        <v>28</v>
      </c>
      <c r="N78" s="1" t="s">
        <v>21</v>
      </c>
      <c r="O78" s="1" t="s">
        <v>18507</v>
      </c>
    </row>
    <row r="79" spans="1:15" x14ac:dyDescent="0.2">
      <c r="A79" s="1" t="s">
        <v>7142</v>
      </c>
      <c r="B79" s="1" t="str">
        <f>"SRR1363316"</f>
        <v>SRR1363316</v>
      </c>
      <c r="C79" t="s">
        <v>5145</v>
      </c>
      <c r="D79">
        <v>30333126</v>
      </c>
      <c r="E79" s="1" t="s">
        <v>18505</v>
      </c>
      <c r="F79" s="1" t="s">
        <v>26</v>
      </c>
      <c r="G79" s="1" t="s">
        <v>25</v>
      </c>
      <c r="H79" s="1" t="s">
        <v>18502</v>
      </c>
      <c r="J79" s="1" t="s">
        <v>18505</v>
      </c>
      <c r="K79" s="1" t="s">
        <v>18504</v>
      </c>
      <c r="M79" s="1" t="s">
        <v>28</v>
      </c>
      <c r="N79" s="1" t="s">
        <v>21</v>
      </c>
      <c r="O79" s="1" t="s">
        <v>18507</v>
      </c>
    </row>
    <row r="80" spans="1:15" x14ac:dyDescent="0.2">
      <c r="A80" s="1" t="s">
        <v>7143</v>
      </c>
      <c r="B80" s="1" t="str">
        <f>"SRR1363330"</f>
        <v>SRR1363330</v>
      </c>
      <c r="C80" t="s">
        <v>5146</v>
      </c>
      <c r="D80">
        <v>30333126</v>
      </c>
      <c r="E80" s="1" t="s">
        <v>18505</v>
      </c>
      <c r="F80" s="1" t="s">
        <v>18505</v>
      </c>
      <c r="G80" s="1" t="s">
        <v>25</v>
      </c>
      <c r="H80" s="1" t="s">
        <v>18502</v>
      </c>
      <c r="I80" s="1" t="s">
        <v>54</v>
      </c>
      <c r="J80" s="1" t="s">
        <v>18505</v>
      </c>
      <c r="K80" s="1" t="s">
        <v>18504</v>
      </c>
      <c r="N80" s="1" t="s">
        <v>19</v>
      </c>
      <c r="O80" s="1" t="s">
        <v>18507</v>
      </c>
    </row>
    <row r="81" spans="1:15" x14ac:dyDescent="0.2">
      <c r="A81" s="1" t="s">
        <v>7144</v>
      </c>
      <c r="B81" s="1" t="str">
        <f>"SRR1363331"</f>
        <v>SRR1363331</v>
      </c>
      <c r="C81" t="s">
        <v>5147</v>
      </c>
      <c r="D81">
        <v>30333126</v>
      </c>
      <c r="E81" s="1" t="s">
        <v>21</v>
      </c>
      <c r="F81" s="1" t="s">
        <v>18510</v>
      </c>
      <c r="G81" s="1" t="s">
        <v>25</v>
      </c>
      <c r="H81" s="1" t="s">
        <v>21</v>
      </c>
      <c r="I81" s="1" t="s">
        <v>54</v>
      </c>
      <c r="J81" s="1" t="s">
        <v>18505</v>
      </c>
      <c r="K81" s="1" t="s">
        <v>18504</v>
      </c>
      <c r="M81" s="1" t="s">
        <v>28</v>
      </c>
      <c r="N81" s="1" t="s">
        <v>18509</v>
      </c>
      <c r="O81" s="1" t="s">
        <v>18507</v>
      </c>
    </row>
    <row r="82" spans="1:15" x14ac:dyDescent="0.2">
      <c r="A82" s="1" t="s">
        <v>7145</v>
      </c>
      <c r="B82" s="1" t="str">
        <f>"SRR1363345"</f>
        <v>SRR1363345</v>
      </c>
      <c r="C82" t="s">
        <v>5148</v>
      </c>
      <c r="D82">
        <v>30333126</v>
      </c>
      <c r="E82" s="1" t="s">
        <v>18505</v>
      </c>
      <c r="F82" s="1" t="s">
        <v>26</v>
      </c>
      <c r="G82" s="1" t="s">
        <v>25</v>
      </c>
      <c r="H82" s="1" t="s">
        <v>18502</v>
      </c>
      <c r="J82" s="1" t="s">
        <v>18505</v>
      </c>
      <c r="K82" s="1" t="s">
        <v>18504</v>
      </c>
      <c r="N82" s="1" t="s">
        <v>19</v>
      </c>
      <c r="O82" s="1" t="s">
        <v>18507</v>
      </c>
    </row>
    <row r="83" spans="1:15" x14ac:dyDescent="0.2">
      <c r="A83" s="1" t="s">
        <v>7146</v>
      </c>
      <c r="B83" s="1" t="str">
        <f>"SRR1514713"</f>
        <v>SRR1514713</v>
      </c>
      <c r="C83" t="s">
        <v>5149</v>
      </c>
      <c r="D83">
        <v>30333126</v>
      </c>
      <c r="E83" s="1" t="s">
        <v>21</v>
      </c>
      <c r="F83" s="1" t="s">
        <v>18509</v>
      </c>
      <c r="G83" s="1" t="s">
        <v>25</v>
      </c>
      <c r="H83" s="1" t="s">
        <v>18506</v>
      </c>
      <c r="J83" s="1" t="s">
        <v>18505</v>
      </c>
      <c r="K83" s="1" t="s">
        <v>18510</v>
      </c>
      <c r="M83" s="1" t="s">
        <v>28</v>
      </c>
      <c r="N83" s="1" t="s">
        <v>21</v>
      </c>
      <c r="O83" s="1" t="s">
        <v>18507</v>
      </c>
    </row>
    <row r="84" spans="1:15" x14ac:dyDescent="0.2">
      <c r="A84" s="1" t="s">
        <v>7147</v>
      </c>
      <c r="B84" s="1" t="str">
        <f>"SRR1514721"</f>
        <v>SRR1514721</v>
      </c>
      <c r="C84" t="s">
        <v>5150</v>
      </c>
      <c r="D84">
        <v>30333126</v>
      </c>
      <c r="E84" s="1" t="s">
        <v>21</v>
      </c>
      <c r="F84" s="1" t="s">
        <v>21</v>
      </c>
      <c r="G84" s="1" t="s">
        <v>18510</v>
      </c>
      <c r="H84" s="1" t="s">
        <v>21</v>
      </c>
      <c r="J84" s="1" t="s">
        <v>22</v>
      </c>
      <c r="K84" s="1" t="s">
        <v>18504</v>
      </c>
      <c r="M84" s="1" t="s">
        <v>28</v>
      </c>
      <c r="N84" s="1" t="s">
        <v>21</v>
      </c>
      <c r="O84" s="1" t="s">
        <v>24</v>
      </c>
    </row>
    <row r="85" spans="1:15" x14ac:dyDescent="0.2">
      <c r="A85" s="1" t="s">
        <v>7148</v>
      </c>
      <c r="B85" s="1" t="str">
        <f>"SRR1514723"</f>
        <v>SRR1514723</v>
      </c>
      <c r="C85" t="s">
        <v>5151</v>
      </c>
      <c r="D85">
        <v>30333126</v>
      </c>
      <c r="E85" s="1" t="s">
        <v>21</v>
      </c>
      <c r="F85" s="1" t="s">
        <v>18506</v>
      </c>
      <c r="G85" s="1" t="s">
        <v>25</v>
      </c>
      <c r="H85" s="1" t="s">
        <v>18502</v>
      </c>
      <c r="J85" s="1" t="s">
        <v>18506</v>
      </c>
      <c r="K85" s="1" t="s">
        <v>22</v>
      </c>
      <c r="M85" s="1" t="s">
        <v>28</v>
      </c>
      <c r="N85" s="1" t="s">
        <v>19</v>
      </c>
      <c r="O85" s="1" t="s">
        <v>18504</v>
      </c>
    </row>
    <row r="86" spans="1:15" x14ac:dyDescent="0.2">
      <c r="A86" s="1" t="s">
        <v>7149</v>
      </c>
      <c r="B86" s="1" t="str">
        <f>"SRR1514724"</f>
        <v>SRR1514724</v>
      </c>
      <c r="C86" t="s">
        <v>5152</v>
      </c>
      <c r="D86">
        <v>30333126</v>
      </c>
      <c r="E86" s="1" t="s">
        <v>21</v>
      </c>
      <c r="F86" s="1" t="s">
        <v>21</v>
      </c>
      <c r="G86" s="1" t="s">
        <v>18510</v>
      </c>
      <c r="H86" s="1" t="s">
        <v>21</v>
      </c>
      <c r="J86" s="1" t="s">
        <v>22</v>
      </c>
      <c r="K86" s="1" t="s">
        <v>25</v>
      </c>
      <c r="M86" s="1" t="s">
        <v>28</v>
      </c>
      <c r="N86" s="1" t="s">
        <v>21</v>
      </c>
      <c r="O86" s="1" t="s">
        <v>24</v>
      </c>
    </row>
    <row r="87" spans="1:15" x14ac:dyDescent="0.2">
      <c r="A87" s="1" t="s">
        <v>7150</v>
      </c>
      <c r="B87" s="1" t="str">
        <f>"SRR1514746"</f>
        <v>SRR1514746</v>
      </c>
      <c r="C87" t="s">
        <v>5153</v>
      </c>
      <c r="D87">
        <v>30333126</v>
      </c>
      <c r="E87" s="1" t="s">
        <v>26</v>
      </c>
      <c r="F87" s="1" t="s">
        <v>26</v>
      </c>
      <c r="G87" s="1" t="s">
        <v>25</v>
      </c>
      <c r="H87" s="1" t="s">
        <v>18502</v>
      </c>
      <c r="J87" s="1" t="s">
        <v>18506</v>
      </c>
      <c r="K87" s="1" t="s">
        <v>18510</v>
      </c>
      <c r="M87" s="1" t="s">
        <v>28</v>
      </c>
      <c r="N87" s="1" t="s">
        <v>18510</v>
      </c>
      <c r="O87" s="1" t="s">
        <v>18507</v>
      </c>
    </row>
    <row r="88" spans="1:15" x14ac:dyDescent="0.2">
      <c r="A88" s="1" t="s">
        <v>7151</v>
      </c>
      <c r="B88" s="1" t="str">
        <f>"SRR1521525"</f>
        <v>SRR1521525</v>
      </c>
      <c r="C88" t="s">
        <v>5154</v>
      </c>
      <c r="D88">
        <v>30333126</v>
      </c>
      <c r="E88" s="1" t="s">
        <v>26</v>
      </c>
      <c r="F88" s="1" t="s">
        <v>26</v>
      </c>
      <c r="G88" s="1" t="s">
        <v>25</v>
      </c>
      <c r="H88" s="1" t="s">
        <v>18502</v>
      </c>
      <c r="I88" s="1" t="s">
        <v>18509</v>
      </c>
      <c r="J88" s="1" t="s">
        <v>18506</v>
      </c>
      <c r="K88" s="1" t="s">
        <v>18504</v>
      </c>
      <c r="N88" s="1" t="s">
        <v>21</v>
      </c>
      <c r="O88" s="1" t="s">
        <v>18504</v>
      </c>
    </row>
    <row r="89" spans="1:15" x14ac:dyDescent="0.2">
      <c r="A89" s="1" t="s">
        <v>7152</v>
      </c>
      <c r="B89" s="1" t="str">
        <f>"SRR1521560"</f>
        <v>SRR1521560</v>
      </c>
      <c r="C89" t="s">
        <v>5155</v>
      </c>
      <c r="D89">
        <v>30333126</v>
      </c>
      <c r="E89" s="1" t="s">
        <v>26</v>
      </c>
      <c r="F89" s="1" t="s">
        <v>26</v>
      </c>
      <c r="G89" s="1" t="s">
        <v>25</v>
      </c>
      <c r="H89" s="1" t="s">
        <v>18502</v>
      </c>
      <c r="I89" s="1" t="s">
        <v>18508</v>
      </c>
      <c r="J89" s="1" t="s">
        <v>18506</v>
      </c>
      <c r="K89" s="1" t="s">
        <v>18504</v>
      </c>
      <c r="N89" s="1" t="s">
        <v>21</v>
      </c>
      <c r="O89" s="1" t="s">
        <v>18507</v>
      </c>
    </row>
    <row r="90" spans="1:15" x14ac:dyDescent="0.2">
      <c r="A90" s="1" t="s">
        <v>7153</v>
      </c>
      <c r="B90" s="1" t="str">
        <f>"SRR1525263"</f>
        <v>SRR1525263</v>
      </c>
      <c r="C90" t="s">
        <v>5156</v>
      </c>
      <c r="D90">
        <v>30333126</v>
      </c>
      <c r="E90" s="1" t="s">
        <v>18505</v>
      </c>
      <c r="F90" s="1" t="s">
        <v>18505</v>
      </c>
      <c r="G90" s="1" t="s">
        <v>25</v>
      </c>
      <c r="H90" s="1" t="s">
        <v>18502</v>
      </c>
      <c r="J90" s="1" t="s">
        <v>18505</v>
      </c>
      <c r="K90" s="1" t="s">
        <v>25</v>
      </c>
      <c r="N90" s="1" t="s">
        <v>19</v>
      </c>
      <c r="O90" s="1" t="s">
        <v>18504</v>
      </c>
    </row>
    <row r="91" spans="1:15" x14ac:dyDescent="0.2">
      <c r="A91" s="1" t="s">
        <v>7154</v>
      </c>
      <c r="B91" s="1" t="str">
        <f>"SRR1525269"</f>
        <v>SRR1525269</v>
      </c>
      <c r="C91" t="s">
        <v>5157</v>
      </c>
      <c r="D91">
        <v>30333126</v>
      </c>
      <c r="E91" s="1" t="s">
        <v>21</v>
      </c>
      <c r="F91" s="1" t="s">
        <v>21</v>
      </c>
      <c r="G91" s="1" t="s">
        <v>18510</v>
      </c>
      <c r="H91" s="1" t="s">
        <v>21</v>
      </c>
      <c r="J91" s="1" t="s">
        <v>22</v>
      </c>
      <c r="K91" s="1" t="s">
        <v>25</v>
      </c>
      <c r="M91" s="1" t="s">
        <v>28</v>
      </c>
      <c r="N91" s="1" t="s">
        <v>21</v>
      </c>
      <c r="O91" s="1" t="s">
        <v>24</v>
      </c>
    </row>
    <row r="92" spans="1:15" x14ac:dyDescent="0.2">
      <c r="A92" s="1" t="s">
        <v>7155</v>
      </c>
      <c r="B92" s="1" t="str">
        <f>"SRR1525275"</f>
        <v>SRR1525275</v>
      </c>
      <c r="C92" t="s">
        <v>5158</v>
      </c>
      <c r="D92">
        <v>30333126</v>
      </c>
      <c r="E92" s="1" t="s">
        <v>21</v>
      </c>
      <c r="F92" s="1" t="s">
        <v>18509</v>
      </c>
      <c r="G92" s="1" t="s">
        <v>25</v>
      </c>
      <c r="H92" s="1" t="s">
        <v>18502</v>
      </c>
      <c r="J92" s="1" t="s">
        <v>18505</v>
      </c>
      <c r="K92" s="1" t="s">
        <v>22</v>
      </c>
      <c r="M92" s="1" t="s">
        <v>28</v>
      </c>
      <c r="N92" s="1" t="s">
        <v>21</v>
      </c>
      <c r="O92" s="1" t="s">
        <v>18507</v>
      </c>
    </row>
    <row r="93" spans="1:15" x14ac:dyDescent="0.2">
      <c r="A93" s="1" t="s">
        <v>7156</v>
      </c>
      <c r="B93" s="1" t="str">
        <f>"SRR1525277"</f>
        <v>SRR1525277</v>
      </c>
      <c r="C93" t="s">
        <v>5159</v>
      </c>
      <c r="D93">
        <v>30333126</v>
      </c>
      <c r="E93" s="1" t="s">
        <v>21</v>
      </c>
      <c r="F93" s="1" t="s">
        <v>18510</v>
      </c>
      <c r="G93" s="1" t="s">
        <v>25</v>
      </c>
      <c r="H93" s="1" t="s">
        <v>18502</v>
      </c>
      <c r="J93" s="1" t="s">
        <v>18505</v>
      </c>
      <c r="K93" s="1" t="s">
        <v>18510</v>
      </c>
      <c r="M93" s="1" t="s">
        <v>18508</v>
      </c>
      <c r="N93" s="1" t="s">
        <v>21</v>
      </c>
      <c r="O93" s="1" t="s">
        <v>18507</v>
      </c>
    </row>
    <row r="94" spans="1:15" x14ac:dyDescent="0.2">
      <c r="A94" s="1" t="s">
        <v>7157</v>
      </c>
      <c r="B94" s="1" t="str">
        <f>"SRR1528470"</f>
        <v>SRR1528470</v>
      </c>
      <c r="C94" t="s">
        <v>5160</v>
      </c>
      <c r="D94">
        <v>30333126</v>
      </c>
      <c r="E94" s="1" t="s">
        <v>18505</v>
      </c>
      <c r="F94" s="1" t="s">
        <v>18505</v>
      </c>
      <c r="G94" s="1" t="s">
        <v>25</v>
      </c>
      <c r="H94" s="1" t="s">
        <v>18502</v>
      </c>
      <c r="I94" s="1" t="s">
        <v>18509</v>
      </c>
      <c r="J94" s="1" t="s">
        <v>18505</v>
      </c>
      <c r="K94" s="1" t="s">
        <v>25</v>
      </c>
      <c r="N94" s="1" t="s">
        <v>19</v>
      </c>
      <c r="O94" s="1" t="s">
        <v>18507</v>
      </c>
    </row>
    <row r="95" spans="1:15" x14ac:dyDescent="0.2">
      <c r="A95" s="1" t="s">
        <v>7158</v>
      </c>
      <c r="B95" s="1" t="str">
        <f>"SRR1528472"</f>
        <v>SRR1528472</v>
      </c>
      <c r="C95" t="s">
        <v>5161</v>
      </c>
      <c r="D95">
        <v>30333126</v>
      </c>
      <c r="E95" s="1" t="s">
        <v>21</v>
      </c>
      <c r="F95" s="1" t="s">
        <v>21</v>
      </c>
      <c r="G95" s="1" t="s">
        <v>25</v>
      </c>
      <c r="H95" s="1" t="s">
        <v>18506</v>
      </c>
      <c r="I95" s="1" t="s">
        <v>54</v>
      </c>
      <c r="J95" s="1" t="s">
        <v>18506</v>
      </c>
      <c r="K95" s="1" t="s">
        <v>18504</v>
      </c>
      <c r="M95" s="1" t="s">
        <v>28</v>
      </c>
      <c r="N95" s="1" t="s">
        <v>21</v>
      </c>
      <c r="O95" s="1" t="s">
        <v>18507</v>
      </c>
    </row>
    <row r="96" spans="1:15" x14ac:dyDescent="0.2">
      <c r="A96" s="1" t="s">
        <v>7159</v>
      </c>
      <c r="B96" s="1" t="str">
        <f>"SRR1528473"</f>
        <v>SRR1528473</v>
      </c>
      <c r="C96" t="s">
        <v>5162</v>
      </c>
      <c r="D96">
        <v>30333126</v>
      </c>
      <c r="E96" s="1" t="s">
        <v>21</v>
      </c>
      <c r="F96" s="1" t="s">
        <v>18502</v>
      </c>
      <c r="G96" s="1" t="s">
        <v>25</v>
      </c>
      <c r="H96" s="1" t="s">
        <v>18506</v>
      </c>
      <c r="I96" s="1" t="s">
        <v>18509</v>
      </c>
      <c r="J96" s="1" t="s">
        <v>18505</v>
      </c>
      <c r="K96" s="1" t="s">
        <v>18504</v>
      </c>
      <c r="M96" s="1" t="s">
        <v>28</v>
      </c>
      <c r="N96" s="1" t="s">
        <v>21</v>
      </c>
      <c r="O96" s="1" t="s">
        <v>18507</v>
      </c>
    </row>
    <row r="97" spans="1:15" x14ac:dyDescent="0.2">
      <c r="A97" s="1" t="s">
        <v>7160</v>
      </c>
      <c r="B97" s="1" t="str">
        <f>"SRR1528479"</f>
        <v>SRR1528479</v>
      </c>
      <c r="C97" t="s">
        <v>5163</v>
      </c>
      <c r="D97">
        <v>30333126</v>
      </c>
      <c r="E97" s="1" t="s">
        <v>26</v>
      </c>
      <c r="F97" s="1" t="s">
        <v>26</v>
      </c>
      <c r="G97" s="1" t="s">
        <v>25</v>
      </c>
      <c r="H97" s="1" t="s">
        <v>18502</v>
      </c>
      <c r="I97" s="1" t="s">
        <v>18508</v>
      </c>
      <c r="J97" s="1" t="s">
        <v>18506</v>
      </c>
      <c r="K97" s="1" t="s">
        <v>25</v>
      </c>
      <c r="N97" s="1" t="s">
        <v>19</v>
      </c>
      <c r="O97" s="1" t="s">
        <v>18507</v>
      </c>
    </row>
    <row r="98" spans="1:15" x14ac:dyDescent="0.2">
      <c r="A98" s="1" t="s">
        <v>7161</v>
      </c>
      <c r="B98" s="1" t="str">
        <f>"SRR1528486"</f>
        <v>SRR1528486</v>
      </c>
      <c r="C98" t="s">
        <v>5164</v>
      </c>
      <c r="D98">
        <v>30333126</v>
      </c>
      <c r="E98" s="1" t="s">
        <v>26</v>
      </c>
      <c r="F98" s="1" t="s">
        <v>26</v>
      </c>
      <c r="G98" s="1" t="s">
        <v>25</v>
      </c>
      <c r="H98" s="1" t="s">
        <v>18502</v>
      </c>
      <c r="I98" s="1" t="s">
        <v>54</v>
      </c>
      <c r="J98" s="1" t="s">
        <v>18505</v>
      </c>
      <c r="K98" s="1" t="s">
        <v>22</v>
      </c>
      <c r="M98" s="1" t="s">
        <v>28</v>
      </c>
      <c r="N98" s="1" t="s">
        <v>21</v>
      </c>
      <c r="O98" s="1" t="s">
        <v>18504</v>
      </c>
    </row>
    <row r="99" spans="1:15" x14ac:dyDescent="0.2">
      <c r="A99" s="1" t="s">
        <v>7162</v>
      </c>
      <c r="B99" s="1" t="str">
        <f>"SRR1528495"</f>
        <v>SRR1528495</v>
      </c>
      <c r="C99" t="s">
        <v>5165</v>
      </c>
      <c r="D99">
        <v>30333126</v>
      </c>
      <c r="E99" s="1" t="s">
        <v>18506</v>
      </c>
      <c r="F99" s="1" t="s">
        <v>26</v>
      </c>
      <c r="G99" s="1" t="s">
        <v>25</v>
      </c>
      <c r="H99" s="1" t="s">
        <v>18502</v>
      </c>
      <c r="I99" s="1" t="s">
        <v>54</v>
      </c>
      <c r="J99" s="1" t="s">
        <v>18506</v>
      </c>
      <c r="K99" s="1" t="s">
        <v>18510</v>
      </c>
      <c r="M99" s="1" t="s">
        <v>28</v>
      </c>
      <c r="N99" s="1" t="s">
        <v>21</v>
      </c>
      <c r="O99" s="1" t="s">
        <v>18507</v>
      </c>
    </row>
    <row r="100" spans="1:15" x14ac:dyDescent="0.2">
      <c r="A100" s="1" t="s">
        <v>7163</v>
      </c>
      <c r="B100" s="1" t="str">
        <f>"SRR1528506"</f>
        <v>SRR1528506</v>
      </c>
      <c r="C100" t="s">
        <v>5166</v>
      </c>
      <c r="D100">
        <v>30333126</v>
      </c>
      <c r="E100" s="1" t="s">
        <v>18505</v>
      </c>
      <c r="F100" s="1" t="s">
        <v>18505</v>
      </c>
      <c r="G100" s="1" t="s">
        <v>25</v>
      </c>
      <c r="H100" s="1" t="s">
        <v>18502</v>
      </c>
      <c r="I100" s="1" t="s">
        <v>18508</v>
      </c>
      <c r="J100" s="1" t="s">
        <v>18505</v>
      </c>
      <c r="K100" s="1" t="s">
        <v>18504</v>
      </c>
      <c r="N100" s="1" t="s">
        <v>19</v>
      </c>
      <c r="O100" s="1" t="s">
        <v>18507</v>
      </c>
    </row>
    <row r="101" spans="1:15" x14ac:dyDescent="0.2">
      <c r="A101" s="1" t="s">
        <v>7164</v>
      </c>
      <c r="B101" s="1" t="str">
        <f>"SRR1528507"</f>
        <v>SRR1528507</v>
      </c>
      <c r="C101" t="s">
        <v>5167</v>
      </c>
      <c r="D101">
        <v>30333126</v>
      </c>
      <c r="E101" s="1" t="s">
        <v>21</v>
      </c>
      <c r="F101" s="1" t="s">
        <v>18510</v>
      </c>
      <c r="G101" s="1" t="s">
        <v>25</v>
      </c>
      <c r="H101" s="1" t="s">
        <v>18506</v>
      </c>
      <c r="I101" s="1" t="s">
        <v>54</v>
      </c>
      <c r="J101" s="1" t="s">
        <v>18505</v>
      </c>
      <c r="K101" s="1" t="s">
        <v>18510</v>
      </c>
      <c r="M101" s="1" t="s">
        <v>28</v>
      </c>
      <c r="N101" s="1" t="s">
        <v>19</v>
      </c>
      <c r="O101" s="1" t="s">
        <v>18504</v>
      </c>
    </row>
    <row r="102" spans="1:15" x14ac:dyDescent="0.2">
      <c r="A102" s="1" t="s">
        <v>7165</v>
      </c>
      <c r="B102" s="1" t="str">
        <f>"SRR1528508"</f>
        <v>SRR1528508</v>
      </c>
      <c r="C102" t="s">
        <v>5168</v>
      </c>
      <c r="D102">
        <v>30333126</v>
      </c>
      <c r="E102" s="1" t="s">
        <v>26</v>
      </c>
      <c r="F102" s="1" t="s">
        <v>26</v>
      </c>
      <c r="G102" s="1" t="s">
        <v>25</v>
      </c>
      <c r="H102" s="1" t="s">
        <v>18506</v>
      </c>
      <c r="I102" s="1" t="s">
        <v>18509</v>
      </c>
      <c r="J102" s="1" t="s">
        <v>18505</v>
      </c>
      <c r="K102" s="1" t="s">
        <v>25</v>
      </c>
      <c r="N102" s="1" t="s">
        <v>19</v>
      </c>
      <c r="O102" s="1" t="s">
        <v>18507</v>
      </c>
    </row>
    <row r="103" spans="1:15" x14ac:dyDescent="0.2">
      <c r="A103" s="1" t="s">
        <v>7166</v>
      </c>
      <c r="B103" s="1" t="str">
        <f>"SRR1528512"</f>
        <v>SRR1528512</v>
      </c>
      <c r="C103" t="s">
        <v>5169</v>
      </c>
      <c r="D103">
        <v>30333126</v>
      </c>
      <c r="E103" s="1" t="s">
        <v>26</v>
      </c>
      <c r="F103" s="1" t="s">
        <v>26</v>
      </c>
      <c r="G103" s="1" t="s">
        <v>25</v>
      </c>
      <c r="H103" s="1" t="s">
        <v>18506</v>
      </c>
      <c r="I103" s="1" t="s">
        <v>18509</v>
      </c>
      <c r="J103" s="1" t="s">
        <v>18506</v>
      </c>
      <c r="K103" s="1" t="s">
        <v>25</v>
      </c>
      <c r="N103" s="1" t="s">
        <v>21</v>
      </c>
      <c r="O103" s="1" t="s">
        <v>18507</v>
      </c>
    </row>
    <row r="104" spans="1:15" x14ac:dyDescent="0.2">
      <c r="A104" s="1" t="s">
        <v>7167</v>
      </c>
      <c r="B104" s="1" t="str">
        <f>"SRR1528526"</f>
        <v>SRR1528526</v>
      </c>
      <c r="C104" t="s">
        <v>5170</v>
      </c>
      <c r="D104">
        <v>30333126</v>
      </c>
      <c r="E104" s="1" t="s">
        <v>21</v>
      </c>
      <c r="F104" s="1" t="s">
        <v>21</v>
      </c>
      <c r="G104" s="1" t="s">
        <v>18510</v>
      </c>
      <c r="H104" s="1" t="s">
        <v>18506</v>
      </c>
      <c r="I104" s="1" t="s">
        <v>18508</v>
      </c>
      <c r="J104" s="1" t="s">
        <v>18509</v>
      </c>
      <c r="K104" s="1" t="s">
        <v>25</v>
      </c>
      <c r="N104" s="1" t="s">
        <v>19</v>
      </c>
      <c r="O104" s="1" t="s">
        <v>24</v>
      </c>
    </row>
    <row r="105" spans="1:15" x14ac:dyDescent="0.2">
      <c r="A105" s="1" t="s">
        <v>7168</v>
      </c>
      <c r="B105" s="1" t="str">
        <f>"SRR1528530"</f>
        <v>SRR1528530</v>
      </c>
      <c r="C105" t="s">
        <v>5171</v>
      </c>
      <c r="D105">
        <v>30333126</v>
      </c>
      <c r="E105" s="1" t="s">
        <v>26</v>
      </c>
      <c r="F105" s="1" t="s">
        <v>26</v>
      </c>
      <c r="G105" s="1" t="s">
        <v>25</v>
      </c>
      <c r="H105" s="1" t="s">
        <v>18502</v>
      </c>
      <c r="I105" s="1" t="s">
        <v>18509</v>
      </c>
      <c r="J105" s="1" t="s">
        <v>18505</v>
      </c>
      <c r="K105" s="1" t="s">
        <v>22</v>
      </c>
      <c r="M105" s="1" t="s">
        <v>28</v>
      </c>
      <c r="N105" s="1" t="s">
        <v>21</v>
      </c>
      <c r="O105" s="1" t="s">
        <v>18504</v>
      </c>
    </row>
    <row r="106" spans="1:15" x14ac:dyDescent="0.2">
      <c r="A106" s="1" t="s">
        <v>7169</v>
      </c>
      <c r="B106" s="1" t="str">
        <f>"SRR1528536"</f>
        <v>SRR1528536</v>
      </c>
      <c r="C106" t="s">
        <v>5172</v>
      </c>
      <c r="D106">
        <v>30333126</v>
      </c>
      <c r="E106" s="1" t="s">
        <v>21</v>
      </c>
      <c r="F106" s="1" t="s">
        <v>18510</v>
      </c>
      <c r="G106" s="1" t="s">
        <v>25</v>
      </c>
      <c r="H106" s="1" t="s">
        <v>18506</v>
      </c>
      <c r="I106" s="1" t="s">
        <v>18508</v>
      </c>
      <c r="J106" s="1" t="s">
        <v>18506</v>
      </c>
      <c r="K106" s="1" t="s">
        <v>22</v>
      </c>
      <c r="N106" s="1" t="s">
        <v>19</v>
      </c>
      <c r="O106" s="1" t="s">
        <v>18507</v>
      </c>
    </row>
    <row r="107" spans="1:15" x14ac:dyDescent="0.2">
      <c r="A107" s="1" t="s">
        <v>7170</v>
      </c>
      <c r="B107" s="1" t="str">
        <f>"SRR1534823"</f>
        <v>SRR1534823</v>
      </c>
      <c r="C107" t="s">
        <v>5173</v>
      </c>
      <c r="D107">
        <v>30333126</v>
      </c>
      <c r="E107" s="1" t="s">
        <v>18505</v>
      </c>
      <c r="F107" s="1" t="s">
        <v>26</v>
      </c>
      <c r="G107" s="1" t="s">
        <v>25</v>
      </c>
      <c r="H107" s="1" t="s">
        <v>18506</v>
      </c>
      <c r="I107" s="1" t="s">
        <v>18509</v>
      </c>
      <c r="J107" s="1" t="s">
        <v>18506</v>
      </c>
      <c r="K107" s="1" t="s">
        <v>18504</v>
      </c>
      <c r="N107" s="1" t="s">
        <v>19</v>
      </c>
      <c r="O107" s="1" t="s">
        <v>18507</v>
      </c>
    </row>
    <row r="108" spans="1:15" x14ac:dyDescent="0.2">
      <c r="A108" s="1" t="s">
        <v>7171</v>
      </c>
      <c r="B108" s="1" t="str">
        <f>"SRR1534824"</f>
        <v>SRR1534824</v>
      </c>
      <c r="C108" t="s">
        <v>5174</v>
      </c>
      <c r="D108">
        <v>30333126</v>
      </c>
      <c r="E108" s="1" t="s">
        <v>26</v>
      </c>
      <c r="F108" s="1" t="s">
        <v>26</v>
      </c>
      <c r="G108" s="1" t="s">
        <v>25</v>
      </c>
      <c r="H108" s="1" t="s">
        <v>18502</v>
      </c>
      <c r="I108" s="1" t="s">
        <v>18508</v>
      </c>
      <c r="J108" s="1" t="s">
        <v>18505</v>
      </c>
      <c r="K108" s="1" t="s">
        <v>25</v>
      </c>
      <c r="N108" s="1" t="s">
        <v>19</v>
      </c>
      <c r="O108" s="1" t="s">
        <v>18504</v>
      </c>
    </row>
    <row r="109" spans="1:15" x14ac:dyDescent="0.2">
      <c r="A109" s="1" t="s">
        <v>7172</v>
      </c>
      <c r="B109" s="1" t="str">
        <f>"SRR1534878"</f>
        <v>SRR1534878</v>
      </c>
      <c r="C109" t="s">
        <v>5175</v>
      </c>
      <c r="D109">
        <v>30333126</v>
      </c>
      <c r="E109" s="1" t="s">
        <v>26</v>
      </c>
      <c r="F109" s="1" t="s">
        <v>26</v>
      </c>
      <c r="G109" s="1" t="s">
        <v>25</v>
      </c>
      <c r="H109" s="1" t="s">
        <v>18502</v>
      </c>
      <c r="I109" s="1" t="s">
        <v>18509</v>
      </c>
      <c r="J109" s="1" t="s">
        <v>18505</v>
      </c>
      <c r="K109" s="1" t="s">
        <v>25</v>
      </c>
      <c r="N109" s="1" t="s">
        <v>19</v>
      </c>
      <c r="O109" s="1" t="s">
        <v>18507</v>
      </c>
    </row>
    <row r="110" spans="1:15" x14ac:dyDescent="0.2">
      <c r="A110" s="1" t="s">
        <v>7173</v>
      </c>
      <c r="B110" s="1" t="str">
        <f>"SRR1534888"</f>
        <v>SRR1534888</v>
      </c>
      <c r="C110" t="s">
        <v>5176</v>
      </c>
      <c r="D110">
        <v>30333126</v>
      </c>
      <c r="E110" s="1" t="s">
        <v>21</v>
      </c>
      <c r="F110" s="1" t="s">
        <v>18502</v>
      </c>
      <c r="G110" s="1" t="s">
        <v>25</v>
      </c>
      <c r="H110" s="1" t="s">
        <v>18502</v>
      </c>
      <c r="I110" s="1" t="s">
        <v>32</v>
      </c>
      <c r="J110" s="1" t="s">
        <v>18507</v>
      </c>
      <c r="K110" s="1" t="s">
        <v>25</v>
      </c>
      <c r="N110" s="1" t="s">
        <v>19</v>
      </c>
      <c r="O110" s="1" t="s">
        <v>18504</v>
      </c>
    </row>
    <row r="111" spans="1:15" x14ac:dyDescent="0.2">
      <c r="A111" s="1" t="s">
        <v>7174</v>
      </c>
      <c r="B111" s="1" t="str">
        <f>"SRR1534903"</f>
        <v>SRR1534903</v>
      </c>
      <c r="C111" t="s">
        <v>5177</v>
      </c>
      <c r="D111">
        <v>30333126</v>
      </c>
      <c r="E111" s="1" t="s">
        <v>26</v>
      </c>
      <c r="F111" s="1" t="s">
        <v>26</v>
      </c>
      <c r="G111" s="1" t="s">
        <v>25</v>
      </c>
      <c r="H111" s="1" t="s">
        <v>18502</v>
      </c>
      <c r="I111" s="1" t="s">
        <v>54</v>
      </c>
      <c r="J111" s="1" t="s">
        <v>18505</v>
      </c>
      <c r="K111" s="1" t="s">
        <v>25</v>
      </c>
      <c r="N111" s="1" t="s">
        <v>21</v>
      </c>
      <c r="O111" s="1" t="s">
        <v>18507</v>
      </c>
    </row>
    <row r="112" spans="1:15" x14ac:dyDescent="0.2">
      <c r="A112" s="1" t="s">
        <v>7175</v>
      </c>
      <c r="B112" s="1" t="str">
        <f>"SRR1544145"</f>
        <v>SRR1544145</v>
      </c>
      <c r="C112" t="s">
        <v>5178</v>
      </c>
      <c r="D112">
        <v>30333126</v>
      </c>
      <c r="E112" s="1" t="s">
        <v>26</v>
      </c>
      <c r="F112" s="1" t="s">
        <v>26</v>
      </c>
      <c r="G112" s="1" t="s">
        <v>25</v>
      </c>
      <c r="H112" s="1" t="s">
        <v>18502</v>
      </c>
      <c r="I112" s="1" t="s">
        <v>18509</v>
      </c>
      <c r="J112" s="1" t="s">
        <v>18505</v>
      </c>
      <c r="K112" s="1" t="s">
        <v>18504</v>
      </c>
      <c r="N112" s="1" t="s">
        <v>19</v>
      </c>
      <c r="O112" s="1" t="s">
        <v>18504</v>
      </c>
    </row>
    <row r="113" spans="1:15" x14ac:dyDescent="0.2">
      <c r="A113" s="1" t="s">
        <v>7176</v>
      </c>
      <c r="B113" s="1" t="str">
        <f>"SRR1544152"</f>
        <v>SRR1544152</v>
      </c>
      <c r="C113" t="s">
        <v>5179</v>
      </c>
      <c r="D113">
        <v>30333126</v>
      </c>
      <c r="E113" s="1" t="s">
        <v>26</v>
      </c>
      <c r="F113" s="1" t="s">
        <v>26</v>
      </c>
      <c r="G113" s="1" t="s">
        <v>25</v>
      </c>
      <c r="H113" s="1" t="s">
        <v>18502</v>
      </c>
      <c r="I113" s="1" t="s">
        <v>18508</v>
      </c>
      <c r="J113" s="1" t="s">
        <v>18505</v>
      </c>
      <c r="K113" s="1" t="s">
        <v>18504</v>
      </c>
      <c r="M113" s="1" t="s">
        <v>28</v>
      </c>
      <c r="N113" s="1" t="s">
        <v>21</v>
      </c>
      <c r="O113" s="1" t="s">
        <v>18504</v>
      </c>
    </row>
    <row r="114" spans="1:15" x14ac:dyDescent="0.2">
      <c r="A114" s="1" t="s">
        <v>7177</v>
      </c>
      <c r="B114" s="1" t="str">
        <f>"SRR1544176"</f>
        <v>SRR1544176</v>
      </c>
      <c r="C114" t="s">
        <v>5180</v>
      </c>
      <c r="D114">
        <v>30333126</v>
      </c>
      <c r="E114" s="1" t="s">
        <v>21</v>
      </c>
      <c r="F114" s="1" t="s">
        <v>21</v>
      </c>
      <c r="G114" s="1" t="s">
        <v>18510</v>
      </c>
      <c r="H114" s="1" t="s">
        <v>18502</v>
      </c>
      <c r="I114" s="1" t="s">
        <v>18508</v>
      </c>
      <c r="J114" s="1" t="s">
        <v>18509</v>
      </c>
      <c r="K114" s="1" t="s">
        <v>18504</v>
      </c>
      <c r="M114" s="1" t="s">
        <v>28</v>
      </c>
      <c r="N114" s="1" t="s">
        <v>21</v>
      </c>
      <c r="O114" s="1" t="s">
        <v>24</v>
      </c>
    </row>
    <row r="115" spans="1:15" x14ac:dyDescent="0.2">
      <c r="A115" s="1" t="s">
        <v>7178</v>
      </c>
      <c r="B115" s="1" t="str">
        <f>"SRR1544207"</f>
        <v>SRR1544207</v>
      </c>
      <c r="C115" t="s">
        <v>5181</v>
      </c>
      <c r="D115">
        <v>30333126</v>
      </c>
      <c r="E115" s="1" t="s">
        <v>21</v>
      </c>
      <c r="F115" s="1" t="s">
        <v>18502</v>
      </c>
      <c r="G115" s="1" t="s">
        <v>25</v>
      </c>
      <c r="H115" s="1" t="s">
        <v>18502</v>
      </c>
      <c r="I115" s="1" t="s">
        <v>54</v>
      </c>
      <c r="J115" s="1" t="s">
        <v>18505</v>
      </c>
      <c r="K115" s="1" t="s">
        <v>18510</v>
      </c>
      <c r="N115" s="1" t="s">
        <v>21</v>
      </c>
      <c r="O115" s="1" t="s">
        <v>18507</v>
      </c>
    </row>
    <row r="116" spans="1:15" x14ac:dyDescent="0.2">
      <c r="A116" s="1" t="s">
        <v>7179</v>
      </c>
      <c r="B116" s="1" t="str">
        <f>"SRR1544208"</f>
        <v>SRR1544208</v>
      </c>
      <c r="C116" t="s">
        <v>5182</v>
      </c>
      <c r="D116">
        <v>30333126</v>
      </c>
      <c r="E116" s="1" t="s">
        <v>21</v>
      </c>
      <c r="F116" s="1" t="s">
        <v>21</v>
      </c>
      <c r="G116" s="1" t="s">
        <v>18509</v>
      </c>
      <c r="H116" s="1" t="s">
        <v>21</v>
      </c>
      <c r="I116" s="1" t="s">
        <v>54</v>
      </c>
      <c r="J116" s="1" t="s">
        <v>21</v>
      </c>
      <c r="K116" s="1" t="s">
        <v>25</v>
      </c>
      <c r="M116" s="1" t="s">
        <v>28</v>
      </c>
      <c r="N116" s="1" t="s">
        <v>21</v>
      </c>
      <c r="O116" s="1" t="s">
        <v>24</v>
      </c>
    </row>
    <row r="117" spans="1:15" x14ac:dyDescent="0.2">
      <c r="A117" s="1" t="s">
        <v>7180</v>
      </c>
      <c r="B117" s="1" t="str">
        <f>"SRR1544231"</f>
        <v>SRR1544231</v>
      </c>
      <c r="C117" t="s">
        <v>5183</v>
      </c>
      <c r="D117">
        <v>30333126</v>
      </c>
      <c r="E117" s="1" t="s">
        <v>21</v>
      </c>
      <c r="F117" s="1" t="s">
        <v>21</v>
      </c>
      <c r="G117" s="1" t="s">
        <v>18502</v>
      </c>
      <c r="H117" s="1" t="s">
        <v>21</v>
      </c>
      <c r="I117" s="1" t="s">
        <v>54</v>
      </c>
      <c r="J117" s="1" t="s">
        <v>18509</v>
      </c>
      <c r="K117" s="1" t="s">
        <v>18504</v>
      </c>
      <c r="M117" s="1" t="s">
        <v>28</v>
      </c>
      <c r="N117" s="1" t="s">
        <v>21</v>
      </c>
      <c r="O117" s="1" t="s">
        <v>24</v>
      </c>
    </row>
    <row r="118" spans="1:15" x14ac:dyDescent="0.2">
      <c r="A118" s="1" t="s">
        <v>7181</v>
      </c>
      <c r="B118" s="1" t="str">
        <f>"SRR1544239"</f>
        <v>SRR1544239</v>
      </c>
      <c r="C118" t="s">
        <v>5184</v>
      </c>
      <c r="D118">
        <v>30333126</v>
      </c>
      <c r="E118" s="1" t="s">
        <v>21</v>
      </c>
      <c r="F118" s="1" t="s">
        <v>21</v>
      </c>
      <c r="G118" s="1" t="s">
        <v>18510</v>
      </c>
      <c r="H118" s="1" t="s">
        <v>18506</v>
      </c>
      <c r="I118" s="1" t="s">
        <v>54</v>
      </c>
      <c r="J118" s="1" t="s">
        <v>21</v>
      </c>
      <c r="K118" s="1" t="s">
        <v>25</v>
      </c>
      <c r="N118" s="1" t="s">
        <v>21</v>
      </c>
      <c r="O118" s="1" t="s">
        <v>24</v>
      </c>
    </row>
    <row r="119" spans="1:15" x14ac:dyDescent="0.2">
      <c r="A119" s="1" t="s">
        <v>7182</v>
      </c>
      <c r="B119" s="1" t="str">
        <f>"SRR1544370"</f>
        <v>SRR1544370</v>
      </c>
      <c r="C119" t="s">
        <v>5185</v>
      </c>
      <c r="D119">
        <v>30333126</v>
      </c>
      <c r="E119" s="1" t="s">
        <v>21</v>
      </c>
      <c r="F119" s="1" t="s">
        <v>21</v>
      </c>
      <c r="G119" s="1" t="s">
        <v>18510</v>
      </c>
      <c r="H119" s="1" t="s">
        <v>18506</v>
      </c>
      <c r="I119" s="1" t="s">
        <v>18508</v>
      </c>
      <c r="J119" s="1" t="s">
        <v>18509</v>
      </c>
      <c r="K119" s="1" t="s">
        <v>18507</v>
      </c>
      <c r="M119" s="1" t="s">
        <v>18508</v>
      </c>
      <c r="N119" s="1" t="s">
        <v>21</v>
      </c>
      <c r="O119" s="1" t="s">
        <v>24</v>
      </c>
    </row>
    <row r="120" spans="1:15" x14ac:dyDescent="0.2">
      <c r="A120" s="1" t="s">
        <v>7183</v>
      </c>
      <c r="B120" s="1" t="str">
        <f>"SRR1544391"</f>
        <v>SRR1544391</v>
      </c>
      <c r="C120" t="s">
        <v>5186</v>
      </c>
      <c r="D120">
        <v>30333126</v>
      </c>
      <c r="E120" s="1" t="s">
        <v>21</v>
      </c>
      <c r="F120" s="1" t="s">
        <v>18510</v>
      </c>
      <c r="G120" s="1" t="s">
        <v>25</v>
      </c>
      <c r="H120" s="1" t="s">
        <v>18510</v>
      </c>
      <c r="I120" s="1" t="s">
        <v>54</v>
      </c>
      <c r="J120" s="1" t="s">
        <v>18502</v>
      </c>
      <c r="K120" s="1" t="s">
        <v>25</v>
      </c>
      <c r="M120" s="1" t="s">
        <v>18508</v>
      </c>
      <c r="N120" s="1" t="s">
        <v>19</v>
      </c>
      <c r="O120" s="1" t="s">
        <v>18505</v>
      </c>
    </row>
    <row r="121" spans="1:15" x14ac:dyDescent="0.2">
      <c r="A121" s="1" t="s">
        <v>7184</v>
      </c>
      <c r="B121" s="1" t="str">
        <f>"SRR1544414"</f>
        <v>SRR1544414</v>
      </c>
      <c r="C121" t="s">
        <v>5187</v>
      </c>
      <c r="D121">
        <v>30333126</v>
      </c>
      <c r="E121" s="1" t="s">
        <v>26</v>
      </c>
      <c r="F121" s="1" t="s">
        <v>26</v>
      </c>
      <c r="G121" s="1" t="s">
        <v>25</v>
      </c>
      <c r="H121" s="1" t="s">
        <v>18502</v>
      </c>
      <c r="I121" s="1" t="s">
        <v>18509</v>
      </c>
      <c r="J121" s="1" t="s">
        <v>18505</v>
      </c>
      <c r="K121" s="1" t="s">
        <v>18504</v>
      </c>
      <c r="N121" s="1" t="s">
        <v>19</v>
      </c>
      <c r="O121" s="1" t="s">
        <v>18507</v>
      </c>
    </row>
    <row r="122" spans="1:15" x14ac:dyDescent="0.2">
      <c r="A122" s="1" t="s">
        <v>7185</v>
      </c>
      <c r="B122" s="1" t="str">
        <f>"SRR1544415"</f>
        <v>SRR1544415</v>
      </c>
      <c r="C122" t="s">
        <v>5188</v>
      </c>
      <c r="D122">
        <v>30333126</v>
      </c>
      <c r="E122" s="1" t="s">
        <v>26</v>
      </c>
      <c r="F122" s="1" t="s">
        <v>26</v>
      </c>
      <c r="G122" s="1" t="s">
        <v>25</v>
      </c>
      <c r="H122" s="1" t="s">
        <v>18502</v>
      </c>
      <c r="I122" s="1" t="s">
        <v>18508</v>
      </c>
      <c r="J122" s="1" t="s">
        <v>18502</v>
      </c>
      <c r="K122" s="1" t="s">
        <v>18504</v>
      </c>
      <c r="N122" s="1" t="s">
        <v>19</v>
      </c>
      <c r="O122" s="1" t="s">
        <v>18507</v>
      </c>
    </row>
    <row r="123" spans="1:15" x14ac:dyDescent="0.2">
      <c r="A123" s="1" t="s">
        <v>7186</v>
      </c>
      <c r="B123" s="1" t="str">
        <f>"SRR1544424"</f>
        <v>SRR1544424</v>
      </c>
      <c r="C123" t="s">
        <v>5189</v>
      </c>
      <c r="D123">
        <v>30333126</v>
      </c>
      <c r="E123" s="1" t="s">
        <v>26</v>
      </c>
      <c r="F123" s="1" t="s">
        <v>26</v>
      </c>
      <c r="G123" s="1" t="s">
        <v>25</v>
      </c>
      <c r="H123" s="1" t="s">
        <v>18502</v>
      </c>
      <c r="I123" s="1" t="s">
        <v>18509</v>
      </c>
      <c r="J123" s="1" t="s">
        <v>18505</v>
      </c>
      <c r="K123" s="1" t="s">
        <v>18504</v>
      </c>
      <c r="N123" s="1" t="s">
        <v>19</v>
      </c>
      <c r="O123" s="1" t="s">
        <v>18507</v>
      </c>
    </row>
    <row r="124" spans="1:15" x14ac:dyDescent="0.2">
      <c r="A124" s="1" t="s">
        <v>7187</v>
      </c>
      <c r="B124" s="1" t="str">
        <f>"SRR1553754"</f>
        <v>SRR1553754</v>
      </c>
      <c r="C124" t="s">
        <v>5190</v>
      </c>
      <c r="D124">
        <v>30333126</v>
      </c>
      <c r="E124" s="1" t="s">
        <v>18505</v>
      </c>
      <c r="F124" s="1" t="s">
        <v>26</v>
      </c>
      <c r="G124" s="1" t="s">
        <v>25</v>
      </c>
      <c r="H124" s="1" t="s">
        <v>18506</v>
      </c>
      <c r="J124" s="1" t="s">
        <v>18505</v>
      </c>
      <c r="K124" s="1" t="s">
        <v>18504</v>
      </c>
      <c r="M124" s="1" t="s">
        <v>18508</v>
      </c>
      <c r="N124" s="1" t="s">
        <v>21</v>
      </c>
      <c r="O124" s="1" t="s">
        <v>18504</v>
      </c>
    </row>
    <row r="125" spans="1:15" x14ac:dyDescent="0.2">
      <c r="A125" s="1" t="s">
        <v>7188</v>
      </c>
      <c r="B125" s="1" t="str">
        <f>"SRR1553836"</f>
        <v>SRR1553836</v>
      </c>
      <c r="C125" t="s">
        <v>5191</v>
      </c>
      <c r="D125">
        <v>30333126</v>
      </c>
      <c r="E125" s="1" t="s">
        <v>26</v>
      </c>
      <c r="F125" s="1" t="s">
        <v>26</v>
      </c>
      <c r="G125" s="1" t="s">
        <v>25</v>
      </c>
      <c r="H125" s="1" t="s">
        <v>18502</v>
      </c>
      <c r="J125" s="1" t="s">
        <v>18505</v>
      </c>
      <c r="K125" s="1" t="s">
        <v>22</v>
      </c>
      <c r="M125" s="1" t="s">
        <v>18508</v>
      </c>
      <c r="N125" s="1" t="s">
        <v>19</v>
      </c>
      <c r="O125" s="1" t="s">
        <v>18507</v>
      </c>
    </row>
    <row r="126" spans="1:15" x14ac:dyDescent="0.2">
      <c r="A126" s="1" t="s">
        <v>7189</v>
      </c>
      <c r="B126" s="1" t="str">
        <f>"SRR1553842"</f>
        <v>SRR1553842</v>
      </c>
      <c r="C126" t="s">
        <v>5192</v>
      </c>
      <c r="D126">
        <v>30333126</v>
      </c>
      <c r="E126" s="1" t="s">
        <v>21</v>
      </c>
      <c r="F126" s="1" t="s">
        <v>18510</v>
      </c>
      <c r="G126" s="1" t="s">
        <v>25</v>
      </c>
      <c r="H126" s="1" t="s">
        <v>18502</v>
      </c>
      <c r="I126" s="1" t="s">
        <v>54</v>
      </c>
      <c r="J126" s="1" t="s">
        <v>18505</v>
      </c>
      <c r="K126" s="1" t="s">
        <v>18502</v>
      </c>
      <c r="M126" s="1" t="s">
        <v>18508</v>
      </c>
      <c r="N126" s="1" t="s">
        <v>21</v>
      </c>
      <c r="O126" s="1" t="s">
        <v>18507</v>
      </c>
    </row>
    <row r="127" spans="1:15" x14ac:dyDescent="0.2">
      <c r="A127" s="1" t="s">
        <v>7190</v>
      </c>
      <c r="B127" s="1" t="str">
        <f>"SRR1553843"</f>
        <v>SRR1553843</v>
      </c>
      <c r="C127" t="s">
        <v>5193</v>
      </c>
      <c r="D127">
        <v>30333126</v>
      </c>
      <c r="E127" s="1" t="s">
        <v>26</v>
      </c>
      <c r="F127" s="1" t="s">
        <v>26</v>
      </c>
      <c r="G127" s="1" t="s">
        <v>25</v>
      </c>
      <c r="H127" s="1" t="s">
        <v>18502</v>
      </c>
      <c r="I127" s="1" t="s">
        <v>18508</v>
      </c>
      <c r="J127" s="1" t="s">
        <v>18506</v>
      </c>
      <c r="K127" s="1" t="s">
        <v>18504</v>
      </c>
      <c r="N127" s="1" t="s">
        <v>21</v>
      </c>
      <c r="O127" s="1" t="s">
        <v>18507</v>
      </c>
    </row>
    <row r="128" spans="1:15" x14ac:dyDescent="0.2">
      <c r="A128" s="1" t="s">
        <v>7191</v>
      </c>
      <c r="B128" s="1" t="str">
        <f>"SRR1553886"</f>
        <v>SRR1553886</v>
      </c>
      <c r="C128" t="s">
        <v>5194</v>
      </c>
      <c r="D128">
        <v>30333126</v>
      </c>
      <c r="E128" s="1" t="s">
        <v>18505</v>
      </c>
      <c r="F128" s="1" t="s">
        <v>26</v>
      </c>
      <c r="G128" s="1" t="s">
        <v>25</v>
      </c>
      <c r="H128" s="1" t="s">
        <v>18502</v>
      </c>
      <c r="J128" s="1" t="s">
        <v>18505</v>
      </c>
      <c r="K128" s="1" t="s">
        <v>22</v>
      </c>
      <c r="M128" s="1" t="s">
        <v>28</v>
      </c>
      <c r="N128" s="1" t="s">
        <v>19</v>
      </c>
      <c r="O128" s="1" t="s">
        <v>18507</v>
      </c>
    </row>
    <row r="129" spans="1:15" x14ac:dyDescent="0.2">
      <c r="A129" s="1" t="s">
        <v>7192</v>
      </c>
      <c r="B129" s="1" t="str">
        <f>"SRR1553905"</f>
        <v>SRR1553905</v>
      </c>
      <c r="C129" t="s">
        <v>5195</v>
      </c>
      <c r="D129">
        <v>30333126</v>
      </c>
      <c r="E129" s="1" t="s">
        <v>18505</v>
      </c>
      <c r="F129" s="1" t="s">
        <v>18505</v>
      </c>
      <c r="G129" s="1" t="s">
        <v>25</v>
      </c>
      <c r="H129" s="1" t="s">
        <v>18502</v>
      </c>
      <c r="I129" s="1" t="s">
        <v>32</v>
      </c>
      <c r="J129" s="1" t="s">
        <v>18506</v>
      </c>
      <c r="K129" s="1" t="s">
        <v>18510</v>
      </c>
      <c r="M129" s="1" t="s">
        <v>18508</v>
      </c>
      <c r="N129" s="1" t="s">
        <v>19</v>
      </c>
      <c r="O129" s="1" t="s">
        <v>18507</v>
      </c>
    </row>
    <row r="130" spans="1:15" x14ac:dyDescent="0.2">
      <c r="A130" s="1" t="s">
        <v>7193</v>
      </c>
      <c r="B130" s="1" t="str">
        <f>"SRR1556071"</f>
        <v>SRR1556071</v>
      </c>
      <c r="C130" t="s">
        <v>5196</v>
      </c>
      <c r="D130">
        <v>30333126</v>
      </c>
      <c r="E130" s="1" t="s">
        <v>21</v>
      </c>
      <c r="F130" s="1" t="s">
        <v>18509</v>
      </c>
      <c r="G130" s="1" t="s">
        <v>25</v>
      </c>
      <c r="H130" s="1" t="s">
        <v>18510</v>
      </c>
      <c r="I130" s="1" t="s">
        <v>54</v>
      </c>
      <c r="J130" s="1" t="s">
        <v>18510</v>
      </c>
      <c r="K130" s="1" t="s">
        <v>18504</v>
      </c>
      <c r="M130" s="1" t="s">
        <v>18508</v>
      </c>
      <c r="N130" s="1" t="s">
        <v>21</v>
      </c>
      <c r="O130" s="1" t="s">
        <v>18505</v>
      </c>
    </row>
    <row r="131" spans="1:15" x14ac:dyDescent="0.2">
      <c r="A131" s="1" t="s">
        <v>7194</v>
      </c>
      <c r="B131" s="1" t="str">
        <f>"SRR1556095"</f>
        <v>SRR1556095</v>
      </c>
      <c r="C131" t="s">
        <v>5197</v>
      </c>
      <c r="D131">
        <v>30333126</v>
      </c>
      <c r="E131" s="1" t="s">
        <v>21</v>
      </c>
      <c r="F131" s="1" t="s">
        <v>18502</v>
      </c>
      <c r="G131" s="1" t="s">
        <v>25</v>
      </c>
      <c r="H131" s="1" t="s">
        <v>18502</v>
      </c>
      <c r="I131" s="1" t="s">
        <v>54</v>
      </c>
      <c r="J131" s="1" t="s">
        <v>18506</v>
      </c>
      <c r="K131" s="1" t="s">
        <v>22</v>
      </c>
      <c r="M131" s="1" t="s">
        <v>28</v>
      </c>
      <c r="N131" s="1" t="s">
        <v>21</v>
      </c>
      <c r="O131" s="1" t="s">
        <v>18507</v>
      </c>
    </row>
    <row r="132" spans="1:15" x14ac:dyDescent="0.2">
      <c r="A132" s="1" t="s">
        <v>7195</v>
      </c>
      <c r="B132" s="1" t="str">
        <f>"SRR1556103"</f>
        <v>SRR1556103</v>
      </c>
      <c r="C132" t="s">
        <v>5198</v>
      </c>
      <c r="D132">
        <v>30333126</v>
      </c>
      <c r="E132" s="1" t="s">
        <v>26</v>
      </c>
      <c r="F132" s="1" t="s">
        <v>26</v>
      </c>
      <c r="G132" s="1" t="s">
        <v>25</v>
      </c>
      <c r="H132" s="1" t="s">
        <v>18502</v>
      </c>
      <c r="I132" s="1" t="s">
        <v>18509</v>
      </c>
      <c r="J132" s="1" t="s">
        <v>18506</v>
      </c>
      <c r="K132" s="1" t="s">
        <v>18504</v>
      </c>
      <c r="N132" s="1" t="s">
        <v>18502</v>
      </c>
      <c r="O132" s="1" t="s">
        <v>18507</v>
      </c>
    </row>
    <row r="133" spans="1:15" x14ac:dyDescent="0.2">
      <c r="A133" s="1" t="s">
        <v>7196</v>
      </c>
      <c r="B133" s="1" t="str">
        <f>"SRR1556107"</f>
        <v>SRR1556107</v>
      </c>
      <c r="C133" t="s">
        <v>5199</v>
      </c>
      <c r="D133">
        <v>30333126</v>
      </c>
      <c r="E133" s="1" t="s">
        <v>26</v>
      </c>
      <c r="F133" s="1" t="s">
        <v>26</v>
      </c>
      <c r="G133" s="1" t="s">
        <v>25</v>
      </c>
      <c r="H133" s="1" t="s">
        <v>18502</v>
      </c>
      <c r="I133" s="1" t="s">
        <v>18508</v>
      </c>
      <c r="J133" s="1" t="s">
        <v>18506</v>
      </c>
      <c r="K133" s="1" t="s">
        <v>25</v>
      </c>
      <c r="N133" s="1" t="s">
        <v>19</v>
      </c>
      <c r="O133" s="1" t="s">
        <v>18507</v>
      </c>
    </row>
    <row r="134" spans="1:15" x14ac:dyDescent="0.2">
      <c r="A134" s="1" t="s">
        <v>7197</v>
      </c>
      <c r="B134" s="1" t="str">
        <f>"SRR1556115"</f>
        <v>SRR1556115</v>
      </c>
      <c r="C134" t="s">
        <v>5200</v>
      </c>
      <c r="D134">
        <v>30333126</v>
      </c>
      <c r="E134" s="1" t="s">
        <v>18506</v>
      </c>
      <c r="F134" s="1" t="s">
        <v>18505</v>
      </c>
      <c r="G134" s="1" t="s">
        <v>25</v>
      </c>
      <c r="H134" s="1" t="s">
        <v>18510</v>
      </c>
      <c r="I134" s="1" t="s">
        <v>18509</v>
      </c>
      <c r="J134" s="1" t="s">
        <v>18502</v>
      </c>
      <c r="K134" s="1" t="s">
        <v>18504</v>
      </c>
      <c r="N134" s="1" t="s">
        <v>21</v>
      </c>
      <c r="O134" s="1" t="s">
        <v>18505</v>
      </c>
    </row>
    <row r="135" spans="1:15" x14ac:dyDescent="0.2">
      <c r="A135" s="1" t="s">
        <v>7198</v>
      </c>
      <c r="B135" s="1" t="str">
        <f>"SRR1556947"</f>
        <v>SRR1556947</v>
      </c>
      <c r="C135" t="s">
        <v>5201</v>
      </c>
      <c r="D135">
        <v>30333126</v>
      </c>
      <c r="E135" s="1" t="s">
        <v>18505</v>
      </c>
      <c r="F135" s="1" t="s">
        <v>26</v>
      </c>
      <c r="G135" s="1" t="s">
        <v>25</v>
      </c>
      <c r="H135" s="1" t="s">
        <v>18502</v>
      </c>
      <c r="I135" s="1" t="s">
        <v>18509</v>
      </c>
      <c r="J135" s="1" t="s">
        <v>18505</v>
      </c>
      <c r="K135" s="1" t="s">
        <v>18504</v>
      </c>
      <c r="N135" s="1" t="s">
        <v>19</v>
      </c>
      <c r="O135" s="1" t="s">
        <v>18507</v>
      </c>
    </row>
    <row r="136" spans="1:15" x14ac:dyDescent="0.2">
      <c r="A136" s="1" t="s">
        <v>7199</v>
      </c>
      <c r="B136" s="1" t="str">
        <f>"SRR1556965"</f>
        <v>SRR1556965</v>
      </c>
      <c r="C136" t="s">
        <v>5202</v>
      </c>
      <c r="D136">
        <v>30333126</v>
      </c>
      <c r="E136" s="1" t="s">
        <v>26</v>
      </c>
      <c r="F136" s="1" t="s">
        <v>26</v>
      </c>
      <c r="G136" s="1" t="s">
        <v>25</v>
      </c>
      <c r="H136" s="1" t="s">
        <v>18502</v>
      </c>
      <c r="I136" s="1" t="s">
        <v>18508</v>
      </c>
      <c r="J136" s="1" t="s">
        <v>18505</v>
      </c>
      <c r="K136" s="1" t="s">
        <v>25</v>
      </c>
      <c r="N136" s="1" t="s">
        <v>19</v>
      </c>
      <c r="O136" s="1" t="s">
        <v>18507</v>
      </c>
    </row>
    <row r="137" spans="1:15" x14ac:dyDescent="0.2">
      <c r="A137" s="1" t="s">
        <v>7200</v>
      </c>
      <c r="B137" s="1" t="str">
        <f>"SRR1556968"</f>
        <v>SRR1556968</v>
      </c>
      <c r="C137" t="s">
        <v>5203</v>
      </c>
      <c r="D137">
        <v>30333126</v>
      </c>
      <c r="E137" s="1" t="s">
        <v>26</v>
      </c>
      <c r="F137" s="1" t="s">
        <v>26</v>
      </c>
      <c r="G137" s="1" t="s">
        <v>25</v>
      </c>
      <c r="H137" s="1" t="s">
        <v>18506</v>
      </c>
      <c r="I137" s="1" t="s">
        <v>32</v>
      </c>
      <c r="J137" s="1" t="s">
        <v>18507</v>
      </c>
      <c r="K137" s="1" t="s">
        <v>18504</v>
      </c>
      <c r="N137" s="1" t="s">
        <v>19</v>
      </c>
      <c r="O137" s="1" t="s">
        <v>18504</v>
      </c>
    </row>
    <row r="138" spans="1:15" x14ac:dyDescent="0.2">
      <c r="A138" s="1" t="s">
        <v>7201</v>
      </c>
      <c r="B138" s="1" t="str">
        <f>"SRR1556980"</f>
        <v>SRR1556980</v>
      </c>
      <c r="C138" t="s">
        <v>5204</v>
      </c>
      <c r="D138">
        <v>30333126</v>
      </c>
      <c r="E138" s="1" t="s">
        <v>26</v>
      </c>
      <c r="F138" s="1" t="s">
        <v>26</v>
      </c>
      <c r="G138" s="1" t="s">
        <v>25</v>
      </c>
      <c r="H138" s="1" t="s">
        <v>18506</v>
      </c>
      <c r="I138" s="1" t="s">
        <v>18508</v>
      </c>
      <c r="J138" s="1" t="s">
        <v>18507</v>
      </c>
      <c r="K138" s="1" t="s">
        <v>18504</v>
      </c>
      <c r="M138" s="1" t="s">
        <v>18508</v>
      </c>
      <c r="N138" s="1" t="s">
        <v>21</v>
      </c>
      <c r="O138" s="1" t="s">
        <v>18504</v>
      </c>
    </row>
    <row r="139" spans="1:15" x14ac:dyDescent="0.2">
      <c r="A139" s="1" t="s">
        <v>7202</v>
      </c>
      <c r="B139" s="1" t="str">
        <f>"SRR1556982"</f>
        <v>SRR1556982</v>
      </c>
      <c r="C139" t="s">
        <v>5205</v>
      </c>
      <c r="D139">
        <v>30333126</v>
      </c>
      <c r="E139" s="1" t="s">
        <v>26</v>
      </c>
      <c r="F139" s="1" t="s">
        <v>26</v>
      </c>
      <c r="G139" s="1" t="s">
        <v>25</v>
      </c>
      <c r="H139" s="1" t="s">
        <v>18506</v>
      </c>
      <c r="I139" s="1" t="s">
        <v>18509</v>
      </c>
      <c r="J139" s="1" t="s">
        <v>18505</v>
      </c>
      <c r="K139" s="1" t="s">
        <v>25</v>
      </c>
      <c r="M139" s="1" t="s">
        <v>18508</v>
      </c>
      <c r="N139" s="1" t="s">
        <v>21</v>
      </c>
      <c r="O139" s="1" t="s">
        <v>18504</v>
      </c>
    </row>
    <row r="140" spans="1:15" x14ac:dyDescent="0.2">
      <c r="A140" s="1" t="s">
        <v>7203</v>
      </c>
      <c r="B140" s="1" t="str">
        <f>"SRR1556983"</f>
        <v>SRR1556983</v>
      </c>
      <c r="C140" t="s">
        <v>5206</v>
      </c>
      <c r="D140">
        <v>30333126</v>
      </c>
      <c r="E140" s="1" t="s">
        <v>26</v>
      </c>
      <c r="F140" s="1" t="s">
        <v>26</v>
      </c>
      <c r="G140" s="1" t="s">
        <v>25</v>
      </c>
      <c r="H140" s="1" t="s">
        <v>18502</v>
      </c>
      <c r="I140" s="1" t="s">
        <v>18508</v>
      </c>
      <c r="J140" s="1" t="s">
        <v>18505</v>
      </c>
      <c r="K140" s="1" t="s">
        <v>18504</v>
      </c>
      <c r="N140" s="1" t="s">
        <v>19</v>
      </c>
      <c r="O140" s="1" t="s">
        <v>18504</v>
      </c>
    </row>
    <row r="141" spans="1:15" x14ac:dyDescent="0.2">
      <c r="A141" s="1" t="s">
        <v>7204</v>
      </c>
      <c r="B141" s="1" t="str">
        <f>"SRR1562587"</f>
        <v>SRR1562587</v>
      </c>
      <c r="C141" t="s">
        <v>5207</v>
      </c>
      <c r="D141">
        <v>30333126</v>
      </c>
      <c r="E141" s="1" t="s">
        <v>21</v>
      </c>
      <c r="F141" s="1" t="s">
        <v>18502</v>
      </c>
      <c r="G141" s="1" t="s">
        <v>25</v>
      </c>
      <c r="H141" s="1" t="s">
        <v>18502</v>
      </c>
      <c r="I141" s="1" t="s">
        <v>32</v>
      </c>
      <c r="J141" s="1" t="s">
        <v>18505</v>
      </c>
      <c r="K141" s="1" t="s">
        <v>25</v>
      </c>
      <c r="N141" s="1" t="s">
        <v>19</v>
      </c>
      <c r="O141" s="1" t="s">
        <v>18504</v>
      </c>
    </row>
    <row r="142" spans="1:15" x14ac:dyDescent="0.2">
      <c r="A142" s="1" t="s">
        <v>7205</v>
      </c>
      <c r="B142" s="1" t="str">
        <f>"SRR1562593"</f>
        <v>SRR1562593</v>
      </c>
      <c r="C142" t="s">
        <v>5208</v>
      </c>
      <c r="D142">
        <v>30333126</v>
      </c>
      <c r="E142" s="1" t="s">
        <v>26</v>
      </c>
      <c r="F142" s="1" t="s">
        <v>26</v>
      </c>
      <c r="G142" s="1" t="s">
        <v>25</v>
      </c>
      <c r="H142" s="1" t="s">
        <v>18502</v>
      </c>
      <c r="I142" s="1" t="s">
        <v>32</v>
      </c>
      <c r="J142" s="1" t="s">
        <v>18505</v>
      </c>
      <c r="K142" s="1" t="s">
        <v>22</v>
      </c>
      <c r="M142" s="1" t="s">
        <v>28</v>
      </c>
      <c r="N142" s="1" t="s">
        <v>19</v>
      </c>
      <c r="O142" s="1" t="s">
        <v>18504</v>
      </c>
    </row>
    <row r="143" spans="1:15" x14ac:dyDescent="0.2">
      <c r="A143" s="1" t="s">
        <v>7206</v>
      </c>
      <c r="B143" s="1" t="str">
        <f>"SRR1562599"</f>
        <v>SRR1562599</v>
      </c>
      <c r="C143" t="s">
        <v>5209</v>
      </c>
      <c r="D143">
        <v>30333126</v>
      </c>
      <c r="E143" s="1" t="s">
        <v>21</v>
      </c>
      <c r="F143" s="1" t="s">
        <v>18502</v>
      </c>
      <c r="G143" s="1" t="s">
        <v>25</v>
      </c>
      <c r="H143" s="1" t="s">
        <v>18502</v>
      </c>
      <c r="I143" s="1" t="s">
        <v>54</v>
      </c>
      <c r="J143" s="1" t="s">
        <v>18505</v>
      </c>
      <c r="K143" s="1" t="s">
        <v>22</v>
      </c>
      <c r="N143" s="1" t="s">
        <v>18502</v>
      </c>
      <c r="O143" s="1" t="s">
        <v>18504</v>
      </c>
    </row>
    <row r="144" spans="1:15" x14ac:dyDescent="0.2">
      <c r="A144" s="1" t="s">
        <v>7207</v>
      </c>
      <c r="B144" s="1" t="str">
        <f>"SRR1562608"</f>
        <v>SRR1562608</v>
      </c>
      <c r="C144" t="s">
        <v>5210</v>
      </c>
      <c r="D144">
        <v>30333126</v>
      </c>
      <c r="E144" s="1" t="s">
        <v>21</v>
      </c>
      <c r="F144" s="1" t="s">
        <v>21</v>
      </c>
      <c r="G144" s="1" t="s">
        <v>18509</v>
      </c>
      <c r="H144" s="1" t="s">
        <v>18502</v>
      </c>
      <c r="I144" s="1" t="s">
        <v>18508</v>
      </c>
      <c r="J144" s="1" t="s">
        <v>21</v>
      </c>
      <c r="K144" s="1" t="s">
        <v>18507</v>
      </c>
      <c r="N144" s="1" t="s">
        <v>21</v>
      </c>
      <c r="O144" s="1" t="s">
        <v>24</v>
      </c>
    </row>
    <row r="145" spans="1:15" x14ac:dyDescent="0.2">
      <c r="A145" s="1" t="s">
        <v>7208</v>
      </c>
      <c r="B145" s="1" t="str">
        <f>"SRR1562638"</f>
        <v>SRR1562638</v>
      </c>
      <c r="C145" t="s">
        <v>5211</v>
      </c>
      <c r="D145">
        <v>30333126</v>
      </c>
      <c r="E145" s="1" t="s">
        <v>26</v>
      </c>
      <c r="F145" s="1" t="s">
        <v>26</v>
      </c>
      <c r="G145" s="1" t="s">
        <v>25</v>
      </c>
      <c r="H145" s="1" t="s">
        <v>18502</v>
      </c>
      <c r="I145" s="1" t="s">
        <v>18508</v>
      </c>
      <c r="J145" s="1" t="s">
        <v>18502</v>
      </c>
      <c r="K145" s="1" t="s">
        <v>25</v>
      </c>
      <c r="N145" s="1" t="s">
        <v>19</v>
      </c>
      <c r="O145" s="1" t="s">
        <v>18507</v>
      </c>
    </row>
    <row r="146" spans="1:15" x14ac:dyDescent="0.2">
      <c r="A146" s="1" t="s">
        <v>7209</v>
      </c>
      <c r="B146" s="1" t="str">
        <f>"SRR1562659"</f>
        <v>SRR1562659</v>
      </c>
      <c r="C146" t="s">
        <v>5212</v>
      </c>
      <c r="D146">
        <v>30333126</v>
      </c>
      <c r="E146" s="1" t="s">
        <v>26</v>
      </c>
      <c r="F146" s="1" t="s">
        <v>26</v>
      </c>
      <c r="G146" s="1" t="s">
        <v>25</v>
      </c>
      <c r="H146" s="1" t="s">
        <v>18502</v>
      </c>
      <c r="I146" s="1" t="s">
        <v>18508</v>
      </c>
      <c r="J146" s="1" t="s">
        <v>18506</v>
      </c>
      <c r="K146" s="1" t="s">
        <v>18504</v>
      </c>
      <c r="N146" s="1" t="s">
        <v>19</v>
      </c>
      <c r="O146" s="1" t="s">
        <v>18507</v>
      </c>
    </row>
    <row r="147" spans="1:15" x14ac:dyDescent="0.2">
      <c r="A147" s="1" t="s">
        <v>7210</v>
      </c>
      <c r="B147" s="1" t="str">
        <f>"SRR1562660"</f>
        <v>SRR1562660</v>
      </c>
      <c r="C147" t="s">
        <v>5213</v>
      </c>
      <c r="D147">
        <v>30333126</v>
      </c>
      <c r="E147" s="1" t="s">
        <v>26</v>
      </c>
      <c r="F147" s="1" t="s">
        <v>26</v>
      </c>
      <c r="G147" s="1" t="s">
        <v>25</v>
      </c>
      <c r="H147" s="1" t="s">
        <v>41</v>
      </c>
      <c r="I147" s="1" t="s">
        <v>18508</v>
      </c>
      <c r="J147" s="1" t="s">
        <v>18505</v>
      </c>
      <c r="K147" s="1" t="s">
        <v>25</v>
      </c>
      <c r="M147" s="1" t="s">
        <v>28</v>
      </c>
      <c r="N147" s="1" t="s">
        <v>19</v>
      </c>
      <c r="O147" s="1" t="s">
        <v>18507</v>
      </c>
    </row>
    <row r="148" spans="1:15" x14ac:dyDescent="0.2">
      <c r="A148" s="1" t="s">
        <v>7211</v>
      </c>
      <c r="B148" s="1" t="str">
        <f>"SRR1573561"</f>
        <v>SRR1573561</v>
      </c>
      <c r="C148" t="s">
        <v>5214</v>
      </c>
      <c r="D148">
        <v>30333126</v>
      </c>
      <c r="E148" s="1" t="s">
        <v>21</v>
      </c>
      <c r="F148" s="1" t="s">
        <v>21</v>
      </c>
      <c r="G148" s="1" t="s">
        <v>18510</v>
      </c>
      <c r="H148" s="1" t="s">
        <v>18502</v>
      </c>
      <c r="I148" s="1" t="s">
        <v>54</v>
      </c>
      <c r="J148" s="1" t="s">
        <v>21</v>
      </c>
      <c r="K148" s="1" t="s">
        <v>25</v>
      </c>
      <c r="N148" s="1" t="s">
        <v>21</v>
      </c>
      <c r="O148" s="1" t="s">
        <v>24</v>
      </c>
    </row>
    <row r="149" spans="1:15" x14ac:dyDescent="0.2">
      <c r="A149" s="1" t="s">
        <v>7212</v>
      </c>
      <c r="B149" s="1" t="str">
        <f>"SRR1573563"</f>
        <v>SRR1573563</v>
      </c>
      <c r="C149" t="s">
        <v>5215</v>
      </c>
      <c r="D149">
        <v>30333126</v>
      </c>
      <c r="E149" s="1" t="s">
        <v>21</v>
      </c>
      <c r="F149" s="1" t="s">
        <v>21</v>
      </c>
      <c r="G149" s="1" t="s">
        <v>18509</v>
      </c>
      <c r="H149" s="1" t="s">
        <v>18502</v>
      </c>
      <c r="I149" s="1" t="s">
        <v>18509</v>
      </c>
      <c r="J149" s="1" t="s">
        <v>21</v>
      </c>
      <c r="K149" s="1" t="s">
        <v>25</v>
      </c>
      <c r="N149" s="1" t="s">
        <v>19</v>
      </c>
      <c r="O149" s="1" t="s">
        <v>24</v>
      </c>
    </row>
    <row r="150" spans="1:15" x14ac:dyDescent="0.2">
      <c r="A150" s="1" t="s">
        <v>7213</v>
      </c>
      <c r="B150" s="1" t="str">
        <f>"SRR1573571"</f>
        <v>SRR1573571</v>
      </c>
      <c r="C150" t="s">
        <v>5216</v>
      </c>
      <c r="D150">
        <v>30333126</v>
      </c>
      <c r="E150" s="1" t="s">
        <v>26</v>
      </c>
      <c r="F150" s="1" t="s">
        <v>26</v>
      </c>
      <c r="G150" s="1" t="s">
        <v>25</v>
      </c>
      <c r="H150" s="1" t="s">
        <v>18502</v>
      </c>
      <c r="I150" s="1" t="s">
        <v>32</v>
      </c>
      <c r="J150" s="1" t="s">
        <v>18505</v>
      </c>
      <c r="K150" s="1" t="s">
        <v>18504</v>
      </c>
      <c r="N150" s="1" t="s">
        <v>19</v>
      </c>
      <c r="O150" s="1" t="s">
        <v>18504</v>
      </c>
    </row>
    <row r="151" spans="1:15" x14ac:dyDescent="0.2">
      <c r="A151" s="1" t="s">
        <v>7214</v>
      </c>
      <c r="B151" s="1" t="str">
        <f>"SRR1573572"</f>
        <v>SRR1573572</v>
      </c>
      <c r="C151" t="s">
        <v>5217</v>
      </c>
      <c r="D151">
        <v>30333126</v>
      </c>
      <c r="E151" s="1" t="s">
        <v>18505</v>
      </c>
      <c r="F151" s="1" t="s">
        <v>26</v>
      </c>
      <c r="G151" s="1" t="s">
        <v>25</v>
      </c>
      <c r="H151" s="1" t="s">
        <v>18502</v>
      </c>
      <c r="I151" s="1" t="s">
        <v>32</v>
      </c>
      <c r="J151" s="1" t="s">
        <v>18505</v>
      </c>
      <c r="K151" s="1" t="s">
        <v>18504</v>
      </c>
      <c r="N151" s="1" t="s">
        <v>19</v>
      </c>
      <c r="O151" s="1" t="s">
        <v>18507</v>
      </c>
    </row>
    <row r="152" spans="1:15" x14ac:dyDescent="0.2">
      <c r="A152" s="1" t="s">
        <v>7215</v>
      </c>
      <c r="B152" s="1" t="str">
        <f>"SRR1573573"</f>
        <v>SRR1573573</v>
      </c>
      <c r="C152" t="s">
        <v>5218</v>
      </c>
      <c r="D152">
        <v>30333126</v>
      </c>
      <c r="E152" s="1" t="s">
        <v>26</v>
      </c>
      <c r="F152" s="1" t="s">
        <v>26</v>
      </c>
      <c r="G152" s="1" t="s">
        <v>25</v>
      </c>
      <c r="H152" s="1" t="s">
        <v>18502</v>
      </c>
      <c r="I152" s="1" t="s">
        <v>18508</v>
      </c>
      <c r="J152" s="1" t="s">
        <v>18505</v>
      </c>
      <c r="K152" s="1" t="s">
        <v>18504</v>
      </c>
      <c r="N152" s="1" t="s">
        <v>19</v>
      </c>
      <c r="O152" s="1" t="s">
        <v>18504</v>
      </c>
    </row>
    <row r="153" spans="1:15" x14ac:dyDescent="0.2">
      <c r="A153" s="1" t="s">
        <v>7216</v>
      </c>
      <c r="B153" s="1" t="str">
        <f>"SRR1574259"</f>
        <v>SRR1574259</v>
      </c>
      <c r="C153" t="s">
        <v>5219</v>
      </c>
      <c r="D153">
        <v>30333126</v>
      </c>
      <c r="E153" s="1" t="s">
        <v>21</v>
      </c>
      <c r="F153" s="1" t="s">
        <v>18510</v>
      </c>
      <c r="G153" s="1" t="s">
        <v>25</v>
      </c>
      <c r="H153" s="1" t="s">
        <v>18506</v>
      </c>
      <c r="I153" s="1" t="s">
        <v>54</v>
      </c>
      <c r="J153" s="1" t="s">
        <v>18507</v>
      </c>
      <c r="K153" s="1" t="s">
        <v>25</v>
      </c>
      <c r="M153" s="1" t="s">
        <v>28</v>
      </c>
      <c r="N153" s="1" t="s">
        <v>21</v>
      </c>
      <c r="O153" s="1" t="s">
        <v>18504</v>
      </c>
    </row>
    <row r="154" spans="1:15" x14ac:dyDescent="0.2">
      <c r="A154" s="1" t="s">
        <v>7217</v>
      </c>
      <c r="B154" s="1" t="str">
        <f>"SRR1574278"</f>
        <v>SRR1574278</v>
      </c>
      <c r="C154" t="s">
        <v>5220</v>
      </c>
      <c r="D154">
        <v>30333126</v>
      </c>
      <c r="E154" s="1" t="s">
        <v>21</v>
      </c>
      <c r="F154" s="1" t="s">
        <v>18502</v>
      </c>
      <c r="G154" s="1" t="s">
        <v>25</v>
      </c>
      <c r="H154" s="1" t="s">
        <v>18502</v>
      </c>
      <c r="I154" s="1" t="s">
        <v>18509</v>
      </c>
      <c r="J154" s="1" t="s">
        <v>18507</v>
      </c>
      <c r="K154" s="1" t="s">
        <v>25</v>
      </c>
      <c r="M154" s="1" t="s">
        <v>28</v>
      </c>
      <c r="N154" s="1" t="s">
        <v>21</v>
      </c>
      <c r="O154" s="1" t="s">
        <v>18507</v>
      </c>
    </row>
    <row r="155" spans="1:15" x14ac:dyDescent="0.2">
      <c r="A155" s="1" t="s">
        <v>7218</v>
      </c>
      <c r="B155" s="1" t="str">
        <f>"SRR1574281"</f>
        <v>SRR1574281</v>
      </c>
      <c r="C155" t="s">
        <v>5221</v>
      </c>
      <c r="D155">
        <v>30333126</v>
      </c>
      <c r="E155" s="1" t="s">
        <v>18506</v>
      </c>
      <c r="F155" s="1" t="s">
        <v>18505</v>
      </c>
      <c r="G155" s="1" t="s">
        <v>25</v>
      </c>
      <c r="H155" s="1" t="s">
        <v>18510</v>
      </c>
      <c r="I155" s="1" t="s">
        <v>54</v>
      </c>
      <c r="J155" s="1" t="s">
        <v>18506</v>
      </c>
      <c r="K155" s="1" t="s">
        <v>22</v>
      </c>
      <c r="M155" s="1" t="s">
        <v>28</v>
      </c>
      <c r="N155" s="1" t="s">
        <v>21</v>
      </c>
      <c r="O155" s="1" t="s">
        <v>18505</v>
      </c>
    </row>
    <row r="156" spans="1:15" x14ac:dyDescent="0.2">
      <c r="A156" s="1" t="s">
        <v>7219</v>
      </c>
      <c r="B156" s="1" t="str">
        <f>"SRR1574310"</f>
        <v>SRR1574310</v>
      </c>
      <c r="C156" t="s">
        <v>5222</v>
      </c>
      <c r="D156">
        <v>30333126</v>
      </c>
      <c r="E156" s="1" t="s">
        <v>21</v>
      </c>
      <c r="F156" s="1" t="s">
        <v>18510</v>
      </c>
      <c r="G156" s="1" t="s">
        <v>25</v>
      </c>
      <c r="H156" s="1" t="s">
        <v>18506</v>
      </c>
      <c r="I156" s="1" t="s">
        <v>18509</v>
      </c>
      <c r="J156" s="1" t="s">
        <v>18505</v>
      </c>
      <c r="K156" s="1" t="s">
        <v>18507</v>
      </c>
      <c r="N156" s="1" t="s">
        <v>21</v>
      </c>
      <c r="O156" s="1" t="s">
        <v>18504</v>
      </c>
    </row>
    <row r="157" spans="1:15" x14ac:dyDescent="0.2">
      <c r="A157" s="1" t="s">
        <v>7220</v>
      </c>
      <c r="B157" s="1" t="str">
        <f>"SRR1582170"</f>
        <v>SRR1582170</v>
      </c>
      <c r="C157" t="s">
        <v>5223</v>
      </c>
      <c r="D157">
        <v>30333126</v>
      </c>
      <c r="E157" s="1" t="s">
        <v>26</v>
      </c>
      <c r="F157" s="1" t="s">
        <v>26</v>
      </c>
      <c r="G157" s="1" t="s">
        <v>25</v>
      </c>
      <c r="H157" s="1" t="s">
        <v>18506</v>
      </c>
      <c r="J157" s="1" t="s">
        <v>18505</v>
      </c>
      <c r="K157" s="1" t="s">
        <v>18504</v>
      </c>
      <c r="M157" s="1" t="s">
        <v>28</v>
      </c>
      <c r="N157" s="1" t="s">
        <v>21</v>
      </c>
      <c r="O157" s="1" t="s">
        <v>18504</v>
      </c>
    </row>
    <row r="158" spans="1:15" x14ac:dyDescent="0.2">
      <c r="A158" s="1" t="s">
        <v>7221</v>
      </c>
      <c r="B158" s="1" t="str">
        <f>"SRR1582177"</f>
        <v>SRR1582177</v>
      </c>
      <c r="C158" t="s">
        <v>5224</v>
      </c>
      <c r="D158">
        <v>30333126</v>
      </c>
      <c r="E158" s="1" t="s">
        <v>21</v>
      </c>
      <c r="F158" s="1" t="s">
        <v>21</v>
      </c>
      <c r="G158" s="1" t="s">
        <v>18509</v>
      </c>
      <c r="H158" s="1" t="s">
        <v>21</v>
      </c>
      <c r="J158" s="1" t="s">
        <v>22</v>
      </c>
      <c r="K158" s="1" t="s">
        <v>18504</v>
      </c>
      <c r="M158" s="1" t="s">
        <v>28</v>
      </c>
      <c r="N158" s="1" t="s">
        <v>21</v>
      </c>
      <c r="O158" s="1" t="s">
        <v>24</v>
      </c>
    </row>
    <row r="159" spans="1:15" x14ac:dyDescent="0.2">
      <c r="A159" s="1" t="s">
        <v>7222</v>
      </c>
      <c r="B159" s="1" t="str">
        <f>"SRR1582188"</f>
        <v>SRR1582188</v>
      </c>
      <c r="C159" t="s">
        <v>5225</v>
      </c>
      <c r="D159">
        <v>30333126</v>
      </c>
      <c r="E159" s="1" t="s">
        <v>18505</v>
      </c>
      <c r="F159" s="1" t="s">
        <v>26</v>
      </c>
      <c r="G159" s="1" t="s">
        <v>25</v>
      </c>
      <c r="H159" s="1" t="s">
        <v>18502</v>
      </c>
      <c r="J159" s="1" t="s">
        <v>18506</v>
      </c>
      <c r="K159" s="1" t="s">
        <v>18504</v>
      </c>
      <c r="N159" s="1" t="s">
        <v>19</v>
      </c>
      <c r="O159" s="1" t="s">
        <v>18504</v>
      </c>
    </row>
    <row r="160" spans="1:15" x14ac:dyDescent="0.2">
      <c r="A160" s="1" t="s">
        <v>7223</v>
      </c>
      <c r="B160" s="1" t="str">
        <f>"SRR1583130"</f>
        <v>SRR1583130</v>
      </c>
      <c r="C160" t="s">
        <v>5226</v>
      </c>
      <c r="D160">
        <v>30333126</v>
      </c>
      <c r="E160" s="1" t="s">
        <v>26</v>
      </c>
      <c r="F160" s="1" t="s">
        <v>26</v>
      </c>
      <c r="G160" s="1" t="s">
        <v>25</v>
      </c>
      <c r="H160" s="1" t="s">
        <v>18502</v>
      </c>
      <c r="I160" s="1" t="s">
        <v>18508</v>
      </c>
      <c r="J160" s="1" t="s">
        <v>18505</v>
      </c>
      <c r="K160" s="1" t="s">
        <v>18504</v>
      </c>
      <c r="M160" s="1" t="s">
        <v>18508</v>
      </c>
      <c r="N160" s="1" t="s">
        <v>21</v>
      </c>
      <c r="O160" s="1" t="s">
        <v>18507</v>
      </c>
    </row>
    <row r="161" spans="1:15" x14ac:dyDescent="0.2">
      <c r="A161" s="1" t="s">
        <v>7224</v>
      </c>
      <c r="B161" s="1" t="str">
        <f>"SRR1583139"</f>
        <v>SRR1583139</v>
      </c>
      <c r="C161" t="s">
        <v>5227</v>
      </c>
      <c r="D161">
        <v>30333126</v>
      </c>
      <c r="E161" s="1" t="s">
        <v>26</v>
      </c>
      <c r="F161" s="1" t="s">
        <v>26</v>
      </c>
      <c r="G161" s="1" t="s">
        <v>25</v>
      </c>
      <c r="H161" s="1" t="s">
        <v>18502</v>
      </c>
      <c r="I161" s="1" t="s">
        <v>54</v>
      </c>
      <c r="J161" s="1" t="s">
        <v>18505</v>
      </c>
      <c r="K161" s="1" t="s">
        <v>25</v>
      </c>
      <c r="N161" s="1" t="s">
        <v>21</v>
      </c>
      <c r="O161" s="1" t="s">
        <v>18504</v>
      </c>
    </row>
    <row r="162" spans="1:15" x14ac:dyDescent="0.2">
      <c r="A162" s="1" t="s">
        <v>7225</v>
      </c>
      <c r="B162" s="1" t="str">
        <f>"SRR1583145"</f>
        <v>SRR1583145</v>
      </c>
      <c r="C162" t="s">
        <v>5228</v>
      </c>
      <c r="D162">
        <v>30333126</v>
      </c>
      <c r="E162" s="1" t="s">
        <v>26</v>
      </c>
      <c r="F162" s="1" t="s">
        <v>26</v>
      </c>
      <c r="G162" s="1" t="s">
        <v>25</v>
      </c>
      <c r="H162" s="1" t="s">
        <v>18502</v>
      </c>
      <c r="I162" s="1" t="s">
        <v>54</v>
      </c>
      <c r="J162" s="1" t="s">
        <v>18505</v>
      </c>
      <c r="K162" s="1" t="s">
        <v>22</v>
      </c>
      <c r="M162" s="1" t="s">
        <v>28</v>
      </c>
      <c r="N162" s="1" t="s">
        <v>19</v>
      </c>
      <c r="O162" s="1" t="s">
        <v>18504</v>
      </c>
    </row>
    <row r="163" spans="1:15" x14ac:dyDescent="0.2">
      <c r="A163" s="1" t="s">
        <v>7226</v>
      </c>
      <c r="B163" s="1" t="str">
        <f>"SRR1588662"</f>
        <v>SRR1588662</v>
      </c>
      <c r="C163" t="s">
        <v>5229</v>
      </c>
      <c r="D163">
        <v>30333126</v>
      </c>
      <c r="E163" s="1" t="s">
        <v>26</v>
      </c>
      <c r="F163" s="1" t="s">
        <v>26</v>
      </c>
      <c r="G163" s="1" t="s">
        <v>25</v>
      </c>
      <c r="H163" s="1" t="s">
        <v>18502</v>
      </c>
      <c r="I163" s="1" t="s">
        <v>18509</v>
      </c>
      <c r="J163" s="1" t="s">
        <v>18505</v>
      </c>
      <c r="K163" s="1" t="s">
        <v>25</v>
      </c>
      <c r="M163" s="1" t="s">
        <v>28</v>
      </c>
      <c r="N163" s="1" t="s">
        <v>19</v>
      </c>
      <c r="O163" s="1" t="s">
        <v>18504</v>
      </c>
    </row>
    <row r="164" spans="1:15" x14ac:dyDescent="0.2">
      <c r="A164" s="1" t="s">
        <v>7227</v>
      </c>
      <c r="B164" s="1" t="str">
        <f>"SRR1588674"</f>
        <v>SRR1588674</v>
      </c>
      <c r="C164" t="s">
        <v>5230</v>
      </c>
      <c r="D164">
        <v>30333126</v>
      </c>
      <c r="E164" s="1" t="s">
        <v>18505</v>
      </c>
      <c r="F164" s="1" t="s">
        <v>26</v>
      </c>
      <c r="G164" s="1" t="s">
        <v>25</v>
      </c>
      <c r="H164" s="1" t="s">
        <v>18502</v>
      </c>
      <c r="I164" s="1" t="s">
        <v>18508</v>
      </c>
      <c r="J164" s="1" t="s">
        <v>18506</v>
      </c>
      <c r="K164" s="1" t="s">
        <v>18504</v>
      </c>
      <c r="N164" s="1" t="s">
        <v>19</v>
      </c>
      <c r="O164" s="1" t="s">
        <v>18504</v>
      </c>
    </row>
    <row r="165" spans="1:15" x14ac:dyDescent="0.2">
      <c r="A165" s="1" t="s">
        <v>7228</v>
      </c>
      <c r="B165" s="1" t="str">
        <f>"SRR1588686"</f>
        <v>SRR1588686</v>
      </c>
      <c r="C165" t="s">
        <v>5231</v>
      </c>
      <c r="D165">
        <v>30333126</v>
      </c>
      <c r="E165" s="1" t="s">
        <v>26</v>
      </c>
      <c r="F165" s="1" t="s">
        <v>26</v>
      </c>
      <c r="G165" s="1" t="s">
        <v>25</v>
      </c>
      <c r="H165" s="1" t="s">
        <v>18502</v>
      </c>
      <c r="I165" s="1" t="s">
        <v>18508</v>
      </c>
      <c r="J165" s="1" t="s">
        <v>18505</v>
      </c>
      <c r="K165" s="1" t="s">
        <v>18507</v>
      </c>
      <c r="M165" s="1" t="s">
        <v>18508</v>
      </c>
      <c r="N165" s="1" t="s">
        <v>19</v>
      </c>
      <c r="O165" s="1" t="s">
        <v>18504</v>
      </c>
    </row>
    <row r="166" spans="1:15" x14ac:dyDescent="0.2">
      <c r="A166" s="1" t="s">
        <v>7229</v>
      </c>
      <c r="B166" s="1" t="str">
        <f>"SRR1588692"</f>
        <v>SRR1588692</v>
      </c>
      <c r="C166" t="s">
        <v>5232</v>
      </c>
      <c r="D166">
        <v>30333126</v>
      </c>
      <c r="E166" s="1" t="s">
        <v>26</v>
      </c>
      <c r="F166" s="1" t="s">
        <v>26</v>
      </c>
      <c r="G166" s="1" t="s">
        <v>25</v>
      </c>
      <c r="H166" s="1" t="s">
        <v>18502</v>
      </c>
      <c r="I166" s="1" t="s">
        <v>18508</v>
      </c>
      <c r="J166" s="1" t="s">
        <v>18505</v>
      </c>
      <c r="K166" s="1" t="s">
        <v>18504</v>
      </c>
      <c r="M166" s="1" t="s">
        <v>18508</v>
      </c>
      <c r="N166" s="1" t="s">
        <v>21</v>
      </c>
      <c r="O166" s="1" t="s">
        <v>18507</v>
      </c>
    </row>
    <row r="167" spans="1:15" x14ac:dyDescent="0.2">
      <c r="A167" s="1" t="s">
        <v>7230</v>
      </c>
      <c r="B167" s="1" t="str">
        <f>"SRR1598874"</f>
        <v>SRR1598874</v>
      </c>
      <c r="C167" t="s">
        <v>5233</v>
      </c>
      <c r="D167">
        <v>30333126</v>
      </c>
      <c r="E167" s="1" t="s">
        <v>26</v>
      </c>
      <c r="F167" s="1" t="s">
        <v>26</v>
      </c>
      <c r="G167" s="1" t="s">
        <v>25</v>
      </c>
      <c r="H167" s="1" t="s">
        <v>18502</v>
      </c>
      <c r="I167" s="1" t="s">
        <v>18508</v>
      </c>
      <c r="J167" s="1" t="s">
        <v>18505</v>
      </c>
      <c r="K167" s="1" t="s">
        <v>18504</v>
      </c>
      <c r="M167" s="1" t="s">
        <v>28</v>
      </c>
      <c r="N167" s="1" t="s">
        <v>19</v>
      </c>
      <c r="O167" s="1" t="s">
        <v>18504</v>
      </c>
    </row>
    <row r="168" spans="1:15" x14ac:dyDescent="0.2">
      <c r="A168" s="1" t="s">
        <v>7231</v>
      </c>
      <c r="B168" s="1" t="str">
        <f>"SRR1598877"</f>
        <v>SRR1598877</v>
      </c>
      <c r="C168" t="s">
        <v>5234</v>
      </c>
      <c r="D168">
        <v>30333126</v>
      </c>
      <c r="E168" s="1" t="s">
        <v>18505</v>
      </c>
      <c r="F168" s="1" t="s">
        <v>18505</v>
      </c>
      <c r="G168" s="1" t="s">
        <v>25</v>
      </c>
      <c r="H168" s="1" t="s">
        <v>18510</v>
      </c>
      <c r="I168" s="1" t="s">
        <v>32</v>
      </c>
      <c r="J168" s="1" t="s">
        <v>18502</v>
      </c>
      <c r="K168" s="1" t="s">
        <v>18504</v>
      </c>
      <c r="N168" s="1" t="s">
        <v>19</v>
      </c>
      <c r="O168" s="1" t="s">
        <v>18505</v>
      </c>
    </row>
    <row r="169" spans="1:15" x14ac:dyDescent="0.2">
      <c r="A169" s="1" t="s">
        <v>7232</v>
      </c>
      <c r="B169" s="1" t="str">
        <f>"SRR1598878"</f>
        <v>SRR1598878</v>
      </c>
      <c r="C169" t="s">
        <v>5235</v>
      </c>
      <c r="D169">
        <v>30333126</v>
      </c>
      <c r="E169" s="1" t="s">
        <v>26</v>
      </c>
      <c r="F169" s="1" t="s">
        <v>26</v>
      </c>
      <c r="G169" s="1" t="s">
        <v>25</v>
      </c>
      <c r="H169" s="1" t="s">
        <v>18502</v>
      </c>
      <c r="I169" s="1" t="s">
        <v>18508</v>
      </c>
      <c r="J169" s="1" t="s">
        <v>18505</v>
      </c>
      <c r="K169" s="1" t="s">
        <v>25</v>
      </c>
      <c r="N169" s="1" t="s">
        <v>19</v>
      </c>
      <c r="O169" s="1" t="s">
        <v>18507</v>
      </c>
    </row>
    <row r="170" spans="1:15" x14ac:dyDescent="0.2">
      <c r="A170" s="1" t="s">
        <v>7233</v>
      </c>
      <c r="B170" s="1" t="str">
        <f>"SRR1598881"</f>
        <v>SRR1598881</v>
      </c>
      <c r="C170" t="s">
        <v>5236</v>
      </c>
      <c r="D170">
        <v>30333126</v>
      </c>
      <c r="E170" s="1" t="s">
        <v>21</v>
      </c>
      <c r="F170" s="1" t="s">
        <v>18510</v>
      </c>
      <c r="G170" s="1" t="s">
        <v>25</v>
      </c>
      <c r="H170" s="1" t="s">
        <v>21</v>
      </c>
      <c r="I170" s="1" t="s">
        <v>54</v>
      </c>
      <c r="J170" s="1" t="s">
        <v>18502</v>
      </c>
      <c r="K170" s="1" t="s">
        <v>18510</v>
      </c>
      <c r="M170" s="1" t="s">
        <v>28</v>
      </c>
      <c r="N170" s="1" t="s">
        <v>21</v>
      </c>
      <c r="O170" s="1" t="s">
        <v>18504</v>
      </c>
    </row>
    <row r="171" spans="1:15" x14ac:dyDescent="0.2">
      <c r="A171" s="1" t="s">
        <v>7234</v>
      </c>
      <c r="B171" s="1" t="str">
        <f>"SRR1598883"</f>
        <v>SRR1598883</v>
      </c>
      <c r="C171" t="s">
        <v>5237</v>
      </c>
      <c r="D171">
        <v>30333126</v>
      </c>
      <c r="E171" s="1" t="s">
        <v>26</v>
      </c>
      <c r="F171" s="1" t="s">
        <v>26</v>
      </c>
      <c r="G171" s="1" t="s">
        <v>25</v>
      </c>
      <c r="H171" s="1" t="s">
        <v>18506</v>
      </c>
      <c r="I171" s="1" t="s">
        <v>18509</v>
      </c>
      <c r="J171" s="1" t="s">
        <v>18507</v>
      </c>
      <c r="K171" s="1" t="s">
        <v>18504</v>
      </c>
      <c r="N171" s="1" t="s">
        <v>19</v>
      </c>
      <c r="O171" s="1" t="s">
        <v>18504</v>
      </c>
    </row>
    <row r="172" spans="1:15" x14ac:dyDescent="0.2">
      <c r="A172" s="1" t="s">
        <v>7235</v>
      </c>
      <c r="B172" s="1" t="str">
        <f>"SRR1598885"</f>
        <v>SRR1598885</v>
      </c>
      <c r="C172" t="s">
        <v>5238</v>
      </c>
      <c r="D172">
        <v>30333126</v>
      </c>
      <c r="E172" s="1" t="s">
        <v>26</v>
      </c>
      <c r="F172" s="1" t="s">
        <v>26</v>
      </c>
      <c r="G172" s="1" t="s">
        <v>25</v>
      </c>
      <c r="H172" s="1" t="s">
        <v>18506</v>
      </c>
      <c r="I172" s="1" t="s">
        <v>54</v>
      </c>
      <c r="J172" s="1" t="s">
        <v>18505</v>
      </c>
      <c r="K172" s="1" t="s">
        <v>18510</v>
      </c>
      <c r="M172" s="1" t="s">
        <v>18508</v>
      </c>
      <c r="N172" s="1" t="s">
        <v>19</v>
      </c>
      <c r="O172" s="1" t="s">
        <v>18504</v>
      </c>
    </row>
    <row r="173" spans="1:15" x14ac:dyDescent="0.2">
      <c r="A173" s="1" t="s">
        <v>7236</v>
      </c>
      <c r="B173" s="1" t="str">
        <f>"SRR1598886"</f>
        <v>SRR1598886</v>
      </c>
      <c r="C173" t="s">
        <v>5239</v>
      </c>
      <c r="D173">
        <v>30333126</v>
      </c>
      <c r="E173" s="1" t="s">
        <v>26</v>
      </c>
      <c r="F173" s="1" t="s">
        <v>26</v>
      </c>
      <c r="G173" s="1" t="s">
        <v>25</v>
      </c>
      <c r="H173" s="1" t="s">
        <v>18502</v>
      </c>
      <c r="I173" s="1" t="s">
        <v>18508</v>
      </c>
      <c r="J173" s="1" t="s">
        <v>18506</v>
      </c>
      <c r="K173" s="1" t="s">
        <v>25</v>
      </c>
      <c r="N173" s="1" t="s">
        <v>19</v>
      </c>
      <c r="O173" s="1" t="s">
        <v>18507</v>
      </c>
    </row>
    <row r="174" spans="1:15" x14ac:dyDescent="0.2">
      <c r="A174" s="1" t="s">
        <v>7237</v>
      </c>
      <c r="B174" s="1" t="str">
        <f>"SRR1598889"</f>
        <v>SRR1598889</v>
      </c>
      <c r="C174" t="s">
        <v>5240</v>
      </c>
      <c r="D174">
        <v>30333126</v>
      </c>
      <c r="E174" s="1" t="s">
        <v>21</v>
      </c>
      <c r="F174" s="1" t="s">
        <v>18502</v>
      </c>
      <c r="G174" s="1" t="s">
        <v>25</v>
      </c>
      <c r="H174" s="1" t="s">
        <v>18510</v>
      </c>
      <c r="I174" s="1" t="s">
        <v>54</v>
      </c>
      <c r="J174" s="1" t="s">
        <v>18506</v>
      </c>
      <c r="K174" s="1" t="s">
        <v>25</v>
      </c>
      <c r="N174" s="1" t="s">
        <v>21</v>
      </c>
      <c r="O174" s="1" t="s">
        <v>18505</v>
      </c>
    </row>
    <row r="175" spans="1:15" x14ac:dyDescent="0.2">
      <c r="A175" s="1" t="s">
        <v>7238</v>
      </c>
      <c r="B175" s="1" t="str">
        <f>"SRR1609681"</f>
        <v>SRR1609681</v>
      </c>
      <c r="C175" t="s">
        <v>5241</v>
      </c>
      <c r="D175">
        <v>30333126</v>
      </c>
      <c r="E175" s="1" t="s">
        <v>26</v>
      </c>
      <c r="F175" s="1" t="s">
        <v>26</v>
      </c>
      <c r="G175" s="1" t="s">
        <v>25</v>
      </c>
      <c r="H175" s="1" t="s">
        <v>18502</v>
      </c>
      <c r="I175" s="1" t="s">
        <v>54</v>
      </c>
      <c r="J175" s="1" t="s">
        <v>18506</v>
      </c>
      <c r="K175" s="1" t="s">
        <v>22</v>
      </c>
      <c r="M175" s="1" t="s">
        <v>18508</v>
      </c>
      <c r="N175" s="1" t="s">
        <v>21</v>
      </c>
      <c r="O175" s="1" t="s">
        <v>18507</v>
      </c>
    </row>
    <row r="176" spans="1:15" x14ac:dyDescent="0.2">
      <c r="A176" s="1" t="s">
        <v>7239</v>
      </c>
      <c r="B176" s="1" t="str">
        <f>"SRR1609694"</f>
        <v>SRR1609694</v>
      </c>
      <c r="C176" t="s">
        <v>5242</v>
      </c>
      <c r="D176">
        <v>30333126</v>
      </c>
      <c r="E176" s="1" t="s">
        <v>21</v>
      </c>
      <c r="F176" s="1" t="s">
        <v>18510</v>
      </c>
      <c r="G176" s="1" t="s">
        <v>25</v>
      </c>
      <c r="H176" s="1" t="s">
        <v>18502</v>
      </c>
      <c r="I176" s="1" t="s">
        <v>54</v>
      </c>
      <c r="J176" s="1" t="s">
        <v>18505</v>
      </c>
      <c r="K176" s="1" t="s">
        <v>18502</v>
      </c>
      <c r="N176" s="1" t="s">
        <v>19</v>
      </c>
      <c r="O176" s="1" t="s">
        <v>18507</v>
      </c>
    </row>
    <row r="177" spans="1:15" x14ac:dyDescent="0.2">
      <c r="A177" s="1" t="s">
        <v>7240</v>
      </c>
      <c r="B177" s="1" t="str">
        <f>"SRR1609696"</f>
        <v>SRR1609696</v>
      </c>
      <c r="C177" t="s">
        <v>5243</v>
      </c>
      <c r="D177">
        <v>30333126</v>
      </c>
      <c r="E177" s="1" t="s">
        <v>26</v>
      </c>
      <c r="F177" s="1" t="s">
        <v>26</v>
      </c>
      <c r="G177" s="1" t="s">
        <v>25</v>
      </c>
      <c r="H177" s="1" t="s">
        <v>18502</v>
      </c>
      <c r="I177" s="1" t="s">
        <v>54</v>
      </c>
      <c r="J177" s="1" t="s">
        <v>18506</v>
      </c>
      <c r="K177" s="1" t="s">
        <v>25</v>
      </c>
      <c r="M177" s="1" t="s">
        <v>28</v>
      </c>
      <c r="N177" s="1" t="s">
        <v>21</v>
      </c>
      <c r="O177" s="1" t="s">
        <v>18507</v>
      </c>
    </row>
    <row r="178" spans="1:15" x14ac:dyDescent="0.2">
      <c r="A178" s="1" t="s">
        <v>7241</v>
      </c>
      <c r="B178" s="1" t="str">
        <f>"SRR1615088"</f>
        <v>SRR1615088</v>
      </c>
      <c r="C178" t="s">
        <v>5244</v>
      </c>
      <c r="D178">
        <v>30333126</v>
      </c>
      <c r="E178" s="1" t="s">
        <v>26</v>
      </c>
      <c r="F178" s="1" t="s">
        <v>26</v>
      </c>
      <c r="G178" s="1" t="s">
        <v>25</v>
      </c>
      <c r="H178" s="1" t="s">
        <v>18502</v>
      </c>
      <c r="I178" s="1" t="s">
        <v>18508</v>
      </c>
      <c r="J178" s="1" t="s">
        <v>18505</v>
      </c>
      <c r="K178" s="1" t="s">
        <v>25</v>
      </c>
      <c r="N178" s="1" t="s">
        <v>19</v>
      </c>
      <c r="O178" s="1" t="s">
        <v>18504</v>
      </c>
    </row>
    <row r="179" spans="1:15" x14ac:dyDescent="0.2">
      <c r="A179" s="1" t="s">
        <v>7242</v>
      </c>
      <c r="B179" s="1" t="str">
        <f>"SRR1615092"</f>
        <v>SRR1615092</v>
      </c>
      <c r="C179" t="s">
        <v>5245</v>
      </c>
      <c r="D179">
        <v>30333126</v>
      </c>
      <c r="E179" s="1" t="s">
        <v>21</v>
      </c>
      <c r="F179" s="1" t="s">
        <v>21</v>
      </c>
      <c r="G179" s="1" t="s">
        <v>18508</v>
      </c>
      <c r="H179" s="1" t="s">
        <v>18502</v>
      </c>
      <c r="I179" s="1" t="s">
        <v>18509</v>
      </c>
      <c r="J179" s="1" t="s">
        <v>21</v>
      </c>
      <c r="K179" s="1" t="s">
        <v>25</v>
      </c>
      <c r="N179" s="1" t="s">
        <v>19</v>
      </c>
      <c r="O179" s="1" t="s">
        <v>24</v>
      </c>
    </row>
    <row r="180" spans="1:15" x14ac:dyDescent="0.2">
      <c r="A180" s="1" t="s">
        <v>7243</v>
      </c>
      <c r="B180" s="1" t="str">
        <f>"SRR1619528"</f>
        <v>SRR1619528</v>
      </c>
      <c r="C180" t="s">
        <v>5246</v>
      </c>
      <c r="D180">
        <v>30333126</v>
      </c>
      <c r="E180" s="1" t="s">
        <v>26</v>
      </c>
      <c r="F180" s="1" t="s">
        <v>26</v>
      </c>
      <c r="G180" s="1" t="s">
        <v>25</v>
      </c>
      <c r="H180" s="1" t="s">
        <v>18502</v>
      </c>
      <c r="I180" s="1" t="s">
        <v>18508</v>
      </c>
      <c r="J180" s="1" t="s">
        <v>18505</v>
      </c>
      <c r="K180" s="1" t="s">
        <v>25</v>
      </c>
      <c r="N180" s="1" t="s">
        <v>19</v>
      </c>
      <c r="O180" s="1" t="s">
        <v>18504</v>
      </c>
    </row>
    <row r="181" spans="1:15" x14ac:dyDescent="0.2">
      <c r="A181" s="1" t="s">
        <v>7244</v>
      </c>
      <c r="B181" s="1" t="str">
        <f>"SRR1619548"</f>
        <v>SRR1619548</v>
      </c>
      <c r="C181" t="s">
        <v>5247</v>
      </c>
      <c r="D181">
        <v>30333126</v>
      </c>
      <c r="E181" s="1" t="s">
        <v>26</v>
      </c>
      <c r="F181" s="1" t="s">
        <v>18507</v>
      </c>
      <c r="G181" s="1" t="s">
        <v>25</v>
      </c>
      <c r="H181" s="1" t="s">
        <v>18502</v>
      </c>
      <c r="I181" s="1" t="s">
        <v>18508</v>
      </c>
      <c r="J181" s="1" t="s">
        <v>18506</v>
      </c>
      <c r="K181" s="1" t="s">
        <v>18504</v>
      </c>
      <c r="M181" s="1" t="s">
        <v>28</v>
      </c>
      <c r="N181" s="1" t="s">
        <v>21</v>
      </c>
      <c r="O181" s="1" t="s">
        <v>18507</v>
      </c>
    </row>
    <row r="182" spans="1:15" x14ac:dyDescent="0.2">
      <c r="A182" s="1" t="s">
        <v>7245</v>
      </c>
      <c r="B182" s="1" t="str">
        <f>"SRR1619553"</f>
        <v>SRR1619553</v>
      </c>
      <c r="C182" t="s">
        <v>5248</v>
      </c>
      <c r="D182">
        <v>30333126</v>
      </c>
      <c r="E182" s="1" t="s">
        <v>18506</v>
      </c>
      <c r="F182" s="1" t="s">
        <v>18505</v>
      </c>
      <c r="G182" s="1" t="s">
        <v>25</v>
      </c>
      <c r="H182" s="1" t="s">
        <v>18510</v>
      </c>
      <c r="I182" s="1" t="s">
        <v>54</v>
      </c>
      <c r="J182" s="1" t="s">
        <v>18510</v>
      </c>
      <c r="K182" s="1" t="s">
        <v>18505</v>
      </c>
      <c r="N182" s="1" t="s">
        <v>21</v>
      </c>
      <c r="O182" s="1" t="s">
        <v>18505</v>
      </c>
    </row>
    <row r="183" spans="1:15" x14ac:dyDescent="0.2">
      <c r="A183" s="1" t="s">
        <v>7246</v>
      </c>
      <c r="B183" s="1" t="str">
        <f>"SRR1619565"</f>
        <v>SRR1619565</v>
      </c>
      <c r="C183" t="s">
        <v>5249</v>
      </c>
      <c r="D183">
        <v>30333126</v>
      </c>
      <c r="E183" s="1" t="s">
        <v>26</v>
      </c>
      <c r="F183" s="1" t="s">
        <v>26</v>
      </c>
      <c r="G183" s="1" t="s">
        <v>25</v>
      </c>
      <c r="H183" s="1" t="s">
        <v>18502</v>
      </c>
      <c r="I183" s="1" t="s">
        <v>18509</v>
      </c>
      <c r="J183" s="1" t="s">
        <v>18505</v>
      </c>
      <c r="K183" s="1" t="s">
        <v>18504</v>
      </c>
      <c r="N183" s="1" t="s">
        <v>19</v>
      </c>
      <c r="O183" s="1" t="s">
        <v>18504</v>
      </c>
    </row>
    <row r="184" spans="1:15" x14ac:dyDescent="0.2">
      <c r="A184" s="1" t="s">
        <v>7247</v>
      </c>
      <c r="B184" s="1" t="str">
        <f>"SRR1619597"</f>
        <v>SRR1619597</v>
      </c>
      <c r="C184" t="s">
        <v>5250</v>
      </c>
      <c r="D184">
        <v>30333126</v>
      </c>
      <c r="E184" s="1" t="s">
        <v>21</v>
      </c>
      <c r="F184" s="1" t="s">
        <v>18510</v>
      </c>
      <c r="G184" s="1" t="s">
        <v>25</v>
      </c>
      <c r="H184" s="1" t="s">
        <v>18502</v>
      </c>
      <c r="I184" s="1" t="s">
        <v>32</v>
      </c>
      <c r="J184" s="1" t="s">
        <v>18505</v>
      </c>
      <c r="K184" s="1" t="s">
        <v>18504</v>
      </c>
      <c r="M184" s="1" t="s">
        <v>28</v>
      </c>
      <c r="N184" s="1" t="s">
        <v>19</v>
      </c>
      <c r="O184" s="1" t="s">
        <v>18504</v>
      </c>
    </row>
    <row r="185" spans="1:15" x14ac:dyDescent="0.2">
      <c r="A185" s="1" t="s">
        <v>7248</v>
      </c>
      <c r="B185" s="1" t="str">
        <f>"SRR1619602"</f>
        <v>SRR1619602</v>
      </c>
      <c r="C185" t="s">
        <v>5251</v>
      </c>
      <c r="D185">
        <v>30333126</v>
      </c>
      <c r="E185" s="1" t="s">
        <v>26</v>
      </c>
      <c r="F185" s="1" t="s">
        <v>26</v>
      </c>
      <c r="G185" s="1" t="s">
        <v>25</v>
      </c>
      <c r="H185" s="1" t="s">
        <v>18502</v>
      </c>
      <c r="I185" s="1" t="s">
        <v>54</v>
      </c>
      <c r="J185" s="1" t="s">
        <v>18506</v>
      </c>
      <c r="K185" s="1" t="s">
        <v>22</v>
      </c>
      <c r="M185" s="1" t="s">
        <v>28</v>
      </c>
      <c r="N185" s="1" t="s">
        <v>19</v>
      </c>
      <c r="O185" s="1" t="s">
        <v>18507</v>
      </c>
    </row>
    <row r="186" spans="1:15" x14ac:dyDescent="0.2">
      <c r="A186" s="1" t="s">
        <v>7249</v>
      </c>
      <c r="B186" s="1" t="str">
        <f>"SRR1631181"</f>
        <v>SRR1631181</v>
      </c>
      <c r="C186" t="s">
        <v>5252</v>
      </c>
      <c r="D186">
        <v>30333126</v>
      </c>
      <c r="E186" s="1" t="s">
        <v>21</v>
      </c>
      <c r="F186" s="1" t="s">
        <v>18509</v>
      </c>
      <c r="G186" s="1" t="s">
        <v>18510</v>
      </c>
      <c r="H186" s="1" t="s">
        <v>18506</v>
      </c>
      <c r="I186" s="1" t="s">
        <v>18508</v>
      </c>
      <c r="J186" s="1" t="s">
        <v>21</v>
      </c>
      <c r="K186" s="1" t="s">
        <v>25</v>
      </c>
      <c r="M186" s="1" t="s">
        <v>18508</v>
      </c>
      <c r="N186" s="1" t="s">
        <v>21</v>
      </c>
      <c r="O186" s="1" t="s">
        <v>24</v>
      </c>
    </row>
    <row r="187" spans="1:15" x14ac:dyDescent="0.2">
      <c r="A187" s="1" t="s">
        <v>7250</v>
      </c>
      <c r="B187" s="1" t="str">
        <f>"SRR1631190"</f>
        <v>SRR1631190</v>
      </c>
      <c r="C187" t="s">
        <v>5253</v>
      </c>
      <c r="D187">
        <v>30333126</v>
      </c>
      <c r="E187" s="1" t="s">
        <v>26</v>
      </c>
      <c r="F187" s="1" t="s">
        <v>26</v>
      </c>
      <c r="G187" s="1" t="s">
        <v>25</v>
      </c>
      <c r="H187" s="1" t="s">
        <v>41</v>
      </c>
      <c r="I187" s="1" t="s">
        <v>18508</v>
      </c>
      <c r="J187" s="1" t="s">
        <v>18506</v>
      </c>
      <c r="K187" s="1" t="s">
        <v>18504</v>
      </c>
      <c r="N187" s="1" t="s">
        <v>19</v>
      </c>
      <c r="O187" s="1" t="s">
        <v>18504</v>
      </c>
    </row>
    <row r="188" spans="1:15" x14ac:dyDescent="0.2">
      <c r="A188" s="1" t="s">
        <v>7251</v>
      </c>
      <c r="B188" s="1" t="str">
        <f>"SRR1631196"</f>
        <v>SRR1631196</v>
      </c>
      <c r="C188" t="s">
        <v>5254</v>
      </c>
      <c r="D188">
        <v>30333126</v>
      </c>
      <c r="E188" s="1" t="s">
        <v>21</v>
      </c>
      <c r="F188" s="1" t="s">
        <v>18502</v>
      </c>
      <c r="G188" s="1" t="s">
        <v>25</v>
      </c>
      <c r="H188" s="1" t="s">
        <v>18506</v>
      </c>
      <c r="I188" s="1" t="s">
        <v>32</v>
      </c>
      <c r="J188" s="1" t="s">
        <v>18505</v>
      </c>
      <c r="K188" s="1" t="s">
        <v>18504</v>
      </c>
      <c r="N188" s="1" t="s">
        <v>19</v>
      </c>
      <c r="O188" s="1" t="s">
        <v>18504</v>
      </c>
    </row>
    <row r="189" spans="1:15" x14ac:dyDescent="0.2">
      <c r="A189" s="1" t="s">
        <v>7252</v>
      </c>
      <c r="B189" s="1" t="str">
        <f>"SRR1636988"</f>
        <v>SRR1636988</v>
      </c>
      <c r="C189" t="s">
        <v>5255</v>
      </c>
      <c r="D189">
        <v>30333126</v>
      </c>
      <c r="E189" s="1" t="s">
        <v>26</v>
      </c>
      <c r="F189" s="1" t="s">
        <v>26</v>
      </c>
      <c r="G189" s="1" t="s">
        <v>25</v>
      </c>
      <c r="H189" s="1" t="s">
        <v>18502</v>
      </c>
      <c r="J189" s="1" t="s">
        <v>18505</v>
      </c>
      <c r="K189" s="1" t="s">
        <v>25</v>
      </c>
      <c r="M189" s="1" t="s">
        <v>28</v>
      </c>
      <c r="N189" s="1" t="s">
        <v>21</v>
      </c>
      <c r="O189" s="1" t="s">
        <v>18504</v>
      </c>
    </row>
    <row r="190" spans="1:15" x14ac:dyDescent="0.2">
      <c r="A190" s="1" t="s">
        <v>7253</v>
      </c>
      <c r="B190" s="1" t="str">
        <f>"SRR1637016"</f>
        <v>SRR1637016</v>
      </c>
      <c r="C190" t="s">
        <v>5256</v>
      </c>
      <c r="D190">
        <v>30333126</v>
      </c>
      <c r="E190" s="1" t="s">
        <v>26</v>
      </c>
      <c r="F190" s="1" t="s">
        <v>26</v>
      </c>
      <c r="G190" s="1" t="s">
        <v>25</v>
      </c>
      <c r="H190" s="1" t="s">
        <v>18502</v>
      </c>
      <c r="J190" s="1" t="s">
        <v>18506</v>
      </c>
      <c r="K190" s="1" t="s">
        <v>18504</v>
      </c>
      <c r="N190" s="1" t="s">
        <v>19</v>
      </c>
      <c r="O190" s="1" t="s">
        <v>18504</v>
      </c>
    </row>
    <row r="191" spans="1:15" x14ac:dyDescent="0.2">
      <c r="A191" s="1" t="s">
        <v>7254</v>
      </c>
      <c r="B191" s="1" t="str">
        <f>"SRR1637050"</f>
        <v>SRR1637050</v>
      </c>
      <c r="C191" t="s">
        <v>5257</v>
      </c>
      <c r="D191">
        <v>30333126</v>
      </c>
      <c r="E191" s="1" t="s">
        <v>21</v>
      </c>
      <c r="F191" s="1" t="s">
        <v>18510</v>
      </c>
      <c r="G191" s="1" t="s">
        <v>25</v>
      </c>
      <c r="H191" s="1" t="s">
        <v>18502</v>
      </c>
      <c r="J191" s="1" t="s">
        <v>18506</v>
      </c>
      <c r="K191" s="1" t="s">
        <v>18504</v>
      </c>
      <c r="N191" s="1" t="s">
        <v>19</v>
      </c>
      <c r="O191" s="1" t="s">
        <v>18507</v>
      </c>
    </row>
    <row r="192" spans="1:15" x14ac:dyDescent="0.2">
      <c r="A192" s="1" t="s">
        <v>7255</v>
      </c>
      <c r="B192" s="1" t="str">
        <f>"SRR1637052"</f>
        <v>SRR1637052</v>
      </c>
      <c r="C192" t="s">
        <v>5258</v>
      </c>
      <c r="D192">
        <v>30333126</v>
      </c>
      <c r="E192" s="1" t="s">
        <v>18505</v>
      </c>
      <c r="F192" s="1" t="s">
        <v>18505</v>
      </c>
      <c r="G192" s="1" t="s">
        <v>25</v>
      </c>
      <c r="H192" s="1" t="s">
        <v>18502</v>
      </c>
      <c r="J192" s="1" t="s">
        <v>18502</v>
      </c>
      <c r="K192" s="1" t="s">
        <v>18505</v>
      </c>
      <c r="M192" s="1" t="s">
        <v>28</v>
      </c>
      <c r="N192" s="1" t="s">
        <v>19</v>
      </c>
      <c r="O192" s="1" t="s">
        <v>18507</v>
      </c>
    </row>
    <row r="193" spans="1:15" x14ac:dyDescent="0.2">
      <c r="A193" s="1" t="s">
        <v>7256</v>
      </c>
      <c r="B193" s="1" t="str">
        <f>"SRR1637053"</f>
        <v>SRR1637053</v>
      </c>
      <c r="C193" t="s">
        <v>5259</v>
      </c>
      <c r="D193">
        <v>30333126</v>
      </c>
      <c r="E193" s="1" t="s">
        <v>18505</v>
      </c>
      <c r="F193" s="1" t="s">
        <v>26</v>
      </c>
      <c r="G193" s="1" t="s">
        <v>25</v>
      </c>
      <c r="H193" s="1" t="s">
        <v>18502</v>
      </c>
      <c r="J193" s="1" t="s">
        <v>18506</v>
      </c>
      <c r="K193" s="1" t="s">
        <v>18504</v>
      </c>
      <c r="N193" s="1" t="s">
        <v>19</v>
      </c>
      <c r="O193" s="1" t="s">
        <v>18507</v>
      </c>
    </row>
    <row r="194" spans="1:15" x14ac:dyDescent="0.2">
      <c r="A194" s="1" t="s">
        <v>7257</v>
      </c>
      <c r="B194" s="1" t="str">
        <f>"SRR1637055"</f>
        <v>SRR1637055</v>
      </c>
      <c r="C194" t="s">
        <v>5260</v>
      </c>
      <c r="D194">
        <v>30333126</v>
      </c>
      <c r="E194" s="1" t="s">
        <v>26</v>
      </c>
      <c r="F194" s="1" t="s">
        <v>26</v>
      </c>
      <c r="G194" s="1" t="s">
        <v>25</v>
      </c>
      <c r="H194" s="1" t="s">
        <v>18502</v>
      </c>
      <c r="I194" s="1" t="s">
        <v>18509</v>
      </c>
      <c r="J194" s="1" t="s">
        <v>18506</v>
      </c>
      <c r="K194" s="1" t="s">
        <v>25</v>
      </c>
      <c r="N194" s="1" t="s">
        <v>19</v>
      </c>
      <c r="O194" s="1" t="s">
        <v>18507</v>
      </c>
    </row>
    <row r="195" spans="1:15" x14ac:dyDescent="0.2">
      <c r="A195" s="1" t="s">
        <v>7258</v>
      </c>
      <c r="B195" s="1" t="str">
        <f>"SRR1637058"</f>
        <v>SRR1637058</v>
      </c>
      <c r="C195" t="s">
        <v>5261</v>
      </c>
      <c r="D195">
        <v>30333126</v>
      </c>
      <c r="E195" s="1" t="s">
        <v>26</v>
      </c>
      <c r="F195" s="1" t="s">
        <v>26</v>
      </c>
      <c r="G195" s="1" t="s">
        <v>25</v>
      </c>
      <c r="H195" s="1" t="s">
        <v>18506</v>
      </c>
      <c r="J195" s="1" t="s">
        <v>18505</v>
      </c>
      <c r="K195" s="1" t="s">
        <v>18507</v>
      </c>
      <c r="M195" s="1" t="s">
        <v>28</v>
      </c>
      <c r="N195" s="1" t="s">
        <v>21</v>
      </c>
      <c r="O195" s="1" t="s">
        <v>18507</v>
      </c>
    </row>
    <row r="196" spans="1:15" x14ac:dyDescent="0.2">
      <c r="A196" s="1" t="s">
        <v>7259</v>
      </c>
      <c r="B196" s="1" t="str">
        <f>"SRR1637060"</f>
        <v>SRR1637060</v>
      </c>
      <c r="C196" t="s">
        <v>5262</v>
      </c>
      <c r="D196">
        <v>30333126</v>
      </c>
      <c r="E196" s="1" t="s">
        <v>26</v>
      </c>
      <c r="F196" s="1" t="s">
        <v>26</v>
      </c>
      <c r="G196" s="1" t="s">
        <v>25</v>
      </c>
      <c r="H196" s="1" t="s">
        <v>18502</v>
      </c>
      <c r="J196" s="1" t="s">
        <v>18505</v>
      </c>
      <c r="K196" s="1" t="s">
        <v>18504</v>
      </c>
      <c r="N196" s="1" t="s">
        <v>19</v>
      </c>
      <c r="O196" s="1" t="s">
        <v>18504</v>
      </c>
    </row>
    <row r="197" spans="1:15" x14ac:dyDescent="0.2">
      <c r="A197" s="1" t="s">
        <v>7260</v>
      </c>
      <c r="B197" s="1" t="str">
        <f>"SRR1637068"</f>
        <v>SRR1637068</v>
      </c>
      <c r="C197" t="s">
        <v>5263</v>
      </c>
      <c r="D197">
        <v>30333126</v>
      </c>
      <c r="E197" s="1" t="s">
        <v>21</v>
      </c>
      <c r="F197" s="1" t="s">
        <v>18510</v>
      </c>
      <c r="G197" s="1" t="s">
        <v>25</v>
      </c>
      <c r="H197" s="1" t="s">
        <v>18506</v>
      </c>
      <c r="J197" s="1" t="s">
        <v>18505</v>
      </c>
      <c r="K197" s="1" t="s">
        <v>18510</v>
      </c>
      <c r="M197" s="1" t="s">
        <v>18508</v>
      </c>
      <c r="N197" s="1" t="s">
        <v>21</v>
      </c>
      <c r="O197" s="1" t="s">
        <v>18504</v>
      </c>
    </row>
    <row r="198" spans="1:15" x14ac:dyDescent="0.2">
      <c r="A198" s="1" t="s">
        <v>7261</v>
      </c>
      <c r="B198" s="1" t="str">
        <f>"SRR1637069"</f>
        <v>SRR1637069</v>
      </c>
      <c r="C198" t="s">
        <v>5264</v>
      </c>
      <c r="D198">
        <v>30333126</v>
      </c>
      <c r="E198" s="1" t="s">
        <v>26</v>
      </c>
      <c r="F198" s="1" t="s">
        <v>26</v>
      </c>
      <c r="G198" s="1" t="s">
        <v>25</v>
      </c>
      <c r="H198" s="1" t="s">
        <v>18506</v>
      </c>
      <c r="J198" s="1" t="s">
        <v>18505</v>
      </c>
      <c r="K198" s="1" t="s">
        <v>25</v>
      </c>
      <c r="N198" s="1" t="s">
        <v>19</v>
      </c>
      <c r="O198" s="1" t="s">
        <v>18504</v>
      </c>
    </row>
    <row r="199" spans="1:15" x14ac:dyDescent="0.2">
      <c r="A199" s="1" t="s">
        <v>7262</v>
      </c>
      <c r="B199" s="1" t="str">
        <f>"SRR1637070"</f>
        <v>SRR1637070</v>
      </c>
      <c r="C199" t="s">
        <v>5265</v>
      </c>
      <c r="D199">
        <v>30333126</v>
      </c>
      <c r="E199" s="1" t="s">
        <v>21</v>
      </c>
      <c r="F199" s="1" t="s">
        <v>18509</v>
      </c>
      <c r="G199" s="1" t="s">
        <v>25</v>
      </c>
      <c r="H199" s="1" t="s">
        <v>18502</v>
      </c>
      <c r="J199" s="1" t="s">
        <v>18506</v>
      </c>
      <c r="K199" s="1" t="s">
        <v>18510</v>
      </c>
      <c r="M199" s="1" t="s">
        <v>28</v>
      </c>
      <c r="N199" s="1" t="s">
        <v>21</v>
      </c>
      <c r="O199" s="1" t="s">
        <v>18507</v>
      </c>
    </row>
    <row r="200" spans="1:15" x14ac:dyDescent="0.2">
      <c r="A200" s="1" t="s">
        <v>7263</v>
      </c>
      <c r="B200" s="1" t="str">
        <f>"SRR1637079"</f>
        <v>SRR1637079</v>
      </c>
      <c r="C200" t="s">
        <v>5266</v>
      </c>
      <c r="D200">
        <v>30333126</v>
      </c>
      <c r="E200" s="1" t="s">
        <v>18505</v>
      </c>
      <c r="F200" s="1" t="s">
        <v>26</v>
      </c>
      <c r="G200" s="1" t="s">
        <v>25</v>
      </c>
      <c r="H200" s="1" t="s">
        <v>18502</v>
      </c>
      <c r="J200" s="1" t="s">
        <v>18505</v>
      </c>
      <c r="K200" s="1" t="s">
        <v>25</v>
      </c>
      <c r="N200" s="1" t="s">
        <v>19</v>
      </c>
      <c r="O200" s="1" t="s">
        <v>18504</v>
      </c>
    </row>
    <row r="201" spans="1:15" x14ac:dyDescent="0.2">
      <c r="A201" s="1" t="s">
        <v>7264</v>
      </c>
      <c r="B201" s="1" t="str">
        <f>"SRR1637080"</f>
        <v>SRR1637080</v>
      </c>
      <c r="C201" t="s">
        <v>5267</v>
      </c>
      <c r="D201">
        <v>30333126</v>
      </c>
      <c r="E201" s="1" t="s">
        <v>18505</v>
      </c>
      <c r="F201" s="1" t="s">
        <v>26</v>
      </c>
      <c r="G201" s="1" t="s">
        <v>25</v>
      </c>
      <c r="H201" s="1" t="s">
        <v>18502</v>
      </c>
      <c r="J201" s="1" t="s">
        <v>18505</v>
      </c>
      <c r="K201" s="1" t="s">
        <v>18504</v>
      </c>
      <c r="M201" s="1" t="s">
        <v>18508</v>
      </c>
      <c r="N201" s="1" t="s">
        <v>21</v>
      </c>
      <c r="O201" s="1" t="s">
        <v>18507</v>
      </c>
    </row>
    <row r="202" spans="1:15" x14ac:dyDescent="0.2">
      <c r="A202" s="1" t="s">
        <v>7265</v>
      </c>
      <c r="B202" s="1" t="str">
        <f>"SRR1637088"</f>
        <v>SRR1637088</v>
      </c>
      <c r="C202" t="s">
        <v>5268</v>
      </c>
      <c r="D202">
        <v>30333126</v>
      </c>
      <c r="E202" s="1" t="s">
        <v>21</v>
      </c>
      <c r="F202" s="1" t="s">
        <v>18510</v>
      </c>
      <c r="G202" s="1" t="s">
        <v>25</v>
      </c>
      <c r="H202" s="1" t="s">
        <v>18502</v>
      </c>
      <c r="J202" s="1" t="s">
        <v>18505</v>
      </c>
      <c r="K202" s="1" t="s">
        <v>18507</v>
      </c>
      <c r="M202" s="1" t="s">
        <v>28</v>
      </c>
      <c r="N202" s="1" t="s">
        <v>21</v>
      </c>
      <c r="O202" s="1" t="s">
        <v>18507</v>
      </c>
    </row>
    <row r="203" spans="1:15" x14ac:dyDescent="0.2">
      <c r="A203" s="1" t="s">
        <v>7266</v>
      </c>
      <c r="B203" s="1" t="str">
        <f>"SRR1646522"</f>
        <v>SRR1646522</v>
      </c>
      <c r="C203" t="s">
        <v>5269</v>
      </c>
      <c r="D203">
        <v>30333126</v>
      </c>
      <c r="E203" s="1" t="s">
        <v>26</v>
      </c>
      <c r="F203" s="1" t="s">
        <v>26</v>
      </c>
      <c r="G203" s="1" t="s">
        <v>25</v>
      </c>
      <c r="H203" s="1" t="s">
        <v>18502</v>
      </c>
      <c r="I203" s="1" t="s">
        <v>18508</v>
      </c>
      <c r="J203" s="1" t="s">
        <v>18507</v>
      </c>
      <c r="K203" s="1" t="s">
        <v>18504</v>
      </c>
      <c r="N203" s="1" t="s">
        <v>19</v>
      </c>
      <c r="O203" s="1" t="s">
        <v>18504</v>
      </c>
    </row>
    <row r="204" spans="1:15" x14ac:dyDescent="0.2">
      <c r="A204" s="1" t="s">
        <v>7267</v>
      </c>
      <c r="B204" s="1" t="str">
        <f>"SRR1646531"</f>
        <v>SRR1646531</v>
      </c>
      <c r="C204" t="s">
        <v>5270</v>
      </c>
      <c r="D204">
        <v>30333126</v>
      </c>
      <c r="E204" s="1" t="s">
        <v>26</v>
      </c>
      <c r="F204" s="1" t="s">
        <v>26</v>
      </c>
      <c r="G204" s="1" t="s">
        <v>25</v>
      </c>
      <c r="H204" s="1" t="s">
        <v>18502</v>
      </c>
      <c r="I204" s="1" t="s">
        <v>18508</v>
      </c>
      <c r="J204" s="1" t="s">
        <v>18505</v>
      </c>
      <c r="K204" s="1" t="s">
        <v>25</v>
      </c>
      <c r="N204" s="1" t="s">
        <v>19</v>
      </c>
      <c r="O204" s="1" t="s">
        <v>18507</v>
      </c>
    </row>
    <row r="205" spans="1:15" x14ac:dyDescent="0.2">
      <c r="A205" s="1" t="s">
        <v>7268</v>
      </c>
      <c r="B205" s="1" t="str">
        <f>"SRR1646540"</f>
        <v>SRR1646540</v>
      </c>
      <c r="C205" t="s">
        <v>5271</v>
      </c>
      <c r="D205">
        <v>30333126</v>
      </c>
      <c r="E205" s="1" t="s">
        <v>21</v>
      </c>
      <c r="F205" s="1" t="s">
        <v>21</v>
      </c>
      <c r="G205" s="1" t="s">
        <v>18509</v>
      </c>
      <c r="H205" s="1" t="s">
        <v>18502</v>
      </c>
      <c r="I205" s="1" t="s">
        <v>18508</v>
      </c>
      <c r="J205" s="1" t="s">
        <v>21</v>
      </c>
      <c r="K205" s="1" t="s">
        <v>18504</v>
      </c>
      <c r="N205" s="1" t="s">
        <v>18509</v>
      </c>
      <c r="O205" s="1" t="s">
        <v>24</v>
      </c>
    </row>
    <row r="206" spans="1:15" x14ac:dyDescent="0.2">
      <c r="A206" s="1" t="s">
        <v>7269</v>
      </c>
      <c r="B206" s="1" t="str">
        <f>"SRR1646541"</f>
        <v>SRR1646541</v>
      </c>
      <c r="C206" t="s">
        <v>5272</v>
      </c>
      <c r="D206">
        <v>30333126</v>
      </c>
      <c r="E206" s="1" t="s">
        <v>21</v>
      </c>
      <c r="F206" s="1" t="s">
        <v>21</v>
      </c>
      <c r="G206" s="1" t="s">
        <v>18508</v>
      </c>
      <c r="H206" s="1" t="s">
        <v>18502</v>
      </c>
      <c r="I206" s="1" t="s">
        <v>18508</v>
      </c>
      <c r="J206" s="1" t="s">
        <v>21</v>
      </c>
      <c r="K206" s="1" t="s">
        <v>18504</v>
      </c>
      <c r="N206" s="1" t="s">
        <v>19</v>
      </c>
      <c r="O206" s="1" t="s">
        <v>24</v>
      </c>
    </row>
    <row r="207" spans="1:15" x14ac:dyDescent="0.2">
      <c r="A207" s="1" t="s">
        <v>7270</v>
      </c>
      <c r="B207" s="1" t="str">
        <f>"SRR1646547"</f>
        <v>SRR1646547</v>
      </c>
      <c r="C207" t="s">
        <v>5273</v>
      </c>
      <c r="D207">
        <v>30333126</v>
      </c>
      <c r="E207" s="1" t="s">
        <v>26</v>
      </c>
      <c r="F207" s="1" t="s">
        <v>26</v>
      </c>
      <c r="G207" s="1" t="s">
        <v>25</v>
      </c>
      <c r="H207" s="1" t="s">
        <v>18502</v>
      </c>
      <c r="I207" s="1" t="s">
        <v>18509</v>
      </c>
      <c r="J207" s="1" t="s">
        <v>18505</v>
      </c>
      <c r="K207" s="1" t="s">
        <v>25</v>
      </c>
      <c r="N207" s="1" t="s">
        <v>19</v>
      </c>
      <c r="O207" s="1" t="s">
        <v>18504</v>
      </c>
    </row>
    <row r="208" spans="1:15" x14ac:dyDescent="0.2">
      <c r="A208" s="1" t="s">
        <v>7271</v>
      </c>
      <c r="B208" s="1" t="str">
        <f>"SRR1646555"</f>
        <v>SRR1646555</v>
      </c>
      <c r="C208" t="s">
        <v>5274</v>
      </c>
      <c r="D208">
        <v>30333126</v>
      </c>
      <c r="E208" s="1" t="s">
        <v>26</v>
      </c>
      <c r="F208" s="1" t="s">
        <v>26</v>
      </c>
      <c r="G208" s="1" t="s">
        <v>25</v>
      </c>
      <c r="H208" s="1" t="s">
        <v>18502</v>
      </c>
      <c r="I208" s="1" t="s">
        <v>18508</v>
      </c>
      <c r="J208" s="1" t="s">
        <v>18505</v>
      </c>
      <c r="K208" s="1" t="s">
        <v>18504</v>
      </c>
      <c r="N208" s="1" t="s">
        <v>19</v>
      </c>
      <c r="O208" s="1" t="s">
        <v>18507</v>
      </c>
    </row>
    <row r="209" spans="1:15" x14ac:dyDescent="0.2">
      <c r="A209" s="1" t="s">
        <v>7272</v>
      </c>
      <c r="B209" s="1" t="str">
        <f>"SRR1646557"</f>
        <v>SRR1646557</v>
      </c>
      <c r="C209" t="s">
        <v>5275</v>
      </c>
      <c r="D209">
        <v>30333126</v>
      </c>
      <c r="E209" s="1" t="s">
        <v>26</v>
      </c>
      <c r="F209" s="1" t="s">
        <v>26</v>
      </c>
      <c r="G209" s="1" t="s">
        <v>25</v>
      </c>
      <c r="H209" s="1" t="s">
        <v>18502</v>
      </c>
      <c r="I209" s="1" t="s">
        <v>18508</v>
      </c>
      <c r="J209" s="1" t="s">
        <v>18506</v>
      </c>
      <c r="K209" s="1" t="s">
        <v>25</v>
      </c>
      <c r="N209" s="1" t="s">
        <v>19</v>
      </c>
      <c r="O209" s="1" t="s">
        <v>18507</v>
      </c>
    </row>
    <row r="210" spans="1:15" x14ac:dyDescent="0.2">
      <c r="A210" s="1" t="s">
        <v>7273</v>
      </c>
      <c r="B210" s="1" t="str">
        <f>"SRR1646573"</f>
        <v>SRR1646573</v>
      </c>
      <c r="C210" t="s">
        <v>5276</v>
      </c>
      <c r="D210">
        <v>30333126</v>
      </c>
      <c r="E210" s="1" t="s">
        <v>21</v>
      </c>
      <c r="F210" s="1" t="s">
        <v>21</v>
      </c>
      <c r="G210" s="1" t="s">
        <v>18510</v>
      </c>
      <c r="H210" s="1" t="s">
        <v>18506</v>
      </c>
      <c r="I210" s="1" t="s">
        <v>54</v>
      </c>
      <c r="J210" s="1" t="s">
        <v>21</v>
      </c>
      <c r="K210" s="1" t="s">
        <v>18504</v>
      </c>
      <c r="N210" s="1" t="s">
        <v>21</v>
      </c>
      <c r="O210" s="1" t="s">
        <v>24</v>
      </c>
    </row>
    <row r="211" spans="1:15" x14ac:dyDescent="0.2">
      <c r="A211" s="1" t="s">
        <v>7274</v>
      </c>
      <c r="B211" s="1" t="str">
        <f>"SRR1646927"</f>
        <v>SRR1646927</v>
      </c>
      <c r="C211" t="s">
        <v>5277</v>
      </c>
      <c r="D211">
        <v>30333126</v>
      </c>
      <c r="E211" s="1" t="s">
        <v>26</v>
      </c>
      <c r="F211" s="1" t="s">
        <v>26</v>
      </c>
      <c r="G211" s="1" t="s">
        <v>25</v>
      </c>
      <c r="H211" s="1" t="s">
        <v>18506</v>
      </c>
      <c r="I211" s="1" t="s">
        <v>18508</v>
      </c>
      <c r="J211" s="1" t="s">
        <v>18505</v>
      </c>
      <c r="K211" s="1" t="s">
        <v>25</v>
      </c>
      <c r="N211" s="1" t="s">
        <v>19</v>
      </c>
      <c r="O211" s="1" t="s">
        <v>18504</v>
      </c>
    </row>
    <row r="212" spans="1:15" x14ac:dyDescent="0.2">
      <c r="A212" s="1" t="s">
        <v>7275</v>
      </c>
      <c r="B212" s="1" t="str">
        <f>"SRR1646928"</f>
        <v>SRR1646928</v>
      </c>
      <c r="C212" t="s">
        <v>5278</v>
      </c>
      <c r="D212">
        <v>30333126</v>
      </c>
      <c r="E212" s="1" t="s">
        <v>26</v>
      </c>
      <c r="F212" s="1" t="s">
        <v>18505</v>
      </c>
      <c r="G212" s="1" t="s">
        <v>25</v>
      </c>
      <c r="H212" s="1" t="s">
        <v>18502</v>
      </c>
      <c r="I212" s="1" t="s">
        <v>18508</v>
      </c>
      <c r="J212" s="1" t="s">
        <v>18506</v>
      </c>
      <c r="K212" s="1" t="s">
        <v>25</v>
      </c>
      <c r="N212" s="1" t="s">
        <v>19</v>
      </c>
      <c r="O212" s="1" t="s">
        <v>18507</v>
      </c>
    </row>
    <row r="213" spans="1:15" x14ac:dyDescent="0.2">
      <c r="A213" s="1" t="s">
        <v>7276</v>
      </c>
      <c r="B213" s="1" t="str">
        <f>"SRR1646929"</f>
        <v>SRR1646929</v>
      </c>
      <c r="C213" t="s">
        <v>5279</v>
      </c>
      <c r="D213">
        <v>30333126</v>
      </c>
      <c r="E213" s="1" t="s">
        <v>26</v>
      </c>
      <c r="F213" s="1" t="s">
        <v>26</v>
      </c>
      <c r="G213" s="1" t="s">
        <v>25</v>
      </c>
      <c r="H213" s="1" t="s">
        <v>18506</v>
      </c>
      <c r="I213" s="1" t="s">
        <v>18508</v>
      </c>
      <c r="J213" s="1" t="s">
        <v>18507</v>
      </c>
      <c r="K213" s="1" t="s">
        <v>25</v>
      </c>
      <c r="M213" s="1" t="s">
        <v>18508</v>
      </c>
      <c r="N213" s="1" t="s">
        <v>21</v>
      </c>
      <c r="O213" s="1" t="s">
        <v>18504</v>
      </c>
    </row>
    <row r="214" spans="1:15" x14ac:dyDescent="0.2">
      <c r="A214" s="1" t="s">
        <v>7277</v>
      </c>
      <c r="B214" s="1" t="str">
        <f>"SRR1646930"</f>
        <v>SRR1646930</v>
      </c>
      <c r="C214" t="s">
        <v>5280</v>
      </c>
      <c r="D214">
        <v>30333126</v>
      </c>
      <c r="E214" s="1" t="s">
        <v>26</v>
      </c>
      <c r="F214" s="1" t="s">
        <v>26</v>
      </c>
      <c r="G214" s="1" t="s">
        <v>25</v>
      </c>
      <c r="H214" s="1" t="s">
        <v>18506</v>
      </c>
      <c r="I214" s="1" t="s">
        <v>32</v>
      </c>
      <c r="J214" s="1" t="s">
        <v>18505</v>
      </c>
      <c r="K214" s="1" t="s">
        <v>18504</v>
      </c>
      <c r="N214" s="1" t="s">
        <v>19</v>
      </c>
      <c r="O214" s="1" t="s">
        <v>18504</v>
      </c>
    </row>
    <row r="215" spans="1:15" x14ac:dyDescent="0.2">
      <c r="A215" s="1" t="s">
        <v>7278</v>
      </c>
      <c r="B215" s="1" t="str">
        <f>"SRR1646942"</f>
        <v>SRR1646942</v>
      </c>
      <c r="C215" t="s">
        <v>5281</v>
      </c>
      <c r="D215">
        <v>30333126</v>
      </c>
      <c r="E215" s="1" t="s">
        <v>18505</v>
      </c>
      <c r="F215" s="1" t="s">
        <v>18505</v>
      </c>
      <c r="G215" s="1" t="s">
        <v>25</v>
      </c>
      <c r="H215" s="1" t="s">
        <v>18502</v>
      </c>
      <c r="I215" s="1" t="s">
        <v>18509</v>
      </c>
      <c r="J215" s="1" t="s">
        <v>18502</v>
      </c>
      <c r="K215" s="1" t="s">
        <v>18504</v>
      </c>
      <c r="N215" s="1" t="s">
        <v>21</v>
      </c>
      <c r="O215" s="1" t="s">
        <v>18507</v>
      </c>
    </row>
    <row r="216" spans="1:15" x14ac:dyDescent="0.2">
      <c r="A216" s="1" t="s">
        <v>7279</v>
      </c>
      <c r="B216" s="1" t="str">
        <f>"SRR1646945"</f>
        <v>SRR1646945</v>
      </c>
      <c r="C216" t="s">
        <v>5282</v>
      </c>
      <c r="D216">
        <v>30333126</v>
      </c>
      <c r="E216" s="1" t="s">
        <v>26</v>
      </c>
      <c r="F216" s="1" t="s">
        <v>26</v>
      </c>
      <c r="G216" s="1" t="s">
        <v>25</v>
      </c>
      <c r="H216" s="1" t="s">
        <v>18502</v>
      </c>
      <c r="I216" s="1" t="s">
        <v>18508</v>
      </c>
      <c r="J216" s="1" t="s">
        <v>18505</v>
      </c>
      <c r="K216" s="1" t="s">
        <v>25</v>
      </c>
      <c r="N216" s="1" t="s">
        <v>19</v>
      </c>
      <c r="O216" s="1" t="s">
        <v>18507</v>
      </c>
    </row>
    <row r="217" spans="1:15" x14ac:dyDescent="0.2">
      <c r="A217" s="1" t="s">
        <v>7280</v>
      </c>
      <c r="B217" s="1" t="str">
        <f>"SRR1646948"</f>
        <v>SRR1646948</v>
      </c>
      <c r="C217" t="s">
        <v>5283</v>
      </c>
      <c r="D217">
        <v>30333126</v>
      </c>
      <c r="E217" s="1" t="s">
        <v>26</v>
      </c>
      <c r="F217" s="1" t="s">
        <v>26</v>
      </c>
      <c r="G217" s="1" t="s">
        <v>25</v>
      </c>
      <c r="H217" s="1" t="s">
        <v>18502</v>
      </c>
      <c r="I217" s="1" t="s">
        <v>18508</v>
      </c>
      <c r="J217" s="1" t="s">
        <v>18505</v>
      </c>
      <c r="K217" s="1" t="s">
        <v>25</v>
      </c>
      <c r="M217" s="1" t="s">
        <v>18508</v>
      </c>
      <c r="N217" s="1" t="s">
        <v>21</v>
      </c>
      <c r="O217" s="1" t="s">
        <v>18507</v>
      </c>
    </row>
    <row r="218" spans="1:15" x14ac:dyDescent="0.2">
      <c r="A218" s="1" t="s">
        <v>7281</v>
      </c>
      <c r="B218" s="1" t="str">
        <f>"SRR1658082"</f>
        <v>SRR1658082</v>
      </c>
      <c r="C218" t="s">
        <v>5284</v>
      </c>
      <c r="D218">
        <v>30333126</v>
      </c>
      <c r="E218" s="1" t="s">
        <v>21</v>
      </c>
      <c r="F218" s="1" t="s">
        <v>21</v>
      </c>
      <c r="G218" s="1" t="s">
        <v>18509</v>
      </c>
      <c r="H218" s="1" t="s">
        <v>18502</v>
      </c>
      <c r="J218" s="1" t="s">
        <v>22</v>
      </c>
      <c r="K218" s="1" t="s">
        <v>18504</v>
      </c>
      <c r="N218" s="1" t="s">
        <v>21</v>
      </c>
      <c r="O218" s="1" t="s">
        <v>24</v>
      </c>
    </row>
    <row r="219" spans="1:15" x14ac:dyDescent="0.2">
      <c r="A219" s="1" t="s">
        <v>7282</v>
      </c>
      <c r="B219" s="1" t="str">
        <f>"SRR1664261"</f>
        <v>SRR1664261</v>
      </c>
      <c r="C219" t="s">
        <v>5285</v>
      </c>
      <c r="D219">
        <v>30333126</v>
      </c>
      <c r="E219" s="1" t="s">
        <v>21</v>
      </c>
      <c r="F219" s="1" t="s">
        <v>21</v>
      </c>
      <c r="G219" s="1" t="s">
        <v>18509</v>
      </c>
      <c r="H219" s="1" t="s">
        <v>41</v>
      </c>
      <c r="I219" s="1" t="s">
        <v>18508</v>
      </c>
      <c r="J219" s="1" t="s">
        <v>21</v>
      </c>
      <c r="K219" s="1" t="s">
        <v>18504</v>
      </c>
      <c r="M219" s="1" t="s">
        <v>28</v>
      </c>
      <c r="N219" s="1" t="s">
        <v>21</v>
      </c>
      <c r="O219" s="1" t="s">
        <v>24</v>
      </c>
    </row>
    <row r="220" spans="1:15" x14ac:dyDescent="0.2">
      <c r="A220" s="1" t="s">
        <v>7283</v>
      </c>
      <c r="B220" s="1" t="str">
        <f>"SRR1664264"</f>
        <v>SRR1664264</v>
      </c>
      <c r="C220" t="s">
        <v>5286</v>
      </c>
      <c r="D220">
        <v>30333126</v>
      </c>
      <c r="E220" s="1" t="s">
        <v>26</v>
      </c>
      <c r="F220" s="1" t="s">
        <v>26</v>
      </c>
      <c r="G220" s="1" t="s">
        <v>25</v>
      </c>
      <c r="H220" s="1" t="s">
        <v>18502</v>
      </c>
      <c r="I220" s="1" t="s">
        <v>18509</v>
      </c>
      <c r="J220" s="1" t="s">
        <v>18506</v>
      </c>
      <c r="K220" s="1" t="s">
        <v>25</v>
      </c>
      <c r="N220" s="1" t="s">
        <v>19</v>
      </c>
      <c r="O220" s="1" t="s">
        <v>18507</v>
      </c>
    </row>
    <row r="221" spans="1:15" x14ac:dyDescent="0.2">
      <c r="A221" s="1" t="s">
        <v>7284</v>
      </c>
      <c r="B221" s="1" t="str">
        <f>"SRR1664299"</f>
        <v>SRR1664299</v>
      </c>
      <c r="C221" t="s">
        <v>5287</v>
      </c>
      <c r="D221">
        <v>30333126</v>
      </c>
      <c r="E221" s="1" t="s">
        <v>21</v>
      </c>
      <c r="F221" s="1" t="s">
        <v>18509</v>
      </c>
      <c r="G221" s="1" t="s">
        <v>18509</v>
      </c>
      <c r="H221" s="1" t="s">
        <v>21</v>
      </c>
      <c r="I221" s="1" t="s">
        <v>54</v>
      </c>
      <c r="J221" s="1" t="s">
        <v>18509</v>
      </c>
      <c r="K221" s="1" t="s">
        <v>18504</v>
      </c>
      <c r="M221" s="1" t="s">
        <v>28</v>
      </c>
      <c r="N221" s="1" t="s">
        <v>21</v>
      </c>
      <c r="O221" s="1" t="s">
        <v>24</v>
      </c>
    </row>
    <row r="222" spans="1:15" x14ac:dyDescent="0.2">
      <c r="A222" s="1" t="s">
        <v>7285</v>
      </c>
      <c r="B222" s="1" t="str">
        <f>"SRR1698180"</f>
        <v>SRR1698180</v>
      </c>
      <c r="C222" t="s">
        <v>5288</v>
      </c>
      <c r="D222">
        <v>30333126</v>
      </c>
      <c r="E222" s="1" t="s">
        <v>18505</v>
      </c>
      <c r="F222" s="1" t="s">
        <v>26</v>
      </c>
      <c r="G222" s="1" t="s">
        <v>25</v>
      </c>
      <c r="H222" s="1" t="s">
        <v>18502</v>
      </c>
      <c r="J222" s="1" t="s">
        <v>18505</v>
      </c>
      <c r="K222" s="1" t="s">
        <v>25</v>
      </c>
      <c r="N222" s="1" t="s">
        <v>19</v>
      </c>
      <c r="O222" s="1" t="s">
        <v>18507</v>
      </c>
    </row>
    <row r="223" spans="1:15" x14ac:dyDescent="0.2">
      <c r="A223" s="1" t="s">
        <v>7286</v>
      </c>
      <c r="B223" s="1" t="str">
        <f>"SRR1713618"</f>
        <v>SRR1713618</v>
      </c>
      <c r="C223" t="s">
        <v>5289</v>
      </c>
      <c r="D223">
        <v>30333126</v>
      </c>
      <c r="E223" s="1" t="s">
        <v>26</v>
      </c>
      <c r="F223" s="1" t="s">
        <v>26</v>
      </c>
      <c r="G223" s="1" t="s">
        <v>25</v>
      </c>
      <c r="H223" s="1" t="s">
        <v>18502</v>
      </c>
      <c r="J223" s="1" t="s">
        <v>18505</v>
      </c>
      <c r="K223" s="1" t="s">
        <v>18504</v>
      </c>
      <c r="N223" s="1" t="s">
        <v>19</v>
      </c>
      <c r="O223" s="1" t="s">
        <v>18507</v>
      </c>
    </row>
    <row r="224" spans="1:15" x14ac:dyDescent="0.2">
      <c r="A224" s="1" t="s">
        <v>7287</v>
      </c>
      <c r="B224" s="1" t="str">
        <f>"SRR1713619"</f>
        <v>SRR1713619</v>
      </c>
      <c r="C224" t="s">
        <v>5290</v>
      </c>
      <c r="D224">
        <v>30333126</v>
      </c>
      <c r="E224" s="1" t="s">
        <v>18505</v>
      </c>
      <c r="F224" s="1" t="s">
        <v>26</v>
      </c>
      <c r="G224" s="1" t="s">
        <v>25</v>
      </c>
      <c r="H224" s="1" t="s">
        <v>18502</v>
      </c>
      <c r="J224" s="1" t="s">
        <v>18505</v>
      </c>
      <c r="K224" s="1" t="s">
        <v>25</v>
      </c>
      <c r="N224" s="1" t="s">
        <v>19</v>
      </c>
      <c r="O224" s="1" t="s">
        <v>18507</v>
      </c>
    </row>
    <row r="225" spans="1:15" x14ac:dyDescent="0.2">
      <c r="A225" s="1" t="s">
        <v>7288</v>
      </c>
      <c r="B225" s="1" t="str">
        <f>"SRR1713631"</f>
        <v>SRR1713631</v>
      </c>
      <c r="C225" t="s">
        <v>5291</v>
      </c>
      <c r="D225">
        <v>30333126</v>
      </c>
      <c r="E225" s="1" t="s">
        <v>18505</v>
      </c>
      <c r="F225" s="1" t="s">
        <v>18505</v>
      </c>
      <c r="G225" s="1" t="s">
        <v>25</v>
      </c>
      <c r="H225" s="1" t="s">
        <v>18502</v>
      </c>
      <c r="J225" s="1" t="s">
        <v>18502</v>
      </c>
      <c r="K225" s="1" t="s">
        <v>18504</v>
      </c>
      <c r="N225" s="1" t="s">
        <v>19</v>
      </c>
      <c r="O225" s="1" t="s">
        <v>18507</v>
      </c>
    </row>
    <row r="226" spans="1:15" x14ac:dyDescent="0.2">
      <c r="A226" s="1" t="s">
        <v>7289</v>
      </c>
      <c r="B226" s="1" t="str">
        <f>"SRR1713640"</f>
        <v>SRR1713640</v>
      </c>
      <c r="C226" t="s">
        <v>5292</v>
      </c>
      <c r="D226">
        <v>30333126</v>
      </c>
      <c r="E226" s="1" t="s">
        <v>18505</v>
      </c>
      <c r="F226" s="1" t="s">
        <v>26</v>
      </c>
      <c r="G226" s="1" t="s">
        <v>25</v>
      </c>
      <c r="H226" s="1" t="s">
        <v>18502</v>
      </c>
      <c r="J226" s="1" t="s">
        <v>18506</v>
      </c>
      <c r="K226" s="1" t="s">
        <v>18504</v>
      </c>
      <c r="N226" s="1" t="s">
        <v>19</v>
      </c>
      <c r="O226" s="1" t="s">
        <v>18504</v>
      </c>
    </row>
    <row r="227" spans="1:15" x14ac:dyDescent="0.2">
      <c r="A227" s="1" t="s">
        <v>7290</v>
      </c>
      <c r="B227" s="1" t="str">
        <f>"SRR1713641"</f>
        <v>SRR1713641</v>
      </c>
      <c r="C227" t="s">
        <v>5293</v>
      </c>
      <c r="D227">
        <v>30333126</v>
      </c>
      <c r="E227" s="1" t="s">
        <v>18505</v>
      </c>
      <c r="F227" s="1" t="s">
        <v>26</v>
      </c>
      <c r="G227" s="1" t="s">
        <v>25</v>
      </c>
      <c r="H227" s="1" t="s">
        <v>18502</v>
      </c>
      <c r="J227" s="1" t="s">
        <v>18506</v>
      </c>
      <c r="K227" s="1" t="s">
        <v>22</v>
      </c>
      <c r="N227" s="1" t="s">
        <v>19</v>
      </c>
      <c r="O227" s="1" t="s">
        <v>18507</v>
      </c>
    </row>
    <row r="228" spans="1:15" x14ac:dyDescent="0.2">
      <c r="A228" s="1" t="s">
        <v>7291</v>
      </c>
      <c r="B228" s="1" t="str">
        <f>"SRR1713644"</f>
        <v>SRR1713644</v>
      </c>
      <c r="C228" t="s">
        <v>5294</v>
      </c>
      <c r="D228">
        <v>30333126</v>
      </c>
      <c r="E228" s="1" t="s">
        <v>21</v>
      </c>
      <c r="F228" s="1" t="s">
        <v>21</v>
      </c>
      <c r="G228" s="1" t="s">
        <v>18509</v>
      </c>
      <c r="H228" s="1" t="s">
        <v>18506</v>
      </c>
      <c r="J228" s="1" t="s">
        <v>22</v>
      </c>
      <c r="K228" s="1" t="s">
        <v>25</v>
      </c>
      <c r="M228" s="1" t="s">
        <v>28</v>
      </c>
      <c r="N228" s="1" t="s">
        <v>19</v>
      </c>
      <c r="O228" s="1" t="s">
        <v>24</v>
      </c>
    </row>
    <row r="229" spans="1:15" x14ac:dyDescent="0.2">
      <c r="A229" s="1" t="s">
        <v>7292</v>
      </c>
      <c r="B229" s="1" t="str">
        <f>"SRR1713646"</f>
        <v>SRR1713646</v>
      </c>
      <c r="C229" t="s">
        <v>5295</v>
      </c>
      <c r="D229">
        <v>30333126</v>
      </c>
      <c r="E229" s="1" t="s">
        <v>21</v>
      </c>
      <c r="F229" s="1" t="s">
        <v>21</v>
      </c>
      <c r="G229" s="1" t="s">
        <v>18510</v>
      </c>
      <c r="H229" s="1" t="s">
        <v>18502</v>
      </c>
      <c r="J229" s="1" t="s">
        <v>22</v>
      </c>
      <c r="K229" s="1" t="s">
        <v>18504</v>
      </c>
      <c r="N229" s="1" t="s">
        <v>19</v>
      </c>
      <c r="O229" s="1" t="s">
        <v>24</v>
      </c>
    </row>
    <row r="230" spans="1:15" x14ac:dyDescent="0.2">
      <c r="A230" s="1" t="s">
        <v>7293</v>
      </c>
      <c r="B230" s="1" t="str">
        <f>"SRR1713651"</f>
        <v>SRR1713651</v>
      </c>
      <c r="C230" t="s">
        <v>5296</v>
      </c>
      <c r="D230">
        <v>30333126</v>
      </c>
      <c r="E230" s="1" t="s">
        <v>18505</v>
      </c>
      <c r="F230" s="1" t="s">
        <v>26</v>
      </c>
      <c r="G230" s="1" t="s">
        <v>25</v>
      </c>
      <c r="H230" s="1" t="s">
        <v>18502</v>
      </c>
      <c r="J230" s="1" t="s">
        <v>18505</v>
      </c>
      <c r="K230" s="1" t="s">
        <v>25</v>
      </c>
      <c r="N230" s="1" t="s">
        <v>19</v>
      </c>
      <c r="O230" s="1" t="s">
        <v>18504</v>
      </c>
    </row>
    <row r="231" spans="1:15" x14ac:dyDescent="0.2">
      <c r="A231" s="1" t="s">
        <v>7294</v>
      </c>
      <c r="B231" s="1" t="str">
        <f>"SRR1735407"</f>
        <v>SRR1735407</v>
      </c>
      <c r="C231" t="s">
        <v>5297</v>
      </c>
      <c r="D231">
        <v>30333126</v>
      </c>
      <c r="E231" s="1" t="s">
        <v>21</v>
      </c>
      <c r="F231" s="1" t="s">
        <v>21</v>
      </c>
      <c r="G231" s="1" t="s">
        <v>18510</v>
      </c>
      <c r="H231" s="1" t="s">
        <v>18502</v>
      </c>
      <c r="J231" s="1" t="s">
        <v>22</v>
      </c>
      <c r="K231" s="1" t="s">
        <v>18507</v>
      </c>
      <c r="N231" s="1" t="s">
        <v>21</v>
      </c>
      <c r="O231" s="1" t="s">
        <v>24</v>
      </c>
    </row>
    <row r="232" spans="1:15" x14ac:dyDescent="0.2">
      <c r="A232" s="1" t="s">
        <v>7295</v>
      </c>
      <c r="B232" s="1" t="str">
        <f>"SRR1735417"</f>
        <v>SRR1735417</v>
      </c>
      <c r="C232" t="s">
        <v>5298</v>
      </c>
      <c r="D232">
        <v>30333126</v>
      </c>
      <c r="E232" s="1" t="s">
        <v>18505</v>
      </c>
      <c r="F232" s="1" t="s">
        <v>26</v>
      </c>
      <c r="G232" s="1" t="s">
        <v>25</v>
      </c>
      <c r="H232" s="1" t="s">
        <v>18502</v>
      </c>
      <c r="J232" s="1" t="s">
        <v>18505</v>
      </c>
      <c r="K232" s="1" t="s">
        <v>18504</v>
      </c>
      <c r="N232" s="1" t="s">
        <v>19</v>
      </c>
      <c r="O232" s="1" t="s">
        <v>18504</v>
      </c>
    </row>
    <row r="233" spans="1:15" x14ac:dyDescent="0.2">
      <c r="A233" s="1" t="s">
        <v>7296</v>
      </c>
      <c r="B233" s="1" t="str">
        <f>"SRR1735418"</f>
        <v>SRR1735418</v>
      </c>
      <c r="C233" t="s">
        <v>5299</v>
      </c>
      <c r="D233">
        <v>30333126</v>
      </c>
      <c r="E233" s="1" t="s">
        <v>26</v>
      </c>
      <c r="F233" s="1" t="s">
        <v>26</v>
      </c>
      <c r="G233" s="1" t="s">
        <v>25</v>
      </c>
      <c r="H233" s="1" t="s">
        <v>18502</v>
      </c>
      <c r="J233" s="1" t="s">
        <v>18506</v>
      </c>
      <c r="K233" s="1" t="s">
        <v>25</v>
      </c>
      <c r="N233" s="1" t="s">
        <v>21</v>
      </c>
      <c r="O233" s="1" t="s">
        <v>18507</v>
      </c>
    </row>
    <row r="234" spans="1:15" x14ac:dyDescent="0.2">
      <c r="A234" s="1" t="s">
        <v>7297</v>
      </c>
      <c r="B234" s="1" t="str">
        <f>"SRR1752722"</f>
        <v>SRR1752722</v>
      </c>
      <c r="C234" t="s">
        <v>5300</v>
      </c>
      <c r="D234">
        <v>30333126</v>
      </c>
      <c r="E234" s="1" t="s">
        <v>26</v>
      </c>
      <c r="F234" s="1" t="s">
        <v>26</v>
      </c>
      <c r="G234" s="1" t="s">
        <v>25</v>
      </c>
      <c r="H234" s="1" t="s">
        <v>18506</v>
      </c>
      <c r="I234" s="1" t="s">
        <v>18509</v>
      </c>
      <c r="J234" s="1" t="s">
        <v>18505</v>
      </c>
      <c r="K234" s="1" t="s">
        <v>25</v>
      </c>
      <c r="N234" s="1" t="s">
        <v>19</v>
      </c>
      <c r="O234" s="1" t="s">
        <v>18504</v>
      </c>
    </row>
    <row r="235" spans="1:15" x14ac:dyDescent="0.2">
      <c r="A235" s="1" t="s">
        <v>7298</v>
      </c>
      <c r="B235" s="1" t="str">
        <f>"SRR1752726"</f>
        <v>SRR1752726</v>
      </c>
      <c r="C235" t="s">
        <v>5301</v>
      </c>
      <c r="D235">
        <v>30333126</v>
      </c>
      <c r="E235" s="1" t="s">
        <v>26</v>
      </c>
      <c r="F235" s="1" t="s">
        <v>26</v>
      </c>
      <c r="G235" s="1" t="s">
        <v>25</v>
      </c>
      <c r="H235" s="1" t="s">
        <v>18502</v>
      </c>
      <c r="J235" s="1" t="s">
        <v>18506</v>
      </c>
      <c r="K235" s="1" t="s">
        <v>25</v>
      </c>
      <c r="N235" s="1" t="s">
        <v>21</v>
      </c>
      <c r="O235" s="1" t="s">
        <v>18507</v>
      </c>
    </row>
    <row r="236" spans="1:15" x14ac:dyDescent="0.2">
      <c r="A236" s="1" t="s">
        <v>7299</v>
      </c>
      <c r="B236" s="1" t="str">
        <f>"SRR1752735"</f>
        <v>SRR1752735</v>
      </c>
      <c r="C236" t="s">
        <v>5302</v>
      </c>
      <c r="D236">
        <v>30333126</v>
      </c>
      <c r="E236" s="1" t="s">
        <v>26</v>
      </c>
      <c r="F236" s="1" t="s">
        <v>26</v>
      </c>
      <c r="G236" s="1" t="s">
        <v>25</v>
      </c>
      <c r="H236" s="1" t="s">
        <v>18502</v>
      </c>
      <c r="I236" s="1" t="s">
        <v>18509</v>
      </c>
      <c r="J236" s="1" t="s">
        <v>18506</v>
      </c>
      <c r="K236" s="1" t="s">
        <v>25</v>
      </c>
      <c r="N236" s="1" t="s">
        <v>21</v>
      </c>
      <c r="O236" s="1" t="s">
        <v>18507</v>
      </c>
    </row>
    <row r="237" spans="1:15" x14ac:dyDescent="0.2">
      <c r="A237" s="1" t="s">
        <v>7300</v>
      </c>
      <c r="B237" s="1" t="str">
        <f>"SRR1752781"</f>
        <v>SRR1752781</v>
      </c>
      <c r="C237" t="s">
        <v>5303</v>
      </c>
      <c r="D237">
        <v>30333126</v>
      </c>
      <c r="E237" s="1" t="s">
        <v>26</v>
      </c>
      <c r="F237" s="1" t="s">
        <v>26</v>
      </c>
      <c r="G237" s="1" t="s">
        <v>25</v>
      </c>
      <c r="H237" s="1" t="s">
        <v>18506</v>
      </c>
      <c r="I237" s="1" t="s">
        <v>32</v>
      </c>
      <c r="J237" s="1" t="s">
        <v>18507</v>
      </c>
      <c r="K237" s="1" t="s">
        <v>25</v>
      </c>
      <c r="N237" s="1" t="s">
        <v>19</v>
      </c>
      <c r="O237" s="1" t="s">
        <v>18503</v>
      </c>
    </row>
    <row r="238" spans="1:15" x14ac:dyDescent="0.2">
      <c r="A238" s="1" t="s">
        <v>7301</v>
      </c>
      <c r="B238" s="1" t="str">
        <f>"SRR1752782"</f>
        <v>SRR1752782</v>
      </c>
      <c r="C238" t="s">
        <v>5304</v>
      </c>
      <c r="D238">
        <v>30333126</v>
      </c>
      <c r="E238" s="1" t="s">
        <v>26</v>
      </c>
      <c r="F238" s="1" t="s">
        <v>26</v>
      </c>
      <c r="G238" s="1" t="s">
        <v>25</v>
      </c>
      <c r="H238" s="1" t="s">
        <v>18506</v>
      </c>
      <c r="I238" s="1" t="s">
        <v>18511</v>
      </c>
      <c r="J238" s="1" t="s">
        <v>18506</v>
      </c>
      <c r="K238" s="1" t="s">
        <v>18504</v>
      </c>
      <c r="M238" s="1" t="s">
        <v>28</v>
      </c>
      <c r="N238" s="1" t="s">
        <v>21</v>
      </c>
      <c r="O238" s="1" t="s">
        <v>18507</v>
      </c>
    </row>
    <row r="239" spans="1:15" x14ac:dyDescent="0.2">
      <c r="A239" s="1" t="s">
        <v>7302</v>
      </c>
      <c r="B239" s="1" t="str">
        <f>"SRR1752811"</f>
        <v>SRR1752811</v>
      </c>
      <c r="C239" t="s">
        <v>5305</v>
      </c>
      <c r="D239">
        <v>30333126</v>
      </c>
      <c r="E239" s="1" t="s">
        <v>18505</v>
      </c>
      <c r="F239" s="1" t="s">
        <v>26</v>
      </c>
      <c r="G239" s="1" t="s">
        <v>25</v>
      </c>
      <c r="H239" s="1" t="s">
        <v>18502</v>
      </c>
      <c r="I239" s="1" t="s">
        <v>18508</v>
      </c>
      <c r="J239" s="1" t="s">
        <v>18505</v>
      </c>
      <c r="K239" s="1" t="s">
        <v>18504</v>
      </c>
      <c r="N239" s="1" t="s">
        <v>19</v>
      </c>
      <c r="O239" s="1" t="s">
        <v>18507</v>
      </c>
    </row>
    <row r="240" spans="1:15" x14ac:dyDescent="0.2">
      <c r="A240" s="1" t="s">
        <v>7303</v>
      </c>
      <c r="B240" s="1" t="str">
        <f>"SRR1752834"</f>
        <v>SRR1752834</v>
      </c>
      <c r="C240" t="s">
        <v>5306</v>
      </c>
      <c r="D240">
        <v>30333126</v>
      </c>
      <c r="E240" s="1" t="s">
        <v>26</v>
      </c>
      <c r="F240" s="1" t="s">
        <v>26</v>
      </c>
      <c r="G240" s="1" t="s">
        <v>25</v>
      </c>
      <c r="H240" s="1" t="s">
        <v>18502</v>
      </c>
      <c r="I240" s="1" t="s">
        <v>32</v>
      </c>
      <c r="J240" s="1" t="s">
        <v>18506</v>
      </c>
      <c r="K240" s="1" t="s">
        <v>25</v>
      </c>
      <c r="N240" s="1" t="s">
        <v>19</v>
      </c>
      <c r="O240" s="1" t="s">
        <v>18507</v>
      </c>
    </row>
    <row r="241" spans="1:15" x14ac:dyDescent="0.2">
      <c r="A241" s="1" t="s">
        <v>7304</v>
      </c>
      <c r="B241" s="1" t="str">
        <f>"SRR1752844"</f>
        <v>SRR1752844</v>
      </c>
      <c r="C241" t="s">
        <v>5307</v>
      </c>
      <c r="D241">
        <v>30333126</v>
      </c>
      <c r="E241" s="1" t="s">
        <v>21</v>
      </c>
      <c r="F241" s="1" t="s">
        <v>18502</v>
      </c>
      <c r="G241" s="1" t="s">
        <v>25</v>
      </c>
      <c r="H241" s="1" t="s">
        <v>18510</v>
      </c>
      <c r="J241" s="1" t="s">
        <v>18502</v>
      </c>
      <c r="K241" s="1" t="s">
        <v>22</v>
      </c>
      <c r="M241" s="1" t="s">
        <v>28</v>
      </c>
      <c r="N241" s="1" t="s">
        <v>19</v>
      </c>
      <c r="O241" s="1" t="s">
        <v>18507</v>
      </c>
    </row>
    <row r="242" spans="1:15" x14ac:dyDescent="0.2">
      <c r="A242" s="1" t="s">
        <v>7305</v>
      </c>
      <c r="B242" s="1" t="str">
        <f>"SRR1752848"</f>
        <v>SRR1752848</v>
      </c>
      <c r="C242" t="s">
        <v>5308</v>
      </c>
      <c r="D242">
        <v>30333126</v>
      </c>
      <c r="E242" s="1" t="s">
        <v>21</v>
      </c>
      <c r="F242" s="1" t="s">
        <v>21</v>
      </c>
      <c r="G242" s="1" t="s">
        <v>28</v>
      </c>
      <c r="H242" s="1" t="s">
        <v>18502</v>
      </c>
      <c r="I242" s="1" t="s">
        <v>54</v>
      </c>
      <c r="J242" s="1" t="s">
        <v>21</v>
      </c>
      <c r="K242" s="1" t="s">
        <v>18504</v>
      </c>
      <c r="M242" s="1" t="s">
        <v>28</v>
      </c>
      <c r="N242" s="1" t="s">
        <v>21</v>
      </c>
      <c r="O242" s="1" t="s">
        <v>24</v>
      </c>
    </row>
    <row r="243" spans="1:15" x14ac:dyDescent="0.2">
      <c r="A243" s="1" t="s">
        <v>7306</v>
      </c>
      <c r="B243" s="1" t="str">
        <f>"SRR1752866"</f>
        <v>SRR1752866</v>
      </c>
      <c r="C243" t="s">
        <v>5309</v>
      </c>
      <c r="D243">
        <v>30333126</v>
      </c>
      <c r="E243" s="1" t="s">
        <v>26</v>
      </c>
      <c r="F243" s="1" t="s">
        <v>26</v>
      </c>
      <c r="G243" s="1" t="s">
        <v>25</v>
      </c>
      <c r="H243" s="1" t="s">
        <v>18502</v>
      </c>
      <c r="J243" s="1" t="s">
        <v>18506</v>
      </c>
      <c r="K243" s="1" t="s">
        <v>18504</v>
      </c>
      <c r="N243" s="1" t="s">
        <v>19</v>
      </c>
      <c r="O243" s="1" t="s">
        <v>18507</v>
      </c>
    </row>
    <row r="244" spans="1:15" x14ac:dyDescent="0.2">
      <c r="A244" s="1" t="s">
        <v>7307</v>
      </c>
      <c r="B244" s="1" t="str">
        <f>"SRR1752880"</f>
        <v>SRR1752880</v>
      </c>
      <c r="C244" t="s">
        <v>5310</v>
      </c>
      <c r="D244">
        <v>30333126</v>
      </c>
      <c r="E244" s="1" t="s">
        <v>21</v>
      </c>
      <c r="F244" s="1" t="s">
        <v>18510</v>
      </c>
      <c r="G244" s="1" t="s">
        <v>25</v>
      </c>
      <c r="H244" s="1" t="s">
        <v>18502</v>
      </c>
      <c r="J244" s="1" t="s">
        <v>18506</v>
      </c>
      <c r="K244" s="1" t="s">
        <v>22</v>
      </c>
      <c r="M244" s="1" t="s">
        <v>18508</v>
      </c>
      <c r="N244" s="1" t="s">
        <v>19</v>
      </c>
      <c r="O244" s="1" t="s">
        <v>18507</v>
      </c>
    </row>
    <row r="245" spans="1:15" x14ac:dyDescent="0.2">
      <c r="A245" s="1" t="s">
        <v>7308</v>
      </c>
      <c r="B245" s="1" t="str">
        <f>"SRR1752883"</f>
        <v>SRR1752883</v>
      </c>
      <c r="C245" t="s">
        <v>5311</v>
      </c>
      <c r="D245">
        <v>30333126</v>
      </c>
      <c r="E245" s="1" t="s">
        <v>26</v>
      </c>
      <c r="F245" s="1" t="s">
        <v>26</v>
      </c>
      <c r="G245" s="1" t="s">
        <v>25</v>
      </c>
      <c r="H245" s="1" t="s">
        <v>18502</v>
      </c>
      <c r="I245" s="1" t="s">
        <v>18508</v>
      </c>
      <c r="J245" s="1" t="s">
        <v>18505</v>
      </c>
      <c r="K245" s="1" t="s">
        <v>25</v>
      </c>
      <c r="N245" s="1" t="s">
        <v>21</v>
      </c>
      <c r="O245" s="1" t="s">
        <v>18507</v>
      </c>
    </row>
    <row r="246" spans="1:15" x14ac:dyDescent="0.2">
      <c r="A246" s="1" t="s">
        <v>7309</v>
      </c>
      <c r="B246" s="1" t="str">
        <f>"SRR1752886"</f>
        <v>SRR1752886</v>
      </c>
      <c r="C246" t="s">
        <v>5312</v>
      </c>
      <c r="D246">
        <v>30333126</v>
      </c>
      <c r="E246" s="1" t="s">
        <v>26</v>
      </c>
      <c r="F246" s="1" t="s">
        <v>26</v>
      </c>
      <c r="G246" s="1" t="s">
        <v>25</v>
      </c>
      <c r="H246" s="1" t="s">
        <v>18506</v>
      </c>
      <c r="I246" s="1" t="s">
        <v>18509</v>
      </c>
      <c r="J246" s="1" t="s">
        <v>18505</v>
      </c>
      <c r="K246" s="1" t="s">
        <v>25</v>
      </c>
      <c r="N246" s="1" t="s">
        <v>19</v>
      </c>
      <c r="O246" s="1" t="s">
        <v>18504</v>
      </c>
    </row>
    <row r="247" spans="1:15" x14ac:dyDescent="0.2">
      <c r="A247" s="1" t="s">
        <v>7310</v>
      </c>
      <c r="B247" s="1" t="str">
        <f>"SRR1752888"</f>
        <v>SRR1752888</v>
      </c>
      <c r="C247" t="s">
        <v>5313</v>
      </c>
      <c r="D247">
        <v>30333126</v>
      </c>
      <c r="E247" s="1" t="s">
        <v>26</v>
      </c>
      <c r="F247" s="1" t="s">
        <v>26</v>
      </c>
      <c r="G247" s="1" t="s">
        <v>25</v>
      </c>
      <c r="H247" s="1" t="s">
        <v>18506</v>
      </c>
      <c r="I247" s="1" t="s">
        <v>18508</v>
      </c>
      <c r="J247" s="1" t="s">
        <v>18507</v>
      </c>
      <c r="K247" s="1" t="s">
        <v>25</v>
      </c>
      <c r="M247" s="1" t="s">
        <v>18508</v>
      </c>
      <c r="N247" s="1" t="s">
        <v>21</v>
      </c>
      <c r="O247" s="1" t="s">
        <v>18507</v>
      </c>
    </row>
    <row r="248" spans="1:15" x14ac:dyDescent="0.2">
      <c r="A248" s="1" t="s">
        <v>7311</v>
      </c>
      <c r="B248" s="1" t="str">
        <f>"SRR1752891"</f>
        <v>SRR1752891</v>
      </c>
      <c r="C248" t="s">
        <v>5314</v>
      </c>
      <c r="D248">
        <v>30333126</v>
      </c>
      <c r="E248" s="1" t="s">
        <v>26</v>
      </c>
      <c r="F248" s="1" t="s">
        <v>26</v>
      </c>
      <c r="G248" s="1" t="s">
        <v>25</v>
      </c>
      <c r="H248" s="1" t="s">
        <v>18502</v>
      </c>
      <c r="J248" s="1" t="s">
        <v>18502</v>
      </c>
      <c r="K248" s="1" t="s">
        <v>18504</v>
      </c>
      <c r="N248" s="1" t="s">
        <v>21</v>
      </c>
      <c r="O248" s="1" t="s">
        <v>18504</v>
      </c>
    </row>
    <row r="249" spans="1:15" x14ac:dyDescent="0.2">
      <c r="A249" s="1" t="s">
        <v>7312</v>
      </c>
      <c r="B249" s="1" t="str">
        <f>"SRR1763808"</f>
        <v>SRR1763808</v>
      </c>
      <c r="C249" t="s">
        <v>5315</v>
      </c>
      <c r="D249">
        <v>30333126</v>
      </c>
      <c r="E249" s="1" t="s">
        <v>26</v>
      </c>
      <c r="F249" s="1" t="s">
        <v>26</v>
      </c>
      <c r="G249" s="1" t="s">
        <v>25</v>
      </c>
      <c r="H249" s="1" t="s">
        <v>18506</v>
      </c>
      <c r="I249" s="1" t="s">
        <v>54</v>
      </c>
      <c r="J249" s="1" t="s">
        <v>18505</v>
      </c>
      <c r="K249" s="1" t="s">
        <v>18510</v>
      </c>
      <c r="M249" s="1" t="s">
        <v>18508</v>
      </c>
      <c r="N249" s="1" t="s">
        <v>19</v>
      </c>
      <c r="O249" s="1" t="s">
        <v>18504</v>
      </c>
    </row>
    <row r="250" spans="1:15" x14ac:dyDescent="0.2">
      <c r="A250" s="1" t="s">
        <v>7313</v>
      </c>
      <c r="B250" s="1" t="str">
        <f>"SRR1763809"</f>
        <v>SRR1763809</v>
      </c>
      <c r="C250" t="s">
        <v>5316</v>
      </c>
      <c r="D250">
        <v>30333126</v>
      </c>
      <c r="E250" s="1" t="s">
        <v>26</v>
      </c>
      <c r="F250" s="1" t="s">
        <v>26</v>
      </c>
      <c r="G250" s="1" t="s">
        <v>25</v>
      </c>
      <c r="H250" s="1" t="s">
        <v>18506</v>
      </c>
      <c r="I250" s="1" t="s">
        <v>18508</v>
      </c>
      <c r="J250" s="1" t="s">
        <v>18507</v>
      </c>
      <c r="K250" s="1" t="s">
        <v>25</v>
      </c>
      <c r="N250" s="1" t="s">
        <v>19</v>
      </c>
      <c r="O250" s="1" t="s">
        <v>18504</v>
      </c>
    </row>
    <row r="251" spans="1:15" x14ac:dyDescent="0.2">
      <c r="A251" s="1" t="s">
        <v>7314</v>
      </c>
      <c r="B251" s="1" t="str">
        <f>"SRR1763810"</f>
        <v>SRR1763810</v>
      </c>
      <c r="C251" t="s">
        <v>5317</v>
      </c>
      <c r="D251">
        <v>30333126</v>
      </c>
      <c r="E251" s="1" t="s">
        <v>26</v>
      </c>
      <c r="F251" s="1" t="s">
        <v>26</v>
      </c>
      <c r="G251" s="1" t="s">
        <v>25</v>
      </c>
      <c r="H251" s="1" t="s">
        <v>18502</v>
      </c>
      <c r="I251" s="1" t="s">
        <v>18508</v>
      </c>
      <c r="J251" s="1" t="s">
        <v>18505</v>
      </c>
      <c r="K251" s="1" t="s">
        <v>18504</v>
      </c>
      <c r="N251" s="1" t="s">
        <v>19</v>
      </c>
      <c r="O251" s="1" t="s">
        <v>18504</v>
      </c>
    </row>
    <row r="252" spans="1:15" x14ac:dyDescent="0.2">
      <c r="A252" s="1" t="s">
        <v>7315</v>
      </c>
      <c r="B252" s="1" t="str">
        <f>"SRR1763828"</f>
        <v>SRR1763828</v>
      </c>
      <c r="C252" t="s">
        <v>5318</v>
      </c>
      <c r="D252">
        <v>30333126</v>
      </c>
      <c r="E252" s="1" t="s">
        <v>21</v>
      </c>
      <c r="F252" s="1" t="s">
        <v>18510</v>
      </c>
      <c r="G252" s="1" t="s">
        <v>25</v>
      </c>
      <c r="H252" s="1" t="s">
        <v>18506</v>
      </c>
      <c r="I252" s="1" t="s">
        <v>18508</v>
      </c>
      <c r="J252" s="1" t="s">
        <v>18505</v>
      </c>
      <c r="K252" s="1" t="s">
        <v>18504</v>
      </c>
      <c r="M252" s="1" t="s">
        <v>18508</v>
      </c>
      <c r="N252" s="1" t="s">
        <v>21</v>
      </c>
      <c r="O252" s="1" t="s">
        <v>18504</v>
      </c>
    </row>
    <row r="253" spans="1:15" x14ac:dyDescent="0.2">
      <c r="A253" s="1" t="s">
        <v>7316</v>
      </c>
      <c r="B253" s="1" t="str">
        <f>"SRR1763829"</f>
        <v>SRR1763829</v>
      </c>
      <c r="C253" t="s">
        <v>5319</v>
      </c>
      <c r="D253">
        <v>30333126</v>
      </c>
      <c r="E253" s="1" t="s">
        <v>26</v>
      </c>
      <c r="F253" s="1" t="s">
        <v>26</v>
      </c>
      <c r="G253" s="1" t="s">
        <v>25</v>
      </c>
      <c r="H253" s="1" t="s">
        <v>18506</v>
      </c>
      <c r="I253" s="1" t="s">
        <v>18508</v>
      </c>
      <c r="J253" s="1" t="s">
        <v>18507</v>
      </c>
      <c r="K253" s="1" t="s">
        <v>18504</v>
      </c>
      <c r="M253" s="1" t="s">
        <v>18508</v>
      </c>
      <c r="N253" s="1" t="s">
        <v>21</v>
      </c>
      <c r="O253" s="1" t="s">
        <v>18504</v>
      </c>
    </row>
    <row r="254" spans="1:15" x14ac:dyDescent="0.2">
      <c r="A254" s="1" t="s">
        <v>7317</v>
      </c>
      <c r="B254" s="1" t="str">
        <f>"SRR1763832"</f>
        <v>SRR1763832</v>
      </c>
      <c r="C254" t="s">
        <v>5320</v>
      </c>
      <c r="D254">
        <v>30333126</v>
      </c>
      <c r="E254" s="1" t="s">
        <v>26</v>
      </c>
      <c r="F254" s="1" t="s">
        <v>26</v>
      </c>
      <c r="G254" s="1" t="s">
        <v>25</v>
      </c>
      <c r="H254" s="1" t="s">
        <v>18506</v>
      </c>
      <c r="I254" s="1" t="s">
        <v>54</v>
      </c>
      <c r="J254" s="1" t="s">
        <v>18505</v>
      </c>
      <c r="K254" s="1" t="s">
        <v>22</v>
      </c>
      <c r="M254" s="1" t="s">
        <v>18508</v>
      </c>
      <c r="N254" s="1" t="s">
        <v>19</v>
      </c>
      <c r="O254" s="1" t="s">
        <v>18504</v>
      </c>
    </row>
    <row r="255" spans="1:15" x14ac:dyDescent="0.2">
      <c r="A255" s="1" t="s">
        <v>7318</v>
      </c>
      <c r="B255" s="1" t="str">
        <f>"SRR1763837"</f>
        <v>SRR1763837</v>
      </c>
      <c r="C255" t="s">
        <v>5321</v>
      </c>
      <c r="D255">
        <v>30333126</v>
      </c>
      <c r="E255" s="1" t="s">
        <v>26</v>
      </c>
      <c r="F255" s="1" t="s">
        <v>26</v>
      </c>
      <c r="G255" s="1" t="s">
        <v>25</v>
      </c>
      <c r="H255" s="1" t="s">
        <v>18502</v>
      </c>
      <c r="I255" s="1" t="s">
        <v>18509</v>
      </c>
      <c r="J255" s="1" t="s">
        <v>18505</v>
      </c>
      <c r="K255" s="1" t="s">
        <v>18504</v>
      </c>
      <c r="N255" s="1" t="s">
        <v>19</v>
      </c>
      <c r="O255" s="1" t="s">
        <v>18504</v>
      </c>
    </row>
    <row r="256" spans="1:15" x14ac:dyDescent="0.2">
      <c r="A256" s="1" t="s">
        <v>7319</v>
      </c>
      <c r="B256" s="1" t="str">
        <f>"SRR1763838"</f>
        <v>SRR1763838</v>
      </c>
      <c r="C256" t="s">
        <v>5322</v>
      </c>
      <c r="D256">
        <v>30333126</v>
      </c>
      <c r="E256" s="1" t="s">
        <v>26</v>
      </c>
      <c r="F256" s="1" t="s">
        <v>26</v>
      </c>
      <c r="G256" s="1" t="s">
        <v>25</v>
      </c>
      <c r="H256" s="1" t="s">
        <v>18502</v>
      </c>
      <c r="I256" s="1" t="s">
        <v>54</v>
      </c>
      <c r="J256" s="1" t="s">
        <v>18507</v>
      </c>
      <c r="K256" s="1" t="s">
        <v>22</v>
      </c>
      <c r="M256" s="1" t="s">
        <v>28</v>
      </c>
      <c r="N256" s="1" t="s">
        <v>21</v>
      </c>
      <c r="O256" s="1" t="s">
        <v>18507</v>
      </c>
    </row>
    <row r="257" spans="1:15" x14ac:dyDescent="0.2">
      <c r="A257" s="1" t="s">
        <v>7320</v>
      </c>
      <c r="B257" s="1" t="str">
        <f>"SRR1763849"</f>
        <v>SRR1763849</v>
      </c>
      <c r="C257" t="s">
        <v>5323</v>
      </c>
      <c r="D257">
        <v>30333126</v>
      </c>
      <c r="E257" s="1" t="s">
        <v>26</v>
      </c>
      <c r="F257" s="1" t="s">
        <v>26</v>
      </c>
      <c r="G257" s="1" t="s">
        <v>25</v>
      </c>
      <c r="H257" s="1" t="s">
        <v>18502</v>
      </c>
      <c r="I257" s="1" t="s">
        <v>54</v>
      </c>
      <c r="J257" s="1" t="s">
        <v>18507</v>
      </c>
      <c r="K257" s="1" t="s">
        <v>18510</v>
      </c>
      <c r="M257" s="1" t="s">
        <v>28</v>
      </c>
      <c r="N257" s="1" t="s">
        <v>21</v>
      </c>
      <c r="O257" s="1" t="s">
        <v>18504</v>
      </c>
    </row>
    <row r="258" spans="1:15" x14ac:dyDescent="0.2">
      <c r="A258" s="1" t="s">
        <v>7321</v>
      </c>
      <c r="B258" s="1" t="str">
        <f>"SRR1763850"</f>
        <v>SRR1763850</v>
      </c>
      <c r="C258" t="s">
        <v>5324</v>
      </c>
      <c r="D258">
        <v>30333126</v>
      </c>
      <c r="E258" s="1" t="s">
        <v>26</v>
      </c>
      <c r="F258" s="1" t="s">
        <v>26</v>
      </c>
      <c r="G258" s="1" t="s">
        <v>25</v>
      </c>
      <c r="H258" s="1" t="s">
        <v>18506</v>
      </c>
      <c r="I258" s="1" t="s">
        <v>18509</v>
      </c>
      <c r="J258" s="1" t="s">
        <v>18505</v>
      </c>
      <c r="K258" s="1" t="s">
        <v>25</v>
      </c>
      <c r="N258" s="1" t="s">
        <v>19</v>
      </c>
      <c r="O258" s="1" t="s">
        <v>18504</v>
      </c>
    </row>
    <row r="259" spans="1:15" x14ac:dyDescent="0.2">
      <c r="A259" s="1" t="s">
        <v>7322</v>
      </c>
      <c r="B259" s="1" t="str">
        <f>"SRR1763851"</f>
        <v>SRR1763851</v>
      </c>
      <c r="C259" t="s">
        <v>5325</v>
      </c>
      <c r="D259">
        <v>30333126</v>
      </c>
      <c r="E259" s="1" t="s">
        <v>26</v>
      </c>
      <c r="F259" s="1" t="s">
        <v>26</v>
      </c>
      <c r="G259" s="1" t="s">
        <v>25</v>
      </c>
      <c r="H259" s="1" t="s">
        <v>18506</v>
      </c>
      <c r="I259" s="1" t="s">
        <v>54</v>
      </c>
      <c r="J259" s="1" t="s">
        <v>18506</v>
      </c>
      <c r="K259" s="1" t="s">
        <v>18510</v>
      </c>
      <c r="M259" s="1" t="s">
        <v>18508</v>
      </c>
      <c r="N259" s="1" t="s">
        <v>19</v>
      </c>
      <c r="O259" s="1" t="s">
        <v>18504</v>
      </c>
    </row>
    <row r="260" spans="1:15" x14ac:dyDescent="0.2">
      <c r="A260" s="1" t="s">
        <v>7323</v>
      </c>
      <c r="B260" s="1" t="str">
        <f>"SRR1763852"</f>
        <v>SRR1763852</v>
      </c>
      <c r="C260" t="s">
        <v>5326</v>
      </c>
      <c r="D260">
        <v>30333126</v>
      </c>
      <c r="E260" s="1" t="s">
        <v>26</v>
      </c>
      <c r="F260" s="1" t="s">
        <v>26</v>
      </c>
      <c r="G260" s="1" t="s">
        <v>25</v>
      </c>
      <c r="H260" s="1" t="s">
        <v>18506</v>
      </c>
      <c r="I260" s="1" t="s">
        <v>18508</v>
      </c>
      <c r="J260" s="1" t="s">
        <v>18507</v>
      </c>
      <c r="K260" s="1" t="s">
        <v>25</v>
      </c>
      <c r="N260" s="1" t="s">
        <v>19</v>
      </c>
      <c r="O260" s="1" t="s">
        <v>18504</v>
      </c>
    </row>
    <row r="261" spans="1:15" x14ac:dyDescent="0.2">
      <c r="A261" s="1" t="s">
        <v>7324</v>
      </c>
      <c r="B261" s="1" t="str">
        <f>"SRR1763853"</f>
        <v>SRR1763853</v>
      </c>
      <c r="C261" t="s">
        <v>5327</v>
      </c>
      <c r="D261">
        <v>30333126</v>
      </c>
      <c r="E261" s="1" t="s">
        <v>26</v>
      </c>
      <c r="F261" s="1" t="s">
        <v>26</v>
      </c>
      <c r="G261" s="1" t="s">
        <v>25</v>
      </c>
      <c r="H261" s="1" t="s">
        <v>18506</v>
      </c>
      <c r="I261" s="1" t="s">
        <v>18509</v>
      </c>
      <c r="J261" s="1" t="s">
        <v>18507</v>
      </c>
      <c r="K261" s="1" t="s">
        <v>25</v>
      </c>
      <c r="N261" s="1" t="s">
        <v>19</v>
      </c>
      <c r="O261" s="1" t="s">
        <v>18504</v>
      </c>
    </row>
    <row r="262" spans="1:15" x14ac:dyDescent="0.2">
      <c r="A262" s="1" t="s">
        <v>7325</v>
      </c>
      <c r="B262" s="1" t="str">
        <f>"SRR1763857"</f>
        <v>SRR1763857</v>
      </c>
      <c r="C262" t="s">
        <v>5328</v>
      </c>
      <c r="D262">
        <v>30333126</v>
      </c>
      <c r="E262" s="1" t="s">
        <v>26</v>
      </c>
      <c r="F262" s="1" t="s">
        <v>26</v>
      </c>
      <c r="G262" s="1" t="s">
        <v>25</v>
      </c>
      <c r="H262" s="1" t="s">
        <v>18502</v>
      </c>
      <c r="I262" s="1" t="s">
        <v>54</v>
      </c>
      <c r="J262" s="1" t="s">
        <v>18506</v>
      </c>
      <c r="K262" s="1" t="s">
        <v>18504</v>
      </c>
      <c r="M262" s="1" t="s">
        <v>28</v>
      </c>
      <c r="N262" s="1" t="s">
        <v>21</v>
      </c>
      <c r="O262" s="1" t="s">
        <v>18507</v>
      </c>
    </row>
    <row r="263" spans="1:15" x14ac:dyDescent="0.2">
      <c r="A263" s="1" t="s">
        <v>7326</v>
      </c>
      <c r="B263" s="1" t="str">
        <f>"SRR1763863"</f>
        <v>SRR1763863</v>
      </c>
      <c r="C263" t="s">
        <v>5329</v>
      </c>
      <c r="D263">
        <v>30333126</v>
      </c>
      <c r="E263" s="1" t="s">
        <v>26</v>
      </c>
      <c r="F263" s="1" t="s">
        <v>26</v>
      </c>
      <c r="G263" s="1" t="s">
        <v>25</v>
      </c>
      <c r="H263" s="1" t="s">
        <v>18506</v>
      </c>
      <c r="I263" s="1" t="s">
        <v>54</v>
      </c>
      <c r="J263" s="1" t="s">
        <v>18505</v>
      </c>
      <c r="K263" s="1" t="s">
        <v>22</v>
      </c>
      <c r="M263" s="1" t="s">
        <v>28</v>
      </c>
      <c r="N263" s="1" t="s">
        <v>19</v>
      </c>
      <c r="O263" s="1" t="s">
        <v>18504</v>
      </c>
    </row>
    <row r="264" spans="1:15" x14ac:dyDescent="0.2">
      <c r="A264" s="1" t="s">
        <v>7327</v>
      </c>
      <c r="B264" s="1" t="str">
        <f>"SRR1763866"</f>
        <v>SRR1763866</v>
      </c>
      <c r="C264" t="s">
        <v>5330</v>
      </c>
      <c r="D264">
        <v>30333126</v>
      </c>
      <c r="E264" s="1" t="s">
        <v>26</v>
      </c>
      <c r="F264" s="1" t="s">
        <v>26</v>
      </c>
      <c r="G264" s="1" t="s">
        <v>25</v>
      </c>
      <c r="H264" s="1" t="s">
        <v>18502</v>
      </c>
      <c r="I264" s="1" t="s">
        <v>18508</v>
      </c>
      <c r="J264" s="1" t="s">
        <v>18505</v>
      </c>
      <c r="K264" s="1" t="s">
        <v>25</v>
      </c>
      <c r="N264" s="1" t="s">
        <v>21</v>
      </c>
      <c r="O264" s="1" t="s">
        <v>18507</v>
      </c>
    </row>
    <row r="265" spans="1:15" x14ac:dyDescent="0.2">
      <c r="A265" s="1" t="s">
        <v>7328</v>
      </c>
      <c r="B265" s="1" t="str">
        <f>"SRR1767753"</f>
        <v>SRR1767753</v>
      </c>
      <c r="C265" t="s">
        <v>5331</v>
      </c>
      <c r="D265">
        <v>30333126</v>
      </c>
      <c r="E265" s="1" t="s">
        <v>26</v>
      </c>
      <c r="F265" s="1" t="s">
        <v>26</v>
      </c>
      <c r="G265" s="1" t="s">
        <v>25</v>
      </c>
      <c r="H265" s="1" t="s">
        <v>18506</v>
      </c>
      <c r="I265" s="1" t="s">
        <v>18509</v>
      </c>
      <c r="J265" s="1" t="s">
        <v>18507</v>
      </c>
      <c r="K265" s="1" t="s">
        <v>25</v>
      </c>
      <c r="N265" s="1" t="s">
        <v>19</v>
      </c>
      <c r="O265" s="1" t="s">
        <v>18504</v>
      </c>
    </row>
    <row r="266" spans="1:15" x14ac:dyDescent="0.2">
      <c r="A266" s="1" t="s">
        <v>7329</v>
      </c>
      <c r="B266" s="1" t="str">
        <f>"SRR1767766"</f>
        <v>SRR1767766</v>
      </c>
      <c r="C266" t="s">
        <v>5332</v>
      </c>
      <c r="D266">
        <v>30333126</v>
      </c>
      <c r="E266" s="1" t="s">
        <v>26</v>
      </c>
      <c r="F266" s="1" t="s">
        <v>26</v>
      </c>
      <c r="G266" s="1" t="s">
        <v>25</v>
      </c>
      <c r="H266" s="1" t="s">
        <v>18502</v>
      </c>
      <c r="I266" s="1" t="s">
        <v>54</v>
      </c>
      <c r="J266" s="1" t="s">
        <v>18506</v>
      </c>
      <c r="K266" s="1" t="s">
        <v>25</v>
      </c>
      <c r="N266" s="1" t="s">
        <v>21</v>
      </c>
      <c r="O266" s="1" t="s">
        <v>18504</v>
      </c>
    </row>
    <row r="267" spans="1:15" x14ac:dyDescent="0.2">
      <c r="A267" s="1" t="s">
        <v>7330</v>
      </c>
      <c r="B267" s="1" t="str">
        <f>"SRR1767777"</f>
        <v>SRR1767777</v>
      </c>
      <c r="C267" t="s">
        <v>5333</v>
      </c>
      <c r="D267">
        <v>30333126</v>
      </c>
      <c r="E267" s="1" t="s">
        <v>26</v>
      </c>
      <c r="F267" s="1" t="s">
        <v>26</v>
      </c>
      <c r="G267" s="1" t="s">
        <v>25</v>
      </c>
      <c r="H267" s="1" t="s">
        <v>18506</v>
      </c>
      <c r="I267" s="1" t="s">
        <v>18509</v>
      </c>
      <c r="J267" s="1" t="s">
        <v>18507</v>
      </c>
      <c r="K267" s="1" t="s">
        <v>25</v>
      </c>
      <c r="N267" s="1" t="s">
        <v>19</v>
      </c>
      <c r="O267" s="1" t="s">
        <v>18507</v>
      </c>
    </row>
    <row r="268" spans="1:15" x14ac:dyDescent="0.2">
      <c r="A268" s="1" t="s">
        <v>7331</v>
      </c>
      <c r="B268" s="1" t="str">
        <f>"SRR1767784"</f>
        <v>SRR1767784</v>
      </c>
      <c r="C268" t="s">
        <v>5334</v>
      </c>
      <c r="D268">
        <v>30333126</v>
      </c>
      <c r="E268" s="1" t="s">
        <v>21</v>
      </c>
      <c r="F268" s="1" t="s">
        <v>21</v>
      </c>
      <c r="G268" s="1" t="s">
        <v>18510</v>
      </c>
      <c r="H268" s="1" t="s">
        <v>18506</v>
      </c>
      <c r="I268" s="1" t="s">
        <v>18509</v>
      </c>
      <c r="J268" s="1" t="s">
        <v>21</v>
      </c>
      <c r="K268" s="1" t="s">
        <v>25</v>
      </c>
      <c r="N268" s="1" t="s">
        <v>19</v>
      </c>
      <c r="O268" s="1" t="s">
        <v>24</v>
      </c>
    </row>
    <row r="269" spans="1:15" x14ac:dyDescent="0.2">
      <c r="A269" s="1" t="s">
        <v>7332</v>
      </c>
      <c r="B269" s="1" t="str">
        <f>"SRR1767788"</f>
        <v>SRR1767788</v>
      </c>
      <c r="C269" t="s">
        <v>5335</v>
      </c>
      <c r="D269">
        <v>30333126</v>
      </c>
      <c r="E269" s="1" t="s">
        <v>21</v>
      </c>
      <c r="F269" s="1" t="s">
        <v>18510</v>
      </c>
      <c r="G269" s="1" t="s">
        <v>25</v>
      </c>
      <c r="H269" s="1" t="s">
        <v>18502</v>
      </c>
      <c r="I269" s="1" t="s">
        <v>18509</v>
      </c>
      <c r="J269" s="1" t="s">
        <v>18507</v>
      </c>
      <c r="K269" s="1" t="s">
        <v>25</v>
      </c>
      <c r="N269" s="1" t="s">
        <v>19</v>
      </c>
      <c r="O269" s="1" t="s">
        <v>18504</v>
      </c>
    </row>
    <row r="270" spans="1:15" x14ac:dyDescent="0.2">
      <c r="A270" s="1" t="s">
        <v>7333</v>
      </c>
      <c r="B270" s="1" t="str">
        <f>"SRR1767789"</f>
        <v>SRR1767789</v>
      </c>
      <c r="C270" t="s">
        <v>5336</v>
      </c>
      <c r="D270">
        <v>30333126</v>
      </c>
      <c r="E270" s="1" t="s">
        <v>26</v>
      </c>
      <c r="F270" s="1" t="s">
        <v>26</v>
      </c>
      <c r="G270" s="1" t="s">
        <v>25</v>
      </c>
      <c r="H270" s="1" t="s">
        <v>18506</v>
      </c>
      <c r="I270" s="1" t="s">
        <v>18509</v>
      </c>
      <c r="J270" s="1" t="s">
        <v>18505</v>
      </c>
      <c r="K270" s="1" t="s">
        <v>18504</v>
      </c>
      <c r="N270" s="1" t="s">
        <v>19</v>
      </c>
      <c r="O270" s="1" t="s">
        <v>18504</v>
      </c>
    </row>
    <row r="271" spans="1:15" x14ac:dyDescent="0.2">
      <c r="A271" s="1" t="s">
        <v>7334</v>
      </c>
      <c r="B271" s="1" t="str">
        <f>"SRR1767798"</f>
        <v>SRR1767798</v>
      </c>
      <c r="C271" t="s">
        <v>5337</v>
      </c>
      <c r="D271">
        <v>30333126</v>
      </c>
      <c r="E271" s="1" t="s">
        <v>18505</v>
      </c>
      <c r="F271" s="1" t="s">
        <v>26</v>
      </c>
      <c r="G271" s="1" t="s">
        <v>25</v>
      </c>
      <c r="H271" s="1" t="s">
        <v>18502</v>
      </c>
      <c r="I271" s="1" t="s">
        <v>18509</v>
      </c>
      <c r="J271" s="1" t="s">
        <v>18505</v>
      </c>
      <c r="K271" s="1" t="s">
        <v>18504</v>
      </c>
      <c r="N271" s="1" t="s">
        <v>19</v>
      </c>
      <c r="O271" s="1" t="s">
        <v>18504</v>
      </c>
    </row>
    <row r="272" spans="1:15" x14ac:dyDescent="0.2">
      <c r="A272" s="1" t="s">
        <v>7335</v>
      </c>
      <c r="B272" s="1" t="str">
        <f>"SRR1767807"</f>
        <v>SRR1767807</v>
      </c>
      <c r="C272" t="s">
        <v>5338</v>
      </c>
      <c r="D272">
        <v>30333126</v>
      </c>
      <c r="E272" s="1" t="s">
        <v>26</v>
      </c>
      <c r="F272" s="1" t="s">
        <v>26</v>
      </c>
      <c r="G272" s="1" t="s">
        <v>25</v>
      </c>
      <c r="H272" s="1" t="s">
        <v>18502</v>
      </c>
      <c r="I272" s="1" t="s">
        <v>18508</v>
      </c>
      <c r="J272" s="1" t="s">
        <v>18507</v>
      </c>
      <c r="K272" s="1" t="s">
        <v>25</v>
      </c>
      <c r="N272" s="1" t="s">
        <v>19</v>
      </c>
      <c r="O272" s="1" t="s">
        <v>18504</v>
      </c>
    </row>
    <row r="273" spans="1:15" x14ac:dyDescent="0.2">
      <c r="A273" s="1" t="s">
        <v>7336</v>
      </c>
      <c r="B273" s="1" t="str">
        <f>"SRR1767810"</f>
        <v>SRR1767810</v>
      </c>
      <c r="C273" t="s">
        <v>5339</v>
      </c>
      <c r="D273">
        <v>30333126</v>
      </c>
      <c r="E273" s="1" t="s">
        <v>26</v>
      </c>
      <c r="F273" s="1" t="s">
        <v>26</v>
      </c>
      <c r="G273" s="1" t="s">
        <v>25</v>
      </c>
      <c r="H273" s="1" t="s">
        <v>18506</v>
      </c>
      <c r="I273" s="1" t="s">
        <v>18509</v>
      </c>
      <c r="J273" s="1" t="s">
        <v>18505</v>
      </c>
      <c r="K273" s="1" t="s">
        <v>25</v>
      </c>
      <c r="M273" s="1" t="s">
        <v>28</v>
      </c>
      <c r="N273" s="1" t="s">
        <v>21</v>
      </c>
      <c r="O273" s="1" t="s">
        <v>18507</v>
      </c>
    </row>
    <row r="274" spans="1:15" x14ac:dyDescent="0.2">
      <c r="A274" s="1" t="s">
        <v>7337</v>
      </c>
      <c r="B274" s="1" t="str">
        <f>"SRR1767814"</f>
        <v>SRR1767814</v>
      </c>
      <c r="C274" t="s">
        <v>5340</v>
      </c>
      <c r="D274">
        <v>30333126</v>
      </c>
      <c r="E274" s="1" t="s">
        <v>26</v>
      </c>
      <c r="F274" s="1" t="s">
        <v>26</v>
      </c>
      <c r="G274" s="1" t="s">
        <v>25</v>
      </c>
      <c r="H274" s="1" t="s">
        <v>18502</v>
      </c>
      <c r="I274" s="1" t="s">
        <v>18509</v>
      </c>
      <c r="J274" s="1" t="s">
        <v>18505</v>
      </c>
      <c r="K274" s="1" t="s">
        <v>18504</v>
      </c>
      <c r="N274" s="1" t="s">
        <v>19</v>
      </c>
      <c r="O274" s="1" t="s">
        <v>18504</v>
      </c>
    </row>
    <row r="275" spans="1:15" x14ac:dyDescent="0.2">
      <c r="A275" s="1" t="s">
        <v>7338</v>
      </c>
      <c r="B275" s="1" t="str">
        <f>"SRR1767815"</f>
        <v>SRR1767815</v>
      </c>
      <c r="C275" t="s">
        <v>5341</v>
      </c>
      <c r="D275">
        <v>30333126</v>
      </c>
      <c r="E275" s="1" t="s">
        <v>26</v>
      </c>
      <c r="F275" s="1" t="s">
        <v>26</v>
      </c>
      <c r="G275" s="1" t="s">
        <v>25</v>
      </c>
      <c r="H275" s="1" t="s">
        <v>41</v>
      </c>
      <c r="I275" s="1" t="s">
        <v>18509</v>
      </c>
      <c r="J275" s="1" t="s">
        <v>18505</v>
      </c>
      <c r="K275" s="1" t="s">
        <v>25</v>
      </c>
      <c r="N275" s="1" t="s">
        <v>19</v>
      </c>
      <c r="O275" s="1" t="s">
        <v>18503</v>
      </c>
    </row>
    <row r="276" spans="1:15" x14ac:dyDescent="0.2">
      <c r="A276" s="1" t="s">
        <v>7339</v>
      </c>
      <c r="B276" s="1" t="str">
        <f>"SRR1767819"</f>
        <v>SRR1767819</v>
      </c>
      <c r="C276" t="s">
        <v>5342</v>
      </c>
      <c r="D276">
        <v>30333126</v>
      </c>
      <c r="E276" s="1" t="s">
        <v>18505</v>
      </c>
      <c r="F276" s="1" t="s">
        <v>26</v>
      </c>
      <c r="G276" s="1" t="s">
        <v>25</v>
      </c>
      <c r="H276" s="1" t="s">
        <v>18502</v>
      </c>
      <c r="I276" s="1" t="s">
        <v>18509</v>
      </c>
      <c r="J276" s="1" t="s">
        <v>18505</v>
      </c>
      <c r="K276" s="1" t="s">
        <v>18504</v>
      </c>
      <c r="N276" s="1" t="s">
        <v>19</v>
      </c>
      <c r="O276" s="1" t="s">
        <v>18507</v>
      </c>
    </row>
    <row r="277" spans="1:15" x14ac:dyDescent="0.2">
      <c r="A277" s="1" t="s">
        <v>7340</v>
      </c>
      <c r="B277" s="1" t="str">
        <f>"SRR1767820"</f>
        <v>SRR1767820</v>
      </c>
      <c r="C277" t="s">
        <v>5343</v>
      </c>
      <c r="D277">
        <v>30333126</v>
      </c>
      <c r="E277" s="1" t="s">
        <v>26</v>
      </c>
      <c r="F277" s="1" t="s">
        <v>26</v>
      </c>
      <c r="G277" s="1" t="s">
        <v>25</v>
      </c>
      <c r="H277" s="1" t="s">
        <v>18506</v>
      </c>
      <c r="I277" s="1" t="s">
        <v>18509</v>
      </c>
      <c r="J277" s="1" t="s">
        <v>18507</v>
      </c>
      <c r="K277" s="1" t="s">
        <v>25</v>
      </c>
      <c r="M277" s="1" t="s">
        <v>18508</v>
      </c>
      <c r="N277" s="1" t="s">
        <v>21</v>
      </c>
      <c r="O277" s="1" t="s">
        <v>18504</v>
      </c>
    </row>
    <row r="278" spans="1:15" x14ac:dyDescent="0.2">
      <c r="A278" s="1" t="s">
        <v>7341</v>
      </c>
      <c r="B278" s="1" t="str">
        <f>"SRR1773591"</f>
        <v>SRR1773591</v>
      </c>
      <c r="C278" t="s">
        <v>5344</v>
      </c>
      <c r="D278">
        <v>30333126</v>
      </c>
      <c r="E278" s="1" t="s">
        <v>26</v>
      </c>
      <c r="F278" s="1" t="s">
        <v>26</v>
      </c>
      <c r="G278" s="1" t="s">
        <v>25</v>
      </c>
      <c r="H278" s="1" t="s">
        <v>18506</v>
      </c>
      <c r="I278" s="1" t="s">
        <v>18509</v>
      </c>
      <c r="J278" s="1" t="s">
        <v>18506</v>
      </c>
      <c r="K278" s="1" t="s">
        <v>18504</v>
      </c>
      <c r="N278" s="1" t="s">
        <v>19</v>
      </c>
      <c r="O278" s="1" t="s">
        <v>18507</v>
      </c>
    </row>
    <row r="279" spans="1:15" x14ac:dyDescent="0.2">
      <c r="A279" s="1" t="s">
        <v>7342</v>
      </c>
      <c r="B279" s="1" t="str">
        <f>"SRR1773592"</f>
        <v>SRR1773592</v>
      </c>
      <c r="C279" t="s">
        <v>5345</v>
      </c>
      <c r="D279">
        <v>30333126</v>
      </c>
      <c r="E279" s="1" t="s">
        <v>26</v>
      </c>
      <c r="F279" s="1" t="s">
        <v>26</v>
      </c>
      <c r="G279" s="1" t="s">
        <v>25</v>
      </c>
      <c r="H279" s="1" t="s">
        <v>18506</v>
      </c>
      <c r="I279" s="1" t="s">
        <v>18509</v>
      </c>
      <c r="J279" s="1" t="s">
        <v>18505</v>
      </c>
      <c r="K279" s="1" t="s">
        <v>25</v>
      </c>
      <c r="M279" s="1" t="s">
        <v>28</v>
      </c>
      <c r="N279" s="1" t="s">
        <v>21</v>
      </c>
      <c r="O279" s="1" t="s">
        <v>18504</v>
      </c>
    </row>
    <row r="280" spans="1:15" x14ac:dyDescent="0.2">
      <c r="A280" s="1" t="s">
        <v>7343</v>
      </c>
      <c r="B280" s="1" t="str">
        <f>"SRR1773628"</f>
        <v>SRR1773628</v>
      </c>
      <c r="C280" t="s">
        <v>5346</v>
      </c>
      <c r="D280">
        <v>30333126</v>
      </c>
      <c r="E280" s="1" t="s">
        <v>18505</v>
      </c>
      <c r="F280" s="1" t="s">
        <v>26</v>
      </c>
      <c r="G280" s="1" t="s">
        <v>25</v>
      </c>
      <c r="H280" s="1" t="s">
        <v>18502</v>
      </c>
      <c r="I280" s="1" t="s">
        <v>18508</v>
      </c>
      <c r="J280" s="1" t="s">
        <v>18505</v>
      </c>
      <c r="K280" s="1" t="s">
        <v>25</v>
      </c>
      <c r="N280" s="1" t="s">
        <v>19</v>
      </c>
      <c r="O280" s="1" t="s">
        <v>18507</v>
      </c>
    </row>
    <row r="281" spans="1:15" x14ac:dyDescent="0.2">
      <c r="A281" s="1" t="s">
        <v>7344</v>
      </c>
      <c r="B281" s="1" t="str">
        <f>"SRR1773630"</f>
        <v>SRR1773630</v>
      </c>
      <c r="C281" t="s">
        <v>5347</v>
      </c>
      <c r="D281">
        <v>30333126</v>
      </c>
      <c r="E281" s="1" t="s">
        <v>26</v>
      </c>
      <c r="F281" s="1" t="s">
        <v>26</v>
      </c>
      <c r="G281" s="1" t="s">
        <v>25</v>
      </c>
      <c r="H281" s="1" t="s">
        <v>18502</v>
      </c>
      <c r="I281" s="1" t="s">
        <v>18509</v>
      </c>
      <c r="J281" s="1" t="s">
        <v>18505</v>
      </c>
      <c r="K281" s="1" t="s">
        <v>18504</v>
      </c>
      <c r="N281" s="1" t="s">
        <v>21</v>
      </c>
      <c r="O281" s="1" t="s">
        <v>18504</v>
      </c>
    </row>
    <row r="282" spans="1:15" x14ac:dyDescent="0.2">
      <c r="A282" s="1" t="s">
        <v>7345</v>
      </c>
      <c r="B282" s="1" t="str">
        <f>"SRR1773631"</f>
        <v>SRR1773631</v>
      </c>
      <c r="C282" t="s">
        <v>5348</v>
      </c>
      <c r="D282">
        <v>30333126</v>
      </c>
      <c r="E282" s="1" t="s">
        <v>21</v>
      </c>
      <c r="F282" s="1" t="s">
        <v>21</v>
      </c>
      <c r="G282" s="1" t="s">
        <v>18510</v>
      </c>
      <c r="H282" s="1" t="s">
        <v>18506</v>
      </c>
      <c r="I282" s="1" t="s">
        <v>18509</v>
      </c>
      <c r="J282" s="1" t="s">
        <v>18509</v>
      </c>
      <c r="K282" s="1" t="s">
        <v>18504</v>
      </c>
      <c r="N282" s="1" t="s">
        <v>19</v>
      </c>
      <c r="O282" s="1" t="s">
        <v>24</v>
      </c>
    </row>
    <row r="283" spans="1:15" x14ac:dyDescent="0.2">
      <c r="A283" s="1" t="s">
        <v>7346</v>
      </c>
      <c r="B283" s="1" t="str">
        <f>"SRR1773633"</f>
        <v>SRR1773633</v>
      </c>
      <c r="C283" t="s">
        <v>5349</v>
      </c>
      <c r="D283">
        <v>30333126</v>
      </c>
      <c r="E283" s="1" t="s">
        <v>26</v>
      </c>
      <c r="F283" s="1" t="s">
        <v>26</v>
      </c>
      <c r="G283" s="1" t="s">
        <v>25</v>
      </c>
      <c r="H283" s="1" t="s">
        <v>18506</v>
      </c>
      <c r="I283" s="1" t="s">
        <v>18509</v>
      </c>
      <c r="J283" s="1" t="s">
        <v>18507</v>
      </c>
      <c r="K283" s="1" t="s">
        <v>25</v>
      </c>
      <c r="M283" s="1" t="s">
        <v>18508</v>
      </c>
      <c r="N283" s="1" t="s">
        <v>21</v>
      </c>
      <c r="O283" s="1" t="s">
        <v>18504</v>
      </c>
    </row>
    <row r="284" spans="1:15" x14ac:dyDescent="0.2">
      <c r="A284" s="1" t="s">
        <v>7347</v>
      </c>
      <c r="B284" s="1" t="str">
        <f>"SRR1773634"</f>
        <v>SRR1773634</v>
      </c>
      <c r="C284" t="s">
        <v>5350</v>
      </c>
      <c r="D284">
        <v>30333126</v>
      </c>
      <c r="E284" s="1" t="s">
        <v>21</v>
      </c>
      <c r="F284" s="1" t="s">
        <v>21</v>
      </c>
      <c r="G284" s="1" t="s">
        <v>18510</v>
      </c>
      <c r="H284" s="1" t="s">
        <v>18506</v>
      </c>
      <c r="I284" s="1" t="s">
        <v>54</v>
      </c>
      <c r="J284" s="1" t="s">
        <v>21</v>
      </c>
      <c r="K284" s="1" t="s">
        <v>25</v>
      </c>
      <c r="N284" s="1" t="s">
        <v>21</v>
      </c>
      <c r="O284" s="1" t="s">
        <v>24</v>
      </c>
    </row>
    <row r="285" spans="1:15" x14ac:dyDescent="0.2">
      <c r="A285" s="1" t="s">
        <v>7348</v>
      </c>
      <c r="B285" s="1" t="str">
        <f>"SRR1773640"</f>
        <v>SRR1773640</v>
      </c>
      <c r="C285" t="s">
        <v>5351</v>
      </c>
      <c r="D285">
        <v>30333126</v>
      </c>
      <c r="E285" s="1" t="s">
        <v>26</v>
      </c>
      <c r="F285" s="1" t="s">
        <v>26</v>
      </c>
      <c r="G285" s="1" t="s">
        <v>25</v>
      </c>
      <c r="H285" s="1" t="s">
        <v>18502</v>
      </c>
      <c r="I285" s="1" t="s">
        <v>18508</v>
      </c>
      <c r="J285" s="1" t="s">
        <v>18505</v>
      </c>
      <c r="K285" s="1" t="s">
        <v>18504</v>
      </c>
      <c r="N285" s="1" t="s">
        <v>19</v>
      </c>
      <c r="O285" s="1" t="s">
        <v>18504</v>
      </c>
    </row>
    <row r="286" spans="1:15" x14ac:dyDescent="0.2">
      <c r="A286" s="1" t="s">
        <v>7349</v>
      </c>
      <c r="B286" s="1" t="str">
        <f>"SRR1773656"</f>
        <v>SRR1773656</v>
      </c>
      <c r="C286" t="s">
        <v>5352</v>
      </c>
      <c r="D286">
        <v>30333126</v>
      </c>
      <c r="E286" s="1" t="s">
        <v>26</v>
      </c>
      <c r="F286" s="1" t="s">
        <v>26</v>
      </c>
      <c r="G286" s="1" t="s">
        <v>25</v>
      </c>
      <c r="H286" s="1" t="s">
        <v>18502</v>
      </c>
      <c r="I286" s="1" t="s">
        <v>18508</v>
      </c>
      <c r="J286" s="1" t="s">
        <v>18506</v>
      </c>
      <c r="K286" s="1" t="s">
        <v>18504</v>
      </c>
      <c r="N286" s="1" t="s">
        <v>19</v>
      </c>
      <c r="O286" s="1" t="s">
        <v>18507</v>
      </c>
    </row>
    <row r="287" spans="1:15" x14ac:dyDescent="0.2">
      <c r="A287" s="1" t="s">
        <v>7350</v>
      </c>
      <c r="B287" s="1" t="str">
        <f>"SRR1773836"</f>
        <v>SRR1773836</v>
      </c>
      <c r="C287" t="s">
        <v>5353</v>
      </c>
      <c r="D287">
        <v>30333126</v>
      </c>
      <c r="E287" s="1" t="s">
        <v>21</v>
      </c>
      <c r="F287" s="1" t="s">
        <v>21</v>
      </c>
      <c r="G287" s="1" t="s">
        <v>18510</v>
      </c>
      <c r="H287" s="1" t="s">
        <v>18510</v>
      </c>
      <c r="I287" s="1" t="s">
        <v>18508</v>
      </c>
      <c r="J287" s="1" t="s">
        <v>18509</v>
      </c>
      <c r="K287" s="1" t="s">
        <v>18504</v>
      </c>
      <c r="N287" s="1" t="s">
        <v>19</v>
      </c>
      <c r="O287" s="1" t="s">
        <v>24</v>
      </c>
    </row>
    <row r="288" spans="1:15" x14ac:dyDescent="0.2">
      <c r="A288" s="1" t="s">
        <v>7351</v>
      </c>
      <c r="B288" s="1" t="str">
        <f>"SRR1773837"</f>
        <v>SRR1773837</v>
      </c>
      <c r="C288" t="s">
        <v>5354</v>
      </c>
      <c r="D288">
        <v>30333126</v>
      </c>
      <c r="E288" s="1" t="s">
        <v>26</v>
      </c>
      <c r="F288" s="1" t="s">
        <v>26</v>
      </c>
      <c r="G288" s="1" t="s">
        <v>25</v>
      </c>
      <c r="H288" s="1" t="s">
        <v>18502</v>
      </c>
      <c r="I288" s="1" t="s">
        <v>18508</v>
      </c>
      <c r="J288" s="1" t="s">
        <v>18505</v>
      </c>
      <c r="K288" s="1" t="s">
        <v>25</v>
      </c>
      <c r="N288" s="1" t="s">
        <v>19</v>
      </c>
      <c r="O288" s="1" t="s">
        <v>18504</v>
      </c>
    </row>
    <row r="289" spans="1:15" x14ac:dyDescent="0.2">
      <c r="A289" s="1" t="s">
        <v>7352</v>
      </c>
      <c r="B289" s="1" t="str">
        <f>"SRR1773838"</f>
        <v>SRR1773838</v>
      </c>
      <c r="C289" t="s">
        <v>5355</v>
      </c>
      <c r="D289">
        <v>30333126</v>
      </c>
      <c r="E289" s="1" t="s">
        <v>26</v>
      </c>
      <c r="F289" s="1" t="s">
        <v>26</v>
      </c>
      <c r="G289" s="1" t="s">
        <v>25</v>
      </c>
      <c r="H289" s="1" t="s">
        <v>18506</v>
      </c>
      <c r="I289" s="1" t="s">
        <v>18508</v>
      </c>
      <c r="J289" s="1" t="s">
        <v>18506</v>
      </c>
      <c r="K289" s="1" t="s">
        <v>18504</v>
      </c>
      <c r="N289" s="1" t="s">
        <v>19</v>
      </c>
      <c r="O289" s="1" t="s">
        <v>18504</v>
      </c>
    </row>
    <row r="290" spans="1:15" x14ac:dyDescent="0.2">
      <c r="A290" s="1" t="s">
        <v>7353</v>
      </c>
      <c r="B290" s="1" t="str">
        <f>"SRR1774017"</f>
        <v>SRR1774017</v>
      </c>
      <c r="C290" t="s">
        <v>5356</v>
      </c>
      <c r="D290">
        <v>30333126</v>
      </c>
      <c r="E290" s="1" t="s">
        <v>26</v>
      </c>
      <c r="F290" s="1" t="s">
        <v>26</v>
      </c>
      <c r="G290" s="1" t="s">
        <v>25</v>
      </c>
      <c r="H290" s="1" t="s">
        <v>18502</v>
      </c>
      <c r="I290" s="1" t="s">
        <v>18508</v>
      </c>
      <c r="J290" s="1" t="s">
        <v>18506</v>
      </c>
      <c r="K290" s="1" t="s">
        <v>25</v>
      </c>
      <c r="N290" s="1" t="s">
        <v>19</v>
      </c>
      <c r="O290" s="1" t="s">
        <v>18507</v>
      </c>
    </row>
    <row r="291" spans="1:15" x14ac:dyDescent="0.2">
      <c r="A291" s="1" t="s">
        <v>7354</v>
      </c>
      <c r="B291" s="1" t="str">
        <f>"SRR1774021"</f>
        <v>SRR1774021</v>
      </c>
      <c r="C291" t="s">
        <v>5357</v>
      </c>
      <c r="D291">
        <v>30333126</v>
      </c>
      <c r="E291" s="1" t="s">
        <v>26</v>
      </c>
      <c r="F291" s="1" t="s">
        <v>26</v>
      </c>
      <c r="G291" s="1" t="s">
        <v>25</v>
      </c>
      <c r="H291" s="1" t="s">
        <v>18506</v>
      </c>
      <c r="I291" s="1" t="s">
        <v>54</v>
      </c>
      <c r="J291" s="1" t="s">
        <v>18507</v>
      </c>
      <c r="K291" s="1" t="s">
        <v>22</v>
      </c>
      <c r="M291" s="1" t="s">
        <v>18508</v>
      </c>
      <c r="N291" s="1" t="s">
        <v>21</v>
      </c>
      <c r="O291" s="1" t="s">
        <v>18507</v>
      </c>
    </row>
    <row r="292" spans="1:15" x14ac:dyDescent="0.2">
      <c r="A292" s="1" t="s">
        <v>7355</v>
      </c>
      <c r="B292" s="1" t="str">
        <f>"SRR1774022"</f>
        <v>SRR1774022</v>
      </c>
      <c r="C292" t="s">
        <v>5358</v>
      </c>
      <c r="D292">
        <v>30333126</v>
      </c>
      <c r="E292" s="1" t="s">
        <v>26</v>
      </c>
      <c r="F292" s="1" t="s">
        <v>26</v>
      </c>
      <c r="G292" s="1" t="s">
        <v>25</v>
      </c>
      <c r="H292" s="1" t="s">
        <v>18502</v>
      </c>
      <c r="I292" s="1" t="s">
        <v>18509</v>
      </c>
      <c r="J292" s="1" t="s">
        <v>18506</v>
      </c>
      <c r="K292" s="1" t="s">
        <v>25</v>
      </c>
      <c r="N292" s="1" t="s">
        <v>19</v>
      </c>
      <c r="O292" s="1" t="s">
        <v>18507</v>
      </c>
    </row>
    <row r="293" spans="1:15" x14ac:dyDescent="0.2">
      <c r="A293" s="1" t="s">
        <v>7356</v>
      </c>
      <c r="B293" s="1" t="str">
        <f>"SRR1774031"</f>
        <v>SRR1774031</v>
      </c>
      <c r="C293" t="s">
        <v>5359</v>
      </c>
      <c r="D293">
        <v>30333126</v>
      </c>
      <c r="E293" s="1" t="s">
        <v>26</v>
      </c>
      <c r="F293" s="1" t="s">
        <v>26</v>
      </c>
      <c r="G293" s="1" t="s">
        <v>25</v>
      </c>
      <c r="H293" s="1" t="s">
        <v>18502</v>
      </c>
      <c r="I293" s="1" t="s">
        <v>18509</v>
      </c>
      <c r="J293" s="1" t="s">
        <v>18507</v>
      </c>
      <c r="K293" s="1" t="s">
        <v>25</v>
      </c>
      <c r="N293" s="1" t="s">
        <v>21</v>
      </c>
      <c r="O293" s="1" t="s">
        <v>18504</v>
      </c>
    </row>
    <row r="294" spans="1:15" x14ac:dyDescent="0.2">
      <c r="A294" s="1" t="s">
        <v>7357</v>
      </c>
      <c r="B294" s="1" t="str">
        <f>"SRR1777667"</f>
        <v>SRR1777667</v>
      </c>
      <c r="C294" t="s">
        <v>5360</v>
      </c>
      <c r="D294">
        <v>30333126</v>
      </c>
      <c r="E294" s="1" t="s">
        <v>26</v>
      </c>
      <c r="F294" s="1" t="s">
        <v>26</v>
      </c>
      <c r="G294" s="1" t="s">
        <v>25</v>
      </c>
      <c r="H294" s="1" t="s">
        <v>18502</v>
      </c>
      <c r="I294" s="1" t="s">
        <v>32</v>
      </c>
      <c r="J294" s="1" t="s">
        <v>18506</v>
      </c>
      <c r="K294" s="1" t="s">
        <v>25</v>
      </c>
      <c r="N294" s="1" t="s">
        <v>19</v>
      </c>
      <c r="O294" s="1" t="s">
        <v>18504</v>
      </c>
    </row>
    <row r="295" spans="1:15" x14ac:dyDescent="0.2">
      <c r="A295" s="1" t="s">
        <v>7358</v>
      </c>
      <c r="B295" s="1" t="str">
        <f>"SRR1777668"</f>
        <v>SRR1777668</v>
      </c>
      <c r="C295" t="s">
        <v>5361</v>
      </c>
      <c r="D295">
        <v>30333126</v>
      </c>
      <c r="E295" s="1" t="s">
        <v>26</v>
      </c>
      <c r="F295" s="1" t="s">
        <v>26</v>
      </c>
      <c r="G295" s="1" t="s">
        <v>25</v>
      </c>
      <c r="H295" s="1" t="s">
        <v>18506</v>
      </c>
      <c r="I295" s="1" t="s">
        <v>18508</v>
      </c>
      <c r="J295" s="1" t="s">
        <v>18507</v>
      </c>
      <c r="K295" s="1" t="s">
        <v>25</v>
      </c>
      <c r="N295" s="1" t="s">
        <v>19</v>
      </c>
      <c r="O295" s="1" t="s">
        <v>18504</v>
      </c>
    </row>
    <row r="296" spans="1:15" x14ac:dyDescent="0.2">
      <c r="A296" s="1" t="s">
        <v>7359</v>
      </c>
      <c r="B296" s="1" t="str">
        <f>"SRR1777669"</f>
        <v>SRR1777669</v>
      </c>
      <c r="C296" t="s">
        <v>5362</v>
      </c>
      <c r="D296">
        <v>30333126</v>
      </c>
      <c r="E296" s="1" t="s">
        <v>18505</v>
      </c>
      <c r="F296" s="1" t="s">
        <v>26</v>
      </c>
      <c r="G296" s="1" t="s">
        <v>25</v>
      </c>
      <c r="H296" s="1" t="s">
        <v>18502</v>
      </c>
      <c r="I296" s="1" t="s">
        <v>18508</v>
      </c>
      <c r="J296" s="1" t="s">
        <v>18505</v>
      </c>
      <c r="K296" s="1" t="s">
        <v>18504</v>
      </c>
      <c r="N296" s="1" t="s">
        <v>21</v>
      </c>
      <c r="O296" s="1" t="s">
        <v>18504</v>
      </c>
    </row>
    <row r="297" spans="1:15" x14ac:dyDescent="0.2">
      <c r="A297" s="1" t="s">
        <v>7360</v>
      </c>
      <c r="B297" s="1" t="str">
        <f>"SRR1777670"</f>
        <v>SRR1777670</v>
      </c>
      <c r="C297" t="s">
        <v>5363</v>
      </c>
      <c r="D297">
        <v>30333126</v>
      </c>
      <c r="E297" s="1" t="s">
        <v>26</v>
      </c>
      <c r="F297" s="1" t="s">
        <v>26</v>
      </c>
      <c r="G297" s="1" t="s">
        <v>25</v>
      </c>
      <c r="H297" s="1" t="s">
        <v>18502</v>
      </c>
      <c r="I297" s="1" t="s">
        <v>18509</v>
      </c>
      <c r="J297" s="1" t="s">
        <v>18507</v>
      </c>
      <c r="K297" s="1" t="s">
        <v>25</v>
      </c>
      <c r="N297" s="1" t="s">
        <v>21</v>
      </c>
      <c r="O297" s="1" t="s">
        <v>18504</v>
      </c>
    </row>
    <row r="298" spans="1:15" x14ac:dyDescent="0.2">
      <c r="A298" s="1" t="s">
        <v>7361</v>
      </c>
      <c r="B298" s="1" t="str">
        <f>"SRR1777672"</f>
        <v>SRR1777672</v>
      </c>
      <c r="C298" t="s">
        <v>5364</v>
      </c>
      <c r="D298">
        <v>30333126</v>
      </c>
      <c r="E298" s="1" t="s">
        <v>21</v>
      </c>
      <c r="F298" s="1" t="s">
        <v>18510</v>
      </c>
      <c r="G298" s="1" t="s">
        <v>25</v>
      </c>
      <c r="H298" s="1" t="s">
        <v>18506</v>
      </c>
      <c r="I298" s="1" t="s">
        <v>54</v>
      </c>
      <c r="J298" s="1" t="s">
        <v>18505</v>
      </c>
      <c r="K298" s="1" t="s">
        <v>18502</v>
      </c>
      <c r="M298" s="1" t="s">
        <v>18508</v>
      </c>
      <c r="N298" s="1" t="s">
        <v>19</v>
      </c>
      <c r="O298" s="1" t="s">
        <v>18507</v>
      </c>
    </row>
    <row r="299" spans="1:15" x14ac:dyDescent="0.2">
      <c r="A299" s="1" t="s">
        <v>7362</v>
      </c>
      <c r="B299" s="1" t="str">
        <f>"SRR1777673"</f>
        <v>SRR1777673</v>
      </c>
      <c r="C299" t="s">
        <v>5365</v>
      </c>
      <c r="D299">
        <v>30333126</v>
      </c>
      <c r="E299" s="1" t="s">
        <v>21</v>
      </c>
      <c r="F299" s="1" t="s">
        <v>18510</v>
      </c>
      <c r="G299" s="1" t="s">
        <v>25</v>
      </c>
      <c r="H299" s="1" t="s">
        <v>18506</v>
      </c>
      <c r="I299" s="1" t="s">
        <v>54</v>
      </c>
      <c r="J299" s="1" t="s">
        <v>18507</v>
      </c>
      <c r="K299" s="1" t="s">
        <v>18502</v>
      </c>
      <c r="M299" s="1" t="s">
        <v>28</v>
      </c>
      <c r="N299" s="1" t="s">
        <v>19</v>
      </c>
      <c r="O299" s="1" t="s">
        <v>18507</v>
      </c>
    </row>
    <row r="300" spans="1:15" x14ac:dyDescent="0.2">
      <c r="A300" s="1" t="s">
        <v>7363</v>
      </c>
      <c r="B300" s="1" t="str">
        <f>"SRR1777682"</f>
        <v>SRR1777682</v>
      </c>
      <c r="C300" t="s">
        <v>5366</v>
      </c>
      <c r="D300">
        <v>30333126</v>
      </c>
      <c r="E300" s="1" t="s">
        <v>26</v>
      </c>
      <c r="F300" s="1" t="s">
        <v>26</v>
      </c>
      <c r="G300" s="1" t="s">
        <v>25</v>
      </c>
      <c r="H300" s="1" t="s">
        <v>18506</v>
      </c>
      <c r="I300" s="1" t="s">
        <v>18509</v>
      </c>
      <c r="J300" s="1" t="s">
        <v>18507</v>
      </c>
      <c r="K300" s="1" t="s">
        <v>25</v>
      </c>
      <c r="N300" s="1" t="s">
        <v>21</v>
      </c>
      <c r="O300" s="1" t="s">
        <v>18504</v>
      </c>
    </row>
    <row r="301" spans="1:15" x14ac:dyDescent="0.2">
      <c r="A301" s="1" t="s">
        <v>7364</v>
      </c>
      <c r="B301" s="1" t="str">
        <f>"SRR1777683"</f>
        <v>SRR1777683</v>
      </c>
      <c r="C301" t="s">
        <v>5367</v>
      </c>
      <c r="D301">
        <v>30333126</v>
      </c>
      <c r="E301" s="1" t="s">
        <v>21</v>
      </c>
      <c r="F301" s="1" t="s">
        <v>18510</v>
      </c>
      <c r="G301" s="1" t="s">
        <v>25</v>
      </c>
      <c r="H301" s="1" t="s">
        <v>18502</v>
      </c>
      <c r="I301" s="1" t="s">
        <v>54</v>
      </c>
      <c r="J301" s="1" t="s">
        <v>18505</v>
      </c>
      <c r="K301" s="1" t="s">
        <v>18510</v>
      </c>
      <c r="M301" s="1" t="s">
        <v>18508</v>
      </c>
      <c r="N301" s="1" t="s">
        <v>19</v>
      </c>
      <c r="O301" s="1" t="s">
        <v>18507</v>
      </c>
    </row>
    <row r="302" spans="1:15" x14ac:dyDescent="0.2">
      <c r="A302" s="1" t="s">
        <v>7365</v>
      </c>
      <c r="B302" s="1" t="str">
        <f>"SRR1777690"</f>
        <v>SRR1777690</v>
      </c>
      <c r="C302" t="s">
        <v>5368</v>
      </c>
      <c r="D302">
        <v>30333126</v>
      </c>
      <c r="E302" s="1" t="s">
        <v>26</v>
      </c>
      <c r="F302" s="1" t="s">
        <v>26</v>
      </c>
      <c r="G302" s="1" t="s">
        <v>25</v>
      </c>
      <c r="H302" s="1" t="s">
        <v>18506</v>
      </c>
      <c r="I302" s="1" t="s">
        <v>54</v>
      </c>
      <c r="J302" s="1" t="s">
        <v>18507</v>
      </c>
      <c r="K302" s="1" t="s">
        <v>22</v>
      </c>
      <c r="M302" s="1" t="s">
        <v>18508</v>
      </c>
      <c r="N302" s="1" t="s">
        <v>19</v>
      </c>
      <c r="O302" s="1" t="s">
        <v>18504</v>
      </c>
    </row>
    <row r="303" spans="1:15" x14ac:dyDescent="0.2">
      <c r="A303" s="1" t="s">
        <v>7366</v>
      </c>
      <c r="B303" s="1" t="str">
        <f>"SRR1777697"</f>
        <v>SRR1777697</v>
      </c>
      <c r="C303" t="s">
        <v>5369</v>
      </c>
      <c r="D303">
        <v>30333126</v>
      </c>
      <c r="E303" s="1" t="s">
        <v>21</v>
      </c>
      <c r="F303" s="1" t="s">
        <v>18510</v>
      </c>
      <c r="G303" s="1" t="s">
        <v>25</v>
      </c>
      <c r="H303" s="1" t="s">
        <v>18506</v>
      </c>
      <c r="I303" s="1" t="s">
        <v>54</v>
      </c>
      <c r="J303" s="1" t="s">
        <v>18505</v>
      </c>
      <c r="K303" s="1" t="s">
        <v>18510</v>
      </c>
      <c r="M303" s="1" t="s">
        <v>18508</v>
      </c>
      <c r="N303" s="1" t="s">
        <v>19</v>
      </c>
      <c r="O303" s="1" t="s">
        <v>18507</v>
      </c>
    </row>
    <row r="304" spans="1:15" x14ac:dyDescent="0.2">
      <c r="A304" s="1" t="s">
        <v>7367</v>
      </c>
      <c r="B304" s="1" t="str">
        <f>"SRR1777701"</f>
        <v>SRR1777701</v>
      </c>
      <c r="C304" t="s">
        <v>5370</v>
      </c>
      <c r="D304">
        <v>30333126</v>
      </c>
      <c r="E304" s="1" t="s">
        <v>26</v>
      </c>
      <c r="F304" s="1" t="s">
        <v>26</v>
      </c>
      <c r="G304" s="1" t="s">
        <v>25</v>
      </c>
      <c r="H304" s="1" t="s">
        <v>18502</v>
      </c>
      <c r="I304" s="1" t="s">
        <v>18509</v>
      </c>
      <c r="J304" s="1" t="s">
        <v>18506</v>
      </c>
      <c r="K304" s="1" t="s">
        <v>25</v>
      </c>
      <c r="N304" s="1" t="s">
        <v>21</v>
      </c>
      <c r="O304" s="1" t="s">
        <v>18507</v>
      </c>
    </row>
    <row r="305" spans="1:15" x14ac:dyDescent="0.2">
      <c r="A305" s="1" t="s">
        <v>7368</v>
      </c>
      <c r="B305" s="1" t="str">
        <f>"SRR1777702"</f>
        <v>SRR1777702</v>
      </c>
      <c r="C305" t="s">
        <v>5371</v>
      </c>
      <c r="D305">
        <v>30333126</v>
      </c>
      <c r="E305" s="1" t="s">
        <v>21</v>
      </c>
      <c r="F305" s="1" t="s">
        <v>21</v>
      </c>
      <c r="G305" s="1" t="s">
        <v>18510</v>
      </c>
      <c r="H305" s="1" t="s">
        <v>18502</v>
      </c>
      <c r="I305" s="1" t="s">
        <v>32</v>
      </c>
      <c r="J305" s="1" t="s">
        <v>18509</v>
      </c>
      <c r="K305" s="1" t="s">
        <v>25</v>
      </c>
      <c r="N305" s="1" t="s">
        <v>19</v>
      </c>
      <c r="O305" s="1" t="s">
        <v>24</v>
      </c>
    </row>
    <row r="306" spans="1:15" x14ac:dyDescent="0.2">
      <c r="A306" s="1" t="s">
        <v>7369</v>
      </c>
      <c r="B306" s="1" t="str">
        <f>"SRR1777703"</f>
        <v>SRR1777703</v>
      </c>
      <c r="C306" t="s">
        <v>5372</v>
      </c>
      <c r="D306">
        <v>30333126</v>
      </c>
      <c r="E306" s="1" t="s">
        <v>26</v>
      </c>
      <c r="F306" s="1" t="s">
        <v>26</v>
      </c>
      <c r="G306" s="1" t="s">
        <v>25</v>
      </c>
      <c r="H306" s="1" t="s">
        <v>18506</v>
      </c>
      <c r="I306" s="1" t="s">
        <v>18509</v>
      </c>
      <c r="J306" s="1" t="s">
        <v>18507</v>
      </c>
      <c r="K306" s="1" t="s">
        <v>18504</v>
      </c>
      <c r="N306" s="1" t="s">
        <v>19</v>
      </c>
      <c r="O306" s="1" t="s">
        <v>18504</v>
      </c>
    </row>
    <row r="307" spans="1:15" x14ac:dyDescent="0.2">
      <c r="A307" s="1" t="s">
        <v>7370</v>
      </c>
      <c r="B307" s="1" t="str">
        <f>"SRR1777705"</f>
        <v>SRR1777705</v>
      </c>
      <c r="C307" t="s">
        <v>5373</v>
      </c>
      <c r="D307">
        <v>30333126</v>
      </c>
      <c r="E307" s="1" t="s">
        <v>26</v>
      </c>
      <c r="F307" s="1" t="s">
        <v>26</v>
      </c>
      <c r="G307" s="1" t="s">
        <v>25</v>
      </c>
      <c r="H307" s="1" t="s">
        <v>18506</v>
      </c>
      <c r="I307" s="1" t="s">
        <v>54</v>
      </c>
      <c r="J307" s="1" t="s">
        <v>18507</v>
      </c>
      <c r="K307" s="1" t="s">
        <v>22</v>
      </c>
      <c r="M307" s="1" t="s">
        <v>18508</v>
      </c>
      <c r="N307" s="1" t="s">
        <v>19</v>
      </c>
      <c r="O307" s="1" t="s">
        <v>18504</v>
      </c>
    </row>
    <row r="308" spans="1:15" x14ac:dyDescent="0.2">
      <c r="A308" s="1" t="s">
        <v>7371</v>
      </c>
      <c r="B308" s="1" t="str">
        <f>"SRR1777706"</f>
        <v>SRR1777706</v>
      </c>
      <c r="C308" t="s">
        <v>5374</v>
      </c>
      <c r="D308">
        <v>30333126</v>
      </c>
      <c r="E308" s="1" t="s">
        <v>26</v>
      </c>
      <c r="F308" s="1" t="s">
        <v>26</v>
      </c>
      <c r="G308" s="1" t="s">
        <v>25</v>
      </c>
      <c r="H308" s="1" t="s">
        <v>18506</v>
      </c>
      <c r="I308" s="1" t="s">
        <v>54</v>
      </c>
      <c r="J308" s="1" t="s">
        <v>18507</v>
      </c>
      <c r="K308" s="1" t="s">
        <v>22</v>
      </c>
      <c r="M308" s="1" t="s">
        <v>28</v>
      </c>
      <c r="N308" s="1" t="s">
        <v>19</v>
      </c>
      <c r="O308" s="1" t="s">
        <v>18507</v>
      </c>
    </row>
    <row r="309" spans="1:15" x14ac:dyDescent="0.2">
      <c r="A309" s="1" t="s">
        <v>7372</v>
      </c>
      <c r="B309" s="1" t="str">
        <f>"SRR1777707"</f>
        <v>SRR1777707</v>
      </c>
      <c r="C309" t="s">
        <v>5375</v>
      </c>
      <c r="D309">
        <v>30333126</v>
      </c>
      <c r="E309" s="1" t="s">
        <v>26</v>
      </c>
      <c r="F309" s="1" t="s">
        <v>26</v>
      </c>
      <c r="G309" s="1" t="s">
        <v>25</v>
      </c>
      <c r="H309" s="1" t="s">
        <v>18502</v>
      </c>
      <c r="I309" s="1" t="s">
        <v>54</v>
      </c>
      <c r="J309" s="1" t="s">
        <v>18507</v>
      </c>
      <c r="K309" s="1" t="s">
        <v>22</v>
      </c>
      <c r="M309" s="1" t="s">
        <v>28</v>
      </c>
      <c r="N309" s="1" t="s">
        <v>19</v>
      </c>
      <c r="O309" s="1" t="s">
        <v>18504</v>
      </c>
    </row>
    <row r="310" spans="1:15" x14ac:dyDescent="0.2">
      <c r="A310" s="1" t="s">
        <v>7373</v>
      </c>
      <c r="B310" s="1" t="str">
        <f>"SRR1778032"</f>
        <v>SRR1778032</v>
      </c>
      <c r="C310" t="s">
        <v>5376</v>
      </c>
      <c r="D310">
        <v>30333126</v>
      </c>
      <c r="E310" s="1" t="s">
        <v>26</v>
      </c>
      <c r="F310" s="1" t="s">
        <v>26</v>
      </c>
      <c r="G310" s="1" t="s">
        <v>25</v>
      </c>
      <c r="H310" s="1" t="s">
        <v>18502</v>
      </c>
      <c r="J310" s="1" t="s">
        <v>18506</v>
      </c>
      <c r="K310" s="1" t="s">
        <v>18504</v>
      </c>
      <c r="N310" s="1" t="s">
        <v>19</v>
      </c>
      <c r="O310" s="1" t="s">
        <v>18507</v>
      </c>
    </row>
    <row r="311" spans="1:15" x14ac:dyDescent="0.2">
      <c r="A311" s="1" t="s">
        <v>7374</v>
      </c>
      <c r="B311" s="1" t="str">
        <f>"SRR1778035"</f>
        <v>SRR1778035</v>
      </c>
      <c r="C311" t="s">
        <v>5377</v>
      </c>
      <c r="D311">
        <v>30333126</v>
      </c>
      <c r="E311" s="1" t="s">
        <v>18505</v>
      </c>
      <c r="F311" s="1" t="s">
        <v>26</v>
      </c>
      <c r="G311" s="1" t="s">
        <v>25</v>
      </c>
      <c r="H311" s="1" t="s">
        <v>18502</v>
      </c>
      <c r="J311" s="1" t="s">
        <v>18505</v>
      </c>
      <c r="K311" s="1" t="s">
        <v>18507</v>
      </c>
      <c r="N311" s="1" t="s">
        <v>19</v>
      </c>
      <c r="O311" s="1" t="s">
        <v>18504</v>
      </c>
    </row>
    <row r="312" spans="1:15" x14ac:dyDescent="0.2">
      <c r="A312" s="1" t="s">
        <v>7375</v>
      </c>
      <c r="B312" s="1" t="str">
        <f>"SRR1783160"</f>
        <v>SRR1783160</v>
      </c>
      <c r="C312" t="s">
        <v>5378</v>
      </c>
      <c r="D312">
        <v>30333126</v>
      </c>
      <c r="E312" s="1" t="s">
        <v>21</v>
      </c>
      <c r="F312" s="1" t="s">
        <v>18510</v>
      </c>
      <c r="G312" s="1" t="s">
        <v>25</v>
      </c>
      <c r="H312" s="1" t="s">
        <v>18506</v>
      </c>
      <c r="I312" s="1" t="s">
        <v>18508</v>
      </c>
      <c r="J312" s="1" t="s">
        <v>18506</v>
      </c>
      <c r="K312" s="1" t="s">
        <v>18506</v>
      </c>
      <c r="M312" s="1" t="s">
        <v>28</v>
      </c>
      <c r="N312" s="1" t="s">
        <v>21</v>
      </c>
      <c r="O312" s="1" t="s">
        <v>18507</v>
      </c>
    </row>
    <row r="313" spans="1:15" x14ac:dyDescent="0.2">
      <c r="A313" s="1" t="s">
        <v>7376</v>
      </c>
      <c r="B313" s="1" t="str">
        <f>"SRR1783161"</f>
        <v>SRR1783161</v>
      </c>
      <c r="C313" t="s">
        <v>5379</v>
      </c>
      <c r="D313">
        <v>30333126</v>
      </c>
      <c r="E313" s="1" t="s">
        <v>26</v>
      </c>
      <c r="F313" s="1" t="s">
        <v>26</v>
      </c>
      <c r="G313" s="1" t="s">
        <v>25</v>
      </c>
      <c r="H313" s="1" t="s">
        <v>18502</v>
      </c>
      <c r="I313" s="1" t="s">
        <v>18509</v>
      </c>
      <c r="J313" s="1" t="s">
        <v>18505</v>
      </c>
      <c r="K313" s="1" t="s">
        <v>25</v>
      </c>
      <c r="N313" s="1" t="s">
        <v>19</v>
      </c>
      <c r="O313" s="1" t="s">
        <v>18503</v>
      </c>
    </row>
    <row r="314" spans="1:15" x14ac:dyDescent="0.2">
      <c r="A314" s="1" t="s">
        <v>7377</v>
      </c>
      <c r="B314" s="1" t="str">
        <f>"SRR1783171"</f>
        <v>SRR1783171</v>
      </c>
      <c r="C314" t="s">
        <v>5380</v>
      </c>
      <c r="D314">
        <v>30333126</v>
      </c>
      <c r="E314" s="1" t="s">
        <v>18506</v>
      </c>
      <c r="F314" s="1" t="s">
        <v>18506</v>
      </c>
      <c r="G314" s="1" t="s">
        <v>25</v>
      </c>
      <c r="H314" s="1" t="s">
        <v>18510</v>
      </c>
      <c r="J314" s="1" t="s">
        <v>18502</v>
      </c>
      <c r="K314" s="1" t="s">
        <v>18507</v>
      </c>
      <c r="M314" s="1" t="s">
        <v>18508</v>
      </c>
      <c r="N314" s="1" t="s">
        <v>21</v>
      </c>
      <c r="O314" s="1" t="s">
        <v>18505</v>
      </c>
    </row>
    <row r="315" spans="1:15" x14ac:dyDescent="0.2">
      <c r="A315" s="1" t="s">
        <v>7378</v>
      </c>
      <c r="B315" s="1" t="str">
        <f>"SRR1783173"</f>
        <v>SRR1783173</v>
      </c>
      <c r="C315" t="s">
        <v>5381</v>
      </c>
      <c r="D315">
        <v>30333126</v>
      </c>
      <c r="E315" s="1" t="s">
        <v>21</v>
      </c>
      <c r="F315" s="1" t="s">
        <v>18502</v>
      </c>
      <c r="G315" s="1" t="s">
        <v>25</v>
      </c>
      <c r="H315" s="1" t="s">
        <v>18506</v>
      </c>
      <c r="I315" s="1" t="s">
        <v>54</v>
      </c>
      <c r="J315" s="1" t="s">
        <v>18505</v>
      </c>
      <c r="K315" s="1" t="s">
        <v>22</v>
      </c>
      <c r="M315" s="1" t="s">
        <v>18508</v>
      </c>
      <c r="N315" s="1" t="s">
        <v>21</v>
      </c>
      <c r="O315" s="1" t="s">
        <v>18504</v>
      </c>
    </row>
    <row r="316" spans="1:15" x14ac:dyDescent="0.2">
      <c r="A316" s="1" t="s">
        <v>7379</v>
      </c>
      <c r="B316" s="1" t="str">
        <f>"SRR1783177"</f>
        <v>SRR1783177</v>
      </c>
      <c r="C316" t="s">
        <v>5382</v>
      </c>
      <c r="D316">
        <v>30333126</v>
      </c>
      <c r="E316" s="1" t="s">
        <v>26</v>
      </c>
      <c r="F316" s="1" t="s">
        <v>26</v>
      </c>
      <c r="G316" s="1" t="s">
        <v>25</v>
      </c>
      <c r="H316" s="1" t="s">
        <v>18506</v>
      </c>
      <c r="I316" s="1" t="s">
        <v>18509</v>
      </c>
      <c r="J316" s="1" t="s">
        <v>18507</v>
      </c>
      <c r="K316" s="1" t="s">
        <v>18504</v>
      </c>
      <c r="N316" s="1" t="s">
        <v>21</v>
      </c>
      <c r="O316" s="1" t="s">
        <v>18504</v>
      </c>
    </row>
    <row r="317" spans="1:15" x14ac:dyDescent="0.2">
      <c r="A317" s="1" t="s">
        <v>7380</v>
      </c>
      <c r="B317" s="1" t="str">
        <f>"SRR1783178"</f>
        <v>SRR1783178</v>
      </c>
      <c r="C317" t="s">
        <v>5383</v>
      </c>
      <c r="D317">
        <v>30333126</v>
      </c>
      <c r="E317" s="1" t="s">
        <v>26</v>
      </c>
      <c r="F317" s="1" t="s">
        <v>26</v>
      </c>
      <c r="G317" s="1" t="s">
        <v>25</v>
      </c>
      <c r="H317" s="1" t="s">
        <v>18502</v>
      </c>
      <c r="I317" s="1" t="s">
        <v>18508</v>
      </c>
      <c r="J317" s="1" t="s">
        <v>18505</v>
      </c>
      <c r="K317" s="1" t="s">
        <v>18504</v>
      </c>
      <c r="N317" s="1" t="s">
        <v>21</v>
      </c>
      <c r="O317" s="1" t="s">
        <v>18504</v>
      </c>
    </row>
    <row r="318" spans="1:15" x14ac:dyDescent="0.2">
      <c r="A318" s="1" t="s">
        <v>7381</v>
      </c>
      <c r="B318" s="1" t="str">
        <f>"SRR1783179"</f>
        <v>SRR1783179</v>
      </c>
      <c r="C318" t="s">
        <v>5384</v>
      </c>
      <c r="D318">
        <v>30333126</v>
      </c>
      <c r="E318" s="1" t="s">
        <v>21</v>
      </c>
      <c r="F318" s="1" t="s">
        <v>18510</v>
      </c>
      <c r="G318" s="1" t="s">
        <v>25</v>
      </c>
      <c r="H318" s="1" t="s">
        <v>18506</v>
      </c>
      <c r="I318" s="1" t="s">
        <v>18508</v>
      </c>
      <c r="J318" s="1" t="s">
        <v>18506</v>
      </c>
      <c r="K318" s="1" t="s">
        <v>22</v>
      </c>
      <c r="N318" s="1" t="s">
        <v>19</v>
      </c>
      <c r="O318" s="1" t="s">
        <v>18507</v>
      </c>
    </row>
    <row r="319" spans="1:15" x14ac:dyDescent="0.2">
      <c r="A319" s="1" t="s">
        <v>7382</v>
      </c>
      <c r="B319" s="1" t="str">
        <f>"SRR1783195"</f>
        <v>SRR1783195</v>
      </c>
      <c r="C319" t="s">
        <v>5385</v>
      </c>
      <c r="D319">
        <v>30333126</v>
      </c>
      <c r="E319" s="1" t="s">
        <v>18505</v>
      </c>
      <c r="F319" s="1" t="s">
        <v>26</v>
      </c>
      <c r="G319" s="1" t="s">
        <v>25</v>
      </c>
      <c r="H319" s="1" t="s">
        <v>18502</v>
      </c>
      <c r="I319" s="1" t="s">
        <v>32</v>
      </c>
      <c r="J319" s="1" t="s">
        <v>18506</v>
      </c>
      <c r="K319" s="1" t="s">
        <v>25</v>
      </c>
      <c r="N319" s="1" t="s">
        <v>19</v>
      </c>
      <c r="O319" s="1" t="s">
        <v>18507</v>
      </c>
    </row>
    <row r="320" spans="1:15" x14ac:dyDescent="0.2">
      <c r="A320" s="1" t="s">
        <v>7383</v>
      </c>
      <c r="B320" s="1" t="str">
        <f>"SRR1783198"</f>
        <v>SRR1783198</v>
      </c>
      <c r="C320" t="s">
        <v>5386</v>
      </c>
      <c r="D320">
        <v>30333126</v>
      </c>
      <c r="E320" s="1" t="s">
        <v>21</v>
      </c>
      <c r="F320" s="1" t="s">
        <v>18510</v>
      </c>
      <c r="G320" s="1" t="s">
        <v>25</v>
      </c>
      <c r="H320" s="1" t="s">
        <v>18506</v>
      </c>
      <c r="I320" s="1" t="s">
        <v>18508</v>
      </c>
      <c r="J320" s="1" t="s">
        <v>18506</v>
      </c>
      <c r="K320" s="1" t="s">
        <v>22</v>
      </c>
      <c r="N320" s="1" t="s">
        <v>19</v>
      </c>
      <c r="O320" s="1" t="s">
        <v>18507</v>
      </c>
    </row>
    <row r="321" spans="1:15" x14ac:dyDescent="0.2">
      <c r="A321" s="1" t="s">
        <v>7384</v>
      </c>
      <c r="B321" s="1" t="str">
        <f>"SRR1783199"</f>
        <v>SRR1783199</v>
      </c>
      <c r="C321" t="s">
        <v>5387</v>
      </c>
      <c r="D321">
        <v>30333126</v>
      </c>
      <c r="E321" s="1" t="s">
        <v>26</v>
      </c>
      <c r="F321" s="1" t="s">
        <v>26</v>
      </c>
      <c r="G321" s="1" t="s">
        <v>25</v>
      </c>
      <c r="H321" s="1" t="s">
        <v>18502</v>
      </c>
      <c r="I321" s="1" t="s">
        <v>18508</v>
      </c>
      <c r="J321" s="1" t="s">
        <v>18505</v>
      </c>
      <c r="K321" s="1" t="s">
        <v>18504</v>
      </c>
      <c r="N321" s="1" t="s">
        <v>19</v>
      </c>
      <c r="O321" s="1" t="s">
        <v>18507</v>
      </c>
    </row>
    <row r="322" spans="1:15" x14ac:dyDescent="0.2">
      <c r="A322" s="1" t="s">
        <v>7385</v>
      </c>
      <c r="B322" s="1" t="str">
        <f>"SRR1783200"</f>
        <v>SRR1783200</v>
      </c>
      <c r="C322" t="s">
        <v>5388</v>
      </c>
      <c r="D322">
        <v>30333126</v>
      </c>
      <c r="E322" s="1" t="s">
        <v>26</v>
      </c>
      <c r="F322" s="1" t="s">
        <v>26</v>
      </c>
      <c r="G322" s="1" t="s">
        <v>25</v>
      </c>
      <c r="H322" s="1" t="s">
        <v>18502</v>
      </c>
      <c r="I322" s="1" t="s">
        <v>18508</v>
      </c>
      <c r="J322" s="1" t="s">
        <v>18506</v>
      </c>
      <c r="K322" s="1" t="s">
        <v>18504</v>
      </c>
      <c r="N322" s="1" t="s">
        <v>21</v>
      </c>
      <c r="O322" s="1" t="s">
        <v>18507</v>
      </c>
    </row>
    <row r="323" spans="1:15" x14ac:dyDescent="0.2">
      <c r="A323" s="1" t="s">
        <v>7386</v>
      </c>
      <c r="B323" s="1" t="str">
        <f>"SRR1783201"</f>
        <v>SRR1783201</v>
      </c>
      <c r="C323" t="s">
        <v>5389</v>
      </c>
      <c r="D323">
        <v>30333126</v>
      </c>
      <c r="E323" s="1" t="s">
        <v>21</v>
      </c>
      <c r="F323" s="1" t="s">
        <v>18502</v>
      </c>
      <c r="G323" s="1" t="s">
        <v>25</v>
      </c>
      <c r="H323" s="1" t="s">
        <v>18502</v>
      </c>
      <c r="I323" s="1" t="s">
        <v>18509</v>
      </c>
      <c r="J323" s="1" t="s">
        <v>18505</v>
      </c>
      <c r="K323" s="1" t="s">
        <v>18504</v>
      </c>
      <c r="N323" s="1" t="s">
        <v>21</v>
      </c>
      <c r="O323" s="1" t="s">
        <v>18504</v>
      </c>
    </row>
    <row r="324" spans="1:15" x14ac:dyDescent="0.2">
      <c r="A324" s="1" t="s">
        <v>7387</v>
      </c>
      <c r="B324" s="1" t="str">
        <f>"SRR1783202"</f>
        <v>SRR1783202</v>
      </c>
      <c r="C324" t="s">
        <v>5390</v>
      </c>
      <c r="D324">
        <v>30333126</v>
      </c>
      <c r="E324" s="1" t="s">
        <v>21</v>
      </c>
      <c r="F324" s="1" t="s">
        <v>18510</v>
      </c>
      <c r="G324" s="1" t="s">
        <v>25</v>
      </c>
      <c r="H324" s="1" t="s">
        <v>18506</v>
      </c>
      <c r="I324" s="1" t="s">
        <v>54</v>
      </c>
      <c r="J324" s="1" t="s">
        <v>18505</v>
      </c>
      <c r="K324" s="1" t="s">
        <v>18502</v>
      </c>
      <c r="M324" s="1" t="s">
        <v>18508</v>
      </c>
      <c r="N324" s="1" t="s">
        <v>19</v>
      </c>
      <c r="O324" s="1" t="s">
        <v>18507</v>
      </c>
    </row>
    <row r="325" spans="1:15" x14ac:dyDescent="0.2">
      <c r="A325" s="1" t="s">
        <v>7388</v>
      </c>
      <c r="B325" s="1" t="str">
        <f>"SRR1783203"</f>
        <v>SRR1783203</v>
      </c>
      <c r="C325" t="s">
        <v>5391</v>
      </c>
      <c r="D325">
        <v>30333126</v>
      </c>
      <c r="E325" s="1" t="s">
        <v>21</v>
      </c>
      <c r="F325" s="1" t="s">
        <v>18510</v>
      </c>
      <c r="G325" s="1" t="s">
        <v>25</v>
      </c>
      <c r="H325" s="1" t="s">
        <v>18502</v>
      </c>
      <c r="I325" s="1" t="s">
        <v>18508</v>
      </c>
      <c r="J325" s="1" t="s">
        <v>18506</v>
      </c>
      <c r="K325" s="1" t="s">
        <v>22</v>
      </c>
      <c r="M325" s="1" t="s">
        <v>18508</v>
      </c>
      <c r="N325" s="1" t="s">
        <v>19</v>
      </c>
      <c r="O325" s="1" t="s">
        <v>18507</v>
      </c>
    </row>
    <row r="326" spans="1:15" x14ac:dyDescent="0.2">
      <c r="A326" s="1" t="s">
        <v>7389</v>
      </c>
      <c r="B326" s="1" t="str">
        <f>"SRR1783205"</f>
        <v>SRR1783205</v>
      </c>
      <c r="C326" t="s">
        <v>5392</v>
      </c>
      <c r="D326">
        <v>30333126</v>
      </c>
      <c r="E326" s="1" t="s">
        <v>26</v>
      </c>
      <c r="F326" s="1" t="s">
        <v>26</v>
      </c>
      <c r="G326" s="1" t="s">
        <v>25</v>
      </c>
      <c r="H326" s="1" t="s">
        <v>18502</v>
      </c>
      <c r="I326" s="1" t="s">
        <v>18508</v>
      </c>
      <c r="J326" s="1" t="s">
        <v>18505</v>
      </c>
      <c r="K326" s="1" t="s">
        <v>25</v>
      </c>
      <c r="N326" s="1" t="s">
        <v>21</v>
      </c>
      <c r="O326" s="1" t="s">
        <v>18504</v>
      </c>
    </row>
    <row r="327" spans="1:15" x14ac:dyDescent="0.2">
      <c r="A327" s="1" t="s">
        <v>7390</v>
      </c>
      <c r="B327" s="1" t="str">
        <f>"SRR1783212"</f>
        <v>SRR1783212</v>
      </c>
      <c r="C327" t="s">
        <v>5393</v>
      </c>
      <c r="D327">
        <v>30333126</v>
      </c>
      <c r="E327" s="1" t="s">
        <v>21</v>
      </c>
      <c r="F327" s="1" t="s">
        <v>18502</v>
      </c>
      <c r="G327" s="1" t="s">
        <v>25</v>
      </c>
      <c r="H327" s="1" t="s">
        <v>18506</v>
      </c>
      <c r="I327" s="1" t="s">
        <v>54</v>
      </c>
      <c r="J327" s="1" t="s">
        <v>18507</v>
      </c>
      <c r="K327" s="1" t="s">
        <v>18510</v>
      </c>
      <c r="M327" s="1" t="s">
        <v>18508</v>
      </c>
      <c r="N327" s="1" t="s">
        <v>21</v>
      </c>
      <c r="O327" s="1" t="s">
        <v>18504</v>
      </c>
    </row>
    <row r="328" spans="1:15" x14ac:dyDescent="0.2">
      <c r="A328" s="1" t="s">
        <v>7391</v>
      </c>
      <c r="B328" s="1" t="str">
        <f>"SRR1783213"</f>
        <v>SRR1783213</v>
      </c>
      <c r="C328" t="s">
        <v>5394</v>
      </c>
      <c r="D328">
        <v>30333126</v>
      </c>
      <c r="E328" s="1" t="s">
        <v>26</v>
      </c>
      <c r="F328" s="1" t="s">
        <v>26</v>
      </c>
      <c r="G328" s="1" t="s">
        <v>25</v>
      </c>
      <c r="H328" s="1" t="s">
        <v>18506</v>
      </c>
      <c r="I328" s="1" t="s">
        <v>54</v>
      </c>
      <c r="J328" s="1" t="s">
        <v>18505</v>
      </c>
      <c r="K328" s="1" t="s">
        <v>25</v>
      </c>
      <c r="N328" s="1" t="s">
        <v>21</v>
      </c>
      <c r="O328" s="1" t="s">
        <v>18504</v>
      </c>
    </row>
    <row r="329" spans="1:15" x14ac:dyDescent="0.2">
      <c r="A329" s="1" t="s">
        <v>7392</v>
      </c>
      <c r="B329" s="1" t="str">
        <f>"SRR1783216"</f>
        <v>SRR1783216</v>
      </c>
      <c r="C329" t="s">
        <v>5395</v>
      </c>
      <c r="D329">
        <v>30333126</v>
      </c>
      <c r="E329" s="1" t="s">
        <v>18505</v>
      </c>
      <c r="F329" s="1" t="s">
        <v>26</v>
      </c>
      <c r="G329" s="1" t="s">
        <v>25</v>
      </c>
      <c r="H329" s="1" t="s">
        <v>18502</v>
      </c>
      <c r="J329" s="1" t="s">
        <v>18505</v>
      </c>
      <c r="K329" s="1" t="s">
        <v>18504</v>
      </c>
      <c r="N329" s="1" t="s">
        <v>19</v>
      </c>
      <c r="O329" s="1" t="s">
        <v>18504</v>
      </c>
    </row>
    <row r="330" spans="1:15" x14ac:dyDescent="0.2">
      <c r="A330" s="1" t="s">
        <v>7393</v>
      </c>
      <c r="B330" s="1" t="str">
        <f>"SRR1783218"</f>
        <v>SRR1783218</v>
      </c>
      <c r="C330" t="s">
        <v>5396</v>
      </c>
      <c r="D330">
        <v>30333126</v>
      </c>
      <c r="E330" s="1" t="s">
        <v>26</v>
      </c>
      <c r="F330" s="1" t="s">
        <v>26</v>
      </c>
      <c r="G330" s="1" t="s">
        <v>25</v>
      </c>
      <c r="H330" s="1" t="s">
        <v>18502</v>
      </c>
      <c r="I330" s="1" t="s">
        <v>18508</v>
      </c>
      <c r="J330" s="1" t="s">
        <v>18505</v>
      </c>
      <c r="K330" s="1" t="s">
        <v>18504</v>
      </c>
      <c r="N330" s="1" t="s">
        <v>19</v>
      </c>
      <c r="O330" s="1" t="s">
        <v>18504</v>
      </c>
    </row>
    <row r="331" spans="1:15" x14ac:dyDescent="0.2">
      <c r="A331" s="1" t="s">
        <v>7394</v>
      </c>
      <c r="B331" s="1" t="str">
        <f>"SRR1783220"</f>
        <v>SRR1783220</v>
      </c>
      <c r="C331" t="s">
        <v>5397</v>
      </c>
      <c r="D331">
        <v>30333126</v>
      </c>
      <c r="E331" s="1" t="s">
        <v>21</v>
      </c>
      <c r="F331" s="1" t="s">
        <v>21</v>
      </c>
      <c r="G331" s="1" t="s">
        <v>18510</v>
      </c>
      <c r="H331" s="1" t="s">
        <v>18506</v>
      </c>
      <c r="I331" s="1" t="s">
        <v>18508</v>
      </c>
      <c r="J331" s="1" t="s">
        <v>18509</v>
      </c>
      <c r="K331" s="1" t="s">
        <v>18504</v>
      </c>
      <c r="M331" s="1" t="s">
        <v>18508</v>
      </c>
      <c r="N331" s="1" t="s">
        <v>21</v>
      </c>
      <c r="O331" s="1" t="s">
        <v>24</v>
      </c>
    </row>
    <row r="332" spans="1:15" x14ac:dyDescent="0.2">
      <c r="A332" s="1" t="s">
        <v>7395</v>
      </c>
      <c r="B332" s="1" t="str">
        <f>"SRR1783221"</f>
        <v>SRR1783221</v>
      </c>
      <c r="C332" t="s">
        <v>5398</v>
      </c>
      <c r="D332">
        <v>30333126</v>
      </c>
      <c r="E332" s="1" t="s">
        <v>21</v>
      </c>
      <c r="F332" s="1" t="s">
        <v>18510</v>
      </c>
      <c r="G332" s="1" t="s">
        <v>25</v>
      </c>
      <c r="H332" s="1" t="s">
        <v>18506</v>
      </c>
      <c r="I332" s="1" t="s">
        <v>18508</v>
      </c>
      <c r="J332" s="1" t="s">
        <v>18506</v>
      </c>
      <c r="K332" s="1" t="s">
        <v>18506</v>
      </c>
      <c r="M332" s="1" t="s">
        <v>28</v>
      </c>
      <c r="N332" s="1" t="s">
        <v>21</v>
      </c>
      <c r="O332" s="1" t="s">
        <v>18507</v>
      </c>
    </row>
    <row r="333" spans="1:15" x14ac:dyDescent="0.2">
      <c r="A333" s="1" t="s">
        <v>7396</v>
      </c>
      <c r="B333" s="1" t="str">
        <f>"SRR1783222"</f>
        <v>SRR1783222</v>
      </c>
      <c r="C333" t="s">
        <v>5399</v>
      </c>
      <c r="D333">
        <v>30333126</v>
      </c>
      <c r="E333" s="1" t="s">
        <v>18505</v>
      </c>
      <c r="F333" s="1" t="s">
        <v>18505</v>
      </c>
      <c r="G333" s="1" t="s">
        <v>25</v>
      </c>
      <c r="H333" s="1" t="s">
        <v>18502</v>
      </c>
      <c r="J333" s="1" t="s">
        <v>18506</v>
      </c>
      <c r="K333" s="1" t="s">
        <v>18504</v>
      </c>
      <c r="N333" s="1" t="s">
        <v>19</v>
      </c>
      <c r="O333" s="1" t="s">
        <v>18504</v>
      </c>
    </row>
    <row r="334" spans="1:15" x14ac:dyDescent="0.2">
      <c r="A334" s="1" t="s">
        <v>7397</v>
      </c>
      <c r="B334" s="1" t="str">
        <f>"SRR1791276"</f>
        <v>SRR1791276</v>
      </c>
      <c r="C334" t="s">
        <v>5400</v>
      </c>
      <c r="D334">
        <v>30333126</v>
      </c>
      <c r="E334" s="1" t="s">
        <v>26</v>
      </c>
      <c r="F334" s="1" t="s">
        <v>26</v>
      </c>
      <c r="G334" s="1" t="s">
        <v>25</v>
      </c>
      <c r="H334" s="1" t="s">
        <v>18506</v>
      </c>
      <c r="I334" s="1" t="s">
        <v>18508</v>
      </c>
      <c r="J334" s="1" t="s">
        <v>18505</v>
      </c>
      <c r="K334" s="1" t="s">
        <v>18504</v>
      </c>
      <c r="M334" s="1" t="s">
        <v>18508</v>
      </c>
      <c r="N334" s="1" t="s">
        <v>21</v>
      </c>
      <c r="O334" s="1" t="s">
        <v>18504</v>
      </c>
    </row>
    <row r="335" spans="1:15" x14ac:dyDescent="0.2">
      <c r="A335" s="1" t="s">
        <v>7398</v>
      </c>
      <c r="B335" s="1" t="str">
        <f>"SRR1791296"</f>
        <v>SRR1791296</v>
      </c>
      <c r="C335" t="s">
        <v>5401</v>
      </c>
      <c r="D335">
        <v>30333126</v>
      </c>
      <c r="E335" s="1" t="s">
        <v>26</v>
      </c>
      <c r="F335" s="1" t="s">
        <v>26</v>
      </c>
      <c r="G335" s="1" t="s">
        <v>25</v>
      </c>
      <c r="H335" s="1" t="s">
        <v>18502</v>
      </c>
      <c r="I335" s="1" t="s">
        <v>18508</v>
      </c>
      <c r="J335" s="1" t="s">
        <v>18506</v>
      </c>
      <c r="K335" s="1" t="s">
        <v>18504</v>
      </c>
      <c r="N335" s="1" t="s">
        <v>19</v>
      </c>
      <c r="O335" s="1" t="s">
        <v>18507</v>
      </c>
    </row>
    <row r="336" spans="1:15" x14ac:dyDescent="0.2">
      <c r="A336" s="1" t="s">
        <v>7399</v>
      </c>
      <c r="B336" s="1" t="str">
        <f>"SRR1791300"</f>
        <v>SRR1791300</v>
      </c>
      <c r="C336" t="s">
        <v>5402</v>
      </c>
      <c r="D336">
        <v>30333126</v>
      </c>
      <c r="E336" s="1" t="s">
        <v>21</v>
      </c>
      <c r="F336" s="1" t="s">
        <v>18502</v>
      </c>
      <c r="G336" s="1" t="s">
        <v>25</v>
      </c>
      <c r="H336" s="1" t="s">
        <v>18506</v>
      </c>
      <c r="I336" s="1" t="s">
        <v>18508</v>
      </c>
      <c r="J336" s="1" t="s">
        <v>18505</v>
      </c>
      <c r="K336" s="1" t="s">
        <v>18504</v>
      </c>
      <c r="M336" s="1" t="s">
        <v>28</v>
      </c>
      <c r="N336" s="1" t="s">
        <v>19</v>
      </c>
      <c r="O336" s="1" t="s">
        <v>18507</v>
      </c>
    </row>
    <row r="337" spans="1:15" x14ac:dyDescent="0.2">
      <c r="A337" s="1" t="s">
        <v>7400</v>
      </c>
      <c r="B337" s="1" t="str">
        <f>"SRR1791377"</f>
        <v>SRR1791377</v>
      </c>
      <c r="C337" t="s">
        <v>5403</v>
      </c>
      <c r="D337">
        <v>30333126</v>
      </c>
      <c r="E337" s="1" t="s">
        <v>26</v>
      </c>
      <c r="F337" s="1" t="s">
        <v>26</v>
      </c>
      <c r="G337" s="1" t="s">
        <v>25</v>
      </c>
      <c r="H337" s="1" t="s">
        <v>18506</v>
      </c>
      <c r="I337" s="1" t="s">
        <v>18509</v>
      </c>
      <c r="J337" s="1" t="s">
        <v>18505</v>
      </c>
      <c r="K337" s="1" t="s">
        <v>25</v>
      </c>
      <c r="N337" s="1" t="s">
        <v>19</v>
      </c>
      <c r="O337" s="1" t="s">
        <v>18507</v>
      </c>
    </row>
    <row r="338" spans="1:15" x14ac:dyDescent="0.2">
      <c r="A338" s="1" t="s">
        <v>7401</v>
      </c>
      <c r="B338" s="1" t="str">
        <f>"SRR1791378"</f>
        <v>SRR1791378</v>
      </c>
      <c r="C338" t="s">
        <v>5404</v>
      </c>
      <c r="D338">
        <v>30333126</v>
      </c>
      <c r="E338" s="1" t="s">
        <v>18505</v>
      </c>
      <c r="F338" s="1" t="s">
        <v>26</v>
      </c>
      <c r="G338" s="1" t="s">
        <v>25</v>
      </c>
      <c r="H338" s="1" t="s">
        <v>18506</v>
      </c>
      <c r="I338" s="1" t="s">
        <v>18508</v>
      </c>
      <c r="J338" s="1" t="s">
        <v>18506</v>
      </c>
      <c r="K338" s="1" t="s">
        <v>18504</v>
      </c>
      <c r="N338" s="1" t="s">
        <v>19</v>
      </c>
      <c r="O338" s="1" t="s">
        <v>18507</v>
      </c>
    </row>
    <row r="339" spans="1:15" x14ac:dyDescent="0.2">
      <c r="A339" s="1" t="s">
        <v>7402</v>
      </c>
      <c r="B339" s="1" t="str">
        <f>"SRR1793243"</f>
        <v>SRR1793243</v>
      </c>
      <c r="C339" t="s">
        <v>5405</v>
      </c>
      <c r="D339">
        <v>30333126</v>
      </c>
      <c r="E339" s="1" t="s">
        <v>18505</v>
      </c>
      <c r="F339" s="1" t="s">
        <v>26</v>
      </c>
      <c r="G339" s="1" t="s">
        <v>25</v>
      </c>
      <c r="H339" s="1" t="s">
        <v>18502</v>
      </c>
      <c r="I339" s="1" t="s">
        <v>18508</v>
      </c>
      <c r="J339" s="1" t="s">
        <v>18506</v>
      </c>
      <c r="K339" s="1" t="s">
        <v>18504</v>
      </c>
      <c r="N339" s="1" t="s">
        <v>19</v>
      </c>
      <c r="O339" s="1" t="s">
        <v>18507</v>
      </c>
    </row>
    <row r="340" spans="1:15" x14ac:dyDescent="0.2">
      <c r="A340" s="1" t="s">
        <v>7403</v>
      </c>
      <c r="B340" s="1" t="str">
        <f>"SRR1793244"</f>
        <v>SRR1793244</v>
      </c>
      <c r="C340" t="s">
        <v>5406</v>
      </c>
      <c r="D340">
        <v>30333126</v>
      </c>
      <c r="E340" s="1" t="s">
        <v>21</v>
      </c>
      <c r="F340" s="1" t="s">
        <v>18502</v>
      </c>
      <c r="G340" s="1" t="s">
        <v>25</v>
      </c>
      <c r="H340" s="1" t="s">
        <v>18506</v>
      </c>
      <c r="I340" s="1" t="s">
        <v>54</v>
      </c>
      <c r="J340" s="1" t="s">
        <v>18505</v>
      </c>
      <c r="K340" s="1" t="s">
        <v>18510</v>
      </c>
      <c r="N340" s="1" t="s">
        <v>19</v>
      </c>
      <c r="O340" s="1" t="s">
        <v>18504</v>
      </c>
    </row>
    <row r="341" spans="1:15" x14ac:dyDescent="0.2">
      <c r="A341" s="1" t="s">
        <v>7404</v>
      </c>
      <c r="B341" s="1" t="str">
        <f>"SRR1793247"</f>
        <v>SRR1793247</v>
      </c>
      <c r="C341" t="s">
        <v>5407</v>
      </c>
      <c r="D341">
        <v>30333126</v>
      </c>
      <c r="E341" s="1" t="s">
        <v>26</v>
      </c>
      <c r="F341" s="1" t="s">
        <v>26</v>
      </c>
      <c r="G341" s="1" t="s">
        <v>25</v>
      </c>
      <c r="H341" s="1" t="s">
        <v>18506</v>
      </c>
      <c r="I341" s="1" t="s">
        <v>18509</v>
      </c>
      <c r="J341" s="1" t="s">
        <v>18505</v>
      </c>
      <c r="K341" s="1" t="s">
        <v>18504</v>
      </c>
      <c r="N341" s="1" t="s">
        <v>19</v>
      </c>
      <c r="O341" s="1" t="s">
        <v>18504</v>
      </c>
    </row>
    <row r="342" spans="1:15" x14ac:dyDescent="0.2">
      <c r="A342" s="1" t="s">
        <v>7405</v>
      </c>
      <c r="B342" s="1" t="str">
        <f>"SRR1793257"</f>
        <v>SRR1793257</v>
      </c>
      <c r="C342" t="s">
        <v>5408</v>
      </c>
      <c r="D342">
        <v>30333126</v>
      </c>
      <c r="E342" s="1" t="s">
        <v>26</v>
      </c>
      <c r="F342" s="1" t="s">
        <v>26</v>
      </c>
      <c r="G342" s="1" t="s">
        <v>25</v>
      </c>
      <c r="H342" s="1" t="s">
        <v>18502</v>
      </c>
      <c r="I342" s="1" t="s">
        <v>18509</v>
      </c>
      <c r="J342" s="1" t="s">
        <v>18506</v>
      </c>
      <c r="K342" s="1" t="s">
        <v>25</v>
      </c>
      <c r="N342" s="1" t="s">
        <v>19</v>
      </c>
      <c r="O342" s="1" t="s">
        <v>18507</v>
      </c>
    </row>
    <row r="343" spans="1:15" x14ac:dyDescent="0.2">
      <c r="A343" s="1" t="s">
        <v>7406</v>
      </c>
      <c r="B343" s="1" t="str">
        <f>"SRR1793267"</f>
        <v>SRR1793267</v>
      </c>
      <c r="C343" t="s">
        <v>5409</v>
      </c>
      <c r="D343">
        <v>30333126</v>
      </c>
      <c r="E343" s="1" t="s">
        <v>26</v>
      </c>
      <c r="F343" s="1" t="s">
        <v>26</v>
      </c>
      <c r="G343" s="1" t="s">
        <v>25</v>
      </c>
      <c r="H343" s="1" t="s">
        <v>18502</v>
      </c>
      <c r="I343" s="1" t="s">
        <v>18508</v>
      </c>
      <c r="J343" s="1" t="s">
        <v>18505</v>
      </c>
      <c r="K343" s="1" t="s">
        <v>18504</v>
      </c>
      <c r="N343" s="1" t="s">
        <v>19</v>
      </c>
      <c r="O343" s="1" t="s">
        <v>18507</v>
      </c>
    </row>
    <row r="344" spans="1:15" x14ac:dyDescent="0.2">
      <c r="A344" s="1" t="s">
        <v>7407</v>
      </c>
      <c r="B344" s="1" t="str">
        <f>"SRR1793269"</f>
        <v>SRR1793269</v>
      </c>
      <c r="C344" t="s">
        <v>5410</v>
      </c>
      <c r="D344">
        <v>30333126</v>
      </c>
      <c r="E344" s="1" t="s">
        <v>26</v>
      </c>
      <c r="F344" s="1" t="s">
        <v>26</v>
      </c>
      <c r="G344" s="1" t="s">
        <v>25</v>
      </c>
      <c r="H344" s="1" t="s">
        <v>18502</v>
      </c>
      <c r="I344" s="1" t="s">
        <v>18509</v>
      </c>
      <c r="J344" s="1" t="s">
        <v>18506</v>
      </c>
      <c r="K344" s="1" t="s">
        <v>25</v>
      </c>
      <c r="N344" s="1" t="s">
        <v>19</v>
      </c>
      <c r="O344" s="1" t="s">
        <v>18507</v>
      </c>
    </row>
    <row r="345" spans="1:15" x14ac:dyDescent="0.2">
      <c r="A345" s="1" t="s">
        <v>7408</v>
      </c>
      <c r="B345" s="1" t="str">
        <f>"SRR1793271"</f>
        <v>SRR1793271</v>
      </c>
      <c r="C345" t="s">
        <v>5411</v>
      </c>
      <c r="D345">
        <v>30333126</v>
      </c>
      <c r="E345" s="1" t="s">
        <v>26</v>
      </c>
      <c r="F345" s="1" t="s">
        <v>18505</v>
      </c>
      <c r="G345" s="1" t="s">
        <v>25</v>
      </c>
      <c r="H345" s="1" t="s">
        <v>18506</v>
      </c>
      <c r="I345" s="1" t="s">
        <v>18508</v>
      </c>
      <c r="J345" s="1" t="s">
        <v>18505</v>
      </c>
      <c r="K345" s="1" t="s">
        <v>18504</v>
      </c>
      <c r="N345" s="1" t="s">
        <v>18509</v>
      </c>
      <c r="O345" s="1" t="s">
        <v>18507</v>
      </c>
    </row>
    <row r="346" spans="1:15" x14ac:dyDescent="0.2">
      <c r="A346" s="1" t="s">
        <v>7409</v>
      </c>
      <c r="B346" s="1" t="str">
        <f>"SRR1801537"</f>
        <v>SRR1801537</v>
      </c>
      <c r="C346" t="s">
        <v>5412</v>
      </c>
      <c r="D346">
        <v>30333126</v>
      </c>
      <c r="E346" s="1" t="s">
        <v>21</v>
      </c>
      <c r="F346" s="1" t="s">
        <v>18510</v>
      </c>
      <c r="G346" s="1" t="s">
        <v>25</v>
      </c>
      <c r="H346" s="1" t="s">
        <v>18506</v>
      </c>
      <c r="I346" s="1" t="s">
        <v>54</v>
      </c>
      <c r="J346" s="1" t="s">
        <v>18506</v>
      </c>
      <c r="K346" s="1" t="s">
        <v>22</v>
      </c>
      <c r="M346" s="1" t="s">
        <v>28</v>
      </c>
      <c r="N346" s="1" t="s">
        <v>21</v>
      </c>
      <c r="O346" s="1" t="s">
        <v>18507</v>
      </c>
    </row>
    <row r="347" spans="1:15" x14ac:dyDescent="0.2">
      <c r="A347" s="1" t="s">
        <v>7410</v>
      </c>
      <c r="B347" s="1" t="str">
        <f>"SRR1801539"</f>
        <v>SRR1801539</v>
      </c>
      <c r="C347" t="s">
        <v>5413</v>
      </c>
      <c r="D347">
        <v>30333126</v>
      </c>
      <c r="E347" s="1" t="s">
        <v>26</v>
      </c>
      <c r="F347" s="1" t="s">
        <v>26</v>
      </c>
      <c r="G347" s="1" t="s">
        <v>25</v>
      </c>
      <c r="H347" s="1" t="s">
        <v>18502</v>
      </c>
      <c r="I347" s="1" t="s">
        <v>32</v>
      </c>
      <c r="J347" s="1" t="s">
        <v>18505</v>
      </c>
      <c r="K347" s="1" t="s">
        <v>18504</v>
      </c>
      <c r="N347" s="1" t="s">
        <v>19</v>
      </c>
      <c r="O347" s="1" t="s">
        <v>18507</v>
      </c>
    </row>
    <row r="348" spans="1:15" x14ac:dyDescent="0.2">
      <c r="A348" s="1" t="s">
        <v>7411</v>
      </c>
      <c r="B348" s="1" t="str">
        <f>"SRR1801543"</f>
        <v>SRR1801543</v>
      </c>
      <c r="C348" t="s">
        <v>5414</v>
      </c>
      <c r="D348">
        <v>30333126</v>
      </c>
      <c r="E348" s="1" t="s">
        <v>21</v>
      </c>
      <c r="F348" s="1" t="s">
        <v>18510</v>
      </c>
      <c r="G348" s="1" t="s">
        <v>25</v>
      </c>
      <c r="H348" s="1" t="s">
        <v>18502</v>
      </c>
      <c r="I348" s="1" t="s">
        <v>32</v>
      </c>
      <c r="J348" s="1" t="s">
        <v>18505</v>
      </c>
      <c r="K348" s="1" t="s">
        <v>25</v>
      </c>
      <c r="N348" s="1" t="s">
        <v>19</v>
      </c>
      <c r="O348" s="1" t="s">
        <v>18507</v>
      </c>
    </row>
    <row r="349" spans="1:15" x14ac:dyDescent="0.2">
      <c r="A349" s="1" t="s">
        <v>7412</v>
      </c>
      <c r="B349" s="1" t="str">
        <f>"SRR1801544"</f>
        <v>SRR1801544</v>
      </c>
      <c r="C349" t="s">
        <v>5415</v>
      </c>
      <c r="D349">
        <v>30333126</v>
      </c>
      <c r="E349" s="1" t="s">
        <v>26</v>
      </c>
      <c r="F349" s="1" t="s">
        <v>26</v>
      </c>
      <c r="G349" s="1" t="s">
        <v>25</v>
      </c>
      <c r="H349" s="1" t="s">
        <v>18506</v>
      </c>
      <c r="I349" s="1" t="s">
        <v>18508</v>
      </c>
      <c r="J349" s="1" t="s">
        <v>18505</v>
      </c>
      <c r="K349" s="1" t="s">
        <v>18504</v>
      </c>
      <c r="M349" s="1" t="s">
        <v>18508</v>
      </c>
      <c r="N349" s="1" t="s">
        <v>21</v>
      </c>
      <c r="O349" s="1" t="s">
        <v>18507</v>
      </c>
    </row>
    <row r="350" spans="1:15" x14ac:dyDescent="0.2">
      <c r="A350" s="1" t="s">
        <v>7413</v>
      </c>
      <c r="B350" s="1" t="str">
        <f>"SRR1801545"</f>
        <v>SRR1801545</v>
      </c>
      <c r="C350" t="s">
        <v>5416</v>
      </c>
      <c r="D350">
        <v>30333126</v>
      </c>
      <c r="E350" s="1" t="s">
        <v>26</v>
      </c>
      <c r="F350" s="1" t="s">
        <v>26</v>
      </c>
      <c r="G350" s="1" t="s">
        <v>25</v>
      </c>
      <c r="H350" s="1" t="s">
        <v>18502</v>
      </c>
      <c r="I350" s="1" t="s">
        <v>18509</v>
      </c>
      <c r="J350" s="1" t="s">
        <v>18505</v>
      </c>
      <c r="K350" s="1" t="s">
        <v>18504</v>
      </c>
      <c r="N350" s="1" t="s">
        <v>19</v>
      </c>
      <c r="O350" s="1" t="s">
        <v>18507</v>
      </c>
    </row>
    <row r="351" spans="1:15" x14ac:dyDescent="0.2">
      <c r="A351" s="1" t="s">
        <v>7414</v>
      </c>
      <c r="B351" s="1" t="str">
        <f>"SRR1801548"</f>
        <v>SRR1801548</v>
      </c>
      <c r="C351" t="s">
        <v>5417</v>
      </c>
      <c r="D351">
        <v>30333126</v>
      </c>
      <c r="E351" s="1" t="s">
        <v>26</v>
      </c>
      <c r="F351" s="1" t="s">
        <v>26</v>
      </c>
      <c r="G351" s="1" t="s">
        <v>25</v>
      </c>
      <c r="H351" s="1" t="s">
        <v>18502</v>
      </c>
      <c r="I351" s="1" t="s">
        <v>54</v>
      </c>
      <c r="J351" s="1" t="s">
        <v>18505</v>
      </c>
      <c r="K351" s="1" t="s">
        <v>22</v>
      </c>
      <c r="M351" s="1" t="s">
        <v>28</v>
      </c>
      <c r="N351" s="1" t="s">
        <v>21</v>
      </c>
      <c r="O351" s="1" t="s">
        <v>18507</v>
      </c>
    </row>
    <row r="352" spans="1:15" x14ac:dyDescent="0.2">
      <c r="A352" s="1" t="s">
        <v>7415</v>
      </c>
      <c r="B352" s="1" t="str">
        <f>"SRR1801549"</f>
        <v>SRR1801549</v>
      </c>
      <c r="C352" t="s">
        <v>5418</v>
      </c>
      <c r="D352">
        <v>30333126</v>
      </c>
      <c r="E352" s="1" t="s">
        <v>26</v>
      </c>
      <c r="F352" s="1" t="s">
        <v>26</v>
      </c>
      <c r="G352" s="1" t="s">
        <v>25</v>
      </c>
      <c r="H352" s="1" t="s">
        <v>18502</v>
      </c>
      <c r="I352" s="1" t="s">
        <v>18509</v>
      </c>
      <c r="J352" s="1" t="s">
        <v>18505</v>
      </c>
      <c r="K352" s="1" t="s">
        <v>25</v>
      </c>
      <c r="N352" s="1" t="s">
        <v>19</v>
      </c>
      <c r="O352" s="1" t="s">
        <v>18507</v>
      </c>
    </row>
    <row r="353" spans="1:15" x14ac:dyDescent="0.2">
      <c r="A353" s="1" t="s">
        <v>7416</v>
      </c>
      <c r="B353" s="1" t="str">
        <f>"SRR1801550"</f>
        <v>SRR1801550</v>
      </c>
      <c r="C353" t="s">
        <v>5419</v>
      </c>
      <c r="D353">
        <v>30333126</v>
      </c>
      <c r="E353" s="1" t="s">
        <v>18505</v>
      </c>
      <c r="F353" s="1" t="s">
        <v>26</v>
      </c>
      <c r="G353" s="1" t="s">
        <v>25</v>
      </c>
      <c r="H353" s="1" t="s">
        <v>18502</v>
      </c>
      <c r="I353" s="1" t="s">
        <v>18508</v>
      </c>
      <c r="J353" s="1" t="s">
        <v>18502</v>
      </c>
      <c r="K353" s="1" t="s">
        <v>18504</v>
      </c>
      <c r="N353" s="1" t="s">
        <v>21</v>
      </c>
      <c r="O353" s="1" t="s">
        <v>18507</v>
      </c>
    </row>
    <row r="354" spans="1:15" x14ac:dyDescent="0.2">
      <c r="A354" s="1" t="s">
        <v>7417</v>
      </c>
      <c r="B354" s="1" t="str">
        <f>"SRR1801552"</f>
        <v>SRR1801552</v>
      </c>
      <c r="C354" t="s">
        <v>5420</v>
      </c>
      <c r="D354">
        <v>30333126</v>
      </c>
      <c r="E354" s="1" t="s">
        <v>26</v>
      </c>
      <c r="F354" s="1" t="s">
        <v>26</v>
      </c>
      <c r="G354" s="1" t="s">
        <v>25</v>
      </c>
      <c r="H354" s="1" t="s">
        <v>18506</v>
      </c>
      <c r="I354" s="1" t="s">
        <v>54</v>
      </c>
      <c r="J354" s="1" t="s">
        <v>18506</v>
      </c>
      <c r="K354" s="1" t="s">
        <v>22</v>
      </c>
      <c r="M354" s="1" t="s">
        <v>28</v>
      </c>
      <c r="N354" s="1" t="s">
        <v>21</v>
      </c>
      <c r="O354" s="1" t="s">
        <v>18507</v>
      </c>
    </row>
    <row r="355" spans="1:15" x14ac:dyDescent="0.2">
      <c r="A355" s="1" t="s">
        <v>7418</v>
      </c>
      <c r="B355" s="1" t="str">
        <f>"SRR1801732"</f>
        <v>SRR1801732</v>
      </c>
      <c r="C355" t="s">
        <v>5421</v>
      </c>
      <c r="D355">
        <v>30333126</v>
      </c>
      <c r="E355" s="1" t="s">
        <v>26</v>
      </c>
      <c r="F355" s="1" t="s">
        <v>26</v>
      </c>
      <c r="G355" s="1" t="s">
        <v>25</v>
      </c>
      <c r="H355" s="1" t="s">
        <v>18506</v>
      </c>
      <c r="I355" s="1" t="s">
        <v>18508</v>
      </c>
      <c r="J355" s="1" t="s">
        <v>18505</v>
      </c>
      <c r="K355" s="1" t="s">
        <v>25</v>
      </c>
      <c r="N355" s="1" t="s">
        <v>19</v>
      </c>
      <c r="O355" s="1" t="s">
        <v>18504</v>
      </c>
    </row>
    <row r="356" spans="1:15" x14ac:dyDescent="0.2">
      <c r="A356" s="1" t="s">
        <v>7419</v>
      </c>
      <c r="B356" s="1" t="str">
        <f>"SRR1801735"</f>
        <v>SRR1801735</v>
      </c>
      <c r="C356" t="s">
        <v>5422</v>
      </c>
      <c r="D356">
        <v>30333126</v>
      </c>
      <c r="E356" s="1" t="s">
        <v>21</v>
      </c>
      <c r="F356" s="1" t="s">
        <v>18502</v>
      </c>
      <c r="G356" s="1" t="s">
        <v>25</v>
      </c>
      <c r="H356" s="1" t="s">
        <v>18502</v>
      </c>
      <c r="I356" s="1" t="s">
        <v>18511</v>
      </c>
      <c r="J356" s="1" t="s">
        <v>18506</v>
      </c>
      <c r="K356" s="1" t="s">
        <v>25</v>
      </c>
      <c r="M356" s="1" t="s">
        <v>18508</v>
      </c>
      <c r="N356" s="1" t="s">
        <v>19</v>
      </c>
      <c r="O356" s="1" t="s">
        <v>18507</v>
      </c>
    </row>
    <row r="357" spans="1:15" x14ac:dyDescent="0.2">
      <c r="A357" s="1" t="s">
        <v>7420</v>
      </c>
      <c r="B357" s="1" t="str">
        <f>"SRR1805614"</f>
        <v>SRR1805614</v>
      </c>
      <c r="C357" t="s">
        <v>5423</v>
      </c>
      <c r="D357">
        <v>30333126</v>
      </c>
      <c r="E357" s="1" t="s">
        <v>26</v>
      </c>
      <c r="F357" s="1" t="s">
        <v>26</v>
      </c>
      <c r="G357" s="1" t="s">
        <v>25</v>
      </c>
      <c r="H357" s="1" t="s">
        <v>18502</v>
      </c>
      <c r="I357" s="1" t="s">
        <v>18509</v>
      </c>
      <c r="J357" s="1" t="s">
        <v>18505</v>
      </c>
      <c r="K357" s="1" t="s">
        <v>22</v>
      </c>
      <c r="N357" s="1" t="s">
        <v>19</v>
      </c>
      <c r="O357" s="1" t="s">
        <v>18507</v>
      </c>
    </row>
    <row r="358" spans="1:15" x14ac:dyDescent="0.2">
      <c r="A358" s="1" t="s">
        <v>7421</v>
      </c>
      <c r="B358" s="1" t="str">
        <f>"SRR1805679"</f>
        <v>SRR1805679</v>
      </c>
      <c r="C358" t="s">
        <v>5424</v>
      </c>
      <c r="D358">
        <v>30333126</v>
      </c>
      <c r="E358" s="1" t="s">
        <v>21</v>
      </c>
      <c r="F358" s="1" t="s">
        <v>21</v>
      </c>
      <c r="G358" s="1" t="s">
        <v>18510</v>
      </c>
      <c r="H358" s="1" t="s">
        <v>18502</v>
      </c>
      <c r="I358" s="1" t="s">
        <v>18508</v>
      </c>
      <c r="J358" s="1" t="s">
        <v>21</v>
      </c>
      <c r="K358" s="1" t="s">
        <v>25</v>
      </c>
      <c r="N358" s="1" t="s">
        <v>21</v>
      </c>
      <c r="O358" s="1" t="s">
        <v>24</v>
      </c>
    </row>
    <row r="359" spans="1:15" x14ac:dyDescent="0.2">
      <c r="A359" s="1" t="s">
        <v>7422</v>
      </c>
      <c r="B359" s="1" t="str">
        <f>"SRR1812788"</f>
        <v>SRR1812788</v>
      </c>
      <c r="C359" t="s">
        <v>5425</v>
      </c>
      <c r="D359">
        <v>30333126</v>
      </c>
      <c r="E359" s="1" t="s">
        <v>21</v>
      </c>
      <c r="F359" s="1" t="s">
        <v>18510</v>
      </c>
      <c r="G359" s="1" t="s">
        <v>25</v>
      </c>
      <c r="H359" s="1" t="s">
        <v>18502</v>
      </c>
      <c r="I359" s="1" t="s">
        <v>54</v>
      </c>
      <c r="J359" s="1" t="s">
        <v>18505</v>
      </c>
      <c r="K359" s="1" t="s">
        <v>22</v>
      </c>
      <c r="N359" s="1" t="s">
        <v>21</v>
      </c>
      <c r="O359" s="1" t="s">
        <v>18505</v>
      </c>
    </row>
    <row r="360" spans="1:15" x14ac:dyDescent="0.2">
      <c r="A360" s="1" t="s">
        <v>7423</v>
      </c>
      <c r="B360" s="1" t="str">
        <f>"SRR1812805"</f>
        <v>SRR1812805</v>
      </c>
      <c r="C360" t="s">
        <v>5426</v>
      </c>
      <c r="D360">
        <v>30333126</v>
      </c>
      <c r="E360" s="1" t="s">
        <v>26</v>
      </c>
      <c r="F360" s="1" t="s">
        <v>26</v>
      </c>
      <c r="G360" s="1" t="s">
        <v>25</v>
      </c>
      <c r="H360" s="1" t="s">
        <v>18502</v>
      </c>
      <c r="I360" s="1" t="s">
        <v>18509</v>
      </c>
      <c r="J360" s="1" t="s">
        <v>18506</v>
      </c>
      <c r="K360" s="1" t="s">
        <v>18504</v>
      </c>
      <c r="N360" s="1" t="s">
        <v>21</v>
      </c>
      <c r="O360" s="1" t="s">
        <v>18507</v>
      </c>
    </row>
    <row r="361" spans="1:15" x14ac:dyDescent="0.2">
      <c r="A361" s="1" t="s">
        <v>7424</v>
      </c>
      <c r="B361" s="1" t="str">
        <f>"SRR1812820"</f>
        <v>SRR1812820</v>
      </c>
      <c r="C361" t="s">
        <v>5427</v>
      </c>
      <c r="D361">
        <v>30333126</v>
      </c>
      <c r="E361" s="1" t="s">
        <v>21</v>
      </c>
      <c r="F361" s="1" t="s">
        <v>21</v>
      </c>
      <c r="G361" s="1" t="s">
        <v>18510</v>
      </c>
      <c r="H361" s="1" t="s">
        <v>18506</v>
      </c>
      <c r="I361" s="1" t="s">
        <v>18509</v>
      </c>
      <c r="J361" s="1" t="s">
        <v>18509</v>
      </c>
      <c r="K361" s="1" t="s">
        <v>25</v>
      </c>
      <c r="M361" s="1" t="s">
        <v>28</v>
      </c>
      <c r="N361" s="1" t="s">
        <v>21</v>
      </c>
      <c r="O361" s="1" t="s">
        <v>24</v>
      </c>
    </row>
    <row r="362" spans="1:15" x14ac:dyDescent="0.2">
      <c r="A362" s="1" t="s">
        <v>7425</v>
      </c>
      <c r="B362" s="1" t="str">
        <f>"SRR1812825"</f>
        <v>SRR1812825</v>
      </c>
      <c r="C362" t="s">
        <v>5428</v>
      </c>
      <c r="D362">
        <v>30333126</v>
      </c>
      <c r="E362" s="1" t="s">
        <v>21</v>
      </c>
      <c r="F362" s="1" t="s">
        <v>18510</v>
      </c>
      <c r="G362" s="1" t="s">
        <v>25</v>
      </c>
      <c r="H362" s="1" t="s">
        <v>18502</v>
      </c>
      <c r="I362" s="1" t="s">
        <v>54</v>
      </c>
      <c r="J362" s="1" t="s">
        <v>18505</v>
      </c>
      <c r="K362" s="1" t="s">
        <v>18510</v>
      </c>
      <c r="M362" s="1" t="s">
        <v>28</v>
      </c>
      <c r="N362" s="1" t="s">
        <v>21</v>
      </c>
      <c r="O362" s="1" t="s">
        <v>18507</v>
      </c>
    </row>
    <row r="363" spans="1:15" x14ac:dyDescent="0.2">
      <c r="A363" s="1" t="s">
        <v>7426</v>
      </c>
      <c r="B363" s="1" t="str">
        <f>"SRR1812831"</f>
        <v>SRR1812831</v>
      </c>
      <c r="C363" t="s">
        <v>5429</v>
      </c>
      <c r="D363">
        <v>30333126</v>
      </c>
      <c r="E363" s="1" t="s">
        <v>21</v>
      </c>
      <c r="F363" s="1" t="s">
        <v>18509</v>
      </c>
      <c r="G363" s="1" t="s">
        <v>18506</v>
      </c>
      <c r="H363" s="1" t="s">
        <v>18502</v>
      </c>
      <c r="I363" s="1" t="s">
        <v>54</v>
      </c>
      <c r="J363" s="1" t="s">
        <v>18510</v>
      </c>
      <c r="K363" s="1" t="s">
        <v>18504</v>
      </c>
      <c r="N363" s="1" t="s">
        <v>21</v>
      </c>
      <c r="O363" s="1" t="s">
        <v>18502</v>
      </c>
    </row>
    <row r="364" spans="1:15" x14ac:dyDescent="0.2">
      <c r="A364" s="1" t="s">
        <v>7427</v>
      </c>
      <c r="B364" s="1" t="str">
        <f>"SRR1812835"</f>
        <v>SRR1812835</v>
      </c>
      <c r="C364" t="s">
        <v>5430</v>
      </c>
      <c r="D364">
        <v>30333126</v>
      </c>
      <c r="E364" s="1" t="s">
        <v>26</v>
      </c>
      <c r="F364" s="1" t="s">
        <v>26</v>
      </c>
      <c r="G364" s="1" t="s">
        <v>25</v>
      </c>
      <c r="H364" s="1" t="s">
        <v>18502</v>
      </c>
      <c r="I364" s="1" t="s">
        <v>18509</v>
      </c>
      <c r="J364" s="1" t="s">
        <v>18506</v>
      </c>
      <c r="K364" s="1" t="s">
        <v>18504</v>
      </c>
      <c r="N364" s="1" t="s">
        <v>21</v>
      </c>
      <c r="O364" s="1" t="s">
        <v>18507</v>
      </c>
    </row>
    <row r="365" spans="1:15" x14ac:dyDescent="0.2">
      <c r="A365" s="1" t="s">
        <v>7428</v>
      </c>
      <c r="B365" s="1" t="str">
        <f>"SRR1812844"</f>
        <v>SRR1812844</v>
      </c>
      <c r="C365" t="s">
        <v>5431</v>
      </c>
      <c r="D365">
        <v>30333126</v>
      </c>
      <c r="E365" s="1" t="s">
        <v>18505</v>
      </c>
      <c r="F365" s="1" t="s">
        <v>26</v>
      </c>
      <c r="G365" s="1" t="s">
        <v>25</v>
      </c>
      <c r="H365" s="1" t="s">
        <v>18502</v>
      </c>
      <c r="I365" s="1" t="s">
        <v>18508</v>
      </c>
      <c r="J365" s="1" t="s">
        <v>18506</v>
      </c>
      <c r="K365" s="1" t="s">
        <v>25</v>
      </c>
      <c r="M365" s="1" t="s">
        <v>18508</v>
      </c>
      <c r="N365" s="1" t="s">
        <v>21</v>
      </c>
      <c r="O365" s="1" t="s">
        <v>18507</v>
      </c>
    </row>
    <row r="366" spans="1:15" x14ac:dyDescent="0.2">
      <c r="A366" s="1" t="s">
        <v>7429</v>
      </c>
      <c r="B366" s="1" t="str">
        <f>"SRR1812845"</f>
        <v>SRR1812845</v>
      </c>
      <c r="C366" t="s">
        <v>5432</v>
      </c>
      <c r="D366">
        <v>30333126</v>
      </c>
      <c r="E366" s="1" t="s">
        <v>26</v>
      </c>
      <c r="F366" s="1" t="s">
        <v>26</v>
      </c>
      <c r="G366" s="1" t="s">
        <v>25</v>
      </c>
      <c r="H366" s="1" t="s">
        <v>18502</v>
      </c>
      <c r="I366" s="1" t="s">
        <v>18509</v>
      </c>
      <c r="J366" s="1" t="s">
        <v>18505</v>
      </c>
      <c r="K366" s="1" t="s">
        <v>18504</v>
      </c>
      <c r="N366" s="1" t="s">
        <v>19</v>
      </c>
      <c r="O366" s="1" t="s">
        <v>18507</v>
      </c>
    </row>
    <row r="367" spans="1:15" x14ac:dyDescent="0.2">
      <c r="A367" s="1" t="s">
        <v>7430</v>
      </c>
      <c r="B367" s="1" t="str">
        <f>"SRR1812851"</f>
        <v>SRR1812851</v>
      </c>
      <c r="C367" t="s">
        <v>5433</v>
      </c>
      <c r="D367">
        <v>30333126</v>
      </c>
      <c r="E367" s="1" t="s">
        <v>21</v>
      </c>
      <c r="F367" s="1" t="s">
        <v>21</v>
      </c>
      <c r="G367" s="1" t="s">
        <v>18509</v>
      </c>
      <c r="H367" s="1" t="s">
        <v>18502</v>
      </c>
      <c r="I367" s="1" t="s">
        <v>54</v>
      </c>
      <c r="J367" s="1" t="s">
        <v>21</v>
      </c>
      <c r="K367" s="1" t="s">
        <v>25</v>
      </c>
      <c r="N367" s="1" t="s">
        <v>21</v>
      </c>
      <c r="O367" s="1" t="s">
        <v>24</v>
      </c>
    </row>
    <row r="368" spans="1:15" x14ac:dyDescent="0.2">
      <c r="A368" s="1" t="s">
        <v>7431</v>
      </c>
      <c r="B368" s="1" t="str">
        <f>"SRR1812852"</f>
        <v>SRR1812852</v>
      </c>
      <c r="C368" t="s">
        <v>5434</v>
      </c>
      <c r="D368">
        <v>30333126</v>
      </c>
      <c r="E368" s="1" t="s">
        <v>26</v>
      </c>
      <c r="F368" s="1" t="s">
        <v>18505</v>
      </c>
      <c r="G368" s="1" t="s">
        <v>25</v>
      </c>
      <c r="H368" s="1" t="s">
        <v>18502</v>
      </c>
      <c r="I368" s="1" t="s">
        <v>18509</v>
      </c>
      <c r="J368" s="1" t="s">
        <v>18506</v>
      </c>
      <c r="K368" s="1" t="s">
        <v>18504</v>
      </c>
      <c r="N368" s="1" t="s">
        <v>19</v>
      </c>
      <c r="O368" s="1" t="s">
        <v>18507</v>
      </c>
    </row>
    <row r="369" spans="1:15" x14ac:dyDescent="0.2">
      <c r="A369" s="1" t="s">
        <v>7432</v>
      </c>
      <c r="B369" s="1" t="str">
        <f>"SRR1812858"</f>
        <v>SRR1812858</v>
      </c>
      <c r="C369" t="s">
        <v>5435</v>
      </c>
      <c r="D369">
        <v>30333126</v>
      </c>
      <c r="E369" s="1" t="s">
        <v>21</v>
      </c>
      <c r="F369" s="1" t="s">
        <v>18502</v>
      </c>
      <c r="G369" s="1" t="s">
        <v>25</v>
      </c>
      <c r="H369" s="1" t="s">
        <v>18502</v>
      </c>
      <c r="I369" s="1" t="s">
        <v>18509</v>
      </c>
      <c r="J369" s="1" t="s">
        <v>18505</v>
      </c>
      <c r="K369" s="1" t="s">
        <v>18504</v>
      </c>
      <c r="N369" s="1" t="s">
        <v>21</v>
      </c>
      <c r="O369" s="1" t="s">
        <v>18507</v>
      </c>
    </row>
    <row r="370" spans="1:15" x14ac:dyDescent="0.2">
      <c r="A370" s="1" t="s">
        <v>7433</v>
      </c>
      <c r="B370" s="1" t="str">
        <f>"SRR1812859"</f>
        <v>SRR1812859</v>
      </c>
      <c r="C370" t="s">
        <v>5436</v>
      </c>
      <c r="D370">
        <v>30333126</v>
      </c>
      <c r="E370" s="1" t="s">
        <v>26</v>
      </c>
      <c r="F370" s="1" t="s">
        <v>26</v>
      </c>
      <c r="G370" s="1" t="s">
        <v>25</v>
      </c>
      <c r="H370" s="1" t="s">
        <v>18502</v>
      </c>
      <c r="I370" s="1" t="s">
        <v>54</v>
      </c>
      <c r="J370" s="1" t="s">
        <v>18506</v>
      </c>
      <c r="K370" s="1" t="s">
        <v>25</v>
      </c>
      <c r="N370" s="1" t="s">
        <v>21</v>
      </c>
      <c r="O370" s="1" t="s">
        <v>18507</v>
      </c>
    </row>
    <row r="371" spans="1:15" x14ac:dyDescent="0.2">
      <c r="A371" s="1" t="s">
        <v>7434</v>
      </c>
      <c r="B371" s="1" t="str">
        <f>"SRR1812867"</f>
        <v>SRR1812867</v>
      </c>
      <c r="C371" t="s">
        <v>5437</v>
      </c>
      <c r="D371">
        <v>30333126</v>
      </c>
      <c r="E371" s="1" t="s">
        <v>26</v>
      </c>
      <c r="F371" s="1" t="s">
        <v>26</v>
      </c>
      <c r="G371" s="1" t="s">
        <v>25</v>
      </c>
      <c r="H371" s="1" t="s">
        <v>18502</v>
      </c>
      <c r="I371" s="1" t="s">
        <v>54</v>
      </c>
      <c r="J371" s="1" t="s">
        <v>18506</v>
      </c>
      <c r="K371" s="1" t="s">
        <v>25</v>
      </c>
      <c r="N371" s="1" t="s">
        <v>21</v>
      </c>
      <c r="O371" s="1" t="s">
        <v>18507</v>
      </c>
    </row>
    <row r="372" spans="1:15" x14ac:dyDescent="0.2">
      <c r="A372" s="1" t="s">
        <v>7435</v>
      </c>
      <c r="B372" s="1" t="str">
        <f>"SRR1812879"</f>
        <v>SRR1812879</v>
      </c>
      <c r="C372" t="s">
        <v>5438</v>
      </c>
      <c r="D372">
        <v>30333126</v>
      </c>
      <c r="E372" s="1" t="s">
        <v>21</v>
      </c>
      <c r="F372" s="1" t="s">
        <v>18510</v>
      </c>
      <c r="G372" s="1" t="s">
        <v>25</v>
      </c>
      <c r="H372" s="1" t="s">
        <v>18502</v>
      </c>
      <c r="I372" s="1" t="s">
        <v>18509</v>
      </c>
      <c r="J372" s="1" t="s">
        <v>18506</v>
      </c>
      <c r="K372" s="1" t="s">
        <v>18507</v>
      </c>
      <c r="M372" s="1" t="s">
        <v>18508</v>
      </c>
      <c r="N372" s="1" t="s">
        <v>19</v>
      </c>
      <c r="O372" s="1" t="s">
        <v>18507</v>
      </c>
    </row>
    <row r="373" spans="1:15" x14ac:dyDescent="0.2">
      <c r="A373" s="1" t="s">
        <v>7436</v>
      </c>
      <c r="B373" s="1" t="str">
        <f>"SRR1813445"</f>
        <v>SRR1813445</v>
      </c>
      <c r="C373" t="s">
        <v>5439</v>
      </c>
      <c r="D373">
        <v>30333126</v>
      </c>
      <c r="E373" s="1" t="s">
        <v>18505</v>
      </c>
      <c r="F373" s="1" t="s">
        <v>26</v>
      </c>
      <c r="G373" s="1" t="s">
        <v>25</v>
      </c>
      <c r="H373" s="1" t="s">
        <v>18502</v>
      </c>
      <c r="J373" s="1" t="s">
        <v>18506</v>
      </c>
      <c r="K373" s="1" t="s">
        <v>18504</v>
      </c>
      <c r="N373" s="1" t="s">
        <v>21</v>
      </c>
      <c r="O373" s="1" t="s">
        <v>18507</v>
      </c>
    </row>
    <row r="374" spans="1:15" x14ac:dyDescent="0.2">
      <c r="A374" s="1" t="s">
        <v>7437</v>
      </c>
      <c r="B374" s="1" t="str">
        <f>"SRR1813446"</f>
        <v>SRR1813446</v>
      </c>
      <c r="C374" t="s">
        <v>5440</v>
      </c>
      <c r="D374">
        <v>30333126</v>
      </c>
      <c r="E374" s="1" t="s">
        <v>26</v>
      </c>
      <c r="F374" s="1" t="s">
        <v>26</v>
      </c>
      <c r="G374" s="1" t="s">
        <v>25</v>
      </c>
      <c r="H374" s="1" t="s">
        <v>18502</v>
      </c>
      <c r="I374" s="1" t="s">
        <v>54</v>
      </c>
      <c r="J374" s="1" t="s">
        <v>18507</v>
      </c>
      <c r="K374" s="1" t="s">
        <v>25</v>
      </c>
      <c r="N374" s="1" t="s">
        <v>21</v>
      </c>
      <c r="O374" s="1" t="s">
        <v>18504</v>
      </c>
    </row>
    <row r="375" spans="1:15" x14ac:dyDescent="0.2">
      <c r="A375" s="1" t="s">
        <v>7438</v>
      </c>
      <c r="B375" s="1" t="str">
        <f>"SRR1820092"</f>
        <v>SRR1820092</v>
      </c>
      <c r="C375" t="s">
        <v>5441</v>
      </c>
      <c r="D375">
        <v>30333126</v>
      </c>
      <c r="E375" s="1" t="s">
        <v>21</v>
      </c>
      <c r="F375" s="1" t="s">
        <v>18502</v>
      </c>
      <c r="G375" s="1" t="s">
        <v>25</v>
      </c>
      <c r="H375" s="1" t="s">
        <v>18502</v>
      </c>
      <c r="I375" s="1" t="s">
        <v>18509</v>
      </c>
      <c r="J375" s="1" t="s">
        <v>18505</v>
      </c>
      <c r="K375" s="1" t="s">
        <v>18504</v>
      </c>
      <c r="M375" s="1" t="s">
        <v>18508</v>
      </c>
      <c r="N375" s="1" t="s">
        <v>19</v>
      </c>
      <c r="O375" s="1" t="s">
        <v>18507</v>
      </c>
    </row>
    <row r="376" spans="1:15" x14ac:dyDescent="0.2">
      <c r="A376" s="1" t="s">
        <v>7439</v>
      </c>
      <c r="B376" s="1" t="str">
        <f>"SRR1822300"</f>
        <v>SRR1822300</v>
      </c>
      <c r="C376" t="s">
        <v>5442</v>
      </c>
      <c r="D376">
        <v>30333126</v>
      </c>
      <c r="E376" s="1" t="s">
        <v>26</v>
      </c>
      <c r="F376" s="1" t="s">
        <v>26</v>
      </c>
      <c r="G376" s="1" t="s">
        <v>25</v>
      </c>
      <c r="H376" s="1" t="s">
        <v>18510</v>
      </c>
      <c r="I376" s="1" t="s">
        <v>18511</v>
      </c>
      <c r="J376" s="1" t="s">
        <v>18506</v>
      </c>
      <c r="K376" s="1" t="s">
        <v>18504</v>
      </c>
      <c r="N376" s="1" t="s">
        <v>21</v>
      </c>
      <c r="O376" s="1" t="s">
        <v>18507</v>
      </c>
    </row>
    <row r="377" spans="1:15" x14ac:dyDescent="0.2">
      <c r="A377" s="1" t="s">
        <v>7440</v>
      </c>
      <c r="B377" s="1" t="str">
        <f>"SRR1823670"</f>
        <v>SRR1823670</v>
      </c>
      <c r="C377" t="s">
        <v>5443</v>
      </c>
      <c r="D377">
        <v>30333126</v>
      </c>
      <c r="E377" s="1" t="s">
        <v>21</v>
      </c>
      <c r="F377" s="1" t="s">
        <v>21</v>
      </c>
      <c r="G377" s="1" t="s">
        <v>18510</v>
      </c>
      <c r="H377" s="1" t="s">
        <v>18502</v>
      </c>
      <c r="I377" s="1" t="s">
        <v>54</v>
      </c>
      <c r="J377" s="1" t="s">
        <v>21</v>
      </c>
      <c r="K377" s="1" t="s">
        <v>25</v>
      </c>
      <c r="N377" s="1" t="s">
        <v>21</v>
      </c>
      <c r="O377" s="1" t="s">
        <v>24</v>
      </c>
    </row>
    <row r="378" spans="1:15" x14ac:dyDescent="0.2">
      <c r="A378" s="1" t="s">
        <v>7441</v>
      </c>
      <c r="B378" s="1" t="str">
        <f>"SRR1823677"</f>
        <v>SRR1823677</v>
      </c>
      <c r="C378" t="s">
        <v>5444</v>
      </c>
      <c r="D378">
        <v>30333126</v>
      </c>
      <c r="E378" s="1" t="s">
        <v>26</v>
      </c>
      <c r="F378" s="1" t="s">
        <v>26</v>
      </c>
      <c r="G378" s="1" t="s">
        <v>25</v>
      </c>
      <c r="H378" s="1" t="s">
        <v>18506</v>
      </c>
      <c r="I378" s="1" t="s">
        <v>18508</v>
      </c>
      <c r="J378" s="1" t="s">
        <v>18505</v>
      </c>
      <c r="K378" s="1" t="s">
        <v>25</v>
      </c>
      <c r="M378" s="1" t="s">
        <v>18508</v>
      </c>
      <c r="N378" s="1" t="s">
        <v>21</v>
      </c>
      <c r="O378" s="1" t="s">
        <v>18504</v>
      </c>
    </row>
    <row r="379" spans="1:15" x14ac:dyDescent="0.2">
      <c r="A379" s="1" t="s">
        <v>7442</v>
      </c>
      <c r="B379" s="1" t="str">
        <f>"SRR1823681"</f>
        <v>SRR1823681</v>
      </c>
      <c r="C379" t="s">
        <v>5445</v>
      </c>
      <c r="D379">
        <v>30333126</v>
      </c>
      <c r="E379" s="1" t="s">
        <v>26</v>
      </c>
      <c r="F379" s="1" t="s">
        <v>26</v>
      </c>
      <c r="G379" s="1" t="s">
        <v>25</v>
      </c>
      <c r="H379" s="1" t="s">
        <v>18506</v>
      </c>
      <c r="I379" s="1" t="s">
        <v>18508</v>
      </c>
      <c r="J379" s="1" t="s">
        <v>18505</v>
      </c>
      <c r="K379" s="1" t="s">
        <v>18504</v>
      </c>
      <c r="M379" s="1" t="s">
        <v>18508</v>
      </c>
      <c r="N379" s="1" t="s">
        <v>21</v>
      </c>
      <c r="O379" s="1" t="s">
        <v>18507</v>
      </c>
    </row>
    <row r="380" spans="1:15" x14ac:dyDescent="0.2">
      <c r="A380" s="1" t="s">
        <v>7443</v>
      </c>
      <c r="B380" s="1" t="str">
        <f>"SRR1823683"</f>
        <v>SRR1823683</v>
      </c>
      <c r="C380" t="s">
        <v>5446</v>
      </c>
      <c r="D380">
        <v>30333126</v>
      </c>
      <c r="E380" s="1" t="s">
        <v>26</v>
      </c>
      <c r="F380" s="1" t="s">
        <v>26</v>
      </c>
      <c r="G380" s="1" t="s">
        <v>25</v>
      </c>
      <c r="H380" s="1" t="s">
        <v>18506</v>
      </c>
      <c r="I380" s="1" t="s">
        <v>18508</v>
      </c>
      <c r="J380" s="1" t="s">
        <v>18505</v>
      </c>
      <c r="K380" s="1" t="s">
        <v>25</v>
      </c>
      <c r="N380" s="1" t="s">
        <v>19</v>
      </c>
      <c r="O380" s="1" t="s">
        <v>18507</v>
      </c>
    </row>
    <row r="381" spans="1:15" x14ac:dyDescent="0.2">
      <c r="A381" s="1" t="s">
        <v>7444</v>
      </c>
      <c r="B381" s="1" t="str">
        <f>"SRR1823684"</f>
        <v>SRR1823684</v>
      </c>
      <c r="C381" t="s">
        <v>5447</v>
      </c>
      <c r="D381">
        <v>30333126</v>
      </c>
      <c r="E381" s="1" t="s">
        <v>21</v>
      </c>
      <c r="F381" s="1" t="s">
        <v>18510</v>
      </c>
      <c r="G381" s="1" t="s">
        <v>25</v>
      </c>
      <c r="H381" s="1" t="s">
        <v>18502</v>
      </c>
      <c r="I381" s="1" t="s">
        <v>18509</v>
      </c>
      <c r="J381" s="1" t="s">
        <v>18506</v>
      </c>
      <c r="K381" s="1" t="s">
        <v>22</v>
      </c>
      <c r="N381" s="1" t="s">
        <v>19</v>
      </c>
      <c r="O381" s="1" t="s">
        <v>18507</v>
      </c>
    </row>
    <row r="382" spans="1:15" x14ac:dyDescent="0.2">
      <c r="A382" s="1" t="s">
        <v>7445</v>
      </c>
      <c r="B382" s="1" t="str">
        <f>"SRR1823687"</f>
        <v>SRR1823687</v>
      </c>
      <c r="C382" t="s">
        <v>5448</v>
      </c>
      <c r="D382">
        <v>30333126</v>
      </c>
      <c r="E382" s="1" t="s">
        <v>26</v>
      </c>
      <c r="F382" s="1" t="s">
        <v>26</v>
      </c>
      <c r="G382" s="1" t="s">
        <v>25</v>
      </c>
      <c r="H382" s="1" t="s">
        <v>18502</v>
      </c>
      <c r="I382" s="1" t="s">
        <v>18508</v>
      </c>
      <c r="J382" s="1" t="s">
        <v>18506</v>
      </c>
      <c r="K382" s="1" t="s">
        <v>18504</v>
      </c>
      <c r="N382" s="1" t="s">
        <v>19</v>
      </c>
      <c r="O382" s="1" t="s">
        <v>18507</v>
      </c>
    </row>
    <row r="383" spans="1:15" x14ac:dyDescent="0.2">
      <c r="A383" s="1" t="s">
        <v>7446</v>
      </c>
      <c r="B383" s="1" t="str">
        <f>"SRR1823688"</f>
        <v>SRR1823688</v>
      </c>
      <c r="C383" t="s">
        <v>5449</v>
      </c>
      <c r="D383">
        <v>30333126</v>
      </c>
      <c r="E383" s="1" t="s">
        <v>21</v>
      </c>
      <c r="F383" s="1" t="s">
        <v>18502</v>
      </c>
      <c r="G383" s="1" t="s">
        <v>25</v>
      </c>
      <c r="H383" s="1" t="s">
        <v>18502</v>
      </c>
      <c r="I383" s="1" t="s">
        <v>18508</v>
      </c>
      <c r="J383" s="1" t="s">
        <v>18506</v>
      </c>
      <c r="K383" s="1" t="s">
        <v>22</v>
      </c>
      <c r="M383" s="1" t="s">
        <v>18508</v>
      </c>
      <c r="N383" s="1" t="s">
        <v>21</v>
      </c>
      <c r="O383" s="1" t="s">
        <v>18507</v>
      </c>
    </row>
    <row r="384" spans="1:15" x14ac:dyDescent="0.2">
      <c r="A384" s="1" t="s">
        <v>7447</v>
      </c>
      <c r="B384" s="1" t="str">
        <f>"SRR1823693"</f>
        <v>SRR1823693</v>
      </c>
      <c r="C384" t="s">
        <v>5450</v>
      </c>
      <c r="D384">
        <v>30333126</v>
      </c>
      <c r="E384" s="1" t="s">
        <v>26</v>
      </c>
      <c r="F384" s="1" t="s">
        <v>26</v>
      </c>
      <c r="G384" s="1" t="s">
        <v>25</v>
      </c>
      <c r="H384" s="1" t="s">
        <v>18506</v>
      </c>
      <c r="I384" s="1" t="s">
        <v>18509</v>
      </c>
      <c r="J384" s="1" t="s">
        <v>18505</v>
      </c>
      <c r="K384" s="1" t="s">
        <v>18504</v>
      </c>
      <c r="M384" s="1" t="s">
        <v>28</v>
      </c>
      <c r="N384" s="1" t="s">
        <v>21</v>
      </c>
      <c r="O384" s="1" t="s">
        <v>18507</v>
      </c>
    </row>
    <row r="385" spans="1:15" x14ac:dyDescent="0.2">
      <c r="A385" s="1" t="s">
        <v>7448</v>
      </c>
      <c r="B385" s="1" t="str">
        <f>"SRR1823694"</f>
        <v>SRR1823694</v>
      </c>
      <c r="C385" t="s">
        <v>5451</v>
      </c>
      <c r="D385">
        <v>30333126</v>
      </c>
      <c r="E385" s="1" t="s">
        <v>26</v>
      </c>
      <c r="F385" s="1" t="s">
        <v>26</v>
      </c>
      <c r="G385" s="1" t="s">
        <v>25</v>
      </c>
      <c r="H385" s="1" t="s">
        <v>18502</v>
      </c>
      <c r="I385" s="1" t="s">
        <v>18508</v>
      </c>
      <c r="J385" s="1" t="s">
        <v>18506</v>
      </c>
      <c r="K385" s="1" t="s">
        <v>18507</v>
      </c>
      <c r="N385" s="1" t="s">
        <v>19</v>
      </c>
      <c r="O385" s="1" t="s">
        <v>18507</v>
      </c>
    </row>
    <row r="386" spans="1:15" x14ac:dyDescent="0.2">
      <c r="A386" s="1" t="s">
        <v>7449</v>
      </c>
      <c r="B386" s="1" t="str">
        <f>"SRR1823695"</f>
        <v>SRR1823695</v>
      </c>
      <c r="C386" t="s">
        <v>5452</v>
      </c>
      <c r="D386">
        <v>30333126</v>
      </c>
      <c r="E386" s="1" t="s">
        <v>21</v>
      </c>
      <c r="F386" s="1" t="s">
        <v>18510</v>
      </c>
      <c r="G386" s="1" t="s">
        <v>25</v>
      </c>
      <c r="H386" s="1" t="s">
        <v>18502</v>
      </c>
      <c r="I386" s="1" t="s">
        <v>18508</v>
      </c>
      <c r="J386" s="1" t="s">
        <v>18506</v>
      </c>
      <c r="K386" s="1" t="s">
        <v>22</v>
      </c>
      <c r="N386" s="1" t="s">
        <v>19</v>
      </c>
      <c r="O386" s="1" t="s">
        <v>18507</v>
      </c>
    </row>
    <row r="387" spans="1:15" x14ac:dyDescent="0.2">
      <c r="A387" s="1" t="s">
        <v>7450</v>
      </c>
      <c r="B387" s="1" t="str">
        <f>"SRR1823706"</f>
        <v>SRR1823706</v>
      </c>
      <c r="C387" t="s">
        <v>5453</v>
      </c>
      <c r="D387">
        <v>30333126</v>
      </c>
      <c r="E387" s="1" t="s">
        <v>26</v>
      </c>
      <c r="F387" s="1" t="s">
        <v>26</v>
      </c>
      <c r="G387" s="1" t="s">
        <v>25</v>
      </c>
      <c r="H387" s="1" t="s">
        <v>18506</v>
      </c>
      <c r="I387" s="1" t="s">
        <v>18508</v>
      </c>
      <c r="J387" s="1" t="s">
        <v>18505</v>
      </c>
      <c r="K387" s="1" t="s">
        <v>25</v>
      </c>
      <c r="N387" s="1" t="s">
        <v>19</v>
      </c>
      <c r="O387" s="1" t="s">
        <v>18507</v>
      </c>
    </row>
    <row r="388" spans="1:15" x14ac:dyDescent="0.2">
      <c r="A388" s="1" t="s">
        <v>7451</v>
      </c>
      <c r="B388" s="1" t="str">
        <f>"SRR1823707"</f>
        <v>SRR1823707</v>
      </c>
      <c r="C388" t="s">
        <v>5454</v>
      </c>
      <c r="D388">
        <v>30333126</v>
      </c>
      <c r="E388" s="1" t="s">
        <v>26</v>
      </c>
      <c r="F388" s="1" t="s">
        <v>26</v>
      </c>
      <c r="G388" s="1" t="s">
        <v>25</v>
      </c>
      <c r="H388" s="1" t="s">
        <v>18502</v>
      </c>
      <c r="I388" s="1" t="s">
        <v>54</v>
      </c>
      <c r="J388" s="1" t="s">
        <v>18505</v>
      </c>
      <c r="K388" s="1" t="s">
        <v>22</v>
      </c>
      <c r="M388" s="1" t="s">
        <v>28</v>
      </c>
      <c r="N388" s="1" t="s">
        <v>19</v>
      </c>
      <c r="O388" s="1" t="s">
        <v>18507</v>
      </c>
    </row>
    <row r="389" spans="1:15" x14ac:dyDescent="0.2">
      <c r="A389" s="1" t="s">
        <v>7452</v>
      </c>
      <c r="B389" s="1" t="str">
        <f>"SRR1823708"</f>
        <v>SRR1823708</v>
      </c>
      <c r="C389" t="s">
        <v>5455</v>
      </c>
      <c r="D389">
        <v>30333126</v>
      </c>
      <c r="E389" s="1" t="s">
        <v>26</v>
      </c>
      <c r="F389" s="1" t="s">
        <v>26</v>
      </c>
      <c r="G389" s="1" t="s">
        <v>25</v>
      </c>
      <c r="H389" s="1" t="s">
        <v>18506</v>
      </c>
      <c r="I389" s="1" t="s">
        <v>18511</v>
      </c>
      <c r="J389" s="1" t="s">
        <v>18505</v>
      </c>
      <c r="K389" s="1" t="s">
        <v>18504</v>
      </c>
      <c r="M389" s="1" t="s">
        <v>18508</v>
      </c>
      <c r="N389" s="1" t="s">
        <v>21</v>
      </c>
      <c r="O389" s="1" t="s">
        <v>18504</v>
      </c>
    </row>
    <row r="390" spans="1:15" x14ac:dyDescent="0.2">
      <c r="A390" s="1" t="s">
        <v>7453</v>
      </c>
      <c r="B390" s="1" t="str">
        <f>"SRR1823709"</f>
        <v>SRR1823709</v>
      </c>
      <c r="C390" t="s">
        <v>5456</v>
      </c>
      <c r="D390">
        <v>30333126</v>
      </c>
      <c r="E390" s="1" t="s">
        <v>21</v>
      </c>
      <c r="F390" s="1" t="s">
        <v>21</v>
      </c>
      <c r="G390" s="1" t="s">
        <v>18509</v>
      </c>
      <c r="H390" s="1" t="s">
        <v>18506</v>
      </c>
      <c r="I390" s="1" t="s">
        <v>54</v>
      </c>
      <c r="J390" s="1" t="s">
        <v>21</v>
      </c>
      <c r="K390" s="1" t="s">
        <v>25</v>
      </c>
      <c r="N390" s="1" t="s">
        <v>21</v>
      </c>
      <c r="O390" s="1" t="s">
        <v>24</v>
      </c>
    </row>
    <row r="391" spans="1:15" x14ac:dyDescent="0.2">
      <c r="A391" s="1" t="s">
        <v>7454</v>
      </c>
      <c r="B391" s="1" t="str">
        <f>"SRR1823711"</f>
        <v>SRR1823711</v>
      </c>
      <c r="C391" t="s">
        <v>5457</v>
      </c>
      <c r="D391">
        <v>30333126</v>
      </c>
      <c r="E391" s="1" t="s">
        <v>26</v>
      </c>
      <c r="F391" s="1" t="s">
        <v>26</v>
      </c>
      <c r="G391" s="1" t="s">
        <v>25</v>
      </c>
      <c r="H391" s="1" t="s">
        <v>18506</v>
      </c>
      <c r="I391" s="1" t="s">
        <v>18508</v>
      </c>
      <c r="J391" s="1" t="s">
        <v>18505</v>
      </c>
      <c r="K391" s="1" t="s">
        <v>18504</v>
      </c>
      <c r="M391" s="1" t="s">
        <v>18508</v>
      </c>
      <c r="N391" s="1" t="s">
        <v>21</v>
      </c>
      <c r="O391" s="1" t="s">
        <v>18504</v>
      </c>
    </row>
    <row r="392" spans="1:15" x14ac:dyDescent="0.2">
      <c r="A392" s="1" t="s">
        <v>7455</v>
      </c>
      <c r="B392" s="1" t="str">
        <f>"SRR1823712"</f>
        <v>SRR1823712</v>
      </c>
      <c r="C392" t="s">
        <v>5458</v>
      </c>
      <c r="D392">
        <v>30333126</v>
      </c>
      <c r="E392" s="1" t="s">
        <v>21</v>
      </c>
      <c r="F392" s="1" t="s">
        <v>18510</v>
      </c>
      <c r="G392" s="1" t="s">
        <v>25</v>
      </c>
      <c r="H392" s="1" t="s">
        <v>18502</v>
      </c>
      <c r="I392" s="1" t="s">
        <v>54</v>
      </c>
      <c r="J392" s="1" t="s">
        <v>18506</v>
      </c>
      <c r="K392" s="1" t="s">
        <v>22</v>
      </c>
      <c r="M392" s="1" t="s">
        <v>28</v>
      </c>
      <c r="N392" s="1" t="s">
        <v>21</v>
      </c>
      <c r="O392" s="1" t="s">
        <v>18505</v>
      </c>
    </row>
    <row r="393" spans="1:15" x14ac:dyDescent="0.2">
      <c r="A393" s="1" t="s">
        <v>7456</v>
      </c>
      <c r="B393" s="1" t="str">
        <f>"SRR1849329"</f>
        <v>SRR1849329</v>
      </c>
      <c r="C393" t="s">
        <v>5459</v>
      </c>
      <c r="D393">
        <v>30333126</v>
      </c>
      <c r="E393" s="1" t="s">
        <v>26</v>
      </c>
      <c r="F393" s="1" t="s">
        <v>26</v>
      </c>
      <c r="G393" s="1" t="s">
        <v>25</v>
      </c>
      <c r="H393" s="1" t="s">
        <v>18502</v>
      </c>
      <c r="I393" s="1" t="s">
        <v>32</v>
      </c>
      <c r="J393" s="1" t="s">
        <v>18505</v>
      </c>
      <c r="K393" s="1" t="s">
        <v>18504</v>
      </c>
      <c r="N393" s="1" t="s">
        <v>19</v>
      </c>
      <c r="O393" s="1" t="s">
        <v>18504</v>
      </c>
    </row>
    <row r="394" spans="1:15" x14ac:dyDescent="0.2">
      <c r="A394" s="1" t="s">
        <v>7457</v>
      </c>
      <c r="B394" s="1" t="str">
        <f>"SRR1849358"</f>
        <v>SRR1849358</v>
      </c>
      <c r="C394" t="s">
        <v>5460</v>
      </c>
      <c r="D394">
        <v>30333126</v>
      </c>
      <c r="E394" s="1" t="s">
        <v>26</v>
      </c>
      <c r="F394" s="1" t="s">
        <v>26</v>
      </c>
      <c r="G394" s="1" t="s">
        <v>25</v>
      </c>
      <c r="H394" s="1" t="s">
        <v>18506</v>
      </c>
      <c r="I394" s="1" t="s">
        <v>18508</v>
      </c>
      <c r="J394" s="1" t="s">
        <v>18505</v>
      </c>
      <c r="K394" s="1" t="s">
        <v>18504</v>
      </c>
      <c r="M394" s="1" t="s">
        <v>28</v>
      </c>
      <c r="N394" s="1" t="s">
        <v>21</v>
      </c>
      <c r="O394" s="1" t="s">
        <v>18507</v>
      </c>
    </row>
    <row r="395" spans="1:15" x14ac:dyDescent="0.2">
      <c r="A395" s="1" t="s">
        <v>7458</v>
      </c>
      <c r="B395" s="1" t="str">
        <f>"SRR1849371"</f>
        <v>SRR1849371</v>
      </c>
      <c r="C395" t="s">
        <v>5461</v>
      </c>
      <c r="D395">
        <v>30333126</v>
      </c>
      <c r="E395" s="1" t="s">
        <v>26</v>
      </c>
      <c r="F395" s="1" t="s">
        <v>26</v>
      </c>
      <c r="G395" s="1" t="s">
        <v>25</v>
      </c>
      <c r="H395" s="1" t="s">
        <v>18506</v>
      </c>
      <c r="I395" s="1" t="s">
        <v>18508</v>
      </c>
      <c r="J395" s="1" t="s">
        <v>18505</v>
      </c>
      <c r="K395" s="1" t="s">
        <v>25</v>
      </c>
      <c r="M395" s="1" t="s">
        <v>18508</v>
      </c>
      <c r="N395" s="1" t="s">
        <v>21</v>
      </c>
      <c r="O395" s="1" t="s">
        <v>18507</v>
      </c>
    </row>
    <row r="396" spans="1:15" x14ac:dyDescent="0.2">
      <c r="A396" s="1" t="s">
        <v>7459</v>
      </c>
      <c r="B396" s="1" t="str">
        <f>"SRR1849376"</f>
        <v>SRR1849376</v>
      </c>
      <c r="C396" t="s">
        <v>5462</v>
      </c>
      <c r="D396">
        <v>30333126</v>
      </c>
      <c r="E396" s="1" t="s">
        <v>21</v>
      </c>
      <c r="F396" s="1" t="s">
        <v>18502</v>
      </c>
      <c r="G396" s="1" t="s">
        <v>25</v>
      </c>
      <c r="H396" s="1" t="s">
        <v>18506</v>
      </c>
      <c r="I396" s="1" t="s">
        <v>54</v>
      </c>
      <c r="J396" s="1" t="s">
        <v>18505</v>
      </c>
      <c r="K396" s="1" t="s">
        <v>22</v>
      </c>
      <c r="N396" s="1" t="s">
        <v>19</v>
      </c>
      <c r="O396" s="1" t="s">
        <v>18507</v>
      </c>
    </row>
    <row r="397" spans="1:15" x14ac:dyDescent="0.2">
      <c r="A397" s="1" t="s">
        <v>7460</v>
      </c>
      <c r="B397" s="1" t="str">
        <f>"SRR1849384"</f>
        <v>SRR1849384</v>
      </c>
      <c r="C397" t="s">
        <v>5463</v>
      </c>
      <c r="D397">
        <v>30333126</v>
      </c>
      <c r="E397" s="1" t="s">
        <v>26</v>
      </c>
      <c r="F397" s="1" t="s">
        <v>26</v>
      </c>
      <c r="G397" s="1" t="s">
        <v>25</v>
      </c>
      <c r="H397" s="1" t="s">
        <v>18506</v>
      </c>
      <c r="I397" s="1" t="s">
        <v>18508</v>
      </c>
      <c r="J397" s="1" t="s">
        <v>18506</v>
      </c>
      <c r="K397" s="1" t="s">
        <v>18504</v>
      </c>
      <c r="M397" s="1" t="s">
        <v>28</v>
      </c>
      <c r="N397" s="1" t="s">
        <v>21</v>
      </c>
      <c r="O397" s="1" t="s">
        <v>18507</v>
      </c>
    </row>
    <row r="398" spans="1:15" x14ac:dyDescent="0.2">
      <c r="A398" s="1" t="s">
        <v>7461</v>
      </c>
      <c r="B398" s="1" t="str">
        <f>"SRR1849385"</f>
        <v>SRR1849385</v>
      </c>
      <c r="C398" t="s">
        <v>5464</v>
      </c>
      <c r="D398">
        <v>30333126</v>
      </c>
      <c r="E398" s="1" t="s">
        <v>26</v>
      </c>
      <c r="F398" s="1" t="s">
        <v>26</v>
      </c>
      <c r="G398" s="1" t="s">
        <v>25</v>
      </c>
      <c r="H398" s="1" t="s">
        <v>18506</v>
      </c>
      <c r="I398" s="1" t="s">
        <v>18508</v>
      </c>
      <c r="J398" s="1" t="s">
        <v>18505</v>
      </c>
      <c r="K398" s="1" t="s">
        <v>18504</v>
      </c>
      <c r="M398" s="1" t="s">
        <v>28</v>
      </c>
      <c r="N398" s="1" t="s">
        <v>21</v>
      </c>
      <c r="O398" s="1" t="s">
        <v>18507</v>
      </c>
    </row>
    <row r="399" spans="1:15" x14ac:dyDescent="0.2">
      <c r="A399" s="1" t="s">
        <v>7462</v>
      </c>
      <c r="B399" s="1" t="str">
        <f>"SRR1849386"</f>
        <v>SRR1849386</v>
      </c>
      <c r="C399" t="s">
        <v>5465</v>
      </c>
      <c r="D399">
        <v>30333126</v>
      </c>
      <c r="E399" s="1" t="s">
        <v>26</v>
      </c>
      <c r="F399" s="1" t="s">
        <v>26</v>
      </c>
      <c r="G399" s="1" t="s">
        <v>25</v>
      </c>
      <c r="H399" s="1" t="s">
        <v>18502</v>
      </c>
      <c r="I399" s="1" t="s">
        <v>18509</v>
      </c>
      <c r="J399" s="1" t="s">
        <v>18505</v>
      </c>
      <c r="K399" s="1" t="s">
        <v>25</v>
      </c>
      <c r="M399" s="1" t="s">
        <v>28</v>
      </c>
      <c r="N399" s="1" t="s">
        <v>19</v>
      </c>
      <c r="O399" s="1" t="s">
        <v>18507</v>
      </c>
    </row>
    <row r="400" spans="1:15" x14ac:dyDescent="0.2">
      <c r="A400" s="1" t="s">
        <v>7463</v>
      </c>
      <c r="B400" s="1" t="str">
        <f>"SRR1849395"</f>
        <v>SRR1849395</v>
      </c>
      <c r="C400" t="s">
        <v>5466</v>
      </c>
      <c r="D400">
        <v>30333126</v>
      </c>
      <c r="E400" s="1" t="s">
        <v>26</v>
      </c>
      <c r="F400" s="1" t="s">
        <v>26</v>
      </c>
      <c r="G400" s="1" t="s">
        <v>25</v>
      </c>
      <c r="H400" s="1" t="s">
        <v>18502</v>
      </c>
      <c r="I400" s="1" t="s">
        <v>54</v>
      </c>
      <c r="J400" s="1" t="s">
        <v>18506</v>
      </c>
      <c r="K400" s="1" t="s">
        <v>22</v>
      </c>
      <c r="M400" s="1" t="s">
        <v>18508</v>
      </c>
      <c r="N400" s="1" t="s">
        <v>19</v>
      </c>
      <c r="O400" s="1" t="s">
        <v>18507</v>
      </c>
    </row>
    <row r="401" spans="1:15" x14ac:dyDescent="0.2">
      <c r="A401" s="1" t="s">
        <v>7464</v>
      </c>
      <c r="B401" s="1" t="str">
        <f>"SRR1849399"</f>
        <v>SRR1849399</v>
      </c>
      <c r="C401" t="s">
        <v>5467</v>
      </c>
      <c r="D401">
        <v>30333126</v>
      </c>
      <c r="E401" s="1" t="s">
        <v>21</v>
      </c>
      <c r="F401" s="1" t="s">
        <v>18502</v>
      </c>
      <c r="G401" s="1" t="s">
        <v>25</v>
      </c>
      <c r="H401" s="1" t="s">
        <v>18506</v>
      </c>
      <c r="I401" s="1" t="s">
        <v>54</v>
      </c>
      <c r="J401" s="1" t="s">
        <v>18505</v>
      </c>
      <c r="K401" s="1" t="s">
        <v>22</v>
      </c>
      <c r="M401" s="1" t="s">
        <v>18508</v>
      </c>
      <c r="N401" s="1" t="s">
        <v>19</v>
      </c>
      <c r="O401" s="1" t="s">
        <v>18507</v>
      </c>
    </row>
    <row r="402" spans="1:15" x14ac:dyDescent="0.2">
      <c r="A402" s="1" t="s">
        <v>7465</v>
      </c>
      <c r="B402" s="1" t="str">
        <f>"SRR1849405"</f>
        <v>SRR1849405</v>
      </c>
      <c r="C402" t="s">
        <v>5468</v>
      </c>
      <c r="D402">
        <v>30333126</v>
      </c>
      <c r="E402" s="1" t="s">
        <v>26</v>
      </c>
      <c r="F402" s="1" t="s">
        <v>26</v>
      </c>
      <c r="G402" s="1" t="s">
        <v>25</v>
      </c>
      <c r="H402" s="1" t="s">
        <v>18502</v>
      </c>
      <c r="I402" s="1" t="s">
        <v>54</v>
      </c>
      <c r="J402" s="1" t="s">
        <v>18505</v>
      </c>
      <c r="K402" s="1" t="s">
        <v>22</v>
      </c>
      <c r="M402" s="1" t="s">
        <v>28</v>
      </c>
      <c r="N402" s="1" t="s">
        <v>19</v>
      </c>
      <c r="O402" s="1" t="s">
        <v>18507</v>
      </c>
    </row>
    <row r="403" spans="1:15" x14ac:dyDescent="0.2">
      <c r="A403" s="1" t="s">
        <v>7466</v>
      </c>
      <c r="B403" s="1" t="str">
        <f>"SRR1849406"</f>
        <v>SRR1849406</v>
      </c>
      <c r="C403" t="s">
        <v>5469</v>
      </c>
      <c r="D403">
        <v>30333126</v>
      </c>
      <c r="E403" s="1" t="s">
        <v>26</v>
      </c>
      <c r="F403" s="1" t="s">
        <v>26</v>
      </c>
      <c r="G403" s="1" t="s">
        <v>25</v>
      </c>
      <c r="H403" s="1" t="s">
        <v>18502</v>
      </c>
      <c r="I403" s="1" t="s">
        <v>54</v>
      </c>
      <c r="J403" s="1" t="s">
        <v>18506</v>
      </c>
      <c r="K403" s="1" t="s">
        <v>22</v>
      </c>
      <c r="M403" s="1" t="s">
        <v>28</v>
      </c>
      <c r="N403" s="1" t="s">
        <v>21</v>
      </c>
      <c r="O403" s="1" t="s">
        <v>18507</v>
      </c>
    </row>
    <row r="404" spans="1:15" x14ac:dyDescent="0.2">
      <c r="A404" s="1" t="s">
        <v>7467</v>
      </c>
      <c r="B404" s="1" t="str">
        <f>"SRR1849407"</f>
        <v>SRR1849407</v>
      </c>
      <c r="C404" t="s">
        <v>5470</v>
      </c>
      <c r="D404">
        <v>30333126</v>
      </c>
      <c r="E404" s="1" t="s">
        <v>26</v>
      </c>
      <c r="F404" s="1" t="s">
        <v>26</v>
      </c>
      <c r="G404" s="1" t="s">
        <v>25</v>
      </c>
      <c r="H404" s="1" t="s">
        <v>18506</v>
      </c>
      <c r="I404" s="1" t="s">
        <v>18508</v>
      </c>
      <c r="J404" s="1" t="s">
        <v>18505</v>
      </c>
      <c r="K404" s="1" t="s">
        <v>18504</v>
      </c>
      <c r="M404" s="1" t="s">
        <v>28</v>
      </c>
      <c r="N404" s="1" t="s">
        <v>21</v>
      </c>
      <c r="O404" s="1" t="s">
        <v>18504</v>
      </c>
    </row>
    <row r="405" spans="1:15" x14ac:dyDescent="0.2">
      <c r="A405" s="1" t="s">
        <v>7468</v>
      </c>
      <c r="B405" s="1" t="str">
        <f>"SRR1849412"</f>
        <v>SRR1849412</v>
      </c>
      <c r="C405" t="s">
        <v>5471</v>
      </c>
      <c r="D405">
        <v>30333126</v>
      </c>
      <c r="E405" s="1" t="s">
        <v>26</v>
      </c>
      <c r="F405" s="1" t="s">
        <v>18505</v>
      </c>
      <c r="G405" s="1" t="s">
        <v>25</v>
      </c>
      <c r="H405" s="1" t="s">
        <v>18506</v>
      </c>
      <c r="I405" s="1" t="s">
        <v>18508</v>
      </c>
      <c r="J405" s="1" t="s">
        <v>18506</v>
      </c>
      <c r="K405" s="1" t="s">
        <v>18504</v>
      </c>
      <c r="M405" s="1" t="s">
        <v>28</v>
      </c>
      <c r="N405" s="1" t="s">
        <v>21</v>
      </c>
      <c r="O405" s="1" t="s">
        <v>18507</v>
      </c>
    </row>
    <row r="406" spans="1:15" x14ac:dyDescent="0.2">
      <c r="A406" s="1" t="s">
        <v>7469</v>
      </c>
      <c r="B406" s="1" t="str">
        <f>"SRR1849413"</f>
        <v>SRR1849413</v>
      </c>
      <c r="C406" t="s">
        <v>5472</v>
      </c>
      <c r="D406">
        <v>30333126</v>
      </c>
      <c r="E406" s="1" t="s">
        <v>26</v>
      </c>
      <c r="F406" s="1" t="s">
        <v>26</v>
      </c>
      <c r="G406" s="1" t="s">
        <v>25</v>
      </c>
      <c r="H406" s="1" t="s">
        <v>18506</v>
      </c>
      <c r="I406" s="1" t="s">
        <v>18508</v>
      </c>
      <c r="J406" s="1" t="s">
        <v>18505</v>
      </c>
      <c r="K406" s="1" t="s">
        <v>25</v>
      </c>
      <c r="M406" s="1" t="s">
        <v>18508</v>
      </c>
      <c r="N406" s="1" t="s">
        <v>21</v>
      </c>
      <c r="O406" s="1" t="s">
        <v>18504</v>
      </c>
    </row>
    <row r="407" spans="1:15" x14ac:dyDescent="0.2">
      <c r="A407" s="1" t="s">
        <v>7470</v>
      </c>
      <c r="B407" s="1" t="str">
        <f>"SRR1849414"</f>
        <v>SRR1849414</v>
      </c>
      <c r="C407" t="s">
        <v>5473</v>
      </c>
      <c r="D407">
        <v>30333126</v>
      </c>
      <c r="E407" s="1" t="s">
        <v>26</v>
      </c>
      <c r="F407" s="1" t="s">
        <v>26</v>
      </c>
      <c r="G407" s="1" t="s">
        <v>25</v>
      </c>
      <c r="H407" s="1" t="s">
        <v>18502</v>
      </c>
      <c r="I407" s="1" t="s">
        <v>18508</v>
      </c>
      <c r="J407" s="1" t="s">
        <v>18505</v>
      </c>
      <c r="K407" s="1" t="s">
        <v>25</v>
      </c>
      <c r="M407" s="1" t="s">
        <v>18508</v>
      </c>
      <c r="N407" s="1" t="s">
        <v>21</v>
      </c>
      <c r="O407" s="1" t="s">
        <v>18504</v>
      </c>
    </row>
    <row r="408" spans="1:15" x14ac:dyDescent="0.2">
      <c r="A408" s="1" t="s">
        <v>7471</v>
      </c>
      <c r="B408" s="1" t="str">
        <f>"SRR1908939"</f>
        <v>SRR1908939</v>
      </c>
      <c r="C408" t="s">
        <v>5474</v>
      </c>
      <c r="D408">
        <v>30333126</v>
      </c>
      <c r="E408" s="1" t="s">
        <v>21</v>
      </c>
      <c r="F408" s="1" t="s">
        <v>18502</v>
      </c>
      <c r="G408" s="1" t="s">
        <v>25</v>
      </c>
      <c r="H408" s="1" t="s">
        <v>18502</v>
      </c>
      <c r="I408" s="1" t="s">
        <v>54</v>
      </c>
      <c r="J408" s="1" t="s">
        <v>18505</v>
      </c>
      <c r="K408" s="1" t="s">
        <v>22</v>
      </c>
      <c r="M408" s="1" t="s">
        <v>18508</v>
      </c>
      <c r="N408" s="1" t="s">
        <v>19</v>
      </c>
      <c r="O408" s="1" t="s">
        <v>18507</v>
      </c>
    </row>
    <row r="409" spans="1:15" x14ac:dyDescent="0.2">
      <c r="A409" s="1" t="s">
        <v>7472</v>
      </c>
      <c r="B409" s="1" t="str">
        <f>"SRR1909005"</f>
        <v>SRR1909005</v>
      </c>
      <c r="C409" t="s">
        <v>5475</v>
      </c>
      <c r="D409">
        <v>30333126</v>
      </c>
      <c r="E409" s="1" t="s">
        <v>26</v>
      </c>
      <c r="F409" s="1" t="s">
        <v>26</v>
      </c>
      <c r="G409" s="1" t="s">
        <v>25</v>
      </c>
      <c r="H409" s="1" t="s">
        <v>18502</v>
      </c>
      <c r="I409" s="1" t="s">
        <v>18509</v>
      </c>
      <c r="J409" s="1" t="s">
        <v>18505</v>
      </c>
      <c r="K409" s="1" t="s">
        <v>18504</v>
      </c>
      <c r="N409" s="1" t="s">
        <v>19</v>
      </c>
      <c r="O409" s="1" t="s">
        <v>18507</v>
      </c>
    </row>
    <row r="410" spans="1:15" x14ac:dyDescent="0.2">
      <c r="A410" s="1" t="s">
        <v>7473</v>
      </c>
      <c r="B410" s="1" t="str">
        <f>"SRR1910750"</f>
        <v>SRR1910750</v>
      </c>
      <c r="C410" t="s">
        <v>5476</v>
      </c>
      <c r="D410">
        <v>30333126</v>
      </c>
      <c r="E410" s="1" t="s">
        <v>26</v>
      </c>
      <c r="F410" s="1" t="s">
        <v>26</v>
      </c>
      <c r="G410" s="1" t="s">
        <v>25</v>
      </c>
      <c r="H410" s="1" t="s">
        <v>18502</v>
      </c>
      <c r="I410" s="1" t="s">
        <v>18509</v>
      </c>
      <c r="J410" s="1" t="s">
        <v>18505</v>
      </c>
      <c r="K410" s="1" t="s">
        <v>25</v>
      </c>
      <c r="M410" s="1" t="s">
        <v>18508</v>
      </c>
      <c r="N410" s="1" t="s">
        <v>21</v>
      </c>
      <c r="O410" s="1" t="s">
        <v>18507</v>
      </c>
    </row>
    <row r="411" spans="1:15" x14ac:dyDescent="0.2">
      <c r="A411" s="1" t="s">
        <v>7474</v>
      </c>
      <c r="B411" s="1" t="str">
        <f>"SRR1910751"</f>
        <v>SRR1910751</v>
      </c>
      <c r="C411" t="s">
        <v>5477</v>
      </c>
      <c r="D411">
        <v>30333126</v>
      </c>
      <c r="E411" s="1" t="s">
        <v>26</v>
      </c>
      <c r="F411" s="1" t="s">
        <v>26</v>
      </c>
      <c r="G411" s="1" t="s">
        <v>25</v>
      </c>
      <c r="H411" s="1" t="s">
        <v>18502</v>
      </c>
      <c r="I411" s="1" t="s">
        <v>54</v>
      </c>
      <c r="J411" s="1" t="s">
        <v>18505</v>
      </c>
      <c r="K411" s="1" t="s">
        <v>22</v>
      </c>
      <c r="M411" s="1" t="s">
        <v>28</v>
      </c>
      <c r="N411" s="1" t="s">
        <v>19</v>
      </c>
      <c r="O411" s="1" t="s">
        <v>18507</v>
      </c>
    </row>
    <row r="412" spans="1:15" x14ac:dyDescent="0.2">
      <c r="A412" s="1" t="s">
        <v>7475</v>
      </c>
      <c r="B412" s="1" t="str">
        <f>"SRR1910755"</f>
        <v>SRR1910755</v>
      </c>
      <c r="C412" t="s">
        <v>5478</v>
      </c>
      <c r="D412">
        <v>30333126</v>
      </c>
      <c r="E412" s="1" t="s">
        <v>26</v>
      </c>
      <c r="F412" s="1" t="s">
        <v>26</v>
      </c>
      <c r="G412" s="1" t="s">
        <v>25</v>
      </c>
      <c r="H412" s="1" t="s">
        <v>18506</v>
      </c>
      <c r="I412" s="1" t="s">
        <v>18508</v>
      </c>
      <c r="J412" s="1" t="s">
        <v>18505</v>
      </c>
      <c r="K412" s="1" t="s">
        <v>18504</v>
      </c>
      <c r="N412" s="1" t="s">
        <v>19</v>
      </c>
      <c r="O412" s="1" t="s">
        <v>18507</v>
      </c>
    </row>
    <row r="413" spans="1:15" x14ac:dyDescent="0.2">
      <c r="A413" s="1" t="s">
        <v>7476</v>
      </c>
      <c r="B413" s="1" t="str">
        <f>"SRR1910756"</f>
        <v>SRR1910756</v>
      </c>
      <c r="C413" t="s">
        <v>5479</v>
      </c>
      <c r="D413">
        <v>30333126</v>
      </c>
      <c r="E413" s="1" t="s">
        <v>26</v>
      </c>
      <c r="F413" s="1" t="s">
        <v>26</v>
      </c>
      <c r="G413" s="1" t="s">
        <v>25</v>
      </c>
      <c r="H413" s="1" t="s">
        <v>18502</v>
      </c>
      <c r="I413" s="1" t="s">
        <v>18508</v>
      </c>
      <c r="J413" s="1" t="s">
        <v>18505</v>
      </c>
      <c r="K413" s="1" t="s">
        <v>25</v>
      </c>
      <c r="N413" s="1" t="s">
        <v>19</v>
      </c>
      <c r="O413" s="1" t="s">
        <v>18507</v>
      </c>
    </row>
    <row r="414" spans="1:15" x14ac:dyDescent="0.2">
      <c r="A414" s="1" t="s">
        <v>7477</v>
      </c>
      <c r="B414" s="1" t="str">
        <f>"SRR1910773"</f>
        <v>SRR1910773</v>
      </c>
      <c r="C414" t="s">
        <v>5480</v>
      </c>
      <c r="D414">
        <v>30333126</v>
      </c>
      <c r="E414" s="1" t="s">
        <v>18505</v>
      </c>
      <c r="F414" s="1" t="s">
        <v>26</v>
      </c>
      <c r="G414" s="1" t="s">
        <v>25</v>
      </c>
      <c r="H414" s="1" t="s">
        <v>18502</v>
      </c>
      <c r="I414" s="1" t="s">
        <v>18508</v>
      </c>
      <c r="J414" s="1" t="s">
        <v>18506</v>
      </c>
      <c r="K414" s="1" t="s">
        <v>18504</v>
      </c>
      <c r="N414" s="1" t="s">
        <v>19</v>
      </c>
      <c r="O414" s="1" t="s">
        <v>18507</v>
      </c>
    </row>
    <row r="415" spans="1:15" x14ac:dyDescent="0.2">
      <c r="A415" s="1" t="s">
        <v>7478</v>
      </c>
      <c r="B415" s="1" t="str">
        <f>"SRR1914397"</f>
        <v>SRR1914397</v>
      </c>
      <c r="C415" t="s">
        <v>5481</v>
      </c>
      <c r="D415">
        <v>30333126</v>
      </c>
      <c r="E415" s="1" t="s">
        <v>21</v>
      </c>
      <c r="F415" s="1" t="s">
        <v>18509</v>
      </c>
      <c r="G415" s="1" t="s">
        <v>18510</v>
      </c>
      <c r="H415" s="1" t="s">
        <v>18510</v>
      </c>
      <c r="I415" s="1" t="s">
        <v>54</v>
      </c>
      <c r="J415" s="1" t="s">
        <v>18509</v>
      </c>
      <c r="K415" s="1" t="s">
        <v>18502</v>
      </c>
      <c r="M415" s="1" t="s">
        <v>28</v>
      </c>
      <c r="N415" s="1" t="s">
        <v>21</v>
      </c>
      <c r="O415" s="1" t="s">
        <v>24</v>
      </c>
    </row>
    <row r="416" spans="1:15" x14ac:dyDescent="0.2">
      <c r="A416" s="1" t="s">
        <v>7479</v>
      </c>
      <c r="B416" s="1" t="str">
        <f>"SRR1914403"</f>
        <v>SRR1914403</v>
      </c>
      <c r="C416" t="s">
        <v>5482</v>
      </c>
      <c r="D416">
        <v>30333126</v>
      </c>
      <c r="E416" s="1" t="s">
        <v>26</v>
      </c>
      <c r="F416" s="1" t="s">
        <v>26</v>
      </c>
      <c r="G416" s="1" t="s">
        <v>25</v>
      </c>
      <c r="H416" s="1" t="s">
        <v>18502</v>
      </c>
      <c r="I416" s="1" t="s">
        <v>54</v>
      </c>
      <c r="J416" s="1" t="s">
        <v>18507</v>
      </c>
      <c r="K416" s="1" t="s">
        <v>22</v>
      </c>
      <c r="M416" s="1" t="s">
        <v>28</v>
      </c>
      <c r="N416" s="1" t="s">
        <v>21</v>
      </c>
      <c r="O416" s="1" t="s">
        <v>18504</v>
      </c>
    </row>
    <row r="417" spans="1:15" x14ac:dyDescent="0.2">
      <c r="A417" s="1" t="s">
        <v>7480</v>
      </c>
      <c r="B417" s="1" t="str">
        <f>"SRR1916389"</f>
        <v>SRR1916389</v>
      </c>
      <c r="C417" t="s">
        <v>5483</v>
      </c>
      <c r="D417">
        <v>30333126</v>
      </c>
      <c r="E417" s="1" t="s">
        <v>18505</v>
      </c>
      <c r="F417" s="1" t="s">
        <v>26</v>
      </c>
      <c r="G417" s="1" t="s">
        <v>25</v>
      </c>
      <c r="H417" s="1" t="s">
        <v>18502</v>
      </c>
      <c r="I417" s="1" t="s">
        <v>18508</v>
      </c>
      <c r="J417" s="1" t="s">
        <v>18505</v>
      </c>
      <c r="K417" s="1" t="s">
        <v>18504</v>
      </c>
      <c r="N417" s="1" t="s">
        <v>21</v>
      </c>
      <c r="O417" s="1" t="s">
        <v>18507</v>
      </c>
    </row>
    <row r="418" spans="1:15" x14ac:dyDescent="0.2">
      <c r="A418" s="1" t="s">
        <v>7481</v>
      </c>
      <c r="B418" s="1" t="str">
        <f>"SRR1946897"</f>
        <v>SRR1946897</v>
      </c>
      <c r="C418" t="s">
        <v>5484</v>
      </c>
      <c r="D418">
        <v>30333126</v>
      </c>
      <c r="E418" s="1" t="s">
        <v>26</v>
      </c>
      <c r="F418" s="1" t="s">
        <v>26</v>
      </c>
      <c r="G418" s="1" t="s">
        <v>25</v>
      </c>
      <c r="H418" s="1" t="s">
        <v>18502</v>
      </c>
      <c r="I418" s="1" t="s">
        <v>18509</v>
      </c>
      <c r="J418" s="1" t="s">
        <v>18505</v>
      </c>
      <c r="K418" s="1" t="s">
        <v>25</v>
      </c>
      <c r="N418" s="1" t="s">
        <v>21</v>
      </c>
      <c r="O418" s="1" t="s">
        <v>18504</v>
      </c>
    </row>
    <row r="419" spans="1:15" x14ac:dyDescent="0.2">
      <c r="A419" s="1" t="s">
        <v>7482</v>
      </c>
      <c r="B419" s="1" t="str">
        <f>"SRR1946908"</f>
        <v>SRR1946908</v>
      </c>
      <c r="C419" t="s">
        <v>5485</v>
      </c>
      <c r="D419">
        <v>30333126</v>
      </c>
      <c r="E419" s="1" t="s">
        <v>26</v>
      </c>
      <c r="F419" s="1" t="s">
        <v>26</v>
      </c>
      <c r="G419" s="1" t="s">
        <v>25</v>
      </c>
      <c r="H419" s="1" t="s">
        <v>18502</v>
      </c>
      <c r="I419" s="1" t="s">
        <v>18508</v>
      </c>
      <c r="J419" s="1" t="s">
        <v>18506</v>
      </c>
      <c r="K419" s="1" t="s">
        <v>18504</v>
      </c>
      <c r="N419" s="1" t="s">
        <v>19</v>
      </c>
      <c r="O419" s="1" t="s">
        <v>18507</v>
      </c>
    </row>
    <row r="420" spans="1:15" x14ac:dyDescent="0.2">
      <c r="A420" s="1" t="s">
        <v>7483</v>
      </c>
      <c r="B420" s="1" t="str">
        <f>"SRR1946915"</f>
        <v>SRR1946915</v>
      </c>
      <c r="C420" t="s">
        <v>5486</v>
      </c>
      <c r="D420">
        <v>30333126</v>
      </c>
      <c r="E420" s="1" t="s">
        <v>26</v>
      </c>
      <c r="F420" s="1" t="s">
        <v>26</v>
      </c>
      <c r="G420" s="1" t="s">
        <v>25</v>
      </c>
      <c r="H420" s="1" t="s">
        <v>18502</v>
      </c>
      <c r="I420" s="1" t="s">
        <v>18508</v>
      </c>
      <c r="J420" s="1" t="s">
        <v>18505</v>
      </c>
      <c r="K420" s="1" t="s">
        <v>18504</v>
      </c>
      <c r="N420" s="1" t="s">
        <v>21</v>
      </c>
      <c r="O420" s="1" t="s">
        <v>18507</v>
      </c>
    </row>
    <row r="421" spans="1:15" x14ac:dyDescent="0.2">
      <c r="A421" s="1" t="s">
        <v>7484</v>
      </c>
      <c r="B421" s="1" t="str">
        <f>"SRR1946917"</f>
        <v>SRR1946917</v>
      </c>
      <c r="C421" t="s">
        <v>5487</v>
      </c>
      <c r="D421">
        <v>30333126</v>
      </c>
      <c r="E421" s="1" t="s">
        <v>26</v>
      </c>
      <c r="F421" s="1" t="s">
        <v>26</v>
      </c>
      <c r="G421" s="1" t="s">
        <v>25</v>
      </c>
      <c r="H421" s="1" t="s">
        <v>18502</v>
      </c>
      <c r="I421" s="1" t="s">
        <v>54</v>
      </c>
      <c r="J421" s="1" t="s">
        <v>18506</v>
      </c>
      <c r="K421" s="1" t="s">
        <v>25</v>
      </c>
      <c r="N421" s="1" t="s">
        <v>21</v>
      </c>
      <c r="O421" s="1" t="s">
        <v>18507</v>
      </c>
    </row>
    <row r="422" spans="1:15" x14ac:dyDescent="0.2">
      <c r="A422" s="1" t="s">
        <v>7485</v>
      </c>
      <c r="B422" s="1" t="str">
        <f>"SRR1946933"</f>
        <v>SRR1946933</v>
      </c>
      <c r="C422" t="s">
        <v>5488</v>
      </c>
      <c r="D422">
        <v>30333126</v>
      </c>
      <c r="E422" s="1" t="s">
        <v>26</v>
      </c>
      <c r="F422" s="1" t="s">
        <v>26</v>
      </c>
      <c r="G422" s="1" t="s">
        <v>25</v>
      </c>
      <c r="H422" s="1" t="s">
        <v>18506</v>
      </c>
      <c r="I422" s="1" t="s">
        <v>18508</v>
      </c>
      <c r="J422" s="1" t="s">
        <v>18505</v>
      </c>
      <c r="K422" s="1" t="s">
        <v>18507</v>
      </c>
      <c r="M422" s="1" t="s">
        <v>18508</v>
      </c>
      <c r="N422" s="1" t="s">
        <v>21</v>
      </c>
      <c r="O422" s="1" t="s">
        <v>18507</v>
      </c>
    </row>
    <row r="423" spans="1:15" x14ac:dyDescent="0.2">
      <c r="A423" s="1" t="s">
        <v>7486</v>
      </c>
      <c r="B423" s="1" t="str">
        <f>"SRR1946937"</f>
        <v>SRR1946937</v>
      </c>
      <c r="C423" t="s">
        <v>5489</v>
      </c>
      <c r="D423">
        <v>30333126</v>
      </c>
      <c r="E423" s="1" t="s">
        <v>26</v>
      </c>
      <c r="F423" s="1" t="s">
        <v>26</v>
      </c>
      <c r="G423" s="1" t="s">
        <v>25</v>
      </c>
      <c r="H423" s="1" t="s">
        <v>18506</v>
      </c>
      <c r="I423" s="1" t="s">
        <v>18511</v>
      </c>
      <c r="J423" s="1" t="s">
        <v>18505</v>
      </c>
      <c r="K423" s="1" t="s">
        <v>18504</v>
      </c>
      <c r="M423" s="1" t="s">
        <v>28</v>
      </c>
      <c r="N423" s="1" t="s">
        <v>21</v>
      </c>
      <c r="O423" s="1" t="s">
        <v>18507</v>
      </c>
    </row>
    <row r="424" spans="1:15" x14ac:dyDescent="0.2">
      <c r="A424" s="1" t="s">
        <v>7487</v>
      </c>
      <c r="B424" s="1" t="str">
        <f>"SRR1946938"</f>
        <v>SRR1946938</v>
      </c>
      <c r="C424" t="s">
        <v>5490</v>
      </c>
      <c r="D424">
        <v>30333126</v>
      </c>
      <c r="E424" s="1" t="s">
        <v>26</v>
      </c>
      <c r="F424" s="1" t="s">
        <v>26</v>
      </c>
      <c r="G424" s="1" t="s">
        <v>25</v>
      </c>
      <c r="H424" s="1" t="s">
        <v>18502</v>
      </c>
      <c r="I424" s="1" t="s">
        <v>54</v>
      </c>
      <c r="J424" s="1" t="s">
        <v>18506</v>
      </c>
      <c r="K424" s="1" t="s">
        <v>18507</v>
      </c>
      <c r="M424" s="1" t="s">
        <v>28</v>
      </c>
      <c r="N424" s="1" t="s">
        <v>21</v>
      </c>
      <c r="O424" s="1" t="s">
        <v>18507</v>
      </c>
    </row>
    <row r="425" spans="1:15" x14ac:dyDescent="0.2">
      <c r="A425" s="1" t="s">
        <v>7488</v>
      </c>
      <c r="B425" s="1" t="str">
        <f>"SRR1946947"</f>
        <v>SRR1946947</v>
      </c>
      <c r="C425" t="s">
        <v>5491</v>
      </c>
      <c r="D425">
        <v>30333126</v>
      </c>
      <c r="E425" s="1" t="s">
        <v>21</v>
      </c>
      <c r="F425" s="1" t="s">
        <v>21</v>
      </c>
      <c r="G425" s="1" t="s">
        <v>18510</v>
      </c>
      <c r="H425" s="1" t="s">
        <v>18502</v>
      </c>
      <c r="I425" s="1" t="s">
        <v>18508</v>
      </c>
      <c r="J425" s="1" t="s">
        <v>21</v>
      </c>
      <c r="K425" s="1" t="s">
        <v>18504</v>
      </c>
      <c r="N425" s="1" t="s">
        <v>19</v>
      </c>
      <c r="O425" s="1" t="s">
        <v>24</v>
      </c>
    </row>
    <row r="426" spans="1:15" x14ac:dyDescent="0.2">
      <c r="A426" s="1" t="s">
        <v>7489</v>
      </c>
      <c r="B426" s="1" t="str">
        <f>"SRR1946958"</f>
        <v>SRR1946958</v>
      </c>
      <c r="C426" t="s">
        <v>5492</v>
      </c>
      <c r="D426">
        <v>30333126</v>
      </c>
      <c r="E426" s="1" t="s">
        <v>26</v>
      </c>
      <c r="F426" s="1" t="s">
        <v>26</v>
      </c>
      <c r="G426" s="1" t="s">
        <v>25</v>
      </c>
      <c r="H426" s="1" t="s">
        <v>18506</v>
      </c>
      <c r="I426" s="1" t="s">
        <v>54</v>
      </c>
      <c r="J426" s="1" t="s">
        <v>18505</v>
      </c>
      <c r="K426" s="1" t="s">
        <v>25</v>
      </c>
      <c r="N426" s="1" t="s">
        <v>21</v>
      </c>
      <c r="O426" s="1" t="s">
        <v>18507</v>
      </c>
    </row>
    <row r="427" spans="1:15" x14ac:dyDescent="0.2">
      <c r="A427" s="1" t="s">
        <v>7490</v>
      </c>
      <c r="B427" s="1" t="str">
        <f>"SRR1946973"</f>
        <v>SRR1946973</v>
      </c>
      <c r="C427" t="s">
        <v>5493</v>
      </c>
      <c r="D427">
        <v>30333126</v>
      </c>
      <c r="E427" s="1" t="s">
        <v>26</v>
      </c>
      <c r="F427" s="1" t="s">
        <v>26</v>
      </c>
      <c r="G427" s="1" t="s">
        <v>25</v>
      </c>
      <c r="H427" s="1" t="s">
        <v>18502</v>
      </c>
      <c r="I427" s="1" t="s">
        <v>18508</v>
      </c>
      <c r="J427" s="1" t="s">
        <v>18505</v>
      </c>
      <c r="K427" s="1" t="s">
        <v>18504</v>
      </c>
      <c r="M427" s="1" t="s">
        <v>18508</v>
      </c>
      <c r="N427" s="1" t="s">
        <v>19</v>
      </c>
      <c r="O427" s="1" t="s">
        <v>18507</v>
      </c>
    </row>
    <row r="428" spans="1:15" x14ac:dyDescent="0.2">
      <c r="A428" s="1" t="s">
        <v>7491</v>
      </c>
      <c r="B428" s="1" t="str">
        <f>"SRR1946976"</f>
        <v>SRR1946976</v>
      </c>
      <c r="C428" t="s">
        <v>5494</v>
      </c>
      <c r="D428">
        <v>30333126</v>
      </c>
      <c r="E428" s="1" t="s">
        <v>26</v>
      </c>
      <c r="F428" s="1" t="s">
        <v>26</v>
      </c>
      <c r="G428" s="1" t="s">
        <v>25</v>
      </c>
      <c r="H428" s="1" t="s">
        <v>18502</v>
      </c>
      <c r="I428" s="1" t="s">
        <v>18508</v>
      </c>
      <c r="J428" s="1" t="s">
        <v>18506</v>
      </c>
      <c r="K428" s="1" t="s">
        <v>18504</v>
      </c>
      <c r="N428" s="1" t="s">
        <v>19</v>
      </c>
      <c r="O428" s="1" t="s">
        <v>18507</v>
      </c>
    </row>
    <row r="429" spans="1:15" x14ac:dyDescent="0.2">
      <c r="A429" s="1" t="s">
        <v>7492</v>
      </c>
      <c r="B429" s="1" t="str">
        <f>"SRR1946986"</f>
        <v>SRR1946986</v>
      </c>
      <c r="C429" t="s">
        <v>5495</v>
      </c>
      <c r="D429">
        <v>30333126</v>
      </c>
      <c r="E429" s="1" t="s">
        <v>26</v>
      </c>
      <c r="F429" s="1" t="s">
        <v>26</v>
      </c>
      <c r="G429" s="1" t="s">
        <v>25</v>
      </c>
      <c r="H429" s="1" t="s">
        <v>18506</v>
      </c>
      <c r="I429" s="1" t="s">
        <v>18508</v>
      </c>
      <c r="J429" s="1" t="s">
        <v>18506</v>
      </c>
      <c r="K429" s="1" t="s">
        <v>18504</v>
      </c>
      <c r="M429" s="1" t="s">
        <v>28</v>
      </c>
      <c r="N429" s="1" t="s">
        <v>21</v>
      </c>
      <c r="O429" s="1" t="s">
        <v>18507</v>
      </c>
    </row>
    <row r="430" spans="1:15" x14ac:dyDescent="0.2">
      <c r="A430" s="1" t="s">
        <v>7493</v>
      </c>
      <c r="B430" s="1" t="str">
        <f>"SRR1947037"</f>
        <v>SRR1947037</v>
      </c>
      <c r="C430" t="s">
        <v>5496</v>
      </c>
      <c r="D430">
        <v>30333126</v>
      </c>
      <c r="E430" s="1" t="s">
        <v>26</v>
      </c>
      <c r="F430" s="1" t="s">
        <v>26</v>
      </c>
      <c r="G430" s="1" t="s">
        <v>25</v>
      </c>
      <c r="H430" s="1" t="s">
        <v>18502</v>
      </c>
      <c r="I430" s="1" t="s">
        <v>18508</v>
      </c>
      <c r="J430" s="1" t="s">
        <v>18505</v>
      </c>
      <c r="K430" s="1" t="s">
        <v>18504</v>
      </c>
      <c r="N430" s="1" t="s">
        <v>19</v>
      </c>
      <c r="O430" s="1" t="s">
        <v>18507</v>
      </c>
    </row>
    <row r="431" spans="1:15" x14ac:dyDescent="0.2">
      <c r="A431" s="1" t="s">
        <v>7494</v>
      </c>
      <c r="B431" s="1" t="str">
        <f>"SRR1947038"</f>
        <v>SRR1947038</v>
      </c>
      <c r="C431" t="s">
        <v>5497</v>
      </c>
      <c r="D431">
        <v>30333126</v>
      </c>
      <c r="E431" s="1" t="s">
        <v>21</v>
      </c>
      <c r="F431" s="1" t="s">
        <v>21</v>
      </c>
      <c r="G431" s="1" t="s">
        <v>18508</v>
      </c>
      <c r="H431" s="1" t="s">
        <v>18502</v>
      </c>
      <c r="I431" s="1" t="s">
        <v>54</v>
      </c>
      <c r="J431" s="1" t="s">
        <v>21</v>
      </c>
      <c r="K431" s="1" t="s">
        <v>22</v>
      </c>
      <c r="M431" s="1" t="s">
        <v>28</v>
      </c>
      <c r="N431" s="1" t="s">
        <v>21</v>
      </c>
      <c r="O431" s="1" t="s">
        <v>24</v>
      </c>
    </row>
    <row r="432" spans="1:15" x14ac:dyDescent="0.2">
      <c r="A432" s="1" t="s">
        <v>7495</v>
      </c>
      <c r="B432" s="1" t="str">
        <f>"SRR1947041"</f>
        <v>SRR1947041</v>
      </c>
      <c r="C432" t="s">
        <v>5498</v>
      </c>
      <c r="D432">
        <v>30333126</v>
      </c>
      <c r="E432" s="1" t="s">
        <v>26</v>
      </c>
      <c r="F432" s="1" t="s">
        <v>26</v>
      </c>
      <c r="G432" s="1" t="s">
        <v>25</v>
      </c>
      <c r="H432" s="1" t="s">
        <v>18502</v>
      </c>
      <c r="I432" s="1" t="s">
        <v>54</v>
      </c>
      <c r="J432" s="1" t="s">
        <v>18506</v>
      </c>
      <c r="K432" s="1" t="s">
        <v>22</v>
      </c>
      <c r="M432" s="1" t="s">
        <v>28</v>
      </c>
      <c r="N432" s="1" t="s">
        <v>21</v>
      </c>
      <c r="O432" s="1" t="s">
        <v>18507</v>
      </c>
    </row>
    <row r="433" spans="1:15" x14ac:dyDescent="0.2">
      <c r="A433" s="1" t="s">
        <v>7496</v>
      </c>
      <c r="B433" s="1" t="str">
        <f>"SRR1951833"</f>
        <v>SRR1951833</v>
      </c>
      <c r="C433" t="s">
        <v>5499</v>
      </c>
      <c r="D433">
        <v>30333126</v>
      </c>
      <c r="E433" s="1" t="s">
        <v>21</v>
      </c>
      <c r="F433" s="1" t="s">
        <v>18510</v>
      </c>
      <c r="G433" s="1" t="s">
        <v>25</v>
      </c>
      <c r="H433" s="1" t="s">
        <v>18506</v>
      </c>
      <c r="I433" s="1" t="s">
        <v>54</v>
      </c>
      <c r="J433" s="1" t="s">
        <v>18505</v>
      </c>
      <c r="K433" s="1" t="s">
        <v>18504</v>
      </c>
      <c r="N433" s="1" t="s">
        <v>19</v>
      </c>
      <c r="O433" s="1" t="s">
        <v>18507</v>
      </c>
    </row>
    <row r="434" spans="1:15" x14ac:dyDescent="0.2">
      <c r="A434" s="1" t="s">
        <v>7497</v>
      </c>
      <c r="B434" s="1" t="str">
        <f>"SRR1951854"</f>
        <v>SRR1951854</v>
      </c>
      <c r="C434" t="s">
        <v>5500</v>
      </c>
      <c r="D434">
        <v>30333126</v>
      </c>
      <c r="E434" s="1" t="s">
        <v>26</v>
      </c>
      <c r="F434" s="1" t="s">
        <v>26</v>
      </c>
      <c r="G434" s="1" t="s">
        <v>25</v>
      </c>
      <c r="H434" s="1" t="s">
        <v>18502</v>
      </c>
      <c r="I434" s="1" t="s">
        <v>18511</v>
      </c>
      <c r="J434" s="1" t="s">
        <v>18505</v>
      </c>
      <c r="K434" s="1" t="s">
        <v>18504</v>
      </c>
      <c r="N434" s="1" t="s">
        <v>19</v>
      </c>
      <c r="O434" s="1" t="s">
        <v>18507</v>
      </c>
    </row>
    <row r="435" spans="1:15" x14ac:dyDescent="0.2">
      <c r="A435" s="1" t="s">
        <v>7498</v>
      </c>
      <c r="B435" s="1" t="str">
        <f>"SRR1951856"</f>
        <v>SRR1951856</v>
      </c>
      <c r="C435" t="s">
        <v>5501</v>
      </c>
      <c r="D435">
        <v>30333126</v>
      </c>
      <c r="E435" s="1" t="s">
        <v>21</v>
      </c>
      <c r="F435" s="1" t="s">
        <v>18510</v>
      </c>
      <c r="G435" s="1" t="s">
        <v>25</v>
      </c>
      <c r="H435" s="1" t="s">
        <v>18506</v>
      </c>
      <c r="I435" s="1" t="s">
        <v>18508</v>
      </c>
      <c r="J435" s="1" t="s">
        <v>18505</v>
      </c>
      <c r="K435" s="1" t="s">
        <v>18504</v>
      </c>
      <c r="M435" s="1" t="s">
        <v>18508</v>
      </c>
      <c r="N435" s="1" t="s">
        <v>21</v>
      </c>
      <c r="O435" s="1" t="s">
        <v>18507</v>
      </c>
    </row>
    <row r="436" spans="1:15" x14ac:dyDescent="0.2">
      <c r="A436" s="1" t="s">
        <v>7499</v>
      </c>
      <c r="B436" s="1" t="str">
        <f>"SRR1951867"</f>
        <v>SRR1951867</v>
      </c>
      <c r="C436" t="s">
        <v>5502</v>
      </c>
      <c r="D436">
        <v>30333126</v>
      </c>
      <c r="E436" s="1" t="s">
        <v>26</v>
      </c>
      <c r="F436" s="1" t="s">
        <v>26</v>
      </c>
      <c r="G436" s="1" t="s">
        <v>25</v>
      </c>
      <c r="H436" s="1" t="s">
        <v>18502</v>
      </c>
      <c r="I436" s="1" t="s">
        <v>18508</v>
      </c>
      <c r="J436" s="1" t="s">
        <v>18505</v>
      </c>
      <c r="K436" s="1" t="s">
        <v>18504</v>
      </c>
      <c r="N436" s="1" t="s">
        <v>19</v>
      </c>
      <c r="O436" s="1" t="s">
        <v>18504</v>
      </c>
    </row>
    <row r="437" spans="1:15" x14ac:dyDescent="0.2">
      <c r="A437" s="1" t="s">
        <v>7500</v>
      </c>
      <c r="B437" s="1" t="str">
        <f>"SRR1951868"</f>
        <v>SRR1951868</v>
      </c>
      <c r="C437" t="s">
        <v>5503</v>
      </c>
      <c r="D437">
        <v>30333126</v>
      </c>
      <c r="E437" s="1" t="s">
        <v>26</v>
      </c>
      <c r="F437" s="1" t="s">
        <v>26</v>
      </c>
      <c r="G437" s="1" t="s">
        <v>25</v>
      </c>
      <c r="H437" s="1" t="s">
        <v>18502</v>
      </c>
      <c r="I437" s="1" t="s">
        <v>54</v>
      </c>
      <c r="J437" s="1" t="s">
        <v>18506</v>
      </c>
      <c r="K437" s="1" t="s">
        <v>18504</v>
      </c>
      <c r="N437" s="1" t="s">
        <v>21</v>
      </c>
      <c r="O437" s="1" t="s">
        <v>18505</v>
      </c>
    </row>
    <row r="438" spans="1:15" x14ac:dyDescent="0.2">
      <c r="A438" s="1" t="s">
        <v>7501</v>
      </c>
      <c r="B438" s="1" t="str">
        <f>"SRR1951870"</f>
        <v>SRR1951870</v>
      </c>
      <c r="C438" t="s">
        <v>5504</v>
      </c>
      <c r="D438">
        <v>30333126</v>
      </c>
      <c r="E438" s="1" t="s">
        <v>26</v>
      </c>
      <c r="F438" s="1" t="s">
        <v>26</v>
      </c>
      <c r="G438" s="1" t="s">
        <v>25</v>
      </c>
      <c r="H438" s="1" t="s">
        <v>18502</v>
      </c>
      <c r="I438" s="1" t="s">
        <v>18508</v>
      </c>
      <c r="J438" s="1" t="s">
        <v>18505</v>
      </c>
      <c r="K438" s="1" t="s">
        <v>18504</v>
      </c>
      <c r="N438" s="1" t="s">
        <v>19</v>
      </c>
      <c r="O438" s="1" t="s">
        <v>18507</v>
      </c>
    </row>
    <row r="439" spans="1:15" x14ac:dyDescent="0.2">
      <c r="A439" s="1" t="s">
        <v>7502</v>
      </c>
      <c r="B439" s="1" t="str">
        <f>"SRR1951873"</f>
        <v>SRR1951873</v>
      </c>
      <c r="C439" t="s">
        <v>5505</v>
      </c>
      <c r="D439">
        <v>30333126</v>
      </c>
      <c r="E439" s="1" t="s">
        <v>26</v>
      </c>
      <c r="F439" s="1" t="s">
        <v>26</v>
      </c>
      <c r="G439" s="1" t="s">
        <v>25</v>
      </c>
      <c r="H439" s="1" t="s">
        <v>18506</v>
      </c>
      <c r="I439" s="1" t="s">
        <v>54</v>
      </c>
      <c r="J439" s="1" t="s">
        <v>18505</v>
      </c>
      <c r="K439" s="1" t="s">
        <v>22</v>
      </c>
      <c r="M439" s="1" t="s">
        <v>28</v>
      </c>
      <c r="N439" s="1" t="s">
        <v>21</v>
      </c>
      <c r="O439" s="1" t="s">
        <v>18507</v>
      </c>
    </row>
    <row r="440" spans="1:15" x14ac:dyDescent="0.2">
      <c r="A440" s="1" t="s">
        <v>7503</v>
      </c>
      <c r="B440" s="1" t="str">
        <f>"SRR1951877"</f>
        <v>SRR1951877</v>
      </c>
      <c r="C440" t="s">
        <v>5506</v>
      </c>
      <c r="D440">
        <v>30333126</v>
      </c>
      <c r="E440" s="1" t="s">
        <v>21</v>
      </c>
      <c r="F440" s="1" t="s">
        <v>21</v>
      </c>
      <c r="G440" s="1" t="s">
        <v>28</v>
      </c>
      <c r="H440" s="1" t="s">
        <v>21</v>
      </c>
      <c r="I440" s="1" t="s">
        <v>54</v>
      </c>
      <c r="J440" s="1" t="s">
        <v>21</v>
      </c>
      <c r="K440" s="1" t="s">
        <v>22</v>
      </c>
      <c r="M440" s="1" t="s">
        <v>28</v>
      </c>
      <c r="N440" s="1" t="s">
        <v>21</v>
      </c>
      <c r="O440" s="1" t="s">
        <v>24</v>
      </c>
    </row>
    <row r="441" spans="1:15" x14ac:dyDescent="0.2">
      <c r="A441" s="1" t="s">
        <v>7504</v>
      </c>
      <c r="B441" s="1" t="str">
        <f>"SRR1973648"</f>
        <v>SRR1973648</v>
      </c>
      <c r="C441" t="s">
        <v>5507</v>
      </c>
      <c r="D441">
        <v>30333126</v>
      </c>
      <c r="E441" s="1" t="s">
        <v>26</v>
      </c>
      <c r="F441" s="1" t="s">
        <v>26</v>
      </c>
      <c r="G441" s="1" t="s">
        <v>25</v>
      </c>
      <c r="H441" s="1" t="s">
        <v>18510</v>
      </c>
      <c r="I441" s="1" t="s">
        <v>18508</v>
      </c>
      <c r="J441" s="1" t="s">
        <v>18502</v>
      </c>
      <c r="K441" s="1" t="s">
        <v>18507</v>
      </c>
      <c r="N441" s="1" t="s">
        <v>19</v>
      </c>
      <c r="O441" s="1" t="s">
        <v>18507</v>
      </c>
    </row>
    <row r="442" spans="1:15" x14ac:dyDescent="0.2">
      <c r="A442" s="1" t="s">
        <v>7505</v>
      </c>
      <c r="B442" s="1" t="str">
        <f>"SRR1973696"</f>
        <v>SRR1973696</v>
      </c>
      <c r="C442" t="s">
        <v>5508</v>
      </c>
      <c r="D442">
        <v>30333126</v>
      </c>
      <c r="E442" s="1" t="s">
        <v>18505</v>
      </c>
      <c r="F442" s="1" t="s">
        <v>18505</v>
      </c>
      <c r="G442" s="1" t="s">
        <v>25</v>
      </c>
      <c r="H442" s="1" t="s">
        <v>18502</v>
      </c>
      <c r="I442" s="1" t="s">
        <v>18508</v>
      </c>
      <c r="J442" s="1" t="s">
        <v>18506</v>
      </c>
      <c r="K442" s="1" t="s">
        <v>18504</v>
      </c>
      <c r="N442" s="1" t="s">
        <v>19</v>
      </c>
      <c r="O442" s="1" t="s">
        <v>18507</v>
      </c>
    </row>
    <row r="443" spans="1:15" x14ac:dyDescent="0.2">
      <c r="A443" s="1" t="s">
        <v>7506</v>
      </c>
      <c r="B443" s="1" t="str">
        <f>"SRR1973720"</f>
        <v>SRR1973720</v>
      </c>
      <c r="C443" t="s">
        <v>5509</v>
      </c>
      <c r="D443">
        <v>30333126</v>
      </c>
      <c r="E443" s="1" t="s">
        <v>21</v>
      </c>
      <c r="F443" s="1" t="s">
        <v>18502</v>
      </c>
      <c r="G443" s="1" t="s">
        <v>25</v>
      </c>
      <c r="H443" s="1" t="s">
        <v>18506</v>
      </c>
      <c r="I443" s="1" t="s">
        <v>54</v>
      </c>
      <c r="J443" s="1" t="s">
        <v>18505</v>
      </c>
      <c r="K443" s="1" t="s">
        <v>18510</v>
      </c>
      <c r="M443" s="1" t="s">
        <v>18508</v>
      </c>
      <c r="N443" s="1" t="s">
        <v>21</v>
      </c>
      <c r="O443" s="1" t="s">
        <v>18507</v>
      </c>
    </row>
    <row r="444" spans="1:15" x14ac:dyDescent="0.2">
      <c r="A444" s="1" t="s">
        <v>7507</v>
      </c>
      <c r="B444" s="1" t="str">
        <f>"SRR1973885"</f>
        <v>SRR1973885</v>
      </c>
      <c r="C444" t="s">
        <v>5510</v>
      </c>
      <c r="D444">
        <v>30333126</v>
      </c>
      <c r="E444" s="1" t="s">
        <v>21</v>
      </c>
      <c r="F444" s="1" t="s">
        <v>21</v>
      </c>
      <c r="G444" s="1" t="s">
        <v>18510</v>
      </c>
      <c r="H444" s="1" t="s">
        <v>18502</v>
      </c>
      <c r="I444" s="1" t="s">
        <v>18509</v>
      </c>
      <c r="J444" s="1" t="s">
        <v>21</v>
      </c>
      <c r="K444" s="1" t="s">
        <v>18504</v>
      </c>
      <c r="N444" s="1" t="s">
        <v>19</v>
      </c>
      <c r="O444" s="1" t="s">
        <v>24</v>
      </c>
    </row>
    <row r="445" spans="1:15" x14ac:dyDescent="0.2">
      <c r="A445" s="1" t="s">
        <v>7508</v>
      </c>
      <c r="B445" s="1" t="str">
        <f>"SRR1973886"</f>
        <v>SRR1973886</v>
      </c>
      <c r="C445" t="s">
        <v>5511</v>
      </c>
      <c r="D445">
        <v>30333126</v>
      </c>
      <c r="E445" s="1" t="s">
        <v>21</v>
      </c>
      <c r="F445" s="1" t="s">
        <v>21</v>
      </c>
      <c r="G445" s="1" t="s">
        <v>18502</v>
      </c>
      <c r="H445" s="1" t="s">
        <v>18506</v>
      </c>
      <c r="I445" s="1" t="s">
        <v>18508</v>
      </c>
      <c r="J445" s="1" t="s">
        <v>18509</v>
      </c>
      <c r="K445" s="1" t="s">
        <v>25</v>
      </c>
      <c r="N445" s="1" t="s">
        <v>19</v>
      </c>
      <c r="O445" s="1" t="s">
        <v>24</v>
      </c>
    </row>
    <row r="446" spans="1:15" x14ac:dyDescent="0.2">
      <c r="A446" s="1" t="s">
        <v>7509</v>
      </c>
      <c r="B446" s="1" t="str">
        <f>"SRR1980610"</f>
        <v>SRR1980610</v>
      </c>
      <c r="C446" t="s">
        <v>5512</v>
      </c>
      <c r="D446">
        <v>30333126</v>
      </c>
      <c r="E446" s="1" t="s">
        <v>21</v>
      </c>
      <c r="F446" s="1" t="s">
        <v>18510</v>
      </c>
      <c r="G446" s="1" t="s">
        <v>25</v>
      </c>
      <c r="H446" s="1" t="s">
        <v>18502</v>
      </c>
      <c r="I446" s="1" t="s">
        <v>18508</v>
      </c>
      <c r="J446" s="1" t="s">
        <v>18506</v>
      </c>
      <c r="K446" s="1" t="s">
        <v>22</v>
      </c>
      <c r="N446" s="1" t="s">
        <v>19</v>
      </c>
      <c r="O446" s="1" t="s">
        <v>18507</v>
      </c>
    </row>
    <row r="447" spans="1:15" x14ac:dyDescent="0.2">
      <c r="A447" s="1" t="s">
        <v>7510</v>
      </c>
      <c r="B447" s="1" t="str">
        <f>"SRR1980619"</f>
        <v>SRR1980619</v>
      </c>
      <c r="C447" t="s">
        <v>5513</v>
      </c>
      <c r="D447">
        <v>30333126</v>
      </c>
      <c r="E447" s="1" t="s">
        <v>26</v>
      </c>
      <c r="F447" s="1" t="s">
        <v>26</v>
      </c>
      <c r="G447" s="1" t="s">
        <v>25</v>
      </c>
      <c r="H447" s="1" t="s">
        <v>18502</v>
      </c>
      <c r="I447" s="1" t="s">
        <v>18511</v>
      </c>
      <c r="J447" s="1" t="s">
        <v>18506</v>
      </c>
      <c r="K447" s="1" t="s">
        <v>18504</v>
      </c>
      <c r="N447" s="1" t="s">
        <v>21</v>
      </c>
      <c r="O447" s="1" t="s">
        <v>18507</v>
      </c>
    </row>
    <row r="448" spans="1:15" x14ac:dyDescent="0.2">
      <c r="A448" s="1" t="s">
        <v>7511</v>
      </c>
      <c r="B448" s="1" t="str">
        <f>"SRR1980731"</f>
        <v>SRR1980731</v>
      </c>
      <c r="C448" t="s">
        <v>5514</v>
      </c>
      <c r="D448">
        <v>30333126</v>
      </c>
      <c r="E448" s="1" t="s">
        <v>26</v>
      </c>
      <c r="F448" s="1" t="s">
        <v>26</v>
      </c>
      <c r="G448" s="1" t="s">
        <v>25</v>
      </c>
      <c r="H448" s="1" t="s">
        <v>18502</v>
      </c>
      <c r="I448" s="1" t="s">
        <v>18508</v>
      </c>
      <c r="J448" s="1" t="s">
        <v>18506</v>
      </c>
      <c r="K448" s="1" t="s">
        <v>18507</v>
      </c>
      <c r="N448" s="1" t="s">
        <v>19</v>
      </c>
      <c r="O448" s="1" t="s">
        <v>18507</v>
      </c>
    </row>
    <row r="449" spans="1:15" x14ac:dyDescent="0.2">
      <c r="A449" s="1" t="s">
        <v>7512</v>
      </c>
      <c r="B449" s="1" t="str">
        <f>"SRR1980732"</f>
        <v>SRR1980732</v>
      </c>
      <c r="C449" t="s">
        <v>5515</v>
      </c>
      <c r="D449">
        <v>30333126</v>
      </c>
      <c r="E449" s="1" t="s">
        <v>26</v>
      </c>
      <c r="F449" s="1" t="s">
        <v>26</v>
      </c>
      <c r="G449" s="1" t="s">
        <v>25</v>
      </c>
      <c r="H449" s="1" t="s">
        <v>18506</v>
      </c>
      <c r="I449" s="1" t="s">
        <v>54</v>
      </c>
      <c r="J449" s="1" t="s">
        <v>18505</v>
      </c>
      <c r="K449" s="1" t="s">
        <v>22</v>
      </c>
      <c r="M449" s="1" t="s">
        <v>18508</v>
      </c>
      <c r="N449" s="1" t="s">
        <v>21</v>
      </c>
      <c r="O449" s="1" t="s">
        <v>18507</v>
      </c>
    </row>
    <row r="450" spans="1:15" x14ac:dyDescent="0.2">
      <c r="A450" s="1" t="s">
        <v>7513</v>
      </c>
      <c r="B450" s="1" t="str">
        <f>"SRR1980733"</f>
        <v>SRR1980733</v>
      </c>
      <c r="C450" t="s">
        <v>5516</v>
      </c>
      <c r="D450">
        <v>30333126</v>
      </c>
      <c r="E450" s="1" t="s">
        <v>26</v>
      </c>
      <c r="F450" s="1" t="s">
        <v>26</v>
      </c>
      <c r="G450" s="1" t="s">
        <v>25</v>
      </c>
      <c r="H450" s="1" t="s">
        <v>18502</v>
      </c>
      <c r="I450" s="1" t="s">
        <v>32</v>
      </c>
      <c r="J450" s="1" t="s">
        <v>18505</v>
      </c>
      <c r="K450" s="1" t="s">
        <v>18504</v>
      </c>
      <c r="N450" s="1" t="s">
        <v>19</v>
      </c>
      <c r="O450" s="1" t="s">
        <v>18507</v>
      </c>
    </row>
    <row r="451" spans="1:15" x14ac:dyDescent="0.2">
      <c r="A451" s="1" t="s">
        <v>7514</v>
      </c>
      <c r="B451" s="1" t="str">
        <f>"SRR1980737"</f>
        <v>SRR1980737</v>
      </c>
      <c r="C451" t="s">
        <v>5517</v>
      </c>
      <c r="D451">
        <v>30333126</v>
      </c>
      <c r="E451" s="1" t="s">
        <v>26</v>
      </c>
      <c r="F451" s="1" t="s">
        <v>26</v>
      </c>
      <c r="G451" s="1" t="s">
        <v>25</v>
      </c>
      <c r="H451" s="1" t="s">
        <v>18502</v>
      </c>
      <c r="I451" s="1" t="s">
        <v>18508</v>
      </c>
      <c r="J451" s="1" t="s">
        <v>18506</v>
      </c>
      <c r="K451" s="1" t="s">
        <v>18504</v>
      </c>
      <c r="N451" s="1" t="s">
        <v>19</v>
      </c>
      <c r="O451" s="1" t="s">
        <v>18507</v>
      </c>
    </row>
    <row r="452" spans="1:15" x14ac:dyDescent="0.2">
      <c r="A452" s="1" t="s">
        <v>7515</v>
      </c>
      <c r="B452" s="1" t="str">
        <f>"SRR1982132"</f>
        <v>SRR1982132</v>
      </c>
      <c r="C452" t="s">
        <v>5518</v>
      </c>
      <c r="D452">
        <v>30333126</v>
      </c>
      <c r="E452" s="1" t="s">
        <v>21</v>
      </c>
      <c r="F452" s="1" t="s">
        <v>21</v>
      </c>
      <c r="G452" s="1" t="s">
        <v>18509</v>
      </c>
      <c r="H452" s="1" t="s">
        <v>18502</v>
      </c>
      <c r="I452" s="1" t="s">
        <v>54</v>
      </c>
      <c r="J452" s="1" t="s">
        <v>21</v>
      </c>
      <c r="K452" s="1" t="s">
        <v>18504</v>
      </c>
      <c r="M452" s="1" t="s">
        <v>28</v>
      </c>
      <c r="N452" s="1" t="s">
        <v>21</v>
      </c>
      <c r="O452" s="1" t="s">
        <v>24</v>
      </c>
    </row>
    <row r="453" spans="1:15" x14ac:dyDescent="0.2">
      <c r="A453" s="1" t="s">
        <v>7516</v>
      </c>
      <c r="B453" s="1" t="str">
        <f>"SRR1982138"</f>
        <v>SRR1982138</v>
      </c>
      <c r="C453" t="s">
        <v>5519</v>
      </c>
      <c r="D453">
        <v>30333126</v>
      </c>
      <c r="E453" s="1" t="s">
        <v>26</v>
      </c>
      <c r="F453" s="1" t="s">
        <v>26</v>
      </c>
      <c r="G453" s="1" t="s">
        <v>25</v>
      </c>
      <c r="H453" s="1" t="s">
        <v>18502</v>
      </c>
      <c r="I453" s="1" t="s">
        <v>18509</v>
      </c>
      <c r="J453" s="1" t="s">
        <v>18506</v>
      </c>
      <c r="K453" s="1" t="s">
        <v>25</v>
      </c>
      <c r="N453" s="1" t="s">
        <v>19</v>
      </c>
      <c r="O453" s="1" t="s">
        <v>18507</v>
      </c>
    </row>
    <row r="454" spans="1:15" x14ac:dyDescent="0.2">
      <c r="A454" s="1" t="s">
        <v>7517</v>
      </c>
      <c r="B454" s="1" t="str">
        <f>"SRR1982151"</f>
        <v>SRR1982151</v>
      </c>
      <c r="C454" t="s">
        <v>5520</v>
      </c>
      <c r="D454">
        <v>30333126</v>
      </c>
      <c r="E454" s="1" t="s">
        <v>26</v>
      </c>
      <c r="F454" s="1" t="s">
        <v>26</v>
      </c>
      <c r="G454" s="1" t="s">
        <v>25</v>
      </c>
      <c r="H454" s="1" t="s">
        <v>18502</v>
      </c>
      <c r="I454" s="1" t="s">
        <v>18509</v>
      </c>
      <c r="J454" s="1" t="s">
        <v>18505</v>
      </c>
      <c r="K454" s="1" t="s">
        <v>25</v>
      </c>
      <c r="N454" s="1" t="s">
        <v>19</v>
      </c>
      <c r="O454" s="1" t="s">
        <v>18507</v>
      </c>
    </row>
    <row r="455" spans="1:15" x14ac:dyDescent="0.2">
      <c r="A455" s="1" t="s">
        <v>7518</v>
      </c>
      <c r="B455" s="1" t="str">
        <f>"SRR1982207"</f>
        <v>SRR1982207</v>
      </c>
      <c r="C455" t="s">
        <v>5521</v>
      </c>
      <c r="D455">
        <v>30333126</v>
      </c>
      <c r="E455" s="1" t="s">
        <v>21</v>
      </c>
      <c r="F455" s="1" t="s">
        <v>18502</v>
      </c>
      <c r="G455" s="1" t="s">
        <v>25</v>
      </c>
      <c r="H455" s="1" t="s">
        <v>18502</v>
      </c>
      <c r="I455" s="1" t="s">
        <v>18509</v>
      </c>
      <c r="J455" s="1" t="s">
        <v>18506</v>
      </c>
      <c r="K455" s="1" t="s">
        <v>22</v>
      </c>
      <c r="M455" s="1" t="s">
        <v>28</v>
      </c>
      <c r="N455" s="1" t="s">
        <v>21</v>
      </c>
      <c r="O455" s="1" t="s">
        <v>18505</v>
      </c>
    </row>
    <row r="456" spans="1:15" x14ac:dyDescent="0.2">
      <c r="A456" s="1" t="s">
        <v>7519</v>
      </c>
      <c r="B456" s="1" t="str">
        <f>"SRR1982211"</f>
        <v>SRR1982211</v>
      </c>
      <c r="C456" t="s">
        <v>5522</v>
      </c>
      <c r="D456">
        <v>30333126</v>
      </c>
      <c r="E456" s="1" t="s">
        <v>26</v>
      </c>
      <c r="F456" s="1" t="s">
        <v>26</v>
      </c>
      <c r="G456" s="1" t="s">
        <v>25</v>
      </c>
      <c r="H456" s="1" t="s">
        <v>18502</v>
      </c>
      <c r="I456" s="1" t="s">
        <v>54</v>
      </c>
      <c r="J456" s="1" t="s">
        <v>18505</v>
      </c>
      <c r="K456" s="1" t="s">
        <v>22</v>
      </c>
      <c r="M456" s="1" t="s">
        <v>28</v>
      </c>
      <c r="N456" s="1" t="s">
        <v>19</v>
      </c>
      <c r="O456" s="1" t="s">
        <v>18507</v>
      </c>
    </row>
    <row r="457" spans="1:15" x14ac:dyDescent="0.2">
      <c r="A457" s="1" t="s">
        <v>7520</v>
      </c>
      <c r="B457" s="1" t="str">
        <f>"SRR1982219"</f>
        <v>SRR1982219</v>
      </c>
      <c r="C457" t="s">
        <v>5523</v>
      </c>
      <c r="D457">
        <v>30333126</v>
      </c>
      <c r="E457" s="1" t="s">
        <v>18505</v>
      </c>
      <c r="F457" s="1" t="s">
        <v>26</v>
      </c>
      <c r="G457" s="1" t="s">
        <v>25</v>
      </c>
      <c r="H457" s="1" t="s">
        <v>18502</v>
      </c>
      <c r="I457" s="1" t="s">
        <v>54</v>
      </c>
      <c r="J457" s="1" t="s">
        <v>18506</v>
      </c>
      <c r="K457" s="1" t="s">
        <v>22</v>
      </c>
      <c r="M457" s="1" t="s">
        <v>28</v>
      </c>
      <c r="N457" s="1" t="s">
        <v>19</v>
      </c>
      <c r="O457" s="1" t="s">
        <v>18507</v>
      </c>
    </row>
    <row r="458" spans="1:15" x14ac:dyDescent="0.2">
      <c r="A458" s="1" t="s">
        <v>7521</v>
      </c>
      <c r="B458" s="1" t="str">
        <f>"SRR1982220"</f>
        <v>SRR1982220</v>
      </c>
      <c r="C458" t="s">
        <v>5524</v>
      </c>
      <c r="D458">
        <v>30333126</v>
      </c>
      <c r="E458" s="1" t="s">
        <v>26</v>
      </c>
      <c r="F458" s="1" t="s">
        <v>26</v>
      </c>
      <c r="G458" s="1" t="s">
        <v>25</v>
      </c>
      <c r="H458" s="1" t="s">
        <v>18502</v>
      </c>
      <c r="I458" s="1" t="s">
        <v>18508</v>
      </c>
      <c r="J458" s="1" t="s">
        <v>18506</v>
      </c>
      <c r="K458" s="1" t="s">
        <v>18504</v>
      </c>
      <c r="N458" s="1" t="s">
        <v>19</v>
      </c>
      <c r="O458" s="1" t="s">
        <v>18507</v>
      </c>
    </row>
    <row r="459" spans="1:15" x14ac:dyDescent="0.2">
      <c r="A459" s="1" t="s">
        <v>7522</v>
      </c>
      <c r="B459" s="1" t="str">
        <f>"SRR1998976"</f>
        <v>SRR1998976</v>
      </c>
      <c r="C459" t="s">
        <v>5525</v>
      </c>
      <c r="D459">
        <v>30333126</v>
      </c>
      <c r="E459" s="1" t="s">
        <v>26</v>
      </c>
      <c r="F459" s="1" t="s">
        <v>26</v>
      </c>
      <c r="G459" s="1" t="s">
        <v>25</v>
      </c>
      <c r="H459" s="1" t="s">
        <v>18506</v>
      </c>
      <c r="I459" s="1" t="s">
        <v>18509</v>
      </c>
      <c r="J459" s="1" t="s">
        <v>18505</v>
      </c>
      <c r="K459" s="1" t="s">
        <v>25</v>
      </c>
      <c r="M459" s="1" t="s">
        <v>18508</v>
      </c>
      <c r="N459" s="1" t="s">
        <v>18509</v>
      </c>
      <c r="O459" s="1" t="s">
        <v>18504</v>
      </c>
    </row>
    <row r="460" spans="1:15" x14ac:dyDescent="0.2">
      <c r="A460" s="1" t="s">
        <v>7523</v>
      </c>
      <c r="B460" s="1" t="str">
        <f>"SRR2002451"</f>
        <v>SRR2002451</v>
      </c>
      <c r="C460" t="s">
        <v>5526</v>
      </c>
      <c r="D460">
        <v>30333126</v>
      </c>
      <c r="E460" s="1" t="s">
        <v>26</v>
      </c>
      <c r="F460" s="1" t="s">
        <v>26</v>
      </c>
      <c r="G460" s="1" t="s">
        <v>25</v>
      </c>
      <c r="H460" s="1" t="s">
        <v>18506</v>
      </c>
      <c r="I460" s="1" t="s">
        <v>54</v>
      </c>
      <c r="J460" s="1" t="s">
        <v>18505</v>
      </c>
      <c r="K460" s="1" t="s">
        <v>25</v>
      </c>
      <c r="M460" s="1" t="s">
        <v>28</v>
      </c>
      <c r="N460" s="1" t="s">
        <v>21</v>
      </c>
      <c r="O460" s="1" t="s">
        <v>18507</v>
      </c>
    </row>
    <row r="461" spans="1:15" x14ac:dyDescent="0.2">
      <c r="A461" s="1" t="s">
        <v>7524</v>
      </c>
      <c r="B461" s="1" t="str">
        <f>"SRR2002456"</f>
        <v>SRR2002456</v>
      </c>
      <c r="C461" t="s">
        <v>5527</v>
      </c>
      <c r="D461">
        <v>30333126</v>
      </c>
      <c r="E461" s="1" t="s">
        <v>26</v>
      </c>
      <c r="F461" s="1" t="s">
        <v>26</v>
      </c>
      <c r="G461" s="1" t="s">
        <v>25</v>
      </c>
      <c r="H461" s="1" t="s">
        <v>18502</v>
      </c>
      <c r="I461" s="1" t="s">
        <v>18508</v>
      </c>
      <c r="J461" s="1" t="s">
        <v>18505</v>
      </c>
      <c r="K461" s="1" t="s">
        <v>18504</v>
      </c>
      <c r="N461" s="1" t="s">
        <v>21</v>
      </c>
      <c r="O461" s="1" t="s">
        <v>18507</v>
      </c>
    </row>
    <row r="462" spans="1:15" x14ac:dyDescent="0.2">
      <c r="A462" s="1" t="s">
        <v>7525</v>
      </c>
      <c r="B462" s="1" t="str">
        <f>"SRR2002463"</f>
        <v>SRR2002463</v>
      </c>
      <c r="C462" t="s">
        <v>5528</v>
      </c>
      <c r="D462">
        <v>30333126</v>
      </c>
      <c r="E462" s="1" t="s">
        <v>21</v>
      </c>
      <c r="F462" s="1" t="s">
        <v>18510</v>
      </c>
      <c r="G462" s="1" t="s">
        <v>25</v>
      </c>
      <c r="H462" s="1" t="s">
        <v>18502</v>
      </c>
      <c r="I462" s="1" t="s">
        <v>54</v>
      </c>
      <c r="J462" s="1" t="s">
        <v>18505</v>
      </c>
      <c r="K462" s="1" t="s">
        <v>18510</v>
      </c>
      <c r="M462" s="1" t="s">
        <v>18508</v>
      </c>
      <c r="N462" s="1" t="s">
        <v>19</v>
      </c>
      <c r="O462" s="1" t="s">
        <v>18507</v>
      </c>
    </row>
    <row r="463" spans="1:15" x14ac:dyDescent="0.2">
      <c r="A463" s="1" t="s">
        <v>7526</v>
      </c>
      <c r="B463" s="1" t="str">
        <f>"SRR2002464"</f>
        <v>SRR2002464</v>
      </c>
      <c r="C463" t="s">
        <v>5529</v>
      </c>
      <c r="D463">
        <v>30333126</v>
      </c>
      <c r="E463" s="1" t="s">
        <v>26</v>
      </c>
      <c r="F463" s="1" t="s">
        <v>26</v>
      </c>
      <c r="G463" s="1" t="s">
        <v>25</v>
      </c>
      <c r="H463" s="1" t="s">
        <v>18502</v>
      </c>
      <c r="I463" s="1" t="s">
        <v>18508</v>
      </c>
      <c r="J463" s="1" t="s">
        <v>18506</v>
      </c>
      <c r="K463" s="1" t="s">
        <v>25</v>
      </c>
      <c r="N463" s="1" t="s">
        <v>19</v>
      </c>
      <c r="O463" s="1" t="s">
        <v>18507</v>
      </c>
    </row>
    <row r="464" spans="1:15" x14ac:dyDescent="0.2">
      <c r="A464" s="1" t="s">
        <v>7527</v>
      </c>
      <c r="B464" s="1" t="str">
        <f>"SRR2002468"</f>
        <v>SRR2002468</v>
      </c>
      <c r="C464" t="s">
        <v>5530</v>
      </c>
      <c r="D464">
        <v>30333126</v>
      </c>
      <c r="E464" s="1" t="s">
        <v>18505</v>
      </c>
      <c r="F464" s="1" t="s">
        <v>26</v>
      </c>
      <c r="G464" s="1" t="s">
        <v>25</v>
      </c>
      <c r="H464" s="1" t="s">
        <v>18502</v>
      </c>
      <c r="I464" s="1" t="s">
        <v>18508</v>
      </c>
      <c r="J464" s="1" t="s">
        <v>18502</v>
      </c>
      <c r="K464" s="1" t="s">
        <v>25</v>
      </c>
      <c r="N464" s="1" t="s">
        <v>19</v>
      </c>
      <c r="O464" s="1" t="s">
        <v>18507</v>
      </c>
    </row>
    <row r="465" spans="1:15" x14ac:dyDescent="0.2">
      <c r="A465" s="1" t="s">
        <v>7528</v>
      </c>
      <c r="B465" s="1" t="str">
        <f>"SRR2002470"</f>
        <v>SRR2002470</v>
      </c>
      <c r="C465" t="s">
        <v>5531</v>
      </c>
      <c r="D465">
        <v>30333126</v>
      </c>
      <c r="E465" s="1" t="s">
        <v>26</v>
      </c>
      <c r="F465" s="1" t="s">
        <v>26</v>
      </c>
      <c r="G465" s="1" t="s">
        <v>25</v>
      </c>
      <c r="H465" s="1" t="s">
        <v>18502</v>
      </c>
      <c r="I465" s="1" t="s">
        <v>54</v>
      </c>
      <c r="J465" s="1" t="s">
        <v>18506</v>
      </c>
      <c r="K465" s="1" t="s">
        <v>18504</v>
      </c>
      <c r="N465" s="1" t="s">
        <v>21</v>
      </c>
      <c r="O465" s="1" t="s">
        <v>18507</v>
      </c>
    </row>
    <row r="466" spans="1:15" x14ac:dyDescent="0.2">
      <c r="A466" s="1" t="s">
        <v>7529</v>
      </c>
      <c r="B466" s="1" t="str">
        <f>"SRR2002476"</f>
        <v>SRR2002476</v>
      </c>
      <c r="C466" t="s">
        <v>5532</v>
      </c>
      <c r="D466">
        <v>30333126</v>
      </c>
      <c r="E466" s="1" t="s">
        <v>26</v>
      </c>
      <c r="F466" s="1" t="s">
        <v>26</v>
      </c>
      <c r="G466" s="1" t="s">
        <v>25</v>
      </c>
      <c r="H466" s="1" t="s">
        <v>18502</v>
      </c>
      <c r="I466" s="1" t="s">
        <v>18508</v>
      </c>
      <c r="J466" s="1" t="s">
        <v>18505</v>
      </c>
      <c r="K466" s="1" t="s">
        <v>18504</v>
      </c>
      <c r="N466" s="1" t="s">
        <v>19</v>
      </c>
      <c r="O466" s="1" t="s">
        <v>18507</v>
      </c>
    </row>
    <row r="467" spans="1:15" x14ac:dyDescent="0.2">
      <c r="A467" s="1" t="s">
        <v>7530</v>
      </c>
      <c r="B467" s="1" t="str">
        <f>"SRR2002479"</f>
        <v>SRR2002479</v>
      </c>
      <c r="C467" t="s">
        <v>5533</v>
      </c>
      <c r="D467">
        <v>30333126</v>
      </c>
      <c r="E467" s="1" t="s">
        <v>26</v>
      </c>
      <c r="F467" s="1" t="s">
        <v>26</v>
      </c>
      <c r="G467" s="1" t="s">
        <v>25</v>
      </c>
      <c r="H467" s="1" t="s">
        <v>18502</v>
      </c>
      <c r="I467" s="1" t="s">
        <v>54</v>
      </c>
      <c r="J467" s="1" t="s">
        <v>18505</v>
      </c>
      <c r="K467" s="1" t="s">
        <v>22</v>
      </c>
      <c r="M467" s="1" t="s">
        <v>18508</v>
      </c>
      <c r="N467" s="1" t="s">
        <v>19</v>
      </c>
      <c r="O467" s="1" t="s">
        <v>18507</v>
      </c>
    </row>
    <row r="468" spans="1:15" x14ac:dyDescent="0.2">
      <c r="A468" s="1" t="s">
        <v>7531</v>
      </c>
      <c r="B468" s="1" t="str">
        <f>"SRR2002480"</f>
        <v>SRR2002480</v>
      </c>
      <c r="C468" t="s">
        <v>5534</v>
      </c>
      <c r="D468">
        <v>30333126</v>
      </c>
      <c r="E468" s="1" t="s">
        <v>26</v>
      </c>
      <c r="F468" s="1" t="s">
        <v>26</v>
      </c>
      <c r="G468" s="1" t="s">
        <v>25</v>
      </c>
      <c r="H468" s="1" t="s">
        <v>18502</v>
      </c>
      <c r="I468" s="1" t="s">
        <v>18508</v>
      </c>
      <c r="J468" s="1" t="s">
        <v>18505</v>
      </c>
      <c r="K468" s="1" t="s">
        <v>18504</v>
      </c>
      <c r="N468" s="1" t="s">
        <v>19</v>
      </c>
      <c r="O468" s="1" t="s">
        <v>18507</v>
      </c>
    </row>
    <row r="469" spans="1:15" x14ac:dyDescent="0.2">
      <c r="A469" s="1" t="s">
        <v>7532</v>
      </c>
      <c r="B469" s="1" t="str">
        <f>"SRR2002481"</f>
        <v>SRR2002481</v>
      </c>
      <c r="C469" t="s">
        <v>5535</v>
      </c>
      <c r="D469">
        <v>30333126</v>
      </c>
      <c r="E469" s="1" t="s">
        <v>26</v>
      </c>
      <c r="F469" s="1" t="s">
        <v>26</v>
      </c>
      <c r="G469" s="1" t="s">
        <v>25</v>
      </c>
      <c r="H469" s="1" t="s">
        <v>18502</v>
      </c>
      <c r="I469" s="1" t="s">
        <v>18508</v>
      </c>
      <c r="J469" s="1" t="s">
        <v>18505</v>
      </c>
      <c r="K469" s="1" t="s">
        <v>18505</v>
      </c>
      <c r="M469" s="1" t="s">
        <v>28</v>
      </c>
      <c r="N469" s="1" t="s">
        <v>19</v>
      </c>
      <c r="O469" s="1" t="s">
        <v>18504</v>
      </c>
    </row>
    <row r="470" spans="1:15" x14ac:dyDescent="0.2">
      <c r="A470" s="1" t="s">
        <v>7533</v>
      </c>
      <c r="B470" s="1" t="str">
        <f>"SRR2002485"</f>
        <v>SRR2002485</v>
      </c>
      <c r="C470" t="s">
        <v>5536</v>
      </c>
      <c r="D470">
        <v>30333126</v>
      </c>
      <c r="E470" s="1" t="s">
        <v>18505</v>
      </c>
      <c r="F470" s="1" t="s">
        <v>26</v>
      </c>
      <c r="G470" s="1" t="s">
        <v>25</v>
      </c>
      <c r="H470" s="1" t="s">
        <v>18502</v>
      </c>
      <c r="I470" s="1" t="s">
        <v>18508</v>
      </c>
      <c r="J470" s="1" t="s">
        <v>18505</v>
      </c>
      <c r="K470" s="1" t="s">
        <v>18504</v>
      </c>
      <c r="N470" s="1" t="s">
        <v>21</v>
      </c>
      <c r="O470" s="1" t="s">
        <v>18507</v>
      </c>
    </row>
    <row r="471" spans="1:15" x14ac:dyDescent="0.2">
      <c r="A471" s="1" t="s">
        <v>7534</v>
      </c>
      <c r="B471" s="1" t="str">
        <f>"SRR2002486"</f>
        <v>SRR2002486</v>
      </c>
      <c r="C471" t="s">
        <v>5537</v>
      </c>
      <c r="D471">
        <v>30333126</v>
      </c>
      <c r="E471" s="1" t="s">
        <v>26</v>
      </c>
      <c r="F471" s="1" t="s">
        <v>26</v>
      </c>
      <c r="G471" s="1" t="s">
        <v>25</v>
      </c>
      <c r="H471" s="1" t="s">
        <v>18502</v>
      </c>
      <c r="I471" s="1" t="s">
        <v>18508</v>
      </c>
      <c r="J471" s="1" t="s">
        <v>18505</v>
      </c>
      <c r="K471" s="1" t="s">
        <v>18504</v>
      </c>
      <c r="N471" s="1" t="s">
        <v>21</v>
      </c>
      <c r="O471" s="1" t="s">
        <v>18507</v>
      </c>
    </row>
    <row r="472" spans="1:15" x14ac:dyDescent="0.2">
      <c r="A472" s="1" t="s">
        <v>7535</v>
      </c>
      <c r="B472" s="1" t="str">
        <f>"SRR2002487"</f>
        <v>SRR2002487</v>
      </c>
      <c r="C472" t="s">
        <v>5538</v>
      </c>
      <c r="D472">
        <v>30333126</v>
      </c>
      <c r="E472" s="1" t="s">
        <v>26</v>
      </c>
      <c r="F472" s="1" t="s">
        <v>26</v>
      </c>
      <c r="G472" s="1" t="s">
        <v>25</v>
      </c>
      <c r="H472" s="1" t="s">
        <v>18502</v>
      </c>
      <c r="I472" s="1" t="s">
        <v>18508</v>
      </c>
      <c r="J472" s="1" t="s">
        <v>18505</v>
      </c>
      <c r="K472" s="1" t="s">
        <v>25</v>
      </c>
      <c r="N472" s="1" t="s">
        <v>19</v>
      </c>
      <c r="O472" s="1" t="s">
        <v>18507</v>
      </c>
    </row>
    <row r="473" spans="1:15" x14ac:dyDescent="0.2">
      <c r="A473" s="1" t="s">
        <v>7536</v>
      </c>
      <c r="B473" s="1" t="str">
        <f>"SRR2005891"</f>
        <v>SRR2005891</v>
      </c>
      <c r="C473" t="s">
        <v>5539</v>
      </c>
      <c r="D473">
        <v>30333126</v>
      </c>
      <c r="E473" s="1" t="s">
        <v>21</v>
      </c>
      <c r="F473" s="1" t="s">
        <v>21</v>
      </c>
      <c r="G473" s="1" t="s">
        <v>18510</v>
      </c>
      <c r="H473" s="1" t="s">
        <v>18502</v>
      </c>
      <c r="I473" s="1" t="s">
        <v>18508</v>
      </c>
      <c r="J473" s="1" t="s">
        <v>21</v>
      </c>
      <c r="K473" s="1" t="s">
        <v>18504</v>
      </c>
      <c r="N473" s="1" t="s">
        <v>19</v>
      </c>
      <c r="O473" s="1" t="s">
        <v>24</v>
      </c>
    </row>
    <row r="474" spans="1:15" x14ac:dyDescent="0.2">
      <c r="A474" s="1" t="s">
        <v>7537</v>
      </c>
      <c r="B474" s="1" t="str">
        <f>"SRR2015791"</f>
        <v>SRR2015791</v>
      </c>
      <c r="C474" t="s">
        <v>5540</v>
      </c>
      <c r="D474">
        <v>30333126</v>
      </c>
      <c r="E474" s="1" t="s">
        <v>26</v>
      </c>
      <c r="F474" s="1" t="s">
        <v>26</v>
      </c>
      <c r="G474" s="1" t="s">
        <v>25</v>
      </c>
      <c r="H474" s="1" t="s">
        <v>18502</v>
      </c>
      <c r="I474" s="1" t="s">
        <v>54</v>
      </c>
      <c r="J474" s="1" t="s">
        <v>18506</v>
      </c>
      <c r="K474" s="1" t="s">
        <v>22</v>
      </c>
      <c r="N474" s="1" t="s">
        <v>19</v>
      </c>
      <c r="O474" s="1" t="s">
        <v>18507</v>
      </c>
    </row>
    <row r="475" spans="1:15" x14ac:dyDescent="0.2">
      <c r="A475" s="1" t="s">
        <v>7538</v>
      </c>
      <c r="B475" s="1" t="str">
        <f>"SRR2015797"</f>
        <v>SRR2015797</v>
      </c>
      <c r="C475" t="s">
        <v>5541</v>
      </c>
      <c r="D475">
        <v>30333126</v>
      </c>
      <c r="E475" s="1" t="s">
        <v>21</v>
      </c>
      <c r="F475" s="1" t="s">
        <v>18510</v>
      </c>
      <c r="G475" s="1" t="s">
        <v>25</v>
      </c>
      <c r="H475" s="1" t="s">
        <v>18506</v>
      </c>
      <c r="I475" s="1" t="s">
        <v>32</v>
      </c>
      <c r="J475" s="1" t="s">
        <v>18505</v>
      </c>
      <c r="K475" s="1" t="s">
        <v>25</v>
      </c>
      <c r="N475" s="1" t="s">
        <v>21</v>
      </c>
      <c r="O475" s="1" t="s">
        <v>18507</v>
      </c>
    </row>
    <row r="476" spans="1:15" x14ac:dyDescent="0.2">
      <c r="A476" s="1" t="s">
        <v>7539</v>
      </c>
      <c r="B476" s="1" t="str">
        <f>"SRR2016683"</f>
        <v>SRR2016683</v>
      </c>
      <c r="C476" t="s">
        <v>5542</v>
      </c>
      <c r="D476">
        <v>30333126</v>
      </c>
      <c r="E476" s="1" t="s">
        <v>21</v>
      </c>
      <c r="F476" s="1" t="s">
        <v>18502</v>
      </c>
      <c r="G476" s="1" t="s">
        <v>25</v>
      </c>
      <c r="H476" s="1" t="s">
        <v>18506</v>
      </c>
      <c r="I476" s="1" t="s">
        <v>54</v>
      </c>
      <c r="J476" s="1" t="s">
        <v>18507</v>
      </c>
      <c r="K476" s="1" t="s">
        <v>18510</v>
      </c>
      <c r="N476" s="1" t="s">
        <v>19</v>
      </c>
      <c r="O476" s="1" t="s">
        <v>18504</v>
      </c>
    </row>
    <row r="477" spans="1:15" x14ac:dyDescent="0.2">
      <c r="A477" s="1" t="s">
        <v>7540</v>
      </c>
      <c r="B477" s="1" t="str">
        <f>"SRR2016696"</f>
        <v>SRR2016696</v>
      </c>
      <c r="C477" t="s">
        <v>5543</v>
      </c>
      <c r="D477">
        <v>30333126</v>
      </c>
      <c r="E477" s="1" t="s">
        <v>21</v>
      </c>
      <c r="F477" s="1" t="s">
        <v>18510</v>
      </c>
      <c r="G477" s="1" t="s">
        <v>25</v>
      </c>
      <c r="H477" s="1" t="s">
        <v>18506</v>
      </c>
      <c r="I477" s="1" t="s">
        <v>54</v>
      </c>
      <c r="J477" s="1" t="s">
        <v>18505</v>
      </c>
      <c r="K477" s="1" t="s">
        <v>22</v>
      </c>
      <c r="M477" s="1" t="s">
        <v>28</v>
      </c>
      <c r="N477" s="1" t="s">
        <v>21</v>
      </c>
      <c r="O477" s="1" t="s">
        <v>18504</v>
      </c>
    </row>
    <row r="478" spans="1:15" x14ac:dyDescent="0.2">
      <c r="A478" s="1" t="s">
        <v>7541</v>
      </c>
      <c r="B478" s="1" t="str">
        <f>"SRR2016700"</f>
        <v>SRR2016700</v>
      </c>
      <c r="C478" t="s">
        <v>5544</v>
      </c>
      <c r="D478">
        <v>30333126</v>
      </c>
      <c r="E478" s="1" t="s">
        <v>21</v>
      </c>
      <c r="F478" s="1" t="s">
        <v>18502</v>
      </c>
      <c r="G478" s="1" t="s">
        <v>25</v>
      </c>
      <c r="H478" s="1" t="s">
        <v>18506</v>
      </c>
      <c r="I478" s="1" t="s">
        <v>54</v>
      </c>
      <c r="J478" s="1" t="s">
        <v>18506</v>
      </c>
      <c r="K478" s="1" t="s">
        <v>18510</v>
      </c>
      <c r="N478" s="1" t="s">
        <v>19</v>
      </c>
      <c r="O478" s="1" t="s">
        <v>18507</v>
      </c>
    </row>
    <row r="479" spans="1:15" x14ac:dyDescent="0.2">
      <c r="A479" s="1" t="s">
        <v>7542</v>
      </c>
      <c r="B479" s="1" t="str">
        <f>"SRR2017848"</f>
        <v>SRR2017848</v>
      </c>
      <c r="C479" t="s">
        <v>5545</v>
      </c>
      <c r="D479">
        <v>30333126</v>
      </c>
      <c r="E479" s="1" t="s">
        <v>26</v>
      </c>
      <c r="F479" s="1" t="s">
        <v>26</v>
      </c>
      <c r="G479" s="1" t="s">
        <v>25</v>
      </c>
      <c r="H479" s="1" t="s">
        <v>18502</v>
      </c>
      <c r="I479" s="1" t="s">
        <v>18509</v>
      </c>
      <c r="J479" s="1" t="s">
        <v>18506</v>
      </c>
      <c r="K479" s="1" t="s">
        <v>25</v>
      </c>
      <c r="N479" s="1" t="s">
        <v>19</v>
      </c>
      <c r="O479" s="1" t="s">
        <v>18507</v>
      </c>
    </row>
    <row r="480" spans="1:15" x14ac:dyDescent="0.2">
      <c r="A480" s="1" t="s">
        <v>7543</v>
      </c>
      <c r="B480" s="1" t="str">
        <f>"SRR2017857"</f>
        <v>SRR2017857</v>
      </c>
      <c r="C480" t="s">
        <v>5546</v>
      </c>
      <c r="D480">
        <v>30333126</v>
      </c>
      <c r="E480" s="1" t="s">
        <v>26</v>
      </c>
      <c r="F480" s="1" t="s">
        <v>26</v>
      </c>
      <c r="G480" s="1" t="s">
        <v>25</v>
      </c>
      <c r="H480" s="1" t="s">
        <v>18502</v>
      </c>
      <c r="I480" s="1" t="s">
        <v>54</v>
      </c>
      <c r="J480" s="1" t="s">
        <v>18505</v>
      </c>
      <c r="K480" s="1" t="s">
        <v>25</v>
      </c>
      <c r="M480" s="1" t="s">
        <v>18508</v>
      </c>
      <c r="N480" s="1" t="s">
        <v>21</v>
      </c>
      <c r="O480" s="1" t="s">
        <v>18504</v>
      </c>
    </row>
    <row r="481" spans="1:15" x14ac:dyDescent="0.2">
      <c r="A481" s="1" t="s">
        <v>7544</v>
      </c>
      <c r="B481" s="1" t="str">
        <f>"SRR2017862"</f>
        <v>SRR2017862</v>
      </c>
      <c r="C481" t="s">
        <v>5547</v>
      </c>
      <c r="D481">
        <v>30333126</v>
      </c>
      <c r="E481" s="1" t="s">
        <v>26</v>
      </c>
      <c r="F481" s="1" t="s">
        <v>26</v>
      </c>
      <c r="G481" s="1" t="s">
        <v>25</v>
      </c>
      <c r="H481" s="1" t="s">
        <v>18506</v>
      </c>
      <c r="I481" s="1" t="s">
        <v>54</v>
      </c>
      <c r="J481" s="1" t="s">
        <v>18505</v>
      </c>
      <c r="K481" s="1" t="s">
        <v>25</v>
      </c>
      <c r="N481" s="1" t="s">
        <v>21</v>
      </c>
      <c r="O481" s="1" t="s">
        <v>18507</v>
      </c>
    </row>
    <row r="482" spans="1:15" x14ac:dyDescent="0.2">
      <c r="A482" s="1" t="s">
        <v>7545</v>
      </c>
      <c r="B482" s="1" t="str">
        <f>"SRR2017863"</f>
        <v>SRR2017863</v>
      </c>
      <c r="C482" t="s">
        <v>5548</v>
      </c>
      <c r="D482">
        <v>30333126</v>
      </c>
      <c r="E482" s="1" t="s">
        <v>26</v>
      </c>
      <c r="F482" s="1" t="s">
        <v>26</v>
      </c>
      <c r="G482" s="1" t="s">
        <v>25</v>
      </c>
      <c r="H482" s="1" t="s">
        <v>18506</v>
      </c>
      <c r="I482" s="1" t="s">
        <v>32</v>
      </c>
      <c r="J482" s="1" t="s">
        <v>18507</v>
      </c>
      <c r="K482" s="1" t="s">
        <v>25</v>
      </c>
      <c r="N482" s="1" t="s">
        <v>18509</v>
      </c>
      <c r="O482" s="1" t="s">
        <v>18504</v>
      </c>
    </row>
    <row r="483" spans="1:15" x14ac:dyDescent="0.2">
      <c r="A483" s="1" t="s">
        <v>7546</v>
      </c>
      <c r="B483" s="1" t="str">
        <f>"SRR2017873"</f>
        <v>SRR2017873</v>
      </c>
      <c r="C483" t="s">
        <v>5549</v>
      </c>
      <c r="D483">
        <v>30333126</v>
      </c>
      <c r="E483" s="1" t="s">
        <v>26</v>
      </c>
      <c r="F483" s="1" t="s">
        <v>26</v>
      </c>
      <c r="G483" s="1" t="s">
        <v>25</v>
      </c>
      <c r="H483" s="1" t="s">
        <v>18502</v>
      </c>
      <c r="I483" s="1" t="s">
        <v>54</v>
      </c>
      <c r="J483" s="1" t="s">
        <v>18506</v>
      </c>
      <c r="K483" s="1" t="s">
        <v>18510</v>
      </c>
      <c r="N483" s="1" t="s">
        <v>19</v>
      </c>
      <c r="O483" s="1" t="s">
        <v>18507</v>
      </c>
    </row>
    <row r="484" spans="1:15" x14ac:dyDescent="0.2">
      <c r="A484" s="1" t="s">
        <v>7547</v>
      </c>
      <c r="B484" s="1" t="str">
        <f>"SRR2017883"</f>
        <v>SRR2017883</v>
      </c>
      <c r="C484" t="s">
        <v>5550</v>
      </c>
      <c r="D484">
        <v>30333126</v>
      </c>
      <c r="E484" s="1" t="s">
        <v>21</v>
      </c>
      <c r="F484" s="1" t="s">
        <v>21</v>
      </c>
      <c r="G484" s="1" t="s">
        <v>18510</v>
      </c>
      <c r="H484" s="1" t="s">
        <v>18506</v>
      </c>
      <c r="I484" s="1" t="s">
        <v>54</v>
      </c>
      <c r="J484" s="1" t="s">
        <v>21</v>
      </c>
      <c r="K484" s="1" t="s">
        <v>25</v>
      </c>
      <c r="M484" s="1" t="s">
        <v>18508</v>
      </c>
      <c r="N484" s="1" t="s">
        <v>21</v>
      </c>
      <c r="O484" s="1" t="s">
        <v>24</v>
      </c>
    </row>
    <row r="485" spans="1:15" x14ac:dyDescent="0.2">
      <c r="A485" s="1" t="s">
        <v>7548</v>
      </c>
      <c r="B485" s="1" t="str">
        <f>"SRR2033915"</f>
        <v>SRR2033915</v>
      </c>
      <c r="C485" t="s">
        <v>5551</v>
      </c>
      <c r="D485">
        <v>30333126</v>
      </c>
      <c r="E485" s="1" t="s">
        <v>26</v>
      </c>
      <c r="F485" s="1" t="s">
        <v>26</v>
      </c>
      <c r="G485" s="1" t="s">
        <v>25</v>
      </c>
      <c r="H485" s="1" t="s">
        <v>18502</v>
      </c>
      <c r="I485" s="1" t="s">
        <v>54</v>
      </c>
      <c r="J485" s="1" t="s">
        <v>18506</v>
      </c>
      <c r="K485" s="1" t="s">
        <v>25</v>
      </c>
      <c r="M485" s="1" t="s">
        <v>28</v>
      </c>
      <c r="N485" s="1" t="s">
        <v>21</v>
      </c>
      <c r="O485" s="1" t="s">
        <v>18507</v>
      </c>
    </row>
    <row r="486" spans="1:15" x14ac:dyDescent="0.2">
      <c r="A486" s="1" t="s">
        <v>7549</v>
      </c>
      <c r="B486" s="1" t="str">
        <f>"SRR2033916"</f>
        <v>SRR2033916</v>
      </c>
      <c r="C486" t="s">
        <v>5552</v>
      </c>
      <c r="D486">
        <v>30333126</v>
      </c>
      <c r="E486" s="1" t="s">
        <v>21</v>
      </c>
      <c r="F486" s="1" t="s">
        <v>18502</v>
      </c>
      <c r="G486" s="1" t="s">
        <v>25</v>
      </c>
      <c r="H486" s="1" t="s">
        <v>18502</v>
      </c>
      <c r="I486" s="1" t="s">
        <v>54</v>
      </c>
      <c r="J486" s="1" t="s">
        <v>18506</v>
      </c>
      <c r="K486" s="1" t="s">
        <v>22</v>
      </c>
      <c r="M486" s="1" t="s">
        <v>18508</v>
      </c>
      <c r="N486" s="1" t="s">
        <v>21</v>
      </c>
      <c r="O486" s="1" t="s">
        <v>18507</v>
      </c>
    </row>
    <row r="487" spans="1:15" x14ac:dyDescent="0.2">
      <c r="A487" s="1" t="s">
        <v>7550</v>
      </c>
      <c r="B487" s="1" t="str">
        <f>"SRR2033920"</f>
        <v>SRR2033920</v>
      </c>
      <c r="C487" t="s">
        <v>5553</v>
      </c>
      <c r="D487">
        <v>30333126</v>
      </c>
      <c r="E487" s="1" t="s">
        <v>18505</v>
      </c>
      <c r="F487" s="1" t="s">
        <v>26</v>
      </c>
      <c r="G487" s="1" t="s">
        <v>25</v>
      </c>
      <c r="H487" s="1" t="s">
        <v>18506</v>
      </c>
      <c r="I487" s="1" t="s">
        <v>54</v>
      </c>
      <c r="J487" s="1" t="s">
        <v>18506</v>
      </c>
      <c r="K487" s="1" t="s">
        <v>18510</v>
      </c>
      <c r="M487" s="1" t="s">
        <v>18508</v>
      </c>
      <c r="N487" s="1" t="s">
        <v>19</v>
      </c>
      <c r="O487" s="1" t="s">
        <v>18507</v>
      </c>
    </row>
    <row r="488" spans="1:15" x14ac:dyDescent="0.2">
      <c r="A488" s="1" t="s">
        <v>7551</v>
      </c>
      <c r="B488" s="1" t="str">
        <f>"SRR2054606"</f>
        <v>SRR2054606</v>
      </c>
      <c r="C488" t="s">
        <v>5554</v>
      </c>
      <c r="D488">
        <v>30333126</v>
      </c>
      <c r="E488" s="1" t="s">
        <v>26</v>
      </c>
      <c r="F488" s="1" t="s">
        <v>26</v>
      </c>
      <c r="G488" s="1" t="s">
        <v>25</v>
      </c>
      <c r="H488" s="1" t="s">
        <v>18502</v>
      </c>
      <c r="I488" s="1" t="s">
        <v>32</v>
      </c>
      <c r="J488" s="1" t="s">
        <v>18505</v>
      </c>
      <c r="K488" s="1" t="s">
        <v>18504</v>
      </c>
      <c r="N488" s="1" t="s">
        <v>19</v>
      </c>
      <c r="O488" s="1" t="s">
        <v>18507</v>
      </c>
    </row>
    <row r="489" spans="1:15" x14ac:dyDescent="0.2">
      <c r="A489" s="1" t="s">
        <v>7552</v>
      </c>
      <c r="B489" s="1" t="str">
        <f>"SRR2054608"</f>
        <v>SRR2054608</v>
      </c>
      <c r="C489" t="s">
        <v>5555</v>
      </c>
      <c r="D489">
        <v>30333126</v>
      </c>
      <c r="E489" s="1" t="s">
        <v>26</v>
      </c>
      <c r="F489" s="1" t="s">
        <v>26</v>
      </c>
      <c r="G489" s="1" t="s">
        <v>25</v>
      </c>
      <c r="H489" s="1" t="s">
        <v>18502</v>
      </c>
      <c r="I489" s="1" t="s">
        <v>32</v>
      </c>
      <c r="J489" s="1" t="s">
        <v>18505</v>
      </c>
      <c r="K489" s="1" t="s">
        <v>25</v>
      </c>
      <c r="N489" s="1" t="s">
        <v>19</v>
      </c>
      <c r="O489" s="1" t="s">
        <v>18507</v>
      </c>
    </row>
    <row r="490" spans="1:15" x14ac:dyDescent="0.2">
      <c r="A490" s="1" t="s">
        <v>7553</v>
      </c>
      <c r="B490" s="1" t="str">
        <f>"SRR2054616"</f>
        <v>SRR2054616</v>
      </c>
      <c r="C490" t="s">
        <v>5556</v>
      </c>
      <c r="D490">
        <v>30333126</v>
      </c>
      <c r="E490" s="1" t="s">
        <v>26</v>
      </c>
      <c r="F490" s="1" t="s">
        <v>26</v>
      </c>
      <c r="G490" s="1" t="s">
        <v>25</v>
      </c>
      <c r="H490" s="1" t="s">
        <v>18506</v>
      </c>
      <c r="I490" s="1" t="s">
        <v>32</v>
      </c>
      <c r="J490" s="1" t="s">
        <v>18505</v>
      </c>
      <c r="K490" s="1" t="s">
        <v>25</v>
      </c>
      <c r="M490" s="1" t="s">
        <v>18508</v>
      </c>
      <c r="N490" s="1" t="s">
        <v>21</v>
      </c>
      <c r="O490" s="1" t="s">
        <v>18507</v>
      </c>
    </row>
    <row r="491" spans="1:15" x14ac:dyDescent="0.2">
      <c r="A491" s="1" t="s">
        <v>7554</v>
      </c>
      <c r="B491" s="1" t="str">
        <f>"SRR2062215"</f>
        <v>SRR2062215</v>
      </c>
      <c r="C491" t="s">
        <v>5557</v>
      </c>
      <c r="D491">
        <v>30333126</v>
      </c>
      <c r="E491" s="1" t="s">
        <v>26</v>
      </c>
      <c r="F491" s="1" t="s">
        <v>26</v>
      </c>
      <c r="G491" s="1" t="s">
        <v>25</v>
      </c>
      <c r="H491" s="1" t="s">
        <v>18506</v>
      </c>
      <c r="I491" s="1" t="s">
        <v>18508</v>
      </c>
      <c r="J491" s="1" t="s">
        <v>18505</v>
      </c>
      <c r="K491" s="1" t="s">
        <v>18504</v>
      </c>
      <c r="M491" s="1" t="s">
        <v>18508</v>
      </c>
      <c r="N491" s="1" t="s">
        <v>21</v>
      </c>
      <c r="O491" s="1" t="s">
        <v>18507</v>
      </c>
    </row>
    <row r="492" spans="1:15" x14ac:dyDescent="0.2">
      <c r="A492" s="1" t="s">
        <v>7555</v>
      </c>
      <c r="B492" s="1" t="str">
        <f>"SRR2062220"</f>
        <v>SRR2062220</v>
      </c>
      <c r="C492" t="s">
        <v>5558</v>
      </c>
      <c r="D492">
        <v>30333126</v>
      </c>
      <c r="E492" s="1" t="s">
        <v>26</v>
      </c>
      <c r="F492" s="1" t="s">
        <v>26</v>
      </c>
      <c r="G492" s="1" t="s">
        <v>25</v>
      </c>
      <c r="H492" s="1" t="s">
        <v>18502</v>
      </c>
      <c r="I492" s="1" t="s">
        <v>18508</v>
      </c>
      <c r="J492" s="1" t="s">
        <v>18505</v>
      </c>
      <c r="K492" s="1" t="s">
        <v>18504</v>
      </c>
      <c r="N492" s="1" t="s">
        <v>19</v>
      </c>
      <c r="O492" s="1" t="s">
        <v>18504</v>
      </c>
    </row>
    <row r="493" spans="1:15" x14ac:dyDescent="0.2">
      <c r="A493" s="1" t="s">
        <v>7556</v>
      </c>
      <c r="B493" s="1" t="str">
        <f>"SRR2064118"</f>
        <v>SRR2064118</v>
      </c>
      <c r="C493" t="s">
        <v>5559</v>
      </c>
      <c r="D493">
        <v>30333126</v>
      </c>
      <c r="E493" s="1" t="s">
        <v>26</v>
      </c>
      <c r="F493" s="1" t="s">
        <v>26</v>
      </c>
      <c r="G493" s="1" t="s">
        <v>25</v>
      </c>
      <c r="H493" s="1" t="s">
        <v>18502</v>
      </c>
      <c r="I493" s="1" t="s">
        <v>18508</v>
      </c>
      <c r="J493" s="1" t="s">
        <v>18505</v>
      </c>
      <c r="K493" s="1" t="s">
        <v>18504</v>
      </c>
      <c r="N493" s="1" t="s">
        <v>19</v>
      </c>
      <c r="O493" s="1" t="s">
        <v>18507</v>
      </c>
    </row>
    <row r="494" spans="1:15" x14ac:dyDescent="0.2">
      <c r="A494" s="1" t="s">
        <v>7557</v>
      </c>
      <c r="B494" s="1" t="str">
        <f>"SRR2064120"</f>
        <v>SRR2064120</v>
      </c>
      <c r="C494" t="s">
        <v>5560</v>
      </c>
      <c r="D494">
        <v>30333126</v>
      </c>
      <c r="E494" s="1" t="s">
        <v>26</v>
      </c>
      <c r="F494" s="1" t="s">
        <v>26</v>
      </c>
      <c r="G494" s="1" t="s">
        <v>25</v>
      </c>
      <c r="H494" s="1" t="s">
        <v>18502</v>
      </c>
      <c r="I494" s="1" t="s">
        <v>18508</v>
      </c>
      <c r="J494" s="1" t="s">
        <v>18506</v>
      </c>
      <c r="K494" s="1" t="s">
        <v>18504</v>
      </c>
      <c r="N494" s="1" t="s">
        <v>19</v>
      </c>
      <c r="O494" s="1" t="s">
        <v>18507</v>
      </c>
    </row>
    <row r="495" spans="1:15" x14ac:dyDescent="0.2">
      <c r="A495" s="1" t="s">
        <v>7558</v>
      </c>
      <c r="B495" s="1" t="str">
        <f>"SRR2064125"</f>
        <v>SRR2064125</v>
      </c>
      <c r="C495" t="s">
        <v>5561</v>
      </c>
      <c r="D495">
        <v>30333126</v>
      </c>
      <c r="E495" s="1" t="s">
        <v>26</v>
      </c>
      <c r="F495" s="1" t="s">
        <v>26</v>
      </c>
      <c r="G495" s="1" t="s">
        <v>25</v>
      </c>
      <c r="H495" s="1" t="s">
        <v>18506</v>
      </c>
      <c r="I495" s="1" t="s">
        <v>54</v>
      </c>
      <c r="J495" s="1" t="s">
        <v>18505</v>
      </c>
      <c r="K495" s="1" t="s">
        <v>22</v>
      </c>
      <c r="M495" s="1" t="s">
        <v>18508</v>
      </c>
      <c r="N495" s="1" t="s">
        <v>19</v>
      </c>
      <c r="O495" s="1" t="s">
        <v>18507</v>
      </c>
    </row>
    <row r="496" spans="1:15" x14ac:dyDescent="0.2">
      <c r="A496" s="1" t="s">
        <v>7559</v>
      </c>
      <c r="B496" s="1" t="str">
        <f>"SRR2064126"</f>
        <v>SRR2064126</v>
      </c>
      <c r="C496" t="s">
        <v>5562</v>
      </c>
      <c r="D496">
        <v>30333126</v>
      </c>
      <c r="E496" s="1" t="s">
        <v>26</v>
      </c>
      <c r="F496" s="1" t="s">
        <v>26</v>
      </c>
      <c r="G496" s="1" t="s">
        <v>25</v>
      </c>
      <c r="H496" s="1" t="s">
        <v>18506</v>
      </c>
      <c r="I496" s="1" t="s">
        <v>18508</v>
      </c>
      <c r="J496" s="1" t="s">
        <v>18505</v>
      </c>
      <c r="K496" s="1" t="s">
        <v>18504</v>
      </c>
      <c r="N496" s="1" t="s">
        <v>19</v>
      </c>
      <c r="O496" s="1" t="s">
        <v>18507</v>
      </c>
    </row>
    <row r="497" spans="1:15" x14ac:dyDescent="0.2">
      <c r="A497" s="1" t="s">
        <v>7560</v>
      </c>
      <c r="B497" s="1" t="str">
        <f>"SRR2064127"</f>
        <v>SRR2064127</v>
      </c>
      <c r="C497" t="s">
        <v>5563</v>
      </c>
      <c r="D497">
        <v>30333126</v>
      </c>
      <c r="E497" s="1" t="s">
        <v>21</v>
      </c>
      <c r="F497" s="1" t="s">
        <v>18502</v>
      </c>
      <c r="G497" s="1" t="s">
        <v>25</v>
      </c>
      <c r="H497" s="1" t="s">
        <v>18502</v>
      </c>
      <c r="I497" s="1" t="s">
        <v>54</v>
      </c>
      <c r="J497" s="1" t="s">
        <v>18506</v>
      </c>
      <c r="K497" s="1" t="s">
        <v>18507</v>
      </c>
      <c r="M497" s="1" t="s">
        <v>28</v>
      </c>
      <c r="N497" s="1" t="s">
        <v>19</v>
      </c>
      <c r="O497" s="1" t="s">
        <v>18507</v>
      </c>
    </row>
    <row r="498" spans="1:15" x14ac:dyDescent="0.2">
      <c r="A498" s="1" t="s">
        <v>7561</v>
      </c>
      <c r="B498" s="1" t="str">
        <f>"SRR2070978"</f>
        <v>SRR2070978</v>
      </c>
      <c r="C498" t="s">
        <v>5564</v>
      </c>
      <c r="D498">
        <v>30333126</v>
      </c>
      <c r="E498" s="1" t="s">
        <v>18505</v>
      </c>
      <c r="F498" s="1" t="s">
        <v>18505</v>
      </c>
      <c r="G498" s="1" t="s">
        <v>25</v>
      </c>
      <c r="H498" s="1" t="s">
        <v>18502</v>
      </c>
      <c r="I498" s="1" t="s">
        <v>32</v>
      </c>
      <c r="J498" s="1" t="s">
        <v>18502</v>
      </c>
      <c r="K498" s="1" t="s">
        <v>22</v>
      </c>
      <c r="M498" s="1" t="s">
        <v>28</v>
      </c>
      <c r="N498" s="1" t="s">
        <v>19</v>
      </c>
      <c r="O498" s="1" t="s">
        <v>18507</v>
      </c>
    </row>
    <row r="499" spans="1:15" x14ac:dyDescent="0.2">
      <c r="A499" s="1" t="s">
        <v>7562</v>
      </c>
      <c r="B499" s="1" t="str">
        <f>"SRR2070979"</f>
        <v>SRR2070979</v>
      </c>
      <c r="C499" t="s">
        <v>5565</v>
      </c>
      <c r="D499">
        <v>30333126</v>
      </c>
      <c r="E499" s="1" t="s">
        <v>26</v>
      </c>
      <c r="F499" s="1" t="s">
        <v>26</v>
      </c>
      <c r="G499" s="1" t="s">
        <v>25</v>
      </c>
      <c r="H499" s="1" t="s">
        <v>18502</v>
      </c>
      <c r="I499" s="1" t="s">
        <v>18509</v>
      </c>
      <c r="J499" s="1" t="s">
        <v>18505</v>
      </c>
      <c r="K499" s="1" t="s">
        <v>25</v>
      </c>
      <c r="N499" s="1" t="s">
        <v>19</v>
      </c>
      <c r="O499" s="1" t="s">
        <v>18507</v>
      </c>
    </row>
    <row r="500" spans="1:15" x14ac:dyDescent="0.2">
      <c r="A500" s="1" t="s">
        <v>7563</v>
      </c>
      <c r="B500" s="1" t="str">
        <f>"SRR2070980"</f>
        <v>SRR2070980</v>
      </c>
      <c r="C500" t="s">
        <v>5566</v>
      </c>
      <c r="D500">
        <v>30333126</v>
      </c>
      <c r="E500" s="1" t="s">
        <v>26</v>
      </c>
      <c r="F500" s="1" t="s">
        <v>26</v>
      </c>
      <c r="G500" s="1" t="s">
        <v>25</v>
      </c>
      <c r="H500" s="1" t="s">
        <v>18502</v>
      </c>
      <c r="I500" s="1" t="s">
        <v>54</v>
      </c>
      <c r="J500" s="1" t="s">
        <v>18506</v>
      </c>
      <c r="K500" s="1" t="s">
        <v>18504</v>
      </c>
      <c r="M500" s="1" t="s">
        <v>28</v>
      </c>
      <c r="N500" s="1" t="s">
        <v>21</v>
      </c>
      <c r="O500" s="1" t="s">
        <v>18507</v>
      </c>
    </row>
    <row r="501" spans="1:15" x14ac:dyDescent="0.2">
      <c r="A501" s="1" t="s">
        <v>7564</v>
      </c>
      <c r="B501" s="1" t="str">
        <f>"SRR2070983"</f>
        <v>SRR2070983</v>
      </c>
      <c r="C501" t="s">
        <v>5567</v>
      </c>
      <c r="D501">
        <v>30333126</v>
      </c>
      <c r="E501" s="1" t="s">
        <v>26</v>
      </c>
      <c r="F501" s="1" t="s">
        <v>26</v>
      </c>
      <c r="G501" s="1" t="s">
        <v>25</v>
      </c>
      <c r="H501" s="1" t="s">
        <v>18506</v>
      </c>
      <c r="I501" s="1" t="s">
        <v>18509</v>
      </c>
      <c r="J501" s="1" t="s">
        <v>18505</v>
      </c>
      <c r="K501" s="1" t="s">
        <v>18504</v>
      </c>
      <c r="M501" s="1" t="s">
        <v>28</v>
      </c>
      <c r="N501" s="1" t="s">
        <v>21</v>
      </c>
      <c r="O501" s="1" t="s">
        <v>18507</v>
      </c>
    </row>
    <row r="502" spans="1:15" x14ac:dyDescent="0.2">
      <c r="A502" s="1" t="s">
        <v>7565</v>
      </c>
      <c r="B502" s="1" t="str">
        <f>"SRR2070987"</f>
        <v>SRR2070987</v>
      </c>
      <c r="C502" t="s">
        <v>5568</v>
      </c>
      <c r="D502">
        <v>30333126</v>
      </c>
      <c r="E502" s="1" t="s">
        <v>21</v>
      </c>
      <c r="F502" s="1" t="s">
        <v>18502</v>
      </c>
      <c r="G502" s="1" t="s">
        <v>25</v>
      </c>
      <c r="H502" s="1" t="s">
        <v>18502</v>
      </c>
      <c r="I502" s="1" t="s">
        <v>18512</v>
      </c>
      <c r="J502" s="1" t="s">
        <v>18505</v>
      </c>
      <c r="K502" s="1" t="s">
        <v>18504</v>
      </c>
      <c r="N502" s="1" t="s">
        <v>21</v>
      </c>
      <c r="O502" s="1" t="s">
        <v>18507</v>
      </c>
    </row>
    <row r="503" spans="1:15" x14ac:dyDescent="0.2">
      <c r="A503" s="1" t="s">
        <v>7566</v>
      </c>
      <c r="B503" s="1" t="str">
        <f>"SRR2070988"</f>
        <v>SRR2070988</v>
      </c>
      <c r="C503" t="s">
        <v>5569</v>
      </c>
      <c r="D503">
        <v>30333126</v>
      </c>
      <c r="E503" s="1" t="s">
        <v>26</v>
      </c>
      <c r="F503" s="1" t="s">
        <v>26</v>
      </c>
      <c r="G503" s="1" t="s">
        <v>25</v>
      </c>
      <c r="H503" s="1" t="s">
        <v>18502</v>
      </c>
      <c r="I503" s="1" t="s">
        <v>18509</v>
      </c>
      <c r="J503" s="1" t="s">
        <v>18505</v>
      </c>
      <c r="K503" s="1" t="s">
        <v>25</v>
      </c>
      <c r="N503" s="1" t="s">
        <v>21</v>
      </c>
      <c r="O503" s="1" t="s">
        <v>18507</v>
      </c>
    </row>
    <row r="504" spans="1:15" x14ac:dyDescent="0.2">
      <c r="A504" s="1" t="s">
        <v>7567</v>
      </c>
      <c r="B504" s="1" t="str">
        <f>"SRR2070990"</f>
        <v>SRR2070990</v>
      </c>
      <c r="C504" t="s">
        <v>5570</v>
      </c>
      <c r="D504">
        <v>30333126</v>
      </c>
      <c r="E504" s="1" t="s">
        <v>26</v>
      </c>
      <c r="F504" s="1" t="s">
        <v>26</v>
      </c>
      <c r="G504" s="1" t="s">
        <v>25</v>
      </c>
      <c r="H504" s="1" t="s">
        <v>18502</v>
      </c>
      <c r="I504" s="1" t="s">
        <v>18509</v>
      </c>
      <c r="J504" s="1" t="s">
        <v>18505</v>
      </c>
      <c r="K504" s="1" t="s">
        <v>25</v>
      </c>
      <c r="N504" s="1" t="s">
        <v>19</v>
      </c>
      <c r="O504" s="1" t="s">
        <v>18507</v>
      </c>
    </row>
    <row r="505" spans="1:15" x14ac:dyDescent="0.2">
      <c r="A505" s="1" t="s">
        <v>7568</v>
      </c>
      <c r="B505" s="1" t="str">
        <f>"SRR2071019"</f>
        <v>SRR2071019</v>
      </c>
      <c r="C505" t="s">
        <v>5571</v>
      </c>
      <c r="D505">
        <v>30333126</v>
      </c>
      <c r="E505" s="1" t="s">
        <v>26</v>
      </c>
      <c r="F505" s="1" t="s">
        <v>26</v>
      </c>
      <c r="G505" s="1" t="s">
        <v>25</v>
      </c>
      <c r="H505" s="1" t="s">
        <v>18502</v>
      </c>
      <c r="I505" s="1" t="s">
        <v>18509</v>
      </c>
      <c r="J505" s="1" t="s">
        <v>18506</v>
      </c>
      <c r="K505" s="1" t="s">
        <v>18504</v>
      </c>
      <c r="N505" s="1" t="s">
        <v>19</v>
      </c>
      <c r="O505" s="1" t="s">
        <v>18507</v>
      </c>
    </row>
    <row r="506" spans="1:15" x14ac:dyDescent="0.2">
      <c r="A506" s="1" t="s">
        <v>7569</v>
      </c>
      <c r="B506" s="1" t="str">
        <f>"SRR2071080"</f>
        <v>SRR2071080</v>
      </c>
      <c r="C506" t="s">
        <v>5572</v>
      </c>
      <c r="D506">
        <v>30333126</v>
      </c>
      <c r="E506" s="1" t="s">
        <v>26</v>
      </c>
      <c r="F506" s="1" t="s">
        <v>26</v>
      </c>
      <c r="G506" s="1" t="s">
        <v>25</v>
      </c>
      <c r="H506" s="1" t="s">
        <v>18502</v>
      </c>
      <c r="I506" s="1" t="s">
        <v>18509</v>
      </c>
      <c r="J506" s="1" t="s">
        <v>18505</v>
      </c>
      <c r="K506" s="1" t="s">
        <v>25</v>
      </c>
      <c r="N506" s="1" t="s">
        <v>19</v>
      </c>
      <c r="O506" s="1" t="s">
        <v>18507</v>
      </c>
    </row>
    <row r="507" spans="1:15" x14ac:dyDescent="0.2">
      <c r="A507" s="1" t="s">
        <v>7570</v>
      </c>
      <c r="B507" s="1" t="str">
        <f>"SRR2078197"</f>
        <v>SRR2078197</v>
      </c>
      <c r="C507" t="s">
        <v>5573</v>
      </c>
      <c r="D507">
        <v>30333126</v>
      </c>
      <c r="E507" s="1" t="s">
        <v>26</v>
      </c>
      <c r="F507" s="1" t="s">
        <v>26</v>
      </c>
      <c r="G507" s="1" t="s">
        <v>25</v>
      </c>
      <c r="H507" s="1" t="s">
        <v>18502</v>
      </c>
      <c r="I507" s="1" t="s">
        <v>18509</v>
      </c>
      <c r="J507" s="1" t="s">
        <v>18505</v>
      </c>
      <c r="K507" s="1" t="s">
        <v>25</v>
      </c>
      <c r="N507" s="1" t="s">
        <v>19</v>
      </c>
      <c r="O507" s="1" t="s">
        <v>18504</v>
      </c>
    </row>
    <row r="508" spans="1:15" x14ac:dyDescent="0.2">
      <c r="A508" s="1" t="s">
        <v>7571</v>
      </c>
      <c r="B508" s="1" t="str">
        <f>"SRR2078200"</f>
        <v>SRR2078200</v>
      </c>
      <c r="C508" t="s">
        <v>5574</v>
      </c>
      <c r="D508">
        <v>30333126</v>
      </c>
      <c r="E508" s="1" t="s">
        <v>18505</v>
      </c>
      <c r="F508" s="1" t="s">
        <v>18505</v>
      </c>
      <c r="G508" s="1" t="s">
        <v>25</v>
      </c>
      <c r="H508" s="1" t="s">
        <v>18502</v>
      </c>
      <c r="I508" s="1" t="s">
        <v>18509</v>
      </c>
      <c r="J508" s="1" t="s">
        <v>18510</v>
      </c>
      <c r="K508" s="1" t="s">
        <v>25</v>
      </c>
      <c r="N508" s="1" t="s">
        <v>21</v>
      </c>
      <c r="O508" s="1" t="s">
        <v>18505</v>
      </c>
    </row>
    <row r="509" spans="1:15" x14ac:dyDescent="0.2">
      <c r="A509" s="1" t="s">
        <v>7572</v>
      </c>
      <c r="B509" s="1" t="str">
        <f>"SRR2078202"</f>
        <v>SRR2078202</v>
      </c>
      <c r="C509" t="s">
        <v>5575</v>
      </c>
      <c r="D509">
        <v>30333126</v>
      </c>
      <c r="E509" s="1" t="s">
        <v>21</v>
      </c>
      <c r="F509" s="1" t="s">
        <v>18510</v>
      </c>
      <c r="G509" s="1" t="s">
        <v>25</v>
      </c>
      <c r="H509" s="1" t="s">
        <v>18502</v>
      </c>
      <c r="I509" s="1" t="s">
        <v>18508</v>
      </c>
      <c r="J509" s="1" t="s">
        <v>18506</v>
      </c>
      <c r="K509" s="1" t="s">
        <v>25</v>
      </c>
      <c r="M509" s="1" t="s">
        <v>28</v>
      </c>
      <c r="N509" s="1" t="s">
        <v>19</v>
      </c>
      <c r="O509" s="1" t="s">
        <v>18505</v>
      </c>
    </row>
    <row r="510" spans="1:15" x14ac:dyDescent="0.2">
      <c r="A510" s="1" t="s">
        <v>7573</v>
      </c>
      <c r="B510" s="1" t="str">
        <f>"SRR2078282"</f>
        <v>SRR2078282</v>
      </c>
      <c r="C510" t="s">
        <v>5576</v>
      </c>
      <c r="D510">
        <v>30333126</v>
      </c>
      <c r="E510" s="1" t="s">
        <v>21</v>
      </c>
      <c r="F510" s="1" t="s">
        <v>18509</v>
      </c>
      <c r="G510" s="1" t="s">
        <v>18510</v>
      </c>
      <c r="H510" s="1" t="s">
        <v>21</v>
      </c>
      <c r="I510" s="1" t="s">
        <v>54</v>
      </c>
      <c r="J510" s="1" t="s">
        <v>21</v>
      </c>
      <c r="K510" s="1" t="s">
        <v>22</v>
      </c>
      <c r="M510" s="1" t="s">
        <v>28</v>
      </c>
      <c r="N510" s="1" t="s">
        <v>21</v>
      </c>
      <c r="O510" s="1" t="s">
        <v>24</v>
      </c>
    </row>
    <row r="511" spans="1:15" x14ac:dyDescent="0.2">
      <c r="A511" s="1" t="s">
        <v>7574</v>
      </c>
      <c r="B511" s="1" t="str">
        <f>"SRR2078283"</f>
        <v>SRR2078283</v>
      </c>
      <c r="C511" t="s">
        <v>5577</v>
      </c>
      <c r="D511">
        <v>30333126</v>
      </c>
      <c r="E511" s="1" t="s">
        <v>21</v>
      </c>
      <c r="F511" s="1" t="s">
        <v>21</v>
      </c>
      <c r="G511" s="1" t="s">
        <v>18502</v>
      </c>
      <c r="H511" s="1" t="s">
        <v>21</v>
      </c>
      <c r="I511" s="1" t="s">
        <v>54</v>
      </c>
      <c r="J511" s="1" t="s">
        <v>18509</v>
      </c>
      <c r="K511" s="1" t="s">
        <v>22</v>
      </c>
      <c r="M511" s="1" t="s">
        <v>28</v>
      </c>
      <c r="N511" s="1" t="s">
        <v>21</v>
      </c>
      <c r="O511" s="1" t="s">
        <v>24</v>
      </c>
    </row>
    <row r="512" spans="1:15" x14ac:dyDescent="0.2">
      <c r="A512" s="1" t="s">
        <v>7575</v>
      </c>
      <c r="B512" s="1" t="str">
        <f>"SRR2082840"</f>
        <v>SRR2082840</v>
      </c>
      <c r="C512" t="s">
        <v>5578</v>
      </c>
      <c r="D512">
        <v>30333126</v>
      </c>
      <c r="E512" s="1" t="s">
        <v>18506</v>
      </c>
      <c r="F512" s="1" t="s">
        <v>18505</v>
      </c>
      <c r="G512" s="1" t="s">
        <v>25</v>
      </c>
      <c r="H512" s="1" t="s">
        <v>18510</v>
      </c>
      <c r="I512" s="1" t="s">
        <v>18509</v>
      </c>
      <c r="J512" s="1" t="s">
        <v>18510</v>
      </c>
      <c r="K512" s="1" t="s">
        <v>25</v>
      </c>
      <c r="N512" s="1" t="s">
        <v>19</v>
      </c>
      <c r="O512" s="1" t="s">
        <v>18505</v>
      </c>
    </row>
    <row r="513" spans="1:15" x14ac:dyDescent="0.2">
      <c r="A513" s="1" t="s">
        <v>7576</v>
      </c>
      <c r="B513" s="1" t="str">
        <f>"SRR2082841"</f>
        <v>SRR2082841</v>
      </c>
      <c r="C513" t="s">
        <v>5579</v>
      </c>
      <c r="D513">
        <v>30333126</v>
      </c>
      <c r="E513" s="1" t="s">
        <v>26</v>
      </c>
      <c r="F513" s="1" t="s">
        <v>26</v>
      </c>
      <c r="G513" s="1" t="s">
        <v>25</v>
      </c>
      <c r="H513" s="1" t="s">
        <v>18502</v>
      </c>
      <c r="I513" s="1" t="s">
        <v>18509</v>
      </c>
      <c r="J513" s="1" t="s">
        <v>18506</v>
      </c>
      <c r="K513" s="1" t="s">
        <v>25</v>
      </c>
      <c r="M513" s="1" t="s">
        <v>18508</v>
      </c>
      <c r="N513" s="1" t="s">
        <v>21</v>
      </c>
      <c r="O513" s="1" t="s">
        <v>18507</v>
      </c>
    </row>
    <row r="514" spans="1:15" x14ac:dyDescent="0.2">
      <c r="A514" s="1" t="s">
        <v>7577</v>
      </c>
      <c r="B514" s="1" t="str">
        <f>"SRR2082842"</f>
        <v>SRR2082842</v>
      </c>
      <c r="C514" t="s">
        <v>5580</v>
      </c>
      <c r="D514">
        <v>30333126</v>
      </c>
      <c r="E514" s="1" t="s">
        <v>26</v>
      </c>
      <c r="F514" s="1" t="s">
        <v>26</v>
      </c>
      <c r="G514" s="1" t="s">
        <v>25</v>
      </c>
      <c r="H514" s="1" t="s">
        <v>18506</v>
      </c>
      <c r="I514" s="1" t="s">
        <v>18509</v>
      </c>
      <c r="J514" s="1" t="s">
        <v>18506</v>
      </c>
      <c r="K514" s="1" t="s">
        <v>18504</v>
      </c>
      <c r="N514" s="1" t="s">
        <v>19</v>
      </c>
      <c r="O514" s="1" t="s">
        <v>18507</v>
      </c>
    </row>
    <row r="515" spans="1:15" x14ac:dyDescent="0.2">
      <c r="A515" s="1" t="s">
        <v>7578</v>
      </c>
      <c r="B515" s="1" t="str">
        <f>"SRR2082855"</f>
        <v>SRR2082855</v>
      </c>
      <c r="C515" t="s">
        <v>5581</v>
      </c>
      <c r="D515">
        <v>30333126</v>
      </c>
      <c r="E515" s="1" t="s">
        <v>26</v>
      </c>
      <c r="F515" s="1" t="s">
        <v>26</v>
      </c>
      <c r="G515" s="1" t="s">
        <v>25</v>
      </c>
      <c r="H515" s="1" t="s">
        <v>18506</v>
      </c>
      <c r="I515" s="1" t="s">
        <v>18508</v>
      </c>
      <c r="J515" s="1" t="s">
        <v>18505</v>
      </c>
      <c r="K515" s="1" t="s">
        <v>18504</v>
      </c>
      <c r="N515" s="1" t="s">
        <v>19</v>
      </c>
      <c r="O515" s="1" t="s">
        <v>18504</v>
      </c>
    </row>
    <row r="516" spans="1:15" x14ac:dyDescent="0.2">
      <c r="A516" s="1" t="s">
        <v>7579</v>
      </c>
      <c r="B516" s="1" t="str">
        <f>"SRR2082856"</f>
        <v>SRR2082856</v>
      </c>
      <c r="C516" t="s">
        <v>5582</v>
      </c>
      <c r="D516">
        <v>30333126</v>
      </c>
      <c r="E516" s="1" t="s">
        <v>26</v>
      </c>
      <c r="F516" s="1" t="s">
        <v>26</v>
      </c>
      <c r="G516" s="1" t="s">
        <v>25</v>
      </c>
      <c r="H516" s="1" t="s">
        <v>18502</v>
      </c>
      <c r="I516" s="1" t="s">
        <v>18508</v>
      </c>
      <c r="J516" s="1" t="s">
        <v>18505</v>
      </c>
      <c r="K516" s="1" t="s">
        <v>25</v>
      </c>
      <c r="N516" s="1" t="s">
        <v>19</v>
      </c>
      <c r="O516" s="1" t="s">
        <v>18507</v>
      </c>
    </row>
    <row r="517" spans="1:15" x14ac:dyDescent="0.2">
      <c r="A517" s="1" t="s">
        <v>7580</v>
      </c>
      <c r="B517" s="1" t="str">
        <f>"SRR2082862"</f>
        <v>SRR2082862</v>
      </c>
      <c r="C517" t="s">
        <v>5583</v>
      </c>
      <c r="D517">
        <v>30333126</v>
      </c>
      <c r="E517" s="1" t="s">
        <v>21</v>
      </c>
      <c r="F517" s="1" t="s">
        <v>18502</v>
      </c>
      <c r="G517" s="1" t="s">
        <v>25</v>
      </c>
      <c r="H517" s="1" t="s">
        <v>18506</v>
      </c>
      <c r="I517" s="1" t="s">
        <v>18509</v>
      </c>
      <c r="J517" s="1" t="s">
        <v>18505</v>
      </c>
      <c r="K517" s="1" t="s">
        <v>22</v>
      </c>
      <c r="M517" s="1" t="s">
        <v>28</v>
      </c>
      <c r="N517" s="1" t="s">
        <v>21</v>
      </c>
      <c r="O517" s="1" t="s">
        <v>18507</v>
      </c>
    </row>
    <row r="518" spans="1:15" x14ac:dyDescent="0.2">
      <c r="A518" s="1" t="s">
        <v>7581</v>
      </c>
      <c r="B518" s="1" t="str">
        <f>"SRR2085752"</f>
        <v>SRR2085752</v>
      </c>
      <c r="C518" t="s">
        <v>5584</v>
      </c>
      <c r="D518">
        <v>30333126</v>
      </c>
      <c r="E518" s="1" t="s">
        <v>21</v>
      </c>
      <c r="F518" s="1" t="s">
        <v>18502</v>
      </c>
      <c r="G518" s="1" t="s">
        <v>25</v>
      </c>
      <c r="H518" s="1" t="s">
        <v>18502</v>
      </c>
      <c r="I518" s="1" t="s">
        <v>18509</v>
      </c>
      <c r="J518" s="1" t="s">
        <v>18505</v>
      </c>
      <c r="K518" s="1" t="s">
        <v>22</v>
      </c>
      <c r="N518" s="1" t="s">
        <v>21</v>
      </c>
      <c r="O518" s="1" t="s">
        <v>18507</v>
      </c>
    </row>
    <row r="519" spans="1:15" x14ac:dyDescent="0.2">
      <c r="A519" s="1" t="s">
        <v>7582</v>
      </c>
      <c r="B519" s="1" t="str">
        <f>"SRR2086981"</f>
        <v>SRR2086981</v>
      </c>
      <c r="C519" t="s">
        <v>5585</v>
      </c>
      <c r="D519">
        <v>30333126</v>
      </c>
      <c r="E519" s="1" t="s">
        <v>26</v>
      </c>
      <c r="F519" s="1" t="s">
        <v>26</v>
      </c>
      <c r="G519" s="1" t="s">
        <v>25</v>
      </c>
      <c r="H519" s="1" t="s">
        <v>18502</v>
      </c>
      <c r="I519" s="1" t="s">
        <v>54</v>
      </c>
      <c r="J519" s="1" t="s">
        <v>18506</v>
      </c>
      <c r="K519" s="1" t="s">
        <v>18504</v>
      </c>
      <c r="N519" s="1" t="s">
        <v>21</v>
      </c>
      <c r="O519" s="1" t="s">
        <v>18507</v>
      </c>
    </row>
    <row r="520" spans="1:15" x14ac:dyDescent="0.2">
      <c r="A520" s="1" t="s">
        <v>7583</v>
      </c>
      <c r="B520" s="1" t="str">
        <f>"SRR2096539"</f>
        <v>SRR2096539</v>
      </c>
      <c r="C520" t="s">
        <v>5586</v>
      </c>
      <c r="D520">
        <v>30333126</v>
      </c>
      <c r="E520" s="1" t="s">
        <v>26</v>
      </c>
      <c r="F520" s="1" t="s">
        <v>26</v>
      </c>
      <c r="G520" s="1" t="s">
        <v>25</v>
      </c>
      <c r="H520" s="1" t="s">
        <v>18502</v>
      </c>
      <c r="I520" s="1" t="s">
        <v>18509</v>
      </c>
      <c r="J520" s="1" t="s">
        <v>18505</v>
      </c>
      <c r="K520" s="1" t="s">
        <v>18504</v>
      </c>
      <c r="M520" s="1" t="s">
        <v>28</v>
      </c>
      <c r="N520" s="1" t="s">
        <v>21</v>
      </c>
      <c r="O520" s="1" t="s">
        <v>18507</v>
      </c>
    </row>
    <row r="521" spans="1:15" x14ac:dyDescent="0.2">
      <c r="A521" s="1" t="s">
        <v>7584</v>
      </c>
      <c r="B521" s="1" t="str">
        <f>"SRR2102389"</f>
        <v>SRR2102389</v>
      </c>
      <c r="C521" t="s">
        <v>5587</v>
      </c>
      <c r="D521">
        <v>30333126</v>
      </c>
      <c r="E521" s="1" t="s">
        <v>21</v>
      </c>
      <c r="F521" s="1" t="s">
        <v>21</v>
      </c>
      <c r="G521" s="1" t="s">
        <v>18510</v>
      </c>
      <c r="H521" s="1" t="s">
        <v>18502</v>
      </c>
      <c r="I521" s="1" t="s">
        <v>54</v>
      </c>
      <c r="J521" s="1" t="s">
        <v>21</v>
      </c>
      <c r="K521" s="1" t="s">
        <v>25</v>
      </c>
      <c r="N521" s="1" t="s">
        <v>21</v>
      </c>
      <c r="O521" s="1" t="s">
        <v>24</v>
      </c>
    </row>
    <row r="522" spans="1:15" x14ac:dyDescent="0.2">
      <c r="A522" s="1" t="s">
        <v>7585</v>
      </c>
      <c r="B522" s="1" t="str">
        <f>"SRR2102412"</f>
        <v>SRR2102412</v>
      </c>
      <c r="C522" t="s">
        <v>5588</v>
      </c>
      <c r="D522">
        <v>30333126</v>
      </c>
      <c r="E522" s="1" t="s">
        <v>26</v>
      </c>
      <c r="F522" s="1" t="s">
        <v>26</v>
      </c>
      <c r="G522" s="1" t="s">
        <v>25</v>
      </c>
      <c r="H522" s="1" t="s">
        <v>18502</v>
      </c>
      <c r="I522" s="1" t="s">
        <v>18508</v>
      </c>
      <c r="J522" s="1" t="s">
        <v>18506</v>
      </c>
      <c r="K522" s="1" t="s">
        <v>18510</v>
      </c>
      <c r="M522" s="1" t="s">
        <v>18508</v>
      </c>
      <c r="N522" s="1" t="s">
        <v>21</v>
      </c>
      <c r="O522" s="1" t="s">
        <v>18507</v>
      </c>
    </row>
    <row r="523" spans="1:15" x14ac:dyDescent="0.2">
      <c r="A523" s="1" t="s">
        <v>7586</v>
      </c>
      <c r="B523" s="1" t="str">
        <f>"SRR2102413"</f>
        <v>SRR2102413</v>
      </c>
      <c r="C523" t="s">
        <v>5589</v>
      </c>
      <c r="D523">
        <v>30333126</v>
      </c>
      <c r="E523" s="1" t="s">
        <v>26</v>
      </c>
      <c r="F523" s="1" t="s">
        <v>26</v>
      </c>
      <c r="G523" s="1" t="s">
        <v>25</v>
      </c>
      <c r="H523" s="1" t="s">
        <v>18502</v>
      </c>
      <c r="I523" s="1" t="s">
        <v>18508</v>
      </c>
      <c r="J523" s="1" t="s">
        <v>18506</v>
      </c>
      <c r="K523" s="1" t="s">
        <v>18504</v>
      </c>
      <c r="N523" s="1" t="s">
        <v>19</v>
      </c>
      <c r="O523" s="1" t="s">
        <v>18507</v>
      </c>
    </row>
    <row r="524" spans="1:15" x14ac:dyDescent="0.2">
      <c r="A524" s="1" t="s">
        <v>7587</v>
      </c>
      <c r="B524" s="1" t="str">
        <f>"SRR2102423"</f>
        <v>SRR2102423</v>
      </c>
      <c r="C524" t="s">
        <v>5590</v>
      </c>
      <c r="D524">
        <v>30333126</v>
      </c>
      <c r="E524" s="1" t="s">
        <v>21</v>
      </c>
      <c r="F524" s="1" t="s">
        <v>21</v>
      </c>
      <c r="G524" s="1" t="s">
        <v>18509</v>
      </c>
      <c r="H524" s="1" t="s">
        <v>18502</v>
      </c>
      <c r="I524" s="1" t="s">
        <v>54</v>
      </c>
      <c r="J524" s="1" t="s">
        <v>21</v>
      </c>
      <c r="K524" s="1" t="s">
        <v>25</v>
      </c>
      <c r="M524" s="1" t="s">
        <v>18508</v>
      </c>
      <c r="N524" s="1" t="s">
        <v>21</v>
      </c>
      <c r="O524" s="1" t="s">
        <v>24</v>
      </c>
    </row>
    <row r="525" spans="1:15" x14ac:dyDescent="0.2">
      <c r="A525" s="1" t="s">
        <v>7588</v>
      </c>
      <c r="B525" s="1" t="str">
        <f>"SRR2102431"</f>
        <v>SRR2102431</v>
      </c>
      <c r="C525" t="s">
        <v>5591</v>
      </c>
      <c r="D525">
        <v>30333126</v>
      </c>
      <c r="E525" s="1" t="s">
        <v>21</v>
      </c>
      <c r="F525" s="1" t="s">
        <v>21</v>
      </c>
      <c r="G525" s="1" t="s">
        <v>18510</v>
      </c>
      <c r="H525" s="1" t="s">
        <v>18506</v>
      </c>
      <c r="I525" s="1" t="s">
        <v>54</v>
      </c>
      <c r="J525" s="1" t="s">
        <v>21</v>
      </c>
      <c r="K525" s="1" t="s">
        <v>25</v>
      </c>
      <c r="N525" s="1" t="s">
        <v>21</v>
      </c>
      <c r="O525" s="1" t="s">
        <v>24</v>
      </c>
    </row>
    <row r="526" spans="1:15" x14ac:dyDescent="0.2">
      <c r="A526" s="1" t="s">
        <v>7589</v>
      </c>
      <c r="B526" s="1" t="str">
        <f>"SRR2102441"</f>
        <v>SRR2102441</v>
      </c>
      <c r="C526" t="s">
        <v>5592</v>
      </c>
      <c r="D526">
        <v>30333126</v>
      </c>
      <c r="E526" s="1" t="s">
        <v>26</v>
      </c>
      <c r="F526" s="1" t="s">
        <v>26</v>
      </c>
      <c r="G526" s="1" t="s">
        <v>25</v>
      </c>
      <c r="H526" s="1" t="s">
        <v>18502</v>
      </c>
      <c r="I526" s="1" t="s">
        <v>54</v>
      </c>
      <c r="J526" s="1" t="s">
        <v>18506</v>
      </c>
      <c r="K526" s="1" t="s">
        <v>25</v>
      </c>
      <c r="M526" s="1" t="s">
        <v>18508</v>
      </c>
      <c r="N526" s="1" t="s">
        <v>21</v>
      </c>
      <c r="O526" s="1" t="s">
        <v>18507</v>
      </c>
    </row>
    <row r="527" spans="1:15" x14ac:dyDescent="0.2">
      <c r="A527" s="1" t="s">
        <v>7590</v>
      </c>
      <c r="B527" s="1" t="str">
        <f>"SRR2103410"</f>
        <v>SRR2103410</v>
      </c>
      <c r="C527" t="s">
        <v>5593</v>
      </c>
      <c r="D527">
        <v>30333126</v>
      </c>
      <c r="E527" s="1" t="s">
        <v>21</v>
      </c>
      <c r="F527" s="1" t="s">
        <v>21</v>
      </c>
      <c r="G527" s="1" t="s">
        <v>18510</v>
      </c>
      <c r="H527" s="1" t="s">
        <v>18502</v>
      </c>
      <c r="I527" s="1" t="s">
        <v>18508</v>
      </c>
      <c r="J527" s="1" t="s">
        <v>18509</v>
      </c>
      <c r="K527" s="1" t="s">
        <v>25</v>
      </c>
      <c r="N527" s="1" t="s">
        <v>19</v>
      </c>
      <c r="O527" s="1" t="s">
        <v>24</v>
      </c>
    </row>
    <row r="528" spans="1:15" x14ac:dyDescent="0.2">
      <c r="A528" s="1" t="s">
        <v>7591</v>
      </c>
      <c r="B528" s="1" t="str">
        <f>"SRR2104610"</f>
        <v>SRR2104610</v>
      </c>
      <c r="C528" t="s">
        <v>5594</v>
      </c>
      <c r="D528">
        <v>30333126</v>
      </c>
      <c r="E528" s="1" t="s">
        <v>26</v>
      </c>
      <c r="F528" s="1" t="s">
        <v>26</v>
      </c>
      <c r="G528" s="1" t="s">
        <v>25</v>
      </c>
      <c r="H528" s="1" t="s">
        <v>18502</v>
      </c>
      <c r="I528" s="1" t="s">
        <v>54</v>
      </c>
      <c r="J528" s="1" t="s">
        <v>18505</v>
      </c>
      <c r="K528" s="1" t="s">
        <v>22</v>
      </c>
      <c r="M528" s="1" t="s">
        <v>28</v>
      </c>
      <c r="N528" s="1" t="s">
        <v>19</v>
      </c>
      <c r="O528" s="1" t="s">
        <v>18507</v>
      </c>
    </row>
    <row r="529" spans="1:15" x14ac:dyDescent="0.2">
      <c r="A529" s="1" t="s">
        <v>7592</v>
      </c>
      <c r="B529" s="1" t="str">
        <f>"SRR2125027"</f>
        <v>SRR2125027</v>
      </c>
      <c r="C529" t="s">
        <v>5595</v>
      </c>
      <c r="D529">
        <v>30333126</v>
      </c>
      <c r="E529" s="1" t="s">
        <v>21</v>
      </c>
      <c r="F529" s="1" t="s">
        <v>21</v>
      </c>
      <c r="G529" s="1" t="s">
        <v>18508</v>
      </c>
      <c r="H529" s="1" t="s">
        <v>18502</v>
      </c>
      <c r="I529" s="1" t="s">
        <v>54</v>
      </c>
      <c r="J529" s="1" t="s">
        <v>21</v>
      </c>
      <c r="K529" s="1" t="s">
        <v>25</v>
      </c>
      <c r="N529" s="1" t="s">
        <v>21</v>
      </c>
      <c r="O529" s="1" t="s">
        <v>24</v>
      </c>
    </row>
    <row r="530" spans="1:15" x14ac:dyDescent="0.2">
      <c r="A530" s="1" t="s">
        <v>7593</v>
      </c>
      <c r="B530" s="1" t="str">
        <f>"SRR2125032"</f>
        <v>SRR2125032</v>
      </c>
      <c r="C530" t="s">
        <v>5596</v>
      </c>
      <c r="D530">
        <v>30333126</v>
      </c>
      <c r="E530" s="1" t="s">
        <v>21</v>
      </c>
      <c r="F530" s="1" t="s">
        <v>18510</v>
      </c>
      <c r="G530" s="1" t="s">
        <v>25</v>
      </c>
      <c r="H530" s="1" t="s">
        <v>18506</v>
      </c>
      <c r="I530" s="1" t="s">
        <v>54</v>
      </c>
      <c r="J530" s="1" t="s">
        <v>18505</v>
      </c>
      <c r="K530" s="1" t="s">
        <v>22</v>
      </c>
      <c r="M530" s="1" t="s">
        <v>28</v>
      </c>
      <c r="N530" s="1" t="s">
        <v>21</v>
      </c>
      <c r="O530" s="1" t="s">
        <v>18507</v>
      </c>
    </row>
    <row r="531" spans="1:15" x14ac:dyDescent="0.2">
      <c r="A531" s="1" t="s">
        <v>7594</v>
      </c>
      <c r="B531" s="1" t="str">
        <f>"SRR2131386"</f>
        <v>SRR2131386</v>
      </c>
      <c r="C531" t="s">
        <v>5597</v>
      </c>
      <c r="D531">
        <v>30333126</v>
      </c>
      <c r="E531" s="1" t="s">
        <v>26</v>
      </c>
      <c r="F531" s="1" t="s">
        <v>26</v>
      </c>
      <c r="G531" s="1" t="s">
        <v>25</v>
      </c>
      <c r="H531" s="1" t="s">
        <v>18506</v>
      </c>
      <c r="I531" s="1" t="s">
        <v>54</v>
      </c>
      <c r="J531" s="1" t="s">
        <v>18505</v>
      </c>
      <c r="K531" s="1" t="s">
        <v>18510</v>
      </c>
      <c r="M531" s="1" t="s">
        <v>18508</v>
      </c>
      <c r="N531" s="1" t="s">
        <v>19</v>
      </c>
      <c r="O531" s="1" t="s">
        <v>18504</v>
      </c>
    </row>
    <row r="532" spans="1:15" x14ac:dyDescent="0.2">
      <c r="A532" s="1" t="s">
        <v>7595</v>
      </c>
      <c r="B532" s="1" t="str">
        <f>"SRR2143425"</f>
        <v>SRR2143425</v>
      </c>
      <c r="C532" t="s">
        <v>5598</v>
      </c>
      <c r="D532">
        <v>30333126</v>
      </c>
      <c r="E532" s="1" t="s">
        <v>21</v>
      </c>
      <c r="F532" s="1" t="s">
        <v>18510</v>
      </c>
      <c r="G532" s="1" t="s">
        <v>25</v>
      </c>
      <c r="H532" s="1" t="s">
        <v>18502</v>
      </c>
      <c r="I532" s="1" t="s">
        <v>54</v>
      </c>
      <c r="J532" s="1" t="s">
        <v>18506</v>
      </c>
      <c r="K532" s="1" t="s">
        <v>22</v>
      </c>
      <c r="M532" s="1" t="s">
        <v>18508</v>
      </c>
      <c r="N532" s="1" t="s">
        <v>21</v>
      </c>
      <c r="O532" s="1" t="s">
        <v>18507</v>
      </c>
    </row>
    <row r="533" spans="1:15" x14ac:dyDescent="0.2">
      <c r="A533" s="1" t="s">
        <v>7596</v>
      </c>
      <c r="B533" s="1" t="str">
        <f>"SRR2143454"</f>
        <v>SRR2143454</v>
      </c>
      <c r="C533" t="s">
        <v>5599</v>
      </c>
      <c r="D533">
        <v>30333126</v>
      </c>
      <c r="E533" s="1" t="s">
        <v>26</v>
      </c>
      <c r="F533" s="1" t="s">
        <v>26</v>
      </c>
      <c r="G533" s="1" t="s">
        <v>25</v>
      </c>
      <c r="H533" s="1" t="s">
        <v>18502</v>
      </c>
      <c r="I533" s="1" t="s">
        <v>18509</v>
      </c>
      <c r="J533" s="1" t="s">
        <v>18505</v>
      </c>
      <c r="K533" s="1" t="s">
        <v>18504</v>
      </c>
      <c r="N533" s="1" t="s">
        <v>19</v>
      </c>
      <c r="O533" s="1" t="s">
        <v>18507</v>
      </c>
    </row>
    <row r="534" spans="1:15" x14ac:dyDescent="0.2">
      <c r="A534" s="1" t="s">
        <v>7597</v>
      </c>
      <c r="B534" s="1" t="str">
        <f>"SRR2143455"</f>
        <v>SRR2143455</v>
      </c>
      <c r="C534" t="s">
        <v>5600</v>
      </c>
      <c r="D534">
        <v>30333126</v>
      </c>
      <c r="E534" s="1" t="s">
        <v>26</v>
      </c>
      <c r="F534" s="1" t="s">
        <v>26</v>
      </c>
      <c r="G534" s="1" t="s">
        <v>25</v>
      </c>
      <c r="H534" s="1" t="s">
        <v>18502</v>
      </c>
      <c r="I534" s="1" t="s">
        <v>18509</v>
      </c>
      <c r="J534" s="1" t="s">
        <v>18506</v>
      </c>
      <c r="K534" s="1" t="s">
        <v>18504</v>
      </c>
      <c r="N534" s="1" t="s">
        <v>19</v>
      </c>
      <c r="O534" s="1" t="s">
        <v>18507</v>
      </c>
    </row>
    <row r="535" spans="1:15" x14ac:dyDescent="0.2">
      <c r="A535" s="1" t="s">
        <v>7598</v>
      </c>
      <c r="B535" s="1" t="str">
        <f>"SRR2143475"</f>
        <v>SRR2143475</v>
      </c>
      <c r="C535" t="s">
        <v>5601</v>
      </c>
      <c r="D535">
        <v>30333126</v>
      </c>
      <c r="E535" s="1" t="s">
        <v>26</v>
      </c>
      <c r="F535" s="1" t="s">
        <v>26</v>
      </c>
      <c r="G535" s="1" t="s">
        <v>25</v>
      </c>
      <c r="H535" s="1" t="s">
        <v>18502</v>
      </c>
      <c r="I535" s="1" t="s">
        <v>54</v>
      </c>
      <c r="J535" s="1" t="s">
        <v>18505</v>
      </c>
      <c r="K535" s="1" t="s">
        <v>18504</v>
      </c>
      <c r="N535" s="1" t="s">
        <v>21</v>
      </c>
      <c r="O535" s="1" t="s">
        <v>18507</v>
      </c>
    </row>
    <row r="536" spans="1:15" x14ac:dyDescent="0.2">
      <c r="A536" s="1" t="s">
        <v>7599</v>
      </c>
      <c r="B536" s="1" t="str">
        <f>"SRR2143493"</f>
        <v>SRR2143493</v>
      </c>
      <c r="C536" t="s">
        <v>5602</v>
      </c>
      <c r="D536">
        <v>30333126</v>
      </c>
      <c r="E536" s="1" t="s">
        <v>26</v>
      </c>
      <c r="F536" s="1" t="s">
        <v>26</v>
      </c>
      <c r="G536" s="1" t="s">
        <v>25</v>
      </c>
      <c r="H536" s="1" t="s">
        <v>18502</v>
      </c>
      <c r="I536" s="1" t="s">
        <v>54</v>
      </c>
      <c r="J536" s="1" t="s">
        <v>18505</v>
      </c>
      <c r="K536" s="1" t="s">
        <v>18504</v>
      </c>
      <c r="N536" s="1" t="s">
        <v>19</v>
      </c>
      <c r="O536" s="1" t="s">
        <v>18504</v>
      </c>
    </row>
    <row r="537" spans="1:15" x14ac:dyDescent="0.2">
      <c r="A537" s="1" t="s">
        <v>7600</v>
      </c>
      <c r="B537" s="1" t="str">
        <f>"SRR2143501"</f>
        <v>SRR2143501</v>
      </c>
      <c r="C537" t="s">
        <v>5603</v>
      </c>
      <c r="D537">
        <v>30333126</v>
      </c>
      <c r="E537" s="1" t="s">
        <v>26</v>
      </c>
      <c r="F537" s="1" t="s">
        <v>26</v>
      </c>
      <c r="G537" s="1" t="s">
        <v>25</v>
      </c>
      <c r="H537" s="1" t="s">
        <v>18502</v>
      </c>
      <c r="I537" s="1" t="s">
        <v>54</v>
      </c>
      <c r="J537" s="1" t="s">
        <v>18505</v>
      </c>
      <c r="K537" s="1" t="s">
        <v>18510</v>
      </c>
      <c r="N537" s="1" t="s">
        <v>19</v>
      </c>
      <c r="O537" s="1" t="s">
        <v>18504</v>
      </c>
    </row>
    <row r="538" spans="1:15" x14ac:dyDescent="0.2">
      <c r="A538" s="1" t="s">
        <v>7601</v>
      </c>
      <c r="B538" s="1" t="str">
        <f>"SRR2156497"</f>
        <v>SRR2156497</v>
      </c>
      <c r="C538" t="s">
        <v>5604</v>
      </c>
      <c r="D538">
        <v>30333126</v>
      </c>
      <c r="E538" s="1" t="s">
        <v>21</v>
      </c>
      <c r="F538" s="1" t="s">
        <v>18502</v>
      </c>
      <c r="G538" s="1" t="s">
        <v>25</v>
      </c>
      <c r="H538" s="1" t="s">
        <v>18506</v>
      </c>
      <c r="I538" s="1" t="s">
        <v>18508</v>
      </c>
      <c r="J538" s="1" t="s">
        <v>18505</v>
      </c>
      <c r="K538" s="1" t="s">
        <v>18504</v>
      </c>
      <c r="N538" s="1" t="s">
        <v>19</v>
      </c>
      <c r="O538" s="1" t="s">
        <v>18507</v>
      </c>
    </row>
    <row r="539" spans="1:15" x14ac:dyDescent="0.2">
      <c r="A539" s="1" t="s">
        <v>7602</v>
      </c>
      <c r="B539" s="1" t="str">
        <f>"SRR2156498"</f>
        <v>SRR2156498</v>
      </c>
      <c r="C539" t="s">
        <v>5605</v>
      </c>
      <c r="D539">
        <v>30333126</v>
      </c>
      <c r="E539" s="1" t="s">
        <v>26</v>
      </c>
      <c r="F539" s="1" t="s">
        <v>26</v>
      </c>
      <c r="G539" s="1" t="s">
        <v>25</v>
      </c>
      <c r="H539" s="1" t="s">
        <v>18502</v>
      </c>
      <c r="I539" s="1" t="s">
        <v>18508</v>
      </c>
      <c r="J539" s="1" t="s">
        <v>18505</v>
      </c>
      <c r="K539" s="1" t="s">
        <v>25</v>
      </c>
      <c r="N539" s="1" t="s">
        <v>19</v>
      </c>
      <c r="O539" s="1" t="s">
        <v>18507</v>
      </c>
    </row>
    <row r="540" spans="1:15" x14ac:dyDescent="0.2">
      <c r="A540" s="1" t="s">
        <v>7603</v>
      </c>
      <c r="B540" s="1" t="str">
        <f>"SRR2156568"</f>
        <v>SRR2156568</v>
      </c>
      <c r="C540" t="s">
        <v>5606</v>
      </c>
      <c r="D540">
        <v>30333126</v>
      </c>
      <c r="E540" s="1" t="s">
        <v>26</v>
      </c>
      <c r="F540" s="1" t="s">
        <v>26</v>
      </c>
      <c r="G540" s="1" t="s">
        <v>25</v>
      </c>
      <c r="H540" s="1" t="s">
        <v>18502</v>
      </c>
      <c r="I540" s="1" t="s">
        <v>18508</v>
      </c>
      <c r="J540" s="1" t="s">
        <v>18506</v>
      </c>
      <c r="K540" s="1" t="s">
        <v>18504</v>
      </c>
      <c r="N540" s="1" t="s">
        <v>19</v>
      </c>
      <c r="O540" s="1" t="s">
        <v>18507</v>
      </c>
    </row>
    <row r="541" spans="1:15" x14ac:dyDescent="0.2">
      <c r="A541" s="1" t="s">
        <v>7604</v>
      </c>
      <c r="B541" s="1" t="str">
        <f>"SRR2156613"</f>
        <v>SRR2156613</v>
      </c>
      <c r="C541" t="s">
        <v>5607</v>
      </c>
      <c r="D541">
        <v>30333126</v>
      </c>
      <c r="E541" s="1" t="s">
        <v>21</v>
      </c>
      <c r="F541" s="1" t="s">
        <v>18502</v>
      </c>
      <c r="G541" s="1" t="s">
        <v>25</v>
      </c>
      <c r="H541" s="1" t="s">
        <v>18502</v>
      </c>
      <c r="I541" s="1" t="s">
        <v>18508</v>
      </c>
      <c r="J541" s="1" t="s">
        <v>18505</v>
      </c>
      <c r="K541" s="1" t="s">
        <v>25</v>
      </c>
      <c r="N541" s="1" t="s">
        <v>21</v>
      </c>
      <c r="O541" s="1" t="s">
        <v>18507</v>
      </c>
    </row>
    <row r="542" spans="1:15" x14ac:dyDescent="0.2">
      <c r="A542" s="1" t="s">
        <v>7605</v>
      </c>
      <c r="B542" s="1" t="str">
        <f>"SRR2156628"</f>
        <v>SRR2156628</v>
      </c>
      <c r="C542" t="s">
        <v>5608</v>
      </c>
      <c r="D542">
        <v>30333126</v>
      </c>
      <c r="E542" s="1" t="s">
        <v>26</v>
      </c>
      <c r="F542" s="1" t="s">
        <v>26</v>
      </c>
      <c r="G542" s="1" t="s">
        <v>25</v>
      </c>
      <c r="H542" s="1" t="s">
        <v>18506</v>
      </c>
      <c r="I542" s="1" t="s">
        <v>54</v>
      </c>
      <c r="J542" s="1" t="s">
        <v>18505</v>
      </c>
      <c r="K542" s="1" t="s">
        <v>18504</v>
      </c>
      <c r="N542" s="1" t="s">
        <v>21</v>
      </c>
      <c r="O542" s="1" t="s">
        <v>18507</v>
      </c>
    </row>
    <row r="543" spans="1:15" x14ac:dyDescent="0.2">
      <c r="A543" s="1" t="s">
        <v>7606</v>
      </c>
      <c r="B543" s="1" t="str">
        <f>"SRR2156629"</f>
        <v>SRR2156629</v>
      </c>
      <c r="C543" t="s">
        <v>5609</v>
      </c>
      <c r="D543">
        <v>30333126</v>
      </c>
      <c r="E543" s="1" t="s">
        <v>21</v>
      </c>
      <c r="F543" s="1" t="s">
        <v>18510</v>
      </c>
      <c r="G543" s="1" t="s">
        <v>25</v>
      </c>
      <c r="H543" s="1" t="s">
        <v>18502</v>
      </c>
      <c r="I543" s="1" t="s">
        <v>54</v>
      </c>
      <c r="J543" s="1" t="s">
        <v>18506</v>
      </c>
      <c r="K543" s="1" t="s">
        <v>22</v>
      </c>
      <c r="M543" s="1" t="s">
        <v>28</v>
      </c>
      <c r="N543" s="1" t="s">
        <v>21</v>
      </c>
      <c r="O543" s="1" t="s">
        <v>18507</v>
      </c>
    </row>
    <row r="544" spans="1:15" x14ac:dyDescent="0.2">
      <c r="A544" s="1" t="s">
        <v>7607</v>
      </c>
      <c r="B544" s="1" t="str">
        <f>"SRR2156635"</f>
        <v>SRR2156635</v>
      </c>
      <c r="C544" t="s">
        <v>5610</v>
      </c>
      <c r="D544">
        <v>30333126</v>
      </c>
      <c r="E544" s="1" t="s">
        <v>21</v>
      </c>
      <c r="F544" s="1" t="s">
        <v>18502</v>
      </c>
      <c r="G544" s="1" t="s">
        <v>25</v>
      </c>
      <c r="H544" s="1" t="s">
        <v>18502</v>
      </c>
      <c r="I544" s="1" t="s">
        <v>54</v>
      </c>
      <c r="J544" s="1" t="s">
        <v>18505</v>
      </c>
      <c r="K544" s="1" t="s">
        <v>22</v>
      </c>
      <c r="M544" s="1" t="s">
        <v>18508</v>
      </c>
      <c r="N544" s="1" t="s">
        <v>21</v>
      </c>
      <c r="O544" s="1" t="s">
        <v>18507</v>
      </c>
    </row>
    <row r="545" spans="1:15" x14ac:dyDescent="0.2">
      <c r="A545" s="1" t="s">
        <v>7608</v>
      </c>
      <c r="B545" s="1" t="str">
        <f>"SRR2188116"</f>
        <v>SRR2188116</v>
      </c>
      <c r="C545" t="s">
        <v>5611</v>
      </c>
      <c r="D545">
        <v>30333126</v>
      </c>
      <c r="E545" s="1" t="s">
        <v>26</v>
      </c>
      <c r="F545" s="1" t="s">
        <v>26</v>
      </c>
      <c r="G545" s="1" t="s">
        <v>25</v>
      </c>
      <c r="H545" s="1" t="s">
        <v>18502</v>
      </c>
      <c r="I545" s="1" t="s">
        <v>32</v>
      </c>
      <c r="J545" s="1" t="s">
        <v>18505</v>
      </c>
      <c r="K545" s="1" t="s">
        <v>18504</v>
      </c>
      <c r="M545" s="1" t="s">
        <v>18506</v>
      </c>
      <c r="N545" s="1" t="s">
        <v>19</v>
      </c>
      <c r="O545" s="1" t="s">
        <v>18504</v>
      </c>
    </row>
    <row r="546" spans="1:15" x14ac:dyDescent="0.2">
      <c r="A546" s="1" t="s">
        <v>7609</v>
      </c>
      <c r="B546" s="1" t="str">
        <f>"SRR2188117"</f>
        <v>SRR2188117</v>
      </c>
      <c r="C546" t="s">
        <v>5612</v>
      </c>
      <c r="D546">
        <v>30333126</v>
      </c>
      <c r="E546" s="1" t="s">
        <v>26</v>
      </c>
      <c r="F546" s="1" t="s">
        <v>26</v>
      </c>
      <c r="G546" s="1" t="s">
        <v>25</v>
      </c>
      <c r="H546" s="1" t="s">
        <v>18506</v>
      </c>
      <c r="I546" s="1" t="s">
        <v>32</v>
      </c>
      <c r="J546" s="1" t="s">
        <v>18505</v>
      </c>
      <c r="K546" s="1" t="s">
        <v>18504</v>
      </c>
      <c r="M546" s="1" t="s">
        <v>18502</v>
      </c>
      <c r="N546" s="1" t="s">
        <v>21</v>
      </c>
      <c r="O546" s="1" t="s">
        <v>18507</v>
      </c>
    </row>
    <row r="547" spans="1:15" x14ac:dyDescent="0.2">
      <c r="A547" s="1" t="s">
        <v>7610</v>
      </c>
      <c r="B547" s="1" t="str">
        <f>"SRR2188119"</f>
        <v>SRR2188119</v>
      </c>
      <c r="C547" t="s">
        <v>5613</v>
      </c>
      <c r="D547">
        <v>30333126</v>
      </c>
      <c r="E547" s="1" t="s">
        <v>26</v>
      </c>
      <c r="F547" s="1" t="s">
        <v>26</v>
      </c>
      <c r="G547" s="1" t="s">
        <v>25</v>
      </c>
      <c r="H547" s="1" t="s">
        <v>18502</v>
      </c>
      <c r="I547" s="1" t="s">
        <v>18512</v>
      </c>
      <c r="J547" s="1" t="s">
        <v>18506</v>
      </c>
      <c r="K547" s="1" t="s">
        <v>18507</v>
      </c>
      <c r="M547" s="1" t="s">
        <v>18510</v>
      </c>
      <c r="N547" s="1" t="s">
        <v>19</v>
      </c>
      <c r="O547" s="1" t="s">
        <v>18507</v>
      </c>
    </row>
    <row r="548" spans="1:15" x14ac:dyDescent="0.2">
      <c r="A548" s="1" t="s">
        <v>7611</v>
      </c>
      <c r="B548" s="1" t="str">
        <f>"SRR2188122"</f>
        <v>SRR2188122</v>
      </c>
      <c r="C548" t="s">
        <v>5614</v>
      </c>
      <c r="D548">
        <v>30333126</v>
      </c>
      <c r="E548" s="1" t="s">
        <v>26</v>
      </c>
      <c r="F548" s="1" t="s">
        <v>26</v>
      </c>
      <c r="G548" s="1" t="s">
        <v>25</v>
      </c>
      <c r="H548" s="1" t="s">
        <v>18502</v>
      </c>
      <c r="I548" s="1" t="s">
        <v>32</v>
      </c>
      <c r="J548" s="1" t="s">
        <v>18502</v>
      </c>
      <c r="K548" s="1" t="s">
        <v>18504</v>
      </c>
      <c r="M548" s="1" t="s">
        <v>18502</v>
      </c>
      <c r="N548" s="1" t="s">
        <v>19</v>
      </c>
      <c r="O548" s="1" t="s">
        <v>18507</v>
      </c>
    </row>
    <row r="549" spans="1:15" x14ac:dyDescent="0.2">
      <c r="A549" s="1" t="s">
        <v>7612</v>
      </c>
      <c r="B549" s="1" t="str">
        <f>"SRR2188123"</f>
        <v>SRR2188123</v>
      </c>
      <c r="C549" t="s">
        <v>5615</v>
      </c>
      <c r="D549">
        <v>30333126</v>
      </c>
      <c r="E549" s="1" t="s">
        <v>18505</v>
      </c>
      <c r="F549" s="1" t="s">
        <v>26</v>
      </c>
      <c r="G549" s="1" t="s">
        <v>25</v>
      </c>
      <c r="H549" s="1" t="s">
        <v>18502</v>
      </c>
      <c r="I549" s="1" t="s">
        <v>18509</v>
      </c>
      <c r="J549" s="1" t="s">
        <v>18502</v>
      </c>
      <c r="K549" s="1" t="s">
        <v>18504</v>
      </c>
      <c r="M549" s="1" t="s">
        <v>18502</v>
      </c>
      <c r="N549" s="1" t="s">
        <v>19</v>
      </c>
      <c r="O549" s="1" t="s">
        <v>18507</v>
      </c>
    </row>
    <row r="550" spans="1:15" x14ac:dyDescent="0.2">
      <c r="A550" s="1" t="s">
        <v>7613</v>
      </c>
      <c r="B550" s="1" t="str">
        <f>"SRR2188125"</f>
        <v>SRR2188125</v>
      </c>
      <c r="C550" t="s">
        <v>5616</v>
      </c>
      <c r="D550">
        <v>30333126</v>
      </c>
      <c r="E550" s="1" t="s">
        <v>21</v>
      </c>
      <c r="F550" s="1" t="s">
        <v>18509</v>
      </c>
      <c r="G550" s="1" t="s">
        <v>18509</v>
      </c>
      <c r="H550" s="1" t="s">
        <v>21</v>
      </c>
      <c r="I550" s="1" t="s">
        <v>54</v>
      </c>
      <c r="J550" s="1" t="s">
        <v>21</v>
      </c>
      <c r="K550" s="1" t="s">
        <v>18504</v>
      </c>
      <c r="M550" s="1" t="s">
        <v>28</v>
      </c>
      <c r="N550" s="1" t="s">
        <v>21</v>
      </c>
      <c r="O550" s="1" t="s">
        <v>24</v>
      </c>
    </row>
    <row r="551" spans="1:15" x14ac:dyDescent="0.2">
      <c r="A551" s="1" t="s">
        <v>7614</v>
      </c>
      <c r="B551" s="1" t="str">
        <f>"SRR2188126"</f>
        <v>SRR2188126</v>
      </c>
      <c r="C551" t="s">
        <v>5617</v>
      </c>
      <c r="D551">
        <v>30333126</v>
      </c>
      <c r="E551" s="1" t="s">
        <v>26</v>
      </c>
      <c r="F551" s="1" t="s">
        <v>26</v>
      </c>
      <c r="G551" s="1" t="s">
        <v>25</v>
      </c>
      <c r="H551" s="1" t="s">
        <v>18506</v>
      </c>
      <c r="I551" s="1" t="s">
        <v>32</v>
      </c>
      <c r="J551" s="1" t="s">
        <v>18505</v>
      </c>
      <c r="K551" s="1" t="s">
        <v>18507</v>
      </c>
      <c r="M551" s="1" t="s">
        <v>18502</v>
      </c>
      <c r="N551" s="1" t="s">
        <v>19</v>
      </c>
      <c r="O551" s="1" t="s">
        <v>18504</v>
      </c>
    </row>
    <row r="552" spans="1:15" x14ac:dyDescent="0.2">
      <c r="A552" s="1" t="s">
        <v>7615</v>
      </c>
      <c r="B552" s="1" t="str">
        <f>"SRR2188127"</f>
        <v>SRR2188127</v>
      </c>
      <c r="C552" t="s">
        <v>5618</v>
      </c>
      <c r="D552">
        <v>30333126</v>
      </c>
      <c r="E552" s="1" t="s">
        <v>26</v>
      </c>
      <c r="F552" s="1" t="s">
        <v>26</v>
      </c>
      <c r="G552" s="1" t="s">
        <v>25</v>
      </c>
      <c r="H552" s="1" t="s">
        <v>18502</v>
      </c>
      <c r="I552" s="1" t="s">
        <v>18508</v>
      </c>
      <c r="J552" s="1" t="s">
        <v>18506</v>
      </c>
      <c r="K552" s="1" t="s">
        <v>18504</v>
      </c>
      <c r="M552" s="1" t="s">
        <v>18502</v>
      </c>
      <c r="N552" s="1" t="s">
        <v>19</v>
      </c>
      <c r="O552" s="1" t="s">
        <v>18507</v>
      </c>
    </row>
    <row r="553" spans="1:15" x14ac:dyDescent="0.2">
      <c r="A553" s="1" t="s">
        <v>7616</v>
      </c>
      <c r="B553" s="1" t="str">
        <f>"SRR2188129"</f>
        <v>SRR2188129</v>
      </c>
      <c r="C553" t="s">
        <v>5619</v>
      </c>
      <c r="D553">
        <v>30333126</v>
      </c>
      <c r="E553" s="1" t="s">
        <v>26</v>
      </c>
      <c r="F553" s="1" t="s">
        <v>26</v>
      </c>
      <c r="G553" s="1" t="s">
        <v>25</v>
      </c>
      <c r="H553" s="1" t="s">
        <v>18502</v>
      </c>
      <c r="I553" s="1" t="s">
        <v>18508</v>
      </c>
      <c r="J553" s="1" t="s">
        <v>18506</v>
      </c>
      <c r="K553" s="1" t="s">
        <v>18504</v>
      </c>
      <c r="M553" s="1" t="s">
        <v>18506</v>
      </c>
      <c r="N553" s="1" t="s">
        <v>19</v>
      </c>
      <c r="O553" s="1" t="s">
        <v>18507</v>
      </c>
    </row>
    <row r="554" spans="1:15" x14ac:dyDescent="0.2">
      <c r="A554" s="1" t="s">
        <v>7617</v>
      </c>
      <c r="B554" s="1" t="str">
        <f>"SRR2226821"</f>
        <v>SRR2226821</v>
      </c>
      <c r="C554" t="s">
        <v>5620</v>
      </c>
      <c r="D554">
        <v>30333126</v>
      </c>
      <c r="E554" s="1" t="s">
        <v>26</v>
      </c>
      <c r="F554" s="1" t="s">
        <v>26</v>
      </c>
      <c r="G554" s="1" t="s">
        <v>25</v>
      </c>
      <c r="H554" s="1" t="s">
        <v>18502</v>
      </c>
      <c r="I554" s="1" t="s">
        <v>18509</v>
      </c>
      <c r="J554" s="1" t="s">
        <v>18502</v>
      </c>
      <c r="K554" s="1" t="s">
        <v>25</v>
      </c>
      <c r="M554" s="1" t="s">
        <v>18502</v>
      </c>
      <c r="N554" s="1" t="s">
        <v>21</v>
      </c>
      <c r="O554" s="1" t="s">
        <v>18507</v>
      </c>
    </row>
    <row r="555" spans="1:15" x14ac:dyDescent="0.2">
      <c r="A555" s="1" t="s">
        <v>7618</v>
      </c>
      <c r="B555" s="1" t="str">
        <f>"SRR2226881"</f>
        <v>SRR2226881</v>
      </c>
      <c r="C555" t="s">
        <v>5621</v>
      </c>
      <c r="D555">
        <v>30333126</v>
      </c>
      <c r="E555" s="1" t="s">
        <v>26</v>
      </c>
      <c r="F555" s="1" t="s">
        <v>26</v>
      </c>
      <c r="G555" s="1" t="s">
        <v>25</v>
      </c>
      <c r="H555" s="1" t="s">
        <v>18502</v>
      </c>
      <c r="I555" s="1" t="s">
        <v>32</v>
      </c>
      <c r="J555" s="1" t="s">
        <v>18506</v>
      </c>
      <c r="K555" s="1" t="s">
        <v>25</v>
      </c>
      <c r="M555" s="1" t="s">
        <v>18502</v>
      </c>
      <c r="N555" s="1" t="s">
        <v>19</v>
      </c>
      <c r="O555" s="1" t="s">
        <v>18507</v>
      </c>
    </row>
    <row r="556" spans="1:15" x14ac:dyDescent="0.2">
      <c r="A556" s="1" t="s">
        <v>7619</v>
      </c>
      <c r="B556" s="1" t="str">
        <f>"SRR2226882"</f>
        <v>SRR2226882</v>
      </c>
      <c r="C556" t="s">
        <v>5622</v>
      </c>
      <c r="D556">
        <v>30333126</v>
      </c>
      <c r="E556" s="1" t="s">
        <v>26</v>
      </c>
      <c r="F556" s="1" t="s">
        <v>26</v>
      </c>
      <c r="G556" s="1" t="s">
        <v>25</v>
      </c>
      <c r="H556" s="1" t="s">
        <v>18502</v>
      </c>
      <c r="I556" s="1" t="s">
        <v>18509</v>
      </c>
      <c r="J556" s="1" t="s">
        <v>18505</v>
      </c>
      <c r="K556" s="1" t="s">
        <v>18504</v>
      </c>
      <c r="M556" s="1" t="s">
        <v>18502</v>
      </c>
      <c r="N556" s="1" t="s">
        <v>19</v>
      </c>
      <c r="O556" s="1" t="s">
        <v>18507</v>
      </c>
    </row>
    <row r="557" spans="1:15" x14ac:dyDescent="0.2">
      <c r="A557" s="1" t="s">
        <v>7620</v>
      </c>
      <c r="B557" s="1" t="str">
        <f>"SRR2226896"</f>
        <v>SRR2226896</v>
      </c>
      <c r="C557" t="s">
        <v>5623</v>
      </c>
      <c r="D557">
        <v>30333126</v>
      </c>
      <c r="E557" s="1" t="s">
        <v>26</v>
      </c>
      <c r="F557" s="1" t="s">
        <v>26</v>
      </c>
      <c r="G557" s="1" t="s">
        <v>25</v>
      </c>
      <c r="H557" s="1" t="s">
        <v>18502</v>
      </c>
      <c r="I557" s="1" t="s">
        <v>18509</v>
      </c>
      <c r="J557" s="1" t="s">
        <v>18505</v>
      </c>
      <c r="K557" s="1" t="s">
        <v>18504</v>
      </c>
      <c r="M557" s="1" t="s">
        <v>18502</v>
      </c>
      <c r="N557" s="1" t="s">
        <v>19</v>
      </c>
      <c r="O557" s="1" t="s">
        <v>18504</v>
      </c>
    </row>
    <row r="558" spans="1:15" x14ac:dyDescent="0.2">
      <c r="A558" s="1" t="s">
        <v>7621</v>
      </c>
      <c r="B558" s="1" t="str">
        <f>"SRR2227278"</f>
        <v>SRR2227278</v>
      </c>
      <c r="C558" t="s">
        <v>5624</v>
      </c>
      <c r="D558">
        <v>30333126</v>
      </c>
      <c r="E558" s="1" t="s">
        <v>21</v>
      </c>
      <c r="F558" s="1" t="s">
        <v>21</v>
      </c>
      <c r="G558" s="1" t="s">
        <v>18509</v>
      </c>
      <c r="H558" s="1" t="s">
        <v>18502</v>
      </c>
      <c r="I558" s="1" t="s">
        <v>18509</v>
      </c>
      <c r="J558" s="1" t="s">
        <v>21</v>
      </c>
      <c r="K558" s="1" t="s">
        <v>18504</v>
      </c>
      <c r="M558" s="1" t="s">
        <v>18502</v>
      </c>
      <c r="N558" s="1" t="s">
        <v>19</v>
      </c>
      <c r="O558" s="1" t="s">
        <v>24</v>
      </c>
    </row>
    <row r="559" spans="1:15" x14ac:dyDescent="0.2">
      <c r="A559" s="1" t="s">
        <v>7622</v>
      </c>
      <c r="B559" s="1" t="str">
        <f>"SRR2227279"</f>
        <v>SRR2227279</v>
      </c>
      <c r="C559" t="s">
        <v>5625</v>
      </c>
      <c r="D559">
        <v>30333126</v>
      </c>
      <c r="E559" s="1" t="s">
        <v>26</v>
      </c>
      <c r="F559" s="1" t="s">
        <v>26</v>
      </c>
      <c r="G559" s="1" t="s">
        <v>25</v>
      </c>
      <c r="H559" s="1" t="s">
        <v>18502</v>
      </c>
      <c r="I559" s="1" t="s">
        <v>32</v>
      </c>
      <c r="J559" s="1" t="s">
        <v>18506</v>
      </c>
      <c r="K559" s="1" t="s">
        <v>25</v>
      </c>
      <c r="M559" s="1" t="s">
        <v>18506</v>
      </c>
      <c r="N559" s="1" t="s">
        <v>19</v>
      </c>
      <c r="O559" s="1" t="s">
        <v>18507</v>
      </c>
    </row>
    <row r="560" spans="1:15" x14ac:dyDescent="0.2">
      <c r="A560" s="1" t="s">
        <v>7623</v>
      </c>
      <c r="B560" s="1" t="str">
        <f>"SRR2227323"</f>
        <v>SRR2227323</v>
      </c>
      <c r="C560" t="s">
        <v>5626</v>
      </c>
      <c r="D560">
        <v>30333126</v>
      </c>
      <c r="E560" s="1" t="s">
        <v>26</v>
      </c>
      <c r="F560" s="1" t="s">
        <v>26</v>
      </c>
      <c r="G560" s="1" t="s">
        <v>25</v>
      </c>
      <c r="H560" s="1" t="s">
        <v>18506</v>
      </c>
      <c r="I560" s="1" t="s">
        <v>18508</v>
      </c>
      <c r="J560" s="1" t="s">
        <v>18505</v>
      </c>
      <c r="K560" s="1" t="s">
        <v>18504</v>
      </c>
      <c r="M560" s="1" t="s">
        <v>18506</v>
      </c>
      <c r="N560" s="1" t="s">
        <v>19</v>
      </c>
      <c r="O560" s="1" t="s">
        <v>18504</v>
      </c>
    </row>
    <row r="561" spans="1:15" x14ac:dyDescent="0.2">
      <c r="A561" s="1" t="s">
        <v>7624</v>
      </c>
      <c r="B561" s="1" t="str">
        <f>"SRR2227324"</f>
        <v>SRR2227324</v>
      </c>
      <c r="C561" t="s">
        <v>5627</v>
      </c>
      <c r="D561">
        <v>30333126</v>
      </c>
      <c r="E561" s="1" t="s">
        <v>26</v>
      </c>
      <c r="F561" s="1" t="s">
        <v>26</v>
      </c>
      <c r="G561" s="1" t="s">
        <v>25</v>
      </c>
      <c r="H561" s="1" t="s">
        <v>18502</v>
      </c>
      <c r="I561" s="1" t="s">
        <v>32</v>
      </c>
      <c r="J561" s="1" t="s">
        <v>18506</v>
      </c>
      <c r="K561" s="1" t="s">
        <v>18504</v>
      </c>
      <c r="M561" s="1" t="s">
        <v>18506</v>
      </c>
      <c r="N561" s="1" t="s">
        <v>19</v>
      </c>
      <c r="O561" s="1" t="s">
        <v>18507</v>
      </c>
    </row>
    <row r="562" spans="1:15" x14ac:dyDescent="0.2">
      <c r="A562" s="1" t="s">
        <v>7625</v>
      </c>
      <c r="B562" s="1" t="str">
        <f>"SRR2227325"</f>
        <v>SRR2227325</v>
      </c>
      <c r="C562" t="s">
        <v>5628</v>
      </c>
      <c r="D562">
        <v>30333126</v>
      </c>
      <c r="E562" s="1" t="s">
        <v>26</v>
      </c>
      <c r="F562" s="1" t="s">
        <v>26</v>
      </c>
      <c r="G562" s="1" t="s">
        <v>25</v>
      </c>
      <c r="H562" s="1" t="s">
        <v>18502</v>
      </c>
      <c r="I562" s="1" t="s">
        <v>32</v>
      </c>
      <c r="J562" s="1" t="s">
        <v>18506</v>
      </c>
      <c r="K562" s="1" t="s">
        <v>18504</v>
      </c>
      <c r="M562" s="1" t="s">
        <v>18502</v>
      </c>
      <c r="N562" s="1" t="s">
        <v>19</v>
      </c>
      <c r="O562" s="1" t="s">
        <v>18507</v>
      </c>
    </row>
    <row r="563" spans="1:15" x14ac:dyDescent="0.2">
      <c r="A563" s="1" t="s">
        <v>7626</v>
      </c>
      <c r="B563" s="1" t="str">
        <f>"SRR2227437"</f>
        <v>SRR2227437</v>
      </c>
      <c r="C563" t="s">
        <v>5629</v>
      </c>
      <c r="D563">
        <v>30333126</v>
      </c>
      <c r="E563" s="1" t="s">
        <v>21</v>
      </c>
      <c r="F563" s="1" t="s">
        <v>18509</v>
      </c>
      <c r="G563" s="1" t="s">
        <v>18510</v>
      </c>
      <c r="H563" s="1" t="s">
        <v>21</v>
      </c>
      <c r="I563" s="1" t="s">
        <v>54</v>
      </c>
      <c r="J563" s="1" t="s">
        <v>18509</v>
      </c>
      <c r="K563" s="1" t="s">
        <v>18504</v>
      </c>
      <c r="M563" s="1" t="s">
        <v>28</v>
      </c>
      <c r="N563" s="1" t="s">
        <v>21</v>
      </c>
      <c r="O563" s="1" t="s">
        <v>24</v>
      </c>
    </row>
    <row r="564" spans="1:15" x14ac:dyDescent="0.2">
      <c r="A564" s="1" t="s">
        <v>7627</v>
      </c>
      <c r="B564" s="1" t="str">
        <f>"SRR2227598"</f>
        <v>SRR2227598</v>
      </c>
      <c r="C564" t="s">
        <v>5630</v>
      </c>
      <c r="D564">
        <v>30333126</v>
      </c>
      <c r="E564" s="1" t="s">
        <v>26</v>
      </c>
      <c r="F564" s="1" t="s">
        <v>26</v>
      </c>
      <c r="G564" s="1" t="s">
        <v>25</v>
      </c>
      <c r="H564" s="1" t="s">
        <v>18502</v>
      </c>
      <c r="I564" s="1" t="s">
        <v>18509</v>
      </c>
      <c r="J564" s="1" t="s">
        <v>18506</v>
      </c>
      <c r="K564" s="1" t="s">
        <v>25</v>
      </c>
      <c r="M564" s="1" t="s">
        <v>18506</v>
      </c>
      <c r="N564" s="1" t="s">
        <v>21</v>
      </c>
      <c r="O564" s="1" t="s">
        <v>18507</v>
      </c>
    </row>
    <row r="565" spans="1:15" x14ac:dyDescent="0.2">
      <c r="A565" s="1" t="s">
        <v>7628</v>
      </c>
      <c r="B565" s="1" t="str">
        <f>"SRR2227603"</f>
        <v>SRR2227603</v>
      </c>
      <c r="C565" t="s">
        <v>5631</v>
      </c>
      <c r="D565">
        <v>30333126</v>
      </c>
      <c r="E565" s="1" t="s">
        <v>26</v>
      </c>
      <c r="F565" s="1" t="s">
        <v>26</v>
      </c>
      <c r="G565" s="1" t="s">
        <v>25</v>
      </c>
      <c r="H565" s="1" t="s">
        <v>18506</v>
      </c>
      <c r="I565" s="1" t="s">
        <v>32</v>
      </c>
      <c r="J565" s="1" t="s">
        <v>18505</v>
      </c>
      <c r="K565" s="1" t="s">
        <v>18507</v>
      </c>
      <c r="M565" s="1" t="s">
        <v>18510</v>
      </c>
      <c r="N565" s="1" t="s">
        <v>19</v>
      </c>
      <c r="O565" s="1" t="s">
        <v>18507</v>
      </c>
    </row>
    <row r="566" spans="1:15" x14ac:dyDescent="0.2">
      <c r="A566" s="1" t="s">
        <v>7629</v>
      </c>
      <c r="B566" s="1" t="str">
        <f>"SRR2227612"</f>
        <v>SRR2227612</v>
      </c>
      <c r="C566" t="s">
        <v>5632</v>
      </c>
      <c r="D566">
        <v>30333126</v>
      </c>
      <c r="E566" s="1" t="s">
        <v>26</v>
      </c>
      <c r="F566" s="1" t="s">
        <v>26</v>
      </c>
      <c r="G566" s="1" t="s">
        <v>25</v>
      </c>
      <c r="H566" s="1" t="s">
        <v>18506</v>
      </c>
      <c r="I566" s="1" t="s">
        <v>32</v>
      </c>
      <c r="J566" s="1" t="s">
        <v>18506</v>
      </c>
      <c r="K566" s="1" t="s">
        <v>25</v>
      </c>
      <c r="M566" s="1" t="s">
        <v>18502</v>
      </c>
      <c r="N566" s="1" t="s">
        <v>19</v>
      </c>
      <c r="O566" s="1" t="s">
        <v>18507</v>
      </c>
    </row>
    <row r="567" spans="1:15" x14ac:dyDescent="0.2">
      <c r="A567" s="1" t="s">
        <v>7630</v>
      </c>
      <c r="B567" s="1" t="str">
        <f>"SRR2227999"</f>
        <v>SRR2227999</v>
      </c>
      <c r="C567" t="s">
        <v>5633</v>
      </c>
      <c r="D567">
        <v>30333126</v>
      </c>
      <c r="E567" s="1" t="s">
        <v>26</v>
      </c>
      <c r="F567" s="1" t="s">
        <v>26</v>
      </c>
      <c r="G567" s="1" t="s">
        <v>25</v>
      </c>
      <c r="H567" s="1" t="s">
        <v>18502</v>
      </c>
      <c r="I567" s="1" t="s">
        <v>18509</v>
      </c>
      <c r="J567" s="1" t="s">
        <v>18506</v>
      </c>
      <c r="K567" s="1" t="s">
        <v>18504</v>
      </c>
      <c r="M567" s="1" t="s">
        <v>18502</v>
      </c>
      <c r="N567" s="1" t="s">
        <v>19</v>
      </c>
      <c r="O567" s="1" t="s">
        <v>18507</v>
      </c>
    </row>
    <row r="568" spans="1:15" x14ac:dyDescent="0.2">
      <c r="A568" s="1" t="s">
        <v>7631</v>
      </c>
      <c r="B568" s="1" t="str">
        <f>"SRR2228224"</f>
        <v>SRR2228224</v>
      </c>
      <c r="C568" t="s">
        <v>5634</v>
      </c>
      <c r="D568">
        <v>30333126</v>
      </c>
      <c r="E568" s="1" t="s">
        <v>26</v>
      </c>
      <c r="F568" s="1" t="s">
        <v>26</v>
      </c>
      <c r="G568" s="1" t="s">
        <v>25</v>
      </c>
      <c r="H568" s="1" t="s">
        <v>18510</v>
      </c>
      <c r="I568" s="1" t="s">
        <v>54</v>
      </c>
      <c r="J568" s="1" t="s">
        <v>18502</v>
      </c>
      <c r="K568" s="1" t="s">
        <v>18507</v>
      </c>
      <c r="M568" s="1" t="s">
        <v>28</v>
      </c>
      <c r="N568" s="1" t="s">
        <v>21</v>
      </c>
      <c r="O568" s="1" t="s">
        <v>18507</v>
      </c>
    </row>
    <row r="569" spans="1:15" x14ac:dyDescent="0.2">
      <c r="A569" s="1" t="s">
        <v>7632</v>
      </c>
      <c r="B569" s="1" t="str">
        <f>"SRR2228225"</f>
        <v>SRR2228225</v>
      </c>
      <c r="C569" t="s">
        <v>5635</v>
      </c>
      <c r="D569">
        <v>30333126</v>
      </c>
      <c r="E569" s="1" t="s">
        <v>26</v>
      </c>
      <c r="F569" s="1" t="s">
        <v>26</v>
      </c>
      <c r="G569" s="1" t="s">
        <v>25</v>
      </c>
      <c r="H569" s="1" t="s">
        <v>18502</v>
      </c>
      <c r="I569" s="1" t="s">
        <v>18509</v>
      </c>
      <c r="J569" s="1" t="s">
        <v>18506</v>
      </c>
      <c r="K569" s="1" t="s">
        <v>18507</v>
      </c>
      <c r="M569" s="1" t="s">
        <v>18502</v>
      </c>
      <c r="N569" s="1" t="s">
        <v>19</v>
      </c>
      <c r="O569" s="1" t="s">
        <v>18507</v>
      </c>
    </row>
    <row r="570" spans="1:15" x14ac:dyDescent="0.2">
      <c r="A570" s="1" t="s">
        <v>7633</v>
      </c>
      <c r="B570" s="1" t="str">
        <f>"SRR2239738"</f>
        <v>SRR2239738</v>
      </c>
      <c r="C570" t="s">
        <v>5636</v>
      </c>
      <c r="D570">
        <v>30333126</v>
      </c>
      <c r="E570" s="1" t="s">
        <v>26</v>
      </c>
      <c r="F570" s="1" t="s">
        <v>26</v>
      </c>
      <c r="G570" s="1" t="s">
        <v>25</v>
      </c>
      <c r="H570" s="1" t="s">
        <v>18502</v>
      </c>
      <c r="I570" s="1" t="s">
        <v>18508</v>
      </c>
      <c r="J570" s="1" t="s">
        <v>18506</v>
      </c>
      <c r="K570" s="1" t="s">
        <v>18507</v>
      </c>
      <c r="M570" s="1" t="s">
        <v>18502</v>
      </c>
      <c r="N570" s="1" t="s">
        <v>19</v>
      </c>
      <c r="O570" s="1" t="s">
        <v>18504</v>
      </c>
    </row>
    <row r="571" spans="1:15" x14ac:dyDescent="0.2">
      <c r="A571" s="1" t="s">
        <v>7634</v>
      </c>
      <c r="B571" s="1" t="str">
        <f>"SRR2239742"</f>
        <v>SRR2239742</v>
      </c>
      <c r="C571" t="s">
        <v>5637</v>
      </c>
      <c r="D571">
        <v>30333126</v>
      </c>
      <c r="E571" s="1" t="s">
        <v>26</v>
      </c>
      <c r="F571" s="1" t="s">
        <v>26</v>
      </c>
      <c r="G571" s="1" t="s">
        <v>25</v>
      </c>
      <c r="H571" s="1" t="s">
        <v>18502</v>
      </c>
      <c r="I571" s="1" t="s">
        <v>18509</v>
      </c>
      <c r="J571" s="1" t="s">
        <v>18505</v>
      </c>
      <c r="K571" s="1" t="s">
        <v>18504</v>
      </c>
      <c r="M571" s="1" t="s">
        <v>18510</v>
      </c>
      <c r="N571" s="1" t="s">
        <v>19</v>
      </c>
      <c r="O571" s="1" t="s">
        <v>18504</v>
      </c>
    </row>
    <row r="572" spans="1:15" x14ac:dyDescent="0.2">
      <c r="A572" s="1" t="s">
        <v>7635</v>
      </c>
      <c r="B572" s="1" t="str">
        <f>"SRR2239753"</f>
        <v>SRR2239753</v>
      </c>
      <c r="C572" t="s">
        <v>5638</v>
      </c>
      <c r="D572">
        <v>30333126</v>
      </c>
      <c r="E572" s="1" t="s">
        <v>26</v>
      </c>
      <c r="F572" s="1" t="s">
        <v>26</v>
      </c>
      <c r="G572" s="1" t="s">
        <v>25</v>
      </c>
      <c r="H572" s="1" t="s">
        <v>21</v>
      </c>
      <c r="I572" s="1" t="s">
        <v>54</v>
      </c>
      <c r="J572" s="1" t="s">
        <v>18506</v>
      </c>
      <c r="K572" s="1" t="s">
        <v>18504</v>
      </c>
      <c r="M572" s="1" t="s">
        <v>28</v>
      </c>
      <c r="N572" s="1" t="s">
        <v>21</v>
      </c>
      <c r="O572" s="1" t="s">
        <v>18507</v>
      </c>
    </row>
    <row r="573" spans="1:15" x14ac:dyDescent="0.2">
      <c r="A573" s="1" t="s">
        <v>7636</v>
      </c>
      <c r="B573" s="1" t="str">
        <f>"SRR2239755"</f>
        <v>SRR2239755</v>
      </c>
      <c r="C573" t="s">
        <v>5639</v>
      </c>
      <c r="D573">
        <v>30333126</v>
      </c>
      <c r="E573" s="1" t="s">
        <v>26</v>
      </c>
      <c r="F573" s="1" t="s">
        <v>26</v>
      </c>
      <c r="G573" s="1" t="s">
        <v>25</v>
      </c>
      <c r="H573" s="1" t="s">
        <v>18502</v>
      </c>
      <c r="I573" s="1" t="s">
        <v>18509</v>
      </c>
      <c r="J573" s="1" t="s">
        <v>18506</v>
      </c>
      <c r="K573" s="1" t="s">
        <v>18504</v>
      </c>
      <c r="M573" s="1" t="s">
        <v>18508</v>
      </c>
      <c r="N573" s="1" t="s">
        <v>21</v>
      </c>
      <c r="O573" s="1" t="s">
        <v>18507</v>
      </c>
    </row>
    <row r="574" spans="1:15" x14ac:dyDescent="0.2">
      <c r="A574" s="1" t="s">
        <v>7637</v>
      </c>
      <c r="B574" s="1" t="str">
        <f>"SRR2239756"</f>
        <v>SRR2239756</v>
      </c>
      <c r="C574" t="s">
        <v>5640</v>
      </c>
      <c r="D574">
        <v>30333126</v>
      </c>
      <c r="E574" s="1" t="s">
        <v>26</v>
      </c>
      <c r="F574" s="1" t="s">
        <v>26</v>
      </c>
      <c r="G574" s="1" t="s">
        <v>25</v>
      </c>
      <c r="H574" s="1" t="s">
        <v>18506</v>
      </c>
      <c r="I574" s="1" t="s">
        <v>18508</v>
      </c>
      <c r="J574" s="1" t="s">
        <v>18505</v>
      </c>
      <c r="K574" s="1" t="s">
        <v>18504</v>
      </c>
      <c r="M574" s="1" t="s">
        <v>18502</v>
      </c>
      <c r="N574" s="1" t="s">
        <v>19</v>
      </c>
      <c r="O574" s="1" t="s">
        <v>18504</v>
      </c>
    </row>
    <row r="575" spans="1:15" x14ac:dyDescent="0.2">
      <c r="A575" s="1" t="s">
        <v>7638</v>
      </c>
      <c r="B575" s="1" t="str">
        <f>"SRR2239757"</f>
        <v>SRR2239757</v>
      </c>
      <c r="C575" t="s">
        <v>5641</v>
      </c>
      <c r="D575">
        <v>30333126</v>
      </c>
      <c r="E575" s="1" t="s">
        <v>26</v>
      </c>
      <c r="F575" s="1" t="s">
        <v>26</v>
      </c>
      <c r="G575" s="1" t="s">
        <v>25</v>
      </c>
      <c r="H575" s="1" t="s">
        <v>18506</v>
      </c>
      <c r="I575" s="1" t="s">
        <v>18511</v>
      </c>
      <c r="J575" s="1" t="s">
        <v>18506</v>
      </c>
      <c r="K575" s="1" t="s">
        <v>18504</v>
      </c>
      <c r="M575" s="1" t="s">
        <v>18506</v>
      </c>
      <c r="N575" s="1" t="s">
        <v>19</v>
      </c>
      <c r="O575" s="1" t="s">
        <v>18504</v>
      </c>
    </row>
    <row r="576" spans="1:15" x14ac:dyDescent="0.2">
      <c r="A576" s="1" t="s">
        <v>7639</v>
      </c>
      <c r="B576" s="1" t="str">
        <f>"SRR2239758"</f>
        <v>SRR2239758</v>
      </c>
      <c r="C576" t="s">
        <v>5642</v>
      </c>
      <c r="D576">
        <v>30333126</v>
      </c>
      <c r="E576" s="1" t="s">
        <v>26</v>
      </c>
      <c r="F576" s="1" t="s">
        <v>26</v>
      </c>
      <c r="G576" s="1" t="s">
        <v>25</v>
      </c>
      <c r="H576" s="1" t="s">
        <v>18502</v>
      </c>
      <c r="I576" s="1" t="s">
        <v>18509</v>
      </c>
      <c r="J576" s="1" t="s">
        <v>18506</v>
      </c>
      <c r="K576" s="1" t="s">
        <v>18504</v>
      </c>
      <c r="M576" s="1" t="s">
        <v>18502</v>
      </c>
      <c r="N576" s="1" t="s">
        <v>19</v>
      </c>
      <c r="O576" s="1" t="s">
        <v>18507</v>
      </c>
    </row>
    <row r="577" spans="1:15" x14ac:dyDescent="0.2">
      <c r="A577" s="1" t="s">
        <v>7640</v>
      </c>
      <c r="B577" s="1" t="str">
        <f>"SRR2239762"</f>
        <v>SRR2239762</v>
      </c>
      <c r="C577" t="s">
        <v>5643</v>
      </c>
      <c r="D577">
        <v>30333126</v>
      </c>
      <c r="E577" s="1" t="s">
        <v>26</v>
      </c>
      <c r="F577" s="1" t="s">
        <v>26</v>
      </c>
      <c r="G577" s="1" t="s">
        <v>25</v>
      </c>
      <c r="H577" s="1" t="s">
        <v>18502</v>
      </c>
      <c r="I577" s="1" t="s">
        <v>18508</v>
      </c>
      <c r="J577" s="1" t="s">
        <v>18506</v>
      </c>
      <c r="K577" s="1" t="s">
        <v>18504</v>
      </c>
      <c r="M577" s="1" t="s">
        <v>18502</v>
      </c>
      <c r="N577" s="1" t="s">
        <v>19</v>
      </c>
      <c r="O577" s="1" t="s">
        <v>18507</v>
      </c>
    </row>
    <row r="578" spans="1:15" x14ac:dyDescent="0.2">
      <c r="A578" s="1" t="s">
        <v>7641</v>
      </c>
      <c r="B578" s="1" t="str">
        <f>"SRR2239949"</f>
        <v>SRR2239949</v>
      </c>
      <c r="C578" t="s">
        <v>5644</v>
      </c>
      <c r="D578">
        <v>30333126</v>
      </c>
      <c r="E578" s="1" t="s">
        <v>26</v>
      </c>
      <c r="F578" s="1" t="s">
        <v>26</v>
      </c>
      <c r="G578" s="1" t="s">
        <v>25</v>
      </c>
      <c r="H578" s="1" t="s">
        <v>18506</v>
      </c>
      <c r="I578" s="1" t="s">
        <v>32</v>
      </c>
      <c r="J578" s="1" t="s">
        <v>18505</v>
      </c>
      <c r="K578" s="1" t="s">
        <v>18504</v>
      </c>
      <c r="M578" s="1" t="s">
        <v>18502</v>
      </c>
      <c r="N578" s="1" t="s">
        <v>19</v>
      </c>
      <c r="O578" s="1" t="s">
        <v>18504</v>
      </c>
    </row>
    <row r="579" spans="1:15" x14ac:dyDescent="0.2">
      <c r="A579" s="1" t="s">
        <v>7642</v>
      </c>
      <c r="B579" s="1" t="str">
        <f>"SRR2407533"</f>
        <v>SRR2407533</v>
      </c>
      <c r="C579" t="s">
        <v>5645</v>
      </c>
      <c r="D579">
        <v>30333126</v>
      </c>
      <c r="E579" s="1" t="s">
        <v>21</v>
      </c>
      <c r="F579" s="1" t="s">
        <v>18502</v>
      </c>
      <c r="G579" s="1" t="s">
        <v>25</v>
      </c>
      <c r="H579" s="1" t="s">
        <v>21</v>
      </c>
      <c r="I579" s="1" t="s">
        <v>54</v>
      </c>
      <c r="J579" s="1" t="s">
        <v>18507</v>
      </c>
      <c r="K579" s="1" t="s">
        <v>18510</v>
      </c>
      <c r="M579" s="1" t="s">
        <v>28</v>
      </c>
      <c r="N579" s="1" t="s">
        <v>21</v>
      </c>
      <c r="O579" s="1" t="s">
        <v>18504</v>
      </c>
    </row>
    <row r="580" spans="1:15" x14ac:dyDescent="0.2">
      <c r="A580" s="1" t="s">
        <v>7643</v>
      </c>
      <c r="B580" s="1" t="str">
        <f>"SRR2407534"</f>
        <v>SRR2407534</v>
      </c>
      <c r="C580" t="s">
        <v>5646</v>
      </c>
      <c r="D580">
        <v>30333126</v>
      </c>
      <c r="E580" s="1" t="s">
        <v>26</v>
      </c>
      <c r="F580" s="1" t="s">
        <v>26</v>
      </c>
      <c r="G580" s="1" t="s">
        <v>25</v>
      </c>
      <c r="H580" s="1" t="s">
        <v>18502</v>
      </c>
      <c r="I580" s="1" t="s">
        <v>54</v>
      </c>
      <c r="J580" s="1" t="s">
        <v>18506</v>
      </c>
      <c r="K580" s="1" t="s">
        <v>22</v>
      </c>
      <c r="M580" s="1" t="s">
        <v>28</v>
      </c>
      <c r="N580" s="1" t="s">
        <v>19</v>
      </c>
      <c r="O580" s="1" t="s">
        <v>18507</v>
      </c>
    </row>
    <row r="581" spans="1:15" x14ac:dyDescent="0.2">
      <c r="A581" s="1" t="s">
        <v>7644</v>
      </c>
      <c r="B581" s="1" t="str">
        <f>"SRR2407535"</f>
        <v>SRR2407535</v>
      </c>
      <c r="C581" t="s">
        <v>5647</v>
      </c>
      <c r="D581">
        <v>30333126</v>
      </c>
      <c r="E581" s="1" t="s">
        <v>26</v>
      </c>
      <c r="F581" s="1" t="s">
        <v>26</v>
      </c>
      <c r="G581" s="1" t="s">
        <v>25</v>
      </c>
      <c r="H581" s="1" t="s">
        <v>18506</v>
      </c>
      <c r="I581" s="1" t="s">
        <v>32</v>
      </c>
      <c r="J581" s="1" t="s">
        <v>18506</v>
      </c>
      <c r="K581" s="1" t="s">
        <v>18504</v>
      </c>
      <c r="M581" s="1" t="s">
        <v>18510</v>
      </c>
      <c r="N581" s="1" t="s">
        <v>19</v>
      </c>
      <c r="O581" s="1" t="s">
        <v>18507</v>
      </c>
    </row>
    <row r="582" spans="1:15" x14ac:dyDescent="0.2">
      <c r="A582" s="1" t="s">
        <v>7645</v>
      </c>
      <c r="B582" s="1" t="str">
        <f>"SRR2407540"</f>
        <v>SRR2407540</v>
      </c>
      <c r="C582" t="s">
        <v>5648</v>
      </c>
      <c r="D582">
        <v>30333126</v>
      </c>
      <c r="E582" s="1" t="s">
        <v>21</v>
      </c>
      <c r="F582" s="1" t="s">
        <v>18502</v>
      </c>
      <c r="G582" s="1" t="s">
        <v>25</v>
      </c>
      <c r="H582" s="1" t="s">
        <v>21</v>
      </c>
      <c r="I582" s="1" t="s">
        <v>54</v>
      </c>
      <c r="J582" s="1" t="s">
        <v>18502</v>
      </c>
      <c r="K582" s="1" t="s">
        <v>18502</v>
      </c>
      <c r="M582" s="1" t="s">
        <v>28</v>
      </c>
      <c r="N582" s="1" t="s">
        <v>21</v>
      </c>
      <c r="O582" s="1" t="s">
        <v>18505</v>
      </c>
    </row>
    <row r="583" spans="1:15" x14ac:dyDescent="0.2">
      <c r="A583" s="1" t="s">
        <v>7646</v>
      </c>
      <c r="B583" s="1" t="str">
        <f>"SRR2407541"</f>
        <v>SRR2407541</v>
      </c>
      <c r="C583" t="s">
        <v>5649</v>
      </c>
      <c r="D583">
        <v>30333126</v>
      </c>
      <c r="E583" s="1" t="s">
        <v>26</v>
      </c>
      <c r="F583" s="1" t="s">
        <v>26</v>
      </c>
      <c r="G583" s="1" t="s">
        <v>25</v>
      </c>
      <c r="H583" s="1" t="s">
        <v>18502</v>
      </c>
      <c r="I583" s="1" t="s">
        <v>32</v>
      </c>
      <c r="J583" s="1" t="s">
        <v>18506</v>
      </c>
      <c r="K583" s="1" t="s">
        <v>25</v>
      </c>
      <c r="M583" s="1" t="s">
        <v>18502</v>
      </c>
      <c r="N583" s="1" t="s">
        <v>19</v>
      </c>
      <c r="O583" s="1" t="s">
        <v>18505</v>
      </c>
    </row>
    <row r="584" spans="1:15" x14ac:dyDescent="0.2">
      <c r="A584" s="1" t="s">
        <v>7647</v>
      </c>
      <c r="B584" s="1" t="str">
        <f>"SRR2407545"</f>
        <v>SRR2407545</v>
      </c>
      <c r="C584" t="s">
        <v>5650</v>
      </c>
      <c r="D584">
        <v>30333126</v>
      </c>
      <c r="E584" s="1" t="s">
        <v>26</v>
      </c>
      <c r="F584" s="1" t="s">
        <v>26</v>
      </c>
      <c r="G584" s="1" t="s">
        <v>25</v>
      </c>
      <c r="H584" s="1" t="s">
        <v>18502</v>
      </c>
      <c r="I584" s="1" t="s">
        <v>18508</v>
      </c>
      <c r="J584" s="1" t="s">
        <v>18506</v>
      </c>
      <c r="K584" s="1" t="s">
        <v>18502</v>
      </c>
      <c r="M584" s="1" t="s">
        <v>28</v>
      </c>
      <c r="N584" s="1" t="s">
        <v>21</v>
      </c>
      <c r="O584" s="1" t="s">
        <v>18507</v>
      </c>
    </row>
    <row r="585" spans="1:15" x14ac:dyDescent="0.2">
      <c r="A585" s="1" t="s">
        <v>7648</v>
      </c>
      <c r="B585" s="1" t="str">
        <f>"SRR2407546"</f>
        <v>SRR2407546</v>
      </c>
      <c r="C585" t="s">
        <v>5651</v>
      </c>
      <c r="D585">
        <v>30333126</v>
      </c>
      <c r="E585" s="1" t="s">
        <v>26</v>
      </c>
      <c r="F585" s="1" t="s">
        <v>26</v>
      </c>
      <c r="G585" s="1" t="s">
        <v>25</v>
      </c>
      <c r="H585" s="1" t="s">
        <v>18502</v>
      </c>
      <c r="I585" s="1" t="s">
        <v>18509</v>
      </c>
      <c r="J585" s="1" t="s">
        <v>18506</v>
      </c>
      <c r="K585" s="1" t="s">
        <v>18504</v>
      </c>
      <c r="M585" s="1" t="s">
        <v>18502</v>
      </c>
      <c r="N585" s="1" t="s">
        <v>19</v>
      </c>
      <c r="O585" s="1" t="s">
        <v>18507</v>
      </c>
    </row>
    <row r="586" spans="1:15" x14ac:dyDescent="0.2">
      <c r="A586" s="1" t="s">
        <v>7649</v>
      </c>
      <c r="B586" s="1" t="str">
        <f>"SRR2407549"</f>
        <v>SRR2407549</v>
      </c>
      <c r="C586" t="s">
        <v>5652</v>
      </c>
      <c r="D586">
        <v>30333126</v>
      </c>
      <c r="E586" s="1" t="s">
        <v>21</v>
      </c>
      <c r="F586" s="1" t="s">
        <v>21</v>
      </c>
      <c r="G586" s="1" t="s">
        <v>18508</v>
      </c>
      <c r="H586" s="1" t="s">
        <v>21</v>
      </c>
      <c r="I586" s="1" t="s">
        <v>54</v>
      </c>
      <c r="J586" s="1" t="s">
        <v>21</v>
      </c>
      <c r="K586" s="1" t="s">
        <v>18510</v>
      </c>
      <c r="M586" s="1" t="s">
        <v>28</v>
      </c>
      <c r="N586" s="1" t="s">
        <v>19</v>
      </c>
      <c r="O586" s="1" t="s">
        <v>24</v>
      </c>
    </row>
    <row r="587" spans="1:15" x14ac:dyDescent="0.2">
      <c r="A587" s="1" t="s">
        <v>7650</v>
      </c>
      <c r="B587" s="1" t="str">
        <f>"SRR2407552"</f>
        <v>SRR2407552</v>
      </c>
      <c r="C587" t="s">
        <v>5653</v>
      </c>
      <c r="D587">
        <v>30333126</v>
      </c>
      <c r="E587" s="1" t="s">
        <v>26</v>
      </c>
      <c r="F587" s="1" t="s">
        <v>26</v>
      </c>
      <c r="G587" s="1" t="s">
        <v>25</v>
      </c>
      <c r="H587" s="1" t="s">
        <v>18502</v>
      </c>
      <c r="I587" s="1" t="s">
        <v>32</v>
      </c>
      <c r="J587" s="1" t="s">
        <v>18505</v>
      </c>
      <c r="K587" s="1" t="s">
        <v>25</v>
      </c>
      <c r="M587" s="1" t="s">
        <v>18502</v>
      </c>
      <c r="N587" s="1" t="s">
        <v>19</v>
      </c>
      <c r="O587" s="1" t="s">
        <v>18507</v>
      </c>
    </row>
    <row r="588" spans="1:15" x14ac:dyDescent="0.2">
      <c r="A588" s="1" t="s">
        <v>7651</v>
      </c>
      <c r="B588" s="1" t="str">
        <f>"SRR2407561"</f>
        <v>SRR2407561</v>
      </c>
      <c r="C588" t="s">
        <v>5654</v>
      </c>
      <c r="D588">
        <v>30333126</v>
      </c>
      <c r="E588" s="1" t="s">
        <v>26</v>
      </c>
      <c r="F588" s="1" t="s">
        <v>26</v>
      </c>
      <c r="G588" s="1" t="s">
        <v>25</v>
      </c>
      <c r="H588" s="1" t="s">
        <v>18506</v>
      </c>
      <c r="I588" s="1" t="s">
        <v>32</v>
      </c>
      <c r="J588" s="1" t="s">
        <v>18507</v>
      </c>
      <c r="K588" s="1" t="s">
        <v>25</v>
      </c>
      <c r="M588" s="1" t="s">
        <v>18502</v>
      </c>
      <c r="N588" s="1" t="s">
        <v>21</v>
      </c>
      <c r="O588" s="1" t="s">
        <v>18504</v>
      </c>
    </row>
    <row r="589" spans="1:15" x14ac:dyDescent="0.2">
      <c r="A589" s="1" t="s">
        <v>7652</v>
      </c>
      <c r="B589" s="1" t="str">
        <f>"SRR2407562"</f>
        <v>SRR2407562</v>
      </c>
      <c r="C589" t="s">
        <v>5655</v>
      </c>
      <c r="D589">
        <v>30333126</v>
      </c>
      <c r="E589" s="1" t="s">
        <v>21</v>
      </c>
      <c r="F589" s="1" t="s">
        <v>21</v>
      </c>
      <c r="G589" s="1" t="s">
        <v>18502</v>
      </c>
      <c r="H589" s="1" t="s">
        <v>18506</v>
      </c>
      <c r="I589" s="1" t="s">
        <v>54</v>
      </c>
      <c r="J589" s="1" t="s">
        <v>18509</v>
      </c>
      <c r="K589" s="1" t="s">
        <v>25</v>
      </c>
      <c r="M589" s="1" t="s">
        <v>18502</v>
      </c>
      <c r="N589" s="1" t="s">
        <v>21</v>
      </c>
      <c r="O589" s="1" t="s">
        <v>18502</v>
      </c>
    </row>
    <row r="590" spans="1:15" x14ac:dyDescent="0.2">
      <c r="A590" s="1" t="s">
        <v>7653</v>
      </c>
      <c r="B590" s="1" t="str">
        <f>"SRR2407567"</f>
        <v>SRR2407567</v>
      </c>
      <c r="C590" t="s">
        <v>5656</v>
      </c>
      <c r="D590">
        <v>30333126</v>
      </c>
      <c r="E590" s="1" t="s">
        <v>26</v>
      </c>
      <c r="F590" s="1" t="s">
        <v>26</v>
      </c>
      <c r="G590" s="1" t="s">
        <v>25</v>
      </c>
      <c r="H590" s="1" t="s">
        <v>21</v>
      </c>
      <c r="I590" s="1" t="s">
        <v>54</v>
      </c>
      <c r="J590" s="1" t="s">
        <v>18507</v>
      </c>
      <c r="K590" s="1" t="s">
        <v>22</v>
      </c>
      <c r="M590" s="1" t="s">
        <v>28</v>
      </c>
      <c r="N590" s="1" t="s">
        <v>21</v>
      </c>
      <c r="O590" s="1" t="s">
        <v>18504</v>
      </c>
    </row>
    <row r="591" spans="1:15" x14ac:dyDescent="0.2">
      <c r="A591" s="1" t="s">
        <v>7654</v>
      </c>
      <c r="B591" s="1" t="str">
        <f>"SRR2407573"</f>
        <v>SRR2407573</v>
      </c>
      <c r="C591" t="s">
        <v>5657</v>
      </c>
      <c r="D591">
        <v>30333126</v>
      </c>
      <c r="E591" s="1" t="s">
        <v>26</v>
      </c>
      <c r="F591" s="1" t="s">
        <v>26</v>
      </c>
      <c r="G591" s="1" t="s">
        <v>25</v>
      </c>
      <c r="H591" s="1" t="s">
        <v>18506</v>
      </c>
      <c r="I591" s="1" t="s">
        <v>32</v>
      </c>
      <c r="J591" s="1" t="s">
        <v>18505</v>
      </c>
      <c r="K591" s="1" t="s">
        <v>18504</v>
      </c>
      <c r="M591" s="1" t="s">
        <v>18508</v>
      </c>
      <c r="N591" s="1" t="s">
        <v>21</v>
      </c>
      <c r="O591" s="1" t="s">
        <v>18504</v>
      </c>
    </row>
    <row r="592" spans="1:15" x14ac:dyDescent="0.2">
      <c r="A592" s="1" t="s">
        <v>7655</v>
      </c>
      <c r="B592" s="1" t="str">
        <f>"SRR2407575"</f>
        <v>SRR2407575</v>
      </c>
      <c r="C592" t="s">
        <v>5658</v>
      </c>
      <c r="D592">
        <v>30333126</v>
      </c>
      <c r="E592" s="1" t="s">
        <v>26</v>
      </c>
      <c r="F592" s="1" t="s">
        <v>18505</v>
      </c>
      <c r="G592" s="1" t="s">
        <v>25</v>
      </c>
      <c r="H592" s="1" t="s">
        <v>18506</v>
      </c>
      <c r="I592" s="1" t="s">
        <v>32</v>
      </c>
      <c r="J592" s="1" t="s">
        <v>18505</v>
      </c>
      <c r="K592" s="1" t="s">
        <v>18504</v>
      </c>
      <c r="M592" s="1" t="s">
        <v>18508</v>
      </c>
      <c r="N592" s="1" t="s">
        <v>21</v>
      </c>
      <c r="O592" s="1" t="s">
        <v>18507</v>
      </c>
    </row>
    <row r="593" spans="1:15" x14ac:dyDescent="0.2">
      <c r="A593" s="1" t="s">
        <v>7656</v>
      </c>
      <c r="B593" s="1" t="str">
        <f>"SRR2407576"</f>
        <v>SRR2407576</v>
      </c>
      <c r="C593" t="s">
        <v>5659</v>
      </c>
      <c r="D593">
        <v>30333126</v>
      </c>
      <c r="E593" s="1" t="s">
        <v>21</v>
      </c>
      <c r="F593" s="1" t="s">
        <v>18509</v>
      </c>
      <c r="G593" s="1" t="s">
        <v>18502</v>
      </c>
      <c r="H593" s="1" t="s">
        <v>18502</v>
      </c>
      <c r="I593" s="1" t="s">
        <v>54</v>
      </c>
      <c r="J593" s="1" t="s">
        <v>18509</v>
      </c>
      <c r="K593" s="1" t="s">
        <v>18504</v>
      </c>
      <c r="M593" s="1" t="s">
        <v>18502</v>
      </c>
      <c r="N593" s="1" t="s">
        <v>21</v>
      </c>
      <c r="O593" s="1" t="s">
        <v>18502</v>
      </c>
    </row>
    <row r="594" spans="1:15" x14ac:dyDescent="0.2">
      <c r="A594" s="1" t="s">
        <v>7657</v>
      </c>
      <c r="B594" s="1" t="str">
        <f>"SRR2407579"</f>
        <v>SRR2407579</v>
      </c>
      <c r="C594" t="s">
        <v>5660</v>
      </c>
      <c r="D594">
        <v>30333126</v>
      </c>
      <c r="E594" s="1" t="s">
        <v>26</v>
      </c>
      <c r="F594" s="1" t="s">
        <v>26</v>
      </c>
      <c r="G594" s="1" t="s">
        <v>25</v>
      </c>
      <c r="H594" s="1" t="s">
        <v>18506</v>
      </c>
      <c r="I594" s="1" t="s">
        <v>32</v>
      </c>
      <c r="J594" s="1" t="s">
        <v>18505</v>
      </c>
      <c r="K594" s="1" t="s">
        <v>25</v>
      </c>
      <c r="M594" s="1" t="s">
        <v>41</v>
      </c>
      <c r="N594" s="1" t="s">
        <v>19</v>
      </c>
      <c r="O594" s="1" t="s">
        <v>18504</v>
      </c>
    </row>
    <row r="595" spans="1:15" x14ac:dyDescent="0.2">
      <c r="A595" s="1" t="s">
        <v>7658</v>
      </c>
      <c r="B595" s="1" t="str">
        <f>"SRR2407588"</f>
        <v>SRR2407588</v>
      </c>
      <c r="C595" t="s">
        <v>5661</v>
      </c>
      <c r="D595">
        <v>30333126</v>
      </c>
      <c r="E595" s="1" t="s">
        <v>21</v>
      </c>
      <c r="F595" s="1" t="s">
        <v>18502</v>
      </c>
      <c r="G595" s="1" t="s">
        <v>25</v>
      </c>
      <c r="H595" s="1" t="s">
        <v>18502</v>
      </c>
      <c r="I595" s="1" t="s">
        <v>54</v>
      </c>
      <c r="J595" s="1" t="s">
        <v>18505</v>
      </c>
      <c r="K595" s="1" t="s">
        <v>22</v>
      </c>
      <c r="M595" s="1" t="s">
        <v>18508</v>
      </c>
      <c r="N595" s="1" t="s">
        <v>21</v>
      </c>
      <c r="O595" s="1" t="s">
        <v>18507</v>
      </c>
    </row>
    <row r="596" spans="1:15" x14ac:dyDescent="0.2">
      <c r="A596" s="1" t="s">
        <v>7659</v>
      </c>
      <c r="B596" s="1" t="str">
        <f>"SRR2407594"</f>
        <v>SRR2407594</v>
      </c>
      <c r="C596" t="s">
        <v>5662</v>
      </c>
      <c r="D596">
        <v>30333126</v>
      </c>
      <c r="E596" s="1" t="s">
        <v>18505</v>
      </c>
      <c r="F596" s="1" t="s">
        <v>26</v>
      </c>
      <c r="G596" s="1" t="s">
        <v>25</v>
      </c>
      <c r="H596" s="1" t="s">
        <v>18502</v>
      </c>
      <c r="I596" s="1" t="s">
        <v>18509</v>
      </c>
      <c r="J596" s="1" t="s">
        <v>18502</v>
      </c>
      <c r="K596" s="1" t="s">
        <v>18507</v>
      </c>
      <c r="M596" s="1" t="s">
        <v>18510</v>
      </c>
      <c r="N596" s="1" t="s">
        <v>19</v>
      </c>
      <c r="O596" s="1" t="s">
        <v>18505</v>
      </c>
    </row>
    <row r="597" spans="1:15" x14ac:dyDescent="0.2">
      <c r="A597" s="1" t="s">
        <v>7660</v>
      </c>
      <c r="B597" s="1" t="str">
        <f>"SRR2407596"</f>
        <v>SRR2407596</v>
      </c>
      <c r="C597" t="s">
        <v>5663</v>
      </c>
      <c r="D597">
        <v>30333126</v>
      </c>
      <c r="E597" s="1" t="s">
        <v>18505</v>
      </c>
      <c r="F597" s="1" t="s">
        <v>26</v>
      </c>
      <c r="G597" s="1" t="s">
        <v>25</v>
      </c>
      <c r="H597" s="1" t="s">
        <v>18502</v>
      </c>
      <c r="I597" s="1" t="s">
        <v>18509</v>
      </c>
      <c r="J597" s="1" t="s">
        <v>18506</v>
      </c>
      <c r="K597" s="1" t="s">
        <v>18504</v>
      </c>
      <c r="M597" s="1" t="s">
        <v>18510</v>
      </c>
      <c r="N597" s="1" t="s">
        <v>21</v>
      </c>
      <c r="O597" s="1" t="s">
        <v>18505</v>
      </c>
    </row>
    <row r="598" spans="1:15" x14ac:dyDescent="0.2">
      <c r="A598" s="1" t="s">
        <v>7661</v>
      </c>
      <c r="B598" s="1" t="str">
        <f>"SRR2407602"</f>
        <v>SRR2407602</v>
      </c>
      <c r="C598" t="s">
        <v>5664</v>
      </c>
      <c r="D598">
        <v>30333126</v>
      </c>
      <c r="E598" s="1" t="s">
        <v>18505</v>
      </c>
      <c r="F598" s="1" t="s">
        <v>26</v>
      </c>
      <c r="G598" s="1" t="s">
        <v>25</v>
      </c>
      <c r="H598" s="1" t="s">
        <v>18506</v>
      </c>
      <c r="I598" s="1" t="s">
        <v>54</v>
      </c>
      <c r="J598" s="1" t="s">
        <v>18506</v>
      </c>
      <c r="K598" s="1" t="s">
        <v>25</v>
      </c>
      <c r="M598" s="1" t="s">
        <v>18502</v>
      </c>
      <c r="N598" s="1" t="s">
        <v>21</v>
      </c>
      <c r="O598" s="1" t="s">
        <v>18507</v>
      </c>
    </row>
    <row r="599" spans="1:15" x14ac:dyDescent="0.2">
      <c r="A599" s="1" t="s">
        <v>7662</v>
      </c>
      <c r="B599" s="1" t="str">
        <f>"SRR2407604"</f>
        <v>SRR2407604</v>
      </c>
      <c r="C599" t="s">
        <v>5665</v>
      </c>
      <c r="D599">
        <v>30333126</v>
      </c>
      <c r="E599" s="1" t="s">
        <v>21</v>
      </c>
      <c r="F599" s="1" t="s">
        <v>21</v>
      </c>
      <c r="G599" s="1" t="s">
        <v>18502</v>
      </c>
      <c r="H599" s="1" t="s">
        <v>18502</v>
      </c>
      <c r="I599" s="1" t="s">
        <v>54</v>
      </c>
      <c r="J599" s="1" t="s">
        <v>18509</v>
      </c>
      <c r="K599" s="1" t="s">
        <v>18504</v>
      </c>
      <c r="M599" s="1" t="s">
        <v>18502</v>
      </c>
      <c r="N599" s="1" t="s">
        <v>21</v>
      </c>
      <c r="O599" s="1" t="s">
        <v>24</v>
      </c>
    </row>
    <row r="600" spans="1:15" x14ac:dyDescent="0.2">
      <c r="A600" s="1" t="s">
        <v>7663</v>
      </c>
      <c r="B600" s="1" t="str">
        <f>"SRR2407608"</f>
        <v>SRR2407608</v>
      </c>
      <c r="C600" t="s">
        <v>5666</v>
      </c>
      <c r="D600">
        <v>30333126</v>
      </c>
      <c r="E600" s="1" t="s">
        <v>26</v>
      </c>
      <c r="F600" s="1" t="s">
        <v>26</v>
      </c>
      <c r="G600" s="1" t="s">
        <v>25</v>
      </c>
      <c r="H600" s="1" t="s">
        <v>41</v>
      </c>
      <c r="I600" s="1" t="s">
        <v>18509</v>
      </c>
      <c r="J600" s="1" t="s">
        <v>18505</v>
      </c>
      <c r="K600" s="1" t="s">
        <v>25</v>
      </c>
      <c r="M600" s="1" t="s">
        <v>18508</v>
      </c>
      <c r="N600" s="1" t="s">
        <v>19</v>
      </c>
      <c r="O600" s="1" t="s">
        <v>18504</v>
      </c>
    </row>
    <row r="601" spans="1:15" x14ac:dyDescent="0.2">
      <c r="A601" s="1" t="s">
        <v>7664</v>
      </c>
      <c r="B601" s="1" t="str">
        <f>"SRR2407609"</f>
        <v>SRR2407609</v>
      </c>
      <c r="C601" t="s">
        <v>5667</v>
      </c>
      <c r="D601">
        <v>30333126</v>
      </c>
      <c r="E601" s="1" t="s">
        <v>21</v>
      </c>
      <c r="F601" s="1" t="s">
        <v>18509</v>
      </c>
      <c r="G601" s="1" t="s">
        <v>18502</v>
      </c>
      <c r="H601" s="1" t="s">
        <v>18506</v>
      </c>
      <c r="I601" s="1" t="s">
        <v>54</v>
      </c>
      <c r="J601" s="1" t="s">
        <v>18509</v>
      </c>
      <c r="K601" s="1" t="s">
        <v>25</v>
      </c>
      <c r="M601" s="1" t="s">
        <v>18506</v>
      </c>
      <c r="N601" s="1" t="s">
        <v>21</v>
      </c>
      <c r="O601" s="1" t="s">
        <v>18502</v>
      </c>
    </row>
    <row r="602" spans="1:15" x14ac:dyDescent="0.2">
      <c r="A602" s="1" t="s">
        <v>7665</v>
      </c>
      <c r="B602" s="1" t="str">
        <f>"SRR2407610"</f>
        <v>SRR2407610</v>
      </c>
      <c r="C602" t="s">
        <v>5668</v>
      </c>
      <c r="D602">
        <v>30333126</v>
      </c>
      <c r="E602" s="1" t="s">
        <v>26</v>
      </c>
      <c r="F602" s="1" t="s">
        <v>26</v>
      </c>
      <c r="G602" s="1" t="s">
        <v>25</v>
      </c>
      <c r="H602" s="1" t="s">
        <v>18506</v>
      </c>
      <c r="I602" s="1" t="s">
        <v>54</v>
      </c>
      <c r="J602" s="1" t="s">
        <v>18506</v>
      </c>
      <c r="K602" s="1" t="s">
        <v>22</v>
      </c>
      <c r="M602" s="1" t="s">
        <v>28</v>
      </c>
      <c r="N602" s="1" t="s">
        <v>19</v>
      </c>
      <c r="O602" s="1" t="s">
        <v>18507</v>
      </c>
    </row>
    <row r="603" spans="1:15" x14ac:dyDescent="0.2">
      <c r="A603" s="1" t="s">
        <v>7666</v>
      </c>
      <c r="B603" s="1" t="str">
        <f>"SRR2407613"</f>
        <v>SRR2407613</v>
      </c>
      <c r="C603" t="s">
        <v>5669</v>
      </c>
      <c r="D603">
        <v>30333126</v>
      </c>
      <c r="E603" s="1" t="s">
        <v>18505</v>
      </c>
      <c r="F603" s="1" t="s">
        <v>26</v>
      </c>
      <c r="G603" s="1" t="s">
        <v>25</v>
      </c>
      <c r="H603" s="1" t="s">
        <v>18502</v>
      </c>
      <c r="I603" s="1" t="s">
        <v>18508</v>
      </c>
      <c r="J603" s="1" t="s">
        <v>18506</v>
      </c>
      <c r="K603" s="1" t="s">
        <v>18507</v>
      </c>
      <c r="M603" s="1" t="s">
        <v>18510</v>
      </c>
      <c r="N603" s="1" t="s">
        <v>19</v>
      </c>
      <c r="O603" s="1" t="s">
        <v>18507</v>
      </c>
    </row>
    <row r="604" spans="1:15" x14ac:dyDescent="0.2">
      <c r="A604" s="1" t="s">
        <v>7667</v>
      </c>
      <c r="B604" s="1" t="str">
        <f>"SRR2407619"</f>
        <v>SRR2407619</v>
      </c>
      <c r="C604" t="s">
        <v>5670</v>
      </c>
      <c r="D604">
        <v>30333126</v>
      </c>
      <c r="E604" s="1" t="s">
        <v>21</v>
      </c>
      <c r="F604" s="1" t="s">
        <v>21</v>
      </c>
      <c r="G604" s="1" t="s">
        <v>18510</v>
      </c>
      <c r="H604" s="1" t="s">
        <v>21</v>
      </c>
      <c r="I604" s="1" t="s">
        <v>54</v>
      </c>
      <c r="J604" s="1" t="s">
        <v>21</v>
      </c>
      <c r="K604" s="1" t="s">
        <v>18507</v>
      </c>
      <c r="M604" s="1" t="s">
        <v>28</v>
      </c>
      <c r="N604" s="1" t="s">
        <v>21</v>
      </c>
      <c r="O604" s="1" t="s">
        <v>24</v>
      </c>
    </row>
    <row r="605" spans="1:15" x14ac:dyDescent="0.2">
      <c r="A605" s="1" t="s">
        <v>7668</v>
      </c>
      <c r="B605" s="1" t="str">
        <f>"SRR2407625"</f>
        <v>SRR2407625</v>
      </c>
      <c r="C605" t="s">
        <v>5671</v>
      </c>
      <c r="D605">
        <v>30333126</v>
      </c>
      <c r="E605" s="1" t="s">
        <v>26</v>
      </c>
      <c r="F605" s="1" t="s">
        <v>26</v>
      </c>
      <c r="G605" s="1" t="s">
        <v>25</v>
      </c>
      <c r="H605" s="1" t="s">
        <v>18502</v>
      </c>
      <c r="I605" s="1" t="s">
        <v>18508</v>
      </c>
      <c r="J605" s="1" t="s">
        <v>18506</v>
      </c>
      <c r="K605" s="1" t="s">
        <v>18504</v>
      </c>
      <c r="M605" s="1" t="s">
        <v>18502</v>
      </c>
      <c r="N605" s="1" t="s">
        <v>19</v>
      </c>
      <c r="O605" s="1" t="s">
        <v>18505</v>
      </c>
    </row>
    <row r="606" spans="1:15" x14ac:dyDescent="0.2">
      <c r="A606" s="1" t="s">
        <v>7669</v>
      </c>
      <c r="B606" s="1" t="str">
        <f>"SRR2407626"</f>
        <v>SRR2407626</v>
      </c>
      <c r="C606" t="s">
        <v>5672</v>
      </c>
      <c r="D606">
        <v>30333126</v>
      </c>
      <c r="E606" s="1" t="s">
        <v>21</v>
      </c>
      <c r="F606" s="1" t="s">
        <v>18502</v>
      </c>
      <c r="G606" s="1" t="s">
        <v>25</v>
      </c>
      <c r="H606" s="1" t="s">
        <v>18502</v>
      </c>
      <c r="I606" s="1" t="s">
        <v>54</v>
      </c>
      <c r="J606" s="1" t="s">
        <v>18506</v>
      </c>
      <c r="K606" s="1" t="s">
        <v>18504</v>
      </c>
      <c r="M606" s="1" t="s">
        <v>28</v>
      </c>
      <c r="N606" s="1" t="s">
        <v>21</v>
      </c>
      <c r="O606" s="1" t="s">
        <v>18507</v>
      </c>
    </row>
    <row r="607" spans="1:15" x14ac:dyDescent="0.2">
      <c r="A607" s="1" t="s">
        <v>7670</v>
      </c>
      <c r="B607" s="1" t="str">
        <f>"SRR2407630"</f>
        <v>SRR2407630</v>
      </c>
      <c r="C607" t="s">
        <v>5673</v>
      </c>
      <c r="D607">
        <v>30333126</v>
      </c>
      <c r="E607" s="1" t="s">
        <v>26</v>
      </c>
      <c r="F607" s="1" t="s">
        <v>26</v>
      </c>
      <c r="G607" s="1" t="s">
        <v>25</v>
      </c>
      <c r="H607" s="1" t="s">
        <v>18502</v>
      </c>
      <c r="I607" s="1" t="s">
        <v>18508</v>
      </c>
      <c r="J607" s="1" t="s">
        <v>18505</v>
      </c>
      <c r="K607" s="1" t="s">
        <v>18507</v>
      </c>
      <c r="M607" s="1" t="s">
        <v>18510</v>
      </c>
      <c r="N607" s="1" t="s">
        <v>19</v>
      </c>
      <c r="O607" s="1" t="s">
        <v>18507</v>
      </c>
    </row>
    <row r="608" spans="1:15" x14ac:dyDescent="0.2">
      <c r="A608" s="1" t="s">
        <v>7671</v>
      </c>
      <c r="B608" s="1" t="str">
        <f>"SRR2407635"</f>
        <v>SRR2407635</v>
      </c>
      <c r="C608" t="s">
        <v>5674</v>
      </c>
      <c r="D608">
        <v>30333126</v>
      </c>
      <c r="E608" s="1" t="s">
        <v>26</v>
      </c>
      <c r="F608" s="1" t="s">
        <v>26</v>
      </c>
      <c r="G608" s="1" t="s">
        <v>25</v>
      </c>
      <c r="H608" s="1" t="s">
        <v>18502</v>
      </c>
      <c r="I608" s="1" t="s">
        <v>18508</v>
      </c>
      <c r="J608" s="1" t="s">
        <v>18505</v>
      </c>
      <c r="K608" s="1" t="s">
        <v>18504</v>
      </c>
      <c r="M608" s="1" t="s">
        <v>18502</v>
      </c>
      <c r="N608" s="1" t="s">
        <v>19</v>
      </c>
      <c r="O608" s="1" t="s">
        <v>18507</v>
      </c>
    </row>
    <row r="609" spans="1:15" x14ac:dyDescent="0.2">
      <c r="A609" s="1" t="s">
        <v>7672</v>
      </c>
      <c r="B609" s="1" t="str">
        <f>"SRR2407636"</f>
        <v>SRR2407636</v>
      </c>
      <c r="C609" t="s">
        <v>5675</v>
      </c>
      <c r="D609">
        <v>30333126</v>
      </c>
      <c r="E609" s="1" t="s">
        <v>21</v>
      </c>
      <c r="F609" s="1" t="s">
        <v>21</v>
      </c>
      <c r="G609" s="1" t="s">
        <v>18502</v>
      </c>
      <c r="H609" s="1" t="s">
        <v>18502</v>
      </c>
      <c r="I609" s="1" t="s">
        <v>54</v>
      </c>
      <c r="J609" s="1" t="s">
        <v>18509</v>
      </c>
      <c r="K609" s="1" t="s">
        <v>25</v>
      </c>
      <c r="M609" s="1" t="s">
        <v>18502</v>
      </c>
      <c r="N609" s="1" t="s">
        <v>21</v>
      </c>
      <c r="O609" s="1" t="s">
        <v>24</v>
      </c>
    </row>
    <row r="610" spans="1:15" x14ac:dyDescent="0.2">
      <c r="A610" s="1" t="s">
        <v>7673</v>
      </c>
      <c r="B610" s="1" t="str">
        <f>"SRR2407639"</f>
        <v>SRR2407639</v>
      </c>
      <c r="C610" t="s">
        <v>5676</v>
      </c>
      <c r="D610">
        <v>30333126</v>
      </c>
      <c r="E610" s="1" t="s">
        <v>21</v>
      </c>
      <c r="F610" s="1" t="s">
        <v>21</v>
      </c>
      <c r="G610" s="1" t="s">
        <v>18502</v>
      </c>
      <c r="H610" s="1" t="s">
        <v>18506</v>
      </c>
      <c r="I610" s="1" t="s">
        <v>54</v>
      </c>
      <c r="J610" s="1" t="s">
        <v>18509</v>
      </c>
      <c r="K610" s="1" t="s">
        <v>25</v>
      </c>
      <c r="M610" s="1" t="s">
        <v>18502</v>
      </c>
      <c r="N610" s="1" t="s">
        <v>21</v>
      </c>
      <c r="O610" s="1" t="s">
        <v>18502</v>
      </c>
    </row>
    <row r="611" spans="1:15" x14ac:dyDescent="0.2">
      <c r="A611" s="1" t="s">
        <v>7674</v>
      </c>
      <c r="B611" s="1" t="str">
        <f>"SRR2407641"</f>
        <v>SRR2407641</v>
      </c>
      <c r="C611" t="s">
        <v>5677</v>
      </c>
      <c r="D611">
        <v>30333126</v>
      </c>
      <c r="E611" s="1" t="s">
        <v>18505</v>
      </c>
      <c r="F611" s="1" t="s">
        <v>26</v>
      </c>
      <c r="G611" s="1" t="s">
        <v>25</v>
      </c>
      <c r="H611" s="1" t="s">
        <v>18506</v>
      </c>
      <c r="I611" s="1" t="s">
        <v>18508</v>
      </c>
      <c r="J611" s="1" t="s">
        <v>18506</v>
      </c>
      <c r="K611" s="1" t="s">
        <v>18507</v>
      </c>
      <c r="M611" s="1" t="s">
        <v>18510</v>
      </c>
      <c r="N611" s="1" t="s">
        <v>21</v>
      </c>
      <c r="O611" s="1" t="s">
        <v>18505</v>
      </c>
    </row>
    <row r="612" spans="1:15" x14ac:dyDescent="0.2">
      <c r="A612" s="1" t="s">
        <v>7675</v>
      </c>
      <c r="B612" s="1" t="str">
        <f>"SRR2407644"</f>
        <v>SRR2407644</v>
      </c>
      <c r="C612" t="s">
        <v>5678</v>
      </c>
      <c r="D612">
        <v>30333126</v>
      </c>
      <c r="E612" s="1" t="s">
        <v>26</v>
      </c>
      <c r="F612" s="1" t="s">
        <v>26</v>
      </c>
      <c r="G612" s="1" t="s">
        <v>25</v>
      </c>
      <c r="H612" s="1" t="s">
        <v>18506</v>
      </c>
      <c r="I612" s="1" t="s">
        <v>54</v>
      </c>
      <c r="J612" s="1" t="s">
        <v>18506</v>
      </c>
      <c r="K612" s="1" t="s">
        <v>18504</v>
      </c>
      <c r="M612" s="1" t="s">
        <v>18502</v>
      </c>
      <c r="N612" s="1" t="s">
        <v>21</v>
      </c>
      <c r="O612" s="1" t="s">
        <v>18507</v>
      </c>
    </row>
    <row r="613" spans="1:15" x14ac:dyDescent="0.2">
      <c r="A613" s="1" t="s">
        <v>7676</v>
      </c>
      <c r="B613" s="1" t="str">
        <f>"SRR2407645"</f>
        <v>SRR2407645</v>
      </c>
      <c r="C613" t="s">
        <v>5679</v>
      </c>
      <c r="D613">
        <v>30333126</v>
      </c>
      <c r="E613" s="1" t="s">
        <v>26</v>
      </c>
      <c r="F613" s="1" t="s">
        <v>26</v>
      </c>
      <c r="G613" s="1" t="s">
        <v>25</v>
      </c>
      <c r="H613" s="1" t="s">
        <v>18502</v>
      </c>
      <c r="I613" s="1" t="s">
        <v>54</v>
      </c>
      <c r="J613" s="1" t="s">
        <v>18505</v>
      </c>
      <c r="K613" s="1" t="s">
        <v>22</v>
      </c>
      <c r="M613" s="1" t="s">
        <v>18508</v>
      </c>
      <c r="N613" s="1" t="s">
        <v>21</v>
      </c>
      <c r="O613" s="1" t="s">
        <v>18507</v>
      </c>
    </row>
    <row r="614" spans="1:15" x14ac:dyDescent="0.2">
      <c r="A614" s="1" t="s">
        <v>7677</v>
      </c>
      <c r="B614" s="1" t="str">
        <f>"SRR2407646"</f>
        <v>SRR2407646</v>
      </c>
      <c r="C614" t="s">
        <v>5680</v>
      </c>
      <c r="D614">
        <v>30333126</v>
      </c>
      <c r="E614" s="1" t="s">
        <v>21</v>
      </c>
      <c r="F614" s="1" t="s">
        <v>18502</v>
      </c>
      <c r="G614" s="1" t="s">
        <v>25</v>
      </c>
      <c r="H614" s="1" t="s">
        <v>18502</v>
      </c>
      <c r="I614" s="1" t="s">
        <v>54</v>
      </c>
      <c r="J614" s="1" t="s">
        <v>18506</v>
      </c>
      <c r="K614" s="1" t="s">
        <v>22</v>
      </c>
      <c r="M614" s="1" t="s">
        <v>18502</v>
      </c>
      <c r="N614" s="1" t="s">
        <v>21</v>
      </c>
      <c r="O614" s="1" t="s">
        <v>18504</v>
      </c>
    </row>
    <row r="615" spans="1:15" x14ac:dyDescent="0.2">
      <c r="A615" s="1" t="s">
        <v>7678</v>
      </c>
      <c r="B615" s="1" t="str">
        <f>"SRR2407651"</f>
        <v>SRR2407651</v>
      </c>
      <c r="C615" t="s">
        <v>5681</v>
      </c>
      <c r="D615">
        <v>30333126</v>
      </c>
      <c r="E615" s="1" t="s">
        <v>26</v>
      </c>
      <c r="F615" s="1" t="s">
        <v>26</v>
      </c>
      <c r="G615" s="1" t="s">
        <v>25</v>
      </c>
      <c r="H615" s="1" t="s">
        <v>18502</v>
      </c>
      <c r="I615" s="1" t="s">
        <v>18508</v>
      </c>
      <c r="J615" s="1" t="s">
        <v>18502</v>
      </c>
      <c r="K615" s="1" t="s">
        <v>18504</v>
      </c>
      <c r="M615" s="1" t="s">
        <v>18502</v>
      </c>
      <c r="N615" s="1" t="s">
        <v>21</v>
      </c>
      <c r="O615" s="1" t="s">
        <v>18507</v>
      </c>
    </row>
    <row r="616" spans="1:15" x14ac:dyDescent="0.2">
      <c r="A616" s="1" t="s">
        <v>7679</v>
      </c>
      <c r="B616" s="1" t="str">
        <f>"SRR2407654"</f>
        <v>SRR2407654</v>
      </c>
      <c r="C616" t="s">
        <v>5682</v>
      </c>
      <c r="D616">
        <v>30333126</v>
      </c>
      <c r="E616" s="1" t="s">
        <v>26</v>
      </c>
      <c r="F616" s="1" t="s">
        <v>26</v>
      </c>
      <c r="G616" s="1" t="s">
        <v>25</v>
      </c>
      <c r="H616" s="1" t="s">
        <v>18502</v>
      </c>
      <c r="I616" s="1" t="s">
        <v>54</v>
      </c>
      <c r="J616" s="1" t="s">
        <v>18505</v>
      </c>
      <c r="K616" s="1" t="s">
        <v>18504</v>
      </c>
      <c r="M616" s="1" t="s">
        <v>18510</v>
      </c>
      <c r="N616" s="1" t="s">
        <v>21</v>
      </c>
      <c r="O616" s="1" t="s">
        <v>18507</v>
      </c>
    </row>
    <row r="617" spans="1:15" x14ac:dyDescent="0.2">
      <c r="A617" s="1" t="s">
        <v>7680</v>
      </c>
      <c r="B617" s="1" t="str">
        <f>"SRR2407658"</f>
        <v>SRR2407658</v>
      </c>
      <c r="C617" t="s">
        <v>5683</v>
      </c>
      <c r="D617">
        <v>30333126</v>
      </c>
      <c r="E617" s="1" t="s">
        <v>21</v>
      </c>
      <c r="F617" s="1" t="s">
        <v>21</v>
      </c>
      <c r="G617" s="1" t="s">
        <v>18508</v>
      </c>
      <c r="H617" s="1" t="s">
        <v>21</v>
      </c>
      <c r="I617" s="1" t="s">
        <v>54</v>
      </c>
      <c r="J617" s="1" t="s">
        <v>21</v>
      </c>
      <c r="K617" s="1" t="s">
        <v>22</v>
      </c>
      <c r="M617" s="1" t="s">
        <v>18509</v>
      </c>
      <c r="N617" s="1" t="s">
        <v>19</v>
      </c>
      <c r="O617" s="1" t="s">
        <v>24</v>
      </c>
    </row>
    <row r="618" spans="1:15" x14ac:dyDescent="0.2">
      <c r="A618" s="1" t="s">
        <v>7681</v>
      </c>
      <c r="B618" s="1" t="str">
        <f>"SRR2407663"</f>
        <v>SRR2407663</v>
      </c>
      <c r="C618" t="s">
        <v>5684</v>
      </c>
      <c r="D618">
        <v>30333126</v>
      </c>
      <c r="E618" s="1" t="s">
        <v>26</v>
      </c>
      <c r="F618" s="1" t="s">
        <v>26</v>
      </c>
      <c r="G618" s="1" t="s">
        <v>25</v>
      </c>
      <c r="H618" s="1" t="s">
        <v>18502</v>
      </c>
      <c r="I618" s="1" t="s">
        <v>54</v>
      </c>
      <c r="J618" s="1" t="s">
        <v>18505</v>
      </c>
      <c r="K618" s="1" t="s">
        <v>18504</v>
      </c>
      <c r="M618" s="1" t="s">
        <v>18502</v>
      </c>
      <c r="N618" s="1" t="s">
        <v>21</v>
      </c>
      <c r="O618" s="1" t="s">
        <v>18507</v>
      </c>
    </row>
    <row r="619" spans="1:15" x14ac:dyDescent="0.2">
      <c r="A619" s="1" t="s">
        <v>7682</v>
      </c>
      <c r="B619" s="1" t="str">
        <f>"SRR2407665"</f>
        <v>SRR2407665</v>
      </c>
      <c r="C619" t="s">
        <v>5685</v>
      </c>
      <c r="D619">
        <v>30333126</v>
      </c>
      <c r="E619" s="1" t="s">
        <v>26</v>
      </c>
      <c r="F619" s="1" t="s">
        <v>26</v>
      </c>
      <c r="G619" s="1" t="s">
        <v>25</v>
      </c>
      <c r="H619" s="1" t="s">
        <v>18502</v>
      </c>
      <c r="I619" s="1" t="s">
        <v>18509</v>
      </c>
      <c r="J619" s="1" t="s">
        <v>18505</v>
      </c>
      <c r="K619" s="1" t="s">
        <v>18504</v>
      </c>
      <c r="M619" s="1" t="s">
        <v>18502</v>
      </c>
      <c r="N619" s="1" t="s">
        <v>19</v>
      </c>
      <c r="O619" s="1" t="s">
        <v>18504</v>
      </c>
    </row>
    <row r="620" spans="1:15" x14ac:dyDescent="0.2">
      <c r="A620" s="1" t="s">
        <v>7683</v>
      </c>
      <c r="B620" s="1" t="str">
        <f>"SRR2407666"</f>
        <v>SRR2407666</v>
      </c>
      <c r="C620" t="s">
        <v>5686</v>
      </c>
      <c r="D620">
        <v>30333126</v>
      </c>
      <c r="E620" s="1" t="s">
        <v>26</v>
      </c>
      <c r="F620" s="1" t="s">
        <v>26</v>
      </c>
      <c r="G620" s="1" t="s">
        <v>25</v>
      </c>
      <c r="H620" s="1" t="s">
        <v>18502</v>
      </c>
      <c r="I620" s="1" t="s">
        <v>54</v>
      </c>
      <c r="J620" s="1" t="s">
        <v>18505</v>
      </c>
      <c r="K620" s="1" t="s">
        <v>25</v>
      </c>
      <c r="M620" s="1" t="s">
        <v>18502</v>
      </c>
      <c r="N620" s="1" t="s">
        <v>21</v>
      </c>
      <c r="O620" s="1" t="s">
        <v>18504</v>
      </c>
    </row>
    <row r="621" spans="1:15" x14ac:dyDescent="0.2">
      <c r="A621" s="1" t="s">
        <v>7684</v>
      </c>
      <c r="B621" s="1" t="str">
        <f>"SRR2407669"</f>
        <v>SRR2407669</v>
      </c>
      <c r="C621" t="s">
        <v>5687</v>
      </c>
      <c r="D621">
        <v>30333126</v>
      </c>
      <c r="E621" s="1" t="s">
        <v>21</v>
      </c>
      <c r="F621" s="1" t="s">
        <v>21</v>
      </c>
      <c r="G621" s="1" t="s">
        <v>18510</v>
      </c>
      <c r="H621" s="1" t="s">
        <v>18502</v>
      </c>
      <c r="I621" s="1" t="s">
        <v>32</v>
      </c>
      <c r="J621" s="1" t="s">
        <v>21</v>
      </c>
      <c r="K621" s="1" t="s">
        <v>18505</v>
      </c>
      <c r="M621" s="1" t="s">
        <v>18509</v>
      </c>
      <c r="N621" s="1" t="s">
        <v>19</v>
      </c>
      <c r="O621" s="1" t="s">
        <v>24</v>
      </c>
    </row>
    <row r="622" spans="1:15" x14ac:dyDescent="0.2">
      <c r="A622" s="1" t="s">
        <v>7685</v>
      </c>
      <c r="B622" s="1" t="str">
        <f>"SRR2407670"</f>
        <v>SRR2407670</v>
      </c>
      <c r="C622" t="s">
        <v>5688</v>
      </c>
      <c r="D622">
        <v>30333126</v>
      </c>
      <c r="E622" s="1" t="s">
        <v>26</v>
      </c>
      <c r="F622" s="1" t="s">
        <v>26</v>
      </c>
      <c r="G622" s="1" t="s">
        <v>25</v>
      </c>
      <c r="H622" s="1" t="s">
        <v>18502</v>
      </c>
      <c r="I622" s="1" t="s">
        <v>18511</v>
      </c>
      <c r="J622" s="1" t="s">
        <v>18505</v>
      </c>
      <c r="K622" s="1" t="s">
        <v>18504</v>
      </c>
      <c r="M622" s="1" t="s">
        <v>18502</v>
      </c>
      <c r="N622" s="1" t="s">
        <v>19</v>
      </c>
      <c r="O622" s="1" t="s">
        <v>18507</v>
      </c>
    </row>
    <row r="623" spans="1:15" x14ac:dyDescent="0.2">
      <c r="A623" s="1" t="s">
        <v>7686</v>
      </c>
      <c r="B623" s="1" t="str">
        <f>"SRR2407677"</f>
        <v>SRR2407677</v>
      </c>
      <c r="C623" t="s">
        <v>5689</v>
      </c>
      <c r="D623">
        <v>30333126</v>
      </c>
      <c r="E623" s="1" t="s">
        <v>26</v>
      </c>
      <c r="F623" s="1" t="s">
        <v>26</v>
      </c>
      <c r="G623" s="1" t="s">
        <v>25</v>
      </c>
      <c r="H623" s="1" t="s">
        <v>18506</v>
      </c>
      <c r="I623" s="1" t="s">
        <v>32</v>
      </c>
      <c r="J623" s="1" t="s">
        <v>18507</v>
      </c>
      <c r="K623" s="1" t="s">
        <v>18504</v>
      </c>
      <c r="M623" s="1" t="s">
        <v>18502</v>
      </c>
      <c r="N623" s="1" t="s">
        <v>21</v>
      </c>
      <c r="O623" s="1" t="s">
        <v>18504</v>
      </c>
    </row>
    <row r="624" spans="1:15" x14ac:dyDescent="0.2">
      <c r="A624" s="1" t="s">
        <v>7687</v>
      </c>
      <c r="B624" s="1" t="str">
        <f>"SRR2407684"</f>
        <v>SRR2407684</v>
      </c>
      <c r="C624" t="s">
        <v>5690</v>
      </c>
      <c r="D624">
        <v>30333126</v>
      </c>
      <c r="E624" s="1" t="s">
        <v>21</v>
      </c>
      <c r="F624" s="1" t="s">
        <v>18509</v>
      </c>
      <c r="G624" s="1" t="s">
        <v>18510</v>
      </c>
      <c r="H624" s="1" t="s">
        <v>18506</v>
      </c>
      <c r="I624" s="1" t="s">
        <v>54</v>
      </c>
      <c r="J624" s="1" t="s">
        <v>18509</v>
      </c>
      <c r="K624" s="1" t="s">
        <v>18504</v>
      </c>
      <c r="M624" s="1" t="s">
        <v>18502</v>
      </c>
      <c r="N624" s="1" t="s">
        <v>18509</v>
      </c>
      <c r="O624" s="1" t="s">
        <v>24</v>
      </c>
    </row>
    <row r="625" spans="1:15" x14ac:dyDescent="0.2">
      <c r="A625" s="1" t="s">
        <v>7688</v>
      </c>
      <c r="B625" s="1" t="str">
        <f>"SRR2407685"</f>
        <v>SRR2407685</v>
      </c>
      <c r="C625" t="s">
        <v>5691</v>
      </c>
      <c r="D625">
        <v>30333126</v>
      </c>
      <c r="E625" s="1" t="s">
        <v>18505</v>
      </c>
      <c r="F625" s="1" t="s">
        <v>26</v>
      </c>
      <c r="G625" s="1" t="s">
        <v>25</v>
      </c>
      <c r="H625" s="1" t="s">
        <v>18502</v>
      </c>
      <c r="I625" s="1" t="s">
        <v>54</v>
      </c>
      <c r="J625" s="1" t="s">
        <v>18502</v>
      </c>
      <c r="K625" s="1" t="s">
        <v>18504</v>
      </c>
      <c r="M625" s="1" t="s">
        <v>18509</v>
      </c>
      <c r="N625" s="1" t="s">
        <v>21</v>
      </c>
      <c r="O625" s="1" t="s">
        <v>18505</v>
      </c>
    </row>
    <row r="626" spans="1:15" x14ac:dyDescent="0.2">
      <c r="A626" s="1" t="s">
        <v>7689</v>
      </c>
      <c r="B626" s="1" t="str">
        <f>"SRR2407692"</f>
        <v>SRR2407692</v>
      </c>
      <c r="C626" t="s">
        <v>5692</v>
      </c>
      <c r="D626">
        <v>30333126</v>
      </c>
      <c r="E626" s="1" t="s">
        <v>26</v>
      </c>
      <c r="F626" s="1" t="s">
        <v>26</v>
      </c>
      <c r="G626" s="1" t="s">
        <v>25</v>
      </c>
      <c r="H626" s="1" t="s">
        <v>18506</v>
      </c>
      <c r="I626" s="1" t="s">
        <v>18509</v>
      </c>
      <c r="J626" s="1" t="s">
        <v>18505</v>
      </c>
      <c r="K626" s="1" t="s">
        <v>18507</v>
      </c>
      <c r="M626" s="1" t="s">
        <v>18508</v>
      </c>
      <c r="N626" s="1" t="s">
        <v>21</v>
      </c>
      <c r="O626" s="1" t="s">
        <v>18507</v>
      </c>
    </row>
    <row r="627" spans="1:15" x14ac:dyDescent="0.2">
      <c r="A627" s="1" t="s">
        <v>7690</v>
      </c>
      <c r="B627" s="1" t="str">
        <f>"SRR2407699"</f>
        <v>SRR2407699</v>
      </c>
      <c r="C627" t="s">
        <v>5693</v>
      </c>
      <c r="D627">
        <v>30333126</v>
      </c>
      <c r="E627" s="1" t="s">
        <v>21</v>
      </c>
      <c r="F627" s="1" t="s">
        <v>18510</v>
      </c>
      <c r="G627" s="1" t="s">
        <v>25</v>
      </c>
      <c r="H627" s="1" t="s">
        <v>18502</v>
      </c>
      <c r="I627" s="1" t="s">
        <v>54</v>
      </c>
      <c r="J627" s="1" t="s">
        <v>18502</v>
      </c>
      <c r="K627" s="1" t="s">
        <v>18504</v>
      </c>
      <c r="M627" s="1" t="s">
        <v>18509</v>
      </c>
      <c r="N627" s="1" t="s">
        <v>21</v>
      </c>
      <c r="O627" s="1" t="s">
        <v>18505</v>
      </c>
    </row>
    <row r="628" spans="1:15" x14ac:dyDescent="0.2">
      <c r="A628" s="1" t="s">
        <v>7691</v>
      </c>
      <c r="B628" s="1" t="str">
        <f>"SRR2407700"</f>
        <v>SRR2407700</v>
      </c>
      <c r="C628" t="s">
        <v>5694</v>
      </c>
      <c r="D628">
        <v>30333126</v>
      </c>
      <c r="E628" s="1" t="s">
        <v>26</v>
      </c>
      <c r="F628" s="1" t="s">
        <v>26</v>
      </c>
      <c r="G628" s="1" t="s">
        <v>25</v>
      </c>
      <c r="H628" s="1" t="s">
        <v>18502</v>
      </c>
      <c r="I628" s="1" t="s">
        <v>18508</v>
      </c>
      <c r="J628" s="1" t="s">
        <v>18506</v>
      </c>
      <c r="K628" s="1" t="s">
        <v>18504</v>
      </c>
      <c r="M628" s="1" t="s">
        <v>18510</v>
      </c>
      <c r="N628" s="1" t="s">
        <v>19</v>
      </c>
      <c r="O628" s="1" t="s">
        <v>18507</v>
      </c>
    </row>
    <row r="629" spans="1:15" x14ac:dyDescent="0.2">
      <c r="A629" s="1" t="s">
        <v>7692</v>
      </c>
      <c r="B629" s="1" t="str">
        <f>"SRR2407709"</f>
        <v>SRR2407709</v>
      </c>
      <c r="C629" t="s">
        <v>5695</v>
      </c>
      <c r="D629">
        <v>30333126</v>
      </c>
      <c r="E629" s="1" t="s">
        <v>21</v>
      </c>
      <c r="F629" s="1" t="s">
        <v>21</v>
      </c>
      <c r="G629" s="1" t="s">
        <v>18510</v>
      </c>
      <c r="H629" s="1" t="s">
        <v>18506</v>
      </c>
      <c r="I629" s="1" t="s">
        <v>54</v>
      </c>
      <c r="J629" s="1" t="s">
        <v>21</v>
      </c>
      <c r="K629" s="1" t="s">
        <v>22</v>
      </c>
      <c r="M629" s="1" t="s">
        <v>28</v>
      </c>
      <c r="N629" s="1" t="s">
        <v>21</v>
      </c>
      <c r="O629" s="1" t="s">
        <v>24</v>
      </c>
    </row>
    <row r="630" spans="1:15" x14ac:dyDescent="0.2">
      <c r="A630" s="1" t="s">
        <v>7693</v>
      </c>
      <c r="B630" s="1" t="str">
        <f>"SRR2407711"</f>
        <v>SRR2407711</v>
      </c>
      <c r="C630" t="s">
        <v>5696</v>
      </c>
      <c r="D630">
        <v>30333126</v>
      </c>
      <c r="E630" s="1" t="s">
        <v>26</v>
      </c>
      <c r="F630" s="1" t="s">
        <v>26</v>
      </c>
      <c r="G630" s="1" t="s">
        <v>25</v>
      </c>
      <c r="H630" s="1" t="s">
        <v>18506</v>
      </c>
      <c r="I630" s="1" t="s">
        <v>18508</v>
      </c>
      <c r="J630" s="1" t="s">
        <v>18505</v>
      </c>
      <c r="K630" s="1" t="s">
        <v>18504</v>
      </c>
      <c r="M630" s="1" t="s">
        <v>18502</v>
      </c>
      <c r="N630" s="1" t="s">
        <v>21</v>
      </c>
      <c r="O630" s="1" t="s">
        <v>18504</v>
      </c>
    </row>
    <row r="631" spans="1:15" x14ac:dyDescent="0.2">
      <c r="A631" s="1" t="s">
        <v>7694</v>
      </c>
      <c r="B631" s="1" t="str">
        <f>"SRR2407716"</f>
        <v>SRR2407716</v>
      </c>
      <c r="C631" t="s">
        <v>5697</v>
      </c>
      <c r="D631">
        <v>30333126</v>
      </c>
      <c r="E631" s="1" t="s">
        <v>21</v>
      </c>
      <c r="F631" s="1" t="s">
        <v>18510</v>
      </c>
      <c r="G631" s="1" t="s">
        <v>25</v>
      </c>
      <c r="H631" s="1" t="s">
        <v>18506</v>
      </c>
      <c r="I631" s="1" t="s">
        <v>18509</v>
      </c>
      <c r="J631" s="1" t="s">
        <v>18506</v>
      </c>
      <c r="K631" s="1" t="s">
        <v>22</v>
      </c>
      <c r="M631" s="1" t="s">
        <v>18508</v>
      </c>
      <c r="N631" s="1" t="s">
        <v>21</v>
      </c>
      <c r="O631" s="1" t="s">
        <v>18507</v>
      </c>
    </row>
    <row r="632" spans="1:15" x14ac:dyDescent="0.2">
      <c r="A632" s="1" t="s">
        <v>7695</v>
      </c>
      <c r="B632" s="1" t="str">
        <f>"SRR2407717"</f>
        <v>SRR2407717</v>
      </c>
      <c r="C632" t="s">
        <v>5698</v>
      </c>
      <c r="D632">
        <v>30333126</v>
      </c>
      <c r="E632" s="1" t="s">
        <v>21</v>
      </c>
      <c r="F632" s="1" t="s">
        <v>21</v>
      </c>
      <c r="G632" s="1" t="s">
        <v>18510</v>
      </c>
      <c r="H632" s="1" t="s">
        <v>21</v>
      </c>
      <c r="I632" s="1" t="s">
        <v>54</v>
      </c>
      <c r="J632" s="1" t="s">
        <v>21</v>
      </c>
      <c r="K632" s="1" t="s">
        <v>18504</v>
      </c>
      <c r="M632" s="1" t="s">
        <v>28</v>
      </c>
      <c r="N632" s="1" t="s">
        <v>21</v>
      </c>
      <c r="O632" s="1" t="s">
        <v>24</v>
      </c>
    </row>
    <row r="633" spans="1:15" x14ac:dyDescent="0.2">
      <c r="A633" s="1" t="s">
        <v>7696</v>
      </c>
      <c r="B633" s="1" t="str">
        <f>"SRR2407719"</f>
        <v>SRR2407719</v>
      </c>
      <c r="C633" t="s">
        <v>5699</v>
      </c>
      <c r="D633">
        <v>30333126</v>
      </c>
      <c r="E633" s="1" t="s">
        <v>26</v>
      </c>
      <c r="F633" s="1" t="s">
        <v>26</v>
      </c>
      <c r="G633" s="1" t="s">
        <v>25</v>
      </c>
      <c r="H633" s="1" t="s">
        <v>18502</v>
      </c>
      <c r="I633" s="1" t="s">
        <v>32</v>
      </c>
      <c r="J633" s="1" t="s">
        <v>18506</v>
      </c>
      <c r="K633" s="1" t="s">
        <v>22</v>
      </c>
      <c r="M633" s="1" t="s">
        <v>18508</v>
      </c>
      <c r="N633" s="1" t="s">
        <v>21</v>
      </c>
      <c r="O633" s="1" t="s">
        <v>18507</v>
      </c>
    </row>
    <row r="634" spans="1:15" x14ac:dyDescent="0.2">
      <c r="A634" s="1" t="s">
        <v>7697</v>
      </c>
      <c r="B634" s="1" t="str">
        <f>"SRR2407721"</f>
        <v>SRR2407721</v>
      </c>
      <c r="C634" t="s">
        <v>5700</v>
      </c>
      <c r="D634">
        <v>30333126</v>
      </c>
      <c r="E634" s="1" t="s">
        <v>21</v>
      </c>
      <c r="F634" s="1" t="s">
        <v>18510</v>
      </c>
      <c r="G634" s="1" t="s">
        <v>25</v>
      </c>
      <c r="H634" s="1" t="s">
        <v>18502</v>
      </c>
      <c r="I634" s="1" t="s">
        <v>18508</v>
      </c>
      <c r="J634" s="1" t="s">
        <v>18502</v>
      </c>
      <c r="K634" s="1" t="s">
        <v>18504</v>
      </c>
      <c r="M634" s="1" t="s">
        <v>28</v>
      </c>
      <c r="N634" s="1" t="s">
        <v>21</v>
      </c>
      <c r="O634" s="1" t="s">
        <v>18507</v>
      </c>
    </row>
    <row r="635" spans="1:15" x14ac:dyDescent="0.2">
      <c r="A635" s="1" t="s">
        <v>7698</v>
      </c>
      <c r="B635" s="1" t="str">
        <f>"SRR2407723"</f>
        <v>SRR2407723</v>
      </c>
      <c r="C635" t="s">
        <v>5701</v>
      </c>
      <c r="D635">
        <v>30333126</v>
      </c>
      <c r="E635" s="1" t="s">
        <v>26</v>
      </c>
      <c r="F635" s="1" t="s">
        <v>26</v>
      </c>
      <c r="G635" s="1" t="s">
        <v>25</v>
      </c>
      <c r="H635" s="1" t="s">
        <v>18502</v>
      </c>
      <c r="I635" s="1" t="s">
        <v>54</v>
      </c>
      <c r="J635" s="1" t="s">
        <v>18506</v>
      </c>
      <c r="K635" s="1" t="s">
        <v>18504</v>
      </c>
      <c r="M635" s="1" t="s">
        <v>18510</v>
      </c>
      <c r="N635" s="1" t="s">
        <v>21</v>
      </c>
      <c r="O635" s="1" t="s">
        <v>18507</v>
      </c>
    </row>
    <row r="636" spans="1:15" x14ac:dyDescent="0.2">
      <c r="A636" s="1" t="s">
        <v>7699</v>
      </c>
      <c r="B636" s="1" t="str">
        <f>"SRR2407727"</f>
        <v>SRR2407727</v>
      </c>
      <c r="C636" t="s">
        <v>5702</v>
      </c>
      <c r="D636">
        <v>30333126</v>
      </c>
      <c r="E636" s="1" t="s">
        <v>21</v>
      </c>
      <c r="F636" s="1" t="s">
        <v>18502</v>
      </c>
      <c r="G636" s="1" t="s">
        <v>25</v>
      </c>
      <c r="H636" s="1" t="s">
        <v>18502</v>
      </c>
      <c r="I636" s="1" t="s">
        <v>54</v>
      </c>
      <c r="J636" s="1" t="s">
        <v>18505</v>
      </c>
      <c r="K636" s="1" t="s">
        <v>18505</v>
      </c>
      <c r="M636" s="1" t="s">
        <v>28</v>
      </c>
      <c r="N636" s="1" t="s">
        <v>21</v>
      </c>
      <c r="O636" s="1" t="s">
        <v>18507</v>
      </c>
    </row>
    <row r="637" spans="1:15" x14ac:dyDescent="0.2">
      <c r="A637" s="1" t="s">
        <v>7700</v>
      </c>
      <c r="B637" s="1" t="str">
        <f>"SRR2407734"</f>
        <v>SRR2407734</v>
      </c>
      <c r="C637" t="s">
        <v>5703</v>
      </c>
      <c r="D637">
        <v>30333126</v>
      </c>
      <c r="E637" s="1" t="s">
        <v>26</v>
      </c>
      <c r="F637" s="1" t="s">
        <v>26</v>
      </c>
      <c r="G637" s="1" t="s">
        <v>25</v>
      </c>
      <c r="H637" s="1" t="s">
        <v>18502</v>
      </c>
      <c r="I637" s="1" t="s">
        <v>32</v>
      </c>
      <c r="J637" s="1" t="s">
        <v>18505</v>
      </c>
      <c r="K637" s="1" t="s">
        <v>18507</v>
      </c>
      <c r="M637" s="1" t="s">
        <v>18510</v>
      </c>
      <c r="N637" s="1" t="s">
        <v>19</v>
      </c>
      <c r="O637" s="1" t="s">
        <v>18507</v>
      </c>
    </row>
    <row r="638" spans="1:15" x14ac:dyDescent="0.2">
      <c r="A638" s="1" t="s">
        <v>7701</v>
      </c>
      <c r="B638" s="1" t="str">
        <f>"SRR2407735"</f>
        <v>SRR2407735</v>
      </c>
      <c r="C638" t="s">
        <v>5704</v>
      </c>
      <c r="D638">
        <v>30333126</v>
      </c>
      <c r="E638" s="1" t="s">
        <v>26</v>
      </c>
      <c r="F638" s="1" t="s">
        <v>26</v>
      </c>
      <c r="G638" s="1" t="s">
        <v>25</v>
      </c>
      <c r="H638" s="1" t="s">
        <v>18502</v>
      </c>
      <c r="I638" s="1" t="s">
        <v>32</v>
      </c>
      <c r="J638" s="1" t="s">
        <v>18506</v>
      </c>
      <c r="K638" s="1" t="s">
        <v>18507</v>
      </c>
      <c r="M638" s="1" t="s">
        <v>18510</v>
      </c>
      <c r="N638" s="1" t="s">
        <v>19</v>
      </c>
      <c r="O638" s="1" t="s">
        <v>18507</v>
      </c>
    </row>
    <row r="639" spans="1:15" x14ac:dyDescent="0.2">
      <c r="A639" s="1" t="s">
        <v>7702</v>
      </c>
      <c r="B639" s="1" t="str">
        <f>"SRR2407737"</f>
        <v>SRR2407737</v>
      </c>
      <c r="C639" t="s">
        <v>5705</v>
      </c>
      <c r="D639">
        <v>30333126</v>
      </c>
      <c r="E639" s="1" t="s">
        <v>26</v>
      </c>
      <c r="F639" s="1" t="s">
        <v>26</v>
      </c>
      <c r="G639" s="1" t="s">
        <v>25</v>
      </c>
      <c r="H639" s="1" t="s">
        <v>18502</v>
      </c>
      <c r="I639" s="1" t="s">
        <v>32</v>
      </c>
      <c r="J639" s="1" t="s">
        <v>18506</v>
      </c>
      <c r="K639" s="1" t="s">
        <v>25</v>
      </c>
      <c r="M639" s="1" t="s">
        <v>18502</v>
      </c>
      <c r="N639" s="1" t="s">
        <v>21</v>
      </c>
      <c r="O639" s="1" t="s">
        <v>18507</v>
      </c>
    </row>
    <row r="640" spans="1:15" x14ac:dyDescent="0.2">
      <c r="A640" s="1" t="s">
        <v>7703</v>
      </c>
      <c r="B640" s="1" t="str">
        <f>"SRR2407738"</f>
        <v>SRR2407738</v>
      </c>
      <c r="C640" t="s">
        <v>5706</v>
      </c>
      <c r="D640">
        <v>30333126</v>
      </c>
      <c r="E640" s="1" t="s">
        <v>26</v>
      </c>
      <c r="F640" s="1" t="s">
        <v>26</v>
      </c>
      <c r="G640" s="1" t="s">
        <v>25</v>
      </c>
      <c r="H640" s="1" t="s">
        <v>18502</v>
      </c>
      <c r="I640" s="1" t="s">
        <v>32</v>
      </c>
      <c r="J640" s="1" t="s">
        <v>18506</v>
      </c>
      <c r="K640" s="1" t="s">
        <v>18507</v>
      </c>
      <c r="M640" s="1" t="s">
        <v>18502</v>
      </c>
      <c r="N640" s="1" t="s">
        <v>19</v>
      </c>
      <c r="O640" s="1" t="s">
        <v>18507</v>
      </c>
    </row>
    <row r="641" spans="1:15" x14ac:dyDescent="0.2">
      <c r="A641" s="1" t="s">
        <v>7704</v>
      </c>
      <c r="B641" s="1" t="str">
        <f>"SRR2407746"</f>
        <v>SRR2407746</v>
      </c>
      <c r="C641" t="s">
        <v>5707</v>
      </c>
      <c r="D641">
        <v>30333126</v>
      </c>
      <c r="E641" s="1" t="s">
        <v>26</v>
      </c>
      <c r="F641" s="1" t="s">
        <v>26</v>
      </c>
      <c r="G641" s="1" t="s">
        <v>25</v>
      </c>
      <c r="H641" s="1" t="s">
        <v>18506</v>
      </c>
      <c r="I641" s="1" t="s">
        <v>32</v>
      </c>
      <c r="J641" s="1" t="s">
        <v>18505</v>
      </c>
      <c r="K641" s="1" t="s">
        <v>18507</v>
      </c>
      <c r="M641" s="1" t="s">
        <v>18510</v>
      </c>
      <c r="N641" s="1" t="s">
        <v>18509</v>
      </c>
      <c r="O641" s="1" t="s">
        <v>18504</v>
      </c>
    </row>
    <row r="642" spans="1:15" x14ac:dyDescent="0.2">
      <c r="A642" s="1" t="s">
        <v>7705</v>
      </c>
      <c r="B642" s="1" t="str">
        <f>"SRR2407748"</f>
        <v>SRR2407748</v>
      </c>
      <c r="C642" t="s">
        <v>5708</v>
      </c>
      <c r="D642">
        <v>30333126</v>
      </c>
      <c r="E642" s="1" t="s">
        <v>26</v>
      </c>
      <c r="F642" s="1" t="s">
        <v>26</v>
      </c>
      <c r="G642" s="1" t="s">
        <v>25</v>
      </c>
      <c r="H642" s="1" t="s">
        <v>18506</v>
      </c>
      <c r="I642" s="1" t="s">
        <v>18509</v>
      </c>
      <c r="J642" s="1" t="s">
        <v>18505</v>
      </c>
      <c r="K642" s="1" t="s">
        <v>18504</v>
      </c>
      <c r="M642" s="1" t="s">
        <v>28</v>
      </c>
      <c r="N642" s="1" t="s">
        <v>19</v>
      </c>
      <c r="O642" s="1" t="s">
        <v>18507</v>
      </c>
    </row>
    <row r="643" spans="1:15" x14ac:dyDescent="0.2">
      <c r="A643" s="1" t="s">
        <v>7706</v>
      </c>
      <c r="B643" s="1" t="str">
        <f>"SRR2407749"</f>
        <v>SRR2407749</v>
      </c>
      <c r="C643" t="s">
        <v>5709</v>
      </c>
      <c r="D643">
        <v>30333126</v>
      </c>
      <c r="E643" s="1" t="s">
        <v>26</v>
      </c>
      <c r="F643" s="1" t="s">
        <v>26</v>
      </c>
      <c r="G643" s="1" t="s">
        <v>25</v>
      </c>
      <c r="H643" s="1" t="s">
        <v>18506</v>
      </c>
      <c r="I643" s="1" t="s">
        <v>18509</v>
      </c>
      <c r="J643" s="1" t="s">
        <v>18505</v>
      </c>
      <c r="K643" s="1" t="s">
        <v>18504</v>
      </c>
      <c r="M643" s="1" t="s">
        <v>28</v>
      </c>
      <c r="N643" s="1" t="s">
        <v>19</v>
      </c>
      <c r="O643" s="1" t="s">
        <v>18507</v>
      </c>
    </row>
    <row r="644" spans="1:15" x14ac:dyDescent="0.2">
      <c r="A644" s="1" t="s">
        <v>7707</v>
      </c>
      <c r="B644" s="1" t="str">
        <f>"SRR2407751"</f>
        <v>SRR2407751</v>
      </c>
      <c r="C644" t="s">
        <v>5710</v>
      </c>
      <c r="D644">
        <v>30333126</v>
      </c>
      <c r="E644" s="1" t="s">
        <v>26</v>
      </c>
      <c r="F644" s="1" t="s">
        <v>26</v>
      </c>
      <c r="G644" s="1" t="s">
        <v>25</v>
      </c>
      <c r="H644" s="1" t="s">
        <v>18506</v>
      </c>
      <c r="I644" s="1" t="s">
        <v>18509</v>
      </c>
      <c r="J644" s="1" t="s">
        <v>18505</v>
      </c>
      <c r="K644" s="1" t="s">
        <v>18504</v>
      </c>
      <c r="M644" s="1" t="s">
        <v>18502</v>
      </c>
      <c r="N644" s="1" t="s">
        <v>19</v>
      </c>
      <c r="O644" s="1" t="s">
        <v>18504</v>
      </c>
    </row>
    <row r="645" spans="1:15" x14ac:dyDescent="0.2">
      <c r="A645" s="1" t="s">
        <v>7708</v>
      </c>
      <c r="B645" s="1" t="str">
        <f>"SRR2407760"</f>
        <v>SRR2407760</v>
      </c>
      <c r="C645" t="s">
        <v>5711</v>
      </c>
      <c r="D645">
        <v>30333126</v>
      </c>
      <c r="E645" s="1" t="s">
        <v>26</v>
      </c>
      <c r="F645" s="1" t="s">
        <v>26</v>
      </c>
      <c r="G645" s="1" t="s">
        <v>25</v>
      </c>
      <c r="H645" s="1" t="s">
        <v>18502</v>
      </c>
      <c r="I645" s="1" t="s">
        <v>32</v>
      </c>
      <c r="J645" s="1" t="s">
        <v>18505</v>
      </c>
      <c r="K645" s="1" t="s">
        <v>18504</v>
      </c>
      <c r="M645" s="1" t="s">
        <v>18508</v>
      </c>
      <c r="N645" s="1" t="s">
        <v>21</v>
      </c>
      <c r="O645" s="1" t="s">
        <v>18507</v>
      </c>
    </row>
    <row r="646" spans="1:15" x14ac:dyDescent="0.2">
      <c r="A646" s="1" t="s">
        <v>7709</v>
      </c>
      <c r="B646" s="1" t="str">
        <f>"SRR2407762"</f>
        <v>SRR2407762</v>
      </c>
      <c r="C646" t="s">
        <v>5712</v>
      </c>
      <c r="D646">
        <v>30333126</v>
      </c>
      <c r="E646" s="1" t="s">
        <v>21</v>
      </c>
      <c r="F646" s="1" t="s">
        <v>21</v>
      </c>
      <c r="G646" s="1" t="s">
        <v>18508</v>
      </c>
      <c r="H646" s="1" t="s">
        <v>21</v>
      </c>
      <c r="I646" s="1" t="s">
        <v>54</v>
      </c>
      <c r="J646" s="1" t="s">
        <v>21</v>
      </c>
      <c r="K646" s="1" t="s">
        <v>22</v>
      </c>
      <c r="M646" s="1" t="s">
        <v>28</v>
      </c>
      <c r="N646" s="1" t="s">
        <v>21</v>
      </c>
      <c r="O646" s="1" t="s">
        <v>24</v>
      </c>
    </row>
    <row r="647" spans="1:15" x14ac:dyDescent="0.2">
      <c r="A647" s="1" t="s">
        <v>7710</v>
      </c>
      <c r="B647" s="1" t="str">
        <f>"SRR2407763"</f>
        <v>SRR2407763</v>
      </c>
      <c r="C647" t="s">
        <v>5713</v>
      </c>
      <c r="D647">
        <v>30333126</v>
      </c>
      <c r="E647" s="1" t="s">
        <v>26</v>
      </c>
      <c r="F647" s="1" t="s">
        <v>26</v>
      </c>
      <c r="G647" s="1" t="s">
        <v>25</v>
      </c>
      <c r="H647" s="1" t="s">
        <v>18502</v>
      </c>
      <c r="I647" s="1" t="s">
        <v>32</v>
      </c>
      <c r="J647" s="1" t="s">
        <v>18506</v>
      </c>
      <c r="K647" s="1" t="s">
        <v>18504</v>
      </c>
      <c r="M647" s="1" t="s">
        <v>18502</v>
      </c>
      <c r="N647" s="1" t="s">
        <v>19</v>
      </c>
      <c r="O647" s="1" t="s">
        <v>18507</v>
      </c>
    </row>
    <row r="648" spans="1:15" x14ac:dyDescent="0.2">
      <c r="A648" s="1" t="s">
        <v>7711</v>
      </c>
      <c r="B648" s="1" t="str">
        <f>"SRR2407764"</f>
        <v>SRR2407764</v>
      </c>
      <c r="C648" t="s">
        <v>5714</v>
      </c>
      <c r="D648">
        <v>30333126</v>
      </c>
      <c r="E648" s="1" t="s">
        <v>26</v>
      </c>
      <c r="F648" s="1" t="s">
        <v>26</v>
      </c>
      <c r="G648" s="1" t="s">
        <v>25</v>
      </c>
      <c r="H648" s="1" t="s">
        <v>18502</v>
      </c>
      <c r="I648" s="1" t="s">
        <v>32</v>
      </c>
      <c r="J648" s="1" t="s">
        <v>18506</v>
      </c>
      <c r="K648" s="1" t="s">
        <v>25</v>
      </c>
      <c r="M648" s="1" t="s">
        <v>18502</v>
      </c>
      <c r="N648" s="1" t="s">
        <v>19</v>
      </c>
      <c r="O648" s="1" t="s">
        <v>18507</v>
      </c>
    </row>
    <row r="649" spans="1:15" x14ac:dyDescent="0.2">
      <c r="A649" s="1" t="s">
        <v>7712</v>
      </c>
      <c r="B649" s="1" t="str">
        <f>"SRR2407766"</f>
        <v>SRR2407766</v>
      </c>
      <c r="C649" t="s">
        <v>5715</v>
      </c>
      <c r="D649">
        <v>30333126</v>
      </c>
      <c r="E649" s="1" t="s">
        <v>21</v>
      </c>
      <c r="F649" s="1" t="s">
        <v>18502</v>
      </c>
      <c r="G649" s="1" t="s">
        <v>25</v>
      </c>
      <c r="H649" s="1" t="s">
        <v>18506</v>
      </c>
      <c r="I649" s="1" t="s">
        <v>18508</v>
      </c>
      <c r="J649" s="1" t="s">
        <v>18505</v>
      </c>
      <c r="K649" s="1" t="s">
        <v>22</v>
      </c>
      <c r="M649" s="1" t="s">
        <v>18508</v>
      </c>
      <c r="N649" s="1" t="s">
        <v>21</v>
      </c>
      <c r="O649" s="1" t="s">
        <v>18507</v>
      </c>
    </row>
    <row r="650" spans="1:15" x14ac:dyDescent="0.2">
      <c r="A650" s="1" t="s">
        <v>7713</v>
      </c>
      <c r="B650" s="1" t="str">
        <f>"SRR2407771"</f>
        <v>SRR2407771</v>
      </c>
      <c r="C650" t="s">
        <v>5716</v>
      </c>
      <c r="D650">
        <v>30333126</v>
      </c>
      <c r="E650" s="1" t="s">
        <v>21</v>
      </c>
      <c r="F650" s="1" t="s">
        <v>21</v>
      </c>
      <c r="G650" s="1" t="s">
        <v>18502</v>
      </c>
      <c r="H650" s="1" t="s">
        <v>18506</v>
      </c>
      <c r="I650" s="1" t="s">
        <v>54</v>
      </c>
      <c r="J650" s="1" t="s">
        <v>18509</v>
      </c>
      <c r="K650" s="1" t="s">
        <v>25</v>
      </c>
      <c r="M650" s="1" t="s">
        <v>18506</v>
      </c>
      <c r="N650" s="1" t="s">
        <v>21</v>
      </c>
      <c r="O650" s="1" t="s">
        <v>18502</v>
      </c>
    </row>
    <row r="651" spans="1:15" x14ac:dyDescent="0.2">
      <c r="A651" s="1" t="s">
        <v>7714</v>
      </c>
      <c r="B651" s="1" t="str">
        <f>"SRR2407775"</f>
        <v>SRR2407775</v>
      </c>
      <c r="C651" t="s">
        <v>5717</v>
      </c>
      <c r="D651">
        <v>30333126</v>
      </c>
      <c r="E651" s="1" t="s">
        <v>21</v>
      </c>
      <c r="F651" s="1" t="s">
        <v>18509</v>
      </c>
      <c r="G651" s="1" t="s">
        <v>18502</v>
      </c>
      <c r="H651" s="1" t="s">
        <v>18506</v>
      </c>
      <c r="I651" s="1" t="s">
        <v>54</v>
      </c>
      <c r="J651" s="1" t="s">
        <v>18510</v>
      </c>
      <c r="K651" s="1" t="s">
        <v>25</v>
      </c>
      <c r="M651" s="1" t="s">
        <v>18506</v>
      </c>
      <c r="N651" s="1" t="s">
        <v>21</v>
      </c>
      <c r="O651" s="1" t="s">
        <v>18502</v>
      </c>
    </row>
    <row r="652" spans="1:15" x14ac:dyDescent="0.2">
      <c r="A652" s="1" t="s">
        <v>7715</v>
      </c>
      <c r="B652" s="1" t="str">
        <f>"SRR2407778"</f>
        <v>SRR2407778</v>
      </c>
      <c r="C652" t="s">
        <v>5718</v>
      </c>
      <c r="D652">
        <v>30333126</v>
      </c>
      <c r="E652" s="1" t="s">
        <v>26</v>
      </c>
      <c r="F652" s="1" t="s">
        <v>18505</v>
      </c>
      <c r="G652" s="1" t="s">
        <v>25</v>
      </c>
      <c r="H652" s="1" t="s">
        <v>18506</v>
      </c>
      <c r="I652" s="1" t="s">
        <v>18509</v>
      </c>
      <c r="J652" s="1" t="s">
        <v>18505</v>
      </c>
      <c r="K652" s="1" t="s">
        <v>18502</v>
      </c>
      <c r="M652" s="1" t="s">
        <v>18510</v>
      </c>
      <c r="N652" s="1" t="s">
        <v>19</v>
      </c>
      <c r="O652" s="1" t="s">
        <v>18504</v>
      </c>
    </row>
    <row r="653" spans="1:15" x14ac:dyDescent="0.2">
      <c r="A653" s="1" t="s">
        <v>7716</v>
      </c>
      <c r="B653" s="1" t="str">
        <f>"SRR2407779"</f>
        <v>SRR2407779</v>
      </c>
      <c r="C653" t="s">
        <v>5719</v>
      </c>
      <c r="D653">
        <v>30333126</v>
      </c>
      <c r="E653" s="1" t="s">
        <v>21</v>
      </c>
      <c r="F653" s="1" t="s">
        <v>18510</v>
      </c>
      <c r="G653" s="1" t="s">
        <v>25</v>
      </c>
      <c r="H653" s="1" t="s">
        <v>18502</v>
      </c>
      <c r="I653" s="1" t="s">
        <v>18509</v>
      </c>
      <c r="J653" s="1" t="s">
        <v>18505</v>
      </c>
      <c r="K653" s="1" t="s">
        <v>25</v>
      </c>
      <c r="M653" s="1" t="s">
        <v>18510</v>
      </c>
      <c r="N653" s="1" t="s">
        <v>19</v>
      </c>
      <c r="O653" s="1" t="s">
        <v>18507</v>
      </c>
    </row>
    <row r="654" spans="1:15" x14ac:dyDescent="0.2">
      <c r="A654" s="1" t="s">
        <v>7717</v>
      </c>
      <c r="B654" s="1" t="str">
        <f>"SRR2407784"</f>
        <v>SRR2407784</v>
      </c>
      <c r="C654" t="s">
        <v>5720</v>
      </c>
      <c r="D654">
        <v>30333126</v>
      </c>
      <c r="E654" s="1" t="s">
        <v>26</v>
      </c>
      <c r="F654" s="1" t="s">
        <v>26</v>
      </c>
      <c r="G654" s="1" t="s">
        <v>25</v>
      </c>
      <c r="H654" s="1" t="s">
        <v>18506</v>
      </c>
      <c r="I654" s="1" t="s">
        <v>32</v>
      </c>
      <c r="J654" s="1" t="s">
        <v>18505</v>
      </c>
      <c r="K654" s="1" t="s">
        <v>25</v>
      </c>
      <c r="M654" s="1" t="s">
        <v>18508</v>
      </c>
      <c r="N654" s="1" t="s">
        <v>19</v>
      </c>
      <c r="O654" s="1" t="s">
        <v>18507</v>
      </c>
    </row>
    <row r="655" spans="1:15" x14ac:dyDescent="0.2">
      <c r="A655" s="1" t="s">
        <v>7718</v>
      </c>
      <c r="B655" s="1" t="str">
        <f>"SRR2407785"</f>
        <v>SRR2407785</v>
      </c>
      <c r="C655" t="s">
        <v>5721</v>
      </c>
      <c r="D655">
        <v>30333126</v>
      </c>
      <c r="E655" s="1" t="s">
        <v>26</v>
      </c>
      <c r="F655" s="1" t="s">
        <v>26</v>
      </c>
      <c r="G655" s="1" t="s">
        <v>25</v>
      </c>
      <c r="H655" s="1" t="s">
        <v>18506</v>
      </c>
      <c r="I655" s="1" t="s">
        <v>32</v>
      </c>
      <c r="J655" s="1" t="s">
        <v>18505</v>
      </c>
      <c r="K655" s="1" t="s">
        <v>25</v>
      </c>
      <c r="M655" s="1" t="s">
        <v>18502</v>
      </c>
      <c r="N655" s="1" t="s">
        <v>19</v>
      </c>
      <c r="O655" s="1" t="s">
        <v>18504</v>
      </c>
    </row>
    <row r="656" spans="1:15" x14ac:dyDescent="0.2">
      <c r="A656" s="1" t="s">
        <v>7719</v>
      </c>
      <c r="B656" s="1" t="str">
        <f>"SRR2407786"</f>
        <v>SRR2407786</v>
      </c>
      <c r="C656" t="s">
        <v>5722</v>
      </c>
      <c r="D656">
        <v>30333126</v>
      </c>
      <c r="E656" s="1" t="s">
        <v>21</v>
      </c>
      <c r="F656" s="1" t="s">
        <v>21</v>
      </c>
      <c r="G656" s="1" t="s">
        <v>18502</v>
      </c>
      <c r="H656" s="1" t="s">
        <v>18506</v>
      </c>
      <c r="I656" s="1" t="s">
        <v>54</v>
      </c>
      <c r="J656" s="1" t="s">
        <v>18509</v>
      </c>
      <c r="K656" s="1" t="s">
        <v>25</v>
      </c>
      <c r="M656" s="1" t="s">
        <v>18506</v>
      </c>
      <c r="N656" s="1" t="s">
        <v>21</v>
      </c>
      <c r="O656" s="1" t="s">
        <v>18502</v>
      </c>
    </row>
    <row r="657" spans="1:15" x14ac:dyDescent="0.2">
      <c r="A657" s="1" t="s">
        <v>7720</v>
      </c>
      <c r="B657" s="1" t="str">
        <f>"SRR2407787"</f>
        <v>SRR2407787</v>
      </c>
      <c r="C657" t="s">
        <v>5723</v>
      </c>
      <c r="D657">
        <v>30333126</v>
      </c>
      <c r="E657" s="1" t="s">
        <v>26</v>
      </c>
      <c r="F657" s="1" t="s">
        <v>26</v>
      </c>
      <c r="G657" s="1" t="s">
        <v>25</v>
      </c>
      <c r="H657" s="1" t="s">
        <v>18506</v>
      </c>
      <c r="I657" s="1" t="s">
        <v>32</v>
      </c>
      <c r="J657" s="1" t="s">
        <v>18506</v>
      </c>
      <c r="K657" s="1" t="s">
        <v>22</v>
      </c>
      <c r="M657" s="1" t="s">
        <v>18510</v>
      </c>
      <c r="N657" s="1" t="s">
        <v>19</v>
      </c>
      <c r="O657" s="1" t="s">
        <v>18507</v>
      </c>
    </row>
    <row r="658" spans="1:15" x14ac:dyDescent="0.2">
      <c r="A658" s="1" t="s">
        <v>7721</v>
      </c>
      <c r="B658" s="1" t="str">
        <f>"SRR2407790"</f>
        <v>SRR2407790</v>
      </c>
      <c r="C658" t="s">
        <v>5724</v>
      </c>
      <c r="D658">
        <v>30333126</v>
      </c>
      <c r="E658" s="1" t="s">
        <v>21</v>
      </c>
      <c r="F658" s="1" t="s">
        <v>18509</v>
      </c>
      <c r="G658" s="1" t="s">
        <v>18502</v>
      </c>
      <c r="H658" s="1" t="s">
        <v>18502</v>
      </c>
      <c r="I658" s="1" t="s">
        <v>18511</v>
      </c>
      <c r="J658" s="1" t="s">
        <v>18509</v>
      </c>
      <c r="K658" s="1" t="s">
        <v>18510</v>
      </c>
      <c r="M658" s="1" t="s">
        <v>18508</v>
      </c>
      <c r="N658" s="1" t="s">
        <v>21</v>
      </c>
      <c r="O658" s="1" t="s">
        <v>24</v>
      </c>
    </row>
    <row r="659" spans="1:15" x14ac:dyDescent="0.2">
      <c r="A659" s="1" t="s">
        <v>7722</v>
      </c>
      <c r="B659" s="1" t="str">
        <f>"SRR2407795"</f>
        <v>SRR2407795</v>
      </c>
      <c r="C659" t="s">
        <v>5725</v>
      </c>
      <c r="D659">
        <v>30333126</v>
      </c>
      <c r="E659" s="1" t="s">
        <v>26</v>
      </c>
      <c r="F659" s="1" t="s">
        <v>26</v>
      </c>
      <c r="G659" s="1" t="s">
        <v>25</v>
      </c>
      <c r="H659" s="1" t="s">
        <v>18502</v>
      </c>
      <c r="I659" s="1" t="s">
        <v>32</v>
      </c>
      <c r="J659" s="1" t="s">
        <v>18506</v>
      </c>
      <c r="K659" s="1" t="s">
        <v>22</v>
      </c>
      <c r="M659" s="1" t="s">
        <v>18510</v>
      </c>
      <c r="N659" s="1" t="s">
        <v>19</v>
      </c>
      <c r="O659" s="1" t="s">
        <v>18507</v>
      </c>
    </row>
    <row r="660" spans="1:15" x14ac:dyDescent="0.2">
      <c r="A660" s="1" t="s">
        <v>7723</v>
      </c>
      <c r="B660" s="1" t="str">
        <f>"SRR2421548"</f>
        <v>SRR2421548</v>
      </c>
      <c r="C660" t="s">
        <v>5726</v>
      </c>
      <c r="D660">
        <v>30333126</v>
      </c>
      <c r="E660" s="1" t="s">
        <v>26</v>
      </c>
      <c r="F660" s="1" t="s">
        <v>26</v>
      </c>
      <c r="G660" s="1" t="s">
        <v>25</v>
      </c>
      <c r="H660" s="1" t="s">
        <v>18506</v>
      </c>
      <c r="I660" s="1" t="s">
        <v>32</v>
      </c>
      <c r="J660" s="1" t="s">
        <v>18505</v>
      </c>
      <c r="K660" s="1" t="s">
        <v>18504</v>
      </c>
      <c r="M660" s="1" t="s">
        <v>18502</v>
      </c>
      <c r="N660" s="1" t="s">
        <v>21</v>
      </c>
      <c r="O660" s="1" t="s">
        <v>18504</v>
      </c>
    </row>
    <row r="661" spans="1:15" x14ac:dyDescent="0.2">
      <c r="A661" s="1" t="s">
        <v>7724</v>
      </c>
      <c r="B661" s="1" t="str">
        <f>"SRR2510827"</f>
        <v>SRR2510827</v>
      </c>
      <c r="C661" t="s">
        <v>5727</v>
      </c>
      <c r="D661">
        <v>30333126</v>
      </c>
      <c r="E661" s="1" t="s">
        <v>21</v>
      </c>
      <c r="F661" s="1" t="s">
        <v>18510</v>
      </c>
      <c r="G661" s="1" t="s">
        <v>25</v>
      </c>
      <c r="H661" s="1" t="s">
        <v>18506</v>
      </c>
      <c r="I661" s="1" t="s">
        <v>54</v>
      </c>
      <c r="J661" s="1" t="s">
        <v>18505</v>
      </c>
      <c r="K661" s="1" t="s">
        <v>18507</v>
      </c>
      <c r="M661" s="1" t="s">
        <v>18508</v>
      </c>
      <c r="N661" s="1" t="s">
        <v>21</v>
      </c>
      <c r="O661" s="1" t="s">
        <v>18507</v>
      </c>
    </row>
    <row r="662" spans="1:15" x14ac:dyDescent="0.2">
      <c r="A662" s="1" t="s">
        <v>7725</v>
      </c>
      <c r="B662" s="1" t="str">
        <f>"SRR2532630"</f>
        <v>SRR2532630</v>
      </c>
      <c r="C662" t="s">
        <v>5728</v>
      </c>
      <c r="D662">
        <v>30333126</v>
      </c>
      <c r="E662" s="1" t="s">
        <v>26</v>
      </c>
      <c r="F662" s="1" t="s">
        <v>26</v>
      </c>
      <c r="G662" s="1" t="s">
        <v>25</v>
      </c>
      <c r="H662" s="1" t="s">
        <v>18502</v>
      </c>
      <c r="I662" s="1" t="s">
        <v>18508</v>
      </c>
      <c r="J662" s="1" t="s">
        <v>18506</v>
      </c>
      <c r="K662" s="1" t="s">
        <v>18504</v>
      </c>
      <c r="N662" s="1" t="s">
        <v>19</v>
      </c>
      <c r="O662" s="1" t="s">
        <v>18507</v>
      </c>
    </row>
    <row r="663" spans="1:15" x14ac:dyDescent="0.2">
      <c r="A663" s="1" t="s">
        <v>7726</v>
      </c>
      <c r="B663" s="1" t="str">
        <f>"SRR2532633"</f>
        <v>SRR2532633</v>
      </c>
      <c r="C663" t="s">
        <v>5729</v>
      </c>
      <c r="D663">
        <v>30333126</v>
      </c>
      <c r="E663" s="1" t="s">
        <v>21</v>
      </c>
      <c r="F663" s="1" t="s">
        <v>18502</v>
      </c>
      <c r="G663" s="1" t="s">
        <v>25</v>
      </c>
      <c r="H663" s="1" t="s">
        <v>18502</v>
      </c>
      <c r="I663" s="1" t="s">
        <v>54</v>
      </c>
      <c r="J663" s="1" t="s">
        <v>18502</v>
      </c>
      <c r="K663" s="1" t="s">
        <v>22</v>
      </c>
      <c r="M663" s="1" t="s">
        <v>28</v>
      </c>
      <c r="N663" s="1" t="s">
        <v>21</v>
      </c>
      <c r="O663" s="1" t="s">
        <v>18507</v>
      </c>
    </row>
    <row r="664" spans="1:15" x14ac:dyDescent="0.2">
      <c r="A664" s="1" t="s">
        <v>7727</v>
      </c>
      <c r="B664" s="1" t="str">
        <f>"SRR2532791"</f>
        <v>SRR2532791</v>
      </c>
      <c r="C664" t="s">
        <v>5730</v>
      </c>
      <c r="D664">
        <v>30333126</v>
      </c>
      <c r="E664" s="1" t="s">
        <v>21</v>
      </c>
      <c r="F664" s="1" t="s">
        <v>18510</v>
      </c>
      <c r="G664" s="1" t="s">
        <v>25</v>
      </c>
      <c r="H664" s="1" t="s">
        <v>18502</v>
      </c>
      <c r="I664" s="1" t="s">
        <v>54</v>
      </c>
      <c r="J664" s="1" t="s">
        <v>18505</v>
      </c>
      <c r="K664" s="1" t="s">
        <v>18504</v>
      </c>
      <c r="M664" s="1" t="s">
        <v>28</v>
      </c>
      <c r="N664" s="1" t="s">
        <v>21</v>
      </c>
      <c r="O664" s="1" t="s">
        <v>18507</v>
      </c>
    </row>
    <row r="665" spans="1:15" x14ac:dyDescent="0.2">
      <c r="A665" s="1" t="s">
        <v>7728</v>
      </c>
      <c r="B665" s="1" t="str">
        <f>"SRR2533320"</f>
        <v>SRR2533320</v>
      </c>
      <c r="C665" t="s">
        <v>5731</v>
      </c>
      <c r="D665">
        <v>30333126</v>
      </c>
      <c r="E665" s="1" t="s">
        <v>26</v>
      </c>
      <c r="F665" s="1" t="s">
        <v>26</v>
      </c>
      <c r="G665" s="1" t="s">
        <v>25</v>
      </c>
      <c r="H665" s="1" t="s">
        <v>18506</v>
      </c>
      <c r="I665" s="1" t="s">
        <v>54</v>
      </c>
      <c r="J665" s="1" t="s">
        <v>18506</v>
      </c>
      <c r="K665" s="1" t="s">
        <v>25</v>
      </c>
      <c r="N665" s="1" t="s">
        <v>21</v>
      </c>
      <c r="O665" s="1" t="s">
        <v>18507</v>
      </c>
    </row>
    <row r="666" spans="1:15" x14ac:dyDescent="0.2">
      <c r="A666" s="1" t="s">
        <v>7729</v>
      </c>
      <c r="B666" s="1" t="str">
        <f>"SRR2533321"</f>
        <v>SRR2533321</v>
      </c>
      <c r="C666" t="s">
        <v>5732</v>
      </c>
      <c r="D666">
        <v>30333126</v>
      </c>
      <c r="E666" s="1" t="s">
        <v>26</v>
      </c>
      <c r="F666" s="1" t="s">
        <v>26</v>
      </c>
      <c r="G666" s="1" t="s">
        <v>25</v>
      </c>
      <c r="H666" s="1" t="s">
        <v>18502</v>
      </c>
      <c r="I666" s="1" t="s">
        <v>18508</v>
      </c>
      <c r="J666" s="1" t="s">
        <v>18505</v>
      </c>
      <c r="K666" s="1" t="s">
        <v>25</v>
      </c>
      <c r="N666" s="1" t="s">
        <v>19</v>
      </c>
      <c r="O666" s="1" t="s">
        <v>18507</v>
      </c>
    </row>
    <row r="667" spans="1:15" x14ac:dyDescent="0.2">
      <c r="A667" s="1" t="s">
        <v>7730</v>
      </c>
      <c r="B667" s="1" t="str">
        <f>"SRR2533328"</f>
        <v>SRR2533328</v>
      </c>
      <c r="C667" t="s">
        <v>5733</v>
      </c>
      <c r="D667">
        <v>30333126</v>
      </c>
      <c r="E667" s="1" t="s">
        <v>21</v>
      </c>
      <c r="F667" s="1" t="s">
        <v>18502</v>
      </c>
      <c r="G667" s="1" t="s">
        <v>25</v>
      </c>
      <c r="H667" s="1" t="s">
        <v>18502</v>
      </c>
      <c r="I667" s="1" t="s">
        <v>54</v>
      </c>
      <c r="J667" s="1" t="s">
        <v>18506</v>
      </c>
      <c r="K667" s="1" t="s">
        <v>18510</v>
      </c>
      <c r="N667" s="1" t="s">
        <v>19</v>
      </c>
      <c r="O667" s="1" t="s">
        <v>18507</v>
      </c>
    </row>
    <row r="668" spans="1:15" x14ac:dyDescent="0.2">
      <c r="A668" s="1" t="s">
        <v>7731</v>
      </c>
      <c r="B668" s="1" t="str">
        <f>"SRR2533332"</f>
        <v>SRR2533332</v>
      </c>
      <c r="C668" t="s">
        <v>5734</v>
      </c>
      <c r="D668">
        <v>30333126</v>
      </c>
      <c r="E668" s="1" t="s">
        <v>26</v>
      </c>
      <c r="F668" s="1" t="s">
        <v>26</v>
      </c>
      <c r="G668" s="1" t="s">
        <v>25</v>
      </c>
      <c r="H668" s="1" t="s">
        <v>18502</v>
      </c>
      <c r="I668" s="1" t="s">
        <v>54</v>
      </c>
      <c r="J668" s="1" t="s">
        <v>18505</v>
      </c>
      <c r="K668" s="1" t="s">
        <v>18510</v>
      </c>
      <c r="N668" s="1" t="s">
        <v>19</v>
      </c>
      <c r="O668" s="1" t="s">
        <v>18507</v>
      </c>
    </row>
    <row r="669" spans="1:15" x14ac:dyDescent="0.2">
      <c r="A669" s="1" t="s">
        <v>7732</v>
      </c>
      <c r="B669" s="1" t="str">
        <f>"SRR2533337"</f>
        <v>SRR2533337</v>
      </c>
      <c r="C669" t="s">
        <v>5735</v>
      </c>
      <c r="D669">
        <v>30333126</v>
      </c>
      <c r="E669" s="1" t="s">
        <v>18506</v>
      </c>
      <c r="F669" s="1" t="s">
        <v>18506</v>
      </c>
      <c r="G669" s="1" t="s">
        <v>25</v>
      </c>
      <c r="H669" s="1" t="s">
        <v>18502</v>
      </c>
      <c r="I669" s="1" t="s">
        <v>54</v>
      </c>
      <c r="J669" s="1" t="s">
        <v>18506</v>
      </c>
      <c r="K669" s="1" t="s">
        <v>22</v>
      </c>
      <c r="M669" s="1" t="s">
        <v>18508</v>
      </c>
      <c r="N669" s="1" t="s">
        <v>18509</v>
      </c>
      <c r="O669" s="1" t="s">
        <v>18507</v>
      </c>
    </row>
    <row r="670" spans="1:15" x14ac:dyDescent="0.2">
      <c r="A670" s="1" t="s">
        <v>7733</v>
      </c>
      <c r="B670" s="1" t="str">
        <f>"SRR2533339"</f>
        <v>SRR2533339</v>
      </c>
      <c r="C670" t="s">
        <v>5736</v>
      </c>
      <c r="D670">
        <v>30333126</v>
      </c>
      <c r="E670" s="1" t="s">
        <v>26</v>
      </c>
      <c r="F670" s="1" t="s">
        <v>26</v>
      </c>
      <c r="G670" s="1" t="s">
        <v>25</v>
      </c>
      <c r="H670" s="1" t="s">
        <v>18502</v>
      </c>
      <c r="I670" s="1" t="s">
        <v>18511</v>
      </c>
      <c r="J670" s="1" t="s">
        <v>18505</v>
      </c>
      <c r="K670" s="1" t="s">
        <v>18504</v>
      </c>
      <c r="N670" s="1" t="s">
        <v>19</v>
      </c>
      <c r="O670" s="1" t="s">
        <v>18507</v>
      </c>
    </row>
    <row r="671" spans="1:15" x14ac:dyDescent="0.2">
      <c r="A671" s="1" t="s">
        <v>7734</v>
      </c>
      <c r="B671" s="1" t="str">
        <f>"SRR2533344"</f>
        <v>SRR2533344</v>
      </c>
      <c r="C671" t="s">
        <v>5737</v>
      </c>
      <c r="D671">
        <v>30333126</v>
      </c>
      <c r="E671" s="1" t="s">
        <v>26</v>
      </c>
      <c r="F671" s="1" t="s">
        <v>26</v>
      </c>
      <c r="G671" s="1" t="s">
        <v>25</v>
      </c>
      <c r="H671" s="1" t="s">
        <v>18506</v>
      </c>
      <c r="I671" s="1" t="s">
        <v>54</v>
      </c>
      <c r="J671" s="1" t="s">
        <v>18505</v>
      </c>
      <c r="K671" s="1" t="s">
        <v>18510</v>
      </c>
      <c r="M671" s="1" t="s">
        <v>18508</v>
      </c>
      <c r="N671" s="1" t="s">
        <v>19</v>
      </c>
      <c r="O671" s="1" t="s">
        <v>18505</v>
      </c>
    </row>
    <row r="672" spans="1:15" x14ac:dyDescent="0.2">
      <c r="A672" s="1" t="s">
        <v>7735</v>
      </c>
      <c r="B672" s="1" t="str">
        <f>"SRR2533345"</f>
        <v>SRR2533345</v>
      </c>
      <c r="C672" t="s">
        <v>5738</v>
      </c>
      <c r="D672">
        <v>30333126</v>
      </c>
      <c r="E672" s="1" t="s">
        <v>26</v>
      </c>
      <c r="F672" s="1" t="s">
        <v>26</v>
      </c>
      <c r="G672" s="1" t="s">
        <v>25</v>
      </c>
      <c r="H672" s="1" t="s">
        <v>18502</v>
      </c>
      <c r="I672" s="1" t="s">
        <v>18511</v>
      </c>
      <c r="J672" s="1" t="s">
        <v>18506</v>
      </c>
      <c r="K672" s="1" t="s">
        <v>18504</v>
      </c>
      <c r="N672" s="1" t="s">
        <v>19</v>
      </c>
      <c r="O672" s="1" t="s">
        <v>18507</v>
      </c>
    </row>
    <row r="673" spans="1:15" x14ac:dyDescent="0.2">
      <c r="A673" s="1" t="s">
        <v>7736</v>
      </c>
      <c r="B673" s="1" t="str">
        <f>"SRR2533348"</f>
        <v>SRR2533348</v>
      </c>
      <c r="C673" t="s">
        <v>5739</v>
      </c>
      <c r="D673">
        <v>30333126</v>
      </c>
      <c r="E673" s="1" t="s">
        <v>26</v>
      </c>
      <c r="F673" s="1" t="s">
        <v>26</v>
      </c>
      <c r="G673" s="1" t="s">
        <v>25</v>
      </c>
      <c r="H673" s="1" t="s">
        <v>18502</v>
      </c>
      <c r="I673" s="1" t="s">
        <v>18509</v>
      </c>
      <c r="J673" s="1" t="s">
        <v>18505</v>
      </c>
      <c r="K673" s="1" t="s">
        <v>18504</v>
      </c>
      <c r="N673" s="1" t="s">
        <v>21</v>
      </c>
      <c r="O673" s="1" t="s">
        <v>18504</v>
      </c>
    </row>
    <row r="674" spans="1:15" x14ac:dyDescent="0.2">
      <c r="A674" s="1" t="s">
        <v>7737</v>
      </c>
      <c r="B674" s="1" t="str">
        <f>"SRR2533349"</f>
        <v>SRR2533349</v>
      </c>
      <c r="C674" t="s">
        <v>5740</v>
      </c>
      <c r="D674">
        <v>30333126</v>
      </c>
      <c r="E674" s="1" t="s">
        <v>26</v>
      </c>
      <c r="F674" s="1" t="s">
        <v>18505</v>
      </c>
      <c r="G674" s="1" t="s">
        <v>25</v>
      </c>
      <c r="H674" s="1" t="s">
        <v>18502</v>
      </c>
      <c r="J674" s="1" t="s">
        <v>18505</v>
      </c>
      <c r="K674" s="1" t="s">
        <v>18510</v>
      </c>
      <c r="M674" s="1" t="s">
        <v>18508</v>
      </c>
      <c r="N674" s="1" t="s">
        <v>19</v>
      </c>
      <c r="O674" s="1" t="s">
        <v>18504</v>
      </c>
    </row>
    <row r="675" spans="1:15" x14ac:dyDescent="0.2">
      <c r="A675" s="1" t="s">
        <v>7738</v>
      </c>
      <c r="B675" s="1" t="str">
        <f>"SRR2533351"</f>
        <v>SRR2533351</v>
      </c>
      <c r="C675" t="s">
        <v>5741</v>
      </c>
      <c r="D675">
        <v>30333126</v>
      </c>
      <c r="E675" s="1" t="s">
        <v>21</v>
      </c>
      <c r="F675" s="1" t="s">
        <v>18510</v>
      </c>
      <c r="G675" s="1" t="s">
        <v>25</v>
      </c>
      <c r="H675" s="1" t="s">
        <v>18502</v>
      </c>
      <c r="I675" s="1" t="s">
        <v>18509</v>
      </c>
      <c r="J675" s="1" t="s">
        <v>18506</v>
      </c>
      <c r="K675" s="1" t="s">
        <v>22</v>
      </c>
      <c r="N675" s="1" t="s">
        <v>19</v>
      </c>
      <c r="O675" s="1" t="s">
        <v>18507</v>
      </c>
    </row>
    <row r="676" spans="1:15" x14ac:dyDescent="0.2">
      <c r="A676" s="1" t="s">
        <v>7739</v>
      </c>
      <c r="B676" s="1" t="str">
        <f>"SRR2533382"</f>
        <v>SRR2533382</v>
      </c>
      <c r="C676" t="s">
        <v>5742</v>
      </c>
      <c r="D676">
        <v>30333126</v>
      </c>
      <c r="E676" s="1" t="s">
        <v>21</v>
      </c>
      <c r="F676" s="1" t="s">
        <v>18510</v>
      </c>
      <c r="G676" s="1" t="s">
        <v>25</v>
      </c>
      <c r="H676" s="1" t="s">
        <v>18502</v>
      </c>
      <c r="I676" s="1" t="s">
        <v>18508</v>
      </c>
      <c r="J676" s="1" t="s">
        <v>18505</v>
      </c>
      <c r="K676" s="1" t="s">
        <v>25</v>
      </c>
      <c r="N676" s="1" t="s">
        <v>21</v>
      </c>
      <c r="O676" s="1" t="s">
        <v>18507</v>
      </c>
    </row>
    <row r="677" spans="1:15" x14ac:dyDescent="0.2">
      <c r="A677" s="1" t="s">
        <v>7740</v>
      </c>
      <c r="B677" s="1" t="str">
        <f>"SRR2533436"</f>
        <v>SRR2533436</v>
      </c>
      <c r="C677" t="s">
        <v>5743</v>
      </c>
      <c r="D677">
        <v>30333126</v>
      </c>
      <c r="E677" s="1" t="s">
        <v>26</v>
      </c>
      <c r="F677" s="1" t="s">
        <v>26</v>
      </c>
      <c r="G677" s="1" t="s">
        <v>25</v>
      </c>
      <c r="H677" s="1" t="s">
        <v>18502</v>
      </c>
      <c r="I677" s="1" t="s">
        <v>54</v>
      </c>
      <c r="J677" s="1" t="s">
        <v>18505</v>
      </c>
      <c r="K677" s="1" t="s">
        <v>25</v>
      </c>
      <c r="N677" s="1" t="s">
        <v>21</v>
      </c>
      <c r="O677" s="1" t="s">
        <v>18507</v>
      </c>
    </row>
    <row r="678" spans="1:15" x14ac:dyDescent="0.2">
      <c r="A678" s="1" t="s">
        <v>7741</v>
      </c>
      <c r="B678" s="1" t="str">
        <f>"SRR2533437"</f>
        <v>SRR2533437</v>
      </c>
      <c r="C678" t="s">
        <v>5744</v>
      </c>
      <c r="D678">
        <v>30333126</v>
      </c>
      <c r="E678" s="1" t="s">
        <v>26</v>
      </c>
      <c r="F678" s="1" t="s">
        <v>26</v>
      </c>
      <c r="G678" s="1" t="s">
        <v>25</v>
      </c>
      <c r="H678" s="1" t="s">
        <v>18502</v>
      </c>
      <c r="I678" s="1" t="s">
        <v>54</v>
      </c>
      <c r="J678" s="1" t="s">
        <v>18505</v>
      </c>
      <c r="K678" s="1" t="s">
        <v>18510</v>
      </c>
      <c r="M678" s="1" t="s">
        <v>18508</v>
      </c>
      <c r="N678" s="1" t="s">
        <v>21</v>
      </c>
      <c r="O678" s="1" t="s">
        <v>18507</v>
      </c>
    </row>
    <row r="679" spans="1:15" x14ac:dyDescent="0.2">
      <c r="A679" s="1" t="s">
        <v>7742</v>
      </c>
      <c r="B679" s="1" t="str">
        <f>"SRR2533439"</f>
        <v>SRR2533439</v>
      </c>
      <c r="C679" t="s">
        <v>5745</v>
      </c>
      <c r="D679">
        <v>30333126</v>
      </c>
      <c r="E679" s="1" t="s">
        <v>26</v>
      </c>
      <c r="F679" s="1" t="s">
        <v>26</v>
      </c>
      <c r="G679" s="1" t="s">
        <v>25</v>
      </c>
      <c r="H679" s="1" t="s">
        <v>18502</v>
      </c>
      <c r="I679" s="1" t="s">
        <v>18508</v>
      </c>
      <c r="J679" s="1" t="s">
        <v>18505</v>
      </c>
      <c r="K679" s="1" t="s">
        <v>18504</v>
      </c>
      <c r="N679" s="1" t="s">
        <v>19</v>
      </c>
      <c r="O679" s="1" t="s">
        <v>18507</v>
      </c>
    </row>
    <row r="680" spans="1:15" x14ac:dyDescent="0.2">
      <c r="A680" s="1" t="s">
        <v>7743</v>
      </c>
      <c r="B680" s="1" t="str">
        <f>"SRR2533441"</f>
        <v>SRR2533441</v>
      </c>
      <c r="C680" t="s">
        <v>5746</v>
      </c>
      <c r="D680">
        <v>30333126</v>
      </c>
      <c r="E680" s="1" t="s">
        <v>18505</v>
      </c>
      <c r="F680" s="1" t="s">
        <v>26</v>
      </c>
      <c r="G680" s="1" t="s">
        <v>25</v>
      </c>
      <c r="H680" s="1" t="s">
        <v>18502</v>
      </c>
      <c r="I680" s="1" t="s">
        <v>18512</v>
      </c>
      <c r="J680" s="1" t="s">
        <v>18506</v>
      </c>
      <c r="K680" s="1" t="s">
        <v>18504</v>
      </c>
      <c r="N680" s="1" t="s">
        <v>19</v>
      </c>
      <c r="O680" s="1" t="s">
        <v>18507</v>
      </c>
    </row>
    <row r="681" spans="1:15" x14ac:dyDescent="0.2">
      <c r="A681" s="1" t="s">
        <v>7744</v>
      </c>
      <c r="B681" s="1" t="str">
        <f>"SRR2533443"</f>
        <v>SRR2533443</v>
      </c>
      <c r="C681" t="s">
        <v>5747</v>
      </c>
      <c r="D681">
        <v>30333126</v>
      </c>
      <c r="E681" s="1" t="s">
        <v>18505</v>
      </c>
      <c r="F681" s="1" t="s">
        <v>26</v>
      </c>
      <c r="G681" s="1" t="s">
        <v>25</v>
      </c>
      <c r="H681" s="1" t="s">
        <v>18502</v>
      </c>
      <c r="I681" s="1" t="s">
        <v>54</v>
      </c>
      <c r="J681" s="1" t="s">
        <v>18505</v>
      </c>
      <c r="K681" s="1" t="s">
        <v>22</v>
      </c>
      <c r="M681" s="1" t="s">
        <v>28</v>
      </c>
      <c r="N681" s="1" t="s">
        <v>19</v>
      </c>
      <c r="O681" s="1" t="s">
        <v>18507</v>
      </c>
    </row>
    <row r="682" spans="1:15" x14ac:dyDescent="0.2">
      <c r="A682" s="1" t="s">
        <v>7745</v>
      </c>
      <c r="B682" s="1" t="str">
        <f>"SRR2533445"</f>
        <v>SRR2533445</v>
      </c>
      <c r="C682" t="s">
        <v>5748</v>
      </c>
      <c r="D682">
        <v>30333126</v>
      </c>
      <c r="E682" s="1" t="s">
        <v>26</v>
      </c>
      <c r="F682" s="1" t="s">
        <v>26</v>
      </c>
      <c r="G682" s="1" t="s">
        <v>25</v>
      </c>
      <c r="H682" s="1" t="s">
        <v>18502</v>
      </c>
      <c r="I682" s="1" t="s">
        <v>18511</v>
      </c>
      <c r="J682" s="1" t="s">
        <v>18506</v>
      </c>
      <c r="K682" s="1" t="s">
        <v>18504</v>
      </c>
      <c r="N682" s="1" t="s">
        <v>21</v>
      </c>
      <c r="O682" s="1" t="s">
        <v>18507</v>
      </c>
    </row>
    <row r="683" spans="1:15" x14ac:dyDescent="0.2">
      <c r="A683" s="1" t="s">
        <v>7746</v>
      </c>
      <c r="B683" s="1" t="str">
        <f>"SRR2533447"</f>
        <v>SRR2533447</v>
      </c>
      <c r="C683" t="s">
        <v>5749</v>
      </c>
      <c r="D683">
        <v>30333126</v>
      </c>
      <c r="E683" s="1" t="s">
        <v>26</v>
      </c>
      <c r="F683" s="1" t="s">
        <v>26</v>
      </c>
      <c r="G683" s="1" t="s">
        <v>25</v>
      </c>
      <c r="H683" s="1" t="s">
        <v>18506</v>
      </c>
      <c r="I683" s="1" t="s">
        <v>54</v>
      </c>
      <c r="J683" s="1" t="s">
        <v>18505</v>
      </c>
      <c r="K683" s="1" t="s">
        <v>22</v>
      </c>
      <c r="M683" s="1" t="s">
        <v>28</v>
      </c>
      <c r="N683" s="1" t="s">
        <v>21</v>
      </c>
      <c r="O683" s="1" t="s">
        <v>18507</v>
      </c>
    </row>
    <row r="684" spans="1:15" x14ac:dyDescent="0.2">
      <c r="A684" s="1" t="s">
        <v>7747</v>
      </c>
      <c r="B684" s="1" t="str">
        <f>"SRR2533454"</f>
        <v>SRR2533454</v>
      </c>
      <c r="C684" t="s">
        <v>5750</v>
      </c>
      <c r="D684">
        <v>30333126</v>
      </c>
      <c r="E684" s="1" t="s">
        <v>21</v>
      </c>
      <c r="F684" s="1" t="s">
        <v>18502</v>
      </c>
      <c r="G684" s="1" t="s">
        <v>25</v>
      </c>
      <c r="H684" s="1" t="s">
        <v>18502</v>
      </c>
      <c r="I684" s="1" t="s">
        <v>54</v>
      </c>
      <c r="J684" s="1" t="s">
        <v>18505</v>
      </c>
      <c r="K684" s="1" t="s">
        <v>22</v>
      </c>
      <c r="M684" s="1" t="s">
        <v>28</v>
      </c>
      <c r="N684" s="1" t="s">
        <v>21</v>
      </c>
      <c r="O684" s="1" t="s">
        <v>18507</v>
      </c>
    </row>
    <row r="685" spans="1:15" x14ac:dyDescent="0.2">
      <c r="A685" s="1" t="s">
        <v>7748</v>
      </c>
      <c r="B685" s="1" t="str">
        <f>"SRR2533460"</f>
        <v>SRR2533460</v>
      </c>
      <c r="C685" t="s">
        <v>5751</v>
      </c>
      <c r="D685">
        <v>30333126</v>
      </c>
      <c r="E685" s="1" t="s">
        <v>26</v>
      </c>
      <c r="F685" s="1" t="s">
        <v>26</v>
      </c>
      <c r="G685" s="1" t="s">
        <v>25</v>
      </c>
      <c r="H685" s="1" t="s">
        <v>18502</v>
      </c>
      <c r="I685" s="1" t="s">
        <v>54</v>
      </c>
      <c r="J685" s="1" t="s">
        <v>18505</v>
      </c>
      <c r="K685" s="1" t="s">
        <v>22</v>
      </c>
      <c r="M685" s="1" t="s">
        <v>28</v>
      </c>
      <c r="N685" s="1" t="s">
        <v>19</v>
      </c>
      <c r="O685" s="1" t="s">
        <v>18507</v>
      </c>
    </row>
    <row r="686" spans="1:15" x14ac:dyDescent="0.2">
      <c r="A686" s="1" t="s">
        <v>7749</v>
      </c>
      <c r="B686" s="1" t="str">
        <f>"SRR2533476"</f>
        <v>SRR2533476</v>
      </c>
      <c r="C686" t="s">
        <v>5752</v>
      </c>
      <c r="D686">
        <v>30333126</v>
      </c>
      <c r="E686" s="1" t="s">
        <v>21</v>
      </c>
      <c r="F686" s="1" t="s">
        <v>18510</v>
      </c>
      <c r="G686" s="1" t="s">
        <v>25</v>
      </c>
      <c r="H686" s="1" t="s">
        <v>18502</v>
      </c>
      <c r="I686" s="1" t="s">
        <v>18511</v>
      </c>
      <c r="J686" s="1" t="s">
        <v>18506</v>
      </c>
      <c r="K686" s="1" t="s">
        <v>25</v>
      </c>
      <c r="N686" s="1" t="s">
        <v>21</v>
      </c>
      <c r="O686" s="1" t="s">
        <v>18507</v>
      </c>
    </row>
    <row r="687" spans="1:15" x14ac:dyDescent="0.2">
      <c r="A687" s="1" t="s">
        <v>7750</v>
      </c>
      <c r="B687" s="1" t="str">
        <f>"SRR2533478"</f>
        <v>SRR2533478</v>
      </c>
      <c r="C687" t="s">
        <v>5753</v>
      </c>
      <c r="D687">
        <v>30333126</v>
      </c>
      <c r="E687" s="1" t="s">
        <v>21</v>
      </c>
      <c r="F687" s="1" t="s">
        <v>18502</v>
      </c>
      <c r="G687" s="1" t="s">
        <v>25</v>
      </c>
      <c r="H687" s="1" t="s">
        <v>18502</v>
      </c>
      <c r="I687" s="1" t="s">
        <v>18509</v>
      </c>
      <c r="J687" s="1" t="s">
        <v>18505</v>
      </c>
      <c r="K687" s="1" t="s">
        <v>25</v>
      </c>
      <c r="M687" s="1" t="s">
        <v>28</v>
      </c>
      <c r="N687" s="1" t="s">
        <v>21</v>
      </c>
      <c r="O687" s="1" t="s">
        <v>18504</v>
      </c>
    </row>
    <row r="688" spans="1:15" x14ac:dyDescent="0.2">
      <c r="A688" s="1" t="s">
        <v>7751</v>
      </c>
      <c r="B688" s="1" t="str">
        <f>"SRR2533480"</f>
        <v>SRR2533480</v>
      </c>
      <c r="C688" t="s">
        <v>5754</v>
      </c>
      <c r="D688">
        <v>30333126</v>
      </c>
      <c r="E688" s="1" t="s">
        <v>26</v>
      </c>
      <c r="F688" s="1" t="s">
        <v>26</v>
      </c>
      <c r="G688" s="1" t="s">
        <v>25</v>
      </c>
      <c r="H688" s="1" t="s">
        <v>18502</v>
      </c>
      <c r="I688" s="1" t="s">
        <v>18508</v>
      </c>
      <c r="J688" s="1" t="s">
        <v>18505</v>
      </c>
      <c r="K688" s="1" t="s">
        <v>18504</v>
      </c>
      <c r="N688" s="1" t="s">
        <v>19</v>
      </c>
      <c r="O688" s="1" t="s">
        <v>18507</v>
      </c>
    </row>
    <row r="689" spans="1:15" x14ac:dyDescent="0.2">
      <c r="A689" s="1" t="s">
        <v>7752</v>
      </c>
      <c r="B689" s="1" t="str">
        <f>"SRR2533486"</f>
        <v>SRR2533486</v>
      </c>
      <c r="C689" t="s">
        <v>5755</v>
      </c>
      <c r="D689">
        <v>30333126</v>
      </c>
      <c r="E689" s="1" t="s">
        <v>21</v>
      </c>
      <c r="F689" s="1" t="s">
        <v>21</v>
      </c>
      <c r="G689" s="1" t="s">
        <v>18510</v>
      </c>
      <c r="H689" s="1" t="s">
        <v>18502</v>
      </c>
      <c r="I689" s="1" t="s">
        <v>18508</v>
      </c>
      <c r="J689" s="1" t="s">
        <v>21</v>
      </c>
      <c r="K689" s="1" t="s">
        <v>18504</v>
      </c>
      <c r="N689" s="1" t="s">
        <v>19</v>
      </c>
      <c r="O689" s="1" t="s">
        <v>24</v>
      </c>
    </row>
    <row r="690" spans="1:15" x14ac:dyDescent="0.2">
      <c r="A690" s="1" t="s">
        <v>7753</v>
      </c>
      <c r="B690" s="1" t="str">
        <f>"SRR2533487"</f>
        <v>SRR2533487</v>
      </c>
      <c r="C690" t="s">
        <v>5756</v>
      </c>
      <c r="D690">
        <v>30333126</v>
      </c>
      <c r="E690" s="1" t="s">
        <v>21</v>
      </c>
      <c r="F690" s="1" t="s">
        <v>18502</v>
      </c>
      <c r="G690" s="1" t="s">
        <v>25</v>
      </c>
      <c r="H690" s="1" t="s">
        <v>18506</v>
      </c>
      <c r="I690" s="1" t="s">
        <v>18508</v>
      </c>
      <c r="J690" s="1" t="s">
        <v>18505</v>
      </c>
      <c r="K690" s="1" t="s">
        <v>25</v>
      </c>
      <c r="M690" s="1" t="s">
        <v>18508</v>
      </c>
      <c r="N690" s="1" t="s">
        <v>21</v>
      </c>
      <c r="O690" s="1" t="s">
        <v>18507</v>
      </c>
    </row>
    <row r="691" spans="1:15" x14ac:dyDescent="0.2">
      <c r="A691" s="1" t="s">
        <v>7754</v>
      </c>
      <c r="B691" s="1" t="str">
        <f>"SRR2533489"</f>
        <v>SRR2533489</v>
      </c>
      <c r="C691" t="s">
        <v>5757</v>
      </c>
      <c r="D691">
        <v>30333126</v>
      </c>
      <c r="E691" s="1" t="s">
        <v>21</v>
      </c>
      <c r="F691" s="1" t="s">
        <v>21</v>
      </c>
      <c r="G691" s="1" t="s">
        <v>18509</v>
      </c>
      <c r="H691" s="1" t="s">
        <v>18502</v>
      </c>
      <c r="I691" s="1" t="s">
        <v>54</v>
      </c>
      <c r="J691" s="1" t="s">
        <v>21</v>
      </c>
      <c r="K691" s="1" t="s">
        <v>18504</v>
      </c>
      <c r="N691" s="1" t="s">
        <v>21</v>
      </c>
      <c r="O691" s="1" t="s">
        <v>24</v>
      </c>
    </row>
    <row r="692" spans="1:15" x14ac:dyDescent="0.2">
      <c r="A692" s="1" t="s">
        <v>7755</v>
      </c>
      <c r="B692" s="1" t="str">
        <f>"SRR2533545"</f>
        <v>SRR2533545</v>
      </c>
      <c r="C692" t="s">
        <v>5758</v>
      </c>
      <c r="D692">
        <v>30333126</v>
      </c>
      <c r="E692" s="1" t="s">
        <v>18505</v>
      </c>
      <c r="F692" s="1" t="s">
        <v>26</v>
      </c>
      <c r="G692" s="1" t="s">
        <v>25</v>
      </c>
      <c r="H692" s="1" t="s">
        <v>18502</v>
      </c>
      <c r="I692" s="1" t="s">
        <v>54</v>
      </c>
      <c r="J692" s="1" t="s">
        <v>18506</v>
      </c>
      <c r="K692" s="1" t="s">
        <v>22</v>
      </c>
      <c r="M692" s="1" t="s">
        <v>18508</v>
      </c>
      <c r="N692" s="1" t="s">
        <v>19</v>
      </c>
      <c r="O692" s="1" t="s">
        <v>18507</v>
      </c>
    </row>
    <row r="693" spans="1:15" x14ac:dyDescent="0.2">
      <c r="A693" s="1" t="s">
        <v>7756</v>
      </c>
      <c r="B693" s="1" t="str">
        <f>"SRR2533555"</f>
        <v>SRR2533555</v>
      </c>
      <c r="C693" t="s">
        <v>5759</v>
      </c>
      <c r="D693">
        <v>30333126</v>
      </c>
      <c r="E693" s="1" t="s">
        <v>18505</v>
      </c>
      <c r="F693" s="1" t="s">
        <v>26</v>
      </c>
      <c r="G693" s="1" t="s">
        <v>25</v>
      </c>
      <c r="H693" s="1" t="s">
        <v>18502</v>
      </c>
      <c r="I693" s="1" t="s">
        <v>54</v>
      </c>
      <c r="J693" s="1" t="s">
        <v>18505</v>
      </c>
      <c r="K693" s="1" t="s">
        <v>25</v>
      </c>
      <c r="N693" s="1" t="s">
        <v>21</v>
      </c>
      <c r="O693" s="1" t="s">
        <v>18504</v>
      </c>
    </row>
    <row r="694" spans="1:15" x14ac:dyDescent="0.2">
      <c r="A694" s="1" t="s">
        <v>7757</v>
      </c>
      <c r="B694" s="1" t="str">
        <f>"SRR2533558"</f>
        <v>SRR2533558</v>
      </c>
      <c r="C694" t="s">
        <v>5760</v>
      </c>
      <c r="D694">
        <v>30333126</v>
      </c>
      <c r="E694" s="1" t="s">
        <v>21</v>
      </c>
      <c r="F694" s="1" t="s">
        <v>18510</v>
      </c>
      <c r="G694" s="1" t="s">
        <v>25</v>
      </c>
      <c r="H694" s="1" t="s">
        <v>18502</v>
      </c>
      <c r="I694" s="1" t="s">
        <v>18512</v>
      </c>
      <c r="J694" s="1" t="s">
        <v>18505</v>
      </c>
      <c r="K694" s="1" t="s">
        <v>25</v>
      </c>
      <c r="M694" s="1" t="s">
        <v>18508</v>
      </c>
      <c r="N694" s="1" t="s">
        <v>21</v>
      </c>
      <c r="O694" s="1" t="s">
        <v>18507</v>
      </c>
    </row>
    <row r="695" spans="1:15" x14ac:dyDescent="0.2">
      <c r="A695" s="1" t="s">
        <v>7758</v>
      </c>
      <c r="B695" s="1" t="str">
        <f>"SRR2533559"</f>
        <v>SRR2533559</v>
      </c>
      <c r="C695" t="s">
        <v>5761</v>
      </c>
      <c r="D695">
        <v>30333126</v>
      </c>
      <c r="E695" s="1" t="s">
        <v>21</v>
      </c>
      <c r="F695" s="1" t="s">
        <v>18510</v>
      </c>
      <c r="G695" s="1" t="s">
        <v>25</v>
      </c>
      <c r="H695" s="1" t="s">
        <v>18502</v>
      </c>
      <c r="I695" s="1" t="s">
        <v>54</v>
      </c>
      <c r="J695" s="1" t="s">
        <v>18506</v>
      </c>
      <c r="K695" s="1" t="s">
        <v>22</v>
      </c>
      <c r="M695" s="1" t="s">
        <v>18508</v>
      </c>
      <c r="N695" s="1" t="s">
        <v>21</v>
      </c>
      <c r="O695" s="1" t="s">
        <v>18505</v>
      </c>
    </row>
    <row r="696" spans="1:15" x14ac:dyDescent="0.2">
      <c r="A696" s="1" t="s">
        <v>7759</v>
      </c>
      <c r="B696" s="1" t="str">
        <f>"SRR2533560"</f>
        <v>SRR2533560</v>
      </c>
      <c r="C696" t="s">
        <v>5762</v>
      </c>
      <c r="D696">
        <v>30333126</v>
      </c>
      <c r="E696" s="1" t="s">
        <v>26</v>
      </c>
      <c r="F696" s="1" t="s">
        <v>26</v>
      </c>
      <c r="G696" s="1" t="s">
        <v>25</v>
      </c>
      <c r="H696" s="1" t="s">
        <v>18502</v>
      </c>
      <c r="I696" s="1" t="s">
        <v>18511</v>
      </c>
      <c r="J696" s="1" t="s">
        <v>18506</v>
      </c>
      <c r="K696" s="1" t="s">
        <v>18504</v>
      </c>
      <c r="N696" s="1" t="s">
        <v>21</v>
      </c>
      <c r="O696" s="1" t="s">
        <v>18507</v>
      </c>
    </row>
    <row r="697" spans="1:15" x14ac:dyDescent="0.2">
      <c r="A697" s="1" t="s">
        <v>7760</v>
      </c>
      <c r="B697" s="1" t="str">
        <f>"SRR2533574"</f>
        <v>SRR2533574</v>
      </c>
      <c r="C697" t="s">
        <v>5763</v>
      </c>
      <c r="D697">
        <v>30333126</v>
      </c>
      <c r="E697" s="1" t="s">
        <v>26</v>
      </c>
      <c r="F697" s="1" t="s">
        <v>26</v>
      </c>
      <c r="G697" s="1" t="s">
        <v>25</v>
      </c>
      <c r="H697" s="1" t="s">
        <v>18502</v>
      </c>
      <c r="I697" s="1" t="s">
        <v>18509</v>
      </c>
      <c r="J697" s="1" t="s">
        <v>18505</v>
      </c>
      <c r="K697" s="1" t="s">
        <v>25</v>
      </c>
      <c r="N697" s="1" t="s">
        <v>19</v>
      </c>
      <c r="O697" s="1" t="s">
        <v>18505</v>
      </c>
    </row>
    <row r="698" spans="1:15" x14ac:dyDescent="0.2">
      <c r="A698" s="1" t="s">
        <v>7761</v>
      </c>
      <c r="B698" s="1" t="str">
        <f>"SRR2533578"</f>
        <v>SRR2533578</v>
      </c>
      <c r="C698" t="s">
        <v>5764</v>
      </c>
      <c r="D698">
        <v>30333126</v>
      </c>
      <c r="E698" s="1" t="s">
        <v>18505</v>
      </c>
      <c r="F698" s="1" t="s">
        <v>26</v>
      </c>
      <c r="G698" s="1" t="s">
        <v>25</v>
      </c>
      <c r="H698" s="1" t="s">
        <v>18506</v>
      </c>
      <c r="J698" s="1" t="s">
        <v>18505</v>
      </c>
      <c r="K698" s="1" t="s">
        <v>18504</v>
      </c>
      <c r="M698" s="1" t="s">
        <v>28</v>
      </c>
      <c r="N698" s="1" t="s">
        <v>21</v>
      </c>
      <c r="O698" s="1" t="s">
        <v>18507</v>
      </c>
    </row>
    <row r="699" spans="1:15" x14ac:dyDescent="0.2">
      <c r="A699" s="1" t="s">
        <v>7762</v>
      </c>
      <c r="B699" s="1" t="str">
        <f>"SRR2533581"</f>
        <v>SRR2533581</v>
      </c>
      <c r="C699" t="s">
        <v>5765</v>
      </c>
      <c r="D699">
        <v>30333126</v>
      </c>
      <c r="E699" s="1" t="s">
        <v>21</v>
      </c>
      <c r="F699" s="1" t="s">
        <v>21</v>
      </c>
      <c r="G699" s="1" t="s">
        <v>18510</v>
      </c>
      <c r="H699" s="1" t="s">
        <v>18502</v>
      </c>
      <c r="J699" s="1" t="s">
        <v>22</v>
      </c>
      <c r="K699" s="1" t="s">
        <v>25</v>
      </c>
      <c r="N699" s="1" t="s">
        <v>19</v>
      </c>
      <c r="O699" s="1" t="s">
        <v>24</v>
      </c>
    </row>
    <row r="700" spans="1:15" x14ac:dyDescent="0.2">
      <c r="A700" s="1" t="s">
        <v>7763</v>
      </c>
      <c r="B700" s="1" t="str">
        <f>"SRR2533582"</f>
        <v>SRR2533582</v>
      </c>
      <c r="C700" t="s">
        <v>5766</v>
      </c>
      <c r="D700">
        <v>30333126</v>
      </c>
      <c r="E700" s="1" t="s">
        <v>21</v>
      </c>
      <c r="F700" s="1" t="s">
        <v>21</v>
      </c>
      <c r="G700" s="1" t="s">
        <v>18509</v>
      </c>
      <c r="H700" s="1" t="s">
        <v>18502</v>
      </c>
      <c r="J700" s="1" t="s">
        <v>22</v>
      </c>
      <c r="K700" s="1" t="s">
        <v>25</v>
      </c>
      <c r="M700" s="1" t="s">
        <v>18508</v>
      </c>
      <c r="N700" s="1" t="s">
        <v>19</v>
      </c>
      <c r="O700" s="1" t="s">
        <v>24</v>
      </c>
    </row>
    <row r="701" spans="1:15" x14ac:dyDescent="0.2">
      <c r="A701" s="1" t="s">
        <v>7764</v>
      </c>
      <c r="B701" s="1" t="str">
        <f>"SRR2533583"</f>
        <v>SRR2533583</v>
      </c>
      <c r="C701" t="s">
        <v>5767</v>
      </c>
      <c r="D701">
        <v>30333126</v>
      </c>
      <c r="E701" s="1" t="s">
        <v>21</v>
      </c>
      <c r="F701" s="1" t="s">
        <v>21</v>
      </c>
      <c r="G701" s="1" t="s">
        <v>18510</v>
      </c>
      <c r="H701" s="1" t="s">
        <v>18502</v>
      </c>
      <c r="J701" s="1" t="s">
        <v>22</v>
      </c>
      <c r="K701" s="1" t="s">
        <v>18504</v>
      </c>
      <c r="M701" s="1" t="s">
        <v>28</v>
      </c>
      <c r="N701" s="1" t="s">
        <v>19</v>
      </c>
      <c r="O701" s="1" t="s">
        <v>24</v>
      </c>
    </row>
    <row r="702" spans="1:15" x14ac:dyDescent="0.2">
      <c r="A702" s="1" t="s">
        <v>7765</v>
      </c>
      <c r="B702" s="1" t="str">
        <f>"SRR2542449"</f>
        <v>SRR2542449</v>
      </c>
      <c r="C702" t="s">
        <v>5768</v>
      </c>
      <c r="D702">
        <v>30333126</v>
      </c>
      <c r="E702" s="1" t="s">
        <v>21</v>
      </c>
      <c r="F702" s="1" t="s">
        <v>21</v>
      </c>
      <c r="G702" s="1" t="s">
        <v>18509</v>
      </c>
      <c r="H702" s="1" t="s">
        <v>18506</v>
      </c>
      <c r="I702" s="1" t="s">
        <v>54</v>
      </c>
      <c r="J702" s="1" t="s">
        <v>21</v>
      </c>
      <c r="K702" s="1" t="s">
        <v>25</v>
      </c>
      <c r="N702" s="1" t="s">
        <v>21</v>
      </c>
      <c r="O702" s="1" t="s">
        <v>24</v>
      </c>
    </row>
    <row r="703" spans="1:15" x14ac:dyDescent="0.2">
      <c r="A703" s="1" t="s">
        <v>7766</v>
      </c>
      <c r="B703" s="1" t="str">
        <f>"SRR2542453"</f>
        <v>SRR2542453</v>
      </c>
      <c r="C703" t="s">
        <v>5769</v>
      </c>
      <c r="D703">
        <v>30333126</v>
      </c>
      <c r="E703" s="1" t="s">
        <v>18505</v>
      </c>
      <c r="F703" s="1" t="s">
        <v>26</v>
      </c>
      <c r="G703" s="1" t="s">
        <v>25</v>
      </c>
      <c r="H703" s="1" t="s">
        <v>18502</v>
      </c>
      <c r="I703" s="1" t="s">
        <v>18509</v>
      </c>
      <c r="J703" s="1" t="s">
        <v>18506</v>
      </c>
      <c r="K703" s="1" t="s">
        <v>18504</v>
      </c>
      <c r="N703" s="1" t="s">
        <v>19</v>
      </c>
      <c r="O703" s="1" t="s">
        <v>18507</v>
      </c>
    </row>
    <row r="704" spans="1:15" x14ac:dyDescent="0.2">
      <c r="A704" s="1" t="s">
        <v>7767</v>
      </c>
      <c r="B704" s="1" t="str">
        <f>"SRR2542457"</f>
        <v>SRR2542457</v>
      </c>
      <c r="C704" t="s">
        <v>5770</v>
      </c>
      <c r="D704">
        <v>30333126</v>
      </c>
      <c r="E704" s="1" t="s">
        <v>26</v>
      </c>
      <c r="F704" s="1" t="s">
        <v>26</v>
      </c>
      <c r="G704" s="1" t="s">
        <v>25</v>
      </c>
      <c r="H704" s="1" t="s">
        <v>18502</v>
      </c>
      <c r="I704" s="1" t="s">
        <v>18509</v>
      </c>
      <c r="J704" s="1" t="s">
        <v>18505</v>
      </c>
      <c r="K704" s="1" t="s">
        <v>18504</v>
      </c>
      <c r="N704" s="1" t="s">
        <v>19</v>
      </c>
      <c r="O704" s="1" t="s">
        <v>18504</v>
      </c>
    </row>
    <row r="705" spans="1:15" x14ac:dyDescent="0.2">
      <c r="A705" s="1" t="s">
        <v>7768</v>
      </c>
      <c r="B705" s="1" t="str">
        <f>"SRR2542478"</f>
        <v>SRR2542478</v>
      </c>
      <c r="C705" t="s">
        <v>5771</v>
      </c>
      <c r="D705">
        <v>30333126</v>
      </c>
      <c r="E705" s="1" t="s">
        <v>21</v>
      </c>
      <c r="F705" s="1" t="s">
        <v>21</v>
      </c>
      <c r="G705" s="1" t="s">
        <v>18502</v>
      </c>
      <c r="H705" s="1" t="s">
        <v>18502</v>
      </c>
      <c r="I705" s="1" t="s">
        <v>54</v>
      </c>
      <c r="J705" s="1" t="s">
        <v>18510</v>
      </c>
      <c r="K705" s="1" t="s">
        <v>18504</v>
      </c>
      <c r="M705" s="1" t="s">
        <v>28</v>
      </c>
      <c r="N705" s="1" t="s">
        <v>21</v>
      </c>
      <c r="O705" s="1" t="s">
        <v>24</v>
      </c>
    </row>
    <row r="706" spans="1:15" x14ac:dyDescent="0.2">
      <c r="A706" s="1" t="s">
        <v>7769</v>
      </c>
      <c r="B706" s="1" t="str">
        <f>"SRR2542480"</f>
        <v>SRR2542480</v>
      </c>
      <c r="C706" t="s">
        <v>5772</v>
      </c>
      <c r="D706">
        <v>30333126</v>
      </c>
      <c r="E706" s="1" t="s">
        <v>21</v>
      </c>
      <c r="F706" s="1" t="s">
        <v>21</v>
      </c>
      <c r="G706" s="1" t="s">
        <v>18509</v>
      </c>
      <c r="H706" s="1" t="s">
        <v>18502</v>
      </c>
      <c r="I706" s="1" t="s">
        <v>54</v>
      </c>
      <c r="J706" s="1" t="s">
        <v>21</v>
      </c>
      <c r="K706" s="1" t="s">
        <v>25</v>
      </c>
      <c r="M706" s="1" t="s">
        <v>28</v>
      </c>
      <c r="N706" s="1" t="s">
        <v>21</v>
      </c>
      <c r="O706" s="1" t="s">
        <v>24</v>
      </c>
    </row>
    <row r="707" spans="1:15" x14ac:dyDescent="0.2">
      <c r="A707" s="1" t="s">
        <v>7770</v>
      </c>
      <c r="B707" s="1" t="str">
        <f>"SRR2542482"</f>
        <v>SRR2542482</v>
      </c>
      <c r="C707" t="s">
        <v>5773</v>
      </c>
      <c r="D707">
        <v>30333126</v>
      </c>
      <c r="E707" s="1" t="s">
        <v>26</v>
      </c>
      <c r="F707" s="1" t="s">
        <v>26</v>
      </c>
      <c r="G707" s="1" t="s">
        <v>25</v>
      </c>
      <c r="H707" s="1" t="s">
        <v>18506</v>
      </c>
      <c r="I707" s="1" t="s">
        <v>18509</v>
      </c>
      <c r="J707" s="1" t="s">
        <v>18505</v>
      </c>
      <c r="K707" s="1" t="s">
        <v>18504</v>
      </c>
      <c r="M707" s="1" t="s">
        <v>28</v>
      </c>
      <c r="N707" s="1" t="s">
        <v>21</v>
      </c>
      <c r="O707" s="1" t="s">
        <v>18507</v>
      </c>
    </row>
    <row r="708" spans="1:15" x14ac:dyDescent="0.2">
      <c r="A708" s="1" t="s">
        <v>7771</v>
      </c>
      <c r="B708" s="1" t="str">
        <f>"SRR2542487"</f>
        <v>SRR2542487</v>
      </c>
      <c r="C708" t="s">
        <v>5774</v>
      </c>
      <c r="D708">
        <v>30333126</v>
      </c>
      <c r="E708" s="1" t="s">
        <v>21</v>
      </c>
      <c r="F708" s="1" t="s">
        <v>21</v>
      </c>
      <c r="G708" s="1" t="s">
        <v>28</v>
      </c>
      <c r="H708" s="1" t="s">
        <v>21</v>
      </c>
      <c r="I708" s="1" t="s">
        <v>54</v>
      </c>
      <c r="J708" s="1" t="s">
        <v>21</v>
      </c>
      <c r="K708" s="1" t="s">
        <v>22</v>
      </c>
      <c r="M708" s="1" t="s">
        <v>28</v>
      </c>
      <c r="N708" s="1" t="s">
        <v>21</v>
      </c>
      <c r="O708" s="1" t="s">
        <v>24</v>
      </c>
    </row>
    <row r="709" spans="1:15" x14ac:dyDescent="0.2">
      <c r="A709" s="1" t="s">
        <v>7772</v>
      </c>
      <c r="B709" s="1" t="str">
        <f>"SRR2542494"</f>
        <v>SRR2542494</v>
      </c>
      <c r="C709" t="s">
        <v>5775</v>
      </c>
      <c r="D709">
        <v>30333126</v>
      </c>
      <c r="E709" s="1" t="s">
        <v>26</v>
      </c>
      <c r="F709" s="1" t="s">
        <v>26</v>
      </c>
      <c r="G709" s="1" t="s">
        <v>25</v>
      </c>
      <c r="H709" s="1" t="s">
        <v>18502</v>
      </c>
      <c r="I709" s="1" t="s">
        <v>18509</v>
      </c>
      <c r="J709" s="1" t="s">
        <v>18506</v>
      </c>
      <c r="K709" s="1" t="s">
        <v>18504</v>
      </c>
      <c r="N709" s="1" t="s">
        <v>19</v>
      </c>
      <c r="O709" s="1" t="s">
        <v>18507</v>
      </c>
    </row>
    <row r="710" spans="1:15" x14ac:dyDescent="0.2">
      <c r="A710" s="1" t="s">
        <v>7773</v>
      </c>
      <c r="B710" s="1" t="str">
        <f>"SRR2542502"</f>
        <v>SRR2542502</v>
      </c>
      <c r="C710" t="s">
        <v>5776</v>
      </c>
      <c r="D710">
        <v>30333126</v>
      </c>
      <c r="E710" s="1" t="s">
        <v>26</v>
      </c>
      <c r="F710" s="1" t="s">
        <v>26</v>
      </c>
      <c r="G710" s="1" t="s">
        <v>25</v>
      </c>
      <c r="H710" s="1" t="s">
        <v>18502</v>
      </c>
      <c r="I710" s="1" t="s">
        <v>54</v>
      </c>
      <c r="J710" s="1" t="s">
        <v>18506</v>
      </c>
      <c r="K710" s="1" t="s">
        <v>18504</v>
      </c>
      <c r="M710" s="1" t="s">
        <v>18508</v>
      </c>
      <c r="N710" s="1" t="s">
        <v>21</v>
      </c>
      <c r="O710" s="1" t="s">
        <v>18507</v>
      </c>
    </row>
    <row r="711" spans="1:15" x14ac:dyDescent="0.2">
      <c r="A711" s="1" t="s">
        <v>7774</v>
      </c>
      <c r="B711" s="1" t="str">
        <f>"SRR2566864"</f>
        <v>SRR2566864</v>
      </c>
      <c r="C711" t="s">
        <v>5777</v>
      </c>
      <c r="D711">
        <v>30333126</v>
      </c>
      <c r="E711" s="1" t="s">
        <v>21</v>
      </c>
      <c r="F711" s="1" t="s">
        <v>18502</v>
      </c>
      <c r="G711" s="1" t="s">
        <v>25</v>
      </c>
      <c r="H711" s="1" t="s">
        <v>18502</v>
      </c>
      <c r="I711" s="1" t="s">
        <v>18509</v>
      </c>
      <c r="J711" s="1" t="s">
        <v>18506</v>
      </c>
      <c r="K711" s="1" t="s">
        <v>22</v>
      </c>
      <c r="L711" s="1" t="s">
        <v>40</v>
      </c>
      <c r="N711" s="1" t="s">
        <v>21</v>
      </c>
      <c r="O711" s="1" t="s">
        <v>18507</v>
      </c>
    </row>
    <row r="712" spans="1:15" x14ac:dyDescent="0.2">
      <c r="A712" s="1" t="s">
        <v>7775</v>
      </c>
      <c r="B712" s="1" t="str">
        <f>"SRR2566871"</f>
        <v>SRR2566871</v>
      </c>
      <c r="C712" t="s">
        <v>5778</v>
      </c>
      <c r="D712">
        <v>30333126</v>
      </c>
      <c r="E712" s="1" t="s">
        <v>18505</v>
      </c>
      <c r="F712" s="1" t="s">
        <v>26</v>
      </c>
      <c r="G712" s="1" t="s">
        <v>25</v>
      </c>
      <c r="H712" s="1" t="s">
        <v>18506</v>
      </c>
      <c r="I712" s="1" t="s">
        <v>18509</v>
      </c>
      <c r="J712" s="1" t="s">
        <v>18506</v>
      </c>
      <c r="K712" s="1" t="s">
        <v>18504</v>
      </c>
      <c r="L712" s="1" t="s">
        <v>40</v>
      </c>
      <c r="N712" s="1" t="s">
        <v>19</v>
      </c>
      <c r="O712" s="1" t="s">
        <v>18507</v>
      </c>
    </row>
    <row r="713" spans="1:15" x14ac:dyDescent="0.2">
      <c r="A713" s="1" t="s">
        <v>7776</v>
      </c>
      <c r="B713" s="1" t="str">
        <f>"SRR2566873"</f>
        <v>SRR2566873</v>
      </c>
      <c r="C713" t="s">
        <v>5779</v>
      </c>
      <c r="D713">
        <v>30333126</v>
      </c>
      <c r="E713" s="1" t="s">
        <v>26</v>
      </c>
      <c r="F713" s="1" t="s">
        <v>26</v>
      </c>
      <c r="G713" s="1" t="s">
        <v>25</v>
      </c>
      <c r="H713" s="1" t="s">
        <v>18502</v>
      </c>
      <c r="I713" s="1" t="s">
        <v>18509</v>
      </c>
      <c r="J713" s="1" t="s">
        <v>18506</v>
      </c>
      <c r="K713" s="1" t="s">
        <v>18504</v>
      </c>
      <c r="L713" s="1" t="s">
        <v>40</v>
      </c>
      <c r="N713" s="1" t="s">
        <v>19</v>
      </c>
      <c r="O713" s="1" t="s">
        <v>18507</v>
      </c>
    </row>
    <row r="714" spans="1:15" x14ac:dyDescent="0.2">
      <c r="A714" s="1" t="s">
        <v>7777</v>
      </c>
      <c r="B714" s="1" t="str">
        <f>"SRR2566874"</f>
        <v>SRR2566874</v>
      </c>
      <c r="C714" t="s">
        <v>5780</v>
      </c>
      <c r="D714">
        <v>30333126</v>
      </c>
      <c r="E714" s="1" t="s">
        <v>26</v>
      </c>
      <c r="F714" s="1" t="s">
        <v>26</v>
      </c>
      <c r="G714" s="1" t="s">
        <v>25</v>
      </c>
      <c r="H714" s="1" t="s">
        <v>18506</v>
      </c>
      <c r="I714" s="1" t="s">
        <v>18508</v>
      </c>
      <c r="J714" s="1" t="s">
        <v>18505</v>
      </c>
      <c r="K714" s="1" t="s">
        <v>18507</v>
      </c>
      <c r="L714" s="1" t="s">
        <v>40</v>
      </c>
      <c r="N714" s="1" t="s">
        <v>19</v>
      </c>
      <c r="O714" s="1" t="s">
        <v>18504</v>
      </c>
    </row>
    <row r="715" spans="1:15" x14ac:dyDescent="0.2">
      <c r="A715" s="1" t="s">
        <v>7778</v>
      </c>
      <c r="B715" s="1" t="str">
        <f>"SRR2566880"</f>
        <v>SRR2566880</v>
      </c>
      <c r="C715" t="s">
        <v>5781</v>
      </c>
      <c r="D715">
        <v>30333126</v>
      </c>
      <c r="E715" s="1" t="s">
        <v>21</v>
      </c>
      <c r="F715" s="1" t="s">
        <v>18509</v>
      </c>
      <c r="G715" s="1" t="s">
        <v>18502</v>
      </c>
      <c r="H715" s="1" t="s">
        <v>18502</v>
      </c>
      <c r="I715" s="1" t="s">
        <v>54</v>
      </c>
      <c r="J715" s="1" t="s">
        <v>18509</v>
      </c>
      <c r="K715" s="1" t="s">
        <v>18504</v>
      </c>
      <c r="L715" s="1" t="s">
        <v>28</v>
      </c>
      <c r="N715" s="1" t="s">
        <v>21</v>
      </c>
      <c r="O715" s="1" t="s">
        <v>18502</v>
      </c>
    </row>
    <row r="716" spans="1:15" x14ac:dyDescent="0.2">
      <c r="A716" s="1" t="s">
        <v>7779</v>
      </c>
      <c r="B716" s="1" t="str">
        <f>"SRR2566885"</f>
        <v>SRR2566885</v>
      </c>
      <c r="C716" t="s">
        <v>5782</v>
      </c>
      <c r="D716">
        <v>30333126</v>
      </c>
      <c r="E716" s="1" t="s">
        <v>26</v>
      </c>
      <c r="F716" s="1" t="s">
        <v>26</v>
      </c>
      <c r="G716" s="1" t="s">
        <v>25</v>
      </c>
      <c r="H716" s="1" t="s">
        <v>18506</v>
      </c>
      <c r="I716" s="1" t="s">
        <v>32</v>
      </c>
      <c r="J716" s="1" t="s">
        <v>18507</v>
      </c>
      <c r="K716" s="1" t="s">
        <v>18504</v>
      </c>
      <c r="L716" s="1" t="s">
        <v>40</v>
      </c>
      <c r="N716" s="1" t="s">
        <v>19</v>
      </c>
      <c r="O716" s="1" t="s">
        <v>18504</v>
      </c>
    </row>
    <row r="717" spans="1:15" x14ac:dyDescent="0.2">
      <c r="A717" s="1" t="s">
        <v>7780</v>
      </c>
      <c r="B717" s="1" t="str">
        <f>"SRR2566886"</f>
        <v>SRR2566886</v>
      </c>
      <c r="C717" t="s">
        <v>5783</v>
      </c>
      <c r="D717">
        <v>30333126</v>
      </c>
      <c r="E717" s="1" t="s">
        <v>26</v>
      </c>
      <c r="F717" s="1" t="s">
        <v>26</v>
      </c>
      <c r="G717" s="1" t="s">
        <v>25</v>
      </c>
      <c r="H717" s="1" t="s">
        <v>18502</v>
      </c>
      <c r="I717" s="1" t="s">
        <v>32</v>
      </c>
      <c r="J717" s="1" t="s">
        <v>18505</v>
      </c>
      <c r="K717" s="1" t="s">
        <v>18504</v>
      </c>
      <c r="L717" s="1" t="s">
        <v>40</v>
      </c>
      <c r="M717" s="1" t="s">
        <v>28</v>
      </c>
      <c r="N717" s="1" t="s">
        <v>21</v>
      </c>
      <c r="O717" s="1" t="s">
        <v>18507</v>
      </c>
    </row>
    <row r="718" spans="1:15" x14ac:dyDescent="0.2">
      <c r="A718" s="1" t="s">
        <v>7781</v>
      </c>
      <c r="B718" s="1" t="str">
        <f>"SRR2566888"</f>
        <v>SRR2566888</v>
      </c>
      <c r="C718" t="s">
        <v>5784</v>
      </c>
      <c r="D718">
        <v>30333126</v>
      </c>
      <c r="E718" s="1" t="s">
        <v>26</v>
      </c>
      <c r="F718" s="1" t="s">
        <v>26</v>
      </c>
      <c r="G718" s="1" t="s">
        <v>25</v>
      </c>
      <c r="H718" s="1" t="s">
        <v>18502</v>
      </c>
      <c r="I718" s="1" t="s">
        <v>32</v>
      </c>
      <c r="J718" s="1" t="s">
        <v>18505</v>
      </c>
      <c r="K718" s="1" t="s">
        <v>18504</v>
      </c>
      <c r="L718" s="1" t="s">
        <v>40</v>
      </c>
      <c r="N718" s="1" t="s">
        <v>19</v>
      </c>
      <c r="O718" s="1" t="s">
        <v>18507</v>
      </c>
    </row>
    <row r="719" spans="1:15" x14ac:dyDescent="0.2">
      <c r="A719" s="1" t="s">
        <v>7782</v>
      </c>
      <c r="B719" s="1" t="str">
        <f>"SRR2566890"</f>
        <v>SRR2566890</v>
      </c>
      <c r="C719" t="s">
        <v>5785</v>
      </c>
      <c r="D719">
        <v>30333126</v>
      </c>
      <c r="E719" s="1" t="s">
        <v>26</v>
      </c>
      <c r="F719" s="1" t="s">
        <v>26</v>
      </c>
      <c r="G719" s="1" t="s">
        <v>25</v>
      </c>
      <c r="H719" s="1" t="s">
        <v>18502</v>
      </c>
      <c r="I719" s="1" t="s">
        <v>18508</v>
      </c>
      <c r="J719" s="1" t="s">
        <v>18506</v>
      </c>
      <c r="K719" s="1" t="s">
        <v>18504</v>
      </c>
      <c r="L719" s="1" t="s">
        <v>40</v>
      </c>
      <c r="N719" s="1" t="s">
        <v>19</v>
      </c>
      <c r="O719" s="1" t="s">
        <v>18507</v>
      </c>
    </row>
    <row r="720" spans="1:15" x14ac:dyDescent="0.2">
      <c r="A720" s="1" t="s">
        <v>7783</v>
      </c>
      <c r="B720" s="1" t="str">
        <f>"SRR2566893"</f>
        <v>SRR2566893</v>
      </c>
      <c r="C720" t="s">
        <v>5786</v>
      </c>
      <c r="D720">
        <v>30333126</v>
      </c>
      <c r="E720" s="1" t="s">
        <v>26</v>
      </c>
      <c r="F720" s="1" t="s">
        <v>26</v>
      </c>
      <c r="G720" s="1" t="s">
        <v>25</v>
      </c>
      <c r="H720" s="1" t="s">
        <v>18506</v>
      </c>
      <c r="I720" s="1" t="s">
        <v>32</v>
      </c>
      <c r="J720" s="1" t="s">
        <v>18505</v>
      </c>
      <c r="K720" s="1" t="s">
        <v>18505</v>
      </c>
      <c r="L720" s="1" t="s">
        <v>40</v>
      </c>
      <c r="N720" s="1" t="s">
        <v>19</v>
      </c>
      <c r="O720" s="1" t="s">
        <v>18507</v>
      </c>
    </row>
    <row r="721" spans="1:15" x14ac:dyDescent="0.2">
      <c r="A721" s="1" t="s">
        <v>7784</v>
      </c>
      <c r="B721" s="1" t="str">
        <f>"SRR2566897"</f>
        <v>SRR2566897</v>
      </c>
      <c r="C721" t="s">
        <v>5787</v>
      </c>
      <c r="D721">
        <v>30333126</v>
      </c>
      <c r="E721" s="1" t="s">
        <v>26</v>
      </c>
      <c r="F721" s="1" t="s">
        <v>26</v>
      </c>
      <c r="G721" s="1" t="s">
        <v>25</v>
      </c>
      <c r="H721" s="1" t="s">
        <v>18502</v>
      </c>
      <c r="I721" s="1" t="s">
        <v>54</v>
      </c>
      <c r="J721" s="1" t="s">
        <v>18505</v>
      </c>
      <c r="K721" s="1" t="s">
        <v>18504</v>
      </c>
      <c r="L721" s="1" t="s">
        <v>40</v>
      </c>
      <c r="M721" s="1" t="s">
        <v>28</v>
      </c>
      <c r="N721" s="1" t="s">
        <v>21</v>
      </c>
      <c r="O721" s="1" t="s">
        <v>18507</v>
      </c>
    </row>
    <row r="722" spans="1:15" x14ac:dyDescent="0.2">
      <c r="A722" s="1" t="s">
        <v>7785</v>
      </c>
      <c r="B722" s="1" t="str">
        <f>"SRR2566902"</f>
        <v>SRR2566902</v>
      </c>
      <c r="C722" t="s">
        <v>5788</v>
      </c>
      <c r="D722">
        <v>30333126</v>
      </c>
      <c r="E722" s="1" t="s">
        <v>26</v>
      </c>
      <c r="F722" s="1" t="s">
        <v>26</v>
      </c>
      <c r="G722" s="1" t="s">
        <v>25</v>
      </c>
      <c r="H722" s="1" t="s">
        <v>18502</v>
      </c>
      <c r="I722" s="1" t="s">
        <v>32</v>
      </c>
      <c r="J722" s="1" t="s">
        <v>18505</v>
      </c>
      <c r="K722" s="1" t="s">
        <v>18504</v>
      </c>
      <c r="L722" s="1" t="s">
        <v>40</v>
      </c>
      <c r="N722" s="1" t="s">
        <v>19</v>
      </c>
      <c r="O722" s="1" t="s">
        <v>18504</v>
      </c>
    </row>
    <row r="723" spans="1:15" x14ac:dyDescent="0.2">
      <c r="A723" s="1" t="s">
        <v>7786</v>
      </c>
      <c r="B723" s="1" t="str">
        <f>"SRR2566903"</f>
        <v>SRR2566903</v>
      </c>
      <c r="C723" t="s">
        <v>5789</v>
      </c>
      <c r="D723">
        <v>30333126</v>
      </c>
      <c r="E723" s="1" t="s">
        <v>21</v>
      </c>
      <c r="F723" s="1" t="s">
        <v>21</v>
      </c>
      <c r="G723" s="1" t="s">
        <v>18502</v>
      </c>
      <c r="H723" s="1" t="s">
        <v>18506</v>
      </c>
      <c r="I723" s="1" t="s">
        <v>54</v>
      </c>
      <c r="J723" s="1" t="s">
        <v>18509</v>
      </c>
      <c r="K723" s="1" t="s">
        <v>18504</v>
      </c>
      <c r="L723" s="1" t="s">
        <v>40</v>
      </c>
      <c r="N723" s="1" t="s">
        <v>21</v>
      </c>
      <c r="O723" s="1" t="s">
        <v>18502</v>
      </c>
    </row>
    <row r="724" spans="1:15" x14ac:dyDescent="0.2">
      <c r="A724" s="1" t="s">
        <v>7787</v>
      </c>
      <c r="B724" s="1" t="str">
        <f>"SRR2566912"</f>
        <v>SRR2566912</v>
      </c>
      <c r="C724" t="s">
        <v>5790</v>
      </c>
      <c r="D724">
        <v>30333126</v>
      </c>
      <c r="E724" s="1" t="s">
        <v>21</v>
      </c>
      <c r="F724" s="1" t="s">
        <v>18509</v>
      </c>
      <c r="G724" s="1" t="s">
        <v>18506</v>
      </c>
      <c r="H724" s="1" t="s">
        <v>18506</v>
      </c>
      <c r="I724" s="1" t="s">
        <v>32</v>
      </c>
      <c r="J724" s="1" t="s">
        <v>18510</v>
      </c>
      <c r="K724" s="1" t="s">
        <v>18504</v>
      </c>
      <c r="L724" s="1" t="s">
        <v>40</v>
      </c>
      <c r="N724" s="1" t="s">
        <v>19</v>
      </c>
      <c r="O724" s="1" t="s">
        <v>18502</v>
      </c>
    </row>
    <row r="725" spans="1:15" x14ac:dyDescent="0.2">
      <c r="A725" s="1" t="s">
        <v>7788</v>
      </c>
      <c r="B725" s="1" t="str">
        <f>"SRR2566913"</f>
        <v>SRR2566913</v>
      </c>
      <c r="C725" t="s">
        <v>5791</v>
      </c>
      <c r="D725">
        <v>30333126</v>
      </c>
      <c r="E725" s="1" t="s">
        <v>26</v>
      </c>
      <c r="F725" s="1" t="s">
        <v>26</v>
      </c>
      <c r="G725" s="1" t="s">
        <v>25</v>
      </c>
      <c r="H725" s="1" t="s">
        <v>18506</v>
      </c>
      <c r="I725" s="1" t="s">
        <v>18509</v>
      </c>
      <c r="J725" s="1" t="s">
        <v>18505</v>
      </c>
      <c r="K725" s="1" t="s">
        <v>18507</v>
      </c>
      <c r="L725" s="1" t="s">
        <v>40</v>
      </c>
      <c r="M725" s="1" t="s">
        <v>18508</v>
      </c>
      <c r="N725" s="1" t="s">
        <v>21</v>
      </c>
      <c r="O725" s="1" t="s">
        <v>18507</v>
      </c>
    </row>
    <row r="726" spans="1:15" x14ac:dyDescent="0.2">
      <c r="A726" s="1" t="s">
        <v>7789</v>
      </c>
      <c r="B726" s="1" t="str">
        <f>"SRR2566915"</f>
        <v>SRR2566915</v>
      </c>
      <c r="C726" t="s">
        <v>5792</v>
      </c>
      <c r="D726">
        <v>30333126</v>
      </c>
      <c r="E726" s="1" t="s">
        <v>21</v>
      </c>
      <c r="F726" s="1" t="s">
        <v>18502</v>
      </c>
      <c r="G726" s="1" t="s">
        <v>25</v>
      </c>
      <c r="H726" s="1" t="s">
        <v>21</v>
      </c>
      <c r="I726" s="1" t="s">
        <v>54</v>
      </c>
      <c r="J726" s="1" t="s">
        <v>18505</v>
      </c>
      <c r="K726" s="1" t="s">
        <v>22</v>
      </c>
      <c r="L726" s="1" t="s">
        <v>28</v>
      </c>
      <c r="M726" s="1" t="s">
        <v>28</v>
      </c>
      <c r="N726" s="1" t="s">
        <v>21</v>
      </c>
      <c r="O726" s="1" t="s">
        <v>18507</v>
      </c>
    </row>
    <row r="727" spans="1:15" x14ac:dyDescent="0.2">
      <c r="A727" s="1" t="s">
        <v>7790</v>
      </c>
      <c r="B727" s="1" t="str">
        <f>"SRR2566916"</f>
        <v>SRR2566916</v>
      </c>
      <c r="C727" t="s">
        <v>5793</v>
      </c>
      <c r="D727">
        <v>30333126</v>
      </c>
      <c r="E727" s="1" t="s">
        <v>21</v>
      </c>
      <c r="F727" s="1" t="s">
        <v>21</v>
      </c>
      <c r="G727" s="1" t="s">
        <v>18502</v>
      </c>
      <c r="H727" s="1" t="s">
        <v>18502</v>
      </c>
      <c r="I727" s="1" t="s">
        <v>54</v>
      </c>
      <c r="J727" s="1" t="s">
        <v>18509</v>
      </c>
      <c r="K727" s="1" t="s">
        <v>18504</v>
      </c>
      <c r="L727" s="1" t="s">
        <v>28</v>
      </c>
      <c r="N727" s="1" t="s">
        <v>21</v>
      </c>
      <c r="O727" s="1" t="s">
        <v>24</v>
      </c>
    </row>
    <row r="728" spans="1:15" x14ac:dyDescent="0.2">
      <c r="A728" s="1" t="s">
        <v>7791</v>
      </c>
      <c r="B728" s="1" t="str">
        <f>"SRR2566922"</f>
        <v>SRR2566922</v>
      </c>
      <c r="C728" t="s">
        <v>5794</v>
      </c>
      <c r="D728">
        <v>30333126</v>
      </c>
      <c r="E728" s="1" t="s">
        <v>26</v>
      </c>
      <c r="F728" s="1" t="s">
        <v>26</v>
      </c>
      <c r="G728" s="1" t="s">
        <v>25</v>
      </c>
      <c r="H728" s="1" t="s">
        <v>18502</v>
      </c>
      <c r="I728" s="1" t="s">
        <v>32</v>
      </c>
      <c r="J728" s="1" t="s">
        <v>18505</v>
      </c>
      <c r="K728" s="1" t="s">
        <v>18504</v>
      </c>
      <c r="L728" s="1" t="s">
        <v>40</v>
      </c>
      <c r="N728" s="1" t="s">
        <v>19</v>
      </c>
      <c r="O728" s="1" t="s">
        <v>18504</v>
      </c>
    </row>
    <row r="729" spans="1:15" x14ac:dyDescent="0.2">
      <c r="A729" s="1" t="s">
        <v>7792</v>
      </c>
      <c r="B729" s="1" t="str">
        <f>"SRR2566924"</f>
        <v>SRR2566924</v>
      </c>
      <c r="C729" t="s">
        <v>5795</v>
      </c>
      <c r="D729">
        <v>30333126</v>
      </c>
      <c r="E729" s="1" t="s">
        <v>26</v>
      </c>
      <c r="F729" s="1" t="s">
        <v>26</v>
      </c>
      <c r="G729" s="1" t="s">
        <v>25</v>
      </c>
      <c r="H729" s="1" t="s">
        <v>18502</v>
      </c>
      <c r="I729" s="1" t="s">
        <v>18509</v>
      </c>
      <c r="J729" s="1" t="s">
        <v>18506</v>
      </c>
      <c r="K729" s="1" t="s">
        <v>18504</v>
      </c>
      <c r="L729" s="1" t="s">
        <v>40</v>
      </c>
      <c r="N729" s="1" t="s">
        <v>19</v>
      </c>
      <c r="O729" s="1" t="s">
        <v>18507</v>
      </c>
    </row>
    <row r="730" spans="1:15" x14ac:dyDescent="0.2">
      <c r="A730" s="1" t="s">
        <v>7793</v>
      </c>
      <c r="B730" s="1" t="str">
        <f>"SRR2566926"</f>
        <v>SRR2566926</v>
      </c>
      <c r="C730" t="s">
        <v>5796</v>
      </c>
      <c r="D730">
        <v>30333126</v>
      </c>
      <c r="E730" s="1" t="s">
        <v>21</v>
      </c>
      <c r="F730" s="1" t="s">
        <v>21</v>
      </c>
      <c r="G730" s="1" t="s">
        <v>18510</v>
      </c>
      <c r="H730" s="1" t="s">
        <v>18502</v>
      </c>
      <c r="I730" s="1" t="s">
        <v>18508</v>
      </c>
      <c r="J730" s="1" t="s">
        <v>18509</v>
      </c>
      <c r="K730" s="1" t="s">
        <v>18504</v>
      </c>
      <c r="L730" s="1" t="s">
        <v>28</v>
      </c>
      <c r="M730" s="1" t="s">
        <v>28</v>
      </c>
      <c r="N730" s="1" t="s">
        <v>21</v>
      </c>
      <c r="O730" s="1" t="s">
        <v>24</v>
      </c>
    </row>
    <row r="731" spans="1:15" x14ac:dyDescent="0.2">
      <c r="A731" s="1" t="s">
        <v>7794</v>
      </c>
      <c r="B731" s="1" t="str">
        <f>"SRR2566929"</f>
        <v>SRR2566929</v>
      </c>
      <c r="C731" t="s">
        <v>5797</v>
      </c>
      <c r="D731">
        <v>30333126</v>
      </c>
      <c r="E731" s="1" t="s">
        <v>21</v>
      </c>
      <c r="F731" s="1" t="s">
        <v>18502</v>
      </c>
      <c r="G731" s="1" t="s">
        <v>25</v>
      </c>
      <c r="H731" s="1" t="s">
        <v>18510</v>
      </c>
      <c r="I731" s="1" t="s">
        <v>18508</v>
      </c>
      <c r="J731" s="1" t="s">
        <v>18502</v>
      </c>
      <c r="K731" s="1" t="s">
        <v>18504</v>
      </c>
      <c r="L731" s="1" t="s">
        <v>28</v>
      </c>
      <c r="M731" s="1" t="s">
        <v>28</v>
      </c>
      <c r="N731" s="1" t="s">
        <v>21</v>
      </c>
      <c r="O731" s="1" t="s">
        <v>18505</v>
      </c>
    </row>
    <row r="732" spans="1:15" x14ac:dyDescent="0.2">
      <c r="A732" s="1" t="s">
        <v>7795</v>
      </c>
      <c r="B732" s="1" t="str">
        <f>"SRR2566930"</f>
        <v>SRR2566930</v>
      </c>
      <c r="C732" t="s">
        <v>5798</v>
      </c>
      <c r="D732">
        <v>30333126</v>
      </c>
      <c r="E732" s="1" t="s">
        <v>26</v>
      </c>
      <c r="F732" s="1" t="s">
        <v>26</v>
      </c>
      <c r="G732" s="1" t="s">
        <v>25</v>
      </c>
      <c r="H732" s="1" t="s">
        <v>18502</v>
      </c>
      <c r="I732" s="1" t="s">
        <v>18509</v>
      </c>
      <c r="J732" s="1" t="s">
        <v>18506</v>
      </c>
      <c r="K732" s="1" t="s">
        <v>18504</v>
      </c>
      <c r="L732" s="1" t="s">
        <v>40</v>
      </c>
      <c r="N732" s="1" t="s">
        <v>19</v>
      </c>
      <c r="O732" s="1" t="s">
        <v>18507</v>
      </c>
    </row>
    <row r="733" spans="1:15" x14ac:dyDescent="0.2">
      <c r="A733" s="1" t="s">
        <v>7796</v>
      </c>
      <c r="B733" s="1" t="str">
        <f>"SRR2566931"</f>
        <v>SRR2566931</v>
      </c>
      <c r="C733" t="s">
        <v>5799</v>
      </c>
      <c r="D733">
        <v>30333126</v>
      </c>
      <c r="E733" s="1" t="s">
        <v>21</v>
      </c>
      <c r="F733" s="1" t="s">
        <v>18502</v>
      </c>
      <c r="G733" s="1" t="s">
        <v>25</v>
      </c>
      <c r="H733" s="1" t="s">
        <v>18506</v>
      </c>
      <c r="I733" s="1" t="s">
        <v>54</v>
      </c>
      <c r="J733" s="1" t="s">
        <v>18505</v>
      </c>
      <c r="K733" s="1" t="s">
        <v>18510</v>
      </c>
      <c r="L733" s="1" t="s">
        <v>40</v>
      </c>
      <c r="N733" s="1" t="s">
        <v>21</v>
      </c>
      <c r="O733" s="1" t="s">
        <v>18504</v>
      </c>
    </row>
    <row r="734" spans="1:15" x14ac:dyDescent="0.2">
      <c r="A734" s="1" t="s">
        <v>7797</v>
      </c>
      <c r="B734" s="1" t="str">
        <f>"SRR2566933"</f>
        <v>SRR2566933</v>
      </c>
      <c r="C734" t="s">
        <v>5800</v>
      </c>
      <c r="D734">
        <v>30333126</v>
      </c>
      <c r="E734" s="1" t="s">
        <v>21</v>
      </c>
      <c r="F734" s="1" t="s">
        <v>21</v>
      </c>
      <c r="G734" s="1" t="s">
        <v>18502</v>
      </c>
      <c r="H734" s="1" t="s">
        <v>18502</v>
      </c>
      <c r="I734" s="1" t="s">
        <v>54</v>
      </c>
      <c r="J734" s="1" t="s">
        <v>18509</v>
      </c>
      <c r="K734" s="1" t="s">
        <v>18504</v>
      </c>
      <c r="L734" s="1" t="s">
        <v>40</v>
      </c>
      <c r="N734" s="1" t="s">
        <v>21</v>
      </c>
      <c r="O734" s="1" t="s">
        <v>18502</v>
      </c>
    </row>
    <row r="735" spans="1:15" x14ac:dyDescent="0.2">
      <c r="A735" s="1" t="s">
        <v>7798</v>
      </c>
      <c r="B735" s="1" t="str">
        <f>"SRR2566937"</f>
        <v>SRR2566937</v>
      </c>
      <c r="C735" t="s">
        <v>5801</v>
      </c>
      <c r="D735">
        <v>30333126</v>
      </c>
      <c r="E735" s="1" t="s">
        <v>26</v>
      </c>
      <c r="F735" s="1" t="s">
        <v>26</v>
      </c>
      <c r="G735" s="1" t="s">
        <v>25</v>
      </c>
      <c r="H735" s="1" t="s">
        <v>18506</v>
      </c>
      <c r="I735" s="1" t="s">
        <v>54</v>
      </c>
      <c r="J735" s="1" t="s">
        <v>18505</v>
      </c>
      <c r="K735" s="1" t="s">
        <v>18505</v>
      </c>
      <c r="L735" s="1" t="s">
        <v>40</v>
      </c>
      <c r="N735" s="1" t="s">
        <v>21</v>
      </c>
      <c r="O735" s="1" t="s">
        <v>18504</v>
      </c>
    </row>
    <row r="736" spans="1:15" x14ac:dyDescent="0.2">
      <c r="A736" s="1" t="s">
        <v>7799</v>
      </c>
      <c r="B736" s="1" t="str">
        <f>"SRR2566938"</f>
        <v>SRR2566938</v>
      </c>
      <c r="C736" t="s">
        <v>5802</v>
      </c>
      <c r="D736">
        <v>30333126</v>
      </c>
      <c r="E736" s="1" t="s">
        <v>21</v>
      </c>
      <c r="F736" s="1" t="s">
        <v>18502</v>
      </c>
      <c r="G736" s="1" t="s">
        <v>25</v>
      </c>
      <c r="H736" s="1" t="s">
        <v>18506</v>
      </c>
      <c r="I736" s="1" t="s">
        <v>54</v>
      </c>
      <c r="J736" s="1" t="s">
        <v>18505</v>
      </c>
      <c r="K736" s="1" t="s">
        <v>22</v>
      </c>
      <c r="L736" s="1" t="s">
        <v>18510</v>
      </c>
      <c r="N736" s="1" t="s">
        <v>21</v>
      </c>
      <c r="O736" s="1" t="s">
        <v>18504</v>
      </c>
    </row>
    <row r="737" spans="1:15" x14ac:dyDescent="0.2">
      <c r="A737" s="1" t="s">
        <v>7800</v>
      </c>
      <c r="B737" s="1" t="str">
        <f>"SRR2566941"</f>
        <v>SRR2566941</v>
      </c>
      <c r="C737" t="s">
        <v>5803</v>
      </c>
      <c r="D737">
        <v>30333126</v>
      </c>
      <c r="E737" s="1" t="s">
        <v>21</v>
      </c>
      <c r="F737" s="1" t="s">
        <v>18502</v>
      </c>
      <c r="G737" s="1" t="s">
        <v>25</v>
      </c>
      <c r="H737" s="1" t="s">
        <v>18502</v>
      </c>
      <c r="I737" s="1" t="s">
        <v>18509</v>
      </c>
      <c r="J737" s="1" t="s">
        <v>18506</v>
      </c>
      <c r="K737" s="1" t="s">
        <v>18504</v>
      </c>
      <c r="L737" s="1" t="s">
        <v>40</v>
      </c>
      <c r="N737" s="1" t="s">
        <v>21</v>
      </c>
      <c r="O737" s="1" t="s">
        <v>18507</v>
      </c>
    </row>
    <row r="738" spans="1:15" x14ac:dyDescent="0.2">
      <c r="A738" s="1" t="s">
        <v>7801</v>
      </c>
      <c r="B738" s="1" t="str">
        <f>"SRR2566945"</f>
        <v>SRR2566945</v>
      </c>
      <c r="C738" t="s">
        <v>5804</v>
      </c>
      <c r="D738">
        <v>30333126</v>
      </c>
      <c r="E738" s="1" t="s">
        <v>26</v>
      </c>
      <c r="F738" s="1" t="s">
        <v>26</v>
      </c>
      <c r="G738" s="1" t="s">
        <v>25</v>
      </c>
      <c r="H738" s="1" t="s">
        <v>18506</v>
      </c>
      <c r="I738" s="1" t="s">
        <v>32</v>
      </c>
      <c r="J738" s="1" t="s">
        <v>18505</v>
      </c>
      <c r="K738" s="1" t="s">
        <v>18504</v>
      </c>
      <c r="L738" s="1" t="s">
        <v>40</v>
      </c>
      <c r="N738" s="1" t="s">
        <v>19</v>
      </c>
      <c r="O738" s="1" t="s">
        <v>18507</v>
      </c>
    </row>
    <row r="739" spans="1:15" x14ac:dyDescent="0.2">
      <c r="A739" s="1" t="s">
        <v>7802</v>
      </c>
      <c r="B739" s="1" t="str">
        <f>"SRR2566946"</f>
        <v>SRR2566946</v>
      </c>
      <c r="C739" t="s">
        <v>5805</v>
      </c>
      <c r="D739">
        <v>30333126</v>
      </c>
      <c r="E739" s="1" t="s">
        <v>26</v>
      </c>
      <c r="F739" s="1" t="s">
        <v>26</v>
      </c>
      <c r="G739" s="1" t="s">
        <v>25</v>
      </c>
      <c r="H739" s="1" t="s">
        <v>18502</v>
      </c>
      <c r="I739" s="1" t="s">
        <v>32</v>
      </c>
      <c r="J739" s="1" t="s">
        <v>18505</v>
      </c>
      <c r="K739" s="1" t="s">
        <v>18504</v>
      </c>
      <c r="L739" s="1" t="s">
        <v>40</v>
      </c>
      <c r="N739" s="1" t="s">
        <v>19</v>
      </c>
      <c r="O739" s="1" t="s">
        <v>18507</v>
      </c>
    </row>
    <row r="740" spans="1:15" x14ac:dyDescent="0.2">
      <c r="A740" s="1" t="s">
        <v>7803</v>
      </c>
      <c r="B740" s="1" t="str">
        <f>"SRR2566949"</f>
        <v>SRR2566949</v>
      </c>
      <c r="C740" t="s">
        <v>5806</v>
      </c>
      <c r="D740">
        <v>30333126</v>
      </c>
      <c r="E740" s="1" t="s">
        <v>26</v>
      </c>
      <c r="F740" s="1" t="s">
        <v>26</v>
      </c>
      <c r="G740" s="1" t="s">
        <v>25</v>
      </c>
      <c r="H740" s="1" t="s">
        <v>18502</v>
      </c>
      <c r="I740" s="1" t="s">
        <v>32</v>
      </c>
      <c r="J740" s="1" t="s">
        <v>18505</v>
      </c>
      <c r="K740" s="1" t="s">
        <v>18507</v>
      </c>
      <c r="L740" s="1" t="s">
        <v>40</v>
      </c>
      <c r="N740" s="1" t="s">
        <v>21</v>
      </c>
      <c r="O740" s="1" t="s">
        <v>18507</v>
      </c>
    </row>
    <row r="741" spans="1:15" x14ac:dyDescent="0.2">
      <c r="A741" s="1" t="s">
        <v>7804</v>
      </c>
      <c r="B741" s="1" t="str">
        <f>"SRR2566951"</f>
        <v>SRR2566951</v>
      </c>
      <c r="C741" t="s">
        <v>5807</v>
      </c>
      <c r="D741">
        <v>30333126</v>
      </c>
      <c r="E741" s="1" t="s">
        <v>21</v>
      </c>
      <c r="F741" s="1" t="s">
        <v>21</v>
      </c>
      <c r="G741" s="1" t="s">
        <v>18502</v>
      </c>
      <c r="H741" s="1" t="s">
        <v>18506</v>
      </c>
      <c r="I741" s="1" t="s">
        <v>54</v>
      </c>
      <c r="J741" s="1" t="s">
        <v>18509</v>
      </c>
      <c r="K741" s="1" t="s">
        <v>18504</v>
      </c>
      <c r="L741" s="1" t="s">
        <v>40</v>
      </c>
      <c r="N741" s="1" t="s">
        <v>21</v>
      </c>
      <c r="O741" s="1" t="s">
        <v>18502</v>
      </c>
    </row>
    <row r="742" spans="1:15" x14ac:dyDescent="0.2">
      <c r="A742" s="1" t="s">
        <v>7805</v>
      </c>
      <c r="B742" s="1" t="str">
        <f>"SRR2566953"</f>
        <v>SRR2566953</v>
      </c>
      <c r="C742" t="s">
        <v>5808</v>
      </c>
      <c r="D742">
        <v>30333126</v>
      </c>
      <c r="E742" s="1" t="s">
        <v>26</v>
      </c>
      <c r="F742" s="1" t="s">
        <v>26</v>
      </c>
      <c r="G742" s="1" t="s">
        <v>25</v>
      </c>
      <c r="H742" s="1" t="s">
        <v>18502</v>
      </c>
      <c r="I742" s="1" t="s">
        <v>32</v>
      </c>
      <c r="J742" s="1" t="s">
        <v>18506</v>
      </c>
      <c r="K742" s="1" t="s">
        <v>18504</v>
      </c>
      <c r="L742" s="1" t="s">
        <v>40</v>
      </c>
      <c r="N742" s="1" t="s">
        <v>19</v>
      </c>
      <c r="O742" s="1" t="s">
        <v>18507</v>
      </c>
    </row>
    <row r="743" spans="1:15" x14ac:dyDescent="0.2">
      <c r="A743" s="1" t="s">
        <v>7806</v>
      </c>
      <c r="B743" s="1" t="str">
        <f>"SRR2566955"</f>
        <v>SRR2566955</v>
      </c>
      <c r="C743" t="s">
        <v>5809</v>
      </c>
      <c r="D743">
        <v>30333126</v>
      </c>
      <c r="E743" s="1" t="s">
        <v>21</v>
      </c>
      <c r="F743" s="1" t="s">
        <v>21</v>
      </c>
      <c r="G743" s="1" t="s">
        <v>18509</v>
      </c>
      <c r="H743" s="1" t="s">
        <v>18502</v>
      </c>
      <c r="I743" s="1" t="s">
        <v>54</v>
      </c>
      <c r="J743" s="1" t="s">
        <v>21</v>
      </c>
      <c r="K743" s="1" t="s">
        <v>18504</v>
      </c>
      <c r="L743" s="1" t="s">
        <v>28</v>
      </c>
      <c r="N743" s="1" t="s">
        <v>21</v>
      </c>
      <c r="O743" s="1" t="s">
        <v>24</v>
      </c>
    </row>
    <row r="744" spans="1:15" x14ac:dyDescent="0.2">
      <c r="A744" s="1" t="s">
        <v>7807</v>
      </c>
      <c r="B744" s="1" t="str">
        <f>"SRR2566957"</f>
        <v>SRR2566957</v>
      </c>
      <c r="C744" t="s">
        <v>5810</v>
      </c>
      <c r="D744">
        <v>30333126</v>
      </c>
      <c r="E744" s="1" t="s">
        <v>21</v>
      </c>
      <c r="F744" s="1" t="s">
        <v>18510</v>
      </c>
      <c r="G744" s="1" t="s">
        <v>25</v>
      </c>
      <c r="H744" s="1" t="s">
        <v>21</v>
      </c>
      <c r="I744" s="1" t="s">
        <v>54</v>
      </c>
      <c r="J744" s="1" t="s">
        <v>18506</v>
      </c>
      <c r="K744" s="1" t="s">
        <v>18504</v>
      </c>
      <c r="L744" s="1" t="s">
        <v>40</v>
      </c>
      <c r="M744" s="1" t="s">
        <v>28</v>
      </c>
      <c r="N744" s="1" t="s">
        <v>21</v>
      </c>
      <c r="O744" s="1" t="s">
        <v>18505</v>
      </c>
    </row>
    <row r="745" spans="1:15" x14ac:dyDescent="0.2">
      <c r="A745" s="1" t="s">
        <v>7808</v>
      </c>
      <c r="B745" s="1" t="str">
        <f>"SRR2566962"</f>
        <v>SRR2566962</v>
      </c>
      <c r="C745" t="s">
        <v>5811</v>
      </c>
      <c r="D745">
        <v>30333126</v>
      </c>
      <c r="E745" s="1" t="s">
        <v>21</v>
      </c>
      <c r="F745" s="1" t="s">
        <v>18502</v>
      </c>
      <c r="G745" s="1" t="s">
        <v>25</v>
      </c>
      <c r="H745" s="1" t="s">
        <v>18502</v>
      </c>
      <c r="I745" s="1" t="s">
        <v>18508</v>
      </c>
      <c r="J745" s="1" t="s">
        <v>18505</v>
      </c>
      <c r="K745" s="1" t="s">
        <v>22</v>
      </c>
      <c r="L745" s="1" t="s">
        <v>40</v>
      </c>
      <c r="M745" s="1" t="s">
        <v>28</v>
      </c>
      <c r="N745" s="1" t="s">
        <v>21</v>
      </c>
      <c r="O745" s="1" t="s">
        <v>18507</v>
      </c>
    </row>
    <row r="746" spans="1:15" x14ac:dyDescent="0.2">
      <c r="A746" s="1" t="s">
        <v>7809</v>
      </c>
      <c r="B746" s="1" t="str">
        <f>"SRR2566964"</f>
        <v>SRR2566964</v>
      </c>
      <c r="C746" t="s">
        <v>5812</v>
      </c>
      <c r="D746">
        <v>30333126</v>
      </c>
      <c r="E746" s="1" t="s">
        <v>26</v>
      </c>
      <c r="F746" s="1" t="s">
        <v>26</v>
      </c>
      <c r="G746" s="1" t="s">
        <v>25</v>
      </c>
      <c r="H746" s="1" t="s">
        <v>18502</v>
      </c>
      <c r="I746" s="1" t="s">
        <v>18509</v>
      </c>
      <c r="J746" s="1" t="s">
        <v>18506</v>
      </c>
      <c r="K746" s="1" t="s">
        <v>18504</v>
      </c>
      <c r="L746" s="1" t="s">
        <v>40</v>
      </c>
      <c r="N746" s="1" t="s">
        <v>19</v>
      </c>
      <c r="O746" s="1" t="s">
        <v>18507</v>
      </c>
    </row>
    <row r="747" spans="1:15" x14ac:dyDescent="0.2">
      <c r="A747" s="1" t="s">
        <v>7810</v>
      </c>
      <c r="B747" s="1" t="str">
        <f>"SRR2566968"</f>
        <v>SRR2566968</v>
      </c>
      <c r="C747" t="s">
        <v>5813</v>
      </c>
      <c r="D747">
        <v>30333126</v>
      </c>
      <c r="E747" s="1" t="s">
        <v>21</v>
      </c>
      <c r="F747" s="1" t="s">
        <v>18502</v>
      </c>
      <c r="G747" s="1" t="s">
        <v>25</v>
      </c>
      <c r="H747" s="1" t="s">
        <v>18506</v>
      </c>
      <c r="I747" s="1" t="s">
        <v>18508</v>
      </c>
      <c r="J747" s="1" t="s">
        <v>18505</v>
      </c>
      <c r="K747" s="1" t="s">
        <v>18504</v>
      </c>
      <c r="L747" s="1" t="s">
        <v>40</v>
      </c>
      <c r="M747" s="1" t="s">
        <v>18508</v>
      </c>
      <c r="N747" s="1" t="s">
        <v>19</v>
      </c>
      <c r="O747" s="1" t="s">
        <v>18504</v>
      </c>
    </row>
    <row r="748" spans="1:15" x14ac:dyDescent="0.2">
      <c r="A748" s="1" t="s">
        <v>7811</v>
      </c>
      <c r="B748" s="1" t="str">
        <f>"SRR2566969"</f>
        <v>SRR2566969</v>
      </c>
      <c r="C748" t="s">
        <v>5814</v>
      </c>
      <c r="D748">
        <v>30333126</v>
      </c>
      <c r="E748" s="1" t="s">
        <v>26</v>
      </c>
      <c r="F748" s="1" t="s">
        <v>26</v>
      </c>
      <c r="G748" s="1" t="s">
        <v>25</v>
      </c>
      <c r="H748" s="1" t="s">
        <v>18502</v>
      </c>
      <c r="I748" s="1" t="s">
        <v>18509</v>
      </c>
      <c r="J748" s="1" t="s">
        <v>18505</v>
      </c>
      <c r="K748" s="1" t="s">
        <v>18504</v>
      </c>
      <c r="L748" s="1" t="s">
        <v>40</v>
      </c>
      <c r="N748" s="1" t="s">
        <v>19</v>
      </c>
      <c r="O748" s="1" t="s">
        <v>18504</v>
      </c>
    </row>
    <row r="749" spans="1:15" x14ac:dyDescent="0.2">
      <c r="A749" s="1" t="s">
        <v>7812</v>
      </c>
      <c r="B749" s="1" t="str">
        <f>"SRR2566970"</f>
        <v>SRR2566970</v>
      </c>
      <c r="C749" t="s">
        <v>5815</v>
      </c>
      <c r="D749">
        <v>30333126</v>
      </c>
      <c r="E749" s="1" t="s">
        <v>26</v>
      </c>
      <c r="F749" s="1" t="s">
        <v>26</v>
      </c>
      <c r="G749" s="1" t="s">
        <v>25</v>
      </c>
      <c r="H749" s="1" t="s">
        <v>18506</v>
      </c>
      <c r="I749" s="1" t="s">
        <v>18508</v>
      </c>
      <c r="J749" s="1" t="s">
        <v>18505</v>
      </c>
      <c r="K749" s="1" t="s">
        <v>18504</v>
      </c>
      <c r="L749" s="1" t="s">
        <v>40</v>
      </c>
      <c r="M749" s="1" t="s">
        <v>28</v>
      </c>
      <c r="N749" s="1" t="s">
        <v>19</v>
      </c>
      <c r="O749" s="1" t="s">
        <v>18504</v>
      </c>
    </row>
    <row r="750" spans="1:15" x14ac:dyDescent="0.2">
      <c r="A750" s="1" t="s">
        <v>7813</v>
      </c>
      <c r="B750" s="1" t="str">
        <f>"SRR2566972"</f>
        <v>SRR2566972</v>
      </c>
      <c r="C750" t="s">
        <v>5816</v>
      </c>
      <c r="D750">
        <v>30333126</v>
      </c>
      <c r="E750" s="1" t="s">
        <v>26</v>
      </c>
      <c r="F750" s="1" t="s">
        <v>26</v>
      </c>
      <c r="G750" s="1" t="s">
        <v>25</v>
      </c>
      <c r="H750" s="1" t="s">
        <v>18502</v>
      </c>
      <c r="I750" s="1" t="s">
        <v>54</v>
      </c>
      <c r="J750" s="1" t="s">
        <v>18505</v>
      </c>
      <c r="K750" s="1" t="s">
        <v>25</v>
      </c>
      <c r="L750" s="1" t="s">
        <v>40</v>
      </c>
      <c r="N750" s="1" t="s">
        <v>21</v>
      </c>
      <c r="O750" s="1" t="s">
        <v>18507</v>
      </c>
    </row>
    <row r="751" spans="1:15" x14ac:dyDescent="0.2">
      <c r="A751" s="1" t="s">
        <v>7814</v>
      </c>
      <c r="B751" s="1" t="str">
        <f>"SRR2566977"</f>
        <v>SRR2566977</v>
      </c>
      <c r="C751" t="s">
        <v>5817</v>
      </c>
      <c r="D751">
        <v>30333126</v>
      </c>
      <c r="E751" s="1" t="s">
        <v>26</v>
      </c>
      <c r="F751" s="1" t="s">
        <v>26</v>
      </c>
      <c r="G751" s="1" t="s">
        <v>25</v>
      </c>
      <c r="H751" s="1" t="s">
        <v>18502</v>
      </c>
      <c r="I751" s="1" t="s">
        <v>18509</v>
      </c>
      <c r="J751" s="1" t="s">
        <v>18502</v>
      </c>
      <c r="K751" s="1" t="s">
        <v>18507</v>
      </c>
      <c r="L751" s="1" t="s">
        <v>40</v>
      </c>
      <c r="N751" s="1" t="s">
        <v>19</v>
      </c>
      <c r="O751" s="1" t="s">
        <v>18507</v>
      </c>
    </row>
    <row r="752" spans="1:15" x14ac:dyDescent="0.2">
      <c r="A752" s="1" t="s">
        <v>7815</v>
      </c>
      <c r="B752" s="1" t="str">
        <f>"SRR2566978"</f>
        <v>SRR2566978</v>
      </c>
      <c r="C752" t="s">
        <v>5818</v>
      </c>
      <c r="D752">
        <v>30333126</v>
      </c>
      <c r="E752" s="1" t="s">
        <v>26</v>
      </c>
      <c r="F752" s="1" t="s">
        <v>26</v>
      </c>
      <c r="G752" s="1" t="s">
        <v>25</v>
      </c>
      <c r="H752" s="1" t="s">
        <v>18506</v>
      </c>
      <c r="I752" s="1" t="s">
        <v>18509</v>
      </c>
      <c r="J752" s="1" t="s">
        <v>18505</v>
      </c>
      <c r="K752" s="1" t="s">
        <v>18504</v>
      </c>
      <c r="L752" s="1" t="s">
        <v>40</v>
      </c>
      <c r="N752" s="1" t="s">
        <v>19</v>
      </c>
      <c r="O752" s="1" t="s">
        <v>18507</v>
      </c>
    </row>
    <row r="753" spans="1:15" x14ac:dyDescent="0.2">
      <c r="A753" s="1" t="s">
        <v>7816</v>
      </c>
      <c r="B753" s="1" t="str">
        <f>"SRR2566979"</f>
        <v>SRR2566979</v>
      </c>
      <c r="C753" t="s">
        <v>5819</v>
      </c>
      <c r="D753">
        <v>30333126</v>
      </c>
      <c r="E753" s="1" t="s">
        <v>26</v>
      </c>
      <c r="F753" s="1" t="s">
        <v>26</v>
      </c>
      <c r="G753" s="1" t="s">
        <v>25</v>
      </c>
      <c r="H753" s="1" t="s">
        <v>18502</v>
      </c>
      <c r="I753" s="1" t="s">
        <v>18508</v>
      </c>
      <c r="J753" s="1" t="s">
        <v>18506</v>
      </c>
      <c r="K753" s="1" t="s">
        <v>18504</v>
      </c>
      <c r="L753" s="1" t="s">
        <v>40</v>
      </c>
      <c r="N753" s="1" t="s">
        <v>19</v>
      </c>
      <c r="O753" s="1" t="s">
        <v>18507</v>
      </c>
    </row>
    <row r="754" spans="1:15" x14ac:dyDescent="0.2">
      <c r="A754" s="1" t="s">
        <v>7817</v>
      </c>
      <c r="B754" s="1" t="str">
        <f>"SRR2566981"</f>
        <v>SRR2566981</v>
      </c>
      <c r="C754" t="s">
        <v>5820</v>
      </c>
      <c r="D754">
        <v>30333126</v>
      </c>
      <c r="E754" s="1" t="s">
        <v>26</v>
      </c>
      <c r="F754" s="1" t="s">
        <v>26</v>
      </c>
      <c r="G754" s="1" t="s">
        <v>25</v>
      </c>
      <c r="H754" s="1" t="s">
        <v>18502</v>
      </c>
      <c r="I754" s="1" t="s">
        <v>32</v>
      </c>
      <c r="J754" s="1" t="s">
        <v>18505</v>
      </c>
      <c r="K754" s="1" t="s">
        <v>18504</v>
      </c>
      <c r="L754" s="1" t="s">
        <v>40</v>
      </c>
      <c r="N754" s="1" t="s">
        <v>19</v>
      </c>
      <c r="O754" s="1" t="s">
        <v>18504</v>
      </c>
    </row>
    <row r="755" spans="1:15" x14ac:dyDescent="0.2">
      <c r="A755" s="1" t="s">
        <v>7818</v>
      </c>
      <c r="B755" s="1" t="str">
        <f>"SRR2566982"</f>
        <v>SRR2566982</v>
      </c>
      <c r="C755" t="s">
        <v>5821</v>
      </c>
      <c r="D755">
        <v>30333126</v>
      </c>
      <c r="E755" s="1" t="s">
        <v>26</v>
      </c>
      <c r="F755" s="1" t="s">
        <v>26</v>
      </c>
      <c r="G755" s="1" t="s">
        <v>25</v>
      </c>
      <c r="H755" s="1" t="s">
        <v>18502</v>
      </c>
      <c r="I755" s="1" t="s">
        <v>54</v>
      </c>
      <c r="J755" s="1" t="s">
        <v>18505</v>
      </c>
      <c r="K755" s="1" t="s">
        <v>22</v>
      </c>
      <c r="L755" s="1" t="s">
        <v>40</v>
      </c>
      <c r="M755" s="1" t="s">
        <v>28</v>
      </c>
      <c r="N755" s="1" t="s">
        <v>19</v>
      </c>
      <c r="O755" s="1" t="s">
        <v>18507</v>
      </c>
    </row>
    <row r="756" spans="1:15" x14ac:dyDescent="0.2">
      <c r="A756" s="1" t="s">
        <v>7819</v>
      </c>
      <c r="B756" s="1" t="str">
        <f>"SRR2566992"</f>
        <v>SRR2566992</v>
      </c>
      <c r="C756" t="s">
        <v>5822</v>
      </c>
      <c r="D756">
        <v>30333126</v>
      </c>
      <c r="E756" s="1" t="s">
        <v>26</v>
      </c>
      <c r="F756" s="1" t="s">
        <v>26</v>
      </c>
      <c r="G756" s="1" t="s">
        <v>25</v>
      </c>
      <c r="H756" s="1" t="s">
        <v>18502</v>
      </c>
      <c r="I756" s="1" t="s">
        <v>32</v>
      </c>
      <c r="J756" s="1" t="s">
        <v>18505</v>
      </c>
      <c r="K756" s="1" t="s">
        <v>18504</v>
      </c>
      <c r="L756" s="1" t="s">
        <v>40</v>
      </c>
      <c r="N756" s="1" t="s">
        <v>19</v>
      </c>
      <c r="O756" s="1" t="s">
        <v>18507</v>
      </c>
    </row>
    <row r="757" spans="1:15" x14ac:dyDescent="0.2">
      <c r="A757" s="1" t="s">
        <v>7820</v>
      </c>
      <c r="B757" s="1" t="str">
        <f>"SRR2566994"</f>
        <v>SRR2566994</v>
      </c>
      <c r="C757" t="s">
        <v>5823</v>
      </c>
      <c r="D757">
        <v>30333126</v>
      </c>
      <c r="E757" s="1" t="s">
        <v>26</v>
      </c>
      <c r="F757" s="1" t="s">
        <v>26</v>
      </c>
      <c r="G757" s="1" t="s">
        <v>25</v>
      </c>
      <c r="H757" s="1" t="s">
        <v>18502</v>
      </c>
      <c r="I757" s="1" t="s">
        <v>54</v>
      </c>
      <c r="J757" s="1" t="s">
        <v>18505</v>
      </c>
      <c r="K757" s="1" t="s">
        <v>22</v>
      </c>
      <c r="L757" s="1" t="s">
        <v>28</v>
      </c>
      <c r="M757" s="1" t="s">
        <v>28</v>
      </c>
      <c r="N757" s="1" t="s">
        <v>21</v>
      </c>
      <c r="O757" s="1" t="s">
        <v>18504</v>
      </c>
    </row>
    <row r="758" spans="1:15" x14ac:dyDescent="0.2">
      <c r="A758" s="1" t="s">
        <v>7821</v>
      </c>
      <c r="B758" s="1" t="str">
        <f>"SRR2566995"</f>
        <v>SRR2566995</v>
      </c>
      <c r="C758" t="s">
        <v>5824</v>
      </c>
      <c r="D758">
        <v>30333126</v>
      </c>
      <c r="E758" s="1" t="s">
        <v>26</v>
      </c>
      <c r="F758" s="1" t="s">
        <v>26</v>
      </c>
      <c r="G758" s="1" t="s">
        <v>25</v>
      </c>
      <c r="H758" s="1" t="s">
        <v>18502</v>
      </c>
      <c r="I758" s="1" t="s">
        <v>32</v>
      </c>
      <c r="J758" s="1" t="s">
        <v>18506</v>
      </c>
      <c r="K758" s="1" t="s">
        <v>25</v>
      </c>
      <c r="L758" s="1" t="s">
        <v>40</v>
      </c>
      <c r="N758" s="1" t="s">
        <v>19</v>
      </c>
      <c r="O758" s="1" t="s">
        <v>18507</v>
      </c>
    </row>
    <row r="759" spans="1:15" x14ac:dyDescent="0.2">
      <c r="A759" s="1" t="s">
        <v>7822</v>
      </c>
      <c r="B759" s="1" t="str">
        <f>"SRR2566996"</f>
        <v>SRR2566996</v>
      </c>
      <c r="C759" t="s">
        <v>5825</v>
      </c>
      <c r="D759">
        <v>30333126</v>
      </c>
      <c r="E759" s="1" t="s">
        <v>26</v>
      </c>
      <c r="F759" s="1" t="s">
        <v>26</v>
      </c>
      <c r="G759" s="1" t="s">
        <v>25</v>
      </c>
      <c r="H759" s="1" t="s">
        <v>18502</v>
      </c>
      <c r="I759" s="1" t="s">
        <v>32</v>
      </c>
      <c r="J759" s="1" t="s">
        <v>18506</v>
      </c>
      <c r="K759" s="1" t="s">
        <v>18504</v>
      </c>
      <c r="L759" s="1" t="s">
        <v>40</v>
      </c>
      <c r="N759" s="1" t="s">
        <v>19</v>
      </c>
      <c r="O759" s="1" t="s">
        <v>18507</v>
      </c>
    </row>
    <row r="760" spans="1:15" x14ac:dyDescent="0.2">
      <c r="A760" s="1" t="s">
        <v>7823</v>
      </c>
      <c r="B760" s="1" t="str">
        <f>"SRR2567000"</f>
        <v>SRR2567000</v>
      </c>
      <c r="C760" t="s">
        <v>5826</v>
      </c>
      <c r="D760">
        <v>30333126</v>
      </c>
      <c r="E760" s="1" t="s">
        <v>21</v>
      </c>
      <c r="F760" s="1" t="s">
        <v>21</v>
      </c>
      <c r="G760" s="1" t="s">
        <v>18510</v>
      </c>
      <c r="H760" s="1" t="s">
        <v>21</v>
      </c>
      <c r="I760" s="1" t="s">
        <v>54</v>
      </c>
      <c r="J760" s="1" t="s">
        <v>21</v>
      </c>
      <c r="K760" s="1" t="s">
        <v>22</v>
      </c>
      <c r="L760" s="1" t="s">
        <v>28</v>
      </c>
      <c r="M760" s="1" t="s">
        <v>28</v>
      </c>
      <c r="N760" s="1" t="s">
        <v>21</v>
      </c>
      <c r="O760" s="1" t="s">
        <v>24</v>
      </c>
    </row>
    <row r="761" spans="1:15" x14ac:dyDescent="0.2">
      <c r="A761" s="1" t="s">
        <v>7824</v>
      </c>
      <c r="B761" s="1" t="str">
        <f>"SRR2567005"</f>
        <v>SRR2567005</v>
      </c>
      <c r="C761" t="s">
        <v>5827</v>
      </c>
      <c r="D761">
        <v>30333126</v>
      </c>
      <c r="E761" s="1" t="s">
        <v>21</v>
      </c>
      <c r="F761" s="1" t="s">
        <v>21</v>
      </c>
      <c r="G761" s="1" t="s">
        <v>18502</v>
      </c>
      <c r="H761" s="1" t="s">
        <v>18506</v>
      </c>
      <c r="I761" s="1" t="s">
        <v>54</v>
      </c>
      <c r="J761" s="1" t="s">
        <v>18509</v>
      </c>
      <c r="K761" s="1" t="s">
        <v>18504</v>
      </c>
      <c r="L761" s="1" t="s">
        <v>40</v>
      </c>
      <c r="N761" s="1" t="s">
        <v>21</v>
      </c>
      <c r="O761" s="1" t="s">
        <v>24</v>
      </c>
    </row>
    <row r="762" spans="1:15" x14ac:dyDescent="0.2">
      <c r="A762" s="1" t="s">
        <v>7825</v>
      </c>
      <c r="B762" s="1" t="str">
        <f>"SRR2567006"</f>
        <v>SRR2567006</v>
      </c>
      <c r="C762" t="s">
        <v>5828</v>
      </c>
      <c r="D762">
        <v>30333126</v>
      </c>
      <c r="E762" s="1" t="s">
        <v>26</v>
      </c>
      <c r="F762" s="1" t="s">
        <v>26</v>
      </c>
      <c r="G762" s="1" t="s">
        <v>25</v>
      </c>
      <c r="H762" s="1" t="s">
        <v>18506</v>
      </c>
      <c r="I762" s="1" t="s">
        <v>54</v>
      </c>
      <c r="J762" s="1" t="s">
        <v>18505</v>
      </c>
      <c r="K762" s="1" t="s">
        <v>18504</v>
      </c>
      <c r="L762" s="1" t="s">
        <v>28</v>
      </c>
      <c r="N762" s="1" t="s">
        <v>21</v>
      </c>
      <c r="O762" s="1" t="s">
        <v>18507</v>
      </c>
    </row>
    <row r="763" spans="1:15" x14ac:dyDescent="0.2">
      <c r="A763" s="1" t="s">
        <v>7826</v>
      </c>
      <c r="B763" s="1" t="str">
        <f>"SRR2567012"</f>
        <v>SRR2567012</v>
      </c>
      <c r="C763" t="s">
        <v>5829</v>
      </c>
      <c r="D763">
        <v>30333126</v>
      </c>
      <c r="E763" s="1" t="s">
        <v>21</v>
      </c>
      <c r="F763" s="1" t="s">
        <v>18502</v>
      </c>
      <c r="G763" s="1" t="s">
        <v>25</v>
      </c>
      <c r="H763" s="1" t="s">
        <v>18502</v>
      </c>
      <c r="I763" s="1" t="s">
        <v>18509</v>
      </c>
      <c r="J763" s="1" t="s">
        <v>18506</v>
      </c>
      <c r="K763" s="1" t="s">
        <v>18507</v>
      </c>
      <c r="L763" s="1" t="s">
        <v>40</v>
      </c>
      <c r="N763" s="1" t="s">
        <v>19</v>
      </c>
      <c r="O763" s="1" t="s">
        <v>18507</v>
      </c>
    </row>
    <row r="764" spans="1:15" x14ac:dyDescent="0.2">
      <c r="A764" s="1" t="s">
        <v>7827</v>
      </c>
      <c r="B764" s="1" t="str">
        <f>"SRR2567014"</f>
        <v>SRR2567014</v>
      </c>
      <c r="C764" t="s">
        <v>5830</v>
      </c>
      <c r="D764">
        <v>30333126</v>
      </c>
      <c r="E764" s="1" t="s">
        <v>26</v>
      </c>
      <c r="F764" s="1" t="s">
        <v>26</v>
      </c>
      <c r="G764" s="1" t="s">
        <v>25</v>
      </c>
      <c r="H764" s="1" t="s">
        <v>18506</v>
      </c>
      <c r="I764" s="1" t="s">
        <v>18508</v>
      </c>
      <c r="J764" s="1" t="s">
        <v>18505</v>
      </c>
      <c r="K764" s="1" t="s">
        <v>18504</v>
      </c>
      <c r="L764" s="1" t="s">
        <v>40</v>
      </c>
      <c r="N764" s="1" t="s">
        <v>19</v>
      </c>
      <c r="O764" s="1" t="s">
        <v>18507</v>
      </c>
    </row>
    <row r="765" spans="1:15" x14ac:dyDescent="0.2">
      <c r="A765" s="1" t="s">
        <v>7828</v>
      </c>
      <c r="B765" s="1" t="str">
        <f>"SRR2567015"</f>
        <v>SRR2567015</v>
      </c>
      <c r="C765" t="s">
        <v>5831</v>
      </c>
      <c r="D765">
        <v>30333126</v>
      </c>
      <c r="E765" s="1" t="s">
        <v>21</v>
      </c>
      <c r="F765" s="1" t="s">
        <v>21</v>
      </c>
      <c r="G765" s="1" t="s">
        <v>18502</v>
      </c>
      <c r="H765" s="1" t="s">
        <v>18502</v>
      </c>
      <c r="I765" s="1" t="s">
        <v>54</v>
      </c>
      <c r="J765" s="1" t="s">
        <v>18510</v>
      </c>
      <c r="K765" s="1" t="s">
        <v>25</v>
      </c>
      <c r="L765" s="1" t="s">
        <v>40</v>
      </c>
      <c r="N765" s="1" t="s">
        <v>21</v>
      </c>
      <c r="O765" s="1" t="s">
        <v>18502</v>
      </c>
    </row>
    <row r="766" spans="1:15" x14ac:dyDescent="0.2">
      <c r="A766" s="1" t="s">
        <v>7829</v>
      </c>
      <c r="B766" s="1" t="str">
        <f>"SRR2567018"</f>
        <v>SRR2567018</v>
      </c>
      <c r="C766" t="s">
        <v>5832</v>
      </c>
      <c r="D766">
        <v>30333126</v>
      </c>
      <c r="E766" s="1" t="s">
        <v>26</v>
      </c>
      <c r="F766" s="1" t="s">
        <v>26</v>
      </c>
      <c r="G766" s="1" t="s">
        <v>25</v>
      </c>
      <c r="H766" s="1" t="s">
        <v>18506</v>
      </c>
      <c r="I766" s="1" t="s">
        <v>18508</v>
      </c>
      <c r="J766" s="1" t="s">
        <v>18505</v>
      </c>
      <c r="K766" s="1" t="s">
        <v>18504</v>
      </c>
      <c r="L766" s="1" t="s">
        <v>40</v>
      </c>
      <c r="N766" s="1" t="s">
        <v>19</v>
      </c>
      <c r="O766" s="1" t="s">
        <v>18507</v>
      </c>
    </row>
    <row r="767" spans="1:15" x14ac:dyDescent="0.2">
      <c r="A767" s="1" t="s">
        <v>7830</v>
      </c>
      <c r="B767" s="1" t="str">
        <f>"SRR2567022"</f>
        <v>SRR2567022</v>
      </c>
      <c r="C767" t="s">
        <v>5833</v>
      </c>
      <c r="D767">
        <v>30333126</v>
      </c>
      <c r="E767" s="1" t="s">
        <v>21</v>
      </c>
      <c r="F767" s="1" t="s">
        <v>21</v>
      </c>
      <c r="G767" s="1" t="s">
        <v>18502</v>
      </c>
      <c r="H767" s="1" t="s">
        <v>18506</v>
      </c>
      <c r="I767" s="1" t="s">
        <v>54</v>
      </c>
      <c r="J767" s="1" t="s">
        <v>18510</v>
      </c>
      <c r="K767" s="1" t="s">
        <v>18507</v>
      </c>
      <c r="L767" s="1" t="s">
        <v>28</v>
      </c>
      <c r="N767" s="1" t="s">
        <v>21</v>
      </c>
      <c r="O767" s="1" t="s">
        <v>18502</v>
      </c>
    </row>
    <row r="768" spans="1:15" x14ac:dyDescent="0.2">
      <c r="A768" s="1" t="s">
        <v>7831</v>
      </c>
      <c r="B768" s="1" t="str">
        <f>"SRR2567023"</f>
        <v>SRR2567023</v>
      </c>
      <c r="C768" t="s">
        <v>5834</v>
      </c>
      <c r="D768">
        <v>30333126</v>
      </c>
      <c r="E768" s="1" t="s">
        <v>26</v>
      </c>
      <c r="F768" s="1" t="s">
        <v>26</v>
      </c>
      <c r="G768" s="1" t="s">
        <v>25</v>
      </c>
      <c r="H768" s="1" t="s">
        <v>18506</v>
      </c>
      <c r="I768" s="1" t="s">
        <v>18509</v>
      </c>
      <c r="J768" s="1" t="s">
        <v>18505</v>
      </c>
      <c r="K768" s="1" t="s">
        <v>18504</v>
      </c>
      <c r="L768" s="1" t="s">
        <v>40</v>
      </c>
      <c r="M768" s="1" t="s">
        <v>28</v>
      </c>
      <c r="N768" s="1" t="s">
        <v>21</v>
      </c>
      <c r="O768" s="1" t="s">
        <v>18507</v>
      </c>
    </row>
    <row r="769" spans="1:15" x14ac:dyDescent="0.2">
      <c r="A769" s="1" t="s">
        <v>7832</v>
      </c>
      <c r="B769" s="1" t="str">
        <f>"SRR2567025"</f>
        <v>SRR2567025</v>
      </c>
      <c r="C769" t="s">
        <v>5835</v>
      </c>
      <c r="D769">
        <v>30333126</v>
      </c>
      <c r="E769" s="1" t="s">
        <v>21</v>
      </c>
      <c r="F769" s="1" t="s">
        <v>21</v>
      </c>
      <c r="G769" s="1" t="s">
        <v>18510</v>
      </c>
      <c r="H769" s="1" t="s">
        <v>18502</v>
      </c>
      <c r="I769" s="1" t="s">
        <v>54</v>
      </c>
      <c r="J769" s="1" t="s">
        <v>21</v>
      </c>
      <c r="K769" s="1" t="s">
        <v>18504</v>
      </c>
      <c r="L769" s="1" t="s">
        <v>40</v>
      </c>
      <c r="N769" s="1" t="s">
        <v>21</v>
      </c>
      <c r="O769" s="1" t="s">
        <v>24</v>
      </c>
    </row>
    <row r="770" spans="1:15" x14ac:dyDescent="0.2">
      <c r="A770" s="1" t="s">
        <v>7833</v>
      </c>
      <c r="B770" s="1" t="str">
        <f>"SRR2567026"</f>
        <v>SRR2567026</v>
      </c>
      <c r="C770" t="s">
        <v>5836</v>
      </c>
      <c r="D770">
        <v>30333126</v>
      </c>
      <c r="E770" s="1" t="s">
        <v>21</v>
      </c>
      <c r="F770" s="1" t="s">
        <v>21</v>
      </c>
      <c r="G770" s="1" t="s">
        <v>18502</v>
      </c>
      <c r="H770" s="1" t="s">
        <v>18506</v>
      </c>
      <c r="I770" s="1" t="s">
        <v>54</v>
      </c>
      <c r="J770" s="1" t="s">
        <v>18509</v>
      </c>
      <c r="K770" s="1" t="s">
        <v>25</v>
      </c>
      <c r="L770" s="1" t="s">
        <v>40</v>
      </c>
      <c r="N770" s="1" t="s">
        <v>21</v>
      </c>
      <c r="O770" s="1" t="s">
        <v>24</v>
      </c>
    </row>
    <row r="771" spans="1:15" x14ac:dyDescent="0.2">
      <c r="A771" s="1" t="s">
        <v>7834</v>
      </c>
      <c r="B771" s="1" t="str">
        <f>"SRR2567028"</f>
        <v>SRR2567028</v>
      </c>
      <c r="C771" t="s">
        <v>5837</v>
      </c>
      <c r="D771">
        <v>30333126</v>
      </c>
      <c r="E771" s="1" t="s">
        <v>21</v>
      </c>
      <c r="F771" s="1" t="s">
        <v>18502</v>
      </c>
      <c r="G771" s="1" t="s">
        <v>25</v>
      </c>
      <c r="H771" s="1" t="s">
        <v>18506</v>
      </c>
      <c r="I771" s="1" t="s">
        <v>54</v>
      </c>
      <c r="J771" s="1" t="s">
        <v>18506</v>
      </c>
      <c r="K771" s="1" t="s">
        <v>22</v>
      </c>
      <c r="L771" s="1" t="s">
        <v>40</v>
      </c>
      <c r="M771" s="1" t="s">
        <v>18508</v>
      </c>
      <c r="N771" s="1" t="s">
        <v>19</v>
      </c>
      <c r="O771" s="1" t="s">
        <v>18507</v>
      </c>
    </row>
    <row r="772" spans="1:15" x14ac:dyDescent="0.2">
      <c r="A772" s="1" t="s">
        <v>7835</v>
      </c>
      <c r="B772" s="1" t="str">
        <f>"SRR2567031"</f>
        <v>SRR2567031</v>
      </c>
      <c r="C772" t="s">
        <v>5838</v>
      </c>
      <c r="D772">
        <v>30333126</v>
      </c>
      <c r="E772" s="1" t="s">
        <v>26</v>
      </c>
      <c r="F772" s="1" t="s">
        <v>26</v>
      </c>
      <c r="G772" s="1" t="s">
        <v>25</v>
      </c>
      <c r="H772" s="1" t="s">
        <v>18506</v>
      </c>
      <c r="I772" s="1" t="s">
        <v>18509</v>
      </c>
      <c r="J772" s="1" t="s">
        <v>18505</v>
      </c>
      <c r="K772" s="1" t="s">
        <v>18504</v>
      </c>
      <c r="L772" s="1" t="s">
        <v>40</v>
      </c>
      <c r="N772" s="1" t="s">
        <v>19</v>
      </c>
      <c r="O772" s="1" t="s">
        <v>18507</v>
      </c>
    </row>
    <row r="773" spans="1:15" x14ac:dyDescent="0.2">
      <c r="A773" s="1" t="s">
        <v>7836</v>
      </c>
      <c r="B773" s="1" t="str">
        <f>"SRR2567033"</f>
        <v>SRR2567033</v>
      </c>
      <c r="C773" t="s">
        <v>5839</v>
      </c>
      <c r="D773">
        <v>30333126</v>
      </c>
      <c r="E773" s="1" t="s">
        <v>21</v>
      </c>
      <c r="F773" s="1" t="s">
        <v>21</v>
      </c>
      <c r="G773" s="1" t="s">
        <v>18510</v>
      </c>
      <c r="H773" s="1" t="s">
        <v>18506</v>
      </c>
      <c r="I773" s="1" t="s">
        <v>54</v>
      </c>
      <c r="J773" s="1" t="s">
        <v>21</v>
      </c>
      <c r="K773" s="1" t="s">
        <v>18504</v>
      </c>
      <c r="L773" s="1" t="s">
        <v>40</v>
      </c>
      <c r="N773" s="1" t="s">
        <v>21</v>
      </c>
      <c r="O773" s="1" t="s">
        <v>24</v>
      </c>
    </row>
    <row r="774" spans="1:15" x14ac:dyDescent="0.2">
      <c r="A774" s="1" t="s">
        <v>7837</v>
      </c>
      <c r="B774" s="1" t="str">
        <f>"SRR2567040"</f>
        <v>SRR2567040</v>
      </c>
      <c r="C774" t="s">
        <v>5840</v>
      </c>
      <c r="D774">
        <v>30333126</v>
      </c>
      <c r="E774" s="1" t="s">
        <v>26</v>
      </c>
      <c r="F774" s="1" t="s">
        <v>26</v>
      </c>
      <c r="G774" s="1" t="s">
        <v>25</v>
      </c>
      <c r="H774" s="1" t="s">
        <v>18506</v>
      </c>
      <c r="I774" s="1" t="s">
        <v>18509</v>
      </c>
      <c r="J774" s="1" t="s">
        <v>18505</v>
      </c>
      <c r="K774" s="1" t="s">
        <v>18504</v>
      </c>
      <c r="L774" s="1" t="s">
        <v>40</v>
      </c>
      <c r="M774" s="1" t="s">
        <v>18508</v>
      </c>
      <c r="N774" s="1" t="s">
        <v>21</v>
      </c>
      <c r="O774" s="1" t="s">
        <v>18507</v>
      </c>
    </row>
    <row r="775" spans="1:15" x14ac:dyDescent="0.2">
      <c r="A775" s="1" t="s">
        <v>7838</v>
      </c>
      <c r="B775" s="1" t="str">
        <f>"SRR2567041"</f>
        <v>SRR2567041</v>
      </c>
      <c r="C775" t="s">
        <v>5841</v>
      </c>
      <c r="D775">
        <v>30333126</v>
      </c>
      <c r="E775" s="1" t="s">
        <v>26</v>
      </c>
      <c r="F775" s="1" t="s">
        <v>26</v>
      </c>
      <c r="G775" s="1" t="s">
        <v>25</v>
      </c>
      <c r="H775" s="1" t="s">
        <v>18502</v>
      </c>
      <c r="I775" s="1" t="s">
        <v>54</v>
      </c>
      <c r="J775" s="1" t="s">
        <v>18505</v>
      </c>
      <c r="K775" s="1" t="s">
        <v>18504</v>
      </c>
      <c r="L775" s="1" t="s">
        <v>40</v>
      </c>
      <c r="N775" s="1" t="s">
        <v>21</v>
      </c>
      <c r="O775" s="1" t="s">
        <v>18507</v>
      </c>
    </row>
    <row r="776" spans="1:15" x14ac:dyDescent="0.2">
      <c r="A776" s="1" t="s">
        <v>7839</v>
      </c>
      <c r="B776" s="1" t="str">
        <f>"SRR2567045"</f>
        <v>SRR2567045</v>
      </c>
      <c r="C776" t="s">
        <v>5842</v>
      </c>
      <c r="D776">
        <v>30333126</v>
      </c>
      <c r="E776" s="1" t="s">
        <v>26</v>
      </c>
      <c r="F776" s="1" t="s">
        <v>26</v>
      </c>
      <c r="G776" s="1" t="s">
        <v>25</v>
      </c>
      <c r="H776" s="1" t="s">
        <v>18502</v>
      </c>
      <c r="I776" s="1" t="s">
        <v>54</v>
      </c>
      <c r="J776" s="1" t="s">
        <v>18505</v>
      </c>
      <c r="K776" s="1" t="s">
        <v>18510</v>
      </c>
      <c r="L776" s="1" t="s">
        <v>40</v>
      </c>
      <c r="M776" s="1" t="s">
        <v>18508</v>
      </c>
      <c r="N776" s="1" t="s">
        <v>19</v>
      </c>
      <c r="O776" s="1" t="s">
        <v>18507</v>
      </c>
    </row>
    <row r="777" spans="1:15" x14ac:dyDescent="0.2">
      <c r="A777" s="1" t="s">
        <v>7840</v>
      </c>
      <c r="B777" s="1" t="str">
        <f>"SRR2567048"</f>
        <v>SRR2567048</v>
      </c>
      <c r="C777" t="s">
        <v>5843</v>
      </c>
      <c r="D777">
        <v>30333126</v>
      </c>
      <c r="E777" s="1" t="s">
        <v>18505</v>
      </c>
      <c r="F777" s="1" t="s">
        <v>26</v>
      </c>
      <c r="G777" s="1" t="s">
        <v>25</v>
      </c>
      <c r="H777" s="1" t="s">
        <v>18502</v>
      </c>
      <c r="I777" s="1" t="s">
        <v>18508</v>
      </c>
      <c r="J777" s="1" t="s">
        <v>18505</v>
      </c>
      <c r="K777" s="1" t="s">
        <v>18504</v>
      </c>
      <c r="L777" s="1" t="s">
        <v>40</v>
      </c>
      <c r="N777" s="1" t="s">
        <v>19</v>
      </c>
      <c r="O777" s="1" t="s">
        <v>18507</v>
      </c>
    </row>
    <row r="778" spans="1:15" x14ac:dyDescent="0.2">
      <c r="A778" s="1" t="s">
        <v>7841</v>
      </c>
      <c r="B778" s="1" t="str">
        <f>"SRR2567052"</f>
        <v>SRR2567052</v>
      </c>
      <c r="C778" t="s">
        <v>5844</v>
      </c>
      <c r="D778">
        <v>30333126</v>
      </c>
      <c r="E778" s="1" t="s">
        <v>26</v>
      </c>
      <c r="F778" s="1" t="s">
        <v>26</v>
      </c>
      <c r="G778" s="1" t="s">
        <v>25</v>
      </c>
      <c r="H778" s="1" t="s">
        <v>18506</v>
      </c>
      <c r="I778" s="1" t="s">
        <v>18509</v>
      </c>
      <c r="J778" s="1" t="s">
        <v>18505</v>
      </c>
      <c r="K778" s="1" t="s">
        <v>25</v>
      </c>
      <c r="L778" s="1" t="s">
        <v>40</v>
      </c>
      <c r="M778" s="1" t="s">
        <v>28</v>
      </c>
      <c r="N778" s="1" t="s">
        <v>21</v>
      </c>
      <c r="O778" s="1" t="s">
        <v>18504</v>
      </c>
    </row>
    <row r="779" spans="1:15" x14ac:dyDescent="0.2">
      <c r="A779" s="1" t="s">
        <v>7842</v>
      </c>
      <c r="B779" s="1" t="str">
        <f>"SRR2567053"</f>
        <v>SRR2567053</v>
      </c>
      <c r="C779" t="s">
        <v>5845</v>
      </c>
      <c r="D779">
        <v>30333126</v>
      </c>
      <c r="E779" s="1" t="s">
        <v>26</v>
      </c>
      <c r="F779" s="1" t="s">
        <v>26</v>
      </c>
      <c r="G779" s="1" t="s">
        <v>25</v>
      </c>
      <c r="H779" s="1" t="s">
        <v>18506</v>
      </c>
      <c r="I779" s="1" t="s">
        <v>18509</v>
      </c>
      <c r="J779" s="1" t="s">
        <v>18505</v>
      </c>
      <c r="K779" s="1" t="s">
        <v>18504</v>
      </c>
      <c r="L779" s="1" t="s">
        <v>40</v>
      </c>
      <c r="N779" s="1" t="s">
        <v>19</v>
      </c>
      <c r="O779" s="1" t="s">
        <v>18507</v>
      </c>
    </row>
    <row r="780" spans="1:15" x14ac:dyDescent="0.2">
      <c r="A780" s="1" t="s">
        <v>7843</v>
      </c>
      <c r="B780" s="1" t="str">
        <f>"SRR2567054"</f>
        <v>SRR2567054</v>
      </c>
      <c r="C780" t="s">
        <v>5846</v>
      </c>
      <c r="D780">
        <v>30333126</v>
      </c>
      <c r="E780" s="1" t="s">
        <v>26</v>
      </c>
      <c r="F780" s="1" t="s">
        <v>26</v>
      </c>
      <c r="G780" s="1" t="s">
        <v>25</v>
      </c>
      <c r="H780" s="1" t="s">
        <v>18506</v>
      </c>
      <c r="I780" s="1" t="s">
        <v>18508</v>
      </c>
      <c r="J780" s="1" t="s">
        <v>18505</v>
      </c>
      <c r="K780" s="1" t="s">
        <v>18504</v>
      </c>
      <c r="L780" s="1" t="s">
        <v>40</v>
      </c>
      <c r="M780" s="1" t="s">
        <v>28</v>
      </c>
      <c r="N780" s="1" t="s">
        <v>19</v>
      </c>
      <c r="O780" s="1" t="s">
        <v>18504</v>
      </c>
    </row>
    <row r="781" spans="1:15" x14ac:dyDescent="0.2">
      <c r="A781" s="1" t="s">
        <v>7844</v>
      </c>
      <c r="B781" s="1" t="str">
        <f>"SRR2567058"</f>
        <v>SRR2567058</v>
      </c>
      <c r="C781" t="s">
        <v>5847</v>
      </c>
      <c r="D781">
        <v>30333126</v>
      </c>
      <c r="E781" s="1" t="s">
        <v>18505</v>
      </c>
      <c r="F781" s="1" t="s">
        <v>26</v>
      </c>
      <c r="G781" s="1" t="s">
        <v>25</v>
      </c>
      <c r="H781" s="1" t="s">
        <v>18502</v>
      </c>
      <c r="I781" s="1" t="s">
        <v>18508</v>
      </c>
      <c r="J781" s="1" t="s">
        <v>18506</v>
      </c>
      <c r="K781" s="1" t="s">
        <v>18504</v>
      </c>
      <c r="L781" s="1" t="s">
        <v>40</v>
      </c>
      <c r="N781" s="1" t="s">
        <v>19</v>
      </c>
      <c r="O781" s="1" t="s">
        <v>18507</v>
      </c>
    </row>
    <row r="782" spans="1:15" x14ac:dyDescent="0.2">
      <c r="A782" s="1" t="s">
        <v>7845</v>
      </c>
      <c r="B782" s="1" t="str">
        <f>"SRR2567064"</f>
        <v>SRR2567064</v>
      </c>
      <c r="C782" t="s">
        <v>5848</v>
      </c>
      <c r="D782">
        <v>30333126</v>
      </c>
      <c r="E782" s="1" t="s">
        <v>26</v>
      </c>
      <c r="F782" s="1" t="s">
        <v>26</v>
      </c>
      <c r="G782" s="1" t="s">
        <v>25</v>
      </c>
      <c r="H782" s="1" t="s">
        <v>18502</v>
      </c>
      <c r="I782" s="1" t="s">
        <v>32</v>
      </c>
      <c r="J782" s="1" t="s">
        <v>18507</v>
      </c>
      <c r="K782" s="1" t="s">
        <v>18510</v>
      </c>
      <c r="L782" s="1" t="s">
        <v>28</v>
      </c>
      <c r="M782" s="1" t="s">
        <v>18508</v>
      </c>
      <c r="N782" s="1" t="s">
        <v>21</v>
      </c>
      <c r="O782" s="1" t="s">
        <v>18507</v>
      </c>
    </row>
    <row r="783" spans="1:15" x14ac:dyDescent="0.2">
      <c r="A783" s="1" t="s">
        <v>7846</v>
      </c>
      <c r="B783" s="1" t="str">
        <f>"SRR2567067"</f>
        <v>SRR2567067</v>
      </c>
      <c r="C783" t="s">
        <v>5849</v>
      </c>
      <c r="D783">
        <v>30333126</v>
      </c>
      <c r="E783" s="1" t="s">
        <v>21</v>
      </c>
      <c r="F783" s="1" t="s">
        <v>18502</v>
      </c>
      <c r="G783" s="1" t="s">
        <v>25</v>
      </c>
      <c r="H783" s="1" t="s">
        <v>18502</v>
      </c>
      <c r="I783" s="1" t="s">
        <v>54</v>
      </c>
      <c r="J783" s="1" t="s">
        <v>18506</v>
      </c>
      <c r="K783" s="1" t="s">
        <v>22</v>
      </c>
      <c r="L783" s="1" t="s">
        <v>40</v>
      </c>
      <c r="M783" s="1" t="s">
        <v>28</v>
      </c>
      <c r="N783" s="1" t="s">
        <v>19</v>
      </c>
      <c r="O783" s="1" t="s">
        <v>18507</v>
      </c>
    </row>
    <row r="784" spans="1:15" x14ac:dyDescent="0.2">
      <c r="A784" s="1" t="s">
        <v>7847</v>
      </c>
      <c r="B784" s="1" t="str">
        <f>"SRR2567071"</f>
        <v>SRR2567071</v>
      </c>
      <c r="C784" t="s">
        <v>5850</v>
      </c>
      <c r="D784">
        <v>30333126</v>
      </c>
      <c r="E784" s="1" t="s">
        <v>26</v>
      </c>
      <c r="F784" s="1" t="s">
        <v>26</v>
      </c>
      <c r="G784" s="1" t="s">
        <v>25</v>
      </c>
      <c r="H784" s="1" t="s">
        <v>18502</v>
      </c>
      <c r="I784" s="1" t="s">
        <v>32</v>
      </c>
      <c r="J784" s="1" t="s">
        <v>18505</v>
      </c>
      <c r="K784" s="1" t="s">
        <v>18504</v>
      </c>
      <c r="L784" s="1" t="s">
        <v>40</v>
      </c>
      <c r="N784" s="1" t="s">
        <v>19</v>
      </c>
      <c r="O784" s="1" t="s">
        <v>18507</v>
      </c>
    </row>
    <row r="785" spans="1:15" x14ac:dyDescent="0.2">
      <c r="A785" s="1" t="s">
        <v>7848</v>
      </c>
      <c r="B785" s="1" t="str">
        <f>"SRR2567072"</f>
        <v>SRR2567072</v>
      </c>
      <c r="C785" t="s">
        <v>5851</v>
      </c>
      <c r="D785">
        <v>30333126</v>
      </c>
      <c r="E785" s="1" t="s">
        <v>21</v>
      </c>
      <c r="F785" s="1" t="s">
        <v>18502</v>
      </c>
      <c r="G785" s="1" t="s">
        <v>25</v>
      </c>
      <c r="H785" s="1" t="s">
        <v>18502</v>
      </c>
      <c r="I785" s="1" t="s">
        <v>54</v>
      </c>
      <c r="J785" s="1" t="s">
        <v>18506</v>
      </c>
      <c r="K785" s="1" t="s">
        <v>22</v>
      </c>
      <c r="L785" s="1" t="s">
        <v>40</v>
      </c>
      <c r="M785" s="1" t="s">
        <v>28</v>
      </c>
      <c r="N785" s="1" t="s">
        <v>19</v>
      </c>
      <c r="O785" s="1" t="s">
        <v>18507</v>
      </c>
    </row>
    <row r="786" spans="1:15" x14ac:dyDescent="0.2">
      <c r="A786" s="1" t="s">
        <v>7849</v>
      </c>
      <c r="B786" s="1" t="str">
        <f>"SRR2567074"</f>
        <v>SRR2567074</v>
      </c>
      <c r="C786" t="s">
        <v>5852</v>
      </c>
      <c r="D786">
        <v>30333126</v>
      </c>
      <c r="E786" s="1" t="s">
        <v>26</v>
      </c>
      <c r="F786" s="1" t="s">
        <v>26</v>
      </c>
      <c r="G786" s="1" t="s">
        <v>25</v>
      </c>
      <c r="H786" s="1" t="s">
        <v>18502</v>
      </c>
      <c r="I786" s="1" t="s">
        <v>18508</v>
      </c>
      <c r="J786" s="1" t="s">
        <v>18506</v>
      </c>
      <c r="K786" s="1" t="s">
        <v>18504</v>
      </c>
      <c r="L786" s="1" t="s">
        <v>40</v>
      </c>
      <c r="N786" s="1" t="s">
        <v>19</v>
      </c>
      <c r="O786" s="1" t="s">
        <v>18507</v>
      </c>
    </row>
    <row r="787" spans="1:15" x14ac:dyDescent="0.2">
      <c r="A787" s="1" t="s">
        <v>7850</v>
      </c>
      <c r="B787" s="1" t="str">
        <f>"SRR2567076"</f>
        <v>SRR2567076</v>
      </c>
      <c r="C787" t="s">
        <v>5853</v>
      </c>
      <c r="D787">
        <v>30333126</v>
      </c>
      <c r="E787" s="1" t="s">
        <v>26</v>
      </c>
      <c r="F787" s="1" t="s">
        <v>26</v>
      </c>
      <c r="G787" s="1" t="s">
        <v>25</v>
      </c>
      <c r="H787" s="1" t="s">
        <v>18506</v>
      </c>
      <c r="I787" s="1" t="s">
        <v>18509</v>
      </c>
      <c r="J787" s="1" t="s">
        <v>18505</v>
      </c>
      <c r="K787" s="1" t="s">
        <v>25</v>
      </c>
      <c r="L787" s="1" t="s">
        <v>40</v>
      </c>
      <c r="M787" s="1" t="s">
        <v>28</v>
      </c>
      <c r="N787" s="1" t="s">
        <v>19</v>
      </c>
      <c r="O787" s="1" t="s">
        <v>18504</v>
      </c>
    </row>
    <row r="788" spans="1:15" x14ac:dyDescent="0.2">
      <c r="A788" s="1" t="s">
        <v>7851</v>
      </c>
      <c r="B788" s="1" t="str">
        <f>"SRR2567077"</f>
        <v>SRR2567077</v>
      </c>
      <c r="C788" t="s">
        <v>5854</v>
      </c>
      <c r="D788">
        <v>30333126</v>
      </c>
      <c r="E788" s="1" t="s">
        <v>26</v>
      </c>
      <c r="F788" s="1" t="s">
        <v>26</v>
      </c>
      <c r="G788" s="1" t="s">
        <v>25</v>
      </c>
      <c r="H788" s="1" t="s">
        <v>18506</v>
      </c>
      <c r="I788" s="1" t="s">
        <v>18509</v>
      </c>
      <c r="J788" s="1" t="s">
        <v>18505</v>
      </c>
      <c r="K788" s="1" t="s">
        <v>25</v>
      </c>
      <c r="L788" s="1" t="s">
        <v>40</v>
      </c>
      <c r="M788" s="1" t="s">
        <v>28</v>
      </c>
      <c r="N788" s="1" t="s">
        <v>19</v>
      </c>
      <c r="O788" s="1" t="s">
        <v>18504</v>
      </c>
    </row>
    <row r="789" spans="1:15" x14ac:dyDescent="0.2">
      <c r="A789" s="1" t="s">
        <v>7852</v>
      </c>
      <c r="B789" s="1" t="str">
        <f>"SRR2567078"</f>
        <v>SRR2567078</v>
      </c>
      <c r="C789" t="s">
        <v>5855</v>
      </c>
      <c r="D789">
        <v>30333126</v>
      </c>
      <c r="E789" s="1" t="s">
        <v>21</v>
      </c>
      <c r="F789" s="1" t="s">
        <v>18502</v>
      </c>
      <c r="G789" s="1" t="s">
        <v>25</v>
      </c>
      <c r="H789" s="1" t="s">
        <v>18506</v>
      </c>
      <c r="I789" s="1" t="s">
        <v>54</v>
      </c>
      <c r="J789" s="1" t="s">
        <v>18506</v>
      </c>
      <c r="K789" s="1" t="s">
        <v>25</v>
      </c>
      <c r="L789" s="1" t="s">
        <v>28</v>
      </c>
      <c r="N789" s="1" t="s">
        <v>21</v>
      </c>
      <c r="O789" s="1" t="s">
        <v>18504</v>
      </c>
    </row>
    <row r="790" spans="1:15" x14ac:dyDescent="0.2">
      <c r="A790" s="1" t="s">
        <v>7853</v>
      </c>
      <c r="B790" s="1" t="str">
        <f>"SRR2567079"</f>
        <v>SRR2567079</v>
      </c>
      <c r="C790" t="s">
        <v>5856</v>
      </c>
      <c r="D790">
        <v>30333126</v>
      </c>
      <c r="E790" s="1" t="s">
        <v>26</v>
      </c>
      <c r="F790" s="1" t="s">
        <v>26</v>
      </c>
      <c r="G790" s="1" t="s">
        <v>25</v>
      </c>
      <c r="H790" s="1" t="s">
        <v>18506</v>
      </c>
      <c r="I790" s="1" t="s">
        <v>54</v>
      </c>
      <c r="J790" s="1" t="s">
        <v>18506</v>
      </c>
      <c r="K790" s="1" t="s">
        <v>18510</v>
      </c>
      <c r="L790" s="1" t="s">
        <v>28</v>
      </c>
      <c r="N790" s="1" t="s">
        <v>21</v>
      </c>
      <c r="O790" s="1" t="s">
        <v>18507</v>
      </c>
    </row>
    <row r="791" spans="1:15" x14ac:dyDescent="0.2">
      <c r="A791" s="1" t="s">
        <v>7854</v>
      </c>
      <c r="B791" s="1" t="str">
        <f>"SRR2567080"</f>
        <v>SRR2567080</v>
      </c>
      <c r="C791" t="s">
        <v>5857</v>
      </c>
      <c r="D791">
        <v>30333126</v>
      </c>
      <c r="E791" s="1" t="s">
        <v>21</v>
      </c>
      <c r="F791" s="1" t="s">
        <v>18502</v>
      </c>
      <c r="G791" s="1" t="s">
        <v>25</v>
      </c>
      <c r="H791" s="1" t="s">
        <v>18502</v>
      </c>
      <c r="I791" s="1" t="s">
        <v>54</v>
      </c>
      <c r="J791" s="1" t="s">
        <v>18505</v>
      </c>
      <c r="K791" s="1" t="s">
        <v>18504</v>
      </c>
      <c r="L791" s="1" t="s">
        <v>40</v>
      </c>
      <c r="M791" s="1" t="s">
        <v>28</v>
      </c>
      <c r="N791" s="1" t="s">
        <v>21</v>
      </c>
      <c r="O791" s="1" t="s">
        <v>18507</v>
      </c>
    </row>
    <row r="792" spans="1:15" x14ac:dyDescent="0.2">
      <c r="A792" s="1" t="s">
        <v>7855</v>
      </c>
      <c r="B792" s="1" t="str">
        <f>"SRR2567081"</f>
        <v>SRR2567081</v>
      </c>
      <c r="C792" t="s">
        <v>5858</v>
      </c>
      <c r="D792">
        <v>30333126</v>
      </c>
      <c r="E792" s="1" t="s">
        <v>21</v>
      </c>
      <c r="F792" s="1" t="s">
        <v>21</v>
      </c>
      <c r="G792" s="1" t="s">
        <v>18509</v>
      </c>
      <c r="H792" s="1" t="s">
        <v>18502</v>
      </c>
      <c r="I792" s="1" t="s">
        <v>32</v>
      </c>
      <c r="J792" s="1" t="s">
        <v>21</v>
      </c>
      <c r="K792" s="1" t="s">
        <v>18504</v>
      </c>
      <c r="L792" s="1" t="s">
        <v>28</v>
      </c>
      <c r="N792" s="1" t="s">
        <v>19</v>
      </c>
      <c r="O792" s="1" t="s">
        <v>24</v>
      </c>
    </row>
    <row r="793" spans="1:15" x14ac:dyDescent="0.2">
      <c r="A793" s="1" t="s">
        <v>7856</v>
      </c>
      <c r="B793" s="1" t="str">
        <f>"SRR2567082"</f>
        <v>SRR2567082</v>
      </c>
      <c r="C793" t="s">
        <v>5859</v>
      </c>
      <c r="D793">
        <v>30333126</v>
      </c>
      <c r="E793" s="1" t="s">
        <v>26</v>
      </c>
      <c r="F793" s="1" t="s">
        <v>26</v>
      </c>
      <c r="G793" s="1" t="s">
        <v>25</v>
      </c>
      <c r="H793" s="1" t="s">
        <v>18502</v>
      </c>
      <c r="I793" s="1" t="s">
        <v>18509</v>
      </c>
      <c r="J793" s="1" t="s">
        <v>18506</v>
      </c>
      <c r="K793" s="1" t="s">
        <v>18504</v>
      </c>
      <c r="L793" s="1" t="s">
        <v>40</v>
      </c>
      <c r="N793" s="1" t="s">
        <v>19</v>
      </c>
      <c r="O793" s="1" t="s">
        <v>18507</v>
      </c>
    </row>
    <row r="794" spans="1:15" x14ac:dyDescent="0.2">
      <c r="A794" s="1" t="s">
        <v>7857</v>
      </c>
      <c r="B794" s="1" t="str">
        <f>"SRR2567083"</f>
        <v>SRR2567083</v>
      </c>
      <c r="C794" t="s">
        <v>5860</v>
      </c>
      <c r="D794">
        <v>30333126</v>
      </c>
      <c r="E794" s="1" t="s">
        <v>26</v>
      </c>
      <c r="F794" s="1" t="s">
        <v>26</v>
      </c>
      <c r="G794" s="1" t="s">
        <v>25</v>
      </c>
      <c r="H794" s="1" t="s">
        <v>18502</v>
      </c>
      <c r="I794" s="1" t="s">
        <v>32</v>
      </c>
      <c r="J794" s="1" t="s">
        <v>18506</v>
      </c>
      <c r="K794" s="1" t="s">
        <v>25</v>
      </c>
      <c r="L794" s="1" t="s">
        <v>40</v>
      </c>
      <c r="N794" s="1" t="s">
        <v>19</v>
      </c>
      <c r="O794" s="1" t="s">
        <v>18507</v>
      </c>
    </row>
    <row r="795" spans="1:15" x14ac:dyDescent="0.2">
      <c r="A795" s="1" t="s">
        <v>7858</v>
      </c>
      <c r="B795" s="1" t="str">
        <f>"SRR2567084"</f>
        <v>SRR2567084</v>
      </c>
      <c r="C795" t="s">
        <v>5861</v>
      </c>
      <c r="D795">
        <v>30333126</v>
      </c>
      <c r="E795" s="1" t="s">
        <v>26</v>
      </c>
      <c r="F795" s="1" t="s">
        <v>18505</v>
      </c>
      <c r="G795" s="1" t="s">
        <v>25</v>
      </c>
      <c r="H795" s="1" t="s">
        <v>18502</v>
      </c>
      <c r="I795" s="1" t="s">
        <v>54</v>
      </c>
      <c r="J795" s="1" t="s">
        <v>18506</v>
      </c>
      <c r="K795" s="1" t="s">
        <v>18510</v>
      </c>
      <c r="L795" s="1" t="s">
        <v>40</v>
      </c>
      <c r="M795" s="1" t="s">
        <v>18508</v>
      </c>
      <c r="N795" s="1" t="s">
        <v>21</v>
      </c>
      <c r="O795" s="1" t="s">
        <v>18507</v>
      </c>
    </row>
    <row r="796" spans="1:15" x14ac:dyDescent="0.2">
      <c r="A796" s="1" t="s">
        <v>7859</v>
      </c>
      <c r="B796" s="1" t="str">
        <f>"SRR2567088"</f>
        <v>SRR2567088</v>
      </c>
      <c r="C796" t="s">
        <v>5862</v>
      </c>
      <c r="D796">
        <v>30333126</v>
      </c>
      <c r="E796" s="1" t="s">
        <v>21</v>
      </c>
      <c r="F796" s="1" t="s">
        <v>18506</v>
      </c>
      <c r="G796" s="1" t="s">
        <v>25</v>
      </c>
      <c r="H796" s="1" t="s">
        <v>18506</v>
      </c>
      <c r="I796" s="1" t="s">
        <v>54</v>
      </c>
      <c r="J796" s="1" t="s">
        <v>18505</v>
      </c>
      <c r="K796" s="1" t="s">
        <v>22</v>
      </c>
      <c r="M796" s="1" t="s">
        <v>28</v>
      </c>
      <c r="N796" s="1" t="s">
        <v>21</v>
      </c>
      <c r="O796" s="1" t="s">
        <v>18504</v>
      </c>
    </row>
    <row r="797" spans="1:15" x14ac:dyDescent="0.2">
      <c r="A797" s="1" t="s">
        <v>7860</v>
      </c>
      <c r="B797" s="1" t="str">
        <f>"SRR2567090"</f>
        <v>SRR2567090</v>
      </c>
      <c r="C797" t="s">
        <v>5863</v>
      </c>
      <c r="D797">
        <v>30333126</v>
      </c>
      <c r="E797" s="1" t="s">
        <v>26</v>
      </c>
      <c r="F797" s="1" t="s">
        <v>26</v>
      </c>
      <c r="G797" s="1" t="s">
        <v>25</v>
      </c>
      <c r="H797" s="1" t="s">
        <v>18502</v>
      </c>
      <c r="I797" s="1" t="s">
        <v>18509</v>
      </c>
      <c r="J797" s="1" t="s">
        <v>18505</v>
      </c>
      <c r="K797" s="1" t="s">
        <v>18504</v>
      </c>
      <c r="L797" s="1" t="s">
        <v>40</v>
      </c>
      <c r="N797" s="1" t="s">
        <v>19</v>
      </c>
      <c r="O797" s="1" t="s">
        <v>18504</v>
      </c>
    </row>
    <row r="798" spans="1:15" x14ac:dyDescent="0.2">
      <c r="A798" s="1" t="s">
        <v>7861</v>
      </c>
      <c r="B798" s="1" t="str">
        <f>"SRR2567095"</f>
        <v>SRR2567095</v>
      </c>
      <c r="C798" t="s">
        <v>5864</v>
      </c>
      <c r="D798">
        <v>30333126</v>
      </c>
      <c r="E798" s="1" t="s">
        <v>26</v>
      </c>
      <c r="F798" s="1" t="s">
        <v>26</v>
      </c>
      <c r="G798" s="1" t="s">
        <v>25</v>
      </c>
      <c r="H798" s="1" t="s">
        <v>18502</v>
      </c>
      <c r="I798" s="1" t="s">
        <v>32</v>
      </c>
      <c r="J798" s="1" t="s">
        <v>18505</v>
      </c>
      <c r="K798" s="1" t="s">
        <v>18504</v>
      </c>
      <c r="L798" s="1" t="s">
        <v>40</v>
      </c>
      <c r="N798" s="1" t="s">
        <v>21</v>
      </c>
      <c r="O798" s="1" t="s">
        <v>18507</v>
      </c>
    </row>
    <row r="799" spans="1:15" x14ac:dyDescent="0.2">
      <c r="A799" s="1" t="s">
        <v>7862</v>
      </c>
      <c r="B799" s="1" t="str">
        <f>"SRR2567098"</f>
        <v>SRR2567098</v>
      </c>
      <c r="C799" t="s">
        <v>5865</v>
      </c>
      <c r="D799">
        <v>30333126</v>
      </c>
      <c r="E799" s="1" t="s">
        <v>26</v>
      </c>
      <c r="F799" s="1" t="s">
        <v>26</v>
      </c>
      <c r="G799" s="1" t="s">
        <v>25</v>
      </c>
      <c r="H799" s="1" t="s">
        <v>18506</v>
      </c>
      <c r="I799" s="1" t="s">
        <v>18509</v>
      </c>
      <c r="J799" s="1" t="s">
        <v>18505</v>
      </c>
      <c r="K799" s="1" t="s">
        <v>25</v>
      </c>
      <c r="L799" s="1" t="s">
        <v>40</v>
      </c>
      <c r="M799" s="1" t="s">
        <v>18508</v>
      </c>
      <c r="N799" s="1" t="s">
        <v>19</v>
      </c>
      <c r="O799" s="1" t="s">
        <v>18504</v>
      </c>
    </row>
    <row r="800" spans="1:15" x14ac:dyDescent="0.2">
      <c r="A800" s="1" t="s">
        <v>7863</v>
      </c>
      <c r="B800" s="1" t="str">
        <f>"SRR2567104"</f>
        <v>SRR2567104</v>
      </c>
      <c r="C800" t="s">
        <v>5866</v>
      </c>
      <c r="D800">
        <v>30333126</v>
      </c>
      <c r="E800" s="1" t="s">
        <v>26</v>
      </c>
      <c r="F800" s="1" t="s">
        <v>26</v>
      </c>
      <c r="G800" s="1" t="s">
        <v>25</v>
      </c>
      <c r="H800" s="1" t="s">
        <v>18502</v>
      </c>
      <c r="I800" s="1" t="s">
        <v>18509</v>
      </c>
      <c r="J800" s="1" t="s">
        <v>18505</v>
      </c>
      <c r="K800" s="1" t="s">
        <v>18504</v>
      </c>
      <c r="L800" s="1" t="s">
        <v>40</v>
      </c>
      <c r="N800" s="1" t="s">
        <v>19</v>
      </c>
      <c r="O800" s="1" t="s">
        <v>18504</v>
      </c>
    </row>
    <row r="801" spans="1:15" x14ac:dyDescent="0.2">
      <c r="A801" s="1" t="s">
        <v>7864</v>
      </c>
      <c r="B801" s="1" t="str">
        <f>"SRR2567107"</f>
        <v>SRR2567107</v>
      </c>
      <c r="C801" t="s">
        <v>5867</v>
      </c>
      <c r="D801">
        <v>30333126</v>
      </c>
      <c r="E801" s="1" t="s">
        <v>21</v>
      </c>
      <c r="F801" s="1" t="s">
        <v>21</v>
      </c>
      <c r="G801" s="1" t="s">
        <v>18502</v>
      </c>
      <c r="H801" s="1" t="s">
        <v>18502</v>
      </c>
      <c r="I801" s="1" t="s">
        <v>54</v>
      </c>
      <c r="J801" s="1" t="s">
        <v>18509</v>
      </c>
      <c r="K801" s="1" t="s">
        <v>25</v>
      </c>
      <c r="L801" s="1" t="s">
        <v>40</v>
      </c>
      <c r="N801" s="1" t="s">
        <v>21</v>
      </c>
      <c r="O801" s="1" t="s">
        <v>18502</v>
      </c>
    </row>
    <row r="802" spans="1:15" x14ac:dyDescent="0.2">
      <c r="A802" s="1" t="s">
        <v>7865</v>
      </c>
      <c r="B802" s="1" t="str">
        <f>"SRR2567109"</f>
        <v>SRR2567109</v>
      </c>
      <c r="C802" t="s">
        <v>5868</v>
      </c>
      <c r="D802">
        <v>30333126</v>
      </c>
      <c r="E802" s="1" t="s">
        <v>26</v>
      </c>
      <c r="F802" s="1" t="s">
        <v>26</v>
      </c>
      <c r="G802" s="1" t="s">
        <v>25</v>
      </c>
      <c r="H802" s="1" t="s">
        <v>18502</v>
      </c>
      <c r="I802" s="1" t="s">
        <v>18509</v>
      </c>
      <c r="J802" s="1" t="s">
        <v>18505</v>
      </c>
      <c r="K802" s="1" t="s">
        <v>18504</v>
      </c>
      <c r="L802" s="1" t="s">
        <v>40</v>
      </c>
      <c r="N802" s="1" t="s">
        <v>19</v>
      </c>
      <c r="O802" s="1" t="s">
        <v>18507</v>
      </c>
    </row>
    <row r="803" spans="1:15" x14ac:dyDescent="0.2">
      <c r="A803" s="1" t="s">
        <v>7866</v>
      </c>
      <c r="B803" s="1" t="str">
        <f>"SRR2567114"</f>
        <v>SRR2567114</v>
      </c>
      <c r="C803" t="s">
        <v>5869</v>
      </c>
      <c r="D803">
        <v>30333126</v>
      </c>
      <c r="E803" s="1" t="s">
        <v>26</v>
      </c>
      <c r="F803" s="1" t="s">
        <v>26</v>
      </c>
      <c r="G803" s="1" t="s">
        <v>25</v>
      </c>
      <c r="H803" s="1" t="s">
        <v>18502</v>
      </c>
      <c r="I803" s="1" t="s">
        <v>32</v>
      </c>
      <c r="J803" s="1" t="s">
        <v>18505</v>
      </c>
      <c r="K803" s="1" t="s">
        <v>18504</v>
      </c>
      <c r="L803" s="1" t="s">
        <v>40</v>
      </c>
      <c r="N803" s="1" t="s">
        <v>19</v>
      </c>
      <c r="O803" s="1" t="s">
        <v>18504</v>
      </c>
    </row>
    <row r="804" spans="1:15" x14ac:dyDescent="0.2">
      <c r="A804" s="1" t="s">
        <v>7867</v>
      </c>
      <c r="B804" s="1" t="str">
        <f>"SRR2567115"</f>
        <v>SRR2567115</v>
      </c>
      <c r="C804" t="s">
        <v>5870</v>
      </c>
      <c r="D804">
        <v>30333126</v>
      </c>
      <c r="E804" s="1" t="s">
        <v>26</v>
      </c>
      <c r="F804" s="1" t="s">
        <v>26</v>
      </c>
      <c r="G804" s="1" t="s">
        <v>25</v>
      </c>
      <c r="H804" s="1" t="s">
        <v>18506</v>
      </c>
      <c r="I804" s="1" t="s">
        <v>54</v>
      </c>
      <c r="J804" s="1" t="s">
        <v>18506</v>
      </c>
      <c r="K804" s="1" t="s">
        <v>25</v>
      </c>
      <c r="L804" s="1" t="s">
        <v>40</v>
      </c>
      <c r="N804" s="1" t="s">
        <v>21</v>
      </c>
      <c r="O804" s="1" t="s">
        <v>18504</v>
      </c>
    </row>
    <row r="805" spans="1:15" x14ac:dyDescent="0.2">
      <c r="A805" s="1" t="s">
        <v>7868</v>
      </c>
      <c r="B805" s="1" t="str">
        <f>"SRR2567118"</f>
        <v>SRR2567118</v>
      </c>
      <c r="C805" t="s">
        <v>5871</v>
      </c>
      <c r="D805">
        <v>30333126</v>
      </c>
      <c r="E805" s="1" t="s">
        <v>26</v>
      </c>
      <c r="F805" s="1" t="s">
        <v>26</v>
      </c>
      <c r="G805" s="1" t="s">
        <v>25</v>
      </c>
      <c r="H805" s="1" t="s">
        <v>18506</v>
      </c>
      <c r="I805" s="1" t="s">
        <v>18509</v>
      </c>
      <c r="J805" s="1" t="s">
        <v>18506</v>
      </c>
      <c r="K805" s="1" t="s">
        <v>18504</v>
      </c>
      <c r="L805" s="1" t="s">
        <v>40</v>
      </c>
      <c r="M805" s="1" t="s">
        <v>18508</v>
      </c>
      <c r="N805" s="1" t="s">
        <v>21</v>
      </c>
      <c r="O805" s="1" t="s">
        <v>18507</v>
      </c>
    </row>
    <row r="806" spans="1:15" x14ac:dyDescent="0.2">
      <c r="A806" s="1" t="s">
        <v>7869</v>
      </c>
      <c r="B806" s="1" t="str">
        <f>"SRR2567121"</f>
        <v>SRR2567121</v>
      </c>
      <c r="C806" t="s">
        <v>5872</v>
      </c>
      <c r="D806">
        <v>30333126</v>
      </c>
      <c r="E806" s="1" t="s">
        <v>26</v>
      </c>
      <c r="F806" s="1" t="s">
        <v>26</v>
      </c>
      <c r="G806" s="1" t="s">
        <v>25</v>
      </c>
      <c r="H806" s="1" t="s">
        <v>18502</v>
      </c>
      <c r="I806" s="1" t="s">
        <v>18509</v>
      </c>
      <c r="J806" s="1" t="s">
        <v>18505</v>
      </c>
      <c r="K806" s="1" t="s">
        <v>18504</v>
      </c>
      <c r="L806" s="1" t="s">
        <v>40</v>
      </c>
      <c r="N806" s="1" t="s">
        <v>19</v>
      </c>
      <c r="O806" s="1" t="s">
        <v>18507</v>
      </c>
    </row>
    <row r="807" spans="1:15" x14ac:dyDescent="0.2">
      <c r="A807" s="1" t="s">
        <v>7870</v>
      </c>
      <c r="B807" s="1" t="str">
        <f>"SRR2567124"</f>
        <v>SRR2567124</v>
      </c>
      <c r="C807" t="s">
        <v>5873</v>
      </c>
      <c r="D807">
        <v>30333126</v>
      </c>
      <c r="E807" s="1" t="s">
        <v>21</v>
      </c>
      <c r="F807" s="1" t="s">
        <v>18502</v>
      </c>
      <c r="G807" s="1" t="s">
        <v>25</v>
      </c>
      <c r="H807" s="1" t="s">
        <v>18502</v>
      </c>
      <c r="I807" s="1" t="s">
        <v>54</v>
      </c>
      <c r="J807" s="1" t="s">
        <v>18505</v>
      </c>
      <c r="K807" s="1" t="s">
        <v>18504</v>
      </c>
      <c r="L807" s="1" t="s">
        <v>40</v>
      </c>
      <c r="M807" s="1" t="s">
        <v>28</v>
      </c>
      <c r="N807" s="1" t="s">
        <v>21</v>
      </c>
      <c r="O807" s="1" t="s">
        <v>18507</v>
      </c>
    </row>
    <row r="808" spans="1:15" x14ac:dyDescent="0.2">
      <c r="A808" s="1" t="s">
        <v>7871</v>
      </c>
      <c r="B808" s="1" t="str">
        <f>"SRR2567126"</f>
        <v>SRR2567126</v>
      </c>
      <c r="C808" t="s">
        <v>5874</v>
      </c>
      <c r="D808">
        <v>30333126</v>
      </c>
      <c r="E808" s="1" t="s">
        <v>26</v>
      </c>
      <c r="F808" s="1" t="s">
        <v>26</v>
      </c>
      <c r="G808" s="1" t="s">
        <v>25</v>
      </c>
      <c r="H808" s="1" t="s">
        <v>18502</v>
      </c>
      <c r="I808" s="1" t="s">
        <v>18509</v>
      </c>
      <c r="J808" s="1" t="s">
        <v>18502</v>
      </c>
      <c r="K808" s="1" t="s">
        <v>18502</v>
      </c>
      <c r="M808" s="1" t="s">
        <v>28</v>
      </c>
      <c r="N808" s="1" t="s">
        <v>21</v>
      </c>
      <c r="O808" s="1" t="s">
        <v>18507</v>
      </c>
    </row>
    <row r="809" spans="1:15" x14ac:dyDescent="0.2">
      <c r="A809" s="1" t="s">
        <v>7872</v>
      </c>
      <c r="B809" s="1" t="str">
        <f>"SRR2567136"</f>
        <v>SRR2567136</v>
      </c>
      <c r="C809" t="s">
        <v>5875</v>
      </c>
      <c r="D809">
        <v>30333126</v>
      </c>
      <c r="E809" s="1" t="s">
        <v>26</v>
      </c>
      <c r="F809" s="1" t="s">
        <v>26</v>
      </c>
      <c r="G809" s="1" t="s">
        <v>25</v>
      </c>
      <c r="H809" s="1" t="s">
        <v>18502</v>
      </c>
      <c r="I809" s="1" t="s">
        <v>18509</v>
      </c>
      <c r="J809" s="1" t="s">
        <v>18507</v>
      </c>
      <c r="K809" s="1" t="s">
        <v>18504</v>
      </c>
      <c r="L809" s="1" t="s">
        <v>28</v>
      </c>
      <c r="M809" s="1" t="s">
        <v>18508</v>
      </c>
      <c r="N809" s="1" t="s">
        <v>21</v>
      </c>
      <c r="O809" s="1" t="s">
        <v>18507</v>
      </c>
    </row>
    <row r="810" spans="1:15" x14ac:dyDescent="0.2">
      <c r="A810" s="1" t="s">
        <v>7873</v>
      </c>
      <c r="B810" s="1" t="str">
        <f>"SRR2567138"</f>
        <v>SRR2567138</v>
      </c>
      <c r="C810" t="s">
        <v>5876</v>
      </c>
      <c r="D810">
        <v>30333126</v>
      </c>
      <c r="E810" s="1" t="s">
        <v>26</v>
      </c>
      <c r="F810" s="1" t="s">
        <v>26</v>
      </c>
      <c r="G810" s="1" t="s">
        <v>25</v>
      </c>
      <c r="H810" s="1" t="s">
        <v>18502</v>
      </c>
      <c r="I810" s="1" t="s">
        <v>32</v>
      </c>
      <c r="J810" s="1" t="s">
        <v>18505</v>
      </c>
      <c r="K810" s="1" t="s">
        <v>18504</v>
      </c>
      <c r="L810" s="1" t="s">
        <v>40</v>
      </c>
      <c r="N810" s="1" t="s">
        <v>19</v>
      </c>
      <c r="O810" s="1" t="s">
        <v>18507</v>
      </c>
    </row>
    <row r="811" spans="1:15" x14ac:dyDescent="0.2">
      <c r="A811" s="1" t="s">
        <v>7874</v>
      </c>
      <c r="B811" s="1" t="str">
        <f>"SRR2567140"</f>
        <v>SRR2567140</v>
      </c>
      <c r="C811" t="s">
        <v>5877</v>
      </c>
      <c r="D811">
        <v>30333126</v>
      </c>
      <c r="E811" s="1" t="s">
        <v>26</v>
      </c>
      <c r="F811" s="1" t="s">
        <v>26</v>
      </c>
      <c r="G811" s="1" t="s">
        <v>25</v>
      </c>
      <c r="H811" s="1" t="s">
        <v>18502</v>
      </c>
      <c r="I811" s="1" t="s">
        <v>54</v>
      </c>
      <c r="J811" s="1" t="s">
        <v>18506</v>
      </c>
      <c r="K811" s="1" t="s">
        <v>18504</v>
      </c>
      <c r="L811" s="1" t="s">
        <v>40</v>
      </c>
      <c r="N811" s="1" t="s">
        <v>21</v>
      </c>
      <c r="O811" s="1" t="s">
        <v>18507</v>
      </c>
    </row>
    <row r="812" spans="1:15" x14ac:dyDescent="0.2">
      <c r="A812" s="1" t="s">
        <v>7875</v>
      </c>
      <c r="B812" s="1" t="str">
        <f>"SRR2567143"</f>
        <v>SRR2567143</v>
      </c>
      <c r="C812" t="s">
        <v>5878</v>
      </c>
      <c r="D812">
        <v>30333126</v>
      </c>
      <c r="E812" s="1" t="s">
        <v>26</v>
      </c>
      <c r="F812" s="1" t="s">
        <v>26</v>
      </c>
      <c r="G812" s="1" t="s">
        <v>25</v>
      </c>
      <c r="H812" s="1" t="s">
        <v>18502</v>
      </c>
      <c r="I812" s="1" t="s">
        <v>18509</v>
      </c>
      <c r="J812" s="1" t="s">
        <v>18506</v>
      </c>
      <c r="K812" s="1" t="s">
        <v>18504</v>
      </c>
      <c r="L812" s="1" t="s">
        <v>40</v>
      </c>
      <c r="N812" s="1" t="s">
        <v>19</v>
      </c>
      <c r="O812" s="1" t="s">
        <v>18507</v>
      </c>
    </row>
    <row r="813" spans="1:15" x14ac:dyDescent="0.2">
      <c r="A813" s="1" t="s">
        <v>7876</v>
      </c>
      <c r="B813" s="1" t="str">
        <f>"SRR2567144"</f>
        <v>SRR2567144</v>
      </c>
      <c r="C813" t="s">
        <v>5879</v>
      </c>
      <c r="D813">
        <v>30333126</v>
      </c>
      <c r="E813" s="1" t="s">
        <v>21</v>
      </c>
      <c r="F813" s="1" t="s">
        <v>21</v>
      </c>
      <c r="G813" s="1" t="s">
        <v>18510</v>
      </c>
      <c r="H813" s="1" t="s">
        <v>21</v>
      </c>
      <c r="I813" s="1" t="s">
        <v>54</v>
      </c>
      <c r="J813" s="1" t="s">
        <v>21</v>
      </c>
      <c r="K813" s="1" t="s">
        <v>18507</v>
      </c>
      <c r="L813" s="1" t="s">
        <v>40</v>
      </c>
      <c r="M813" s="1" t="s">
        <v>28</v>
      </c>
      <c r="N813" s="1" t="s">
        <v>21</v>
      </c>
      <c r="O813" s="1" t="s">
        <v>18502</v>
      </c>
    </row>
    <row r="814" spans="1:15" x14ac:dyDescent="0.2">
      <c r="A814" s="1" t="s">
        <v>7877</v>
      </c>
      <c r="B814" s="1" t="str">
        <f>"SRR2567145"</f>
        <v>SRR2567145</v>
      </c>
      <c r="C814" t="s">
        <v>5880</v>
      </c>
      <c r="D814">
        <v>30333126</v>
      </c>
      <c r="E814" s="1" t="s">
        <v>26</v>
      </c>
      <c r="F814" s="1" t="s">
        <v>26</v>
      </c>
      <c r="G814" s="1" t="s">
        <v>25</v>
      </c>
      <c r="H814" s="1" t="s">
        <v>18506</v>
      </c>
      <c r="I814" s="1" t="s">
        <v>18509</v>
      </c>
      <c r="J814" s="1" t="s">
        <v>18505</v>
      </c>
      <c r="K814" s="1" t="s">
        <v>25</v>
      </c>
      <c r="L814" s="1" t="s">
        <v>40</v>
      </c>
      <c r="N814" s="1" t="s">
        <v>19</v>
      </c>
      <c r="O814" s="1" t="s">
        <v>18504</v>
      </c>
    </row>
    <row r="815" spans="1:15" x14ac:dyDescent="0.2">
      <c r="A815" s="1" t="s">
        <v>7878</v>
      </c>
      <c r="B815" s="1" t="str">
        <f>"SRR2567146"</f>
        <v>SRR2567146</v>
      </c>
      <c r="C815" t="s">
        <v>5881</v>
      </c>
      <c r="D815">
        <v>30333126</v>
      </c>
      <c r="E815" s="1" t="s">
        <v>21</v>
      </c>
      <c r="F815" s="1" t="s">
        <v>21</v>
      </c>
      <c r="G815" s="1" t="s">
        <v>18509</v>
      </c>
      <c r="H815" s="1" t="s">
        <v>18502</v>
      </c>
      <c r="I815" s="1" t="s">
        <v>18508</v>
      </c>
      <c r="J815" s="1" t="s">
        <v>21</v>
      </c>
      <c r="K815" s="1" t="s">
        <v>18504</v>
      </c>
      <c r="L815" s="1" t="s">
        <v>40</v>
      </c>
      <c r="N815" s="1" t="s">
        <v>19</v>
      </c>
      <c r="O815" s="1" t="s">
        <v>24</v>
      </c>
    </row>
    <row r="816" spans="1:15" x14ac:dyDescent="0.2">
      <c r="A816" s="1" t="s">
        <v>7879</v>
      </c>
      <c r="B816" s="1" t="str">
        <f>"SRR2567147"</f>
        <v>SRR2567147</v>
      </c>
      <c r="C816" t="s">
        <v>5882</v>
      </c>
      <c r="D816">
        <v>30333126</v>
      </c>
      <c r="E816" s="1" t="s">
        <v>21</v>
      </c>
      <c r="F816" s="1" t="s">
        <v>18509</v>
      </c>
      <c r="G816" s="1" t="s">
        <v>18510</v>
      </c>
      <c r="H816" s="1" t="s">
        <v>18502</v>
      </c>
      <c r="I816" s="1" t="s">
        <v>54</v>
      </c>
      <c r="J816" s="1" t="s">
        <v>21</v>
      </c>
      <c r="K816" s="1" t="s">
        <v>25</v>
      </c>
      <c r="L816" s="1" t="s">
        <v>40</v>
      </c>
      <c r="N816" s="1" t="s">
        <v>21</v>
      </c>
      <c r="O816" s="1" t="s">
        <v>24</v>
      </c>
    </row>
    <row r="817" spans="1:15" x14ac:dyDescent="0.2">
      <c r="A817" s="1" t="s">
        <v>7880</v>
      </c>
      <c r="B817" s="1" t="str">
        <f>"SRR2567148"</f>
        <v>SRR2567148</v>
      </c>
      <c r="C817" t="s">
        <v>5883</v>
      </c>
      <c r="D817">
        <v>30333126</v>
      </c>
      <c r="E817" s="1" t="s">
        <v>26</v>
      </c>
      <c r="F817" s="1" t="s">
        <v>26</v>
      </c>
      <c r="G817" s="1" t="s">
        <v>25</v>
      </c>
      <c r="H817" s="1" t="s">
        <v>18506</v>
      </c>
      <c r="I817" s="1" t="s">
        <v>54</v>
      </c>
      <c r="J817" s="1" t="s">
        <v>18505</v>
      </c>
      <c r="K817" s="1" t="s">
        <v>25</v>
      </c>
      <c r="L817" s="1" t="s">
        <v>40</v>
      </c>
      <c r="N817" s="1" t="s">
        <v>21</v>
      </c>
      <c r="O817" s="1" t="s">
        <v>18504</v>
      </c>
    </row>
    <row r="818" spans="1:15" x14ac:dyDescent="0.2">
      <c r="A818" s="1" t="s">
        <v>7881</v>
      </c>
      <c r="B818" s="1" t="str">
        <f>"SRR2567151"</f>
        <v>SRR2567151</v>
      </c>
      <c r="C818" t="s">
        <v>5884</v>
      </c>
      <c r="D818">
        <v>30333126</v>
      </c>
      <c r="E818" s="1" t="s">
        <v>26</v>
      </c>
      <c r="F818" s="1" t="s">
        <v>26</v>
      </c>
      <c r="G818" s="1" t="s">
        <v>25</v>
      </c>
      <c r="H818" s="1" t="s">
        <v>18502</v>
      </c>
      <c r="I818" s="1" t="s">
        <v>54</v>
      </c>
      <c r="J818" s="1" t="s">
        <v>18506</v>
      </c>
      <c r="K818" s="1" t="s">
        <v>18510</v>
      </c>
      <c r="L818" s="1" t="s">
        <v>40</v>
      </c>
      <c r="N818" s="1" t="s">
        <v>19</v>
      </c>
      <c r="O818" s="1" t="s">
        <v>18507</v>
      </c>
    </row>
    <row r="819" spans="1:15" x14ac:dyDescent="0.2">
      <c r="A819" s="1" t="s">
        <v>7882</v>
      </c>
      <c r="B819" s="1" t="str">
        <f>"SRR2567159"</f>
        <v>SRR2567159</v>
      </c>
      <c r="C819" t="s">
        <v>5885</v>
      </c>
      <c r="D819">
        <v>30333126</v>
      </c>
      <c r="E819" s="1" t="s">
        <v>26</v>
      </c>
      <c r="F819" s="1" t="s">
        <v>26</v>
      </c>
      <c r="G819" s="1" t="s">
        <v>25</v>
      </c>
      <c r="H819" s="1" t="s">
        <v>18502</v>
      </c>
      <c r="I819" s="1" t="s">
        <v>32</v>
      </c>
      <c r="J819" s="1" t="s">
        <v>18506</v>
      </c>
      <c r="K819" s="1" t="s">
        <v>25</v>
      </c>
      <c r="L819" s="1" t="s">
        <v>40</v>
      </c>
      <c r="N819" s="1" t="s">
        <v>19</v>
      </c>
      <c r="O819" s="1" t="s">
        <v>18507</v>
      </c>
    </row>
    <row r="820" spans="1:15" x14ac:dyDescent="0.2">
      <c r="A820" s="1" t="s">
        <v>7883</v>
      </c>
      <c r="B820" s="1" t="str">
        <f>"SRR2567164"</f>
        <v>SRR2567164</v>
      </c>
      <c r="C820" t="s">
        <v>5886</v>
      </c>
      <c r="D820">
        <v>30333126</v>
      </c>
      <c r="E820" s="1" t="s">
        <v>21</v>
      </c>
      <c r="F820" s="1" t="s">
        <v>21</v>
      </c>
      <c r="G820" s="1" t="s">
        <v>18510</v>
      </c>
      <c r="H820" s="1" t="s">
        <v>18506</v>
      </c>
      <c r="I820" s="1" t="s">
        <v>32</v>
      </c>
      <c r="J820" s="1" t="s">
        <v>21</v>
      </c>
      <c r="K820" s="1" t="s">
        <v>22</v>
      </c>
      <c r="L820" s="1" t="s">
        <v>18508</v>
      </c>
      <c r="M820" s="1" t="s">
        <v>28</v>
      </c>
      <c r="N820" s="1" t="s">
        <v>19</v>
      </c>
      <c r="O820" s="1" t="s">
        <v>24</v>
      </c>
    </row>
    <row r="821" spans="1:15" x14ac:dyDescent="0.2">
      <c r="A821" s="1" t="s">
        <v>7884</v>
      </c>
      <c r="B821" s="1" t="str">
        <f>"SRR2567165"</f>
        <v>SRR2567165</v>
      </c>
      <c r="C821" t="s">
        <v>5887</v>
      </c>
      <c r="D821">
        <v>30333126</v>
      </c>
      <c r="E821" s="1" t="s">
        <v>21</v>
      </c>
      <c r="F821" s="1" t="s">
        <v>18509</v>
      </c>
      <c r="G821" s="1" t="s">
        <v>18502</v>
      </c>
      <c r="H821" s="1" t="s">
        <v>18502</v>
      </c>
      <c r="I821" s="1" t="s">
        <v>54</v>
      </c>
      <c r="J821" s="1" t="s">
        <v>18509</v>
      </c>
      <c r="K821" s="1" t="s">
        <v>25</v>
      </c>
      <c r="L821" s="1" t="s">
        <v>40</v>
      </c>
      <c r="N821" s="1" t="s">
        <v>21</v>
      </c>
      <c r="O821" s="1" t="s">
        <v>18502</v>
      </c>
    </row>
    <row r="822" spans="1:15" x14ac:dyDescent="0.2">
      <c r="A822" s="1" t="s">
        <v>7885</v>
      </c>
      <c r="B822" s="1" t="str">
        <f>"SRR2567168"</f>
        <v>SRR2567168</v>
      </c>
      <c r="C822" t="s">
        <v>5888</v>
      </c>
      <c r="D822">
        <v>30333126</v>
      </c>
      <c r="E822" s="1" t="s">
        <v>21</v>
      </c>
      <c r="F822" s="1" t="s">
        <v>18509</v>
      </c>
      <c r="G822" s="1" t="s">
        <v>18502</v>
      </c>
      <c r="H822" s="1" t="s">
        <v>18506</v>
      </c>
      <c r="I822" s="1" t="s">
        <v>54</v>
      </c>
      <c r="J822" s="1" t="s">
        <v>18509</v>
      </c>
      <c r="K822" s="1" t="s">
        <v>25</v>
      </c>
      <c r="L822" s="1" t="s">
        <v>40</v>
      </c>
      <c r="N822" s="1" t="s">
        <v>21</v>
      </c>
      <c r="O822" s="1" t="s">
        <v>18502</v>
      </c>
    </row>
    <row r="823" spans="1:15" x14ac:dyDescent="0.2">
      <c r="A823" s="1" t="s">
        <v>7886</v>
      </c>
      <c r="B823" s="1" t="str">
        <f>"SRR2567171"</f>
        <v>SRR2567171</v>
      </c>
      <c r="C823" t="s">
        <v>5889</v>
      </c>
      <c r="D823">
        <v>30333126</v>
      </c>
      <c r="E823" s="1" t="s">
        <v>26</v>
      </c>
      <c r="F823" s="1" t="s">
        <v>26</v>
      </c>
      <c r="G823" s="1" t="s">
        <v>25</v>
      </c>
      <c r="H823" s="1" t="s">
        <v>18502</v>
      </c>
      <c r="I823" s="1" t="s">
        <v>18509</v>
      </c>
      <c r="J823" s="1" t="s">
        <v>18506</v>
      </c>
      <c r="K823" s="1" t="s">
        <v>18504</v>
      </c>
      <c r="L823" s="1" t="s">
        <v>40</v>
      </c>
      <c r="N823" s="1" t="s">
        <v>19</v>
      </c>
      <c r="O823" s="1" t="s">
        <v>18507</v>
      </c>
    </row>
    <row r="824" spans="1:15" x14ac:dyDescent="0.2">
      <c r="A824" s="1" t="s">
        <v>7887</v>
      </c>
      <c r="B824" s="1" t="str">
        <f>"SRR2567172"</f>
        <v>SRR2567172</v>
      </c>
      <c r="C824" t="s">
        <v>5890</v>
      </c>
      <c r="D824">
        <v>30333126</v>
      </c>
      <c r="E824" s="1" t="s">
        <v>21</v>
      </c>
      <c r="F824" s="1" t="s">
        <v>18502</v>
      </c>
      <c r="G824" s="1" t="s">
        <v>25</v>
      </c>
      <c r="H824" s="1" t="s">
        <v>18506</v>
      </c>
      <c r="I824" s="1" t="s">
        <v>18509</v>
      </c>
      <c r="J824" s="1" t="s">
        <v>18505</v>
      </c>
      <c r="K824" s="1" t="s">
        <v>22</v>
      </c>
      <c r="L824" s="1" t="s">
        <v>40</v>
      </c>
      <c r="M824" s="1" t="s">
        <v>28</v>
      </c>
      <c r="N824" s="1" t="s">
        <v>21</v>
      </c>
      <c r="O824" s="1" t="s">
        <v>18507</v>
      </c>
    </row>
    <row r="825" spans="1:15" x14ac:dyDescent="0.2">
      <c r="A825" s="1" t="s">
        <v>7888</v>
      </c>
      <c r="B825" s="1" t="str">
        <f>"SRR2567173"</f>
        <v>SRR2567173</v>
      </c>
      <c r="C825" t="s">
        <v>5891</v>
      </c>
      <c r="D825">
        <v>30333126</v>
      </c>
      <c r="E825" s="1" t="s">
        <v>26</v>
      </c>
      <c r="F825" s="1" t="s">
        <v>26</v>
      </c>
      <c r="G825" s="1" t="s">
        <v>25</v>
      </c>
      <c r="H825" s="1" t="s">
        <v>18502</v>
      </c>
      <c r="I825" s="1" t="s">
        <v>18509</v>
      </c>
      <c r="J825" s="1" t="s">
        <v>18506</v>
      </c>
      <c r="K825" s="1" t="s">
        <v>18504</v>
      </c>
      <c r="L825" s="1" t="s">
        <v>40</v>
      </c>
      <c r="N825" s="1" t="s">
        <v>21</v>
      </c>
      <c r="O825" s="1" t="s">
        <v>18507</v>
      </c>
    </row>
    <row r="826" spans="1:15" x14ac:dyDescent="0.2">
      <c r="A826" s="1" t="s">
        <v>7889</v>
      </c>
      <c r="B826" s="1" t="str">
        <f>"SRR2567174"</f>
        <v>SRR2567174</v>
      </c>
      <c r="C826" t="s">
        <v>5892</v>
      </c>
      <c r="D826">
        <v>30333126</v>
      </c>
      <c r="E826" s="1" t="s">
        <v>21</v>
      </c>
      <c r="F826" s="1" t="s">
        <v>21</v>
      </c>
      <c r="G826" s="1" t="s">
        <v>18508</v>
      </c>
      <c r="H826" s="1" t="s">
        <v>18502</v>
      </c>
      <c r="I826" s="1" t="s">
        <v>54</v>
      </c>
      <c r="J826" s="1" t="s">
        <v>21</v>
      </c>
      <c r="K826" s="1" t="s">
        <v>22</v>
      </c>
      <c r="L826" s="1" t="s">
        <v>28</v>
      </c>
      <c r="M826" s="1" t="s">
        <v>28</v>
      </c>
      <c r="N826" s="1" t="s">
        <v>21</v>
      </c>
      <c r="O826" s="1" t="s">
        <v>24</v>
      </c>
    </row>
    <row r="827" spans="1:15" x14ac:dyDescent="0.2">
      <c r="A827" s="1" t="s">
        <v>7890</v>
      </c>
      <c r="B827" s="1" t="str">
        <f>"SRR2567183"</f>
        <v>SRR2567183</v>
      </c>
      <c r="C827" t="s">
        <v>5893</v>
      </c>
      <c r="D827">
        <v>30333126</v>
      </c>
      <c r="E827" s="1" t="s">
        <v>26</v>
      </c>
      <c r="F827" s="1" t="s">
        <v>26</v>
      </c>
      <c r="G827" s="1" t="s">
        <v>25</v>
      </c>
      <c r="H827" s="1" t="s">
        <v>18506</v>
      </c>
      <c r="I827" s="1" t="s">
        <v>32</v>
      </c>
      <c r="J827" s="1" t="s">
        <v>18506</v>
      </c>
      <c r="K827" s="1" t="s">
        <v>18504</v>
      </c>
      <c r="L827" s="1" t="s">
        <v>40</v>
      </c>
      <c r="N827" s="1" t="s">
        <v>19</v>
      </c>
      <c r="O827" s="1" t="s">
        <v>18507</v>
      </c>
    </row>
    <row r="828" spans="1:15" x14ac:dyDescent="0.2">
      <c r="A828" s="1" t="s">
        <v>7891</v>
      </c>
      <c r="B828" s="1" t="str">
        <f>"SRR2567185"</f>
        <v>SRR2567185</v>
      </c>
      <c r="C828" t="s">
        <v>5894</v>
      </c>
      <c r="D828">
        <v>30333126</v>
      </c>
      <c r="E828" s="1" t="s">
        <v>26</v>
      </c>
      <c r="F828" s="1" t="s">
        <v>26</v>
      </c>
      <c r="G828" s="1" t="s">
        <v>25</v>
      </c>
      <c r="H828" s="1" t="s">
        <v>18502</v>
      </c>
      <c r="I828" s="1" t="s">
        <v>54</v>
      </c>
      <c r="J828" s="1" t="s">
        <v>18507</v>
      </c>
      <c r="K828" s="1" t="s">
        <v>22</v>
      </c>
      <c r="L828" s="1" t="s">
        <v>28</v>
      </c>
      <c r="M828" s="1" t="s">
        <v>28</v>
      </c>
      <c r="N828" s="1" t="s">
        <v>19</v>
      </c>
      <c r="O828" s="1" t="s">
        <v>18504</v>
      </c>
    </row>
    <row r="829" spans="1:15" x14ac:dyDescent="0.2">
      <c r="A829" s="1" t="s">
        <v>7892</v>
      </c>
      <c r="B829" s="1" t="str">
        <f>"SRR2567186"</f>
        <v>SRR2567186</v>
      </c>
      <c r="C829" t="s">
        <v>5895</v>
      </c>
      <c r="D829">
        <v>30333126</v>
      </c>
      <c r="E829" s="1" t="s">
        <v>26</v>
      </c>
      <c r="F829" s="1" t="s">
        <v>26</v>
      </c>
      <c r="G829" s="1" t="s">
        <v>25</v>
      </c>
      <c r="H829" s="1" t="s">
        <v>18506</v>
      </c>
      <c r="I829" s="1" t="s">
        <v>18509</v>
      </c>
      <c r="J829" s="1" t="s">
        <v>18506</v>
      </c>
      <c r="K829" s="1" t="s">
        <v>18507</v>
      </c>
      <c r="M829" s="1" t="s">
        <v>18510</v>
      </c>
      <c r="N829" s="1" t="s">
        <v>19</v>
      </c>
      <c r="O829" s="1" t="s">
        <v>18507</v>
      </c>
    </row>
    <row r="830" spans="1:15" x14ac:dyDescent="0.2">
      <c r="A830" s="1" t="s">
        <v>7893</v>
      </c>
      <c r="B830" s="1" t="str">
        <f>"SRR2567189"</f>
        <v>SRR2567189</v>
      </c>
      <c r="C830" t="s">
        <v>5896</v>
      </c>
      <c r="D830">
        <v>30333126</v>
      </c>
      <c r="E830" s="1" t="s">
        <v>26</v>
      </c>
      <c r="F830" s="1" t="s">
        <v>26</v>
      </c>
      <c r="G830" s="1" t="s">
        <v>25</v>
      </c>
      <c r="H830" s="1" t="s">
        <v>18506</v>
      </c>
      <c r="I830" s="1" t="s">
        <v>18509</v>
      </c>
      <c r="J830" s="1" t="s">
        <v>18505</v>
      </c>
      <c r="K830" s="1" t="s">
        <v>25</v>
      </c>
      <c r="L830" s="1" t="s">
        <v>40</v>
      </c>
      <c r="N830" s="1" t="s">
        <v>19</v>
      </c>
      <c r="O830" s="1" t="s">
        <v>18507</v>
      </c>
    </row>
    <row r="831" spans="1:15" x14ac:dyDescent="0.2">
      <c r="A831" s="1" t="s">
        <v>7894</v>
      </c>
      <c r="B831" s="1" t="str">
        <f>"SRR2567194"</f>
        <v>SRR2567194</v>
      </c>
      <c r="C831" t="s">
        <v>5897</v>
      </c>
      <c r="D831">
        <v>30333126</v>
      </c>
      <c r="E831" s="1" t="s">
        <v>21</v>
      </c>
      <c r="F831" s="1" t="s">
        <v>21</v>
      </c>
      <c r="G831" s="1" t="s">
        <v>18502</v>
      </c>
      <c r="H831" s="1" t="s">
        <v>18506</v>
      </c>
      <c r="I831" s="1" t="s">
        <v>54</v>
      </c>
      <c r="J831" s="1" t="s">
        <v>18509</v>
      </c>
      <c r="K831" s="1" t="s">
        <v>25</v>
      </c>
      <c r="L831" s="1" t="s">
        <v>28</v>
      </c>
      <c r="N831" s="1" t="s">
        <v>21</v>
      </c>
      <c r="O831" s="1" t="s">
        <v>18502</v>
      </c>
    </row>
    <row r="832" spans="1:15" x14ac:dyDescent="0.2">
      <c r="A832" s="1" t="s">
        <v>7895</v>
      </c>
      <c r="B832" s="1" t="str">
        <f>"SRR2567195"</f>
        <v>SRR2567195</v>
      </c>
      <c r="C832" t="s">
        <v>5898</v>
      </c>
      <c r="D832">
        <v>30333126</v>
      </c>
      <c r="E832" s="1" t="s">
        <v>26</v>
      </c>
      <c r="F832" s="1" t="s">
        <v>26</v>
      </c>
      <c r="G832" s="1" t="s">
        <v>25</v>
      </c>
      <c r="H832" s="1" t="s">
        <v>18502</v>
      </c>
      <c r="I832" s="1" t="s">
        <v>18509</v>
      </c>
      <c r="J832" s="1" t="s">
        <v>18506</v>
      </c>
      <c r="K832" s="1" t="s">
        <v>18504</v>
      </c>
      <c r="L832" s="1" t="s">
        <v>40</v>
      </c>
      <c r="N832" s="1" t="s">
        <v>19</v>
      </c>
      <c r="O832" s="1" t="s">
        <v>18507</v>
      </c>
    </row>
    <row r="833" spans="1:15" x14ac:dyDescent="0.2">
      <c r="A833" s="1" t="s">
        <v>7896</v>
      </c>
      <c r="B833" s="1" t="str">
        <f>"SRR2567196"</f>
        <v>SRR2567196</v>
      </c>
      <c r="C833" t="s">
        <v>5899</v>
      </c>
      <c r="D833">
        <v>30333126</v>
      </c>
      <c r="E833" s="1" t="s">
        <v>21</v>
      </c>
      <c r="F833" s="1" t="s">
        <v>21</v>
      </c>
      <c r="G833" s="1" t="s">
        <v>18510</v>
      </c>
      <c r="H833" s="1" t="s">
        <v>18502</v>
      </c>
      <c r="I833" s="1" t="s">
        <v>54</v>
      </c>
      <c r="J833" s="1" t="s">
        <v>18509</v>
      </c>
      <c r="K833" s="1" t="s">
        <v>25</v>
      </c>
      <c r="L833" s="1" t="s">
        <v>40</v>
      </c>
      <c r="N833" s="1" t="s">
        <v>21</v>
      </c>
      <c r="O833" s="1" t="s">
        <v>24</v>
      </c>
    </row>
    <row r="834" spans="1:15" x14ac:dyDescent="0.2">
      <c r="A834" s="1" t="s">
        <v>7897</v>
      </c>
      <c r="B834" s="1" t="str">
        <f>"SRR2567204"</f>
        <v>SRR2567204</v>
      </c>
      <c r="C834" t="s">
        <v>5900</v>
      </c>
      <c r="D834">
        <v>30333126</v>
      </c>
      <c r="E834" s="1" t="s">
        <v>18505</v>
      </c>
      <c r="F834" s="1" t="s">
        <v>18505</v>
      </c>
      <c r="G834" s="1" t="s">
        <v>25</v>
      </c>
      <c r="H834" s="1" t="s">
        <v>18502</v>
      </c>
      <c r="I834" s="1" t="s">
        <v>18509</v>
      </c>
      <c r="J834" s="1" t="s">
        <v>18502</v>
      </c>
      <c r="K834" s="1" t="s">
        <v>18504</v>
      </c>
      <c r="L834" s="1" t="s">
        <v>40</v>
      </c>
      <c r="N834" s="1" t="s">
        <v>19</v>
      </c>
      <c r="O834" s="1" t="s">
        <v>18505</v>
      </c>
    </row>
    <row r="835" spans="1:15" x14ac:dyDescent="0.2">
      <c r="A835" s="1" t="s">
        <v>7898</v>
      </c>
      <c r="B835" s="1" t="str">
        <f>"SRR2567212"</f>
        <v>SRR2567212</v>
      </c>
      <c r="C835" t="s">
        <v>5901</v>
      </c>
      <c r="D835">
        <v>30333126</v>
      </c>
      <c r="E835" s="1" t="s">
        <v>26</v>
      </c>
      <c r="F835" s="1" t="s">
        <v>26</v>
      </c>
      <c r="G835" s="1" t="s">
        <v>25</v>
      </c>
      <c r="H835" s="1" t="s">
        <v>18502</v>
      </c>
      <c r="I835" s="1" t="s">
        <v>18509</v>
      </c>
      <c r="J835" s="1" t="s">
        <v>18505</v>
      </c>
      <c r="K835" s="1" t="s">
        <v>18504</v>
      </c>
      <c r="L835" s="1" t="s">
        <v>28</v>
      </c>
      <c r="M835" s="1" t="s">
        <v>18508</v>
      </c>
      <c r="N835" s="1" t="s">
        <v>21</v>
      </c>
      <c r="O835" s="1" t="s">
        <v>18504</v>
      </c>
    </row>
    <row r="836" spans="1:15" x14ac:dyDescent="0.2">
      <c r="A836" s="1" t="s">
        <v>7899</v>
      </c>
      <c r="B836" s="1" t="str">
        <f>"SRR2568388"</f>
        <v>SRR2568388</v>
      </c>
      <c r="C836" t="s">
        <v>5902</v>
      </c>
      <c r="D836">
        <v>30333126</v>
      </c>
      <c r="E836" s="1" t="s">
        <v>26</v>
      </c>
      <c r="F836" s="1" t="s">
        <v>26</v>
      </c>
      <c r="G836" s="1" t="s">
        <v>25</v>
      </c>
      <c r="H836" s="1" t="s">
        <v>18502</v>
      </c>
      <c r="I836" s="1" t="s">
        <v>18511</v>
      </c>
      <c r="J836" s="1" t="s">
        <v>18505</v>
      </c>
      <c r="K836" s="1" t="s">
        <v>25</v>
      </c>
      <c r="N836" s="1" t="s">
        <v>19</v>
      </c>
      <c r="O836" s="1" t="s">
        <v>18504</v>
      </c>
    </row>
    <row r="837" spans="1:15" x14ac:dyDescent="0.2">
      <c r="A837" s="1" t="s">
        <v>7900</v>
      </c>
      <c r="B837" s="1" t="str">
        <f>"SRR2568389"</f>
        <v>SRR2568389</v>
      </c>
      <c r="C837" t="s">
        <v>5903</v>
      </c>
      <c r="D837">
        <v>30333126</v>
      </c>
      <c r="E837" s="1" t="s">
        <v>26</v>
      </c>
      <c r="F837" s="1" t="s">
        <v>26</v>
      </c>
      <c r="G837" s="1" t="s">
        <v>25</v>
      </c>
      <c r="H837" s="1" t="s">
        <v>18502</v>
      </c>
      <c r="I837" s="1" t="s">
        <v>18511</v>
      </c>
      <c r="J837" s="1" t="s">
        <v>18506</v>
      </c>
      <c r="K837" s="1" t="s">
        <v>25</v>
      </c>
      <c r="N837" s="1" t="s">
        <v>21</v>
      </c>
      <c r="O837" s="1" t="s">
        <v>18507</v>
      </c>
    </row>
    <row r="838" spans="1:15" x14ac:dyDescent="0.2">
      <c r="A838" s="1" t="s">
        <v>7901</v>
      </c>
      <c r="B838" s="1" t="str">
        <f>"SRR2568395"</f>
        <v>SRR2568395</v>
      </c>
      <c r="C838" t="s">
        <v>5904</v>
      </c>
      <c r="D838">
        <v>30333126</v>
      </c>
      <c r="E838" s="1" t="s">
        <v>26</v>
      </c>
      <c r="F838" s="1" t="s">
        <v>26</v>
      </c>
      <c r="G838" s="1" t="s">
        <v>25</v>
      </c>
      <c r="H838" s="1" t="s">
        <v>18502</v>
      </c>
      <c r="I838" s="1" t="s">
        <v>18509</v>
      </c>
      <c r="J838" s="1" t="s">
        <v>18505</v>
      </c>
      <c r="K838" s="1" t="s">
        <v>18504</v>
      </c>
      <c r="N838" s="1" t="s">
        <v>19</v>
      </c>
      <c r="O838" s="1" t="s">
        <v>18504</v>
      </c>
    </row>
    <row r="839" spans="1:15" x14ac:dyDescent="0.2">
      <c r="A839" s="1" t="s">
        <v>7902</v>
      </c>
      <c r="B839" s="1" t="str">
        <f>"SRR2568397"</f>
        <v>SRR2568397</v>
      </c>
      <c r="C839" t="s">
        <v>5905</v>
      </c>
      <c r="D839">
        <v>30333126</v>
      </c>
      <c r="E839" s="1" t="s">
        <v>21</v>
      </c>
      <c r="F839" s="1" t="s">
        <v>21</v>
      </c>
      <c r="G839" s="1" t="s">
        <v>18510</v>
      </c>
      <c r="H839" s="1" t="s">
        <v>18502</v>
      </c>
      <c r="I839" s="1" t="s">
        <v>54</v>
      </c>
      <c r="J839" s="1" t="s">
        <v>21</v>
      </c>
      <c r="K839" s="1" t="s">
        <v>25</v>
      </c>
      <c r="N839" s="1" t="s">
        <v>21</v>
      </c>
      <c r="O839" s="1" t="s">
        <v>24</v>
      </c>
    </row>
    <row r="840" spans="1:15" x14ac:dyDescent="0.2">
      <c r="A840" s="1" t="s">
        <v>7903</v>
      </c>
      <c r="B840" s="1" t="str">
        <f>"SRR2568398"</f>
        <v>SRR2568398</v>
      </c>
      <c r="C840" t="s">
        <v>5906</v>
      </c>
      <c r="D840">
        <v>30333126</v>
      </c>
      <c r="E840" s="1" t="s">
        <v>21</v>
      </c>
      <c r="F840" s="1" t="s">
        <v>18502</v>
      </c>
      <c r="G840" s="1" t="s">
        <v>25</v>
      </c>
      <c r="H840" s="1" t="s">
        <v>18506</v>
      </c>
      <c r="I840" s="1" t="s">
        <v>18509</v>
      </c>
      <c r="J840" s="1" t="s">
        <v>18505</v>
      </c>
      <c r="K840" s="1" t="s">
        <v>18504</v>
      </c>
      <c r="N840" s="1" t="s">
        <v>18509</v>
      </c>
      <c r="O840" s="1" t="s">
        <v>18507</v>
      </c>
    </row>
    <row r="841" spans="1:15" x14ac:dyDescent="0.2">
      <c r="A841" s="1" t="s">
        <v>7904</v>
      </c>
      <c r="B841" s="1" t="str">
        <f>"SRR2568399"</f>
        <v>SRR2568399</v>
      </c>
      <c r="C841" t="s">
        <v>5907</v>
      </c>
      <c r="D841">
        <v>30333126</v>
      </c>
      <c r="E841" s="1" t="s">
        <v>21</v>
      </c>
      <c r="F841" s="1" t="s">
        <v>18502</v>
      </c>
      <c r="G841" s="1" t="s">
        <v>25</v>
      </c>
      <c r="H841" s="1" t="s">
        <v>18502</v>
      </c>
      <c r="I841" s="1" t="s">
        <v>54</v>
      </c>
      <c r="J841" s="1" t="s">
        <v>18506</v>
      </c>
      <c r="K841" s="1" t="s">
        <v>18502</v>
      </c>
      <c r="N841" s="1" t="s">
        <v>21</v>
      </c>
      <c r="O841" s="1" t="s">
        <v>18507</v>
      </c>
    </row>
    <row r="842" spans="1:15" x14ac:dyDescent="0.2">
      <c r="A842" s="1" t="s">
        <v>7905</v>
      </c>
      <c r="B842" s="1" t="str">
        <f>"SRR2568402"</f>
        <v>SRR2568402</v>
      </c>
      <c r="C842" t="s">
        <v>5908</v>
      </c>
      <c r="D842">
        <v>30333126</v>
      </c>
      <c r="E842" s="1" t="s">
        <v>26</v>
      </c>
      <c r="F842" s="1" t="s">
        <v>26</v>
      </c>
      <c r="G842" s="1" t="s">
        <v>25</v>
      </c>
      <c r="H842" s="1" t="s">
        <v>18502</v>
      </c>
      <c r="I842" s="1" t="s">
        <v>18508</v>
      </c>
      <c r="J842" s="1" t="s">
        <v>18506</v>
      </c>
      <c r="K842" s="1" t="s">
        <v>18504</v>
      </c>
      <c r="N842" s="1" t="s">
        <v>18509</v>
      </c>
      <c r="O842" s="1" t="s">
        <v>18504</v>
      </c>
    </row>
    <row r="843" spans="1:15" x14ac:dyDescent="0.2">
      <c r="A843" s="1" t="s">
        <v>7906</v>
      </c>
      <c r="B843" s="1" t="str">
        <f>"SRR2583949"</f>
        <v>SRR2583949</v>
      </c>
      <c r="C843" t="s">
        <v>5909</v>
      </c>
      <c r="D843">
        <v>30333126</v>
      </c>
      <c r="E843" s="1" t="s">
        <v>26</v>
      </c>
      <c r="F843" s="1" t="s">
        <v>26</v>
      </c>
      <c r="G843" s="1" t="s">
        <v>25</v>
      </c>
      <c r="H843" s="1" t="s">
        <v>18502</v>
      </c>
      <c r="I843" s="1" t="s">
        <v>54</v>
      </c>
      <c r="J843" s="1" t="s">
        <v>18507</v>
      </c>
      <c r="K843" s="1" t="s">
        <v>22</v>
      </c>
      <c r="M843" s="1" t="s">
        <v>28</v>
      </c>
      <c r="N843" s="1" t="s">
        <v>21</v>
      </c>
      <c r="O843" s="1" t="s">
        <v>18507</v>
      </c>
    </row>
    <row r="844" spans="1:15" x14ac:dyDescent="0.2">
      <c r="A844" s="1" t="s">
        <v>7907</v>
      </c>
      <c r="B844" s="1" t="str">
        <f>"SRR2583951"</f>
        <v>SRR2583951</v>
      </c>
      <c r="C844" t="s">
        <v>5910</v>
      </c>
      <c r="D844">
        <v>30333126</v>
      </c>
      <c r="E844" s="1" t="s">
        <v>21</v>
      </c>
      <c r="F844" s="1" t="s">
        <v>21</v>
      </c>
      <c r="G844" s="1" t="s">
        <v>18510</v>
      </c>
      <c r="H844" s="1" t="s">
        <v>18502</v>
      </c>
      <c r="I844" s="1" t="s">
        <v>54</v>
      </c>
      <c r="J844" s="1" t="s">
        <v>21</v>
      </c>
      <c r="K844" s="1" t="s">
        <v>25</v>
      </c>
      <c r="M844" s="1" t="s">
        <v>18508</v>
      </c>
      <c r="N844" s="1" t="s">
        <v>21</v>
      </c>
      <c r="O844" s="1" t="s">
        <v>24</v>
      </c>
    </row>
    <row r="845" spans="1:15" x14ac:dyDescent="0.2">
      <c r="A845" s="1" t="s">
        <v>7908</v>
      </c>
      <c r="B845" s="1" t="str">
        <f>"SRR2583954"</f>
        <v>SRR2583954</v>
      </c>
      <c r="C845" t="s">
        <v>5911</v>
      </c>
      <c r="D845">
        <v>30333126</v>
      </c>
      <c r="E845" s="1" t="s">
        <v>26</v>
      </c>
      <c r="F845" s="1" t="s">
        <v>26</v>
      </c>
      <c r="G845" s="1" t="s">
        <v>25</v>
      </c>
      <c r="H845" s="1" t="s">
        <v>18502</v>
      </c>
      <c r="I845" s="1" t="s">
        <v>54</v>
      </c>
      <c r="J845" s="1" t="s">
        <v>18502</v>
      </c>
      <c r="K845" s="1" t="s">
        <v>22</v>
      </c>
      <c r="M845" s="1" t="s">
        <v>18508</v>
      </c>
      <c r="N845" s="1" t="s">
        <v>21</v>
      </c>
      <c r="O845" s="1" t="s">
        <v>18507</v>
      </c>
    </row>
    <row r="846" spans="1:15" x14ac:dyDescent="0.2">
      <c r="A846" s="1" t="s">
        <v>7909</v>
      </c>
      <c r="B846" s="1" t="str">
        <f>"SRR2583962"</f>
        <v>SRR2583962</v>
      </c>
      <c r="C846" t="s">
        <v>5912</v>
      </c>
      <c r="D846">
        <v>30333126</v>
      </c>
      <c r="E846" s="1" t="s">
        <v>26</v>
      </c>
      <c r="F846" s="1" t="s">
        <v>26</v>
      </c>
      <c r="G846" s="1" t="s">
        <v>25</v>
      </c>
      <c r="H846" s="1" t="s">
        <v>18502</v>
      </c>
      <c r="I846" s="1" t="s">
        <v>18508</v>
      </c>
      <c r="J846" s="1" t="s">
        <v>18505</v>
      </c>
      <c r="K846" s="1" t="s">
        <v>18510</v>
      </c>
      <c r="M846" s="1" t="s">
        <v>28</v>
      </c>
      <c r="N846" s="1" t="s">
        <v>21</v>
      </c>
      <c r="O846" s="1" t="s">
        <v>18507</v>
      </c>
    </row>
    <row r="847" spans="1:15" x14ac:dyDescent="0.2">
      <c r="A847" s="1" t="s">
        <v>7910</v>
      </c>
      <c r="B847" s="1" t="str">
        <f>"SRR2584388"</f>
        <v>SRR2584388</v>
      </c>
      <c r="C847" t="s">
        <v>5913</v>
      </c>
      <c r="D847">
        <v>30333126</v>
      </c>
      <c r="E847" s="1" t="s">
        <v>26</v>
      </c>
      <c r="F847" s="1" t="s">
        <v>26</v>
      </c>
      <c r="G847" s="1" t="s">
        <v>25</v>
      </c>
      <c r="H847" s="1" t="s">
        <v>18502</v>
      </c>
      <c r="I847" s="1" t="s">
        <v>54</v>
      </c>
      <c r="J847" s="1" t="s">
        <v>18506</v>
      </c>
      <c r="K847" s="1" t="s">
        <v>22</v>
      </c>
      <c r="M847" s="1" t="s">
        <v>28</v>
      </c>
      <c r="N847" s="1" t="s">
        <v>18510</v>
      </c>
      <c r="O847" s="1" t="s">
        <v>18507</v>
      </c>
    </row>
    <row r="848" spans="1:15" x14ac:dyDescent="0.2">
      <c r="A848" s="1" t="s">
        <v>7911</v>
      </c>
      <c r="B848" s="1" t="str">
        <f>"SRR2584397"</f>
        <v>SRR2584397</v>
      </c>
      <c r="C848" t="s">
        <v>5914</v>
      </c>
      <c r="D848">
        <v>30333126</v>
      </c>
      <c r="E848" s="1" t="s">
        <v>26</v>
      </c>
      <c r="F848" s="1" t="s">
        <v>26</v>
      </c>
      <c r="G848" s="1" t="s">
        <v>25</v>
      </c>
      <c r="H848" s="1" t="s">
        <v>18502</v>
      </c>
      <c r="I848" s="1" t="s">
        <v>18508</v>
      </c>
      <c r="J848" s="1" t="s">
        <v>18505</v>
      </c>
      <c r="K848" s="1" t="s">
        <v>18504</v>
      </c>
      <c r="N848" s="1" t="s">
        <v>19</v>
      </c>
      <c r="O848" s="1" t="s">
        <v>18507</v>
      </c>
    </row>
    <row r="849" spans="1:15" x14ac:dyDescent="0.2">
      <c r="A849" s="1" t="s">
        <v>7912</v>
      </c>
      <c r="B849" s="1" t="str">
        <f>"SRR2584401"</f>
        <v>SRR2584401</v>
      </c>
      <c r="C849" t="s">
        <v>5915</v>
      </c>
      <c r="D849">
        <v>30333126</v>
      </c>
      <c r="E849" s="1" t="s">
        <v>18505</v>
      </c>
      <c r="F849" s="1" t="s">
        <v>18505</v>
      </c>
      <c r="G849" s="1" t="s">
        <v>25</v>
      </c>
      <c r="H849" s="1" t="s">
        <v>18510</v>
      </c>
      <c r="I849" s="1" t="s">
        <v>18509</v>
      </c>
      <c r="J849" s="1" t="s">
        <v>18502</v>
      </c>
      <c r="K849" s="1" t="s">
        <v>18504</v>
      </c>
      <c r="N849" s="1" t="s">
        <v>19</v>
      </c>
      <c r="O849" s="1" t="s">
        <v>18505</v>
      </c>
    </row>
    <row r="850" spans="1:15" x14ac:dyDescent="0.2">
      <c r="A850" s="1" t="s">
        <v>7913</v>
      </c>
      <c r="B850" s="1" t="str">
        <f>"SRR2599653"</f>
        <v>SRR2599653</v>
      </c>
      <c r="C850" t="s">
        <v>5916</v>
      </c>
      <c r="D850">
        <v>30333126</v>
      </c>
      <c r="E850" s="1" t="s">
        <v>21</v>
      </c>
      <c r="F850" s="1" t="s">
        <v>18502</v>
      </c>
      <c r="G850" s="1" t="s">
        <v>25</v>
      </c>
      <c r="H850" s="1" t="s">
        <v>18506</v>
      </c>
      <c r="I850" s="1" t="s">
        <v>54</v>
      </c>
      <c r="J850" s="1" t="s">
        <v>18505</v>
      </c>
      <c r="K850" s="1" t="s">
        <v>22</v>
      </c>
      <c r="N850" s="1" t="s">
        <v>19</v>
      </c>
      <c r="O850" s="1" t="s">
        <v>18507</v>
      </c>
    </row>
    <row r="851" spans="1:15" x14ac:dyDescent="0.2">
      <c r="A851" s="1" t="s">
        <v>7914</v>
      </c>
      <c r="B851" s="1" t="str">
        <f>"SRR2599657"</f>
        <v>SRR2599657</v>
      </c>
      <c r="C851" t="s">
        <v>5917</v>
      </c>
      <c r="D851">
        <v>30333126</v>
      </c>
      <c r="E851" s="1" t="s">
        <v>26</v>
      </c>
      <c r="F851" s="1" t="s">
        <v>26</v>
      </c>
      <c r="G851" s="1" t="s">
        <v>25</v>
      </c>
      <c r="H851" s="1" t="s">
        <v>18502</v>
      </c>
      <c r="I851" s="1" t="s">
        <v>18508</v>
      </c>
      <c r="J851" s="1" t="s">
        <v>18505</v>
      </c>
      <c r="K851" s="1" t="s">
        <v>18504</v>
      </c>
      <c r="N851" s="1" t="s">
        <v>19</v>
      </c>
      <c r="O851" s="1" t="s">
        <v>18507</v>
      </c>
    </row>
    <row r="852" spans="1:15" x14ac:dyDescent="0.2">
      <c r="A852" s="1" t="s">
        <v>7915</v>
      </c>
      <c r="B852" s="1" t="str">
        <f>"SRR2637856"</f>
        <v>SRR2637856</v>
      </c>
      <c r="C852" t="s">
        <v>5918</v>
      </c>
      <c r="D852">
        <v>30333126</v>
      </c>
      <c r="E852" s="1" t="s">
        <v>26</v>
      </c>
      <c r="F852" s="1" t="s">
        <v>26</v>
      </c>
      <c r="G852" s="1" t="s">
        <v>25</v>
      </c>
      <c r="H852" s="1" t="s">
        <v>21</v>
      </c>
      <c r="I852" s="1" t="s">
        <v>54</v>
      </c>
      <c r="J852" s="1" t="s">
        <v>18506</v>
      </c>
      <c r="K852" s="1" t="s">
        <v>18504</v>
      </c>
      <c r="M852" s="1" t="s">
        <v>18509</v>
      </c>
      <c r="N852" s="1" t="s">
        <v>19</v>
      </c>
      <c r="O852" s="1" t="s">
        <v>18507</v>
      </c>
    </row>
    <row r="853" spans="1:15" x14ac:dyDescent="0.2">
      <c r="A853" s="1" t="s">
        <v>7916</v>
      </c>
      <c r="B853" s="1" t="str">
        <f>"SRR2637879"</f>
        <v>SRR2637879</v>
      </c>
      <c r="C853" t="s">
        <v>5919</v>
      </c>
      <c r="D853">
        <v>30333126</v>
      </c>
      <c r="E853" s="1" t="s">
        <v>26</v>
      </c>
      <c r="F853" s="1" t="s">
        <v>26</v>
      </c>
      <c r="G853" s="1" t="s">
        <v>25</v>
      </c>
      <c r="H853" s="1" t="s">
        <v>18506</v>
      </c>
      <c r="I853" s="1" t="s">
        <v>18508</v>
      </c>
      <c r="J853" s="1" t="s">
        <v>18505</v>
      </c>
      <c r="K853" s="1" t="s">
        <v>18504</v>
      </c>
      <c r="M853" s="1" t="s">
        <v>18502</v>
      </c>
      <c r="N853" s="1" t="s">
        <v>19</v>
      </c>
      <c r="O853" s="1" t="s">
        <v>18504</v>
      </c>
    </row>
    <row r="854" spans="1:15" x14ac:dyDescent="0.2">
      <c r="A854" s="1" t="s">
        <v>7917</v>
      </c>
      <c r="B854" s="1" t="str">
        <f>"SRR2637903"</f>
        <v>SRR2637903</v>
      </c>
      <c r="C854" t="s">
        <v>5920</v>
      </c>
      <c r="D854">
        <v>30333126</v>
      </c>
      <c r="E854" s="1" t="s">
        <v>26</v>
      </c>
      <c r="F854" s="1" t="s">
        <v>26</v>
      </c>
      <c r="G854" s="1" t="s">
        <v>25</v>
      </c>
      <c r="H854" s="1" t="s">
        <v>18506</v>
      </c>
      <c r="I854" s="1" t="s">
        <v>32</v>
      </c>
      <c r="J854" s="1" t="s">
        <v>18505</v>
      </c>
      <c r="K854" s="1" t="s">
        <v>18504</v>
      </c>
      <c r="M854" s="1" t="s">
        <v>18502</v>
      </c>
      <c r="N854" s="1" t="s">
        <v>21</v>
      </c>
      <c r="O854" s="1" t="s">
        <v>18507</v>
      </c>
    </row>
    <row r="855" spans="1:15" x14ac:dyDescent="0.2">
      <c r="A855" s="1" t="s">
        <v>7918</v>
      </c>
      <c r="B855" s="1" t="str">
        <f>"SRR2638014"</f>
        <v>SRR2638014</v>
      </c>
      <c r="C855" t="s">
        <v>5921</v>
      </c>
      <c r="D855">
        <v>30333126</v>
      </c>
      <c r="E855" s="1" t="s">
        <v>26</v>
      </c>
      <c r="F855" s="1" t="s">
        <v>26</v>
      </c>
      <c r="G855" s="1" t="s">
        <v>25</v>
      </c>
      <c r="H855" s="1" t="s">
        <v>18502</v>
      </c>
      <c r="I855" s="1" t="s">
        <v>54</v>
      </c>
      <c r="J855" s="1" t="s">
        <v>18505</v>
      </c>
      <c r="K855" s="1" t="s">
        <v>18504</v>
      </c>
      <c r="M855" s="1" t="s">
        <v>18508</v>
      </c>
      <c r="N855" s="1" t="s">
        <v>21</v>
      </c>
      <c r="O855" s="1" t="s">
        <v>18507</v>
      </c>
    </row>
    <row r="856" spans="1:15" x14ac:dyDescent="0.2">
      <c r="A856" s="1" t="s">
        <v>7919</v>
      </c>
      <c r="B856" s="1" t="str">
        <f>"SRR2638017"</f>
        <v>SRR2638017</v>
      </c>
      <c r="C856" t="s">
        <v>5922</v>
      </c>
      <c r="D856">
        <v>30333126</v>
      </c>
      <c r="E856" s="1" t="s">
        <v>26</v>
      </c>
      <c r="F856" s="1" t="s">
        <v>26</v>
      </c>
      <c r="G856" s="1" t="s">
        <v>25</v>
      </c>
      <c r="H856" s="1" t="s">
        <v>18506</v>
      </c>
      <c r="I856" s="1" t="s">
        <v>18509</v>
      </c>
      <c r="J856" s="1" t="s">
        <v>18505</v>
      </c>
      <c r="K856" s="1" t="s">
        <v>18504</v>
      </c>
      <c r="M856" s="1" t="s">
        <v>18502</v>
      </c>
      <c r="N856" s="1" t="s">
        <v>19</v>
      </c>
      <c r="O856" s="1" t="s">
        <v>18504</v>
      </c>
    </row>
    <row r="857" spans="1:15" x14ac:dyDescent="0.2">
      <c r="A857" s="1" t="s">
        <v>7920</v>
      </c>
      <c r="B857" s="1" t="str">
        <f>"SRR2638018"</f>
        <v>SRR2638018</v>
      </c>
      <c r="C857" t="s">
        <v>5923</v>
      </c>
      <c r="D857">
        <v>30333126</v>
      </c>
      <c r="E857" s="1" t="s">
        <v>26</v>
      </c>
      <c r="F857" s="1" t="s">
        <v>26</v>
      </c>
      <c r="G857" s="1" t="s">
        <v>25</v>
      </c>
      <c r="H857" s="1" t="s">
        <v>18502</v>
      </c>
      <c r="I857" s="1" t="s">
        <v>32</v>
      </c>
      <c r="J857" s="1" t="s">
        <v>18505</v>
      </c>
      <c r="K857" s="1" t="s">
        <v>18504</v>
      </c>
      <c r="M857" s="1" t="s">
        <v>18502</v>
      </c>
      <c r="N857" s="1" t="s">
        <v>21</v>
      </c>
      <c r="O857" s="1" t="s">
        <v>18504</v>
      </c>
    </row>
    <row r="858" spans="1:15" x14ac:dyDescent="0.2">
      <c r="A858" s="1" t="s">
        <v>7921</v>
      </c>
      <c r="B858" s="1" t="str">
        <f>"SRR2638019"</f>
        <v>SRR2638019</v>
      </c>
      <c r="C858" t="s">
        <v>5924</v>
      </c>
      <c r="D858">
        <v>30333126</v>
      </c>
      <c r="E858" s="1" t="s">
        <v>21</v>
      </c>
      <c r="F858" s="1" t="s">
        <v>21</v>
      </c>
      <c r="G858" s="1" t="s">
        <v>18502</v>
      </c>
      <c r="H858" s="1" t="s">
        <v>18502</v>
      </c>
      <c r="I858" s="1" t="s">
        <v>54</v>
      </c>
      <c r="J858" s="1" t="s">
        <v>18510</v>
      </c>
      <c r="K858" s="1" t="s">
        <v>18504</v>
      </c>
      <c r="M858" s="1" t="s">
        <v>18502</v>
      </c>
      <c r="N858" s="1" t="s">
        <v>21</v>
      </c>
      <c r="O858" s="1" t="s">
        <v>18502</v>
      </c>
    </row>
    <row r="859" spans="1:15" x14ac:dyDescent="0.2">
      <c r="A859" s="1" t="s">
        <v>7922</v>
      </c>
      <c r="B859" s="1" t="str">
        <f>"SRR2638070"</f>
        <v>SRR2638070</v>
      </c>
      <c r="C859" t="s">
        <v>5925</v>
      </c>
      <c r="D859">
        <v>30333126</v>
      </c>
      <c r="E859" s="1" t="s">
        <v>26</v>
      </c>
      <c r="F859" s="1" t="s">
        <v>26</v>
      </c>
      <c r="G859" s="1" t="s">
        <v>25</v>
      </c>
      <c r="H859" s="1" t="s">
        <v>18502</v>
      </c>
      <c r="I859" s="1" t="s">
        <v>18509</v>
      </c>
      <c r="J859" s="1" t="s">
        <v>18505</v>
      </c>
      <c r="K859" s="1" t="s">
        <v>18504</v>
      </c>
      <c r="M859" s="1" t="s">
        <v>18510</v>
      </c>
      <c r="N859" s="1" t="s">
        <v>19</v>
      </c>
      <c r="O859" s="1" t="s">
        <v>18504</v>
      </c>
    </row>
    <row r="860" spans="1:15" x14ac:dyDescent="0.2">
      <c r="A860" s="1" t="s">
        <v>7923</v>
      </c>
      <c r="B860" s="1" t="str">
        <f>"SRR2648198"</f>
        <v>SRR2648198</v>
      </c>
      <c r="C860" t="s">
        <v>5926</v>
      </c>
      <c r="D860">
        <v>30333126</v>
      </c>
      <c r="E860" s="1" t="s">
        <v>26</v>
      </c>
      <c r="F860" s="1" t="s">
        <v>26</v>
      </c>
      <c r="G860" s="1" t="s">
        <v>25</v>
      </c>
      <c r="H860" s="1" t="s">
        <v>18502</v>
      </c>
      <c r="I860" s="1" t="s">
        <v>18508</v>
      </c>
      <c r="J860" s="1" t="s">
        <v>18505</v>
      </c>
      <c r="K860" s="1" t="s">
        <v>18504</v>
      </c>
      <c r="N860" s="1" t="s">
        <v>21</v>
      </c>
      <c r="O860" s="1" t="s">
        <v>18504</v>
      </c>
    </row>
    <row r="861" spans="1:15" x14ac:dyDescent="0.2">
      <c r="A861" s="1" t="s">
        <v>7924</v>
      </c>
      <c r="B861" s="1" t="str">
        <f>"SRR2648740"</f>
        <v>SRR2648740</v>
      </c>
      <c r="C861" t="s">
        <v>5927</v>
      </c>
      <c r="D861">
        <v>30333126</v>
      </c>
      <c r="E861" s="1" t="s">
        <v>26</v>
      </c>
      <c r="F861" s="1" t="s">
        <v>26</v>
      </c>
      <c r="G861" s="1" t="s">
        <v>25</v>
      </c>
      <c r="H861" s="1" t="s">
        <v>18506</v>
      </c>
      <c r="I861" s="1" t="s">
        <v>18509</v>
      </c>
      <c r="J861" s="1" t="s">
        <v>18505</v>
      </c>
      <c r="K861" s="1" t="s">
        <v>18507</v>
      </c>
      <c r="M861" s="1" t="s">
        <v>18510</v>
      </c>
      <c r="N861" s="1" t="s">
        <v>19</v>
      </c>
      <c r="O861" s="1" t="s">
        <v>18507</v>
      </c>
    </row>
    <row r="862" spans="1:15" x14ac:dyDescent="0.2">
      <c r="A862" s="1" t="s">
        <v>18494</v>
      </c>
      <c r="B862" s="4" t="s">
        <v>18491</v>
      </c>
      <c r="C862" s="5"/>
      <c r="D862">
        <v>30333126</v>
      </c>
      <c r="E862" s="1" t="s">
        <v>26</v>
      </c>
      <c r="F862" s="1" t="s">
        <v>26</v>
      </c>
      <c r="G862" s="1" t="s">
        <v>25</v>
      </c>
      <c r="H862" s="1" t="s">
        <v>18506</v>
      </c>
      <c r="I862" s="1" t="s">
        <v>18509</v>
      </c>
      <c r="J862" s="1" t="s">
        <v>18506</v>
      </c>
      <c r="K862" s="1" t="s">
        <v>18504</v>
      </c>
      <c r="M862" s="1" t="s">
        <v>18508</v>
      </c>
      <c r="N862" s="1" t="s">
        <v>19</v>
      </c>
      <c r="O862" s="1" t="s">
        <v>18504</v>
      </c>
    </row>
    <row r="863" spans="1:15" x14ac:dyDescent="0.2">
      <c r="A863" s="1" t="s">
        <v>7925</v>
      </c>
      <c r="B863" s="1" t="str">
        <f>"SRR2648750"</f>
        <v>SRR2648750</v>
      </c>
      <c r="C863" t="s">
        <v>5928</v>
      </c>
      <c r="D863">
        <v>30333126</v>
      </c>
      <c r="E863" s="1" t="s">
        <v>21</v>
      </c>
      <c r="F863" s="1" t="s">
        <v>21</v>
      </c>
      <c r="G863" s="1" t="s">
        <v>18510</v>
      </c>
      <c r="H863" s="1" t="s">
        <v>41</v>
      </c>
      <c r="I863" s="1" t="s">
        <v>18509</v>
      </c>
      <c r="J863" s="1" t="s">
        <v>18509</v>
      </c>
      <c r="K863" s="1" t="s">
        <v>18504</v>
      </c>
      <c r="M863" s="1" t="s">
        <v>18502</v>
      </c>
      <c r="N863" s="1" t="s">
        <v>19</v>
      </c>
      <c r="O863" s="1" t="s">
        <v>24</v>
      </c>
    </row>
    <row r="864" spans="1:15" x14ac:dyDescent="0.2">
      <c r="A864" s="1" t="s">
        <v>7926</v>
      </c>
      <c r="B864" s="1" t="str">
        <f>"SRR2648751"</f>
        <v>SRR2648751</v>
      </c>
      <c r="C864" t="s">
        <v>5929</v>
      </c>
      <c r="D864">
        <v>30333126</v>
      </c>
      <c r="E864" s="1" t="s">
        <v>21</v>
      </c>
      <c r="F864" s="1" t="s">
        <v>21</v>
      </c>
      <c r="G864" s="1" t="s">
        <v>18509</v>
      </c>
      <c r="H864" s="1" t="s">
        <v>21</v>
      </c>
      <c r="I864" s="1" t="s">
        <v>54</v>
      </c>
      <c r="J864" s="1" t="s">
        <v>21</v>
      </c>
      <c r="K864" s="1" t="s">
        <v>18507</v>
      </c>
      <c r="M864" s="1" t="s">
        <v>28</v>
      </c>
      <c r="N864" s="1" t="s">
        <v>21</v>
      </c>
      <c r="O864" s="1" t="s">
        <v>24</v>
      </c>
    </row>
    <row r="865" spans="1:15" x14ac:dyDescent="0.2">
      <c r="A865" s="1" t="s">
        <v>7927</v>
      </c>
      <c r="B865" s="1" t="str">
        <f>"SRR2648752"</f>
        <v>SRR2648752</v>
      </c>
      <c r="C865" t="s">
        <v>5930</v>
      </c>
      <c r="D865">
        <v>30333126</v>
      </c>
      <c r="E865" s="1" t="s">
        <v>21</v>
      </c>
      <c r="F865" s="1" t="s">
        <v>18502</v>
      </c>
      <c r="G865" s="1" t="s">
        <v>25</v>
      </c>
      <c r="H865" s="1" t="s">
        <v>18502</v>
      </c>
      <c r="I865" s="1" t="s">
        <v>54</v>
      </c>
      <c r="J865" s="1" t="s">
        <v>18505</v>
      </c>
      <c r="K865" s="1" t="s">
        <v>18504</v>
      </c>
      <c r="M865" s="1" t="s">
        <v>28</v>
      </c>
      <c r="N865" s="1" t="s">
        <v>21</v>
      </c>
      <c r="O865" s="1" t="s">
        <v>18507</v>
      </c>
    </row>
    <row r="866" spans="1:15" x14ac:dyDescent="0.2">
      <c r="A866" s="1" t="s">
        <v>7928</v>
      </c>
      <c r="B866" s="1" t="str">
        <f>"SRR2648753"</f>
        <v>SRR2648753</v>
      </c>
      <c r="C866" t="s">
        <v>5931</v>
      </c>
      <c r="D866">
        <v>30333126</v>
      </c>
      <c r="E866" s="1" t="s">
        <v>26</v>
      </c>
      <c r="F866" s="1" t="s">
        <v>26</v>
      </c>
      <c r="G866" s="1" t="s">
        <v>25</v>
      </c>
      <c r="H866" s="1" t="s">
        <v>18506</v>
      </c>
      <c r="I866" s="1" t="s">
        <v>18509</v>
      </c>
      <c r="J866" s="1" t="s">
        <v>18507</v>
      </c>
      <c r="K866" s="1" t="s">
        <v>18504</v>
      </c>
      <c r="M866" s="1" t="s">
        <v>18502</v>
      </c>
      <c r="N866" s="1" t="s">
        <v>19</v>
      </c>
      <c r="O866" s="1" t="s">
        <v>18504</v>
      </c>
    </row>
    <row r="867" spans="1:15" x14ac:dyDescent="0.2">
      <c r="A867" s="1" t="s">
        <v>7929</v>
      </c>
      <c r="B867" s="1" t="str">
        <f>"SRR2648754"</f>
        <v>SRR2648754</v>
      </c>
      <c r="C867" t="s">
        <v>5932</v>
      </c>
      <c r="D867">
        <v>30333126</v>
      </c>
      <c r="E867" s="1" t="s">
        <v>26</v>
      </c>
      <c r="F867" s="1" t="s">
        <v>26</v>
      </c>
      <c r="G867" s="1" t="s">
        <v>25</v>
      </c>
      <c r="H867" s="1" t="s">
        <v>18502</v>
      </c>
      <c r="I867" s="1" t="s">
        <v>18508</v>
      </c>
      <c r="J867" s="1" t="s">
        <v>18505</v>
      </c>
      <c r="K867" s="1" t="s">
        <v>18504</v>
      </c>
      <c r="M867" s="1" t="s">
        <v>18510</v>
      </c>
      <c r="N867" s="1" t="s">
        <v>19</v>
      </c>
      <c r="O867" s="1" t="s">
        <v>18504</v>
      </c>
    </row>
    <row r="868" spans="1:15" x14ac:dyDescent="0.2">
      <c r="A868" s="1" t="s">
        <v>7930</v>
      </c>
      <c r="B868" s="1" t="str">
        <f>"SRR2648755"</f>
        <v>SRR2648755</v>
      </c>
      <c r="C868" t="s">
        <v>5933</v>
      </c>
      <c r="D868">
        <v>30333126</v>
      </c>
      <c r="E868" s="1" t="s">
        <v>26</v>
      </c>
      <c r="F868" s="1" t="s">
        <v>26</v>
      </c>
      <c r="G868" s="1" t="s">
        <v>25</v>
      </c>
      <c r="H868" s="1" t="s">
        <v>18506</v>
      </c>
      <c r="I868" s="1" t="s">
        <v>18509</v>
      </c>
      <c r="J868" s="1" t="s">
        <v>18505</v>
      </c>
      <c r="K868" s="1" t="s">
        <v>18504</v>
      </c>
      <c r="M868" s="1" t="s">
        <v>18502</v>
      </c>
      <c r="N868" s="1" t="s">
        <v>19</v>
      </c>
      <c r="O868" s="1" t="s">
        <v>18504</v>
      </c>
    </row>
    <row r="869" spans="1:15" x14ac:dyDescent="0.2">
      <c r="A869" s="1" t="s">
        <v>7931</v>
      </c>
      <c r="B869" s="1" t="str">
        <f>"SRR2648757"</f>
        <v>SRR2648757</v>
      </c>
      <c r="C869" t="s">
        <v>5934</v>
      </c>
      <c r="D869">
        <v>30333126</v>
      </c>
      <c r="E869" s="1" t="s">
        <v>26</v>
      </c>
      <c r="F869" s="1" t="s">
        <v>26</v>
      </c>
      <c r="G869" s="1" t="s">
        <v>25</v>
      </c>
      <c r="H869" s="1" t="s">
        <v>18502</v>
      </c>
      <c r="I869" s="1" t="s">
        <v>18508</v>
      </c>
      <c r="J869" s="1" t="s">
        <v>18505</v>
      </c>
      <c r="K869" s="1" t="s">
        <v>18507</v>
      </c>
      <c r="M869" s="1" t="s">
        <v>18510</v>
      </c>
      <c r="N869" s="1" t="s">
        <v>19</v>
      </c>
      <c r="O869" s="1" t="s">
        <v>18504</v>
      </c>
    </row>
    <row r="870" spans="1:15" x14ac:dyDescent="0.2">
      <c r="A870" s="1" t="s">
        <v>7932</v>
      </c>
      <c r="B870" s="1" t="str">
        <f>"SRR2649002"</f>
        <v>SRR2649002</v>
      </c>
      <c r="C870" t="s">
        <v>5935</v>
      </c>
      <c r="D870">
        <v>30333126</v>
      </c>
      <c r="E870" s="1" t="s">
        <v>26</v>
      </c>
      <c r="F870" s="1" t="s">
        <v>26</v>
      </c>
      <c r="G870" s="1" t="s">
        <v>25</v>
      </c>
      <c r="H870" s="1" t="s">
        <v>18506</v>
      </c>
      <c r="I870" s="1" t="s">
        <v>32</v>
      </c>
      <c r="J870" s="1" t="s">
        <v>18506</v>
      </c>
      <c r="K870" s="1" t="s">
        <v>18504</v>
      </c>
      <c r="M870" s="1" t="s">
        <v>18502</v>
      </c>
      <c r="N870" s="1" t="s">
        <v>19</v>
      </c>
      <c r="O870" s="1" t="s">
        <v>18507</v>
      </c>
    </row>
    <row r="871" spans="1:15" x14ac:dyDescent="0.2">
      <c r="A871" s="1" t="s">
        <v>7933</v>
      </c>
      <c r="B871" s="1" t="str">
        <f>"SRR2669160"</f>
        <v>SRR2669160</v>
      </c>
      <c r="C871" t="s">
        <v>5936</v>
      </c>
      <c r="D871">
        <v>30333126</v>
      </c>
      <c r="E871" s="1" t="s">
        <v>21</v>
      </c>
      <c r="F871" s="1" t="s">
        <v>18510</v>
      </c>
      <c r="G871" s="1" t="s">
        <v>25</v>
      </c>
      <c r="H871" s="1" t="s">
        <v>18506</v>
      </c>
      <c r="I871" s="1" t="s">
        <v>54</v>
      </c>
      <c r="J871" s="1" t="s">
        <v>18506</v>
      </c>
      <c r="K871" s="1" t="s">
        <v>18504</v>
      </c>
      <c r="N871" s="1" t="s">
        <v>21</v>
      </c>
      <c r="O871" s="1" t="s">
        <v>18507</v>
      </c>
    </row>
    <row r="872" spans="1:15" x14ac:dyDescent="0.2">
      <c r="A872" s="1" t="s">
        <v>7934</v>
      </c>
      <c r="B872" s="1" t="str">
        <f>"SRR2669162"</f>
        <v>SRR2669162</v>
      </c>
      <c r="C872" t="s">
        <v>5937</v>
      </c>
      <c r="D872">
        <v>30333126</v>
      </c>
      <c r="E872" s="1" t="s">
        <v>26</v>
      </c>
      <c r="F872" s="1" t="s">
        <v>26</v>
      </c>
      <c r="G872" s="1" t="s">
        <v>25</v>
      </c>
      <c r="H872" s="1" t="s">
        <v>18506</v>
      </c>
      <c r="I872" s="1" t="s">
        <v>54</v>
      </c>
      <c r="J872" s="1" t="s">
        <v>18505</v>
      </c>
      <c r="K872" s="1" t="s">
        <v>25</v>
      </c>
      <c r="N872" s="1" t="s">
        <v>21</v>
      </c>
      <c r="O872" s="1" t="s">
        <v>18507</v>
      </c>
    </row>
    <row r="873" spans="1:15" x14ac:dyDescent="0.2">
      <c r="A873" s="1" t="s">
        <v>7935</v>
      </c>
      <c r="B873" s="1" t="str">
        <f>"SRR2670660"</f>
        <v>SRR2670660</v>
      </c>
      <c r="C873" t="s">
        <v>5938</v>
      </c>
      <c r="D873">
        <v>30333126</v>
      </c>
      <c r="E873" s="1" t="s">
        <v>26</v>
      </c>
      <c r="F873" s="1" t="s">
        <v>26</v>
      </c>
      <c r="G873" s="1" t="s">
        <v>25</v>
      </c>
      <c r="H873" s="1" t="s">
        <v>18506</v>
      </c>
      <c r="I873" s="1" t="s">
        <v>18508</v>
      </c>
      <c r="J873" s="1" t="s">
        <v>18505</v>
      </c>
      <c r="K873" s="1" t="s">
        <v>18507</v>
      </c>
      <c r="M873" s="1" t="s">
        <v>18508</v>
      </c>
      <c r="N873" s="1" t="s">
        <v>21</v>
      </c>
      <c r="O873" s="1" t="s">
        <v>18507</v>
      </c>
    </row>
    <row r="874" spans="1:15" x14ac:dyDescent="0.2">
      <c r="A874" s="1" t="s">
        <v>7936</v>
      </c>
      <c r="B874" s="1" t="str">
        <f>"SRR2670692"</f>
        <v>SRR2670692</v>
      </c>
      <c r="C874" t="s">
        <v>5939</v>
      </c>
      <c r="D874">
        <v>30333126</v>
      </c>
      <c r="E874" s="1" t="s">
        <v>26</v>
      </c>
      <c r="F874" s="1" t="s">
        <v>26</v>
      </c>
      <c r="G874" s="1" t="s">
        <v>25</v>
      </c>
      <c r="H874" s="1" t="s">
        <v>18502</v>
      </c>
      <c r="I874" s="1" t="s">
        <v>54</v>
      </c>
      <c r="J874" s="1" t="s">
        <v>18506</v>
      </c>
      <c r="K874" s="1" t="s">
        <v>22</v>
      </c>
      <c r="M874" s="1" t="s">
        <v>28</v>
      </c>
      <c r="N874" s="1" t="s">
        <v>19</v>
      </c>
      <c r="O874" s="1" t="s">
        <v>18507</v>
      </c>
    </row>
    <row r="875" spans="1:15" x14ac:dyDescent="0.2">
      <c r="A875" s="1" t="s">
        <v>7937</v>
      </c>
      <c r="B875" s="1" t="str">
        <f>"SRR2670695"</f>
        <v>SRR2670695</v>
      </c>
      <c r="C875" t="s">
        <v>5940</v>
      </c>
      <c r="D875">
        <v>30333126</v>
      </c>
      <c r="E875" s="1" t="s">
        <v>26</v>
      </c>
      <c r="F875" s="1" t="s">
        <v>26</v>
      </c>
      <c r="G875" s="1" t="s">
        <v>25</v>
      </c>
      <c r="H875" s="1" t="s">
        <v>18502</v>
      </c>
      <c r="I875" s="1" t="s">
        <v>54</v>
      </c>
      <c r="J875" s="1" t="s">
        <v>18506</v>
      </c>
      <c r="K875" s="1" t="s">
        <v>22</v>
      </c>
      <c r="M875" s="1" t="s">
        <v>18508</v>
      </c>
      <c r="N875" s="1" t="s">
        <v>21</v>
      </c>
      <c r="O875" s="1" t="s">
        <v>18507</v>
      </c>
    </row>
    <row r="876" spans="1:15" x14ac:dyDescent="0.2">
      <c r="A876" s="1" t="s">
        <v>7938</v>
      </c>
      <c r="B876" s="1" t="str">
        <f>"SRR2670698"</f>
        <v>SRR2670698</v>
      </c>
      <c r="C876" t="s">
        <v>5941</v>
      </c>
      <c r="D876">
        <v>30333126</v>
      </c>
      <c r="E876" s="1" t="s">
        <v>26</v>
      </c>
      <c r="F876" s="1" t="s">
        <v>26</v>
      </c>
      <c r="G876" s="1" t="s">
        <v>25</v>
      </c>
      <c r="H876" s="1" t="s">
        <v>18502</v>
      </c>
      <c r="I876" s="1" t="s">
        <v>18508</v>
      </c>
      <c r="J876" s="1" t="s">
        <v>18502</v>
      </c>
      <c r="K876" s="1" t="s">
        <v>18507</v>
      </c>
      <c r="N876" s="1" t="s">
        <v>19</v>
      </c>
      <c r="O876" s="1" t="s">
        <v>18505</v>
      </c>
    </row>
    <row r="877" spans="1:15" x14ac:dyDescent="0.2">
      <c r="A877" s="1" t="s">
        <v>7939</v>
      </c>
      <c r="B877" s="1" t="str">
        <f>"SRR2670699"</f>
        <v>SRR2670699</v>
      </c>
      <c r="C877" t="s">
        <v>5942</v>
      </c>
      <c r="D877">
        <v>30333126</v>
      </c>
      <c r="E877" s="1" t="s">
        <v>21</v>
      </c>
      <c r="F877" s="1" t="s">
        <v>18510</v>
      </c>
      <c r="G877" s="1" t="s">
        <v>25</v>
      </c>
      <c r="H877" s="1" t="s">
        <v>18506</v>
      </c>
      <c r="I877" s="1" t="s">
        <v>18509</v>
      </c>
      <c r="J877" s="1" t="s">
        <v>18505</v>
      </c>
      <c r="K877" s="1" t="s">
        <v>18504</v>
      </c>
      <c r="M877" s="1" t="s">
        <v>18508</v>
      </c>
      <c r="N877" s="1" t="s">
        <v>18509</v>
      </c>
      <c r="O877" s="1" t="s">
        <v>18507</v>
      </c>
    </row>
    <row r="878" spans="1:15" x14ac:dyDescent="0.2">
      <c r="A878" s="1" t="s">
        <v>7940</v>
      </c>
      <c r="B878" s="1" t="str">
        <f>"SRR2670701"</f>
        <v>SRR2670701</v>
      </c>
      <c r="C878" t="s">
        <v>5943</v>
      </c>
      <c r="D878">
        <v>30333126</v>
      </c>
      <c r="E878" s="1" t="s">
        <v>26</v>
      </c>
      <c r="F878" s="1" t="s">
        <v>26</v>
      </c>
      <c r="G878" s="1" t="s">
        <v>25</v>
      </c>
      <c r="H878" s="1" t="s">
        <v>18502</v>
      </c>
      <c r="I878" s="1" t="s">
        <v>18509</v>
      </c>
      <c r="J878" s="1" t="s">
        <v>18505</v>
      </c>
      <c r="K878" s="1" t="s">
        <v>18504</v>
      </c>
      <c r="N878" s="1" t="s">
        <v>19</v>
      </c>
      <c r="O878" s="1" t="s">
        <v>18507</v>
      </c>
    </row>
    <row r="879" spans="1:15" x14ac:dyDescent="0.2">
      <c r="A879" s="1" t="s">
        <v>7941</v>
      </c>
      <c r="B879" s="1" t="str">
        <f>"SRR2670709"</f>
        <v>SRR2670709</v>
      </c>
      <c r="C879" t="s">
        <v>5944</v>
      </c>
      <c r="D879">
        <v>30333126</v>
      </c>
      <c r="E879" s="1" t="s">
        <v>26</v>
      </c>
      <c r="F879" s="1" t="s">
        <v>26</v>
      </c>
      <c r="G879" s="1" t="s">
        <v>25</v>
      </c>
      <c r="H879" s="1" t="s">
        <v>18502</v>
      </c>
      <c r="I879" s="1" t="s">
        <v>54</v>
      </c>
      <c r="J879" s="1" t="s">
        <v>18505</v>
      </c>
      <c r="K879" s="1" t="s">
        <v>25</v>
      </c>
      <c r="M879" s="1" t="s">
        <v>28</v>
      </c>
      <c r="N879" s="1" t="s">
        <v>21</v>
      </c>
      <c r="O879" s="1" t="s">
        <v>18507</v>
      </c>
    </row>
    <row r="880" spans="1:15" x14ac:dyDescent="0.2">
      <c r="A880" s="1" t="s">
        <v>7942</v>
      </c>
      <c r="B880" s="1" t="str">
        <f>"SRR2670715"</f>
        <v>SRR2670715</v>
      </c>
      <c r="C880" t="s">
        <v>5945</v>
      </c>
      <c r="D880">
        <v>30333126</v>
      </c>
      <c r="E880" s="1" t="s">
        <v>18505</v>
      </c>
      <c r="F880" s="1" t="s">
        <v>26</v>
      </c>
      <c r="G880" s="1" t="s">
        <v>25</v>
      </c>
      <c r="H880" s="1" t="s">
        <v>18502</v>
      </c>
      <c r="I880" s="1" t="s">
        <v>18511</v>
      </c>
      <c r="J880" s="1" t="s">
        <v>18505</v>
      </c>
      <c r="K880" s="1" t="s">
        <v>18504</v>
      </c>
      <c r="N880" s="1" t="s">
        <v>19</v>
      </c>
      <c r="O880" s="1" t="s">
        <v>18507</v>
      </c>
    </row>
    <row r="881" spans="1:15" x14ac:dyDescent="0.2">
      <c r="A881" s="1" t="s">
        <v>7943</v>
      </c>
      <c r="B881" s="1" t="str">
        <f>"SRR2670716"</f>
        <v>SRR2670716</v>
      </c>
      <c r="C881" t="s">
        <v>5946</v>
      </c>
      <c r="D881">
        <v>30333126</v>
      </c>
      <c r="E881" s="1" t="s">
        <v>26</v>
      </c>
      <c r="F881" s="1" t="s">
        <v>26</v>
      </c>
      <c r="G881" s="1" t="s">
        <v>25</v>
      </c>
      <c r="H881" s="1" t="s">
        <v>18502</v>
      </c>
      <c r="I881" s="1" t="s">
        <v>18508</v>
      </c>
      <c r="J881" s="1" t="s">
        <v>18506</v>
      </c>
      <c r="K881" s="1" t="s">
        <v>18504</v>
      </c>
      <c r="N881" s="1" t="s">
        <v>21</v>
      </c>
      <c r="O881" s="1" t="s">
        <v>18507</v>
      </c>
    </row>
    <row r="882" spans="1:15" x14ac:dyDescent="0.2">
      <c r="A882" s="1" t="s">
        <v>7944</v>
      </c>
      <c r="B882" s="1" t="str">
        <f>"SRR2724056"</f>
        <v>SRR2724056</v>
      </c>
      <c r="C882" t="s">
        <v>5947</v>
      </c>
      <c r="D882">
        <v>30333126</v>
      </c>
      <c r="E882" s="1" t="s">
        <v>21</v>
      </c>
      <c r="F882" s="1" t="s">
        <v>21</v>
      </c>
      <c r="G882" s="1" t="s">
        <v>18509</v>
      </c>
      <c r="H882" s="1" t="s">
        <v>18506</v>
      </c>
      <c r="I882" s="1" t="s">
        <v>54</v>
      </c>
      <c r="J882" s="1" t="s">
        <v>21</v>
      </c>
      <c r="K882" s="1" t="s">
        <v>25</v>
      </c>
      <c r="N882" s="1" t="s">
        <v>21</v>
      </c>
      <c r="O882" s="1" t="s">
        <v>24</v>
      </c>
    </row>
    <row r="883" spans="1:15" x14ac:dyDescent="0.2">
      <c r="A883" s="1" t="s">
        <v>7945</v>
      </c>
      <c r="B883" s="1" t="str">
        <f>"SRR2724059"</f>
        <v>SRR2724059</v>
      </c>
      <c r="C883" t="s">
        <v>5948</v>
      </c>
      <c r="D883">
        <v>30333126</v>
      </c>
      <c r="E883" s="1" t="s">
        <v>26</v>
      </c>
      <c r="F883" s="1" t="s">
        <v>26</v>
      </c>
      <c r="G883" s="1" t="s">
        <v>25</v>
      </c>
      <c r="H883" s="1" t="s">
        <v>18506</v>
      </c>
      <c r="I883" s="1" t="s">
        <v>54</v>
      </c>
      <c r="J883" s="1" t="s">
        <v>18505</v>
      </c>
      <c r="K883" s="1" t="s">
        <v>22</v>
      </c>
      <c r="M883" s="1" t="s">
        <v>18508</v>
      </c>
      <c r="N883" s="1" t="s">
        <v>19</v>
      </c>
      <c r="O883" s="1" t="s">
        <v>18507</v>
      </c>
    </row>
    <row r="884" spans="1:15" x14ac:dyDescent="0.2">
      <c r="A884" s="1" t="s">
        <v>7946</v>
      </c>
      <c r="B884" s="1" t="str">
        <f>"SRR2724060"</f>
        <v>SRR2724060</v>
      </c>
      <c r="C884" t="s">
        <v>5949</v>
      </c>
      <c r="D884">
        <v>30333126</v>
      </c>
      <c r="E884" s="1" t="s">
        <v>18505</v>
      </c>
      <c r="F884" s="1" t="s">
        <v>26</v>
      </c>
      <c r="G884" s="1" t="s">
        <v>25</v>
      </c>
      <c r="H884" s="1" t="s">
        <v>18502</v>
      </c>
      <c r="I884" s="1" t="s">
        <v>54</v>
      </c>
      <c r="J884" s="1" t="s">
        <v>18505</v>
      </c>
      <c r="K884" s="1" t="s">
        <v>22</v>
      </c>
      <c r="M884" s="1" t="s">
        <v>28</v>
      </c>
      <c r="N884" s="1" t="s">
        <v>19</v>
      </c>
      <c r="O884" s="1" t="s">
        <v>18504</v>
      </c>
    </row>
    <row r="885" spans="1:15" x14ac:dyDescent="0.2">
      <c r="A885" s="1" t="s">
        <v>7947</v>
      </c>
      <c r="B885" s="1" t="str">
        <f>"SRR2724061"</f>
        <v>SRR2724061</v>
      </c>
      <c r="C885" t="s">
        <v>5950</v>
      </c>
      <c r="D885">
        <v>30333126</v>
      </c>
      <c r="E885" s="1" t="s">
        <v>26</v>
      </c>
      <c r="F885" s="1" t="s">
        <v>26</v>
      </c>
      <c r="G885" s="1" t="s">
        <v>25</v>
      </c>
      <c r="H885" s="1" t="s">
        <v>18506</v>
      </c>
      <c r="I885" s="1" t="s">
        <v>18508</v>
      </c>
      <c r="J885" s="1" t="s">
        <v>18506</v>
      </c>
      <c r="K885" s="1" t="s">
        <v>18504</v>
      </c>
      <c r="N885" s="1" t="s">
        <v>19</v>
      </c>
      <c r="O885" s="1" t="s">
        <v>18507</v>
      </c>
    </row>
    <row r="886" spans="1:15" x14ac:dyDescent="0.2">
      <c r="A886" s="1" t="s">
        <v>7948</v>
      </c>
      <c r="B886" s="1" t="str">
        <f>"SRR2724063"</f>
        <v>SRR2724063</v>
      </c>
      <c r="C886" t="s">
        <v>5951</v>
      </c>
      <c r="D886">
        <v>30333126</v>
      </c>
      <c r="E886" s="1" t="s">
        <v>21</v>
      </c>
      <c r="F886" s="1" t="s">
        <v>21</v>
      </c>
      <c r="G886" s="1" t="s">
        <v>18510</v>
      </c>
      <c r="H886" s="1" t="s">
        <v>18502</v>
      </c>
      <c r="I886" s="1" t="s">
        <v>18509</v>
      </c>
      <c r="J886" s="1" t="s">
        <v>21</v>
      </c>
      <c r="K886" s="1" t="s">
        <v>18504</v>
      </c>
      <c r="N886" s="1" t="s">
        <v>19</v>
      </c>
      <c r="O886" s="1" t="s">
        <v>24</v>
      </c>
    </row>
    <row r="887" spans="1:15" x14ac:dyDescent="0.2">
      <c r="A887" s="1" t="s">
        <v>7949</v>
      </c>
      <c r="B887" s="1" t="str">
        <f>"SRR2724064"</f>
        <v>SRR2724064</v>
      </c>
      <c r="C887" t="s">
        <v>5952</v>
      </c>
      <c r="D887">
        <v>30333126</v>
      </c>
      <c r="E887" s="1" t="s">
        <v>26</v>
      </c>
      <c r="F887" s="1" t="s">
        <v>26</v>
      </c>
      <c r="G887" s="1" t="s">
        <v>25</v>
      </c>
      <c r="H887" s="1" t="s">
        <v>18502</v>
      </c>
      <c r="I887" s="1" t="s">
        <v>18509</v>
      </c>
      <c r="J887" s="1" t="s">
        <v>18505</v>
      </c>
      <c r="K887" s="1" t="s">
        <v>18504</v>
      </c>
      <c r="N887" s="1" t="s">
        <v>19</v>
      </c>
      <c r="O887" s="1" t="s">
        <v>18507</v>
      </c>
    </row>
    <row r="888" spans="1:15" x14ac:dyDescent="0.2">
      <c r="A888" s="1" t="s">
        <v>7950</v>
      </c>
      <c r="B888" s="1" t="str">
        <f>"SRR2829106"</f>
        <v>SRR2829106</v>
      </c>
      <c r="C888" t="s">
        <v>5953</v>
      </c>
      <c r="D888">
        <v>30333126</v>
      </c>
      <c r="E888" s="1" t="s">
        <v>26</v>
      </c>
      <c r="F888" s="1" t="s">
        <v>26</v>
      </c>
      <c r="G888" s="1" t="s">
        <v>25</v>
      </c>
      <c r="H888" s="1" t="s">
        <v>18506</v>
      </c>
      <c r="I888" s="1" t="s">
        <v>18509</v>
      </c>
      <c r="J888" s="1" t="s">
        <v>18505</v>
      </c>
      <c r="K888" s="1" t="s">
        <v>18504</v>
      </c>
      <c r="M888" s="1" t="s">
        <v>18510</v>
      </c>
      <c r="N888" s="1" t="s">
        <v>19</v>
      </c>
      <c r="O888" s="1" t="s">
        <v>18504</v>
      </c>
    </row>
    <row r="889" spans="1:15" x14ac:dyDescent="0.2">
      <c r="A889" s="1" t="s">
        <v>7951</v>
      </c>
      <c r="B889" s="1" t="str">
        <f>"SRR2829107"</f>
        <v>SRR2829107</v>
      </c>
      <c r="C889" t="s">
        <v>5954</v>
      </c>
      <c r="D889">
        <v>30333126</v>
      </c>
      <c r="E889" s="1" t="s">
        <v>26</v>
      </c>
      <c r="F889" s="1" t="s">
        <v>18505</v>
      </c>
      <c r="G889" s="1" t="s">
        <v>25</v>
      </c>
      <c r="H889" s="1" t="s">
        <v>18502</v>
      </c>
      <c r="I889" s="1" t="s">
        <v>18509</v>
      </c>
      <c r="J889" s="1" t="s">
        <v>18505</v>
      </c>
      <c r="K889" s="1" t="s">
        <v>18507</v>
      </c>
      <c r="M889" s="1" t="s">
        <v>18502</v>
      </c>
      <c r="N889" s="1" t="s">
        <v>19</v>
      </c>
      <c r="O889" s="1" t="s">
        <v>18504</v>
      </c>
    </row>
    <row r="890" spans="1:15" x14ac:dyDescent="0.2">
      <c r="A890" s="1" t="s">
        <v>7952</v>
      </c>
      <c r="B890" s="1" t="str">
        <f>"SRR2829110"</f>
        <v>SRR2829110</v>
      </c>
      <c r="C890" t="s">
        <v>5955</v>
      </c>
      <c r="D890">
        <v>30333126</v>
      </c>
      <c r="E890" s="1" t="s">
        <v>26</v>
      </c>
      <c r="F890" s="1" t="s">
        <v>26</v>
      </c>
      <c r="G890" s="1" t="s">
        <v>25</v>
      </c>
      <c r="H890" s="1" t="s">
        <v>18506</v>
      </c>
      <c r="I890" s="1" t="s">
        <v>54</v>
      </c>
      <c r="J890" s="1" t="s">
        <v>18505</v>
      </c>
      <c r="K890" s="1" t="s">
        <v>18504</v>
      </c>
      <c r="M890" s="1" t="s">
        <v>18506</v>
      </c>
      <c r="N890" s="1" t="s">
        <v>21</v>
      </c>
      <c r="O890" s="1" t="s">
        <v>18507</v>
      </c>
    </row>
    <row r="891" spans="1:15" x14ac:dyDescent="0.2">
      <c r="A891" s="1" t="s">
        <v>7953</v>
      </c>
      <c r="B891" s="1" t="str">
        <f>"SRR2829112"</f>
        <v>SRR2829112</v>
      </c>
      <c r="C891" t="s">
        <v>5956</v>
      </c>
      <c r="D891">
        <v>30333126</v>
      </c>
      <c r="E891" s="1" t="s">
        <v>26</v>
      </c>
      <c r="F891" s="1" t="s">
        <v>26</v>
      </c>
      <c r="G891" s="1" t="s">
        <v>25</v>
      </c>
      <c r="H891" s="1" t="s">
        <v>18502</v>
      </c>
      <c r="I891" s="1" t="s">
        <v>18508</v>
      </c>
      <c r="J891" s="1" t="s">
        <v>18502</v>
      </c>
      <c r="K891" s="1" t="s">
        <v>25</v>
      </c>
      <c r="M891" s="1" t="s">
        <v>18502</v>
      </c>
      <c r="N891" s="1" t="s">
        <v>19</v>
      </c>
      <c r="O891" s="1" t="s">
        <v>18507</v>
      </c>
    </row>
    <row r="892" spans="1:15" x14ac:dyDescent="0.2">
      <c r="A892" s="1" t="s">
        <v>7954</v>
      </c>
      <c r="B892" s="1" t="str">
        <f>"SRR2829171"</f>
        <v>SRR2829171</v>
      </c>
      <c r="C892" t="s">
        <v>5957</v>
      </c>
      <c r="D892">
        <v>30333126</v>
      </c>
      <c r="E892" s="1" t="s">
        <v>26</v>
      </c>
      <c r="F892" s="1" t="s">
        <v>26</v>
      </c>
      <c r="G892" s="1" t="s">
        <v>25</v>
      </c>
      <c r="H892" s="1" t="s">
        <v>18506</v>
      </c>
      <c r="I892" s="1" t="s">
        <v>18509</v>
      </c>
      <c r="J892" s="1" t="s">
        <v>18505</v>
      </c>
      <c r="K892" s="1" t="s">
        <v>18507</v>
      </c>
      <c r="M892" s="1" t="s">
        <v>18509</v>
      </c>
      <c r="N892" s="1" t="s">
        <v>19</v>
      </c>
      <c r="O892" s="1" t="s">
        <v>18504</v>
      </c>
    </row>
    <row r="893" spans="1:15" x14ac:dyDescent="0.2">
      <c r="A893" s="1" t="s">
        <v>7955</v>
      </c>
      <c r="B893" s="1" t="str">
        <f>"SRR2829172"</f>
        <v>SRR2829172</v>
      </c>
      <c r="C893" t="s">
        <v>5958</v>
      </c>
      <c r="D893">
        <v>30333126</v>
      </c>
      <c r="E893" s="1" t="s">
        <v>26</v>
      </c>
      <c r="F893" s="1" t="s">
        <v>26</v>
      </c>
      <c r="G893" s="1" t="s">
        <v>25</v>
      </c>
      <c r="H893" s="1" t="s">
        <v>18502</v>
      </c>
      <c r="I893" s="1" t="s">
        <v>18509</v>
      </c>
      <c r="J893" s="1" t="s">
        <v>18506</v>
      </c>
      <c r="K893" s="1" t="s">
        <v>25</v>
      </c>
      <c r="M893" s="1" t="s">
        <v>18506</v>
      </c>
      <c r="N893" s="1" t="s">
        <v>19</v>
      </c>
      <c r="O893" s="1" t="s">
        <v>18507</v>
      </c>
    </row>
    <row r="894" spans="1:15" x14ac:dyDescent="0.2">
      <c r="A894" s="1" t="s">
        <v>7956</v>
      </c>
      <c r="B894" s="1" t="str">
        <f>"SRR2829308"</f>
        <v>SRR2829308</v>
      </c>
      <c r="C894" t="s">
        <v>5959</v>
      </c>
      <c r="D894">
        <v>30333126</v>
      </c>
      <c r="E894" s="1" t="s">
        <v>26</v>
      </c>
      <c r="F894" s="1" t="s">
        <v>26</v>
      </c>
      <c r="G894" s="1" t="s">
        <v>25</v>
      </c>
      <c r="H894" s="1" t="s">
        <v>18502</v>
      </c>
      <c r="I894" s="1" t="s">
        <v>18509</v>
      </c>
      <c r="J894" s="1" t="s">
        <v>18505</v>
      </c>
      <c r="K894" s="1" t="s">
        <v>18504</v>
      </c>
      <c r="M894" s="1" t="s">
        <v>18502</v>
      </c>
      <c r="N894" s="1" t="s">
        <v>19</v>
      </c>
      <c r="O894" s="1" t="s">
        <v>18507</v>
      </c>
    </row>
    <row r="895" spans="1:15" x14ac:dyDescent="0.2">
      <c r="A895" s="1" t="s">
        <v>7957</v>
      </c>
      <c r="B895" s="1" t="str">
        <f>"SRR2829310"</f>
        <v>SRR2829310</v>
      </c>
      <c r="C895" t="s">
        <v>5960</v>
      </c>
      <c r="D895">
        <v>30333126</v>
      </c>
      <c r="E895" s="1" t="s">
        <v>26</v>
      </c>
      <c r="F895" s="1" t="s">
        <v>26</v>
      </c>
      <c r="G895" s="1" t="s">
        <v>25</v>
      </c>
      <c r="H895" s="1" t="s">
        <v>18502</v>
      </c>
      <c r="I895" s="1" t="s">
        <v>18508</v>
      </c>
      <c r="J895" s="1" t="s">
        <v>18506</v>
      </c>
      <c r="K895" s="1" t="s">
        <v>18507</v>
      </c>
      <c r="M895" s="1" t="s">
        <v>18502</v>
      </c>
      <c r="N895" s="1" t="s">
        <v>19</v>
      </c>
      <c r="O895" s="1" t="s">
        <v>18507</v>
      </c>
    </row>
    <row r="896" spans="1:15" x14ac:dyDescent="0.2">
      <c r="A896" s="1" t="s">
        <v>7958</v>
      </c>
      <c r="B896" s="1" t="str">
        <f>"SRR2829313"</f>
        <v>SRR2829313</v>
      </c>
      <c r="C896" t="s">
        <v>5961</v>
      </c>
      <c r="D896">
        <v>30333126</v>
      </c>
      <c r="E896" s="1" t="s">
        <v>26</v>
      </c>
      <c r="F896" s="1" t="s">
        <v>26</v>
      </c>
      <c r="G896" s="1" t="s">
        <v>25</v>
      </c>
      <c r="H896" s="1" t="s">
        <v>18506</v>
      </c>
      <c r="I896" s="1" t="s">
        <v>18509</v>
      </c>
      <c r="J896" s="1" t="s">
        <v>18505</v>
      </c>
      <c r="K896" s="1" t="s">
        <v>18507</v>
      </c>
      <c r="M896" s="1" t="s">
        <v>18510</v>
      </c>
      <c r="N896" s="1" t="s">
        <v>19</v>
      </c>
      <c r="O896" s="1" t="s">
        <v>18507</v>
      </c>
    </row>
    <row r="897" spans="1:15" x14ac:dyDescent="0.2">
      <c r="A897" s="1" t="s">
        <v>7959</v>
      </c>
      <c r="B897" s="1" t="str">
        <f>"SRR2875422"</f>
        <v>SRR2875422</v>
      </c>
      <c r="C897" t="s">
        <v>5962</v>
      </c>
      <c r="D897">
        <v>30333126</v>
      </c>
      <c r="E897" s="1" t="s">
        <v>26</v>
      </c>
      <c r="F897" s="1" t="s">
        <v>26</v>
      </c>
      <c r="G897" s="1" t="s">
        <v>25</v>
      </c>
      <c r="H897" s="1" t="s">
        <v>18502</v>
      </c>
      <c r="I897" s="1" t="s">
        <v>18508</v>
      </c>
      <c r="J897" s="1" t="s">
        <v>18507</v>
      </c>
      <c r="K897" s="1" t="s">
        <v>18504</v>
      </c>
      <c r="N897" s="1" t="s">
        <v>19</v>
      </c>
      <c r="O897" s="1" t="s">
        <v>18504</v>
      </c>
    </row>
    <row r="898" spans="1:15" x14ac:dyDescent="0.2">
      <c r="A898" s="1" t="s">
        <v>7960</v>
      </c>
      <c r="B898" s="1" t="str">
        <f>"SRR2889980"</f>
        <v>SRR2889980</v>
      </c>
      <c r="C898" t="s">
        <v>5963</v>
      </c>
      <c r="D898">
        <v>30333126</v>
      </c>
      <c r="E898" s="1" t="s">
        <v>21</v>
      </c>
      <c r="F898" s="1" t="s">
        <v>18502</v>
      </c>
      <c r="G898" s="1" t="s">
        <v>25</v>
      </c>
      <c r="H898" s="1" t="s">
        <v>18502</v>
      </c>
      <c r="I898" s="1" t="s">
        <v>54</v>
      </c>
      <c r="J898" s="1" t="s">
        <v>18505</v>
      </c>
      <c r="K898" s="1" t="s">
        <v>22</v>
      </c>
      <c r="M898" s="1" t="s">
        <v>28</v>
      </c>
      <c r="N898" s="1" t="s">
        <v>21</v>
      </c>
      <c r="O898" s="1" t="s">
        <v>18507</v>
      </c>
    </row>
    <row r="899" spans="1:15" x14ac:dyDescent="0.2">
      <c r="A899" s="1" t="s">
        <v>7961</v>
      </c>
      <c r="B899" s="1" t="str">
        <f>"SRR2889981"</f>
        <v>SRR2889981</v>
      </c>
      <c r="C899" t="s">
        <v>5964</v>
      </c>
      <c r="D899">
        <v>30333126</v>
      </c>
      <c r="E899" s="1" t="s">
        <v>26</v>
      </c>
      <c r="F899" s="1" t="s">
        <v>26</v>
      </c>
      <c r="G899" s="1" t="s">
        <v>25</v>
      </c>
      <c r="H899" s="1" t="s">
        <v>18502</v>
      </c>
      <c r="I899" s="1" t="s">
        <v>54</v>
      </c>
      <c r="J899" s="1" t="s">
        <v>18505</v>
      </c>
      <c r="K899" s="1" t="s">
        <v>22</v>
      </c>
      <c r="M899" s="1" t="s">
        <v>28</v>
      </c>
      <c r="N899" s="1" t="s">
        <v>18510</v>
      </c>
      <c r="O899" s="1" t="s">
        <v>18507</v>
      </c>
    </row>
    <row r="900" spans="1:15" x14ac:dyDescent="0.2">
      <c r="A900" s="1" t="s">
        <v>7962</v>
      </c>
      <c r="B900" s="1" t="str">
        <f>"SRR2889983"</f>
        <v>SRR2889983</v>
      </c>
      <c r="C900" t="s">
        <v>5965</v>
      </c>
      <c r="D900">
        <v>30333126</v>
      </c>
      <c r="E900" s="1" t="s">
        <v>21</v>
      </c>
      <c r="F900" s="1" t="s">
        <v>18510</v>
      </c>
      <c r="G900" s="1" t="s">
        <v>25</v>
      </c>
      <c r="H900" s="1" t="s">
        <v>18502</v>
      </c>
      <c r="I900" s="1" t="s">
        <v>18509</v>
      </c>
      <c r="J900" s="1" t="s">
        <v>18506</v>
      </c>
      <c r="K900" s="1" t="s">
        <v>18504</v>
      </c>
      <c r="N900" s="1" t="s">
        <v>19</v>
      </c>
      <c r="O900" s="1" t="s">
        <v>18505</v>
      </c>
    </row>
    <row r="901" spans="1:15" x14ac:dyDescent="0.2">
      <c r="A901" s="1" t="s">
        <v>7963</v>
      </c>
      <c r="B901" s="1" t="str">
        <f>"SRR2910992"</f>
        <v>SRR2910992</v>
      </c>
      <c r="C901" t="s">
        <v>5966</v>
      </c>
      <c r="D901">
        <v>30333126</v>
      </c>
      <c r="E901" s="1" t="s">
        <v>26</v>
      </c>
      <c r="F901" s="1" t="s">
        <v>26</v>
      </c>
      <c r="G901" s="1" t="s">
        <v>25</v>
      </c>
      <c r="H901" s="1" t="s">
        <v>18502</v>
      </c>
      <c r="I901" s="1" t="s">
        <v>54</v>
      </c>
      <c r="J901" s="1" t="s">
        <v>18505</v>
      </c>
      <c r="K901" s="1" t="s">
        <v>22</v>
      </c>
      <c r="M901" s="1" t="s">
        <v>28</v>
      </c>
      <c r="N901" s="1" t="s">
        <v>19</v>
      </c>
      <c r="O901" s="1" t="s">
        <v>18507</v>
      </c>
    </row>
    <row r="902" spans="1:15" x14ac:dyDescent="0.2">
      <c r="A902" s="1" t="s">
        <v>7964</v>
      </c>
      <c r="B902" s="1" t="str">
        <f>"SRR2911794"</f>
        <v>SRR2911794</v>
      </c>
      <c r="C902" t="s">
        <v>5967</v>
      </c>
      <c r="D902">
        <v>30333126</v>
      </c>
      <c r="E902" s="1" t="s">
        <v>26</v>
      </c>
      <c r="F902" s="1" t="s">
        <v>26</v>
      </c>
      <c r="G902" s="1" t="s">
        <v>25</v>
      </c>
      <c r="H902" s="1" t="s">
        <v>18502</v>
      </c>
      <c r="I902" s="1" t="s">
        <v>54</v>
      </c>
      <c r="J902" s="1" t="s">
        <v>18506</v>
      </c>
      <c r="K902" s="1" t="s">
        <v>18504</v>
      </c>
      <c r="N902" s="1" t="s">
        <v>21</v>
      </c>
      <c r="O902" s="1" t="s">
        <v>18504</v>
      </c>
    </row>
    <row r="903" spans="1:15" x14ac:dyDescent="0.2">
      <c r="A903" s="1" t="s">
        <v>7965</v>
      </c>
      <c r="B903" s="1" t="str">
        <f>"SRR2912640"</f>
        <v>SRR2912640</v>
      </c>
      <c r="C903" t="s">
        <v>5968</v>
      </c>
      <c r="D903">
        <v>30333126</v>
      </c>
      <c r="E903" s="1" t="s">
        <v>26</v>
      </c>
      <c r="F903" s="1" t="s">
        <v>26</v>
      </c>
      <c r="G903" s="1" t="s">
        <v>25</v>
      </c>
      <c r="H903" s="1" t="s">
        <v>18502</v>
      </c>
      <c r="I903" s="1" t="s">
        <v>32</v>
      </c>
      <c r="J903" s="1" t="s">
        <v>18505</v>
      </c>
      <c r="K903" s="1" t="s">
        <v>25</v>
      </c>
      <c r="N903" s="1" t="s">
        <v>19</v>
      </c>
      <c r="O903" s="1" t="s">
        <v>18504</v>
      </c>
    </row>
    <row r="904" spans="1:15" x14ac:dyDescent="0.2">
      <c r="A904" s="1" t="s">
        <v>7966</v>
      </c>
      <c r="B904" s="1" t="str">
        <f>"SRR2912645"</f>
        <v>SRR2912645</v>
      </c>
      <c r="C904" t="s">
        <v>5969</v>
      </c>
      <c r="D904">
        <v>30333126</v>
      </c>
      <c r="E904" s="1" t="s">
        <v>26</v>
      </c>
      <c r="F904" s="1" t="s">
        <v>26</v>
      </c>
      <c r="G904" s="1" t="s">
        <v>25</v>
      </c>
      <c r="H904" s="1" t="s">
        <v>18506</v>
      </c>
      <c r="I904" s="1" t="s">
        <v>18509</v>
      </c>
      <c r="J904" s="1" t="s">
        <v>18505</v>
      </c>
      <c r="K904" s="1" t="s">
        <v>18504</v>
      </c>
      <c r="N904" s="1" t="s">
        <v>19</v>
      </c>
      <c r="O904" s="1" t="s">
        <v>18507</v>
      </c>
    </row>
    <row r="905" spans="1:15" x14ac:dyDescent="0.2">
      <c r="A905" s="1" t="s">
        <v>7967</v>
      </c>
      <c r="B905" s="1" t="str">
        <f>"SRR2912651"</f>
        <v>SRR2912651</v>
      </c>
      <c r="C905" t="s">
        <v>5970</v>
      </c>
      <c r="D905">
        <v>30333126</v>
      </c>
      <c r="E905" s="1" t="s">
        <v>21</v>
      </c>
      <c r="F905" s="1" t="s">
        <v>18502</v>
      </c>
      <c r="G905" s="1" t="s">
        <v>25</v>
      </c>
      <c r="H905" s="1" t="s">
        <v>18502</v>
      </c>
      <c r="I905" s="1" t="s">
        <v>18509</v>
      </c>
      <c r="J905" s="1" t="s">
        <v>18505</v>
      </c>
      <c r="K905" s="1" t="s">
        <v>22</v>
      </c>
      <c r="N905" s="1" t="s">
        <v>21</v>
      </c>
      <c r="O905" s="1" t="s">
        <v>18507</v>
      </c>
    </row>
    <row r="906" spans="1:15" x14ac:dyDescent="0.2">
      <c r="A906" s="1" t="s">
        <v>7968</v>
      </c>
      <c r="B906" s="1" t="str">
        <f>"SRR2912655"</f>
        <v>SRR2912655</v>
      </c>
      <c r="C906" t="s">
        <v>5971</v>
      </c>
      <c r="D906">
        <v>30333126</v>
      </c>
      <c r="E906" s="1" t="s">
        <v>26</v>
      </c>
      <c r="F906" s="1" t="s">
        <v>26</v>
      </c>
      <c r="G906" s="1" t="s">
        <v>25</v>
      </c>
      <c r="H906" s="1" t="s">
        <v>18506</v>
      </c>
      <c r="I906" s="1" t="s">
        <v>54</v>
      </c>
      <c r="J906" s="1" t="s">
        <v>18505</v>
      </c>
      <c r="K906" s="1" t="s">
        <v>18502</v>
      </c>
      <c r="N906" s="1" t="s">
        <v>19</v>
      </c>
      <c r="O906" s="1" t="s">
        <v>18504</v>
      </c>
    </row>
    <row r="907" spans="1:15" x14ac:dyDescent="0.2">
      <c r="A907" s="1" t="s">
        <v>7969</v>
      </c>
      <c r="B907" s="1" t="str">
        <f>"SRR2912658"</f>
        <v>SRR2912658</v>
      </c>
      <c r="C907" t="s">
        <v>5972</v>
      </c>
      <c r="D907">
        <v>30333126</v>
      </c>
      <c r="E907" s="1" t="s">
        <v>21</v>
      </c>
      <c r="F907" s="1" t="s">
        <v>18510</v>
      </c>
      <c r="G907" s="1" t="s">
        <v>25</v>
      </c>
      <c r="H907" s="1" t="s">
        <v>18502</v>
      </c>
      <c r="I907" s="1" t="s">
        <v>54</v>
      </c>
      <c r="J907" s="1" t="s">
        <v>18505</v>
      </c>
      <c r="K907" s="1" t="s">
        <v>22</v>
      </c>
      <c r="M907" s="1" t="s">
        <v>18508</v>
      </c>
      <c r="N907" s="1" t="s">
        <v>21</v>
      </c>
      <c r="O907" s="1" t="s">
        <v>18504</v>
      </c>
    </row>
    <row r="908" spans="1:15" x14ac:dyDescent="0.2">
      <c r="A908" s="1" t="s">
        <v>7970</v>
      </c>
      <c r="B908" s="1" t="str">
        <f>"SRR2912659"</f>
        <v>SRR2912659</v>
      </c>
      <c r="C908" t="s">
        <v>5973</v>
      </c>
      <c r="D908">
        <v>30333126</v>
      </c>
      <c r="E908" s="1" t="s">
        <v>26</v>
      </c>
      <c r="F908" s="1" t="s">
        <v>26</v>
      </c>
      <c r="G908" s="1" t="s">
        <v>25</v>
      </c>
      <c r="H908" s="1" t="s">
        <v>18502</v>
      </c>
      <c r="I908" s="1" t="s">
        <v>54</v>
      </c>
      <c r="J908" s="1" t="s">
        <v>18505</v>
      </c>
      <c r="K908" s="1" t="s">
        <v>18507</v>
      </c>
      <c r="M908" s="1" t="s">
        <v>28</v>
      </c>
      <c r="N908" s="1" t="s">
        <v>21</v>
      </c>
      <c r="O908" s="1" t="s">
        <v>18507</v>
      </c>
    </row>
    <row r="909" spans="1:15" x14ac:dyDescent="0.2">
      <c r="A909" s="1" t="s">
        <v>7971</v>
      </c>
      <c r="B909" s="1" t="str">
        <f>"SRR2917938"</f>
        <v>SRR2917938</v>
      </c>
      <c r="C909" t="s">
        <v>5974</v>
      </c>
      <c r="D909">
        <v>30333126</v>
      </c>
      <c r="E909" s="1" t="s">
        <v>26</v>
      </c>
      <c r="F909" s="1" t="s">
        <v>26</v>
      </c>
      <c r="G909" s="1" t="s">
        <v>25</v>
      </c>
      <c r="H909" s="1" t="s">
        <v>18502</v>
      </c>
      <c r="I909" s="1" t="s">
        <v>18508</v>
      </c>
      <c r="J909" s="1" t="s">
        <v>18505</v>
      </c>
      <c r="K909" s="1" t="s">
        <v>25</v>
      </c>
      <c r="N909" s="1" t="s">
        <v>18502</v>
      </c>
      <c r="O909" s="1" t="s">
        <v>18504</v>
      </c>
    </row>
    <row r="910" spans="1:15" x14ac:dyDescent="0.2">
      <c r="A910" s="1" t="s">
        <v>7972</v>
      </c>
      <c r="B910" s="1" t="str">
        <f>"SRR2918183"</f>
        <v>SRR2918183</v>
      </c>
      <c r="C910" t="s">
        <v>5975</v>
      </c>
      <c r="D910">
        <v>30333126</v>
      </c>
      <c r="E910" s="1" t="s">
        <v>21</v>
      </c>
      <c r="F910" s="1" t="s">
        <v>18510</v>
      </c>
      <c r="G910" s="1" t="s">
        <v>25</v>
      </c>
      <c r="H910" s="1" t="s">
        <v>18502</v>
      </c>
      <c r="I910" s="1" t="s">
        <v>54</v>
      </c>
      <c r="J910" s="1" t="s">
        <v>18505</v>
      </c>
      <c r="K910" s="1" t="s">
        <v>18510</v>
      </c>
      <c r="M910" s="1" t="s">
        <v>18508</v>
      </c>
      <c r="N910" s="1" t="s">
        <v>19</v>
      </c>
      <c r="O910" s="1" t="s">
        <v>18507</v>
      </c>
    </row>
    <row r="911" spans="1:15" x14ac:dyDescent="0.2">
      <c r="A911" s="1" t="s">
        <v>7973</v>
      </c>
      <c r="B911" s="1" t="str">
        <f>"SRR2918189"</f>
        <v>SRR2918189</v>
      </c>
      <c r="C911" t="s">
        <v>5976</v>
      </c>
      <c r="D911">
        <v>30333126</v>
      </c>
      <c r="E911" s="1" t="s">
        <v>21</v>
      </c>
      <c r="F911" s="1" t="s">
        <v>18510</v>
      </c>
      <c r="G911" s="1" t="s">
        <v>25</v>
      </c>
      <c r="H911" s="1" t="s">
        <v>18502</v>
      </c>
      <c r="I911" s="1" t="s">
        <v>18509</v>
      </c>
      <c r="J911" s="1" t="s">
        <v>18505</v>
      </c>
      <c r="K911" s="1" t="s">
        <v>18504</v>
      </c>
      <c r="M911" s="1" t="s">
        <v>28</v>
      </c>
      <c r="N911" s="1" t="s">
        <v>21</v>
      </c>
      <c r="O911" s="1" t="s">
        <v>18507</v>
      </c>
    </row>
    <row r="912" spans="1:15" x14ac:dyDescent="0.2">
      <c r="A912" s="1" t="s">
        <v>7974</v>
      </c>
      <c r="B912" s="1" t="str">
        <f>"SRR2918195"</f>
        <v>SRR2918195</v>
      </c>
      <c r="C912" t="s">
        <v>5977</v>
      </c>
      <c r="D912">
        <v>30333126</v>
      </c>
      <c r="E912" s="1" t="s">
        <v>21</v>
      </c>
      <c r="F912" s="1" t="s">
        <v>21</v>
      </c>
      <c r="G912" s="1" t="s">
        <v>25</v>
      </c>
      <c r="H912" s="1" t="s">
        <v>18502</v>
      </c>
      <c r="I912" s="1" t="s">
        <v>54</v>
      </c>
      <c r="J912" s="1" t="s">
        <v>18506</v>
      </c>
      <c r="K912" s="1" t="s">
        <v>22</v>
      </c>
      <c r="M912" s="1" t="s">
        <v>28</v>
      </c>
      <c r="N912" s="1" t="s">
        <v>19</v>
      </c>
      <c r="O912" s="1" t="s">
        <v>18505</v>
      </c>
    </row>
    <row r="913" spans="1:15" x14ac:dyDescent="0.2">
      <c r="A913" s="1" t="s">
        <v>7975</v>
      </c>
      <c r="B913" s="1" t="str">
        <f>"SRR2919947"</f>
        <v>SRR2919947</v>
      </c>
      <c r="C913" t="s">
        <v>5978</v>
      </c>
      <c r="D913">
        <v>30333126</v>
      </c>
      <c r="E913" s="1" t="s">
        <v>26</v>
      </c>
      <c r="F913" s="1" t="s">
        <v>26</v>
      </c>
      <c r="G913" s="1" t="s">
        <v>25</v>
      </c>
      <c r="H913" s="1" t="s">
        <v>18502</v>
      </c>
      <c r="I913" s="1" t="s">
        <v>54</v>
      </c>
      <c r="J913" s="1" t="s">
        <v>18506</v>
      </c>
      <c r="K913" s="1" t="s">
        <v>18504</v>
      </c>
      <c r="M913" s="1" t="s">
        <v>28</v>
      </c>
      <c r="N913" s="1" t="s">
        <v>21</v>
      </c>
      <c r="O913" s="1" t="s">
        <v>18507</v>
      </c>
    </row>
    <row r="914" spans="1:15" x14ac:dyDescent="0.2">
      <c r="A914" s="1" t="s">
        <v>7976</v>
      </c>
      <c r="B914" s="1" t="str">
        <f>"SRR2919949"</f>
        <v>SRR2919949</v>
      </c>
      <c r="C914" t="s">
        <v>5979</v>
      </c>
      <c r="D914">
        <v>30333126</v>
      </c>
      <c r="E914" s="1" t="s">
        <v>26</v>
      </c>
      <c r="F914" s="1" t="s">
        <v>26</v>
      </c>
      <c r="G914" s="1" t="s">
        <v>25</v>
      </c>
      <c r="H914" s="1" t="s">
        <v>18502</v>
      </c>
      <c r="I914" s="1" t="s">
        <v>18509</v>
      </c>
      <c r="J914" s="1" t="s">
        <v>18505</v>
      </c>
      <c r="K914" s="1" t="s">
        <v>18504</v>
      </c>
      <c r="M914" s="1" t="s">
        <v>18510</v>
      </c>
      <c r="N914" s="1" t="s">
        <v>19</v>
      </c>
      <c r="O914" s="1" t="s">
        <v>18507</v>
      </c>
    </row>
    <row r="915" spans="1:15" x14ac:dyDescent="0.2">
      <c r="A915" s="1" t="s">
        <v>7977</v>
      </c>
      <c r="B915" s="1" t="str">
        <f>"SRR2919950"</f>
        <v>SRR2919950</v>
      </c>
      <c r="C915" t="s">
        <v>5980</v>
      </c>
      <c r="D915">
        <v>30333126</v>
      </c>
      <c r="E915" s="1" t="s">
        <v>26</v>
      </c>
      <c r="F915" s="1" t="s">
        <v>26</v>
      </c>
      <c r="G915" s="1" t="s">
        <v>25</v>
      </c>
      <c r="H915" s="1" t="s">
        <v>18506</v>
      </c>
      <c r="I915" s="1" t="s">
        <v>18509</v>
      </c>
      <c r="J915" s="1" t="s">
        <v>18505</v>
      </c>
      <c r="K915" s="1" t="s">
        <v>25</v>
      </c>
      <c r="M915" s="1" t="s">
        <v>18506</v>
      </c>
      <c r="N915" s="1" t="s">
        <v>19</v>
      </c>
      <c r="O915" s="1" t="s">
        <v>18507</v>
      </c>
    </row>
    <row r="916" spans="1:15" x14ac:dyDescent="0.2">
      <c r="A916" s="1" t="s">
        <v>7978</v>
      </c>
      <c r="B916" s="1" t="str">
        <f>"SRR2919952"</f>
        <v>SRR2919952</v>
      </c>
      <c r="C916" t="s">
        <v>5981</v>
      </c>
      <c r="D916">
        <v>30333126</v>
      </c>
      <c r="E916" s="1" t="s">
        <v>26</v>
      </c>
      <c r="F916" s="1" t="s">
        <v>26</v>
      </c>
      <c r="G916" s="1" t="s">
        <v>25</v>
      </c>
      <c r="H916" s="1" t="s">
        <v>18502</v>
      </c>
      <c r="I916" s="1" t="s">
        <v>18509</v>
      </c>
      <c r="J916" s="1" t="s">
        <v>18506</v>
      </c>
      <c r="K916" s="1" t="s">
        <v>18504</v>
      </c>
      <c r="M916" s="1" t="s">
        <v>18502</v>
      </c>
      <c r="N916" s="1" t="s">
        <v>19</v>
      </c>
      <c r="O916" s="1" t="s">
        <v>18507</v>
      </c>
    </row>
    <row r="917" spans="1:15" x14ac:dyDescent="0.2">
      <c r="A917" s="1" t="s">
        <v>7979</v>
      </c>
      <c r="B917" s="1" t="str">
        <f>"SRR2919953"</f>
        <v>SRR2919953</v>
      </c>
      <c r="C917" t="s">
        <v>5982</v>
      </c>
      <c r="D917">
        <v>30333126</v>
      </c>
      <c r="E917" s="1" t="s">
        <v>26</v>
      </c>
      <c r="F917" s="1" t="s">
        <v>26</v>
      </c>
      <c r="G917" s="1" t="s">
        <v>25</v>
      </c>
      <c r="H917" s="1" t="s">
        <v>18506</v>
      </c>
      <c r="I917" s="1" t="s">
        <v>18509</v>
      </c>
      <c r="J917" s="1" t="s">
        <v>18505</v>
      </c>
      <c r="K917" s="1" t="s">
        <v>18504</v>
      </c>
      <c r="M917" s="1" t="s">
        <v>18510</v>
      </c>
      <c r="N917" s="1" t="s">
        <v>19</v>
      </c>
      <c r="O917" s="1" t="s">
        <v>18507</v>
      </c>
    </row>
    <row r="918" spans="1:15" x14ac:dyDescent="0.2">
      <c r="A918" s="1" t="s">
        <v>7980</v>
      </c>
      <c r="B918" s="1" t="str">
        <f>"SRR2920066"</f>
        <v>SRR2920066</v>
      </c>
      <c r="C918" t="s">
        <v>5983</v>
      </c>
      <c r="D918">
        <v>30333126</v>
      </c>
      <c r="E918" s="1" t="s">
        <v>26</v>
      </c>
      <c r="F918" s="1" t="s">
        <v>26</v>
      </c>
      <c r="G918" s="1" t="s">
        <v>25</v>
      </c>
      <c r="H918" s="1" t="s">
        <v>18502</v>
      </c>
      <c r="I918" s="1" t="s">
        <v>18509</v>
      </c>
      <c r="J918" s="1" t="s">
        <v>18505</v>
      </c>
      <c r="K918" s="1" t="s">
        <v>18504</v>
      </c>
      <c r="M918" s="1" t="s">
        <v>18502</v>
      </c>
      <c r="N918" s="1" t="s">
        <v>19</v>
      </c>
      <c r="O918" s="1" t="s">
        <v>18507</v>
      </c>
    </row>
    <row r="919" spans="1:15" x14ac:dyDescent="0.2">
      <c r="A919" s="1" t="s">
        <v>7981</v>
      </c>
      <c r="B919" s="1" t="str">
        <f>"SRR2920118"</f>
        <v>SRR2920118</v>
      </c>
      <c r="C919" t="s">
        <v>5984</v>
      </c>
      <c r="D919">
        <v>30333126</v>
      </c>
      <c r="E919" s="1" t="s">
        <v>26</v>
      </c>
      <c r="F919" s="1" t="s">
        <v>26</v>
      </c>
      <c r="G919" s="1" t="s">
        <v>25</v>
      </c>
      <c r="H919" s="1" t="s">
        <v>18502</v>
      </c>
      <c r="I919" s="1" t="s">
        <v>18509</v>
      </c>
      <c r="J919" s="1" t="s">
        <v>18506</v>
      </c>
      <c r="K919" s="1" t="s">
        <v>18504</v>
      </c>
      <c r="M919" s="1" t="s">
        <v>18502</v>
      </c>
      <c r="N919" s="1" t="s">
        <v>21</v>
      </c>
      <c r="O919" s="1" t="s">
        <v>18507</v>
      </c>
    </row>
    <row r="920" spans="1:15" x14ac:dyDescent="0.2">
      <c r="A920" s="1" t="s">
        <v>7982</v>
      </c>
      <c r="B920" s="1" t="str">
        <f>"SRR2920119"</f>
        <v>SRR2920119</v>
      </c>
      <c r="C920" t="s">
        <v>5985</v>
      </c>
      <c r="D920">
        <v>30333126</v>
      </c>
      <c r="E920" s="1" t="s">
        <v>26</v>
      </c>
      <c r="F920" s="1" t="s">
        <v>26</v>
      </c>
      <c r="G920" s="1" t="s">
        <v>25</v>
      </c>
      <c r="H920" s="1" t="s">
        <v>18502</v>
      </c>
      <c r="I920" s="1" t="s">
        <v>54</v>
      </c>
      <c r="J920" s="1" t="s">
        <v>18506</v>
      </c>
      <c r="K920" s="1" t="s">
        <v>25</v>
      </c>
      <c r="M920" s="1" t="s">
        <v>28</v>
      </c>
      <c r="N920" s="1" t="s">
        <v>21</v>
      </c>
      <c r="O920" s="1" t="s">
        <v>18507</v>
      </c>
    </row>
    <row r="921" spans="1:15" x14ac:dyDescent="0.2">
      <c r="A921" s="1" t="s">
        <v>7983</v>
      </c>
      <c r="B921" s="1" t="str">
        <f>"SRR2920120"</f>
        <v>SRR2920120</v>
      </c>
      <c r="C921" t="s">
        <v>5986</v>
      </c>
      <c r="D921">
        <v>30333126</v>
      </c>
      <c r="E921" s="1" t="s">
        <v>26</v>
      </c>
      <c r="F921" s="1" t="s">
        <v>26</v>
      </c>
      <c r="G921" s="1" t="s">
        <v>25</v>
      </c>
      <c r="H921" s="1" t="s">
        <v>18502</v>
      </c>
      <c r="I921" s="1" t="s">
        <v>18508</v>
      </c>
      <c r="J921" s="1" t="s">
        <v>18506</v>
      </c>
      <c r="K921" s="1" t="s">
        <v>25</v>
      </c>
      <c r="M921" s="1" t="s">
        <v>18502</v>
      </c>
      <c r="N921" s="1" t="s">
        <v>19</v>
      </c>
      <c r="O921" s="1" t="s">
        <v>18507</v>
      </c>
    </row>
    <row r="922" spans="1:15" x14ac:dyDescent="0.2">
      <c r="A922" s="1" t="s">
        <v>7984</v>
      </c>
      <c r="B922" s="1" t="str">
        <f>"SRR2939006"</f>
        <v>SRR2939006</v>
      </c>
      <c r="C922" t="s">
        <v>5987</v>
      </c>
      <c r="D922">
        <v>30333126</v>
      </c>
      <c r="E922" s="1" t="s">
        <v>18505</v>
      </c>
      <c r="F922" s="1" t="s">
        <v>18505</v>
      </c>
      <c r="G922" s="1" t="s">
        <v>25</v>
      </c>
      <c r="H922" s="1" t="s">
        <v>18502</v>
      </c>
      <c r="I922" s="1" t="s">
        <v>54</v>
      </c>
      <c r="J922" s="1" t="s">
        <v>18505</v>
      </c>
      <c r="K922" s="1" t="s">
        <v>22</v>
      </c>
      <c r="M922" s="1" t="s">
        <v>28</v>
      </c>
      <c r="N922" s="1" t="s">
        <v>21</v>
      </c>
      <c r="O922" s="1" t="s">
        <v>18507</v>
      </c>
    </row>
    <row r="923" spans="1:15" x14ac:dyDescent="0.2">
      <c r="A923" s="1" t="s">
        <v>7985</v>
      </c>
      <c r="B923" s="1" t="str">
        <f>"SRR2939007"</f>
        <v>SRR2939007</v>
      </c>
      <c r="C923" t="s">
        <v>5988</v>
      </c>
      <c r="D923">
        <v>30333126</v>
      </c>
      <c r="E923" s="1" t="s">
        <v>26</v>
      </c>
      <c r="F923" s="1" t="s">
        <v>26</v>
      </c>
      <c r="G923" s="1" t="s">
        <v>25</v>
      </c>
      <c r="H923" s="1" t="s">
        <v>18502</v>
      </c>
      <c r="I923" s="1" t="s">
        <v>18508</v>
      </c>
      <c r="J923" s="1" t="s">
        <v>18506</v>
      </c>
      <c r="K923" s="1" t="s">
        <v>18504</v>
      </c>
      <c r="N923" s="1" t="s">
        <v>19</v>
      </c>
      <c r="O923" s="1" t="s">
        <v>18507</v>
      </c>
    </row>
    <row r="924" spans="1:15" x14ac:dyDescent="0.2">
      <c r="A924" s="1" t="s">
        <v>7986</v>
      </c>
      <c r="B924" s="1" t="str">
        <f>"SRR2939119"</f>
        <v>SRR2939119</v>
      </c>
      <c r="C924" t="s">
        <v>5989</v>
      </c>
      <c r="D924">
        <v>30333126</v>
      </c>
      <c r="E924" s="1" t="s">
        <v>21</v>
      </c>
      <c r="F924" s="1" t="s">
        <v>21</v>
      </c>
      <c r="G924" s="1" t="s">
        <v>18510</v>
      </c>
      <c r="H924" s="1" t="s">
        <v>18502</v>
      </c>
      <c r="J924" s="1" t="s">
        <v>22</v>
      </c>
      <c r="K924" s="1" t="s">
        <v>18504</v>
      </c>
      <c r="N924" s="1" t="s">
        <v>19</v>
      </c>
      <c r="O924" s="1" t="s">
        <v>24</v>
      </c>
    </row>
    <row r="925" spans="1:15" x14ac:dyDescent="0.2">
      <c r="A925" s="1" t="s">
        <v>7987</v>
      </c>
      <c r="B925" s="1" t="str">
        <f>"SRR2939120"</f>
        <v>SRR2939120</v>
      </c>
      <c r="C925" t="s">
        <v>5990</v>
      </c>
      <c r="D925">
        <v>30333126</v>
      </c>
      <c r="E925" s="1" t="s">
        <v>26</v>
      </c>
      <c r="F925" s="1" t="s">
        <v>26</v>
      </c>
      <c r="G925" s="1" t="s">
        <v>25</v>
      </c>
      <c r="H925" s="1" t="s">
        <v>18502</v>
      </c>
      <c r="I925" s="1" t="s">
        <v>54</v>
      </c>
      <c r="J925" s="1" t="s">
        <v>18506</v>
      </c>
      <c r="K925" s="1" t="s">
        <v>18507</v>
      </c>
      <c r="M925" s="1" t="s">
        <v>28</v>
      </c>
      <c r="N925" s="1" t="s">
        <v>21</v>
      </c>
      <c r="O925" s="1" t="s">
        <v>18507</v>
      </c>
    </row>
    <row r="926" spans="1:15" x14ac:dyDescent="0.2">
      <c r="A926" s="1" t="s">
        <v>7988</v>
      </c>
      <c r="B926" s="1" t="str">
        <f>"SRR2939123"</f>
        <v>SRR2939123</v>
      </c>
      <c r="C926" t="s">
        <v>5991</v>
      </c>
      <c r="D926">
        <v>30333126</v>
      </c>
      <c r="E926" s="1" t="s">
        <v>18505</v>
      </c>
      <c r="F926" s="1" t="s">
        <v>18505</v>
      </c>
      <c r="G926" s="1" t="s">
        <v>25</v>
      </c>
      <c r="H926" s="1" t="s">
        <v>18502</v>
      </c>
      <c r="I926" s="1" t="s">
        <v>54</v>
      </c>
      <c r="J926" s="1" t="s">
        <v>18505</v>
      </c>
      <c r="K926" s="1" t="s">
        <v>25</v>
      </c>
      <c r="N926" s="1" t="s">
        <v>21</v>
      </c>
      <c r="O926" s="1" t="s">
        <v>18504</v>
      </c>
    </row>
    <row r="927" spans="1:15" x14ac:dyDescent="0.2">
      <c r="A927" s="1" t="s">
        <v>7989</v>
      </c>
      <c r="B927" s="1" t="str">
        <f>"SRR2939124"</f>
        <v>SRR2939124</v>
      </c>
      <c r="C927" t="s">
        <v>5992</v>
      </c>
      <c r="D927">
        <v>30333126</v>
      </c>
      <c r="E927" s="1" t="s">
        <v>26</v>
      </c>
      <c r="F927" s="1" t="s">
        <v>26</v>
      </c>
      <c r="G927" s="1" t="s">
        <v>25</v>
      </c>
      <c r="H927" s="1" t="s">
        <v>18502</v>
      </c>
      <c r="I927" s="1" t="s">
        <v>54</v>
      </c>
      <c r="J927" s="1" t="s">
        <v>18506</v>
      </c>
      <c r="K927" s="1" t="s">
        <v>25</v>
      </c>
      <c r="N927" s="1" t="s">
        <v>21</v>
      </c>
      <c r="O927" s="1" t="s">
        <v>18504</v>
      </c>
    </row>
    <row r="928" spans="1:15" x14ac:dyDescent="0.2">
      <c r="A928" s="1" t="s">
        <v>7990</v>
      </c>
      <c r="B928" s="1" t="str">
        <f>"SRR2939561"</f>
        <v>SRR2939561</v>
      </c>
      <c r="C928" t="s">
        <v>5993</v>
      </c>
      <c r="D928">
        <v>30333126</v>
      </c>
      <c r="E928" s="1" t="s">
        <v>21</v>
      </c>
      <c r="F928" s="1" t="s">
        <v>18505</v>
      </c>
      <c r="G928" s="1" t="s">
        <v>18508</v>
      </c>
      <c r="H928" s="1" t="s">
        <v>21</v>
      </c>
      <c r="I928" s="1" t="s">
        <v>54</v>
      </c>
      <c r="J928" s="1" t="s">
        <v>18506</v>
      </c>
      <c r="K928" s="1" t="s">
        <v>18502</v>
      </c>
      <c r="M928" s="1" t="s">
        <v>18502</v>
      </c>
      <c r="N928" s="1" t="s">
        <v>21</v>
      </c>
      <c r="O928" s="1" t="s">
        <v>24</v>
      </c>
    </row>
    <row r="929" spans="1:15" x14ac:dyDescent="0.2">
      <c r="A929" s="1" t="s">
        <v>7991</v>
      </c>
      <c r="B929" s="1" t="str">
        <f>"SRR2939562"</f>
        <v>SRR2939562</v>
      </c>
      <c r="C929" t="s">
        <v>5994</v>
      </c>
      <c r="D929">
        <v>30333126</v>
      </c>
      <c r="E929" s="1" t="s">
        <v>21</v>
      </c>
      <c r="F929" s="1" t="s">
        <v>18505</v>
      </c>
      <c r="G929" s="1" t="s">
        <v>18508</v>
      </c>
      <c r="H929" s="1" t="s">
        <v>21</v>
      </c>
      <c r="I929" s="1" t="s">
        <v>54</v>
      </c>
      <c r="J929" s="1" t="s">
        <v>18506</v>
      </c>
      <c r="K929" s="1" t="s">
        <v>18510</v>
      </c>
      <c r="M929" s="1" t="s">
        <v>18508</v>
      </c>
      <c r="N929" s="1" t="s">
        <v>21</v>
      </c>
      <c r="O929" s="1" t="s">
        <v>24</v>
      </c>
    </row>
    <row r="930" spans="1:15" x14ac:dyDescent="0.2">
      <c r="A930" s="1" t="s">
        <v>7992</v>
      </c>
      <c r="B930" s="1" t="str">
        <f>"SRR2962357"</f>
        <v>SRR2962357</v>
      </c>
      <c r="C930" t="s">
        <v>5995</v>
      </c>
      <c r="D930">
        <v>30333126</v>
      </c>
      <c r="E930" s="1" t="s">
        <v>26</v>
      </c>
      <c r="F930" s="1" t="s">
        <v>26</v>
      </c>
      <c r="G930" s="1" t="s">
        <v>25</v>
      </c>
      <c r="H930" s="1" t="s">
        <v>18502</v>
      </c>
      <c r="I930" s="1" t="s">
        <v>54</v>
      </c>
      <c r="J930" s="1" t="s">
        <v>18506</v>
      </c>
      <c r="K930" s="1" t="s">
        <v>18510</v>
      </c>
      <c r="M930" s="1" t="s">
        <v>18508</v>
      </c>
      <c r="N930" s="1" t="s">
        <v>19</v>
      </c>
      <c r="O930" s="1" t="s">
        <v>18507</v>
      </c>
    </row>
    <row r="931" spans="1:15" x14ac:dyDescent="0.2">
      <c r="A931" s="1" t="s">
        <v>7993</v>
      </c>
      <c r="B931" s="1" t="str">
        <f>"SRR2962358"</f>
        <v>SRR2962358</v>
      </c>
      <c r="C931" t="s">
        <v>5996</v>
      </c>
      <c r="D931">
        <v>30333126</v>
      </c>
      <c r="E931" s="1" t="s">
        <v>26</v>
      </c>
      <c r="F931" s="1" t="s">
        <v>18505</v>
      </c>
      <c r="G931" s="1" t="s">
        <v>25</v>
      </c>
      <c r="H931" s="1" t="s">
        <v>18502</v>
      </c>
      <c r="I931" s="1" t="s">
        <v>54</v>
      </c>
      <c r="J931" s="1" t="s">
        <v>18505</v>
      </c>
      <c r="K931" s="1" t="s">
        <v>22</v>
      </c>
      <c r="M931" s="1" t="s">
        <v>28</v>
      </c>
      <c r="N931" s="1" t="s">
        <v>21</v>
      </c>
      <c r="O931" s="1" t="s">
        <v>18507</v>
      </c>
    </row>
    <row r="932" spans="1:15" x14ac:dyDescent="0.2">
      <c r="A932" s="1" t="s">
        <v>7994</v>
      </c>
      <c r="B932" s="1" t="str">
        <f>"SRR2962359"</f>
        <v>SRR2962359</v>
      </c>
      <c r="C932" t="s">
        <v>5997</v>
      </c>
      <c r="D932">
        <v>30333126</v>
      </c>
      <c r="E932" s="1" t="s">
        <v>21</v>
      </c>
      <c r="F932" s="1" t="s">
        <v>18502</v>
      </c>
      <c r="G932" s="1" t="s">
        <v>25</v>
      </c>
      <c r="H932" s="1" t="s">
        <v>18502</v>
      </c>
      <c r="I932" s="1" t="s">
        <v>54</v>
      </c>
      <c r="J932" s="1" t="s">
        <v>18506</v>
      </c>
      <c r="K932" s="1" t="s">
        <v>22</v>
      </c>
      <c r="M932" s="1" t="s">
        <v>18508</v>
      </c>
      <c r="N932" s="1" t="s">
        <v>21</v>
      </c>
      <c r="O932" s="1" t="s">
        <v>18507</v>
      </c>
    </row>
    <row r="933" spans="1:15" x14ac:dyDescent="0.2">
      <c r="A933" s="1" t="s">
        <v>7995</v>
      </c>
      <c r="B933" s="1" t="str">
        <f>"SRR2962361"</f>
        <v>SRR2962361</v>
      </c>
      <c r="C933" t="s">
        <v>5998</v>
      </c>
      <c r="D933">
        <v>30333126</v>
      </c>
      <c r="E933" s="1" t="s">
        <v>26</v>
      </c>
      <c r="F933" s="1" t="s">
        <v>26</v>
      </c>
      <c r="G933" s="1" t="s">
        <v>25</v>
      </c>
      <c r="H933" s="1" t="s">
        <v>18502</v>
      </c>
      <c r="I933" s="1" t="s">
        <v>18509</v>
      </c>
      <c r="J933" s="1" t="s">
        <v>18506</v>
      </c>
      <c r="K933" s="1" t="s">
        <v>18504</v>
      </c>
      <c r="N933" s="1" t="s">
        <v>19</v>
      </c>
      <c r="O933" s="1" t="s">
        <v>18507</v>
      </c>
    </row>
    <row r="934" spans="1:15" x14ac:dyDescent="0.2">
      <c r="A934" s="1" t="s">
        <v>7996</v>
      </c>
      <c r="B934" s="1" t="str">
        <f>"SRR2962365"</f>
        <v>SRR2962365</v>
      </c>
      <c r="C934" t="s">
        <v>5999</v>
      </c>
      <c r="D934">
        <v>30333126</v>
      </c>
      <c r="E934" s="1" t="s">
        <v>21</v>
      </c>
      <c r="F934" s="1" t="s">
        <v>18502</v>
      </c>
      <c r="G934" s="1" t="s">
        <v>25</v>
      </c>
      <c r="H934" s="1" t="s">
        <v>18502</v>
      </c>
      <c r="I934" s="1" t="s">
        <v>18509</v>
      </c>
      <c r="J934" s="1" t="s">
        <v>18505</v>
      </c>
      <c r="K934" s="1" t="s">
        <v>18504</v>
      </c>
      <c r="M934" s="1" t="s">
        <v>28</v>
      </c>
      <c r="N934" s="1" t="s">
        <v>21</v>
      </c>
      <c r="O934" s="1" t="s">
        <v>18507</v>
      </c>
    </row>
    <row r="935" spans="1:15" x14ac:dyDescent="0.2">
      <c r="A935" s="1" t="s">
        <v>7997</v>
      </c>
      <c r="B935" s="1" t="str">
        <f>"SRR2962367"</f>
        <v>SRR2962367</v>
      </c>
      <c r="C935" t="s">
        <v>6000</v>
      </c>
      <c r="D935">
        <v>30333126</v>
      </c>
      <c r="E935" s="1" t="s">
        <v>26</v>
      </c>
      <c r="F935" s="1" t="s">
        <v>26</v>
      </c>
      <c r="G935" s="1" t="s">
        <v>25</v>
      </c>
      <c r="H935" s="1" t="s">
        <v>18506</v>
      </c>
      <c r="I935" s="1" t="s">
        <v>18509</v>
      </c>
      <c r="J935" s="1" t="s">
        <v>18505</v>
      </c>
      <c r="K935" s="1" t="s">
        <v>18504</v>
      </c>
      <c r="M935" s="1" t="s">
        <v>18508</v>
      </c>
      <c r="N935" s="1" t="s">
        <v>21</v>
      </c>
      <c r="O935" s="1" t="s">
        <v>18507</v>
      </c>
    </row>
    <row r="936" spans="1:15" x14ac:dyDescent="0.2">
      <c r="A936" s="1" t="s">
        <v>7998</v>
      </c>
      <c r="B936" s="1" t="str">
        <f>"SRR2962393"</f>
        <v>SRR2962393</v>
      </c>
      <c r="C936" t="s">
        <v>6001</v>
      </c>
      <c r="D936">
        <v>30333126</v>
      </c>
      <c r="E936" s="1" t="s">
        <v>21</v>
      </c>
      <c r="F936" s="1" t="s">
        <v>18502</v>
      </c>
      <c r="G936" s="1" t="s">
        <v>25</v>
      </c>
      <c r="H936" s="1" t="s">
        <v>18506</v>
      </c>
      <c r="I936" s="1" t="s">
        <v>18508</v>
      </c>
      <c r="J936" s="1" t="s">
        <v>18505</v>
      </c>
      <c r="K936" s="1" t="s">
        <v>18504</v>
      </c>
      <c r="M936" s="1" t="s">
        <v>18508</v>
      </c>
      <c r="N936" s="1" t="s">
        <v>21</v>
      </c>
      <c r="O936" s="1" t="s">
        <v>18507</v>
      </c>
    </row>
    <row r="937" spans="1:15" x14ac:dyDescent="0.2">
      <c r="A937" s="1" t="s">
        <v>7999</v>
      </c>
      <c r="B937" s="1" t="str">
        <f>"SRR2962396"</f>
        <v>SRR2962396</v>
      </c>
      <c r="C937" t="s">
        <v>6002</v>
      </c>
      <c r="D937">
        <v>30333126</v>
      </c>
      <c r="E937" s="1" t="s">
        <v>18505</v>
      </c>
      <c r="F937" s="1" t="s">
        <v>26</v>
      </c>
      <c r="G937" s="1" t="s">
        <v>25</v>
      </c>
      <c r="H937" s="1" t="s">
        <v>18502</v>
      </c>
      <c r="I937" s="1" t="s">
        <v>18508</v>
      </c>
      <c r="J937" s="1" t="s">
        <v>18505</v>
      </c>
      <c r="K937" s="1" t="s">
        <v>18504</v>
      </c>
      <c r="N937" s="1" t="s">
        <v>19</v>
      </c>
      <c r="O937" s="1" t="s">
        <v>18507</v>
      </c>
    </row>
    <row r="938" spans="1:15" x14ac:dyDescent="0.2">
      <c r="A938" s="1" t="s">
        <v>8000</v>
      </c>
      <c r="B938" s="1" t="str">
        <f>"SRR2962400"</f>
        <v>SRR2962400</v>
      </c>
      <c r="C938" t="s">
        <v>6003</v>
      </c>
      <c r="D938">
        <v>30333126</v>
      </c>
      <c r="E938" s="1" t="s">
        <v>21</v>
      </c>
      <c r="F938" s="1" t="s">
        <v>18509</v>
      </c>
      <c r="G938" s="1" t="s">
        <v>18502</v>
      </c>
      <c r="H938" s="1" t="s">
        <v>18502</v>
      </c>
      <c r="I938" s="1" t="s">
        <v>54</v>
      </c>
      <c r="J938" s="1" t="s">
        <v>18509</v>
      </c>
      <c r="K938" s="1" t="s">
        <v>22</v>
      </c>
      <c r="N938" s="1" t="s">
        <v>19</v>
      </c>
      <c r="O938" s="1" t="s">
        <v>18502</v>
      </c>
    </row>
    <row r="939" spans="1:15" x14ac:dyDescent="0.2">
      <c r="A939" s="1" t="s">
        <v>8001</v>
      </c>
      <c r="B939" s="1" t="str">
        <f>"SRR2962401"</f>
        <v>SRR2962401</v>
      </c>
      <c r="C939" t="s">
        <v>6004</v>
      </c>
      <c r="D939">
        <v>30333126</v>
      </c>
      <c r="E939" s="1" t="s">
        <v>26</v>
      </c>
      <c r="F939" s="1" t="s">
        <v>26</v>
      </c>
      <c r="G939" s="1" t="s">
        <v>25</v>
      </c>
      <c r="H939" s="1" t="s">
        <v>18502</v>
      </c>
      <c r="I939" s="1" t="s">
        <v>54</v>
      </c>
      <c r="J939" s="1" t="s">
        <v>18505</v>
      </c>
      <c r="K939" s="1" t="s">
        <v>18504</v>
      </c>
      <c r="M939" s="1" t="s">
        <v>28</v>
      </c>
      <c r="N939" s="1" t="s">
        <v>21</v>
      </c>
      <c r="O939" s="1" t="s">
        <v>18507</v>
      </c>
    </row>
    <row r="940" spans="1:15" x14ac:dyDescent="0.2">
      <c r="A940" s="1" t="s">
        <v>8002</v>
      </c>
      <c r="B940" s="1" t="str">
        <f>"SRR2962402"</f>
        <v>SRR2962402</v>
      </c>
      <c r="C940" t="s">
        <v>6005</v>
      </c>
      <c r="D940">
        <v>30333126</v>
      </c>
      <c r="E940" s="1" t="s">
        <v>26</v>
      </c>
      <c r="F940" s="1" t="s">
        <v>26</v>
      </c>
      <c r="G940" s="1" t="s">
        <v>25</v>
      </c>
      <c r="H940" s="1" t="s">
        <v>18506</v>
      </c>
      <c r="I940" s="1" t="s">
        <v>18508</v>
      </c>
      <c r="J940" s="1" t="s">
        <v>18505</v>
      </c>
      <c r="K940" s="1" t="s">
        <v>18504</v>
      </c>
      <c r="N940" s="1" t="s">
        <v>19</v>
      </c>
      <c r="O940" s="1" t="s">
        <v>18507</v>
      </c>
    </row>
    <row r="941" spans="1:15" x14ac:dyDescent="0.2">
      <c r="A941" s="1" t="s">
        <v>8003</v>
      </c>
      <c r="B941" s="1" t="str">
        <f>"SRR2962403"</f>
        <v>SRR2962403</v>
      </c>
      <c r="C941" t="s">
        <v>6006</v>
      </c>
      <c r="D941">
        <v>30333126</v>
      </c>
      <c r="E941" s="1" t="s">
        <v>26</v>
      </c>
      <c r="F941" s="1" t="s">
        <v>26</v>
      </c>
      <c r="G941" s="1" t="s">
        <v>25</v>
      </c>
      <c r="H941" s="1" t="s">
        <v>18506</v>
      </c>
      <c r="I941" s="1" t="s">
        <v>18508</v>
      </c>
      <c r="J941" s="1" t="s">
        <v>18505</v>
      </c>
      <c r="K941" s="1" t="s">
        <v>18504</v>
      </c>
      <c r="N941" s="1" t="s">
        <v>19</v>
      </c>
      <c r="O941" s="1" t="s">
        <v>18507</v>
      </c>
    </row>
    <row r="942" spans="1:15" x14ac:dyDescent="0.2">
      <c r="A942" s="1" t="s">
        <v>8004</v>
      </c>
      <c r="B942" s="1" t="str">
        <f>"SRR2962405"</f>
        <v>SRR2962405</v>
      </c>
      <c r="C942" t="s">
        <v>6007</v>
      </c>
      <c r="D942">
        <v>30333126</v>
      </c>
      <c r="E942" s="1" t="s">
        <v>18509</v>
      </c>
      <c r="F942" s="1" t="s">
        <v>21</v>
      </c>
      <c r="G942" s="1" t="s">
        <v>18509</v>
      </c>
      <c r="H942" s="1" t="s">
        <v>18502</v>
      </c>
      <c r="I942" s="1" t="s">
        <v>54</v>
      </c>
      <c r="J942" s="1" t="s">
        <v>21</v>
      </c>
      <c r="K942" s="1" t="s">
        <v>18504</v>
      </c>
      <c r="M942" s="1" t="s">
        <v>28</v>
      </c>
      <c r="N942" s="1" t="s">
        <v>21</v>
      </c>
      <c r="O942" s="1" t="s">
        <v>24</v>
      </c>
    </row>
    <row r="943" spans="1:15" x14ac:dyDescent="0.2">
      <c r="A943" s="1" t="s">
        <v>8005</v>
      </c>
      <c r="B943" s="1" t="str">
        <f>"SRR2962406"</f>
        <v>SRR2962406</v>
      </c>
      <c r="C943" t="s">
        <v>6008</v>
      </c>
      <c r="D943">
        <v>30333126</v>
      </c>
      <c r="E943" s="1" t="s">
        <v>21</v>
      </c>
      <c r="F943" s="1" t="s">
        <v>21</v>
      </c>
      <c r="G943" s="1" t="s">
        <v>18509</v>
      </c>
      <c r="H943" s="1" t="s">
        <v>18502</v>
      </c>
      <c r="I943" s="1" t="s">
        <v>54</v>
      </c>
      <c r="J943" s="1" t="s">
        <v>21</v>
      </c>
      <c r="K943" s="1" t="s">
        <v>25</v>
      </c>
      <c r="M943" s="1" t="s">
        <v>28</v>
      </c>
      <c r="N943" s="1" t="s">
        <v>21</v>
      </c>
      <c r="O943" s="1" t="s">
        <v>24</v>
      </c>
    </row>
    <row r="944" spans="1:15" x14ac:dyDescent="0.2">
      <c r="A944" s="1" t="s">
        <v>8006</v>
      </c>
      <c r="B944" s="1" t="str">
        <f>"SRR2962407"</f>
        <v>SRR2962407</v>
      </c>
      <c r="C944" t="s">
        <v>6009</v>
      </c>
      <c r="D944">
        <v>30333126</v>
      </c>
      <c r="E944" s="1" t="s">
        <v>21</v>
      </c>
      <c r="F944" s="1" t="s">
        <v>21</v>
      </c>
      <c r="G944" s="1" t="s">
        <v>18510</v>
      </c>
      <c r="H944" s="1" t="s">
        <v>18502</v>
      </c>
      <c r="I944" s="1" t="s">
        <v>54</v>
      </c>
      <c r="J944" s="1" t="s">
        <v>21</v>
      </c>
      <c r="K944" s="1" t="s">
        <v>18504</v>
      </c>
      <c r="N944" s="1" t="s">
        <v>21</v>
      </c>
      <c r="O944" s="1" t="s">
        <v>24</v>
      </c>
    </row>
    <row r="945" spans="1:15" x14ac:dyDescent="0.2">
      <c r="A945" s="1" t="s">
        <v>8007</v>
      </c>
      <c r="B945" s="1" t="str">
        <f>"SRR2962883"</f>
        <v>SRR2962883</v>
      </c>
      <c r="C945" t="s">
        <v>6010</v>
      </c>
      <c r="D945">
        <v>30333126</v>
      </c>
      <c r="E945" s="1" t="s">
        <v>26</v>
      </c>
      <c r="F945" s="1" t="s">
        <v>26</v>
      </c>
      <c r="G945" s="1" t="s">
        <v>25</v>
      </c>
      <c r="H945" s="1" t="s">
        <v>18506</v>
      </c>
      <c r="I945" s="1" t="s">
        <v>54</v>
      </c>
      <c r="J945" s="1" t="s">
        <v>18506</v>
      </c>
      <c r="K945" s="1" t="s">
        <v>25</v>
      </c>
      <c r="M945" s="1" t="s">
        <v>18502</v>
      </c>
      <c r="N945" s="1" t="s">
        <v>21</v>
      </c>
      <c r="O945" s="1" t="s">
        <v>18507</v>
      </c>
    </row>
    <row r="946" spans="1:15" x14ac:dyDescent="0.2">
      <c r="A946" s="1" t="s">
        <v>8008</v>
      </c>
      <c r="B946" s="1" t="str">
        <f>"SRR2962886"</f>
        <v>SRR2962886</v>
      </c>
      <c r="C946" t="s">
        <v>6011</v>
      </c>
      <c r="D946">
        <v>30333126</v>
      </c>
      <c r="E946" s="1" t="s">
        <v>26</v>
      </c>
      <c r="F946" s="1" t="s">
        <v>26</v>
      </c>
      <c r="G946" s="1" t="s">
        <v>25</v>
      </c>
      <c r="H946" s="1" t="s">
        <v>18502</v>
      </c>
      <c r="I946" s="1" t="s">
        <v>18509</v>
      </c>
      <c r="J946" s="1" t="s">
        <v>18505</v>
      </c>
      <c r="K946" s="1" t="s">
        <v>18507</v>
      </c>
      <c r="M946" s="1" t="s">
        <v>18502</v>
      </c>
      <c r="N946" s="1" t="s">
        <v>19</v>
      </c>
      <c r="O946" s="1" t="s">
        <v>18504</v>
      </c>
    </row>
    <row r="947" spans="1:15" x14ac:dyDescent="0.2">
      <c r="A947" s="1" t="s">
        <v>8009</v>
      </c>
      <c r="B947" s="1" t="str">
        <f>"SRR2962888"</f>
        <v>SRR2962888</v>
      </c>
      <c r="C947" t="s">
        <v>6012</v>
      </c>
      <c r="D947">
        <v>30333126</v>
      </c>
      <c r="E947" s="1" t="s">
        <v>18505</v>
      </c>
      <c r="F947" s="1" t="s">
        <v>26</v>
      </c>
      <c r="G947" s="1" t="s">
        <v>25</v>
      </c>
      <c r="H947" s="1" t="s">
        <v>18506</v>
      </c>
      <c r="I947" s="1" t="s">
        <v>18509</v>
      </c>
      <c r="J947" s="1" t="s">
        <v>18502</v>
      </c>
      <c r="K947" s="1" t="s">
        <v>18507</v>
      </c>
      <c r="M947" s="1" t="s">
        <v>18510</v>
      </c>
      <c r="N947" s="1" t="s">
        <v>19</v>
      </c>
      <c r="O947" s="1" t="s">
        <v>18505</v>
      </c>
    </row>
    <row r="948" spans="1:15" x14ac:dyDescent="0.2">
      <c r="A948" s="1" t="s">
        <v>8010</v>
      </c>
      <c r="B948" s="1" t="str">
        <f>"SRR2962897"</f>
        <v>SRR2962897</v>
      </c>
      <c r="C948" t="s">
        <v>6013</v>
      </c>
      <c r="D948">
        <v>30333126</v>
      </c>
      <c r="E948" s="1" t="s">
        <v>21</v>
      </c>
      <c r="F948" s="1" t="s">
        <v>21</v>
      </c>
      <c r="G948" s="1" t="s">
        <v>18509</v>
      </c>
      <c r="H948" s="1" t="s">
        <v>18502</v>
      </c>
      <c r="I948" s="1" t="s">
        <v>18509</v>
      </c>
      <c r="J948" s="1" t="s">
        <v>21</v>
      </c>
      <c r="K948" s="1" t="s">
        <v>18504</v>
      </c>
      <c r="M948" s="1" t="s">
        <v>18502</v>
      </c>
      <c r="N948" s="1" t="s">
        <v>19</v>
      </c>
      <c r="O948" s="1" t="s">
        <v>24</v>
      </c>
    </row>
    <row r="949" spans="1:15" x14ac:dyDescent="0.2">
      <c r="A949" s="1" t="s">
        <v>8011</v>
      </c>
      <c r="B949" s="1" t="str">
        <f>"SRR2962898"</f>
        <v>SRR2962898</v>
      </c>
      <c r="C949" t="s">
        <v>6014</v>
      </c>
      <c r="D949">
        <v>30333126</v>
      </c>
      <c r="E949" s="1" t="s">
        <v>26</v>
      </c>
      <c r="F949" s="1" t="s">
        <v>26</v>
      </c>
      <c r="G949" s="1" t="s">
        <v>25</v>
      </c>
      <c r="H949" s="1" t="s">
        <v>18502</v>
      </c>
      <c r="I949" s="1" t="s">
        <v>18509</v>
      </c>
      <c r="J949" s="1" t="s">
        <v>18505</v>
      </c>
      <c r="K949" s="1" t="s">
        <v>18504</v>
      </c>
      <c r="M949" s="1" t="s">
        <v>18506</v>
      </c>
      <c r="N949" s="1" t="s">
        <v>19</v>
      </c>
      <c r="O949" s="1" t="s">
        <v>18504</v>
      </c>
    </row>
    <row r="950" spans="1:15" x14ac:dyDescent="0.2">
      <c r="A950" s="1" t="s">
        <v>8012</v>
      </c>
      <c r="B950" s="1" t="str">
        <f>"SRR2962899"</f>
        <v>SRR2962899</v>
      </c>
      <c r="C950" t="s">
        <v>6015</v>
      </c>
      <c r="D950">
        <v>30333126</v>
      </c>
      <c r="E950" s="1" t="s">
        <v>26</v>
      </c>
      <c r="F950" s="1" t="s">
        <v>26</v>
      </c>
      <c r="G950" s="1" t="s">
        <v>25</v>
      </c>
      <c r="H950" s="1" t="s">
        <v>18506</v>
      </c>
      <c r="I950" s="1" t="s">
        <v>18509</v>
      </c>
      <c r="J950" s="1" t="s">
        <v>18505</v>
      </c>
      <c r="K950" s="1" t="s">
        <v>18504</v>
      </c>
      <c r="M950" s="1" t="s">
        <v>18502</v>
      </c>
      <c r="N950" s="1" t="s">
        <v>19</v>
      </c>
      <c r="O950" s="1" t="s">
        <v>18507</v>
      </c>
    </row>
    <row r="951" spans="1:15" x14ac:dyDescent="0.2">
      <c r="A951" s="1" t="s">
        <v>8013</v>
      </c>
      <c r="B951" s="1" t="str">
        <f>"SRR2973699"</f>
        <v>SRR2973699</v>
      </c>
      <c r="C951" t="s">
        <v>6016</v>
      </c>
      <c r="D951">
        <v>30333126</v>
      </c>
      <c r="E951" s="1" t="s">
        <v>26</v>
      </c>
      <c r="F951" s="1" t="s">
        <v>26</v>
      </c>
      <c r="G951" s="1" t="s">
        <v>25</v>
      </c>
      <c r="H951" s="1" t="s">
        <v>18506</v>
      </c>
      <c r="I951" s="1" t="s">
        <v>54</v>
      </c>
      <c r="J951" s="1" t="s">
        <v>18505</v>
      </c>
      <c r="K951" s="1" t="s">
        <v>18504</v>
      </c>
      <c r="M951" s="1" t="s">
        <v>18506</v>
      </c>
      <c r="N951" s="1" t="s">
        <v>21</v>
      </c>
      <c r="O951" s="1" t="s">
        <v>18504</v>
      </c>
    </row>
    <row r="952" spans="1:15" x14ac:dyDescent="0.2">
      <c r="A952" s="1" t="s">
        <v>8014</v>
      </c>
      <c r="B952" s="1" t="str">
        <f>"SRR2973700"</f>
        <v>SRR2973700</v>
      </c>
      <c r="C952" t="s">
        <v>6017</v>
      </c>
      <c r="D952">
        <v>30333126</v>
      </c>
      <c r="E952" s="1" t="s">
        <v>26</v>
      </c>
      <c r="F952" s="1" t="s">
        <v>26</v>
      </c>
      <c r="G952" s="1" t="s">
        <v>25</v>
      </c>
      <c r="H952" s="1" t="s">
        <v>18506</v>
      </c>
      <c r="I952" s="1" t="s">
        <v>18509</v>
      </c>
      <c r="J952" s="1" t="s">
        <v>18505</v>
      </c>
      <c r="K952" s="1" t="s">
        <v>18507</v>
      </c>
      <c r="M952" s="1" t="s">
        <v>18509</v>
      </c>
      <c r="N952" s="1" t="s">
        <v>19</v>
      </c>
      <c r="O952" s="1" t="s">
        <v>18504</v>
      </c>
    </row>
    <row r="953" spans="1:15" x14ac:dyDescent="0.2">
      <c r="A953" s="1" t="s">
        <v>8015</v>
      </c>
      <c r="B953" s="1" t="str">
        <f>"SRR2973701"</f>
        <v>SRR2973701</v>
      </c>
      <c r="C953" t="s">
        <v>6018</v>
      </c>
      <c r="D953">
        <v>30333126</v>
      </c>
      <c r="E953" s="1" t="s">
        <v>26</v>
      </c>
      <c r="F953" s="1" t="s">
        <v>26</v>
      </c>
      <c r="G953" s="1" t="s">
        <v>25</v>
      </c>
      <c r="H953" s="1" t="s">
        <v>18502</v>
      </c>
      <c r="I953" s="1" t="s">
        <v>54</v>
      </c>
      <c r="J953" s="1" t="s">
        <v>18507</v>
      </c>
      <c r="K953" s="1" t="s">
        <v>22</v>
      </c>
      <c r="M953" s="1" t="s">
        <v>28</v>
      </c>
      <c r="N953" s="1" t="s">
        <v>18502</v>
      </c>
      <c r="O953" s="1" t="s">
        <v>18507</v>
      </c>
    </row>
    <row r="954" spans="1:15" x14ac:dyDescent="0.2">
      <c r="A954" s="1" t="s">
        <v>8016</v>
      </c>
      <c r="B954" s="1" t="str">
        <f>"SRR2973702"</f>
        <v>SRR2973702</v>
      </c>
      <c r="C954" t="s">
        <v>6019</v>
      </c>
      <c r="D954">
        <v>30333126</v>
      </c>
      <c r="E954" s="1" t="s">
        <v>26</v>
      </c>
      <c r="F954" s="1" t="s">
        <v>26</v>
      </c>
      <c r="G954" s="1" t="s">
        <v>25</v>
      </c>
      <c r="H954" s="1" t="s">
        <v>18506</v>
      </c>
      <c r="I954" s="1" t="s">
        <v>32</v>
      </c>
      <c r="J954" s="1" t="s">
        <v>18505</v>
      </c>
      <c r="K954" s="1" t="s">
        <v>18502</v>
      </c>
      <c r="M954" s="1" t="s">
        <v>28</v>
      </c>
      <c r="N954" s="1" t="s">
        <v>19</v>
      </c>
      <c r="O954" s="1" t="s">
        <v>18507</v>
      </c>
    </row>
    <row r="955" spans="1:15" x14ac:dyDescent="0.2">
      <c r="A955" s="1" t="s">
        <v>8017</v>
      </c>
      <c r="B955" s="1" t="str">
        <f>"SRR2973703"</f>
        <v>SRR2973703</v>
      </c>
      <c r="C955" t="s">
        <v>6020</v>
      </c>
      <c r="D955">
        <v>30333126</v>
      </c>
      <c r="E955" s="1" t="s">
        <v>26</v>
      </c>
      <c r="F955" s="1" t="s">
        <v>26</v>
      </c>
      <c r="G955" s="1" t="s">
        <v>25</v>
      </c>
      <c r="H955" s="1" t="s">
        <v>18502</v>
      </c>
      <c r="I955" s="1" t="s">
        <v>18509</v>
      </c>
      <c r="J955" s="1" t="s">
        <v>18506</v>
      </c>
      <c r="K955" s="1" t="s">
        <v>18504</v>
      </c>
      <c r="M955" s="1" t="s">
        <v>18508</v>
      </c>
      <c r="N955" s="1" t="s">
        <v>19</v>
      </c>
      <c r="O955" s="1" t="s">
        <v>18504</v>
      </c>
    </row>
    <row r="956" spans="1:15" x14ac:dyDescent="0.2">
      <c r="A956" s="1" t="s">
        <v>8018</v>
      </c>
      <c r="B956" s="1" t="str">
        <f>"SRR2973709"</f>
        <v>SRR2973709</v>
      </c>
      <c r="C956" t="s">
        <v>6021</v>
      </c>
      <c r="D956">
        <v>30333126</v>
      </c>
      <c r="E956" s="1" t="s">
        <v>18505</v>
      </c>
      <c r="F956" s="1" t="s">
        <v>26</v>
      </c>
      <c r="G956" s="1" t="s">
        <v>25</v>
      </c>
      <c r="H956" s="1" t="s">
        <v>18502</v>
      </c>
      <c r="I956" s="1" t="s">
        <v>18509</v>
      </c>
      <c r="J956" s="1" t="s">
        <v>18505</v>
      </c>
      <c r="K956" s="1" t="s">
        <v>18507</v>
      </c>
      <c r="M956" s="1" t="s">
        <v>28</v>
      </c>
      <c r="N956" s="1" t="s">
        <v>19</v>
      </c>
      <c r="O956" s="1" t="s">
        <v>18507</v>
      </c>
    </row>
    <row r="957" spans="1:15" x14ac:dyDescent="0.2">
      <c r="A957" s="1" t="s">
        <v>8019</v>
      </c>
      <c r="B957" s="1" t="str">
        <f>"SRR2973723"</f>
        <v>SRR2973723</v>
      </c>
      <c r="C957" t="s">
        <v>6022</v>
      </c>
      <c r="D957">
        <v>30333126</v>
      </c>
      <c r="E957" s="1" t="s">
        <v>21</v>
      </c>
      <c r="F957" s="1" t="s">
        <v>18509</v>
      </c>
      <c r="G957" s="1" t="s">
        <v>18510</v>
      </c>
      <c r="H957" s="1" t="s">
        <v>21</v>
      </c>
      <c r="I957" s="1" t="s">
        <v>54</v>
      </c>
      <c r="J957" s="1" t="s">
        <v>21</v>
      </c>
      <c r="K957" s="1" t="s">
        <v>25</v>
      </c>
      <c r="M957" s="1" t="s">
        <v>28</v>
      </c>
      <c r="N957" s="1" t="s">
        <v>21</v>
      </c>
      <c r="O957" s="1" t="s">
        <v>24</v>
      </c>
    </row>
    <row r="958" spans="1:15" x14ac:dyDescent="0.2">
      <c r="A958" s="1" t="s">
        <v>8020</v>
      </c>
      <c r="B958" s="1" t="str">
        <f>"SRR2973724"</f>
        <v>SRR2973724</v>
      </c>
      <c r="C958" t="s">
        <v>6023</v>
      </c>
      <c r="D958">
        <v>30333126</v>
      </c>
      <c r="E958" s="1" t="s">
        <v>26</v>
      </c>
      <c r="F958" s="1" t="s">
        <v>18505</v>
      </c>
      <c r="G958" s="1" t="s">
        <v>25</v>
      </c>
      <c r="H958" s="1" t="s">
        <v>18502</v>
      </c>
      <c r="I958" s="1" t="s">
        <v>18508</v>
      </c>
      <c r="J958" s="1" t="s">
        <v>18506</v>
      </c>
      <c r="K958" s="1" t="s">
        <v>25</v>
      </c>
      <c r="M958" s="1" t="s">
        <v>18506</v>
      </c>
      <c r="N958" s="1" t="s">
        <v>21</v>
      </c>
      <c r="O958" s="1" t="s">
        <v>18507</v>
      </c>
    </row>
    <row r="959" spans="1:15" x14ac:dyDescent="0.2">
      <c r="A959" s="1" t="s">
        <v>8021</v>
      </c>
      <c r="B959" s="1" t="str">
        <f>"SRR2973726"</f>
        <v>SRR2973726</v>
      </c>
      <c r="C959" t="s">
        <v>6024</v>
      </c>
      <c r="D959">
        <v>30333126</v>
      </c>
      <c r="E959" s="1" t="s">
        <v>26</v>
      </c>
      <c r="F959" s="1" t="s">
        <v>26</v>
      </c>
      <c r="G959" s="1" t="s">
        <v>25</v>
      </c>
      <c r="H959" s="1" t="s">
        <v>18502</v>
      </c>
      <c r="I959" s="1" t="s">
        <v>54</v>
      </c>
      <c r="J959" s="1" t="s">
        <v>18502</v>
      </c>
      <c r="K959" s="1" t="s">
        <v>18504</v>
      </c>
      <c r="M959" s="1" t="s">
        <v>18502</v>
      </c>
      <c r="N959" s="1" t="s">
        <v>21</v>
      </c>
      <c r="O959" s="1" t="s">
        <v>18507</v>
      </c>
    </row>
    <row r="960" spans="1:15" x14ac:dyDescent="0.2">
      <c r="A960" s="1" t="s">
        <v>8022</v>
      </c>
      <c r="B960" s="1" t="str">
        <f>"SRR2973727"</f>
        <v>SRR2973727</v>
      </c>
      <c r="C960" t="s">
        <v>6025</v>
      </c>
      <c r="D960">
        <v>30333126</v>
      </c>
      <c r="E960" s="1" t="s">
        <v>21</v>
      </c>
      <c r="F960" s="1" t="s">
        <v>21</v>
      </c>
      <c r="G960" s="1" t="s">
        <v>18509</v>
      </c>
      <c r="H960" s="1" t="s">
        <v>18510</v>
      </c>
      <c r="I960" s="1" t="s">
        <v>18509</v>
      </c>
      <c r="J960" s="1" t="s">
        <v>21</v>
      </c>
      <c r="K960" s="1" t="s">
        <v>18504</v>
      </c>
      <c r="M960" s="1" t="s">
        <v>18502</v>
      </c>
      <c r="N960" s="1" t="s">
        <v>19</v>
      </c>
      <c r="O960" s="1" t="s">
        <v>24</v>
      </c>
    </row>
    <row r="961" spans="1:15" x14ac:dyDescent="0.2">
      <c r="A961" s="1" t="s">
        <v>8023</v>
      </c>
      <c r="B961" s="1" t="str">
        <f>"SRR2973728"</f>
        <v>SRR2973728</v>
      </c>
      <c r="C961" t="s">
        <v>6026</v>
      </c>
      <c r="D961">
        <v>30333126</v>
      </c>
      <c r="E961" s="1" t="s">
        <v>26</v>
      </c>
      <c r="F961" s="1" t="s">
        <v>26</v>
      </c>
      <c r="G961" s="1" t="s">
        <v>25</v>
      </c>
      <c r="H961" s="1" t="s">
        <v>18502</v>
      </c>
      <c r="I961" s="1" t="s">
        <v>18511</v>
      </c>
      <c r="J961" s="1" t="s">
        <v>18506</v>
      </c>
      <c r="K961" s="1" t="s">
        <v>18504</v>
      </c>
      <c r="M961" s="1" t="s">
        <v>18508</v>
      </c>
      <c r="N961" s="1" t="s">
        <v>21</v>
      </c>
      <c r="O961" s="1" t="s">
        <v>18507</v>
      </c>
    </row>
    <row r="962" spans="1:15" x14ac:dyDescent="0.2">
      <c r="A962" s="1" t="s">
        <v>8024</v>
      </c>
      <c r="B962" s="1" t="str">
        <f>"SRR2973736"</f>
        <v>SRR2973736</v>
      </c>
      <c r="C962" t="s">
        <v>6027</v>
      </c>
      <c r="D962">
        <v>30333126</v>
      </c>
      <c r="E962" s="1" t="s">
        <v>21</v>
      </c>
      <c r="F962" s="1" t="s">
        <v>18502</v>
      </c>
      <c r="G962" s="1" t="s">
        <v>25</v>
      </c>
      <c r="H962" s="1" t="s">
        <v>18502</v>
      </c>
      <c r="I962" s="1" t="s">
        <v>54</v>
      </c>
      <c r="J962" s="1" t="s">
        <v>18506</v>
      </c>
      <c r="K962" s="1" t="s">
        <v>18507</v>
      </c>
      <c r="M962" s="1" t="s">
        <v>28</v>
      </c>
      <c r="N962" s="1" t="s">
        <v>21</v>
      </c>
      <c r="O962" s="1" t="s">
        <v>18507</v>
      </c>
    </row>
    <row r="963" spans="1:15" x14ac:dyDescent="0.2">
      <c r="A963" s="1" t="s">
        <v>8025</v>
      </c>
      <c r="B963" s="1" t="str">
        <f>"SRR2973738"</f>
        <v>SRR2973738</v>
      </c>
      <c r="C963" t="s">
        <v>6028</v>
      </c>
      <c r="D963">
        <v>30333126</v>
      </c>
      <c r="E963" s="1" t="s">
        <v>26</v>
      </c>
      <c r="F963" s="1" t="s">
        <v>26</v>
      </c>
      <c r="G963" s="1" t="s">
        <v>25</v>
      </c>
      <c r="H963" s="1" t="s">
        <v>18506</v>
      </c>
      <c r="I963" s="1" t="s">
        <v>18509</v>
      </c>
      <c r="J963" s="1" t="s">
        <v>18505</v>
      </c>
      <c r="K963" s="1" t="s">
        <v>18504</v>
      </c>
      <c r="M963" s="1" t="s">
        <v>18509</v>
      </c>
      <c r="N963" s="1" t="s">
        <v>19</v>
      </c>
      <c r="O963" s="1" t="s">
        <v>18504</v>
      </c>
    </row>
    <row r="964" spans="1:15" x14ac:dyDescent="0.2">
      <c r="A964" s="1" t="s">
        <v>8026</v>
      </c>
      <c r="B964" s="1" t="str">
        <f>"SRR2973739"</f>
        <v>SRR2973739</v>
      </c>
      <c r="C964" t="s">
        <v>6029</v>
      </c>
      <c r="D964">
        <v>30333126</v>
      </c>
      <c r="E964" s="1" t="s">
        <v>18505</v>
      </c>
      <c r="F964" s="1" t="s">
        <v>26</v>
      </c>
      <c r="G964" s="1" t="s">
        <v>25</v>
      </c>
      <c r="H964" s="1" t="s">
        <v>18502</v>
      </c>
      <c r="I964" s="1" t="s">
        <v>54</v>
      </c>
      <c r="J964" s="1" t="s">
        <v>18502</v>
      </c>
      <c r="K964" s="1" t="s">
        <v>18504</v>
      </c>
      <c r="M964" s="1" t="s">
        <v>28</v>
      </c>
      <c r="N964" s="1" t="s">
        <v>21</v>
      </c>
      <c r="O964" s="1" t="s">
        <v>18507</v>
      </c>
    </row>
    <row r="965" spans="1:15" x14ac:dyDescent="0.2">
      <c r="A965" s="1" t="s">
        <v>8027</v>
      </c>
      <c r="B965" s="1" t="str">
        <f>"SRR2973740"</f>
        <v>SRR2973740</v>
      </c>
      <c r="C965" t="s">
        <v>6030</v>
      </c>
      <c r="D965">
        <v>30333126</v>
      </c>
      <c r="E965" s="1" t="s">
        <v>26</v>
      </c>
      <c r="F965" s="1" t="s">
        <v>26</v>
      </c>
      <c r="G965" s="1" t="s">
        <v>25</v>
      </c>
      <c r="H965" s="1" t="s">
        <v>18506</v>
      </c>
      <c r="I965" s="1" t="s">
        <v>32</v>
      </c>
      <c r="J965" s="1" t="s">
        <v>18505</v>
      </c>
      <c r="K965" s="1" t="s">
        <v>18505</v>
      </c>
      <c r="M965" s="1" t="s">
        <v>18509</v>
      </c>
      <c r="N965" s="1" t="s">
        <v>19</v>
      </c>
      <c r="O965" s="1" t="s">
        <v>18504</v>
      </c>
    </row>
    <row r="966" spans="1:15" x14ac:dyDescent="0.2">
      <c r="A966" s="1" t="s">
        <v>8028</v>
      </c>
      <c r="B966" s="1" t="str">
        <f>"SRR2973833"</f>
        <v>SRR2973833</v>
      </c>
      <c r="C966" t="s">
        <v>6031</v>
      </c>
      <c r="D966">
        <v>30333126</v>
      </c>
      <c r="E966" s="1" t="s">
        <v>26</v>
      </c>
      <c r="F966" s="1" t="s">
        <v>26</v>
      </c>
      <c r="G966" s="1" t="s">
        <v>25</v>
      </c>
      <c r="H966" s="1" t="s">
        <v>18502</v>
      </c>
      <c r="I966" s="1" t="s">
        <v>54</v>
      </c>
      <c r="J966" s="1" t="s">
        <v>18506</v>
      </c>
      <c r="K966" s="1" t="s">
        <v>18507</v>
      </c>
      <c r="M966" s="1" t="s">
        <v>28</v>
      </c>
      <c r="N966" s="1" t="s">
        <v>21</v>
      </c>
      <c r="O966" s="1" t="s">
        <v>18507</v>
      </c>
    </row>
    <row r="967" spans="1:15" x14ac:dyDescent="0.2">
      <c r="A967" s="1" t="s">
        <v>8029</v>
      </c>
      <c r="B967" s="1" t="str">
        <f>"SRR2973835"</f>
        <v>SRR2973835</v>
      </c>
      <c r="C967" t="s">
        <v>6032</v>
      </c>
      <c r="D967">
        <v>30333126</v>
      </c>
      <c r="E967" s="1" t="s">
        <v>26</v>
      </c>
      <c r="F967" s="1" t="s">
        <v>26</v>
      </c>
      <c r="G967" s="1" t="s">
        <v>25</v>
      </c>
      <c r="H967" s="1" t="s">
        <v>18506</v>
      </c>
      <c r="I967" s="1" t="s">
        <v>18509</v>
      </c>
      <c r="J967" s="1" t="s">
        <v>18506</v>
      </c>
      <c r="K967" s="1" t="s">
        <v>18504</v>
      </c>
      <c r="M967" s="1" t="s">
        <v>18502</v>
      </c>
      <c r="N967" s="1" t="s">
        <v>21</v>
      </c>
      <c r="O967" s="1" t="s">
        <v>18507</v>
      </c>
    </row>
    <row r="968" spans="1:15" x14ac:dyDescent="0.2">
      <c r="A968" s="1" t="s">
        <v>8030</v>
      </c>
      <c r="B968" s="1" t="str">
        <f>"SRR2976054"</f>
        <v>SRR2976054</v>
      </c>
      <c r="C968" t="s">
        <v>6033</v>
      </c>
      <c r="D968">
        <v>30333126</v>
      </c>
      <c r="E968" s="1" t="s">
        <v>21</v>
      </c>
      <c r="F968" s="1" t="s">
        <v>21</v>
      </c>
      <c r="G968" s="1" t="s">
        <v>18502</v>
      </c>
      <c r="H968" s="1" t="s">
        <v>21</v>
      </c>
      <c r="I968" s="1" t="s">
        <v>54</v>
      </c>
      <c r="J968" s="1" t="s">
        <v>18509</v>
      </c>
      <c r="K968" s="1" t="s">
        <v>18504</v>
      </c>
      <c r="M968" s="1" t="s">
        <v>28</v>
      </c>
      <c r="N968" s="1" t="s">
        <v>21</v>
      </c>
      <c r="O968" s="1" t="s">
        <v>24</v>
      </c>
    </row>
    <row r="969" spans="1:15" x14ac:dyDescent="0.2">
      <c r="A969" s="1" t="s">
        <v>8031</v>
      </c>
      <c r="B969" s="1" t="str">
        <f>"SRR2976056"</f>
        <v>SRR2976056</v>
      </c>
      <c r="C969" t="s">
        <v>6034</v>
      </c>
      <c r="D969">
        <v>30333126</v>
      </c>
      <c r="E969" s="1" t="s">
        <v>26</v>
      </c>
      <c r="F969" s="1" t="s">
        <v>26</v>
      </c>
      <c r="G969" s="1" t="s">
        <v>25</v>
      </c>
      <c r="H969" s="1" t="s">
        <v>18502</v>
      </c>
      <c r="I969" s="1" t="s">
        <v>18508</v>
      </c>
      <c r="J969" s="1" t="s">
        <v>18506</v>
      </c>
      <c r="K969" s="1" t="s">
        <v>18504</v>
      </c>
      <c r="N969" s="1" t="s">
        <v>19</v>
      </c>
      <c r="O969" s="1" t="s">
        <v>18507</v>
      </c>
    </row>
    <row r="970" spans="1:15" x14ac:dyDescent="0.2">
      <c r="A970" s="1" t="s">
        <v>8032</v>
      </c>
      <c r="B970" s="1" t="str">
        <f>"SRR2979526"</f>
        <v>SRR2979526</v>
      </c>
      <c r="C970" t="s">
        <v>6035</v>
      </c>
      <c r="D970">
        <v>30333126</v>
      </c>
      <c r="E970" s="1" t="s">
        <v>21</v>
      </c>
      <c r="F970" s="1" t="s">
        <v>21</v>
      </c>
      <c r="G970" s="1" t="s">
        <v>18510</v>
      </c>
      <c r="H970" s="1" t="s">
        <v>18502</v>
      </c>
      <c r="I970" s="1" t="s">
        <v>18508</v>
      </c>
      <c r="J970" s="1" t="s">
        <v>21</v>
      </c>
      <c r="K970" s="1" t="s">
        <v>18507</v>
      </c>
      <c r="N970" s="1" t="s">
        <v>21</v>
      </c>
      <c r="O970" s="1" t="s">
        <v>24</v>
      </c>
    </row>
    <row r="971" spans="1:15" x14ac:dyDescent="0.2">
      <c r="A971" s="1" t="s">
        <v>8033</v>
      </c>
      <c r="B971" s="1" t="str">
        <f>"SRR2981104"</f>
        <v>SRR2981104</v>
      </c>
      <c r="C971" t="s">
        <v>6036</v>
      </c>
      <c r="D971">
        <v>30333126</v>
      </c>
      <c r="E971" s="1" t="s">
        <v>26</v>
      </c>
      <c r="F971" s="1" t="s">
        <v>26</v>
      </c>
      <c r="G971" s="1" t="s">
        <v>25</v>
      </c>
      <c r="H971" s="1" t="s">
        <v>18502</v>
      </c>
      <c r="I971" s="1" t="s">
        <v>18509</v>
      </c>
      <c r="J971" s="1" t="s">
        <v>18505</v>
      </c>
      <c r="K971" s="1" t="s">
        <v>25</v>
      </c>
      <c r="M971" s="1" t="s">
        <v>18502</v>
      </c>
      <c r="N971" s="1" t="s">
        <v>19</v>
      </c>
      <c r="O971" s="1" t="s">
        <v>18504</v>
      </c>
    </row>
    <row r="972" spans="1:15" x14ac:dyDescent="0.2">
      <c r="A972" s="1" t="s">
        <v>8034</v>
      </c>
      <c r="B972" s="1" t="str">
        <f>"SRR2981105"</f>
        <v>SRR2981105</v>
      </c>
      <c r="C972" t="s">
        <v>6037</v>
      </c>
      <c r="D972">
        <v>30333126</v>
      </c>
      <c r="E972" s="1" t="s">
        <v>26</v>
      </c>
      <c r="F972" s="1" t="s">
        <v>26</v>
      </c>
      <c r="G972" s="1" t="s">
        <v>25</v>
      </c>
      <c r="H972" s="1" t="s">
        <v>18502</v>
      </c>
      <c r="I972" s="1" t="s">
        <v>54</v>
      </c>
      <c r="J972" s="1" t="s">
        <v>18506</v>
      </c>
      <c r="K972" s="1" t="s">
        <v>25</v>
      </c>
      <c r="M972" s="1" t="s">
        <v>18502</v>
      </c>
      <c r="N972" s="1" t="s">
        <v>21</v>
      </c>
      <c r="O972" s="1" t="s">
        <v>18507</v>
      </c>
    </row>
    <row r="973" spans="1:15" x14ac:dyDescent="0.2">
      <c r="A973" s="1" t="s">
        <v>8035</v>
      </c>
      <c r="B973" s="1" t="str">
        <f>"SRR2981106"</f>
        <v>SRR2981106</v>
      </c>
      <c r="C973" t="s">
        <v>6038</v>
      </c>
      <c r="D973">
        <v>30333126</v>
      </c>
      <c r="E973" s="1" t="s">
        <v>26</v>
      </c>
      <c r="F973" s="1" t="s">
        <v>26</v>
      </c>
      <c r="G973" s="1" t="s">
        <v>25</v>
      </c>
      <c r="H973" s="1" t="s">
        <v>18506</v>
      </c>
      <c r="I973" s="1" t="s">
        <v>18509</v>
      </c>
      <c r="J973" s="1" t="s">
        <v>18505</v>
      </c>
      <c r="K973" s="1" t="s">
        <v>18504</v>
      </c>
      <c r="M973" s="1" t="s">
        <v>18510</v>
      </c>
      <c r="N973" s="1" t="s">
        <v>19</v>
      </c>
      <c r="O973" s="1" t="s">
        <v>18507</v>
      </c>
    </row>
    <row r="974" spans="1:15" x14ac:dyDescent="0.2">
      <c r="A974" s="1" t="s">
        <v>8036</v>
      </c>
      <c r="B974" s="1" t="str">
        <f>"SRR2981107"</f>
        <v>SRR2981107</v>
      </c>
      <c r="C974" t="s">
        <v>6039</v>
      </c>
      <c r="D974">
        <v>30333126</v>
      </c>
      <c r="E974" s="1" t="s">
        <v>26</v>
      </c>
      <c r="F974" s="1" t="s">
        <v>26</v>
      </c>
      <c r="G974" s="1" t="s">
        <v>25</v>
      </c>
      <c r="H974" s="1" t="s">
        <v>18502</v>
      </c>
      <c r="I974" s="1" t="s">
        <v>18508</v>
      </c>
      <c r="J974" s="1" t="s">
        <v>18506</v>
      </c>
      <c r="K974" s="1" t="s">
        <v>25</v>
      </c>
      <c r="M974" s="1" t="s">
        <v>18509</v>
      </c>
      <c r="N974" s="1" t="s">
        <v>19</v>
      </c>
      <c r="O974" s="1" t="s">
        <v>18507</v>
      </c>
    </row>
    <row r="975" spans="1:15" x14ac:dyDescent="0.2">
      <c r="A975" s="1" t="s">
        <v>8037</v>
      </c>
      <c r="B975" s="1" t="str">
        <f>"SRR2981108"</f>
        <v>SRR2981108</v>
      </c>
      <c r="C975" t="s">
        <v>6040</v>
      </c>
      <c r="D975">
        <v>30333126</v>
      </c>
      <c r="E975" s="1" t="s">
        <v>21</v>
      </c>
      <c r="F975" s="1" t="s">
        <v>18509</v>
      </c>
      <c r="G975" s="1" t="s">
        <v>18506</v>
      </c>
      <c r="H975" s="1" t="s">
        <v>18502</v>
      </c>
      <c r="I975" s="1" t="s">
        <v>18509</v>
      </c>
      <c r="J975" s="1" t="s">
        <v>18510</v>
      </c>
      <c r="K975" s="1" t="s">
        <v>25</v>
      </c>
      <c r="M975" s="1" t="s">
        <v>18502</v>
      </c>
      <c r="N975" s="1" t="s">
        <v>19</v>
      </c>
      <c r="O975" s="1" t="s">
        <v>18502</v>
      </c>
    </row>
    <row r="976" spans="1:15" x14ac:dyDescent="0.2">
      <c r="A976" s="1" t="s">
        <v>8038</v>
      </c>
      <c r="B976" s="1" t="str">
        <f>"SRR2981109"</f>
        <v>SRR2981109</v>
      </c>
      <c r="C976" t="s">
        <v>6041</v>
      </c>
      <c r="D976">
        <v>30333126</v>
      </c>
      <c r="E976" s="1" t="s">
        <v>26</v>
      </c>
      <c r="F976" s="1" t="s">
        <v>26</v>
      </c>
      <c r="G976" s="1" t="s">
        <v>25</v>
      </c>
      <c r="H976" s="1" t="s">
        <v>18502</v>
      </c>
      <c r="I976" s="1" t="s">
        <v>18508</v>
      </c>
      <c r="J976" s="1" t="s">
        <v>18505</v>
      </c>
      <c r="K976" s="1" t="s">
        <v>18504</v>
      </c>
      <c r="M976" s="1" t="s">
        <v>18502</v>
      </c>
      <c r="N976" s="1" t="s">
        <v>19</v>
      </c>
      <c r="O976" s="1" t="s">
        <v>18504</v>
      </c>
    </row>
    <row r="977" spans="1:15" x14ac:dyDescent="0.2">
      <c r="A977" s="1" t="s">
        <v>8039</v>
      </c>
      <c r="B977" s="1" t="str">
        <f>"SRR2981112"</f>
        <v>SRR2981112</v>
      </c>
      <c r="C977" t="s">
        <v>6042</v>
      </c>
      <c r="D977">
        <v>30333126</v>
      </c>
      <c r="E977" s="1" t="s">
        <v>26</v>
      </c>
      <c r="F977" s="1" t="s">
        <v>26</v>
      </c>
      <c r="G977" s="1" t="s">
        <v>25</v>
      </c>
      <c r="H977" s="1" t="s">
        <v>18502</v>
      </c>
      <c r="I977" s="1" t="s">
        <v>32</v>
      </c>
      <c r="J977" s="1" t="s">
        <v>18506</v>
      </c>
      <c r="K977" s="1" t="s">
        <v>25</v>
      </c>
      <c r="M977" s="1" t="s">
        <v>18510</v>
      </c>
      <c r="N977" s="1" t="s">
        <v>19</v>
      </c>
      <c r="O977" s="1" t="s">
        <v>18507</v>
      </c>
    </row>
    <row r="978" spans="1:15" x14ac:dyDescent="0.2">
      <c r="A978" s="1" t="s">
        <v>8040</v>
      </c>
      <c r="B978" s="1" t="str">
        <f>"SRR2981146"</f>
        <v>SRR2981146</v>
      </c>
      <c r="C978" t="s">
        <v>6043</v>
      </c>
      <c r="D978">
        <v>30333126</v>
      </c>
      <c r="E978" s="1" t="s">
        <v>26</v>
      </c>
      <c r="F978" s="1" t="s">
        <v>26</v>
      </c>
      <c r="G978" s="1" t="s">
        <v>25</v>
      </c>
      <c r="H978" s="1" t="s">
        <v>18502</v>
      </c>
      <c r="I978" s="1" t="s">
        <v>18508</v>
      </c>
      <c r="J978" s="1" t="s">
        <v>18505</v>
      </c>
      <c r="K978" s="1" t="s">
        <v>25</v>
      </c>
      <c r="M978" s="1" t="s">
        <v>18502</v>
      </c>
      <c r="N978" s="1" t="s">
        <v>19</v>
      </c>
      <c r="O978" s="1" t="s">
        <v>18507</v>
      </c>
    </row>
    <row r="979" spans="1:15" x14ac:dyDescent="0.2">
      <c r="A979" s="1" t="s">
        <v>8041</v>
      </c>
      <c r="B979" s="1" t="str">
        <f>"SRR2981147"</f>
        <v>SRR2981147</v>
      </c>
      <c r="C979" t="s">
        <v>6044</v>
      </c>
      <c r="D979">
        <v>30333126</v>
      </c>
      <c r="E979" s="1" t="s">
        <v>26</v>
      </c>
      <c r="F979" s="1" t="s">
        <v>26</v>
      </c>
      <c r="G979" s="1" t="s">
        <v>25</v>
      </c>
      <c r="H979" s="1" t="s">
        <v>18502</v>
      </c>
      <c r="I979" s="1" t="s">
        <v>18509</v>
      </c>
      <c r="J979" s="1" t="s">
        <v>18505</v>
      </c>
      <c r="K979" s="1" t="s">
        <v>25</v>
      </c>
      <c r="M979" s="1" t="s">
        <v>18502</v>
      </c>
      <c r="N979" s="1" t="s">
        <v>19</v>
      </c>
      <c r="O979" s="1" t="s">
        <v>18507</v>
      </c>
    </row>
    <row r="980" spans="1:15" x14ac:dyDescent="0.2">
      <c r="A980" s="1" t="s">
        <v>8042</v>
      </c>
      <c r="B980" s="1" t="str">
        <f>"SRR2982336"</f>
        <v>SRR2982336</v>
      </c>
      <c r="C980" t="s">
        <v>6045</v>
      </c>
      <c r="D980">
        <v>30333126</v>
      </c>
      <c r="E980" s="1" t="s">
        <v>26</v>
      </c>
      <c r="F980" s="1" t="s">
        <v>26</v>
      </c>
      <c r="G980" s="1" t="s">
        <v>25</v>
      </c>
      <c r="H980" s="1" t="s">
        <v>18502</v>
      </c>
      <c r="I980" s="1" t="s">
        <v>54</v>
      </c>
      <c r="J980" s="1" t="s">
        <v>18506</v>
      </c>
      <c r="K980" s="1" t="s">
        <v>25</v>
      </c>
      <c r="N980" s="1" t="s">
        <v>21</v>
      </c>
      <c r="O980" s="1" t="s">
        <v>18507</v>
      </c>
    </row>
    <row r="981" spans="1:15" x14ac:dyDescent="0.2">
      <c r="A981" s="1" t="s">
        <v>8043</v>
      </c>
      <c r="B981" s="1" t="str">
        <f>"SRR2982337"</f>
        <v>SRR2982337</v>
      </c>
      <c r="C981" t="s">
        <v>6046</v>
      </c>
      <c r="D981">
        <v>30333126</v>
      </c>
      <c r="E981" s="1" t="s">
        <v>21</v>
      </c>
      <c r="F981" s="1" t="s">
        <v>26</v>
      </c>
      <c r="G981" s="1" t="s">
        <v>25</v>
      </c>
      <c r="H981" s="1" t="s">
        <v>18502</v>
      </c>
      <c r="I981" s="1" t="s">
        <v>54</v>
      </c>
      <c r="J981" s="1" t="s">
        <v>18505</v>
      </c>
      <c r="K981" s="1" t="s">
        <v>25</v>
      </c>
      <c r="N981" s="1" t="s">
        <v>21</v>
      </c>
      <c r="O981" s="1" t="s">
        <v>18507</v>
      </c>
    </row>
    <row r="982" spans="1:15" x14ac:dyDescent="0.2">
      <c r="A982" s="1" t="s">
        <v>8044</v>
      </c>
      <c r="B982" s="1" t="str">
        <f>"SRR2982340"</f>
        <v>SRR2982340</v>
      </c>
      <c r="C982" t="s">
        <v>6047</v>
      </c>
      <c r="D982">
        <v>30333126</v>
      </c>
      <c r="E982" s="1" t="s">
        <v>21</v>
      </c>
      <c r="F982" s="1" t="s">
        <v>18509</v>
      </c>
      <c r="G982" s="1" t="s">
        <v>18502</v>
      </c>
      <c r="H982" s="1" t="s">
        <v>18502</v>
      </c>
      <c r="I982" s="1" t="s">
        <v>54</v>
      </c>
      <c r="J982" s="1" t="s">
        <v>18509</v>
      </c>
      <c r="K982" s="1" t="s">
        <v>25</v>
      </c>
      <c r="N982" s="1" t="s">
        <v>21</v>
      </c>
      <c r="O982" s="1" t="s">
        <v>18502</v>
      </c>
    </row>
    <row r="983" spans="1:15" x14ac:dyDescent="0.2">
      <c r="A983" s="1" t="s">
        <v>8045</v>
      </c>
      <c r="B983" s="1" t="str">
        <f>"SRR2982348"</f>
        <v>SRR2982348</v>
      </c>
      <c r="C983" t="s">
        <v>6048</v>
      </c>
      <c r="D983">
        <v>30333126</v>
      </c>
      <c r="E983" s="1" t="s">
        <v>26</v>
      </c>
      <c r="F983" s="1" t="s">
        <v>26</v>
      </c>
      <c r="G983" s="1" t="s">
        <v>25</v>
      </c>
      <c r="H983" s="1" t="s">
        <v>18502</v>
      </c>
      <c r="I983" s="1" t="s">
        <v>54</v>
      </c>
      <c r="J983" s="1" t="s">
        <v>18505</v>
      </c>
      <c r="K983" s="1" t="s">
        <v>18504</v>
      </c>
      <c r="N983" s="1" t="s">
        <v>21</v>
      </c>
      <c r="O983" s="1" t="s">
        <v>18507</v>
      </c>
    </row>
    <row r="984" spans="1:15" x14ac:dyDescent="0.2">
      <c r="A984" s="1" t="s">
        <v>8046</v>
      </c>
      <c r="B984" s="1" t="str">
        <f>"SRR2982349"</f>
        <v>SRR2982349</v>
      </c>
      <c r="C984" t="s">
        <v>6049</v>
      </c>
      <c r="D984">
        <v>30333126</v>
      </c>
      <c r="E984" s="1" t="s">
        <v>21</v>
      </c>
      <c r="F984" s="1" t="s">
        <v>21</v>
      </c>
      <c r="G984" s="1" t="s">
        <v>18510</v>
      </c>
      <c r="H984" s="1" t="s">
        <v>18502</v>
      </c>
      <c r="I984" s="1" t="s">
        <v>54</v>
      </c>
      <c r="J984" s="1" t="s">
        <v>18509</v>
      </c>
      <c r="K984" s="1" t="s">
        <v>18504</v>
      </c>
      <c r="N984" s="1" t="s">
        <v>21</v>
      </c>
      <c r="O984" s="1" t="s">
        <v>24</v>
      </c>
    </row>
    <row r="985" spans="1:15" x14ac:dyDescent="0.2">
      <c r="A985" s="1" t="s">
        <v>8047</v>
      </c>
      <c r="B985" s="1" t="str">
        <f>"SRR2982350"</f>
        <v>SRR2982350</v>
      </c>
      <c r="C985" t="s">
        <v>6050</v>
      </c>
      <c r="D985">
        <v>30333126</v>
      </c>
      <c r="E985" s="1" t="s">
        <v>26</v>
      </c>
      <c r="F985" s="1" t="s">
        <v>26</v>
      </c>
      <c r="G985" s="1" t="s">
        <v>25</v>
      </c>
      <c r="H985" s="1" t="s">
        <v>18506</v>
      </c>
      <c r="I985" s="1" t="s">
        <v>54</v>
      </c>
      <c r="J985" s="1" t="s">
        <v>18502</v>
      </c>
      <c r="K985" s="1" t="s">
        <v>18504</v>
      </c>
      <c r="N985" s="1" t="s">
        <v>21</v>
      </c>
      <c r="O985" s="1" t="s">
        <v>18507</v>
      </c>
    </row>
    <row r="986" spans="1:15" x14ac:dyDescent="0.2">
      <c r="A986" s="1" t="s">
        <v>8048</v>
      </c>
      <c r="B986" s="1" t="str">
        <f>"SRR2989168"</f>
        <v>SRR2989168</v>
      </c>
      <c r="C986" t="s">
        <v>6051</v>
      </c>
      <c r="D986">
        <v>30333126</v>
      </c>
      <c r="E986" s="1" t="s">
        <v>21</v>
      </c>
      <c r="F986" s="1" t="s">
        <v>21</v>
      </c>
      <c r="G986" s="1" t="s">
        <v>18508</v>
      </c>
      <c r="H986" s="1" t="s">
        <v>21</v>
      </c>
      <c r="I986" s="1" t="s">
        <v>54</v>
      </c>
      <c r="J986" s="1" t="s">
        <v>21</v>
      </c>
      <c r="K986" s="1" t="s">
        <v>18504</v>
      </c>
      <c r="M986" s="1" t="s">
        <v>28</v>
      </c>
      <c r="N986" s="1" t="s">
        <v>21</v>
      </c>
      <c r="O986" s="1" t="s">
        <v>24</v>
      </c>
    </row>
    <row r="987" spans="1:15" x14ac:dyDescent="0.2">
      <c r="A987" s="1" t="s">
        <v>8049</v>
      </c>
      <c r="B987" s="1" t="str">
        <f>"SRR2989188"</f>
        <v>SRR2989188</v>
      </c>
      <c r="C987" t="s">
        <v>6052</v>
      </c>
      <c r="D987">
        <v>30333126</v>
      </c>
      <c r="E987" s="1" t="s">
        <v>26</v>
      </c>
      <c r="F987" s="1" t="s">
        <v>26</v>
      </c>
      <c r="G987" s="1" t="s">
        <v>25</v>
      </c>
      <c r="H987" s="1" t="s">
        <v>18502</v>
      </c>
      <c r="I987" s="1" t="s">
        <v>54</v>
      </c>
      <c r="J987" s="1" t="s">
        <v>18506</v>
      </c>
      <c r="K987" s="1" t="s">
        <v>18504</v>
      </c>
      <c r="M987" s="1" t="s">
        <v>18510</v>
      </c>
      <c r="N987" s="1" t="s">
        <v>21</v>
      </c>
      <c r="O987" s="1" t="s">
        <v>18507</v>
      </c>
    </row>
    <row r="988" spans="1:15" x14ac:dyDescent="0.2">
      <c r="A988" s="1" t="s">
        <v>8050</v>
      </c>
      <c r="B988" s="1" t="str">
        <f>"SRR2989190"</f>
        <v>SRR2989190</v>
      </c>
      <c r="C988" t="s">
        <v>6053</v>
      </c>
      <c r="D988">
        <v>30333126</v>
      </c>
      <c r="E988" s="1" t="s">
        <v>26</v>
      </c>
      <c r="F988" s="1" t="s">
        <v>26</v>
      </c>
      <c r="G988" s="1" t="s">
        <v>25</v>
      </c>
      <c r="H988" s="1" t="s">
        <v>18502</v>
      </c>
      <c r="I988" s="1" t="s">
        <v>54</v>
      </c>
      <c r="J988" s="1" t="s">
        <v>18505</v>
      </c>
      <c r="K988" s="1" t="s">
        <v>18504</v>
      </c>
      <c r="M988" s="1" t="s">
        <v>28</v>
      </c>
      <c r="N988" s="1" t="s">
        <v>21</v>
      </c>
      <c r="O988" s="1" t="s">
        <v>18504</v>
      </c>
    </row>
    <row r="989" spans="1:15" x14ac:dyDescent="0.2">
      <c r="A989" s="1" t="s">
        <v>8051</v>
      </c>
      <c r="B989" s="1" t="str">
        <f>"SRR2989195"</f>
        <v>SRR2989195</v>
      </c>
      <c r="C989" t="s">
        <v>6054</v>
      </c>
      <c r="D989">
        <v>30333126</v>
      </c>
      <c r="E989" s="1" t="s">
        <v>26</v>
      </c>
      <c r="F989" s="1" t="s">
        <v>26</v>
      </c>
      <c r="G989" s="1" t="s">
        <v>25</v>
      </c>
      <c r="H989" s="1" t="s">
        <v>18502</v>
      </c>
      <c r="I989" s="1" t="s">
        <v>54</v>
      </c>
      <c r="J989" s="1" t="s">
        <v>18505</v>
      </c>
      <c r="K989" s="1" t="s">
        <v>18504</v>
      </c>
      <c r="M989" s="1" t="s">
        <v>18508</v>
      </c>
      <c r="N989" s="1" t="s">
        <v>19</v>
      </c>
      <c r="O989" s="1" t="s">
        <v>18507</v>
      </c>
    </row>
    <row r="990" spans="1:15" x14ac:dyDescent="0.2">
      <c r="A990" s="1" t="s">
        <v>8052</v>
      </c>
      <c r="B990" s="1" t="str">
        <f>"SRR2989202"</f>
        <v>SRR2989202</v>
      </c>
      <c r="C990" t="s">
        <v>6055</v>
      </c>
      <c r="D990">
        <v>30333126</v>
      </c>
      <c r="E990" s="1" t="s">
        <v>26</v>
      </c>
      <c r="F990" s="1" t="s">
        <v>26</v>
      </c>
      <c r="G990" s="1" t="s">
        <v>25</v>
      </c>
      <c r="H990" s="1" t="s">
        <v>18506</v>
      </c>
      <c r="I990" s="1" t="s">
        <v>18508</v>
      </c>
      <c r="J990" s="1" t="s">
        <v>18506</v>
      </c>
      <c r="K990" s="1" t="s">
        <v>18504</v>
      </c>
      <c r="M990" s="1" t="s">
        <v>18502</v>
      </c>
      <c r="N990" s="1" t="s">
        <v>18509</v>
      </c>
      <c r="O990" s="1" t="s">
        <v>18507</v>
      </c>
    </row>
    <row r="991" spans="1:15" x14ac:dyDescent="0.2">
      <c r="A991" s="1" t="s">
        <v>8053</v>
      </c>
      <c r="B991" s="1" t="str">
        <f>"SRR2989206"</f>
        <v>SRR2989206</v>
      </c>
      <c r="C991" t="s">
        <v>6056</v>
      </c>
      <c r="D991">
        <v>30333126</v>
      </c>
      <c r="E991" s="1" t="s">
        <v>26</v>
      </c>
      <c r="F991" s="1" t="s">
        <v>26</v>
      </c>
      <c r="G991" s="1" t="s">
        <v>25</v>
      </c>
      <c r="H991" s="1" t="s">
        <v>18510</v>
      </c>
      <c r="I991" s="1" t="s">
        <v>18509</v>
      </c>
      <c r="J991" s="1" t="s">
        <v>18506</v>
      </c>
      <c r="K991" s="1" t="s">
        <v>25</v>
      </c>
      <c r="M991" s="1" t="s">
        <v>18502</v>
      </c>
      <c r="N991" s="1" t="s">
        <v>18509</v>
      </c>
      <c r="O991" s="1" t="s">
        <v>18507</v>
      </c>
    </row>
    <row r="992" spans="1:15" x14ac:dyDescent="0.2">
      <c r="A992" s="1" t="s">
        <v>8054</v>
      </c>
      <c r="B992" s="1" t="str">
        <f>"SRR2989208"</f>
        <v>SRR2989208</v>
      </c>
      <c r="C992" t="s">
        <v>6057</v>
      </c>
      <c r="D992">
        <v>30333126</v>
      </c>
      <c r="E992" s="1" t="s">
        <v>26</v>
      </c>
      <c r="F992" s="1" t="s">
        <v>26</v>
      </c>
      <c r="G992" s="1" t="s">
        <v>25</v>
      </c>
      <c r="H992" s="1" t="s">
        <v>18502</v>
      </c>
      <c r="I992" s="1" t="s">
        <v>54</v>
      </c>
      <c r="J992" s="1" t="s">
        <v>18505</v>
      </c>
      <c r="K992" s="1" t="s">
        <v>25</v>
      </c>
      <c r="M992" s="1" t="s">
        <v>18502</v>
      </c>
      <c r="N992" s="1" t="s">
        <v>21</v>
      </c>
      <c r="O992" s="1" t="s">
        <v>18507</v>
      </c>
    </row>
    <row r="993" spans="1:15" x14ac:dyDescent="0.2">
      <c r="A993" s="1" t="s">
        <v>8055</v>
      </c>
      <c r="B993" s="1" t="str">
        <f>"SRR2989561"</f>
        <v>SRR2989561</v>
      </c>
      <c r="C993" t="s">
        <v>6058</v>
      </c>
      <c r="D993">
        <v>30333126</v>
      </c>
      <c r="E993" s="1" t="s">
        <v>26</v>
      </c>
      <c r="F993" s="1" t="s">
        <v>26</v>
      </c>
      <c r="G993" s="1" t="s">
        <v>25</v>
      </c>
      <c r="H993" s="1" t="s">
        <v>18506</v>
      </c>
      <c r="I993" s="1" t="s">
        <v>54</v>
      </c>
      <c r="J993" s="1" t="s">
        <v>18502</v>
      </c>
      <c r="K993" s="1" t="s">
        <v>18504</v>
      </c>
      <c r="M993" s="1" t="s">
        <v>18502</v>
      </c>
      <c r="N993" s="1" t="s">
        <v>21</v>
      </c>
      <c r="O993" s="1" t="s">
        <v>18507</v>
      </c>
    </row>
    <row r="994" spans="1:15" x14ac:dyDescent="0.2">
      <c r="A994" s="1" t="s">
        <v>8056</v>
      </c>
      <c r="B994" s="1" t="str">
        <f>"SRR2989562"</f>
        <v>SRR2989562</v>
      </c>
      <c r="C994" t="s">
        <v>6059</v>
      </c>
      <c r="D994">
        <v>30333126</v>
      </c>
      <c r="E994" s="1" t="s">
        <v>26</v>
      </c>
      <c r="F994" s="1" t="s">
        <v>26</v>
      </c>
      <c r="G994" s="1" t="s">
        <v>25</v>
      </c>
      <c r="H994" s="1" t="s">
        <v>18506</v>
      </c>
      <c r="I994" s="1" t="s">
        <v>18508</v>
      </c>
      <c r="J994" s="1" t="s">
        <v>18506</v>
      </c>
      <c r="K994" s="1" t="s">
        <v>18504</v>
      </c>
      <c r="M994" s="1" t="s">
        <v>18502</v>
      </c>
      <c r="N994" s="1" t="s">
        <v>21</v>
      </c>
      <c r="O994" s="1" t="s">
        <v>18504</v>
      </c>
    </row>
    <row r="995" spans="1:15" x14ac:dyDescent="0.2">
      <c r="A995" s="1" t="s">
        <v>8057</v>
      </c>
      <c r="B995" s="1" t="str">
        <f>"SRR2989563"</f>
        <v>SRR2989563</v>
      </c>
      <c r="C995" t="s">
        <v>6060</v>
      </c>
      <c r="D995">
        <v>30333126</v>
      </c>
      <c r="E995" s="1" t="s">
        <v>21</v>
      </c>
      <c r="F995" s="1" t="s">
        <v>21</v>
      </c>
      <c r="G995" s="1" t="s">
        <v>18509</v>
      </c>
      <c r="H995" s="1" t="s">
        <v>18502</v>
      </c>
      <c r="I995" s="1" t="s">
        <v>54</v>
      </c>
      <c r="J995" s="1" t="s">
        <v>21</v>
      </c>
      <c r="K995" s="1" t="s">
        <v>18507</v>
      </c>
      <c r="M995" s="1" t="s">
        <v>28</v>
      </c>
      <c r="N995" s="1" t="s">
        <v>21</v>
      </c>
      <c r="O995" s="1" t="s">
        <v>24</v>
      </c>
    </row>
    <row r="996" spans="1:15" x14ac:dyDescent="0.2">
      <c r="A996" s="1" t="s">
        <v>8058</v>
      </c>
      <c r="B996" s="1" t="str">
        <f>"SRR2989564"</f>
        <v>SRR2989564</v>
      </c>
      <c r="C996" t="s">
        <v>6061</v>
      </c>
      <c r="D996">
        <v>30333126</v>
      </c>
      <c r="E996" s="1" t="s">
        <v>26</v>
      </c>
      <c r="F996" s="1" t="s">
        <v>26</v>
      </c>
      <c r="G996" s="1" t="s">
        <v>25</v>
      </c>
      <c r="H996" s="1" t="s">
        <v>18502</v>
      </c>
      <c r="I996" s="1" t="s">
        <v>18509</v>
      </c>
      <c r="J996" s="1" t="s">
        <v>18506</v>
      </c>
      <c r="K996" s="1" t="s">
        <v>18504</v>
      </c>
      <c r="M996" s="1" t="s">
        <v>18502</v>
      </c>
      <c r="N996" s="1" t="s">
        <v>21</v>
      </c>
      <c r="O996" s="1" t="s">
        <v>18504</v>
      </c>
    </row>
    <row r="997" spans="1:15" x14ac:dyDescent="0.2">
      <c r="A997" s="1" t="s">
        <v>8059</v>
      </c>
      <c r="B997" s="1" t="str">
        <f>"SRR2989565"</f>
        <v>SRR2989565</v>
      </c>
      <c r="C997" t="s">
        <v>6062</v>
      </c>
      <c r="D997">
        <v>30333126</v>
      </c>
      <c r="E997" s="1" t="s">
        <v>18505</v>
      </c>
      <c r="F997" s="1" t="s">
        <v>26</v>
      </c>
      <c r="G997" s="1" t="s">
        <v>25</v>
      </c>
      <c r="H997" s="1" t="s">
        <v>18502</v>
      </c>
      <c r="I997" s="1" t="s">
        <v>18508</v>
      </c>
      <c r="J997" s="1" t="s">
        <v>18502</v>
      </c>
      <c r="K997" s="1" t="s">
        <v>18504</v>
      </c>
      <c r="M997" s="1" t="s">
        <v>18502</v>
      </c>
      <c r="N997" s="1" t="s">
        <v>21</v>
      </c>
      <c r="O997" s="1" t="s">
        <v>18507</v>
      </c>
    </row>
    <row r="998" spans="1:15" x14ac:dyDescent="0.2">
      <c r="A998" s="1" t="s">
        <v>8060</v>
      </c>
      <c r="B998" s="1" t="str">
        <f>"SRR2989566"</f>
        <v>SRR2989566</v>
      </c>
      <c r="C998" t="s">
        <v>6063</v>
      </c>
      <c r="D998">
        <v>30333126</v>
      </c>
      <c r="E998" s="1" t="s">
        <v>21</v>
      </c>
      <c r="F998" s="1" t="s">
        <v>18509</v>
      </c>
      <c r="G998" s="1" t="s">
        <v>18502</v>
      </c>
      <c r="H998" s="1" t="s">
        <v>18506</v>
      </c>
      <c r="I998" s="1" t="s">
        <v>54</v>
      </c>
      <c r="J998" s="1" t="s">
        <v>18509</v>
      </c>
      <c r="K998" s="1" t="s">
        <v>25</v>
      </c>
      <c r="M998" s="1" t="s">
        <v>18502</v>
      </c>
      <c r="N998" s="1" t="s">
        <v>21</v>
      </c>
      <c r="O998" s="1" t="s">
        <v>18502</v>
      </c>
    </row>
    <row r="999" spans="1:15" x14ac:dyDescent="0.2">
      <c r="A999" s="1" t="s">
        <v>8061</v>
      </c>
      <c r="B999" s="1" t="str">
        <f>"SRR2989568"</f>
        <v>SRR2989568</v>
      </c>
      <c r="C999" t="s">
        <v>6064</v>
      </c>
      <c r="D999">
        <v>30333126</v>
      </c>
      <c r="E999" s="1" t="s">
        <v>26</v>
      </c>
      <c r="F999" s="1" t="s">
        <v>26</v>
      </c>
      <c r="G999" s="1" t="s">
        <v>25</v>
      </c>
      <c r="H999" s="1" t="s">
        <v>18502</v>
      </c>
      <c r="I999" s="1" t="s">
        <v>18509</v>
      </c>
      <c r="J999" s="1" t="s">
        <v>18506</v>
      </c>
      <c r="K999" s="1" t="s">
        <v>25</v>
      </c>
      <c r="M999" s="1" t="s">
        <v>18506</v>
      </c>
      <c r="N999" s="1" t="s">
        <v>21</v>
      </c>
      <c r="O999" s="1" t="s">
        <v>18507</v>
      </c>
    </row>
    <row r="1000" spans="1:15" x14ac:dyDescent="0.2">
      <c r="A1000" s="1" t="s">
        <v>8062</v>
      </c>
      <c r="B1000" s="1" t="str">
        <f>"SRR2993804"</f>
        <v>SRR2993804</v>
      </c>
      <c r="C1000" t="s">
        <v>6065</v>
      </c>
      <c r="D1000">
        <v>30333126</v>
      </c>
      <c r="E1000" s="1" t="s">
        <v>26</v>
      </c>
      <c r="F1000" s="1" t="s">
        <v>26</v>
      </c>
      <c r="G1000" s="1" t="s">
        <v>25</v>
      </c>
      <c r="H1000" s="1" t="s">
        <v>18502</v>
      </c>
      <c r="I1000" s="1" t="s">
        <v>18509</v>
      </c>
      <c r="J1000" s="1" t="s">
        <v>18505</v>
      </c>
      <c r="K1000" s="1" t="s">
        <v>18504</v>
      </c>
      <c r="N1000" s="1" t="s">
        <v>19</v>
      </c>
      <c r="O1000" s="1" t="s">
        <v>18504</v>
      </c>
    </row>
    <row r="1001" spans="1:15" x14ac:dyDescent="0.2">
      <c r="A1001" s="1" t="s">
        <v>8063</v>
      </c>
      <c r="B1001" s="1" t="str">
        <f>"SRR2993932"</f>
        <v>SRR2993932</v>
      </c>
      <c r="C1001" t="s">
        <v>6066</v>
      </c>
      <c r="D1001">
        <v>30333126</v>
      </c>
      <c r="E1001" s="1" t="s">
        <v>26</v>
      </c>
      <c r="F1001" s="1" t="s">
        <v>26</v>
      </c>
      <c r="G1001" s="1" t="s">
        <v>25</v>
      </c>
      <c r="H1001" s="1" t="s">
        <v>18502</v>
      </c>
      <c r="I1001" s="1" t="s">
        <v>54</v>
      </c>
      <c r="J1001" s="1" t="s">
        <v>18505</v>
      </c>
      <c r="K1001" s="1" t="s">
        <v>22</v>
      </c>
      <c r="M1001" s="1" t="s">
        <v>18508</v>
      </c>
      <c r="N1001" s="1" t="s">
        <v>19</v>
      </c>
      <c r="O1001" s="1" t="s">
        <v>18507</v>
      </c>
    </row>
    <row r="1002" spans="1:15" x14ac:dyDescent="0.2">
      <c r="A1002" s="1" t="s">
        <v>8064</v>
      </c>
      <c r="B1002" s="1" t="str">
        <f>"SRR2993933"</f>
        <v>SRR2993933</v>
      </c>
      <c r="C1002" t="s">
        <v>6067</v>
      </c>
      <c r="D1002">
        <v>30333126</v>
      </c>
      <c r="E1002" s="1" t="s">
        <v>26</v>
      </c>
      <c r="F1002" s="1" t="s">
        <v>26</v>
      </c>
      <c r="G1002" s="1" t="s">
        <v>25</v>
      </c>
      <c r="H1002" s="1" t="s">
        <v>18502</v>
      </c>
      <c r="I1002" s="1" t="s">
        <v>32</v>
      </c>
      <c r="J1002" s="1" t="s">
        <v>18502</v>
      </c>
      <c r="K1002" s="1" t="s">
        <v>18504</v>
      </c>
      <c r="N1002" s="1" t="s">
        <v>19</v>
      </c>
      <c r="O1002" s="1" t="s">
        <v>18507</v>
      </c>
    </row>
    <row r="1003" spans="1:15" x14ac:dyDescent="0.2">
      <c r="A1003" s="1" t="s">
        <v>8065</v>
      </c>
      <c r="B1003" s="1" t="str">
        <f>"SRR2993936"</f>
        <v>SRR2993936</v>
      </c>
      <c r="C1003" t="s">
        <v>6068</v>
      </c>
      <c r="D1003">
        <v>30333126</v>
      </c>
      <c r="E1003" s="1" t="s">
        <v>21</v>
      </c>
      <c r="F1003" s="1" t="s">
        <v>21</v>
      </c>
      <c r="G1003" s="1" t="s">
        <v>18509</v>
      </c>
      <c r="H1003" s="1" t="s">
        <v>18502</v>
      </c>
      <c r="I1003" s="1" t="s">
        <v>18509</v>
      </c>
      <c r="J1003" s="1" t="s">
        <v>21</v>
      </c>
      <c r="K1003" s="1" t="s">
        <v>18504</v>
      </c>
      <c r="N1003" s="1" t="s">
        <v>21</v>
      </c>
      <c r="O1003" s="1" t="s">
        <v>24</v>
      </c>
    </row>
    <row r="1004" spans="1:15" x14ac:dyDescent="0.2">
      <c r="A1004" s="1" t="s">
        <v>8066</v>
      </c>
      <c r="B1004" s="1" t="str">
        <f>"SRR2993937"</f>
        <v>SRR2993937</v>
      </c>
      <c r="C1004" t="s">
        <v>6069</v>
      </c>
      <c r="D1004">
        <v>30333126</v>
      </c>
      <c r="E1004" s="1" t="s">
        <v>21</v>
      </c>
      <c r="F1004" s="1" t="s">
        <v>18502</v>
      </c>
      <c r="G1004" s="1" t="s">
        <v>25</v>
      </c>
      <c r="H1004" s="1" t="s">
        <v>18502</v>
      </c>
      <c r="I1004" s="1" t="s">
        <v>54</v>
      </c>
      <c r="J1004" s="1" t="s">
        <v>18505</v>
      </c>
      <c r="K1004" s="1" t="s">
        <v>22</v>
      </c>
      <c r="M1004" s="1" t="s">
        <v>18508</v>
      </c>
      <c r="N1004" s="1" t="s">
        <v>19</v>
      </c>
      <c r="O1004" s="1" t="s">
        <v>18507</v>
      </c>
    </row>
    <row r="1005" spans="1:15" x14ac:dyDescent="0.2">
      <c r="A1005" s="1" t="s">
        <v>8067</v>
      </c>
      <c r="B1005" s="1" t="str">
        <f>"SRR2999646"</f>
        <v>SRR2999646</v>
      </c>
      <c r="C1005" t="s">
        <v>6070</v>
      </c>
      <c r="D1005">
        <v>30333126</v>
      </c>
      <c r="E1005" s="1" t="s">
        <v>26</v>
      </c>
      <c r="F1005" s="1" t="s">
        <v>26</v>
      </c>
      <c r="G1005" s="1" t="s">
        <v>25</v>
      </c>
      <c r="H1005" s="1" t="s">
        <v>18502</v>
      </c>
      <c r="I1005" s="1" t="s">
        <v>54</v>
      </c>
      <c r="J1005" s="1" t="s">
        <v>18505</v>
      </c>
      <c r="K1005" s="1" t="s">
        <v>25</v>
      </c>
      <c r="M1005" s="1" t="s">
        <v>18508</v>
      </c>
      <c r="N1005" s="1" t="s">
        <v>21</v>
      </c>
      <c r="O1005" s="1" t="s">
        <v>18507</v>
      </c>
    </row>
    <row r="1006" spans="1:15" x14ac:dyDescent="0.2">
      <c r="A1006" s="1" t="s">
        <v>8068</v>
      </c>
      <c r="B1006" s="1" t="str">
        <f>"SRR2999649"</f>
        <v>SRR2999649</v>
      </c>
      <c r="C1006" t="s">
        <v>6071</v>
      </c>
      <c r="D1006">
        <v>30333126</v>
      </c>
      <c r="E1006" s="1" t="s">
        <v>21</v>
      </c>
      <c r="F1006" s="1" t="s">
        <v>21</v>
      </c>
      <c r="G1006" s="1" t="s">
        <v>18502</v>
      </c>
      <c r="H1006" s="1" t="s">
        <v>18502</v>
      </c>
      <c r="I1006" s="1" t="s">
        <v>54</v>
      </c>
      <c r="J1006" s="1" t="s">
        <v>18510</v>
      </c>
      <c r="K1006" s="1" t="s">
        <v>25</v>
      </c>
      <c r="N1006" s="1" t="s">
        <v>21</v>
      </c>
      <c r="O1006" s="1" t="s">
        <v>18502</v>
      </c>
    </row>
    <row r="1007" spans="1:15" x14ac:dyDescent="0.2">
      <c r="A1007" s="1" t="s">
        <v>8069</v>
      </c>
      <c r="B1007" s="1" t="str">
        <f>"SRR2999651"</f>
        <v>SRR2999651</v>
      </c>
      <c r="C1007" t="s">
        <v>6072</v>
      </c>
      <c r="D1007">
        <v>30333126</v>
      </c>
      <c r="E1007" s="1" t="s">
        <v>21</v>
      </c>
      <c r="F1007" s="1" t="s">
        <v>21</v>
      </c>
      <c r="G1007" s="1" t="s">
        <v>18509</v>
      </c>
      <c r="H1007" s="1" t="s">
        <v>18502</v>
      </c>
      <c r="I1007" s="1" t="s">
        <v>54</v>
      </c>
      <c r="J1007" s="1" t="s">
        <v>21</v>
      </c>
      <c r="K1007" s="1" t="s">
        <v>18504</v>
      </c>
      <c r="N1007" s="1" t="s">
        <v>21</v>
      </c>
      <c r="O1007" s="1" t="s">
        <v>24</v>
      </c>
    </row>
    <row r="1008" spans="1:15" x14ac:dyDescent="0.2">
      <c r="A1008" s="1" t="s">
        <v>8070</v>
      </c>
      <c r="B1008" s="1" t="str">
        <f>"SRR3000019"</f>
        <v>SRR3000019</v>
      </c>
      <c r="C1008" t="s">
        <v>6073</v>
      </c>
      <c r="D1008">
        <v>30333126</v>
      </c>
      <c r="E1008" s="1" t="s">
        <v>26</v>
      </c>
      <c r="F1008" s="1" t="s">
        <v>26</v>
      </c>
      <c r="G1008" s="1" t="s">
        <v>25</v>
      </c>
      <c r="H1008" s="1" t="s">
        <v>18502</v>
      </c>
      <c r="I1008" s="1" t="s">
        <v>18509</v>
      </c>
      <c r="J1008" s="1" t="s">
        <v>18502</v>
      </c>
      <c r="K1008" s="1" t="s">
        <v>18504</v>
      </c>
      <c r="M1008" s="1" t="s">
        <v>18502</v>
      </c>
      <c r="N1008" s="1" t="s">
        <v>21</v>
      </c>
      <c r="O1008" s="1" t="s">
        <v>18507</v>
      </c>
    </row>
    <row r="1009" spans="1:15" x14ac:dyDescent="0.2">
      <c r="A1009" s="1" t="s">
        <v>8071</v>
      </c>
      <c r="B1009" s="1" t="str">
        <f>"SRR3000027"</f>
        <v>SRR3000027</v>
      </c>
      <c r="C1009" t="s">
        <v>6074</v>
      </c>
      <c r="D1009">
        <v>30333126</v>
      </c>
      <c r="E1009" s="1" t="s">
        <v>26</v>
      </c>
      <c r="F1009" s="1" t="s">
        <v>26</v>
      </c>
      <c r="G1009" s="1" t="s">
        <v>25</v>
      </c>
      <c r="H1009" s="1" t="s">
        <v>18502</v>
      </c>
      <c r="I1009" s="1" t="s">
        <v>54</v>
      </c>
      <c r="J1009" s="1" t="s">
        <v>18505</v>
      </c>
      <c r="K1009" s="1" t="s">
        <v>25</v>
      </c>
      <c r="M1009" s="1" t="s">
        <v>18502</v>
      </c>
      <c r="N1009" s="1" t="s">
        <v>21</v>
      </c>
      <c r="O1009" s="1" t="s">
        <v>18507</v>
      </c>
    </row>
    <row r="1010" spans="1:15" x14ac:dyDescent="0.2">
      <c r="A1010" s="1" t="s">
        <v>8072</v>
      </c>
      <c r="B1010" s="1" t="str">
        <f>"SRR3000029"</f>
        <v>SRR3000029</v>
      </c>
      <c r="C1010" t="s">
        <v>6075</v>
      </c>
      <c r="D1010">
        <v>30333126</v>
      </c>
      <c r="E1010" s="1" t="s">
        <v>26</v>
      </c>
      <c r="F1010" s="1" t="s">
        <v>26</v>
      </c>
      <c r="G1010" s="1" t="s">
        <v>25</v>
      </c>
      <c r="H1010" s="1" t="s">
        <v>18502</v>
      </c>
      <c r="I1010" s="1" t="s">
        <v>18509</v>
      </c>
      <c r="J1010" s="1" t="s">
        <v>18506</v>
      </c>
      <c r="K1010" s="1" t="s">
        <v>25</v>
      </c>
      <c r="M1010" s="1" t="s">
        <v>18506</v>
      </c>
      <c r="N1010" s="1" t="s">
        <v>21</v>
      </c>
      <c r="O1010" s="1" t="s">
        <v>18507</v>
      </c>
    </row>
    <row r="1011" spans="1:15" x14ac:dyDescent="0.2">
      <c r="A1011" s="1" t="s">
        <v>8073</v>
      </c>
      <c r="B1011" s="1" t="str">
        <f>"SRR3000030"</f>
        <v>SRR3000030</v>
      </c>
      <c r="C1011" t="s">
        <v>6076</v>
      </c>
      <c r="D1011">
        <v>30333126</v>
      </c>
      <c r="E1011" s="1" t="s">
        <v>26</v>
      </c>
      <c r="F1011" s="1" t="s">
        <v>26</v>
      </c>
      <c r="G1011" s="1" t="s">
        <v>25</v>
      </c>
      <c r="H1011" s="1" t="s">
        <v>18502</v>
      </c>
      <c r="I1011" s="1" t="s">
        <v>32</v>
      </c>
      <c r="J1011" s="1" t="s">
        <v>18505</v>
      </c>
      <c r="K1011" s="1" t="s">
        <v>18504</v>
      </c>
      <c r="M1011" s="1" t="s">
        <v>28</v>
      </c>
      <c r="N1011" s="1" t="s">
        <v>21</v>
      </c>
      <c r="O1011" s="1" t="s">
        <v>18507</v>
      </c>
    </row>
    <row r="1012" spans="1:15" x14ac:dyDescent="0.2">
      <c r="A1012" s="1" t="s">
        <v>8074</v>
      </c>
      <c r="B1012" s="1" t="str">
        <f>"SRR3000031"</f>
        <v>SRR3000031</v>
      </c>
      <c r="C1012" t="s">
        <v>6077</v>
      </c>
      <c r="D1012">
        <v>30333126</v>
      </c>
      <c r="E1012" s="1" t="s">
        <v>18505</v>
      </c>
      <c r="F1012" s="1" t="s">
        <v>18505</v>
      </c>
      <c r="G1012" s="1" t="s">
        <v>25</v>
      </c>
      <c r="H1012" s="1" t="s">
        <v>18502</v>
      </c>
      <c r="I1012" s="1" t="s">
        <v>18509</v>
      </c>
      <c r="J1012" s="1" t="s">
        <v>18505</v>
      </c>
      <c r="K1012" s="1" t="s">
        <v>18504</v>
      </c>
      <c r="M1012" s="1" t="s">
        <v>18508</v>
      </c>
      <c r="N1012" s="1" t="s">
        <v>19</v>
      </c>
      <c r="O1012" s="1" t="s">
        <v>18507</v>
      </c>
    </row>
    <row r="1013" spans="1:15" x14ac:dyDescent="0.2">
      <c r="A1013" s="1" t="s">
        <v>8075</v>
      </c>
      <c r="B1013" s="1" t="str">
        <f>"SRR3000037"</f>
        <v>SRR3000037</v>
      </c>
      <c r="C1013" t="s">
        <v>6078</v>
      </c>
      <c r="D1013">
        <v>30333126</v>
      </c>
      <c r="E1013" s="1" t="s">
        <v>26</v>
      </c>
      <c r="F1013" s="1" t="s">
        <v>26</v>
      </c>
      <c r="G1013" s="1" t="s">
        <v>25</v>
      </c>
      <c r="H1013" s="1" t="s">
        <v>18502</v>
      </c>
      <c r="I1013" s="1" t="s">
        <v>18509</v>
      </c>
      <c r="J1013" s="1" t="s">
        <v>18505</v>
      </c>
      <c r="K1013" s="1" t="s">
        <v>18504</v>
      </c>
      <c r="M1013" s="1" t="s">
        <v>28</v>
      </c>
      <c r="N1013" s="1" t="s">
        <v>21</v>
      </c>
      <c r="O1013" s="1" t="s">
        <v>18504</v>
      </c>
    </row>
    <row r="1014" spans="1:15" x14ac:dyDescent="0.2">
      <c r="A1014" s="1" t="s">
        <v>8076</v>
      </c>
      <c r="B1014" s="1" t="str">
        <f>"SRR3000039"</f>
        <v>SRR3000039</v>
      </c>
      <c r="C1014" t="s">
        <v>6079</v>
      </c>
      <c r="D1014">
        <v>30333126</v>
      </c>
      <c r="E1014" s="1" t="s">
        <v>21</v>
      </c>
      <c r="F1014" s="1" t="s">
        <v>18506</v>
      </c>
      <c r="G1014" s="1" t="s">
        <v>25</v>
      </c>
      <c r="H1014" s="1" t="s">
        <v>18506</v>
      </c>
      <c r="I1014" s="1" t="s">
        <v>18508</v>
      </c>
      <c r="J1014" s="1" t="s">
        <v>18506</v>
      </c>
      <c r="K1014" s="1" t="s">
        <v>18504</v>
      </c>
      <c r="M1014" s="1" t="s">
        <v>18508</v>
      </c>
      <c r="N1014" s="1" t="s">
        <v>21</v>
      </c>
      <c r="O1014" s="1" t="s">
        <v>18507</v>
      </c>
    </row>
    <row r="1015" spans="1:15" x14ac:dyDescent="0.2">
      <c r="A1015" s="1" t="s">
        <v>8077</v>
      </c>
      <c r="B1015" s="1" t="str">
        <f>"SRR3000041"</f>
        <v>SRR3000041</v>
      </c>
      <c r="C1015" t="s">
        <v>6080</v>
      </c>
      <c r="D1015">
        <v>30333126</v>
      </c>
      <c r="E1015" s="1" t="s">
        <v>26</v>
      </c>
      <c r="F1015" s="1" t="s">
        <v>26</v>
      </c>
      <c r="G1015" s="1" t="s">
        <v>25</v>
      </c>
      <c r="H1015" s="1" t="s">
        <v>18506</v>
      </c>
      <c r="I1015" s="1" t="s">
        <v>18508</v>
      </c>
      <c r="J1015" s="1" t="s">
        <v>18506</v>
      </c>
      <c r="K1015" s="1" t="s">
        <v>18504</v>
      </c>
      <c r="M1015" s="1" t="s">
        <v>18509</v>
      </c>
      <c r="N1015" s="1" t="s">
        <v>19</v>
      </c>
      <c r="O1015" s="1" t="s">
        <v>18507</v>
      </c>
    </row>
    <row r="1016" spans="1:15" x14ac:dyDescent="0.2">
      <c r="A1016" s="1" t="s">
        <v>8078</v>
      </c>
      <c r="B1016" s="1" t="str">
        <f>"SRR3000042"</f>
        <v>SRR3000042</v>
      </c>
      <c r="C1016" t="s">
        <v>6081</v>
      </c>
      <c r="D1016">
        <v>30333126</v>
      </c>
      <c r="E1016" s="1" t="s">
        <v>26</v>
      </c>
      <c r="F1016" s="1" t="s">
        <v>26</v>
      </c>
      <c r="G1016" s="1" t="s">
        <v>25</v>
      </c>
      <c r="H1016" s="1" t="s">
        <v>18502</v>
      </c>
      <c r="I1016" s="1" t="s">
        <v>18508</v>
      </c>
      <c r="J1016" s="1" t="s">
        <v>18505</v>
      </c>
      <c r="K1016" s="1" t="s">
        <v>18504</v>
      </c>
      <c r="M1016" s="1" t="s">
        <v>18502</v>
      </c>
      <c r="N1016" s="1" t="s">
        <v>21</v>
      </c>
      <c r="O1016" s="1" t="s">
        <v>18504</v>
      </c>
    </row>
    <row r="1017" spans="1:15" x14ac:dyDescent="0.2">
      <c r="A1017" s="1" t="s">
        <v>8079</v>
      </c>
      <c r="B1017" s="1" t="str">
        <f>"SRR3000043"</f>
        <v>SRR3000043</v>
      </c>
      <c r="C1017" t="s">
        <v>6082</v>
      </c>
      <c r="D1017">
        <v>30333126</v>
      </c>
      <c r="E1017" s="1" t="s">
        <v>26</v>
      </c>
      <c r="F1017" s="1" t="s">
        <v>26</v>
      </c>
      <c r="G1017" s="1" t="s">
        <v>25</v>
      </c>
      <c r="H1017" s="1" t="s">
        <v>18502</v>
      </c>
      <c r="I1017" s="1" t="s">
        <v>18512</v>
      </c>
      <c r="J1017" s="1" t="s">
        <v>18506</v>
      </c>
      <c r="K1017" s="1" t="s">
        <v>18504</v>
      </c>
      <c r="M1017" s="1" t="s">
        <v>18509</v>
      </c>
      <c r="N1017" s="1" t="s">
        <v>21</v>
      </c>
      <c r="O1017" s="1" t="s">
        <v>18507</v>
      </c>
    </row>
    <row r="1018" spans="1:15" x14ac:dyDescent="0.2">
      <c r="A1018" s="1" t="s">
        <v>8080</v>
      </c>
      <c r="B1018" s="1" t="str">
        <f>"SRR3000045"</f>
        <v>SRR3000045</v>
      </c>
      <c r="C1018" t="s">
        <v>6083</v>
      </c>
      <c r="D1018">
        <v>30333126</v>
      </c>
      <c r="E1018" s="1" t="s">
        <v>26</v>
      </c>
      <c r="F1018" s="1" t="s">
        <v>26</v>
      </c>
      <c r="G1018" s="1" t="s">
        <v>25</v>
      </c>
      <c r="H1018" s="1" t="s">
        <v>18502</v>
      </c>
      <c r="I1018" s="1" t="s">
        <v>32</v>
      </c>
      <c r="J1018" s="1" t="s">
        <v>18506</v>
      </c>
      <c r="K1018" s="1" t="s">
        <v>18504</v>
      </c>
      <c r="M1018" s="1" t="s">
        <v>18502</v>
      </c>
      <c r="N1018" s="1" t="s">
        <v>21</v>
      </c>
      <c r="O1018" s="1" t="s">
        <v>18507</v>
      </c>
    </row>
    <row r="1019" spans="1:15" x14ac:dyDescent="0.2">
      <c r="A1019" s="1" t="s">
        <v>8081</v>
      </c>
      <c r="B1019" s="1" t="str">
        <f>"SRR3000046"</f>
        <v>SRR3000046</v>
      </c>
      <c r="C1019" t="s">
        <v>6084</v>
      </c>
      <c r="D1019">
        <v>30333126</v>
      </c>
      <c r="E1019" s="1" t="s">
        <v>26</v>
      </c>
      <c r="F1019" s="1" t="s">
        <v>26</v>
      </c>
      <c r="G1019" s="1" t="s">
        <v>25</v>
      </c>
      <c r="H1019" s="1" t="s">
        <v>18506</v>
      </c>
      <c r="I1019" s="1" t="s">
        <v>18509</v>
      </c>
      <c r="J1019" s="1" t="s">
        <v>18505</v>
      </c>
      <c r="K1019" s="1" t="s">
        <v>18504</v>
      </c>
      <c r="M1019" s="1" t="s">
        <v>18508</v>
      </c>
      <c r="N1019" s="1" t="s">
        <v>21</v>
      </c>
      <c r="O1019" s="1" t="s">
        <v>18507</v>
      </c>
    </row>
    <row r="1020" spans="1:15" x14ac:dyDescent="0.2">
      <c r="A1020" s="1" t="s">
        <v>8082</v>
      </c>
      <c r="B1020" s="1" t="str">
        <f>"SRR3001170"</f>
        <v>SRR3001170</v>
      </c>
      <c r="C1020" t="s">
        <v>6085</v>
      </c>
      <c r="D1020">
        <v>30333126</v>
      </c>
      <c r="E1020" s="1" t="s">
        <v>26</v>
      </c>
      <c r="F1020" s="1" t="s">
        <v>26</v>
      </c>
      <c r="G1020" s="1" t="s">
        <v>25</v>
      </c>
      <c r="H1020" s="1" t="s">
        <v>18506</v>
      </c>
      <c r="I1020" s="1" t="s">
        <v>18509</v>
      </c>
      <c r="J1020" s="1" t="s">
        <v>18506</v>
      </c>
      <c r="K1020" s="1" t="s">
        <v>25</v>
      </c>
      <c r="M1020" s="1" t="s">
        <v>18510</v>
      </c>
      <c r="N1020" s="1" t="s">
        <v>19</v>
      </c>
      <c r="O1020" s="1" t="s">
        <v>18507</v>
      </c>
    </row>
    <row r="1021" spans="1:15" x14ac:dyDescent="0.2">
      <c r="A1021" s="1" t="s">
        <v>8083</v>
      </c>
      <c r="B1021" s="1" t="str">
        <f>"SRR3001171"</f>
        <v>SRR3001171</v>
      </c>
      <c r="C1021" t="s">
        <v>6086</v>
      </c>
      <c r="D1021">
        <v>30333126</v>
      </c>
      <c r="E1021" s="1" t="s">
        <v>26</v>
      </c>
      <c r="F1021" s="1" t="s">
        <v>26</v>
      </c>
      <c r="G1021" s="1" t="s">
        <v>25</v>
      </c>
      <c r="H1021" s="1" t="s">
        <v>18506</v>
      </c>
      <c r="I1021" s="1" t="s">
        <v>18509</v>
      </c>
      <c r="J1021" s="1" t="s">
        <v>18505</v>
      </c>
      <c r="K1021" s="1" t="s">
        <v>18504</v>
      </c>
      <c r="M1021" s="1" t="s">
        <v>18508</v>
      </c>
      <c r="N1021" s="1" t="s">
        <v>21</v>
      </c>
      <c r="O1021" s="1" t="s">
        <v>18507</v>
      </c>
    </row>
    <row r="1022" spans="1:15" x14ac:dyDescent="0.2">
      <c r="A1022" s="1" t="s">
        <v>8084</v>
      </c>
      <c r="B1022" s="1" t="str">
        <f>"SRR3001172"</f>
        <v>SRR3001172</v>
      </c>
      <c r="C1022" t="s">
        <v>6087</v>
      </c>
      <c r="D1022">
        <v>30333126</v>
      </c>
      <c r="E1022" s="1" t="s">
        <v>26</v>
      </c>
      <c r="F1022" s="1" t="s">
        <v>26</v>
      </c>
      <c r="G1022" s="1" t="s">
        <v>25</v>
      </c>
      <c r="H1022" s="1" t="s">
        <v>18502</v>
      </c>
      <c r="I1022" s="1" t="s">
        <v>18509</v>
      </c>
      <c r="J1022" s="1" t="s">
        <v>18506</v>
      </c>
      <c r="K1022" s="1" t="s">
        <v>25</v>
      </c>
      <c r="M1022" s="1" t="s">
        <v>18502</v>
      </c>
      <c r="N1022" s="1" t="s">
        <v>19</v>
      </c>
      <c r="O1022" s="1" t="s">
        <v>18507</v>
      </c>
    </row>
    <row r="1023" spans="1:15" x14ac:dyDescent="0.2">
      <c r="A1023" s="1" t="s">
        <v>8085</v>
      </c>
      <c r="B1023" s="1" t="str">
        <f>"SRR3001173"</f>
        <v>SRR3001173</v>
      </c>
      <c r="C1023" t="s">
        <v>6088</v>
      </c>
      <c r="D1023">
        <v>30333126</v>
      </c>
      <c r="E1023" s="1" t="s">
        <v>26</v>
      </c>
      <c r="F1023" s="1" t="s">
        <v>26</v>
      </c>
      <c r="G1023" s="1" t="s">
        <v>25</v>
      </c>
      <c r="H1023" s="1" t="s">
        <v>18506</v>
      </c>
      <c r="I1023" s="1" t="s">
        <v>18509</v>
      </c>
      <c r="J1023" s="1" t="s">
        <v>18505</v>
      </c>
      <c r="K1023" s="1" t="s">
        <v>18507</v>
      </c>
      <c r="M1023" s="1" t="s">
        <v>18510</v>
      </c>
      <c r="N1023" s="1" t="s">
        <v>19</v>
      </c>
      <c r="O1023" s="1" t="s">
        <v>18504</v>
      </c>
    </row>
    <row r="1024" spans="1:15" x14ac:dyDescent="0.2">
      <c r="A1024" s="1" t="s">
        <v>8086</v>
      </c>
      <c r="B1024" s="1" t="str">
        <f>"SRR3001175"</f>
        <v>SRR3001175</v>
      </c>
      <c r="C1024" t="s">
        <v>6089</v>
      </c>
      <c r="D1024">
        <v>30333126</v>
      </c>
      <c r="E1024" s="1" t="s">
        <v>26</v>
      </c>
      <c r="F1024" s="1" t="s">
        <v>26</v>
      </c>
      <c r="G1024" s="1" t="s">
        <v>25</v>
      </c>
      <c r="H1024" s="1" t="s">
        <v>18506</v>
      </c>
      <c r="I1024" s="1" t="s">
        <v>18509</v>
      </c>
      <c r="J1024" s="1" t="s">
        <v>18506</v>
      </c>
      <c r="K1024" s="1" t="s">
        <v>18504</v>
      </c>
      <c r="M1024" s="1" t="s">
        <v>18509</v>
      </c>
      <c r="N1024" s="1" t="s">
        <v>19</v>
      </c>
      <c r="O1024" s="1" t="s">
        <v>18507</v>
      </c>
    </row>
    <row r="1025" spans="1:15" x14ac:dyDescent="0.2">
      <c r="A1025" s="1" t="s">
        <v>8087</v>
      </c>
      <c r="B1025" s="1" t="str">
        <f>"SRR3001176"</f>
        <v>SRR3001176</v>
      </c>
      <c r="C1025" t="s">
        <v>6090</v>
      </c>
      <c r="D1025">
        <v>30333126</v>
      </c>
      <c r="E1025" s="1" t="s">
        <v>26</v>
      </c>
      <c r="F1025" s="1" t="s">
        <v>26</v>
      </c>
      <c r="G1025" s="1" t="s">
        <v>25</v>
      </c>
      <c r="H1025" s="1" t="s">
        <v>18502</v>
      </c>
      <c r="I1025" s="1" t="s">
        <v>18509</v>
      </c>
      <c r="J1025" s="1" t="s">
        <v>18506</v>
      </c>
      <c r="K1025" s="1" t="s">
        <v>25</v>
      </c>
      <c r="M1025" s="1" t="s">
        <v>18502</v>
      </c>
      <c r="N1025" s="1" t="s">
        <v>19</v>
      </c>
      <c r="O1025" s="1" t="s">
        <v>18507</v>
      </c>
    </row>
    <row r="1026" spans="1:15" x14ac:dyDescent="0.2">
      <c r="A1026" s="1" t="s">
        <v>8088</v>
      </c>
      <c r="B1026" s="1" t="str">
        <f>"SRR3001177"</f>
        <v>SRR3001177</v>
      </c>
      <c r="C1026" t="s">
        <v>6091</v>
      </c>
      <c r="D1026">
        <v>30333126</v>
      </c>
      <c r="E1026" s="1" t="s">
        <v>26</v>
      </c>
      <c r="F1026" s="1" t="s">
        <v>26</v>
      </c>
      <c r="G1026" s="1" t="s">
        <v>25</v>
      </c>
      <c r="H1026" s="1" t="s">
        <v>18506</v>
      </c>
      <c r="I1026" s="1" t="s">
        <v>18509</v>
      </c>
      <c r="J1026" s="1" t="s">
        <v>18505</v>
      </c>
      <c r="K1026" s="1" t="s">
        <v>18504</v>
      </c>
      <c r="M1026" s="1" t="s">
        <v>18508</v>
      </c>
      <c r="N1026" s="1" t="s">
        <v>21</v>
      </c>
      <c r="O1026" s="1" t="s">
        <v>18507</v>
      </c>
    </row>
    <row r="1027" spans="1:15" x14ac:dyDescent="0.2">
      <c r="A1027" s="1" t="s">
        <v>8089</v>
      </c>
      <c r="B1027" s="1" t="str">
        <f>"SRR3001181"</f>
        <v>SRR3001181</v>
      </c>
      <c r="C1027" t="s">
        <v>6092</v>
      </c>
      <c r="D1027">
        <v>30333126</v>
      </c>
      <c r="E1027" s="1" t="s">
        <v>26</v>
      </c>
      <c r="F1027" s="1" t="s">
        <v>26</v>
      </c>
      <c r="G1027" s="1" t="s">
        <v>25</v>
      </c>
      <c r="H1027" s="1" t="s">
        <v>18502</v>
      </c>
      <c r="I1027" s="1" t="s">
        <v>32</v>
      </c>
      <c r="J1027" s="1" t="s">
        <v>18502</v>
      </c>
      <c r="K1027" s="1" t="s">
        <v>18504</v>
      </c>
      <c r="M1027" s="1" t="s">
        <v>18509</v>
      </c>
      <c r="N1027" s="1" t="s">
        <v>18510</v>
      </c>
      <c r="O1027" s="1" t="s">
        <v>18507</v>
      </c>
    </row>
    <row r="1028" spans="1:15" x14ac:dyDescent="0.2">
      <c r="A1028" s="1" t="s">
        <v>8090</v>
      </c>
      <c r="B1028" s="1" t="str">
        <f>"SRR3021486"</f>
        <v>SRR3021486</v>
      </c>
      <c r="C1028" t="s">
        <v>6093</v>
      </c>
      <c r="D1028">
        <v>30333126</v>
      </c>
      <c r="E1028" s="1" t="s">
        <v>21</v>
      </c>
      <c r="F1028" s="1" t="s">
        <v>18502</v>
      </c>
      <c r="G1028" s="1" t="s">
        <v>25</v>
      </c>
      <c r="H1028" s="1" t="s">
        <v>18502</v>
      </c>
      <c r="I1028" s="1" t="s">
        <v>54</v>
      </c>
      <c r="J1028" s="1" t="s">
        <v>18505</v>
      </c>
      <c r="K1028" s="1" t="s">
        <v>25</v>
      </c>
      <c r="N1028" s="1" t="s">
        <v>21</v>
      </c>
      <c r="O1028" s="1" t="s">
        <v>18507</v>
      </c>
    </row>
    <row r="1029" spans="1:15" x14ac:dyDescent="0.2">
      <c r="A1029" s="1" t="s">
        <v>8091</v>
      </c>
      <c r="B1029" s="1" t="str">
        <f>"SRR3021488"</f>
        <v>SRR3021488</v>
      </c>
      <c r="C1029" t="s">
        <v>6094</v>
      </c>
      <c r="D1029">
        <v>30333126</v>
      </c>
      <c r="E1029" s="1" t="s">
        <v>26</v>
      </c>
      <c r="F1029" s="1" t="s">
        <v>26</v>
      </c>
      <c r="G1029" s="1" t="s">
        <v>25</v>
      </c>
      <c r="H1029" s="1" t="s">
        <v>18506</v>
      </c>
      <c r="I1029" s="1" t="s">
        <v>18508</v>
      </c>
      <c r="J1029" s="1" t="s">
        <v>18505</v>
      </c>
      <c r="K1029" s="1" t="s">
        <v>18507</v>
      </c>
      <c r="M1029" s="1" t="s">
        <v>28</v>
      </c>
      <c r="N1029" s="1" t="s">
        <v>21</v>
      </c>
      <c r="O1029" s="1" t="s">
        <v>18507</v>
      </c>
    </row>
    <row r="1030" spans="1:15" x14ac:dyDescent="0.2">
      <c r="A1030" s="1" t="s">
        <v>8092</v>
      </c>
      <c r="B1030" s="1" t="str">
        <f>"SRR3021489"</f>
        <v>SRR3021489</v>
      </c>
      <c r="C1030" t="s">
        <v>6095</v>
      </c>
      <c r="D1030">
        <v>30333126</v>
      </c>
      <c r="E1030" s="1" t="s">
        <v>26</v>
      </c>
      <c r="F1030" s="1" t="s">
        <v>26</v>
      </c>
      <c r="G1030" s="1" t="s">
        <v>25</v>
      </c>
      <c r="H1030" s="1" t="s">
        <v>18506</v>
      </c>
      <c r="I1030" s="1" t="s">
        <v>54</v>
      </c>
      <c r="J1030" s="1" t="s">
        <v>18505</v>
      </c>
      <c r="K1030" s="1" t="s">
        <v>22</v>
      </c>
      <c r="M1030" s="1" t="s">
        <v>28</v>
      </c>
      <c r="N1030" s="1" t="s">
        <v>21</v>
      </c>
      <c r="O1030" s="1" t="s">
        <v>18507</v>
      </c>
    </row>
    <row r="1031" spans="1:15" x14ac:dyDescent="0.2">
      <c r="A1031" s="1" t="s">
        <v>8093</v>
      </c>
      <c r="B1031" s="1" t="str">
        <f>"SRR3021491"</f>
        <v>SRR3021491</v>
      </c>
      <c r="C1031" t="s">
        <v>6096</v>
      </c>
      <c r="D1031">
        <v>30333126</v>
      </c>
      <c r="E1031" s="1" t="s">
        <v>21</v>
      </c>
      <c r="F1031" s="1" t="s">
        <v>21</v>
      </c>
      <c r="G1031" s="1" t="s">
        <v>18509</v>
      </c>
      <c r="H1031" s="1" t="s">
        <v>18502</v>
      </c>
      <c r="I1031" s="1" t="s">
        <v>54</v>
      </c>
      <c r="J1031" s="1" t="s">
        <v>21</v>
      </c>
      <c r="K1031" s="1" t="s">
        <v>18504</v>
      </c>
      <c r="N1031" s="1" t="s">
        <v>21</v>
      </c>
      <c r="O1031" s="1" t="s">
        <v>24</v>
      </c>
    </row>
    <row r="1032" spans="1:15" x14ac:dyDescent="0.2">
      <c r="A1032" s="1" t="s">
        <v>8094</v>
      </c>
      <c r="B1032" s="1" t="str">
        <f>"SRR3021493"</f>
        <v>SRR3021493</v>
      </c>
      <c r="C1032" t="s">
        <v>6097</v>
      </c>
      <c r="D1032">
        <v>30333126</v>
      </c>
      <c r="E1032" s="1" t="s">
        <v>18505</v>
      </c>
      <c r="F1032" s="1" t="s">
        <v>26</v>
      </c>
      <c r="G1032" s="1" t="s">
        <v>25</v>
      </c>
      <c r="H1032" s="1" t="s">
        <v>18505</v>
      </c>
      <c r="I1032" s="1" t="s">
        <v>18508</v>
      </c>
      <c r="J1032" s="1" t="s">
        <v>18505</v>
      </c>
      <c r="K1032" s="1" t="s">
        <v>18504</v>
      </c>
      <c r="M1032" s="1" t="s">
        <v>18508</v>
      </c>
      <c r="N1032" s="1" t="s">
        <v>19</v>
      </c>
      <c r="O1032" s="1" t="s">
        <v>18507</v>
      </c>
    </row>
    <row r="1033" spans="1:15" x14ac:dyDescent="0.2">
      <c r="A1033" s="1" t="s">
        <v>8095</v>
      </c>
      <c r="B1033" s="1" t="str">
        <f>"SRR3021494"</f>
        <v>SRR3021494</v>
      </c>
      <c r="C1033" t="s">
        <v>6098</v>
      </c>
      <c r="D1033">
        <v>30333126</v>
      </c>
      <c r="E1033" s="1" t="s">
        <v>21</v>
      </c>
      <c r="F1033" s="1" t="s">
        <v>18502</v>
      </c>
      <c r="G1033" s="1" t="s">
        <v>25</v>
      </c>
      <c r="H1033" s="1" t="s">
        <v>18502</v>
      </c>
      <c r="I1033" s="1" t="s">
        <v>54</v>
      </c>
      <c r="J1033" s="1" t="s">
        <v>18505</v>
      </c>
      <c r="K1033" s="1" t="s">
        <v>25</v>
      </c>
      <c r="M1033" s="1" t="s">
        <v>18508</v>
      </c>
      <c r="N1033" s="1" t="s">
        <v>21</v>
      </c>
      <c r="O1033" s="1" t="s">
        <v>18507</v>
      </c>
    </row>
    <row r="1034" spans="1:15" x14ac:dyDescent="0.2">
      <c r="A1034" s="1" t="s">
        <v>8096</v>
      </c>
      <c r="B1034" s="1" t="str">
        <f>"SRR3031824"</f>
        <v>SRR3031824</v>
      </c>
      <c r="C1034" t="s">
        <v>6099</v>
      </c>
      <c r="D1034">
        <v>30333126</v>
      </c>
      <c r="E1034" s="1" t="s">
        <v>26</v>
      </c>
      <c r="F1034" s="1" t="s">
        <v>26</v>
      </c>
      <c r="G1034" s="1" t="s">
        <v>25</v>
      </c>
      <c r="H1034" s="1" t="s">
        <v>18502</v>
      </c>
      <c r="I1034" s="1" t="s">
        <v>54</v>
      </c>
      <c r="J1034" s="1" t="s">
        <v>18505</v>
      </c>
      <c r="K1034" s="1" t="s">
        <v>18504</v>
      </c>
      <c r="M1034" s="1" t="s">
        <v>28</v>
      </c>
      <c r="N1034" s="1" t="s">
        <v>21</v>
      </c>
      <c r="O1034" s="1" t="s">
        <v>18507</v>
      </c>
    </row>
    <row r="1035" spans="1:15" x14ac:dyDescent="0.2">
      <c r="A1035" s="1" t="s">
        <v>8097</v>
      </c>
      <c r="B1035" s="1" t="str">
        <f>"SRR3031825"</f>
        <v>SRR3031825</v>
      </c>
      <c r="C1035" t="s">
        <v>6100</v>
      </c>
      <c r="D1035">
        <v>30333126</v>
      </c>
      <c r="E1035" s="1" t="s">
        <v>26</v>
      </c>
      <c r="F1035" s="1" t="s">
        <v>26</v>
      </c>
      <c r="G1035" s="1" t="s">
        <v>25</v>
      </c>
      <c r="H1035" s="1" t="s">
        <v>18506</v>
      </c>
      <c r="I1035" s="1" t="s">
        <v>54</v>
      </c>
      <c r="J1035" s="1" t="s">
        <v>18506</v>
      </c>
      <c r="K1035" s="1" t="s">
        <v>18504</v>
      </c>
      <c r="M1035" s="1" t="s">
        <v>18508</v>
      </c>
      <c r="N1035" s="1" t="s">
        <v>21</v>
      </c>
      <c r="O1035" s="1" t="s">
        <v>18507</v>
      </c>
    </row>
    <row r="1036" spans="1:15" x14ac:dyDescent="0.2">
      <c r="A1036" s="1" t="s">
        <v>8098</v>
      </c>
      <c r="B1036" s="1" t="str">
        <f>"SRR3031827"</f>
        <v>SRR3031827</v>
      </c>
      <c r="C1036" t="s">
        <v>6101</v>
      </c>
      <c r="D1036">
        <v>30333126</v>
      </c>
      <c r="E1036" s="1" t="s">
        <v>26</v>
      </c>
      <c r="F1036" s="1" t="s">
        <v>26</v>
      </c>
      <c r="G1036" s="1" t="s">
        <v>25</v>
      </c>
      <c r="H1036" s="1" t="s">
        <v>18502</v>
      </c>
      <c r="I1036" s="1" t="s">
        <v>18508</v>
      </c>
      <c r="J1036" s="1" t="s">
        <v>18506</v>
      </c>
      <c r="K1036" s="1" t="s">
        <v>18504</v>
      </c>
      <c r="M1036" s="1" t="s">
        <v>18509</v>
      </c>
      <c r="N1036" s="1" t="s">
        <v>19</v>
      </c>
      <c r="O1036" s="1" t="s">
        <v>18507</v>
      </c>
    </row>
    <row r="1037" spans="1:15" x14ac:dyDescent="0.2">
      <c r="A1037" s="1" t="s">
        <v>8099</v>
      </c>
      <c r="B1037" s="1" t="str">
        <f>"SRR3031829"</f>
        <v>SRR3031829</v>
      </c>
      <c r="C1037" t="s">
        <v>6102</v>
      </c>
      <c r="D1037">
        <v>30333126</v>
      </c>
      <c r="E1037" s="1" t="s">
        <v>26</v>
      </c>
      <c r="F1037" s="1" t="s">
        <v>26</v>
      </c>
      <c r="G1037" s="1" t="s">
        <v>25</v>
      </c>
      <c r="H1037" s="1" t="s">
        <v>18506</v>
      </c>
      <c r="I1037" s="1" t="s">
        <v>18509</v>
      </c>
      <c r="J1037" s="1" t="s">
        <v>18506</v>
      </c>
      <c r="K1037" s="1" t="s">
        <v>18504</v>
      </c>
      <c r="M1037" s="1" t="s">
        <v>18510</v>
      </c>
      <c r="N1037" s="1" t="s">
        <v>18509</v>
      </c>
      <c r="O1037" s="1" t="s">
        <v>18507</v>
      </c>
    </row>
    <row r="1038" spans="1:15" x14ac:dyDescent="0.2">
      <c r="A1038" s="1" t="s">
        <v>8100</v>
      </c>
      <c r="B1038" s="1" t="str">
        <f>"SRR3031869"</f>
        <v>SRR3031869</v>
      </c>
      <c r="C1038" t="s">
        <v>6103</v>
      </c>
      <c r="D1038">
        <v>30333126</v>
      </c>
      <c r="E1038" s="1" t="s">
        <v>21</v>
      </c>
      <c r="F1038" s="1" t="s">
        <v>18502</v>
      </c>
      <c r="G1038" s="1" t="s">
        <v>25</v>
      </c>
      <c r="H1038" s="1" t="s">
        <v>18502</v>
      </c>
      <c r="I1038" s="1" t="s">
        <v>54</v>
      </c>
      <c r="J1038" s="1" t="s">
        <v>18505</v>
      </c>
      <c r="K1038" s="1" t="s">
        <v>25</v>
      </c>
      <c r="M1038" s="1" t="s">
        <v>28</v>
      </c>
      <c r="N1038" s="1" t="s">
        <v>21</v>
      </c>
      <c r="O1038" s="1" t="s">
        <v>18507</v>
      </c>
    </row>
    <row r="1039" spans="1:15" x14ac:dyDescent="0.2">
      <c r="A1039" s="1" t="s">
        <v>8101</v>
      </c>
      <c r="B1039" s="1" t="str">
        <f>"SRR3031871"</f>
        <v>SRR3031871</v>
      </c>
      <c r="C1039" t="s">
        <v>6104</v>
      </c>
      <c r="D1039">
        <v>30333126</v>
      </c>
      <c r="E1039" s="1" t="s">
        <v>21</v>
      </c>
      <c r="F1039" s="1" t="s">
        <v>18502</v>
      </c>
      <c r="G1039" s="1" t="s">
        <v>25</v>
      </c>
      <c r="H1039" s="1" t="s">
        <v>18506</v>
      </c>
      <c r="I1039" s="1" t="s">
        <v>54</v>
      </c>
      <c r="J1039" s="1" t="s">
        <v>18505</v>
      </c>
      <c r="K1039" s="1" t="s">
        <v>18504</v>
      </c>
      <c r="M1039" s="1" t="s">
        <v>18510</v>
      </c>
      <c r="N1039" s="1" t="s">
        <v>21</v>
      </c>
      <c r="O1039" s="1" t="s">
        <v>18504</v>
      </c>
    </row>
    <row r="1040" spans="1:15" x14ac:dyDescent="0.2">
      <c r="A1040" s="1" t="s">
        <v>8102</v>
      </c>
      <c r="B1040" s="1" t="str">
        <f>"SRR3031873"</f>
        <v>SRR3031873</v>
      </c>
      <c r="C1040" t="s">
        <v>6105</v>
      </c>
      <c r="D1040">
        <v>30333126</v>
      </c>
      <c r="E1040" s="1" t="s">
        <v>26</v>
      </c>
      <c r="F1040" s="1" t="s">
        <v>26</v>
      </c>
      <c r="G1040" s="1" t="s">
        <v>25</v>
      </c>
      <c r="H1040" s="1" t="s">
        <v>18502</v>
      </c>
      <c r="I1040" s="1" t="s">
        <v>18509</v>
      </c>
      <c r="J1040" s="1" t="s">
        <v>18507</v>
      </c>
      <c r="K1040" s="1" t="s">
        <v>25</v>
      </c>
      <c r="M1040" s="1" t="s">
        <v>41</v>
      </c>
      <c r="N1040" s="1" t="s">
        <v>18510</v>
      </c>
      <c r="O1040" s="1" t="s">
        <v>18503</v>
      </c>
    </row>
    <row r="1041" spans="1:15" x14ac:dyDescent="0.2">
      <c r="A1041" s="1" t="s">
        <v>8103</v>
      </c>
      <c r="B1041" s="1" t="str">
        <f>"SRR3033302"</f>
        <v>SRR3033302</v>
      </c>
      <c r="C1041" t="s">
        <v>6106</v>
      </c>
      <c r="D1041">
        <v>30333126</v>
      </c>
      <c r="E1041" s="1" t="s">
        <v>26</v>
      </c>
      <c r="F1041" s="1" t="s">
        <v>26</v>
      </c>
      <c r="G1041" s="1" t="s">
        <v>25</v>
      </c>
      <c r="H1041" s="1" t="s">
        <v>18506</v>
      </c>
      <c r="I1041" s="1" t="s">
        <v>18509</v>
      </c>
      <c r="J1041" s="1" t="s">
        <v>18506</v>
      </c>
      <c r="K1041" s="1" t="s">
        <v>25</v>
      </c>
      <c r="M1041" s="1" t="s">
        <v>18502</v>
      </c>
      <c r="N1041" s="1" t="s">
        <v>19</v>
      </c>
      <c r="O1041" s="1" t="s">
        <v>18504</v>
      </c>
    </row>
    <row r="1042" spans="1:15" x14ac:dyDescent="0.2">
      <c r="A1042" s="1" t="s">
        <v>8104</v>
      </c>
      <c r="B1042" s="1" t="str">
        <f>"SRR3033303"</f>
        <v>SRR3033303</v>
      </c>
      <c r="C1042" t="s">
        <v>6107</v>
      </c>
      <c r="D1042">
        <v>30333126</v>
      </c>
      <c r="E1042" s="1" t="s">
        <v>26</v>
      </c>
      <c r="F1042" s="1" t="s">
        <v>26</v>
      </c>
      <c r="G1042" s="1" t="s">
        <v>25</v>
      </c>
      <c r="H1042" s="1" t="s">
        <v>18502</v>
      </c>
      <c r="I1042" s="1" t="s">
        <v>18511</v>
      </c>
      <c r="J1042" s="1" t="s">
        <v>18505</v>
      </c>
      <c r="K1042" s="1" t="s">
        <v>18507</v>
      </c>
      <c r="M1042" s="1" t="s">
        <v>18502</v>
      </c>
      <c r="N1042" s="1" t="s">
        <v>19</v>
      </c>
      <c r="O1042" s="1" t="s">
        <v>18507</v>
      </c>
    </row>
    <row r="1043" spans="1:15" x14ac:dyDescent="0.2">
      <c r="A1043" s="1" t="s">
        <v>8105</v>
      </c>
      <c r="B1043" s="1" t="str">
        <f>"SRR3033304"</f>
        <v>SRR3033304</v>
      </c>
      <c r="C1043" t="s">
        <v>6108</v>
      </c>
      <c r="D1043">
        <v>30333126</v>
      </c>
      <c r="E1043" s="1" t="s">
        <v>21</v>
      </c>
      <c r="F1043" s="1" t="s">
        <v>21</v>
      </c>
      <c r="G1043" s="1" t="s">
        <v>18508</v>
      </c>
      <c r="H1043" s="1" t="s">
        <v>21</v>
      </c>
      <c r="I1043" s="1" t="s">
        <v>54</v>
      </c>
      <c r="J1043" s="1" t="s">
        <v>21</v>
      </c>
      <c r="K1043" s="1" t="s">
        <v>25</v>
      </c>
      <c r="M1043" s="1" t="s">
        <v>28</v>
      </c>
      <c r="N1043" s="1" t="s">
        <v>21</v>
      </c>
      <c r="O1043" s="1" t="s">
        <v>24</v>
      </c>
    </row>
    <row r="1044" spans="1:15" x14ac:dyDescent="0.2">
      <c r="A1044" s="1" t="s">
        <v>8106</v>
      </c>
      <c r="B1044" s="1" t="str">
        <f>"SRR3033305"</f>
        <v>SRR3033305</v>
      </c>
      <c r="C1044" t="s">
        <v>6109</v>
      </c>
      <c r="D1044">
        <v>30333126</v>
      </c>
      <c r="E1044" s="1" t="s">
        <v>21</v>
      </c>
      <c r="F1044" s="1" t="s">
        <v>18510</v>
      </c>
      <c r="G1044" s="1" t="s">
        <v>25</v>
      </c>
      <c r="H1044" s="1" t="s">
        <v>18510</v>
      </c>
      <c r="I1044" s="1" t="s">
        <v>54</v>
      </c>
      <c r="J1044" s="1" t="s">
        <v>18506</v>
      </c>
      <c r="K1044" s="1" t="s">
        <v>22</v>
      </c>
      <c r="M1044" s="1" t="s">
        <v>28</v>
      </c>
      <c r="N1044" s="1" t="s">
        <v>21</v>
      </c>
      <c r="O1044" s="1" t="s">
        <v>18507</v>
      </c>
    </row>
    <row r="1045" spans="1:15" x14ac:dyDescent="0.2">
      <c r="A1045" s="1" t="s">
        <v>8107</v>
      </c>
      <c r="B1045" s="1" t="str">
        <f>"SRR3033320"</f>
        <v>SRR3033320</v>
      </c>
      <c r="C1045" t="s">
        <v>6110</v>
      </c>
      <c r="D1045">
        <v>30333126</v>
      </c>
      <c r="E1045" s="1" t="s">
        <v>26</v>
      </c>
      <c r="F1045" s="1" t="s">
        <v>26</v>
      </c>
      <c r="G1045" s="1" t="s">
        <v>25</v>
      </c>
      <c r="H1045" s="1" t="s">
        <v>18502</v>
      </c>
      <c r="I1045" s="1" t="s">
        <v>18508</v>
      </c>
      <c r="J1045" s="1" t="s">
        <v>18505</v>
      </c>
      <c r="K1045" s="1" t="s">
        <v>18504</v>
      </c>
      <c r="M1045" s="1" t="s">
        <v>18502</v>
      </c>
      <c r="N1045" s="1" t="s">
        <v>19</v>
      </c>
      <c r="O1045" s="1" t="s">
        <v>18507</v>
      </c>
    </row>
    <row r="1046" spans="1:15" x14ac:dyDescent="0.2">
      <c r="A1046" s="1" t="s">
        <v>8108</v>
      </c>
      <c r="B1046" s="1" t="str">
        <f>"SRR3033324"</f>
        <v>SRR3033324</v>
      </c>
      <c r="C1046" t="s">
        <v>6111</v>
      </c>
      <c r="D1046">
        <v>30333126</v>
      </c>
      <c r="E1046" s="1" t="s">
        <v>26</v>
      </c>
      <c r="F1046" s="1" t="s">
        <v>26</v>
      </c>
      <c r="G1046" s="1" t="s">
        <v>25</v>
      </c>
      <c r="H1046" s="1" t="s">
        <v>18502</v>
      </c>
      <c r="I1046" s="1" t="s">
        <v>18511</v>
      </c>
      <c r="J1046" s="1" t="s">
        <v>18502</v>
      </c>
      <c r="K1046" s="1" t="s">
        <v>18507</v>
      </c>
      <c r="M1046" s="1" t="s">
        <v>18510</v>
      </c>
      <c r="N1046" s="1" t="s">
        <v>19</v>
      </c>
      <c r="O1046" s="1" t="s">
        <v>18507</v>
      </c>
    </row>
    <row r="1047" spans="1:15" x14ac:dyDescent="0.2">
      <c r="A1047" s="1" t="s">
        <v>8109</v>
      </c>
      <c r="B1047" s="1" t="str">
        <f>"SRR3033325"</f>
        <v>SRR3033325</v>
      </c>
      <c r="C1047" t="s">
        <v>6112</v>
      </c>
      <c r="D1047">
        <v>30333126</v>
      </c>
      <c r="E1047" s="1" t="s">
        <v>26</v>
      </c>
      <c r="F1047" s="1" t="s">
        <v>26</v>
      </c>
      <c r="G1047" s="1" t="s">
        <v>25</v>
      </c>
      <c r="H1047" s="1" t="s">
        <v>18506</v>
      </c>
      <c r="I1047" s="1" t="s">
        <v>18509</v>
      </c>
      <c r="J1047" s="1" t="s">
        <v>18505</v>
      </c>
      <c r="K1047" s="1" t="s">
        <v>25</v>
      </c>
      <c r="M1047" s="1" t="s">
        <v>18502</v>
      </c>
      <c r="N1047" s="1" t="s">
        <v>19</v>
      </c>
      <c r="O1047" s="1" t="s">
        <v>18504</v>
      </c>
    </row>
    <row r="1048" spans="1:15" x14ac:dyDescent="0.2">
      <c r="A1048" s="1" t="s">
        <v>8110</v>
      </c>
      <c r="B1048" s="1" t="str">
        <f>"SRR3033347"</f>
        <v>SRR3033347</v>
      </c>
      <c r="C1048" t="s">
        <v>6113</v>
      </c>
      <c r="D1048">
        <v>30333126</v>
      </c>
      <c r="E1048" s="1" t="s">
        <v>26</v>
      </c>
      <c r="F1048" s="1" t="s">
        <v>26</v>
      </c>
      <c r="G1048" s="1" t="s">
        <v>25</v>
      </c>
      <c r="H1048" s="1" t="s">
        <v>18506</v>
      </c>
      <c r="I1048" s="1" t="s">
        <v>32</v>
      </c>
      <c r="J1048" s="1" t="s">
        <v>18502</v>
      </c>
      <c r="K1048" s="1" t="s">
        <v>18507</v>
      </c>
      <c r="M1048" s="1" t="s">
        <v>18510</v>
      </c>
      <c r="N1048" s="1" t="s">
        <v>19</v>
      </c>
      <c r="O1048" s="1" t="s">
        <v>18507</v>
      </c>
    </row>
    <row r="1049" spans="1:15" x14ac:dyDescent="0.2">
      <c r="A1049" s="1" t="s">
        <v>8111</v>
      </c>
      <c r="B1049" s="1" t="str">
        <f>"SRR3038497"</f>
        <v>SRR3038497</v>
      </c>
      <c r="C1049" t="s">
        <v>6114</v>
      </c>
      <c r="D1049">
        <v>30333126</v>
      </c>
      <c r="E1049" s="1" t="s">
        <v>26</v>
      </c>
      <c r="F1049" s="1" t="s">
        <v>26</v>
      </c>
      <c r="G1049" s="1" t="s">
        <v>25</v>
      </c>
      <c r="H1049" s="1" t="s">
        <v>18506</v>
      </c>
      <c r="I1049" s="1" t="s">
        <v>18509</v>
      </c>
      <c r="J1049" s="1" t="s">
        <v>18502</v>
      </c>
      <c r="K1049" s="1" t="s">
        <v>25</v>
      </c>
      <c r="M1049" s="1" t="s">
        <v>18509</v>
      </c>
      <c r="N1049" s="1" t="s">
        <v>19</v>
      </c>
      <c r="O1049" s="1" t="s">
        <v>18507</v>
      </c>
    </row>
    <row r="1050" spans="1:15" x14ac:dyDescent="0.2">
      <c r="A1050" s="1" t="s">
        <v>8112</v>
      </c>
      <c r="B1050" s="1" t="str">
        <f>"SRR3038498"</f>
        <v>SRR3038498</v>
      </c>
      <c r="C1050" t="s">
        <v>6115</v>
      </c>
      <c r="D1050">
        <v>30333126</v>
      </c>
      <c r="E1050" s="1" t="s">
        <v>26</v>
      </c>
      <c r="F1050" s="1" t="s">
        <v>26</v>
      </c>
      <c r="G1050" s="1" t="s">
        <v>25</v>
      </c>
      <c r="H1050" s="1" t="s">
        <v>18502</v>
      </c>
      <c r="I1050" s="1" t="s">
        <v>18509</v>
      </c>
      <c r="J1050" s="1" t="s">
        <v>18502</v>
      </c>
      <c r="K1050" s="1" t="s">
        <v>18504</v>
      </c>
      <c r="M1050" s="1" t="s">
        <v>18510</v>
      </c>
      <c r="N1050" s="1" t="s">
        <v>21</v>
      </c>
      <c r="O1050" s="1" t="s">
        <v>18507</v>
      </c>
    </row>
    <row r="1051" spans="1:15" x14ac:dyDescent="0.2">
      <c r="A1051" s="1" t="s">
        <v>8113</v>
      </c>
      <c r="B1051" s="1" t="str">
        <f>"SRR3038499"</f>
        <v>SRR3038499</v>
      </c>
      <c r="C1051" t="s">
        <v>6116</v>
      </c>
      <c r="D1051">
        <v>30333126</v>
      </c>
      <c r="E1051" s="1" t="s">
        <v>26</v>
      </c>
      <c r="F1051" s="1" t="s">
        <v>26</v>
      </c>
      <c r="G1051" s="1" t="s">
        <v>25</v>
      </c>
      <c r="H1051" s="1" t="s">
        <v>18502</v>
      </c>
      <c r="I1051" s="1" t="s">
        <v>18509</v>
      </c>
      <c r="J1051" s="1" t="s">
        <v>18506</v>
      </c>
      <c r="K1051" s="1" t="s">
        <v>25</v>
      </c>
      <c r="M1051" s="1" t="s">
        <v>18506</v>
      </c>
      <c r="N1051" s="1" t="s">
        <v>18510</v>
      </c>
      <c r="O1051" s="1" t="s">
        <v>18507</v>
      </c>
    </row>
    <row r="1052" spans="1:15" x14ac:dyDescent="0.2">
      <c r="A1052" s="1" t="s">
        <v>8114</v>
      </c>
      <c r="B1052" s="1" t="str">
        <f>"SRR3038500"</f>
        <v>SRR3038500</v>
      </c>
      <c r="C1052" t="s">
        <v>6117</v>
      </c>
      <c r="D1052">
        <v>30333126</v>
      </c>
      <c r="E1052" s="1" t="s">
        <v>21</v>
      </c>
      <c r="F1052" s="1" t="s">
        <v>21</v>
      </c>
      <c r="G1052" s="1" t="s">
        <v>18509</v>
      </c>
      <c r="H1052" s="1" t="s">
        <v>18502</v>
      </c>
      <c r="I1052" s="1" t="s">
        <v>54</v>
      </c>
      <c r="J1052" s="1" t="s">
        <v>21</v>
      </c>
      <c r="K1052" s="1" t="s">
        <v>18504</v>
      </c>
      <c r="M1052" s="1" t="s">
        <v>28</v>
      </c>
      <c r="N1052" s="1" t="s">
        <v>21</v>
      </c>
      <c r="O1052" s="1" t="s">
        <v>24</v>
      </c>
    </row>
    <row r="1053" spans="1:15" x14ac:dyDescent="0.2">
      <c r="A1053" s="1" t="s">
        <v>8115</v>
      </c>
      <c r="B1053" s="1" t="str">
        <f>"SRR3038501"</f>
        <v>SRR3038501</v>
      </c>
      <c r="C1053" t="s">
        <v>6118</v>
      </c>
      <c r="D1053">
        <v>30333126</v>
      </c>
      <c r="E1053" s="1" t="s">
        <v>26</v>
      </c>
      <c r="F1053" s="1" t="s">
        <v>26</v>
      </c>
      <c r="G1053" s="1" t="s">
        <v>25</v>
      </c>
      <c r="H1053" s="1" t="s">
        <v>18502</v>
      </c>
      <c r="I1053" s="1" t="s">
        <v>54</v>
      </c>
      <c r="J1053" s="1" t="s">
        <v>18506</v>
      </c>
      <c r="K1053" s="1" t="s">
        <v>25</v>
      </c>
      <c r="M1053" s="1" t="s">
        <v>18509</v>
      </c>
      <c r="N1053" s="1" t="s">
        <v>21</v>
      </c>
      <c r="O1053" s="1" t="s">
        <v>18507</v>
      </c>
    </row>
    <row r="1054" spans="1:15" x14ac:dyDescent="0.2">
      <c r="A1054" s="1" t="s">
        <v>8116</v>
      </c>
      <c r="B1054" s="1" t="str">
        <f>"SRR3038502"</f>
        <v>SRR3038502</v>
      </c>
      <c r="C1054" t="s">
        <v>6119</v>
      </c>
      <c r="D1054">
        <v>30333126</v>
      </c>
      <c r="E1054" s="1" t="s">
        <v>18505</v>
      </c>
      <c r="F1054" s="1" t="s">
        <v>26</v>
      </c>
      <c r="G1054" s="1" t="s">
        <v>25</v>
      </c>
      <c r="H1054" s="1" t="s">
        <v>18502</v>
      </c>
      <c r="I1054" s="1" t="s">
        <v>54</v>
      </c>
      <c r="J1054" s="1" t="s">
        <v>18506</v>
      </c>
      <c r="K1054" s="1" t="s">
        <v>25</v>
      </c>
      <c r="M1054" s="1" t="s">
        <v>18502</v>
      </c>
      <c r="N1054" s="1" t="s">
        <v>21</v>
      </c>
      <c r="O1054" s="1" t="s">
        <v>18507</v>
      </c>
    </row>
    <row r="1055" spans="1:15" x14ac:dyDescent="0.2">
      <c r="A1055" s="1" t="s">
        <v>8117</v>
      </c>
      <c r="B1055" s="1" t="str">
        <f>"SRR3038510"</f>
        <v>SRR3038510</v>
      </c>
      <c r="C1055" t="s">
        <v>6120</v>
      </c>
      <c r="D1055">
        <v>30333126</v>
      </c>
      <c r="E1055" s="1" t="s">
        <v>26</v>
      </c>
      <c r="F1055" s="1" t="s">
        <v>26</v>
      </c>
      <c r="G1055" s="1" t="s">
        <v>25</v>
      </c>
      <c r="H1055" s="1" t="s">
        <v>18502</v>
      </c>
      <c r="I1055" s="1" t="s">
        <v>32</v>
      </c>
      <c r="J1055" s="1" t="s">
        <v>18505</v>
      </c>
      <c r="K1055" s="1" t="s">
        <v>18504</v>
      </c>
      <c r="M1055" s="1" t="s">
        <v>18502</v>
      </c>
      <c r="N1055" s="1" t="s">
        <v>21</v>
      </c>
      <c r="O1055" s="1" t="s">
        <v>18507</v>
      </c>
    </row>
    <row r="1056" spans="1:15" x14ac:dyDescent="0.2">
      <c r="A1056" s="1" t="s">
        <v>8118</v>
      </c>
      <c r="B1056" s="1" t="str">
        <f>"SRR3038511"</f>
        <v>SRR3038511</v>
      </c>
      <c r="C1056" t="s">
        <v>6121</v>
      </c>
      <c r="D1056">
        <v>30333126</v>
      </c>
      <c r="E1056" s="1" t="s">
        <v>26</v>
      </c>
      <c r="F1056" s="1" t="s">
        <v>26</v>
      </c>
      <c r="G1056" s="1" t="s">
        <v>25</v>
      </c>
      <c r="H1056" s="1" t="s">
        <v>18502</v>
      </c>
      <c r="I1056" s="1" t="s">
        <v>18509</v>
      </c>
      <c r="J1056" s="1" t="s">
        <v>18506</v>
      </c>
      <c r="K1056" s="1" t="s">
        <v>25</v>
      </c>
      <c r="M1056" s="1" t="s">
        <v>18510</v>
      </c>
      <c r="N1056" s="1" t="s">
        <v>18509</v>
      </c>
      <c r="O1056" s="1" t="s">
        <v>18507</v>
      </c>
    </row>
    <row r="1057" spans="1:15" x14ac:dyDescent="0.2">
      <c r="A1057" s="1" t="s">
        <v>8119</v>
      </c>
      <c r="B1057" s="1" t="str">
        <f>"SRR3038512"</f>
        <v>SRR3038512</v>
      </c>
      <c r="C1057" t="s">
        <v>6122</v>
      </c>
      <c r="D1057">
        <v>30333126</v>
      </c>
      <c r="E1057" s="1" t="s">
        <v>26</v>
      </c>
      <c r="F1057" s="1" t="s">
        <v>26</v>
      </c>
      <c r="G1057" s="1" t="s">
        <v>25</v>
      </c>
      <c r="H1057" s="1" t="s">
        <v>18506</v>
      </c>
      <c r="I1057" s="1" t="s">
        <v>54</v>
      </c>
      <c r="J1057" s="1" t="s">
        <v>18505</v>
      </c>
      <c r="K1057" s="1" t="s">
        <v>25</v>
      </c>
      <c r="M1057" s="1" t="s">
        <v>18502</v>
      </c>
      <c r="N1057" s="1" t="s">
        <v>21</v>
      </c>
      <c r="O1057" s="1" t="s">
        <v>18504</v>
      </c>
    </row>
    <row r="1058" spans="1:15" x14ac:dyDescent="0.2">
      <c r="A1058" s="1" t="s">
        <v>8120</v>
      </c>
      <c r="B1058" s="1" t="str">
        <f>"SRR3038515"</f>
        <v>SRR3038515</v>
      </c>
      <c r="C1058" t="s">
        <v>6123</v>
      </c>
      <c r="D1058">
        <v>30333126</v>
      </c>
      <c r="E1058" s="1" t="s">
        <v>26</v>
      </c>
      <c r="F1058" s="1" t="s">
        <v>18505</v>
      </c>
      <c r="G1058" s="1" t="s">
        <v>25</v>
      </c>
      <c r="H1058" s="1" t="s">
        <v>18506</v>
      </c>
      <c r="I1058" s="1" t="s">
        <v>54</v>
      </c>
      <c r="J1058" s="1" t="s">
        <v>18506</v>
      </c>
      <c r="K1058" s="1" t="s">
        <v>22</v>
      </c>
      <c r="M1058" s="1" t="s">
        <v>18508</v>
      </c>
      <c r="N1058" s="1" t="s">
        <v>19</v>
      </c>
      <c r="O1058" s="1" t="s">
        <v>18507</v>
      </c>
    </row>
    <row r="1059" spans="1:15" x14ac:dyDescent="0.2">
      <c r="A1059" s="1" t="s">
        <v>8121</v>
      </c>
      <c r="B1059" s="1" t="str">
        <f>"SRR3045974"</f>
        <v>SRR3045974</v>
      </c>
      <c r="C1059" t="s">
        <v>6124</v>
      </c>
      <c r="D1059">
        <v>30333126</v>
      </c>
      <c r="E1059" s="1" t="s">
        <v>21</v>
      </c>
      <c r="F1059" s="1" t="s">
        <v>18509</v>
      </c>
      <c r="G1059" s="1" t="s">
        <v>18502</v>
      </c>
      <c r="H1059" s="1" t="s">
        <v>18506</v>
      </c>
      <c r="I1059" s="1" t="s">
        <v>54</v>
      </c>
      <c r="J1059" s="1" t="s">
        <v>18509</v>
      </c>
      <c r="K1059" s="1" t="s">
        <v>25</v>
      </c>
      <c r="N1059" s="1" t="s">
        <v>21</v>
      </c>
      <c r="O1059" s="1" t="s">
        <v>18502</v>
      </c>
    </row>
    <row r="1060" spans="1:15" x14ac:dyDescent="0.2">
      <c r="A1060" s="1" t="s">
        <v>8122</v>
      </c>
      <c r="B1060" s="1" t="str">
        <f>"SRR3045975"</f>
        <v>SRR3045975</v>
      </c>
      <c r="C1060" t="s">
        <v>6125</v>
      </c>
      <c r="D1060">
        <v>30333126</v>
      </c>
      <c r="E1060" s="1" t="s">
        <v>21</v>
      </c>
      <c r="F1060" s="1" t="s">
        <v>21</v>
      </c>
      <c r="G1060" s="1" t="s">
        <v>18502</v>
      </c>
      <c r="H1060" s="1" t="s">
        <v>18506</v>
      </c>
      <c r="I1060" s="1" t="s">
        <v>54</v>
      </c>
      <c r="J1060" s="1" t="s">
        <v>18509</v>
      </c>
      <c r="K1060" s="1" t="s">
        <v>25</v>
      </c>
      <c r="N1060" s="1" t="s">
        <v>21</v>
      </c>
      <c r="O1060" s="1" t="s">
        <v>24</v>
      </c>
    </row>
    <row r="1061" spans="1:15" x14ac:dyDescent="0.2">
      <c r="A1061" s="1" t="s">
        <v>8123</v>
      </c>
      <c r="B1061" s="1" t="str">
        <f>"SRR3045976"</f>
        <v>SRR3045976</v>
      </c>
      <c r="C1061" t="s">
        <v>6126</v>
      </c>
      <c r="D1061">
        <v>30333126</v>
      </c>
      <c r="E1061" s="1" t="s">
        <v>21</v>
      </c>
      <c r="F1061" s="1" t="s">
        <v>21</v>
      </c>
      <c r="G1061" s="1" t="s">
        <v>18510</v>
      </c>
      <c r="H1061" s="1" t="s">
        <v>18506</v>
      </c>
      <c r="I1061" s="1" t="s">
        <v>54</v>
      </c>
      <c r="J1061" s="1" t="s">
        <v>21</v>
      </c>
      <c r="K1061" s="1" t="s">
        <v>25</v>
      </c>
      <c r="N1061" s="1" t="s">
        <v>21</v>
      </c>
      <c r="O1061" s="1" t="s">
        <v>24</v>
      </c>
    </row>
    <row r="1062" spans="1:15" x14ac:dyDescent="0.2">
      <c r="A1062" s="1" t="s">
        <v>8124</v>
      </c>
      <c r="B1062" s="1" t="str">
        <f>"SRR3045977"</f>
        <v>SRR3045977</v>
      </c>
      <c r="C1062" t="s">
        <v>6127</v>
      </c>
      <c r="D1062">
        <v>30333126</v>
      </c>
      <c r="E1062" s="1" t="s">
        <v>21</v>
      </c>
      <c r="F1062" s="1" t="s">
        <v>18502</v>
      </c>
      <c r="G1062" s="1" t="s">
        <v>18504</v>
      </c>
      <c r="H1062" s="1" t="s">
        <v>18502</v>
      </c>
      <c r="I1062" s="1" t="s">
        <v>54</v>
      </c>
      <c r="J1062" s="1" t="s">
        <v>18505</v>
      </c>
      <c r="K1062" s="1" t="s">
        <v>25</v>
      </c>
      <c r="M1062" s="1" t="s">
        <v>18508</v>
      </c>
      <c r="N1062" s="1" t="s">
        <v>18509</v>
      </c>
      <c r="O1062" s="1" t="s">
        <v>18507</v>
      </c>
    </row>
    <row r="1063" spans="1:15" x14ac:dyDescent="0.2">
      <c r="A1063" s="1" t="s">
        <v>8125</v>
      </c>
      <c r="B1063" s="1" t="str">
        <f>"SRR3052018"</f>
        <v>SRR3052018</v>
      </c>
      <c r="C1063" t="s">
        <v>6128</v>
      </c>
      <c r="D1063">
        <v>30333126</v>
      </c>
      <c r="E1063" s="1" t="s">
        <v>21</v>
      </c>
      <c r="F1063" s="1" t="s">
        <v>18510</v>
      </c>
      <c r="G1063" s="1" t="s">
        <v>25</v>
      </c>
      <c r="H1063" s="1" t="s">
        <v>18506</v>
      </c>
      <c r="I1063" s="1" t="s">
        <v>54</v>
      </c>
      <c r="J1063" s="1" t="s">
        <v>18505</v>
      </c>
      <c r="K1063" s="1" t="s">
        <v>25</v>
      </c>
      <c r="M1063" s="1" t="s">
        <v>28</v>
      </c>
      <c r="N1063" s="1" t="s">
        <v>21</v>
      </c>
      <c r="O1063" s="1" t="s">
        <v>18507</v>
      </c>
    </row>
    <row r="1064" spans="1:15" x14ac:dyDescent="0.2">
      <c r="A1064" s="1" t="s">
        <v>8126</v>
      </c>
      <c r="B1064" s="1" t="str">
        <f>"SRR3052022"</f>
        <v>SRR3052022</v>
      </c>
      <c r="C1064" t="s">
        <v>6129</v>
      </c>
      <c r="D1064">
        <v>30333126</v>
      </c>
      <c r="E1064" s="1" t="s">
        <v>26</v>
      </c>
      <c r="F1064" s="1" t="s">
        <v>26</v>
      </c>
      <c r="G1064" s="1" t="s">
        <v>25</v>
      </c>
      <c r="H1064" s="1" t="s">
        <v>18506</v>
      </c>
      <c r="I1064" s="1" t="s">
        <v>32</v>
      </c>
      <c r="J1064" s="1" t="s">
        <v>18505</v>
      </c>
      <c r="K1064" s="1" t="s">
        <v>25</v>
      </c>
      <c r="N1064" s="1" t="s">
        <v>19</v>
      </c>
      <c r="O1064" s="1" t="s">
        <v>18504</v>
      </c>
    </row>
    <row r="1065" spans="1:15" x14ac:dyDescent="0.2">
      <c r="A1065" s="1" t="s">
        <v>8127</v>
      </c>
      <c r="B1065" s="1" t="str">
        <f>"SRR3052023"</f>
        <v>SRR3052023</v>
      </c>
      <c r="C1065" t="s">
        <v>6130</v>
      </c>
      <c r="D1065">
        <v>30333126</v>
      </c>
      <c r="E1065" s="1" t="s">
        <v>26</v>
      </c>
      <c r="F1065" s="1" t="s">
        <v>26</v>
      </c>
      <c r="G1065" s="1" t="s">
        <v>25</v>
      </c>
      <c r="H1065" s="1" t="s">
        <v>18506</v>
      </c>
      <c r="I1065" s="1" t="s">
        <v>18508</v>
      </c>
      <c r="J1065" s="1" t="s">
        <v>18505</v>
      </c>
      <c r="K1065" s="1" t="s">
        <v>25</v>
      </c>
      <c r="N1065" s="1" t="s">
        <v>19</v>
      </c>
      <c r="O1065" s="1" t="s">
        <v>18507</v>
      </c>
    </row>
    <row r="1066" spans="1:15" x14ac:dyDescent="0.2">
      <c r="A1066" s="1" t="s">
        <v>8128</v>
      </c>
      <c r="B1066" s="1" t="str">
        <f>"SRR3052024"</f>
        <v>SRR3052024</v>
      </c>
      <c r="C1066" t="s">
        <v>6131</v>
      </c>
      <c r="D1066">
        <v>30333126</v>
      </c>
      <c r="E1066" s="1" t="s">
        <v>26</v>
      </c>
      <c r="F1066" s="1" t="s">
        <v>18505</v>
      </c>
      <c r="G1066" s="1" t="s">
        <v>25</v>
      </c>
      <c r="H1066" s="1" t="s">
        <v>18506</v>
      </c>
      <c r="I1066" s="1" t="s">
        <v>18509</v>
      </c>
      <c r="J1066" s="1" t="s">
        <v>18505</v>
      </c>
      <c r="K1066" s="1" t="s">
        <v>18504</v>
      </c>
      <c r="M1066" s="1" t="s">
        <v>18508</v>
      </c>
      <c r="N1066" s="1" t="s">
        <v>18509</v>
      </c>
      <c r="O1066" s="1" t="s">
        <v>18507</v>
      </c>
    </row>
    <row r="1067" spans="1:15" x14ac:dyDescent="0.2">
      <c r="A1067" s="1" t="s">
        <v>8129</v>
      </c>
      <c r="B1067" s="1" t="str">
        <f>"SRR3052027"</f>
        <v>SRR3052027</v>
      </c>
      <c r="C1067" t="s">
        <v>6132</v>
      </c>
      <c r="D1067">
        <v>30333126</v>
      </c>
      <c r="E1067" s="1" t="s">
        <v>21</v>
      </c>
      <c r="F1067" s="1" t="s">
        <v>18502</v>
      </c>
      <c r="G1067" s="1" t="s">
        <v>25</v>
      </c>
      <c r="H1067" s="1" t="s">
        <v>18506</v>
      </c>
      <c r="I1067" s="1" t="s">
        <v>54</v>
      </c>
      <c r="J1067" s="1" t="s">
        <v>18505</v>
      </c>
      <c r="K1067" s="1" t="s">
        <v>18502</v>
      </c>
      <c r="N1067" s="1" t="s">
        <v>21</v>
      </c>
      <c r="O1067" s="1" t="s">
        <v>18507</v>
      </c>
    </row>
    <row r="1068" spans="1:15" x14ac:dyDescent="0.2">
      <c r="A1068" s="1" t="s">
        <v>8130</v>
      </c>
      <c r="B1068" s="1" t="str">
        <f>"SRR3052028"</f>
        <v>SRR3052028</v>
      </c>
      <c r="C1068" t="s">
        <v>6133</v>
      </c>
      <c r="D1068">
        <v>30333126</v>
      </c>
      <c r="E1068" s="1" t="s">
        <v>21</v>
      </c>
      <c r="F1068" s="1" t="s">
        <v>21</v>
      </c>
      <c r="G1068" s="1" t="s">
        <v>18510</v>
      </c>
      <c r="H1068" s="1" t="s">
        <v>18506</v>
      </c>
      <c r="I1068" s="1" t="s">
        <v>54</v>
      </c>
      <c r="J1068" s="1" t="s">
        <v>18509</v>
      </c>
      <c r="K1068" s="1" t="s">
        <v>25</v>
      </c>
      <c r="N1068" s="1" t="s">
        <v>21</v>
      </c>
      <c r="O1068" s="1" t="s">
        <v>24</v>
      </c>
    </row>
    <row r="1069" spans="1:15" x14ac:dyDescent="0.2">
      <c r="A1069" s="1" t="s">
        <v>8131</v>
      </c>
      <c r="B1069" s="1" t="str">
        <f>"SRR3052029"</f>
        <v>SRR3052029</v>
      </c>
      <c r="C1069" t="s">
        <v>6134</v>
      </c>
      <c r="D1069">
        <v>30333126</v>
      </c>
      <c r="E1069" s="1" t="s">
        <v>21</v>
      </c>
      <c r="F1069" s="1" t="s">
        <v>21</v>
      </c>
      <c r="G1069" s="1" t="s">
        <v>18510</v>
      </c>
      <c r="H1069" s="1" t="s">
        <v>18506</v>
      </c>
      <c r="I1069" s="1" t="s">
        <v>54</v>
      </c>
      <c r="J1069" s="1" t="s">
        <v>21</v>
      </c>
      <c r="K1069" s="1" t="s">
        <v>25</v>
      </c>
      <c r="N1069" s="1" t="s">
        <v>21</v>
      </c>
      <c r="O1069" s="1" t="s">
        <v>24</v>
      </c>
    </row>
    <row r="1070" spans="1:15" x14ac:dyDescent="0.2">
      <c r="A1070" s="1" t="s">
        <v>8132</v>
      </c>
      <c r="B1070" s="1" t="str">
        <f>"SRR3055284"</f>
        <v>SRR3055284</v>
      </c>
      <c r="C1070" t="s">
        <v>6135</v>
      </c>
      <c r="D1070">
        <v>30333126</v>
      </c>
      <c r="E1070" s="1" t="s">
        <v>26</v>
      </c>
      <c r="F1070" s="1" t="s">
        <v>26</v>
      </c>
      <c r="G1070" s="1" t="s">
        <v>25</v>
      </c>
      <c r="H1070" s="1" t="s">
        <v>18502</v>
      </c>
      <c r="I1070" s="1" t="s">
        <v>18509</v>
      </c>
      <c r="J1070" s="1" t="s">
        <v>18506</v>
      </c>
      <c r="K1070" s="1" t="s">
        <v>18504</v>
      </c>
      <c r="N1070" s="1" t="s">
        <v>19</v>
      </c>
      <c r="O1070" s="1" t="s">
        <v>18507</v>
      </c>
    </row>
    <row r="1071" spans="1:15" x14ac:dyDescent="0.2">
      <c r="A1071" s="1" t="s">
        <v>8133</v>
      </c>
      <c r="B1071" s="1" t="str">
        <f>"SRR3055287"</f>
        <v>SRR3055287</v>
      </c>
      <c r="C1071" t="s">
        <v>6136</v>
      </c>
      <c r="D1071">
        <v>30333126</v>
      </c>
      <c r="E1071" s="1" t="s">
        <v>26</v>
      </c>
      <c r="F1071" s="1" t="s">
        <v>26</v>
      </c>
      <c r="G1071" s="1" t="s">
        <v>25</v>
      </c>
      <c r="H1071" s="1" t="s">
        <v>18502</v>
      </c>
      <c r="I1071" s="1" t="s">
        <v>18509</v>
      </c>
      <c r="J1071" s="1" t="s">
        <v>18506</v>
      </c>
      <c r="K1071" s="1" t="s">
        <v>18504</v>
      </c>
      <c r="M1071" s="1" t="s">
        <v>28</v>
      </c>
      <c r="N1071" s="1" t="s">
        <v>19</v>
      </c>
      <c r="O1071" s="1" t="s">
        <v>18507</v>
      </c>
    </row>
    <row r="1072" spans="1:15" x14ac:dyDescent="0.2">
      <c r="A1072" s="1" t="s">
        <v>8134</v>
      </c>
      <c r="B1072" s="1" t="str">
        <f>"SRR3055288"</f>
        <v>SRR3055288</v>
      </c>
      <c r="C1072" t="s">
        <v>6137</v>
      </c>
      <c r="D1072">
        <v>30333126</v>
      </c>
      <c r="E1072" s="1" t="s">
        <v>26</v>
      </c>
      <c r="F1072" s="1" t="s">
        <v>26</v>
      </c>
      <c r="G1072" s="1" t="s">
        <v>25</v>
      </c>
      <c r="H1072" s="1" t="s">
        <v>18502</v>
      </c>
      <c r="I1072" s="1" t="s">
        <v>18509</v>
      </c>
      <c r="J1072" s="1" t="s">
        <v>18506</v>
      </c>
      <c r="K1072" s="1" t="s">
        <v>18504</v>
      </c>
      <c r="N1072" s="1" t="s">
        <v>18502</v>
      </c>
      <c r="O1072" s="1" t="s">
        <v>18507</v>
      </c>
    </row>
    <row r="1073" spans="1:15" x14ac:dyDescent="0.2">
      <c r="A1073" s="1" t="s">
        <v>8135</v>
      </c>
      <c r="B1073" s="1" t="str">
        <f>"SRR3055291"</f>
        <v>SRR3055291</v>
      </c>
      <c r="C1073" t="s">
        <v>6138</v>
      </c>
      <c r="D1073">
        <v>30333126</v>
      </c>
      <c r="E1073" s="1" t="s">
        <v>21</v>
      </c>
      <c r="F1073" s="1" t="s">
        <v>21</v>
      </c>
      <c r="G1073" s="1" t="s">
        <v>18510</v>
      </c>
      <c r="H1073" s="1" t="s">
        <v>18506</v>
      </c>
      <c r="I1073" s="1" t="s">
        <v>54</v>
      </c>
      <c r="J1073" s="1" t="s">
        <v>21</v>
      </c>
      <c r="K1073" s="1" t="s">
        <v>18504</v>
      </c>
      <c r="N1073" s="1" t="s">
        <v>21</v>
      </c>
      <c r="O1073" s="1" t="s">
        <v>24</v>
      </c>
    </row>
    <row r="1074" spans="1:15" x14ac:dyDescent="0.2">
      <c r="A1074" s="1" t="s">
        <v>8136</v>
      </c>
      <c r="B1074" s="1" t="str">
        <f>"SRR3055299"</f>
        <v>SRR3055299</v>
      </c>
      <c r="C1074" t="s">
        <v>6139</v>
      </c>
      <c r="D1074">
        <v>30333126</v>
      </c>
      <c r="E1074" s="1" t="s">
        <v>21</v>
      </c>
      <c r="F1074" s="1" t="s">
        <v>21</v>
      </c>
      <c r="G1074" s="1" t="s">
        <v>18509</v>
      </c>
      <c r="H1074" s="1" t="s">
        <v>18502</v>
      </c>
      <c r="I1074" s="1" t="s">
        <v>54</v>
      </c>
      <c r="J1074" s="1" t="s">
        <v>21</v>
      </c>
      <c r="K1074" s="1" t="s">
        <v>25</v>
      </c>
      <c r="N1074" s="1" t="s">
        <v>21</v>
      </c>
      <c r="O1074" s="1" t="s">
        <v>24</v>
      </c>
    </row>
    <row r="1075" spans="1:15" x14ac:dyDescent="0.2">
      <c r="A1075" s="1" t="s">
        <v>8137</v>
      </c>
      <c r="B1075" s="1" t="str">
        <f>"SRR3055305"</f>
        <v>SRR3055305</v>
      </c>
      <c r="C1075" t="s">
        <v>6140</v>
      </c>
      <c r="D1075">
        <v>30333126</v>
      </c>
      <c r="E1075" s="1" t="s">
        <v>26</v>
      </c>
      <c r="F1075" s="1" t="s">
        <v>26</v>
      </c>
      <c r="G1075" s="1" t="s">
        <v>25</v>
      </c>
      <c r="H1075" s="1" t="s">
        <v>18502</v>
      </c>
      <c r="I1075" s="1" t="s">
        <v>18508</v>
      </c>
      <c r="J1075" s="1" t="s">
        <v>18505</v>
      </c>
      <c r="K1075" s="1" t="s">
        <v>18504</v>
      </c>
      <c r="N1075" s="1" t="s">
        <v>21</v>
      </c>
      <c r="O1075" s="1" t="s">
        <v>18507</v>
      </c>
    </row>
    <row r="1076" spans="1:15" x14ac:dyDescent="0.2">
      <c r="A1076" s="1" t="s">
        <v>8138</v>
      </c>
      <c r="B1076" s="1" t="str">
        <f>"SRR3056898"</f>
        <v>SRR3056898</v>
      </c>
      <c r="C1076" t="s">
        <v>6141</v>
      </c>
      <c r="D1076">
        <v>30333126</v>
      </c>
      <c r="E1076" s="1" t="s">
        <v>26</v>
      </c>
      <c r="F1076" s="1" t="s">
        <v>26</v>
      </c>
      <c r="G1076" s="1" t="s">
        <v>25</v>
      </c>
      <c r="H1076" s="1" t="s">
        <v>18502</v>
      </c>
      <c r="I1076" s="1" t="s">
        <v>54</v>
      </c>
      <c r="J1076" s="1" t="s">
        <v>18506</v>
      </c>
      <c r="K1076" s="1" t="s">
        <v>25</v>
      </c>
      <c r="M1076" s="1" t="s">
        <v>18502</v>
      </c>
      <c r="N1076" s="1" t="s">
        <v>21</v>
      </c>
      <c r="O1076" s="1" t="s">
        <v>18507</v>
      </c>
    </row>
    <row r="1077" spans="1:15" x14ac:dyDescent="0.2">
      <c r="A1077" s="1" t="s">
        <v>8139</v>
      </c>
      <c r="B1077" s="1" t="str">
        <f>"SRR3056900"</f>
        <v>SRR3056900</v>
      </c>
      <c r="C1077" t="s">
        <v>6142</v>
      </c>
      <c r="D1077">
        <v>30333126</v>
      </c>
      <c r="E1077" s="1" t="s">
        <v>26</v>
      </c>
      <c r="F1077" s="1" t="s">
        <v>26</v>
      </c>
      <c r="G1077" s="1" t="s">
        <v>25</v>
      </c>
      <c r="H1077" s="1" t="s">
        <v>18506</v>
      </c>
      <c r="I1077" s="1" t="s">
        <v>18508</v>
      </c>
      <c r="J1077" s="1" t="s">
        <v>18505</v>
      </c>
      <c r="K1077" s="1" t="s">
        <v>25</v>
      </c>
      <c r="M1077" s="1" t="s">
        <v>18502</v>
      </c>
      <c r="N1077" s="1" t="s">
        <v>21</v>
      </c>
      <c r="O1077" s="1" t="s">
        <v>18504</v>
      </c>
    </row>
    <row r="1078" spans="1:15" x14ac:dyDescent="0.2">
      <c r="A1078" s="1" t="s">
        <v>8140</v>
      </c>
      <c r="B1078" s="1" t="str">
        <f>"SRR3056904"</f>
        <v>SRR3056904</v>
      </c>
      <c r="C1078" t="s">
        <v>6143</v>
      </c>
      <c r="D1078">
        <v>30333126</v>
      </c>
      <c r="E1078" s="1" t="s">
        <v>26</v>
      </c>
      <c r="F1078" s="1" t="s">
        <v>26</v>
      </c>
      <c r="G1078" s="1" t="s">
        <v>25</v>
      </c>
      <c r="H1078" s="1" t="s">
        <v>18506</v>
      </c>
      <c r="I1078" s="1" t="s">
        <v>32</v>
      </c>
      <c r="J1078" s="1" t="s">
        <v>18505</v>
      </c>
      <c r="K1078" s="1" t="s">
        <v>25</v>
      </c>
      <c r="M1078" s="1" t="s">
        <v>18510</v>
      </c>
      <c r="N1078" s="1" t="s">
        <v>21</v>
      </c>
      <c r="O1078" s="1" t="s">
        <v>18504</v>
      </c>
    </row>
    <row r="1079" spans="1:15" x14ac:dyDescent="0.2">
      <c r="A1079" s="1" t="s">
        <v>8141</v>
      </c>
      <c r="B1079" s="1" t="str">
        <f>"SRR3056905"</f>
        <v>SRR3056905</v>
      </c>
      <c r="C1079" t="s">
        <v>6144</v>
      </c>
      <c r="D1079">
        <v>30333126</v>
      </c>
      <c r="E1079" s="1" t="s">
        <v>26</v>
      </c>
      <c r="F1079" s="1" t="s">
        <v>26</v>
      </c>
      <c r="G1079" s="1" t="s">
        <v>25</v>
      </c>
      <c r="H1079" s="1" t="s">
        <v>18502</v>
      </c>
      <c r="I1079" s="1" t="s">
        <v>18511</v>
      </c>
      <c r="J1079" s="1" t="s">
        <v>18507</v>
      </c>
      <c r="K1079" s="1" t="s">
        <v>18510</v>
      </c>
      <c r="M1079" s="1" t="s">
        <v>18509</v>
      </c>
      <c r="N1079" s="1" t="s">
        <v>21</v>
      </c>
      <c r="O1079" s="1" t="s">
        <v>18504</v>
      </c>
    </row>
    <row r="1080" spans="1:15" x14ac:dyDescent="0.2">
      <c r="A1080" s="1" t="s">
        <v>8142</v>
      </c>
      <c r="B1080" s="1" t="str">
        <f>"SRR3056908"</f>
        <v>SRR3056908</v>
      </c>
      <c r="C1080" t="s">
        <v>6145</v>
      </c>
      <c r="D1080">
        <v>30333126</v>
      </c>
      <c r="E1080" s="1" t="s">
        <v>18505</v>
      </c>
      <c r="F1080" s="1" t="s">
        <v>26</v>
      </c>
      <c r="G1080" s="1" t="s">
        <v>25</v>
      </c>
      <c r="H1080" s="1" t="s">
        <v>18502</v>
      </c>
      <c r="I1080" s="1" t="s">
        <v>54</v>
      </c>
      <c r="J1080" s="1" t="s">
        <v>18506</v>
      </c>
      <c r="K1080" s="1" t="s">
        <v>18504</v>
      </c>
      <c r="M1080" s="1" t="s">
        <v>28</v>
      </c>
      <c r="N1080" s="1" t="s">
        <v>21</v>
      </c>
      <c r="O1080" s="1" t="s">
        <v>18507</v>
      </c>
    </row>
    <row r="1081" spans="1:15" x14ac:dyDescent="0.2">
      <c r="A1081" s="1" t="s">
        <v>8143</v>
      </c>
      <c r="B1081" s="1" t="str">
        <f>"SRR3056909"</f>
        <v>SRR3056909</v>
      </c>
      <c r="C1081" t="s">
        <v>6146</v>
      </c>
      <c r="D1081">
        <v>30333126</v>
      </c>
      <c r="E1081" s="1" t="s">
        <v>26</v>
      </c>
      <c r="F1081" s="1" t="s">
        <v>26</v>
      </c>
      <c r="G1081" s="1" t="s">
        <v>25</v>
      </c>
      <c r="H1081" s="1" t="s">
        <v>18506</v>
      </c>
      <c r="I1081" s="1" t="s">
        <v>18508</v>
      </c>
      <c r="J1081" s="1" t="s">
        <v>18506</v>
      </c>
      <c r="K1081" s="1" t="s">
        <v>18504</v>
      </c>
      <c r="M1081" s="1" t="s">
        <v>18510</v>
      </c>
      <c r="N1081" s="1" t="s">
        <v>21</v>
      </c>
      <c r="O1081" s="1" t="s">
        <v>18507</v>
      </c>
    </row>
    <row r="1082" spans="1:15" x14ac:dyDescent="0.2">
      <c r="A1082" s="1" t="s">
        <v>8144</v>
      </c>
      <c r="B1082" s="1" t="str">
        <f>"SRR3056912"</f>
        <v>SRR3056912</v>
      </c>
      <c r="C1082" t="s">
        <v>6147</v>
      </c>
      <c r="D1082">
        <v>30333126</v>
      </c>
      <c r="E1082" s="1" t="s">
        <v>18505</v>
      </c>
      <c r="F1082" s="1" t="s">
        <v>26</v>
      </c>
      <c r="G1082" s="1" t="s">
        <v>25</v>
      </c>
      <c r="H1082" s="1" t="s">
        <v>18502</v>
      </c>
      <c r="I1082" s="1" t="s">
        <v>54</v>
      </c>
      <c r="J1082" s="1" t="s">
        <v>18506</v>
      </c>
      <c r="K1082" s="1" t="s">
        <v>18504</v>
      </c>
      <c r="M1082" s="1" t="s">
        <v>18502</v>
      </c>
      <c r="N1082" s="1" t="s">
        <v>21</v>
      </c>
      <c r="O1082" s="1" t="s">
        <v>18507</v>
      </c>
    </row>
    <row r="1083" spans="1:15" x14ac:dyDescent="0.2">
      <c r="A1083" s="1" t="s">
        <v>8145</v>
      </c>
      <c r="B1083" s="1" t="str">
        <f>"SRR3056914"</f>
        <v>SRR3056914</v>
      </c>
      <c r="C1083" t="s">
        <v>6148</v>
      </c>
      <c r="D1083">
        <v>30333126</v>
      </c>
      <c r="E1083" s="1" t="s">
        <v>21</v>
      </c>
      <c r="F1083" s="1" t="s">
        <v>18509</v>
      </c>
      <c r="G1083" s="1" t="s">
        <v>18509</v>
      </c>
      <c r="H1083" s="1" t="s">
        <v>18506</v>
      </c>
      <c r="I1083" s="1" t="s">
        <v>18509</v>
      </c>
      <c r="J1083" s="1" t="s">
        <v>21</v>
      </c>
      <c r="K1083" s="1" t="s">
        <v>18504</v>
      </c>
      <c r="M1083" s="1" t="s">
        <v>18502</v>
      </c>
      <c r="N1083" s="1" t="s">
        <v>18509</v>
      </c>
      <c r="O1083" s="1" t="s">
        <v>24</v>
      </c>
    </row>
    <row r="1084" spans="1:15" x14ac:dyDescent="0.2">
      <c r="A1084" s="1" t="s">
        <v>8146</v>
      </c>
      <c r="B1084" s="1" t="str">
        <f>"SRR3056917"</f>
        <v>SRR3056917</v>
      </c>
      <c r="C1084" t="s">
        <v>6149</v>
      </c>
      <c r="D1084">
        <v>30333126</v>
      </c>
      <c r="E1084" s="1" t="s">
        <v>26</v>
      </c>
      <c r="F1084" s="1" t="s">
        <v>26</v>
      </c>
      <c r="G1084" s="1" t="s">
        <v>25</v>
      </c>
      <c r="H1084" s="1" t="s">
        <v>18502</v>
      </c>
      <c r="I1084" s="1" t="s">
        <v>18511</v>
      </c>
      <c r="J1084" s="1" t="s">
        <v>18506</v>
      </c>
      <c r="K1084" s="1" t="s">
        <v>18507</v>
      </c>
      <c r="M1084" s="1" t="s">
        <v>18509</v>
      </c>
      <c r="N1084" s="1" t="s">
        <v>19</v>
      </c>
      <c r="O1084" s="1" t="s">
        <v>18507</v>
      </c>
    </row>
    <row r="1085" spans="1:15" x14ac:dyDescent="0.2">
      <c r="A1085" s="1" t="s">
        <v>8147</v>
      </c>
      <c r="B1085" s="1" t="str">
        <f>"SRR3056918"</f>
        <v>SRR3056918</v>
      </c>
      <c r="C1085" t="s">
        <v>6150</v>
      </c>
      <c r="D1085">
        <v>30333126</v>
      </c>
      <c r="E1085" s="1" t="s">
        <v>26</v>
      </c>
      <c r="F1085" s="1" t="s">
        <v>26</v>
      </c>
      <c r="G1085" s="1" t="s">
        <v>25</v>
      </c>
      <c r="H1085" s="1" t="s">
        <v>18502</v>
      </c>
      <c r="I1085" s="1" t="s">
        <v>18509</v>
      </c>
      <c r="J1085" s="1" t="s">
        <v>18506</v>
      </c>
      <c r="K1085" s="1" t="s">
        <v>18504</v>
      </c>
      <c r="M1085" s="1" t="s">
        <v>18502</v>
      </c>
      <c r="N1085" s="1" t="s">
        <v>21</v>
      </c>
      <c r="O1085" s="1" t="s">
        <v>18507</v>
      </c>
    </row>
    <row r="1086" spans="1:15" x14ac:dyDescent="0.2">
      <c r="A1086" s="1" t="s">
        <v>8148</v>
      </c>
      <c r="B1086" s="1" t="str">
        <f>"SRR3056919"</f>
        <v>SRR3056919</v>
      </c>
      <c r="C1086" t="s">
        <v>6151</v>
      </c>
      <c r="D1086">
        <v>30333126</v>
      </c>
      <c r="E1086" s="1" t="s">
        <v>26</v>
      </c>
      <c r="F1086" s="1" t="s">
        <v>26</v>
      </c>
      <c r="G1086" s="1" t="s">
        <v>25</v>
      </c>
      <c r="H1086" s="1" t="s">
        <v>18502</v>
      </c>
      <c r="I1086" s="1" t="s">
        <v>18508</v>
      </c>
      <c r="J1086" s="1" t="s">
        <v>18505</v>
      </c>
      <c r="K1086" s="1" t="s">
        <v>18504</v>
      </c>
      <c r="M1086" s="1" t="s">
        <v>18502</v>
      </c>
      <c r="N1086" s="1" t="s">
        <v>21</v>
      </c>
      <c r="O1086" s="1" t="s">
        <v>18507</v>
      </c>
    </row>
    <row r="1087" spans="1:15" x14ac:dyDescent="0.2">
      <c r="A1087" s="1" t="s">
        <v>8149</v>
      </c>
      <c r="B1087" s="1" t="str">
        <f>"SRR3056920"</f>
        <v>SRR3056920</v>
      </c>
      <c r="C1087" t="s">
        <v>6152</v>
      </c>
      <c r="D1087">
        <v>30333126</v>
      </c>
      <c r="E1087" s="1" t="s">
        <v>21</v>
      </c>
      <c r="F1087" s="1" t="s">
        <v>18510</v>
      </c>
      <c r="G1087" s="1" t="s">
        <v>25</v>
      </c>
      <c r="H1087" s="1" t="s">
        <v>18502</v>
      </c>
      <c r="I1087" s="1" t="s">
        <v>54</v>
      </c>
      <c r="J1087" s="1" t="s">
        <v>18505</v>
      </c>
      <c r="K1087" s="1" t="s">
        <v>18507</v>
      </c>
      <c r="M1087" s="1" t="s">
        <v>18510</v>
      </c>
      <c r="N1087" s="1" t="s">
        <v>19</v>
      </c>
      <c r="O1087" s="1" t="s">
        <v>18507</v>
      </c>
    </row>
    <row r="1088" spans="1:15" x14ac:dyDescent="0.2">
      <c r="A1088" s="1" t="s">
        <v>8150</v>
      </c>
      <c r="B1088" s="1" t="str">
        <f>"SRR3056927"</f>
        <v>SRR3056927</v>
      </c>
      <c r="C1088" t="s">
        <v>6153</v>
      </c>
      <c r="D1088">
        <v>30333126</v>
      </c>
      <c r="E1088" s="1" t="s">
        <v>26</v>
      </c>
      <c r="F1088" s="1" t="s">
        <v>26</v>
      </c>
      <c r="G1088" s="1" t="s">
        <v>25</v>
      </c>
      <c r="H1088" s="1" t="s">
        <v>18506</v>
      </c>
      <c r="I1088" s="1" t="s">
        <v>18509</v>
      </c>
      <c r="J1088" s="1" t="s">
        <v>18502</v>
      </c>
      <c r="K1088" s="1" t="s">
        <v>25</v>
      </c>
      <c r="M1088" s="1" t="s">
        <v>18506</v>
      </c>
      <c r="N1088" s="1" t="s">
        <v>18510</v>
      </c>
      <c r="O1088" s="1" t="s">
        <v>18504</v>
      </c>
    </row>
    <row r="1089" spans="1:15" x14ac:dyDescent="0.2">
      <c r="A1089" s="1" t="s">
        <v>8151</v>
      </c>
      <c r="B1089" s="1" t="str">
        <f>"SRR3056928"</f>
        <v>SRR3056928</v>
      </c>
      <c r="C1089" t="s">
        <v>6154</v>
      </c>
      <c r="D1089">
        <v>30333126</v>
      </c>
      <c r="E1089" s="1" t="s">
        <v>26</v>
      </c>
      <c r="F1089" s="1" t="s">
        <v>26</v>
      </c>
      <c r="G1089" s="1" t="s">
        <v>25</v>
      </c>
      <c r="H1089" s="1" t="s">
        <v>18502</v>
      </c>
      <c r="I1089" s="1" t="s">
        <v>18509</v>
      </c>
      <c r="J1089" s="1" t="s">
        <v>18506</v>
      </c>
      <c r="K1089" s="1" t="s">
        <v>18504</v>
      </c>
      <c r="M1089" s="1" t="s">
        <v>18510</v>
      </c>
      <c r="N1089" s="1" t="s">
        <v>21</v>
      </c>
      <c r="O1089" s="1" t="s">
        <v>18504</v>
      </c>
    </row>
    <row r="1090" spans="1:15" x14ac:dyDescent="0.2">
      <c r="A1090" s="1" t="s">
        <v>8152</v>
      </c>
      <c r="B1090" s="1" t="str">
        <f>"SRR3056931"</f>
        <v>SRR3056931</v>
      </c>
      <c r="C1090" t="s">
        <v>6155</v>
      </c>
      <c r="D1090">
        <v>30333126</v>
      </c>
      <c r="E1090" s="1" t="s">
        <v>21</v>
      </c>
      <c r="F1090" s="1" t="s">
        <v>18505</v>
      </c>
      <c r="G1090" s="1" t="s">
        <v>25</v>
      </c>
      <c r="H1090" s="1" t="s">
        <v>18502</v>
      </c>
      <c r="I1090" s="1" t="s">
        <v>32</v>
      </c>
      <c r="J1090" s="1" t="s">
        <v>18506</v>
      </c>
      <c r="K1090" s="1" t="s">
        <v>18504</v>
      </c>
      <c r="M1090" s="1" t="s">
        <v>18510</v>
      </c>
      <c r="N1090" s="1" t="s">
        <v>19</v>
      </c>
      <c r="O1090" s="1" t="s">
        <v>18507</v>
      </c>
    </row>
    <row r="1091" spans="1:15" x14ac:dyDescent="0.2">
      <c r="A1091" s="1" t="s">
        <v>8153</v>
      </c>
      <c r="B1091" s="1" t="str">
        <f>"SRR3056932"</f>
        <v>SRR3056932</v>
      </c>
      <c r="C1091" t="s">
        <v>6156</v>
      </c>
      <c r="D1091">
        <v>30333126</v>
      </c>
      <c r="E1091" s="1" t="s">
        <v>26</v>
      </c>
      <c r="F1091" s="1" t="s">
        <v>26</v>
      </c>
      <c r="G1091" s="1" t="s">
        <v>25</v>
      </c>
      <c r="H1091" s="1" t="s">
        <v>18510</v>
      </c>
      <c r="I1091" s="1" t="s">
        <v>18509</v>
      </c>
      <c r="J1091" s="1" t="s">
        <v>18506</v>
      </c>
      <c r="K1091" s="1" t="s">
        <v>18504</v>
      </c>
      <c r="M1091" s="1" t="s">
        <v>18510</v>
      </c>
      <c r="N1091" s="1" t="s">
        <v>21</v>
      </c>
      <c r="O1091" s="1" t="s">
        <v>18507</v>
      </c>
    </row>
    <row r="1092" spans="1:15" x14ac:dyDescent="0.2">
      <c r="A1092" s="1" t="s">
        <v>8154</v>
      </c>
      <c r="B1092" s="1" t="str">
        <f>"SRR3057217"</f>
        <v>SRR3057217</v>
      </c>
      <c r="C1092" t="s">
        <v>6157</v>
      </c>
      <c r="D1092">
        <v>30333126</v>
      </c>
      <c r="E1092" s="1" t="s">
        <v>26</v>
      </c>
      <c r="F1092" s="1" t="s">
        <v>26</v>
      </c>
      <c r="G1092" s="1" t="s">
        <v>25</v>
      </c>
      <c r="H1092" s="1" t="s">
        <v>18502</v>
      </c>
      <c r="I1092" s="1" t="s">
        <v>54</v>
      </c>
      <c r="J1092" s="1" t="s">
        <v>18506</v>
      </c>
      <c r="K1092" s="1" t="s">
        <v>18504</v>
      </c>
      <c r="M1092" s="1" t="s">
        <v>28</v>
      </c>
      <c r="N1092" s="1" t="s">
        <v>21</v>
      </c>
      <c r="O1092" s="1" t="s">
        <v>18507</v>
      </c>
    </row>
    <row r="1093" spans="1:15" x14ac:dyDescent="0.2">
      <c r="A1093" s="1" t="s">
        <v>8155</v>
      </c>
      <c r="B1093" s="1" t="str">
        <f>"SRR3057219"</f>
        <v>SRR3057219</v>
      </c>
      <c r="C1093" t="s">
        <v>6158</v>
      </c>
      <c r="D1093">
        <v>30333126</v>
      </c>
      <c r="E1093" s="1" t="s">
        <v>21</v>
      </c>
      <c r="F1093" s="1" t="s">
        <v>21</v>
      </c>
      <c r="G1093" s="1" t="s">
        <v>18509</v>
      </c>
      <c r="H1093" s="1" t="s">
        <v>18506</v>
      </c>
      <c r="I1093" s="1" t="s">
        <v>54</v>
      </c>
      <c r="J1093" s="1" t="s">
        <v>21</v>
      </c>
      <c r="K1093" s="1" t="s">
        <v>25</v>
      </c>
      <c r="N1093" s="1" t="s">
        <v>21</v>
      </c>
      <c r="O1093" s="1" t="s">
        <v>24</v>
      </c>
    </row>
    <row r="1094" spans="1:15" x14ac:dyDescent="0.2">
      <c r="A1094" s="1" t="s">
        <v>8156</v>
      </c>
      <c r="B1094" s="1" t="str">
        <f>"SRR3057220"</f>
        <v>SRR3057220</v>
      </c>
      <c r="C1094" t="s">
        <v>6159</v>
      </c>
      <c r="D1094">
        <v>30333126</v>
      </c>
      <c r="E1094" s="1" t="s">
        <v>21</v>
      </c>
      <c r="F1094" s="1" t="s">
        <v>21</v>
      </c>
      <c r="G1094" s="1" t="s">
        <v>18510</v>
      </c>
      <c r="H1094" s="1" t="s">
        <v>18502</v>
      </c>
      <c r="I1094" s="1" t="s">
        <v>54</v>
      </c>
      <c r="J1094" s="1" t="s">
        <v>21</v>
      </c>
      <c r="K1094" s="1" t="s">
        <v>25</v>
      </c>
      <c r="N1094" s="1" t="s">
        <v>21</v>
      </c>
      <c r="O1094" s="1" t="s">
        <v>24</v>
      </c>
    </row>
    <row r="1095" spans="1:15" x14ac:dyDescent="0.2">
      <c r="A1095" s="1" t="s">
        <v>8157</v>
      </c>
      <c r="B1095" s="1" t="str">
        <f>"SRR3057221"</f>
        <v>SRR3057221</v>
      </c>
      <c r="C1095" t="s">
        <v>6160</v>
      </c>
      <c r="D1095">
        <v>30333126</v>
      </c>
      <c r="E1095" s="1" t="s">
        <v>21</v>
      </c>
      <c r="F1095" s="1" t="s">
        <v>18502</v>
      </c>
      <c r="G1095" s="1" t="s">
        <v>25</v>
      </c>
      <c r="H1095" s="1" t="s">
        <v>18506</v>
      </c>
      <c r="I1095" s="1" t="s">
        <v>32</v>
      </c>
      <c r="J1095" s="1" t="s">
        <v>18506</v>
      </c>
      <c r="K1095" s="1" t="s">
        <v>18504</v>
      </c>
      <c r="N1095" s="1" t="s">
        <v>19</v>
      </c>
      <c r="O1095" s="1" t="s">
        <v>18507</v>
      </c>
    </row>
    <row r="1096" spans="1:15" x14ac:dyDescent="0.2">
      <c r="A1096" s="1" t="s">
        <v>8158</v>
      </c>
      <c r="B1096" s="1" t="str">
        <f>"SRR3057223"</f>
        <v>SRR3057223</v>
      </c>
      <c r="C1096" t="s">
        <v>6161</v>
      </c>
      <c r="D1096">
        <v>30333126</v>
      </c>
      <c r="E1096" s="1" t="s">
        <v>21</v>
      </c>
      <c r="F1096" s="1" t="s">
        <v>18502</v>
      </c>
      <c r="G1096" s="1" t="s">
        <v>25</v>
      </c>
      <c r="H1096" s="1" t="s">
        <v>18502</v>
      </c>
      <c r="I1096" s="1" t="s">
        <v>18508</v>
      </c>
      <c r="J1096" s="1" t="s">
        <v>18506</v>
      </c>
      <c r="K1096" s="1" t="s">
        <v>22</v>
      </c>
      <c r="N1096" s="1" t="s">
        <v>21</v>
      </c>
      <c r="O1096" s="1" t="s">
        <v>18507</v>
      </c>
    </row>
    <row r="1097" spans="1:15" x14ac:dyDescent="0.2">
      <c r="A1097" s="1" t="s">
        <v>8159</v>
      </c>
      <c r="B1097" s="1" t="str">
        <f>"SRR3057229"</f>
        <v>SRR3057229</v>
      </c>
      <c r="C1097" t="s">
        <v>6162</v>
      </c>
      <c r="D1097">
        <v>30333126</v>
      </c>
      <c r="E1097" s="1" t="s">
        <v>26</v>
      </c>
      <c r="F1097" s="1" t="s">
        <v>26</v>
      </c>
      <c r="G1097" s="1" t="s">
        <v>25</v>
      </c>
      <c r="H1097" s="1" t="s">
        <v>18502</v>
      </c>
      <c r="I1097" s="1" t="s">
        <v>18508</v>
      </c>
      <c r="J1097" s="1" t="s">
        <v>18507</v>
      </c>
      <c r="K1097" s="1" t="s">
        <v>25</v>
      </c>
      <c r="N1097" s="1" t="s">
        <v>19</v>
      </c>
      <c r="O1097" s="1" t="s">
        <v>18504</v>
      </c>
    </row>
    <row r="1098" spans="1:15" x14ac:dyDescent="0.2">
      <c r="A1098" s="1" t="s">
        <v>8160</v>
      </c>
      <c r="B1098" s="1" t="str">
        <f>"SRR3062665"</f>
        <v>SRR3062665</v>
      </c>
      <c r="C1098" t="s">
        <v>6163</v>
      </c>
      <c r="D1098">
        <v>30333126</v>
      </c>
      <c r="E1098" s="1" t="s">
        <v>21</v>
      </c>
      <c r="F1098" s="1" t="s">
        <v>21</v>
      </c>
      <c r="G1098" s="1" t="s">
        <v>18510</v>
      </c>
      <c r="H1098" s="1" t="s">
        <v>18510</v>
      </c>
      <c r="I1098" s="1" t="s">
        <v>54</v>
      </c>
      <c r="J1098" s="1" t="s">
        <v>18509</v>
      </c>
      <c r="K1098" s="1" t="s">
        <v>18510</v>
      </c>
      <c r="M1098" s="1" t="s">
        <v>28</v>
      </c>
      <c r="N1098" s="1" t="s">
        <v>21</v>
      </c>
      <c r="O1098" s="1" t="s">
        <v>24</v>
      </c>
    </row>
    <row r="1099" spans="1:15" x14ac:dyDescent="0.2">
      <c r="A1099" s="1" t="s">
        <v>8161</v>
      </c>
      <c r="B1099" s="1" t="str">
        <f>"SRR3062667"</f>
        <v>SRR3062667</v>
      </c>
      <c r="C1099" t="s">
        <v>6164</v>
      </c>
      <c r="D1099">
        <v>30333126</v>
      </c>
      <c r="E1099" s="1" t="s">
        <v>26</v>
      </c>
      <c r="F1099" s="1" t="s">
        <v>26</v>
      </c>
      <c r="G1099" s="1" t="s">
        <v>25</v>
      </c>
      <c r="H1099" s="1" t="s">
        <v>18506</v>
      </c>
      <c r="I1099" s="1" t="s">
        <v>54</v>
      </c>
      <c r="J1099" s="1" t="s">
        <v>18506</v>
      </c>
      <c r="K1099" s="1" t="s">
        <v>18510</v>
      </c>
      <c r="M1099" s="1" t="s">
        <v>18508</v>
      </c>
      <c r="N1099" s="1" t="s">
        <v>19</v>
      </c>
      <c r="O1099" s="1" t="s">
        <v>18507</v>
      </c>
    </row>
    <row r="1100" spans="1:15" x14ac:dyDescent="0.2">
      <c r="A1100" s="1" t="s">
        <v>8162</v>
      </c>
      <c r="B1100" s="1" t="str">
        <f>"SRR3062669"</f>
        <v>SRR3062669</v>
      </c>
      <c r="C1100" t="s">
        <v>6165</v>
      </c>
      <c r="D1100">
        <v>30333126</v>
      </c>
      <c r="E1100" s="1" t="s">
        <v>21</v>
      </c>
      <c r="F1100" s="1" t="s">
        <v>21</v>
      </c>
      <c r="G1100" s="1" t="s">
        <v>18509</v>
      </c>
      <c r="H1100" s="1" t="s">
        <v>18502</v>
      </c>
      <c r="I1100" s="1" t="s">
        <v>18508</v>
      </c>
      <c r="J1100" s="1" t="s">
        <v>21</v>
      </c>
      <c r="K1100" s="1" t="s">
        <v>18502</v>
      </c>
      <c r="M1100" s="1" t="s">
        <v>28</v>
      </c>
      <c r="N1100" s="1" t="s">
        <v>21</v>
      </c>
      <c r="O1100" s="1" t="s">
        <v>24</v>
      </c>
    </row>
    <row r="1101" spans="1:15" x14ac:dyDescent="0.2">
      <c r="A1101" s="1" t="s">
        <v>8163</v>
      </c>
      <c r="B1101" s="1" t="str">
        <f>"SRR3062670"</f>
        <v>SRR3062670</v>
      </c>
      <c r="C1101" t="s">
        <v>6166</v>
      </c>
      <c r="D1101">
        <v>30333126</v>
      </c>
      <c r="E1101" s="1" t="s">
        <v>21</v>
      </c>
      <c r="F1101" s="1" t="s">
        <v>21</v>
      </c>
      <c r="G1101" s="1" t="s">
        <v>18510</v>
      </c>
      <c r="H1101" s="1" t="s">
        <v>18506</v>
      </c>
      <c r="I1101" s="1" t="s">
        <v>18508</v>
      </c>
      <c r="J1101" s="1" t="s">
        <v>21</v>
      </c>
      <c r="K1101" s="1" t="s">
        <v>18504</v>
      </c>
      <c r="M1101" s="1" t="s">
        <v>18508</v>
      </c>
      <c r="N1101" s="1" t="s">
        <v>21</v>
      </c>
      <c r="O1101" s="1" t="s">
        <v>24</v>
      </c>
    </row>
    <row r="1102" spans="1:15" x14ac:dyDescent="0.2">
      <c r="A1102" s="1" t="s">
        <v>8164</v>
      </c>
      <c r="B1102" s="1" t="str">
        <f>"SRR3062673"</f>
        <v>SRR3062673</v>
      </c>
      <c r="C1102" t="s">
        <v>6167</v>
      </c>
      <c r="D1102">
        <v>30333126</v>
      </c>
      <c r="E1102" s="1" t="s">
        <v>18505</v>
      </c>
      <c r="F1102" s="1" t="s">
        <v>26</v>
      </c>
      <c r="G1102" s="1" t="s">
        <v>25</v>
      </c>
      <c r="H1102" s="1" t="s">
        <v>18502</v>
      </c>
      <c r="I1102" s="1" t="s">
        <v>54</v>
      </c>
      <c r="J1102" s="1" t="s">
        <v>18506</v>
      </c>
      <c r="K1102" s="1" t="s">
        <v>25</v>
      </c>
      <c r="M1102" s="1" t="s">
        <v>28</v>
      </c>
      <c r="N1102" s="1" t="s">
        <v>21</v>
      </c>
      <c r="O1102" s="1" t="s">
        <v>18507</v>
      </c>
    </row>
    <row r="1103" spans="1:15" x14ac:dyDescent="0.2">
      <c r="A1103" s="1" t="s">
        <v>8165</v>
      </c>
      <c r="B1103" s="1" t="str">
        <f>"SRR3062674"</f>
        <v>SRR3062674</v>
      </c>
      <c r="C1103" t="s">
        <v>6168</v>
      </c>
      <c r="D1103">
        <v>30333126</v>
      </c>
      <c r="E1103" s="1" t="s">
        <v>21</v>
      </c>
      <c r="F1103" s="1" t="s">
        <v>18502</v>
      </c>
      <c r="G1103" s="1" t="s">
        <v>25</v>
      </c>
      <c r="H1103" s="1" t="s">
        <v>18502</v>
      </c>
      <c r="I1103" s="1" t="s">
        <v>54</v>
      </c>
      <c r="J1103" s="1" t="s">
        <v>18505</v>
      </c>
      <c r="K1103" s="1" t="s">
        <v>18504</v>
      </c>
      <c r="M1103" s="1" t="s">
        <v>28</v>
      </c>
      <c r="N1103" s="1" t="s">
        <v>21</v>
      </c>
      <c r="O1103" s="1" t="s">
        <v>18507</v>
      </c>
    </row>
    <row r="1104" spans="1:15" x14ac:dyDescent="0.2">
      <c r="A1104" s="1" t="s">
        <v>8166</v>
      </c>
      <c r="B1104" s="1" t="str">
        <f>"SRR3062679"</f>
        <v>SRR3062679</v>
      </c>
      <c r="C1104" t="s">
        <v>6169</v>
      </c>
      <c r="D1104">
        <v>30333126</v>
      </c>
      <c r="E1104" s="1" t="s">
        <v>26</v>
      </c>
      <c r="F1104" s="1" t="s">
        <v>26</v>
      </c>
      <c r="G1104" s="1" t="s">
        <v>25</v>
      </c>
      <c r="H1104" s="1" t="s">
        <v>18506</v>
      </c>
      <c r="I1104" s="1" t="s">
        <v>54</v>
      </c>
      <c r="J1104" s="1" t="s">
        <v>18506</v>
      </c>
      <c r="K1104" s="1" t="s">
        <v>18504</v>
      </c>
      <c r="M1104" s="1" t="s">
        <v>18506</v>
      </c>
      <c r="N1104" s="1" t="s">
        <v>21</v>
      </c>
      <c r="O1104" s="1" t="s">
        <v>18507</v>
      </c>
    </row>
    <row r="1105" spans="1:15" x14ac:dyDescent="0.2">
      <c r="A1105" s="1" t="s">
        <v>8167</v>
      </c>
      <c r="B1105" s="1" t="str">
        <f>"SRR3062680"</f>
        <v>SRR3062680</v>
      </c>
      <c r="C1105" t="s">
        <v>6170</v>
      </c>
      <c r="D1105">
        <v>30333126</v>
      </c>
      <c r="E1105" s="1" t="s">
        <v>21</v>
      </c>
      <c r="F1105" s="1" t="s">
        <v>18502</v>
      </c>
      <c r="G1105" s="1" t="s">
        <v>25</v>
      </c>
      <c r="H1105" s="1" t="s">
        <v>18502</v>
      </c>
      <c r="I1105" s="1" t="s">
        <v>54</v>
      </c>
      <c r="J1105" s="1" t="s">
        <v>18502</v>
      </c>
      <c r="K1105" s="1" t="s">
        <v>18504</v>
      </c>
      <c r="M1105" s="1" t="s">
        <v>18506</v>
      </c>
      <c r="N1105" s="1" t="s">
        <v>21</v>
      </c>
      <c r="O1105" s="1" t="s">
        <v>18507</v>
      </c>
    </row>
    <row r="1106" spans="1:15" x14ac:dyDescent="0.2">
      <c r="A1106" s="1" t="s">
        <v>8168</v>
      </c>
      <c r="B1106" s="1" t="str">
        <f>"SRR3062684"</f>
        <v>SRR3062684</v>
      </c>
      <c r="C1106" t="s">
        <v>6171</v>
      </c>
      <c r="D1106">
        <v>30333126</v>
      </c>
      <c r="E1106" s="1" t="s">
        <v>26</v>
      </c>
      <c r="F1106" s="1" t="s">
        <v>26</v>
      </c>
      <c r="G1106" s="1" t="s">
        <v>25</v>
      </c>
      <c r="H1106" s="1" t="s">
        <v>18502</v>
      </c>
      <c r="I1106" s="1" t="s">
        <v>18509</v>
      </c>
      <c r="J1106" s="1" t="s">
        <v>18506</v>
      </c>
      <c r="K1106" s="1" t="s">
        <v>18504</v>
      </c>
      <c r="M1106" s="1" t="s">
        <v>18502</v>
      </c>
      <c r="N1106" s="1" t="s">
        <v>21</v>
      </c>
      <c r="O1106" s="1" t="s">
        <v>18507</v>
      </c>
    </row>
    <row r="1107" spans="1:15" x14ac:dyDescent="0.2">
      <c r="A1107" s="1" t="s">
        <v>8169</v>
      </c>
      <c r="B1107" s="1" t="str">
        <f>"SRR3062685"</f>
        <v>SRR3062685</v>
      </c>
      <c r="C1107" t="s">
        <v>6172</v>
      </c>
      <c r="D1107">
        <v>30333126</v>
      </c>
      <c r="E1107" s="1" t="s">
        <v>26</v>
      </c>
      <c r="F1107" s="1" t="s">
        <v>26</v>
      </c>
      <c r="G1107" s="1" t="s">
        <v>25</v>
      </c>
      <c r="H1107" s="1" t="s">
        <v>18506</v>
      </c>
      <c r="I1107" s="1" t="s">
        <v>18509</v>
      </c>
      <c r="J1107" s="1" t="s">
        <v>18505</v>
      </c>
      <c r="K1107" s="1" t="s">
        <v>18507</v>
      </c>
      <c r="M1107" s="1" t="s">
        <v>18509</v>
      </c>
      <c r="N1107" s="1" t="s">
        <v>19</v>
      </c>
      <c r="O1107" s="1" t="s">
        <v>18504</v>
      </c>
    </row>
    <row r="1108" spans="1:15" x14ac:dyDescent="0.2">
      <c r="A1108" s="1" t="s">
        <v>8170</v>
      </c>
      <c r="B1108" s="1" t="str">
        <f>"SRR3062687"</f>
        <v>SRR3062687</v>
      </c>
      <c r="C1108" t="s">
        <v>6173</v>
      </c>
      <c r="D1108">
        <v>30333126</v>
      </c>
      <c r="E1108" s="1" t="s">
        <v>26</v>
      </c>
      <c r="F1108" s="1" t="s">
        <v>26</v>
      </c>
      <c r="G1108" s="1" t="s">
        <v>25</v>
      </c>
      <c r="H1108" s="1" t="s">
        <v>18502</v>
      </c>
      <c r="I1108" s="1" t="s">
        <v>54</v>
      </c>
      <c r="J1108" s="1" t="s">
        <v>18506</v>
      </c>
      <c r="K1108" s="1" t="s">
        <v>25</v>
      </c>
      <c r="M1108" s="1" t="s">
        <v>18509</v>
      </c>
      <c r="N1108" s="1" t="s">
        <v>21</v>
      </c>
      <c r="O1108" s="1" t="s">
        <v>18507</v>
      </c>
    </row>
    <row r="1109" spans="1:15" x14ac:dyDescent="0.2">
      <c r="A1109" s="1" t="s">
        <v>8171</v>
      </c>
      <c r="B1109" s="1" t="str">
        <f>"SRR3062689"</f>
        <v>SRR3062689</v>
      </c>
      <c r="C1109" t="s">
        <v>6174</v>
      </c>
      <c r="D1109">
        <v>30333126</v>
      </c>
      <c r="E1109" s="1" t="s">
        <v>26</v>
      </c>
      <c r="F1109" s="1" t="s">
        <v>26</v>
      </c>
      <c r="G1109" s="1" t="s">
        <v>25</v>
      </c>
      <c r="H1109" s="1" t="s">
        <v>18502</v>
      </c>
      <c r="I1109" s="1" t="s">
        <v>18509</v>
      </c>
      <c r="J1109" s="1" t="s">
        <v>18506</v>
      </c>
      <c r="K1109" s="1" t="s">
        <v>18504</v>
      </c>
      <c r="M1109" s="1" t="s">
        <v>18502</v>
      </c>
      <c r="N1109" s="1" t="s">
        <v>21</v>
      </c>
      <c r="O1109" s="1" t="s">
        <v>18504</v>
      </c>
    </row>
    <row r="1110" spans="1:15" x14ac:dyDescent="0.2">
      <c r="A1110" s="1" t="s">
        <v>8172</v>
      </c>
      <c r="B1110" s="1" t="str">
        <f>"SRR3062690"</f>
        <v>SRR3062690</v>
      </c>
      <c r="C1110" t="s">
        <v>6175</v>
      </c>
      <c r="D1110">
        <v>30333126</v>
      </c>
      <c r="E1110" s="1" t="s">
        <v>26</v>
      </c>
      <c r="F1110" s="1" t="s">
        <v>26</v>
      </c>
      <c r="G1110" s="1" t="s">
        <v>25</v>
      </c>
      <c r="H1110" s="1" t="s">
        <v>18506</v>
      </c>
      <c r="I1110" s="1" t="s">
        <v>18508</v>
      </c>
      <c r="J1110" s="1" t="s">
        <v>18502</v>
      </c>
      <c r="K1110" s="1" t="s">
        <v>18507</v>
      </c>
      <c r="M1110" s="1" t="s">
        <v>18502</v>
      </c>
      <c r="N1110" s="1" t="s">
        <v>18509</v>
      </c>
      <c r="O1110" s="1" t="s">
        <v>18507</v>
      </c>
    </row>
    <row r="1111" spans="1:15" x14ac:dyDescent="0.2">
      <c r="A1111" s="1" t="s">
        <v>8173</v>
      </c>
      <c r="B1111" s="1" t="str">
        <f>"SRR3085521"</f>
        <v>SRR3085521</v>
      </c>
      <c r="C1111" t="s">
        <v>6176</v>
      </c>
      <c r="D1111">
        <v>30333126</v>
      </c>
      <c r="E1111" s="1" t="s">
        <v>26</v>
      </c>
      <c r="F1111" s="1" t="s">
        <v>26</v>
      </c>
      <c r="G1111" s="1" t="s">
        <v>25</v>
      </c>
      <c r="H1111" s="1" t="s">
        <v>18502</v>
      </c>
      <c r="I1111" s="1" t="s">
        <v>18509</v>
      </c>
      <c r="J1111" s="1" t="s">
        <v>18506</v>
      </c>
      <c r="K1111" s="1" t="s">
        <v>25</v>
      </c>
      <c r="M1111" s="1" t="s">
        <v>18502</v>
      </c>
      <c r="N1111" s="1" t="s">
        <v>18509</v>
      </c>
      <c r="O1111" s="1" t="s">
        <v>18505</v>
      </c>
    </row>
    <row r="1112" spans="1:15" x14ac:dyDescent="0.2">
      <c r="A1112" s="1" t="s">
        <v>8174</v>
      </c>
      <c r="B1112" s="1" t="str">
        <f>"SRR3085523"</f>
        <v>SRR3085523</v>
      </c>
      <c r="C1112" t="s">
        <v>6177</v>
      </c>
      <c r="D1112">
        <v>30333126</v>
      </c>
      <c r="E1112" s="1" t="s">
        <v>21</v>
      </c>
      <c r="F1112" s="1" t="s">
        <v>18509</v>
      </c>
      <c r="G1112" s="1" t="s">
        <v>18510</v>
      </c>
      <c r="H1112" s="1" t="s">
        <v>21</v>
      </c>
      <c r="I1112" s="1" t="s">
        <v>54</v>
      </c>
      <c r="J1112" s="1" t="s">
        <v>21</v>
      </c>
      <c r="K1112" s="1" t="s">
        <v>18504</v>
      </c>
      <c r="M1112" s="1" t="s">
        <v>28</v>
      </c>
      <c r="N1112" s="1" t="s">
        <v>21</v>
      </c>
      <c r="O1112" s="1" t="s">
        <v>24</v>
      </c>
    </row>
    <row r="1113" spans="1:15" x14ac:dyDescent="0.2">
      <c r="A1113" s="1" t="s">
        <v>8175</v>
      </c>
      <c r="B1113" s="1" t="str">
        <f>"SRR3085525"</f>
        <v>SRR3085525</v>
      </c>
      <c r="C1113" t="s">
        <v>6178</v>
      </c>
      <c r="D1113">
        <v>30333126</v>
      </c>
      <c r="E1113" s="1" t="s">
        <v>26</v>
      </c>
      <c r="F1113" s="1" t="s">
        <v>26</v>
      </c>
      <c r="G1113" s="1" t="s">
        <v>25</v>
      </c>
      <c r="H1113" s="1" t="s">
        <v>18510</v>
      </c>
      <c r="I1113" s="1" t="s">
        <v>18509</v>
      </c>
      <c r="J1113" s="1" t="s">
        <v>18506</v>
      </c>
      <c r="K1113" s="1" t="s">
        <v>18504</v>
      </c>
      <c r="M1113" s="1" t="s">
        <v>18510</v>
      </c>
      <c r="N1113" s="1" t="s">
        <v>21</v>
      </c>
      <c r="O1113" s="1" t="s">
        <v>18507</v>
      </c>
    </row>
    <row r="1114" spans="1:15" x14ac:dyDescent="0.2">
      <c r="A1114" s="1" t="s">
        <v>8176</v>
      </c>
      <c r="B1114" s="1" t="str">
        <f>"SRR3085526"</f>
        <v>SRR3085526</v>
      </c>
      <c r="C1114" t="s">
        <v>6179</v>
      </c>
      <c r="D1114">
        <v>30333126</v>
      </c>
      <c r="E1114" s="1" t="s">
        <v>21</v>
      </c>
      <c r="F1114" s="1" t="s">
        <v>18510</v>
      </c>
      <c r="G1114" s="1" t="s">
        <v>25</v>
      </c>
      <c r="H1114" s="1" t="s">
        <v>41</v>
      </c>
      <c r="I1114" s="1" t="s">
        <v>18509</v>
      </c>
      <c r="J1114" s="1" t="s">
        <v>18505</v>
      </c>
      <c r="K1114" s="1" t="s">
        <v>18507</v>
      </c>
      <c r="M1114" s="1" t="s">
        <v>18502</v>
      </c>
      <c r="N1114" s="1" t="s">
        <v>19</v>
      </c>
      <c r="O1114" s="1" t="s">
        <v>18507</v>
      </c>
    </row>
    <row r="1115" spans="1:15" x14ac:dyDescent="0.2">
      <c r="A1115" s="1" t="s">
        <v>8177</v>
      </c>
      <c r="B1115" s="1" t="str">
        <f>"SRR3085527"</f>
        <v>SRR3085527</v>
      </c>
      <c r="C1115" t="s">
        <v>6180</v>
      </c>
      <c r="D1115">
        <v>30333126</v>
      </c>
      <c r="E1115" s="1" t="s">
        <v>18506</v>
      </c>
      <c r="F1115" s="1" t="s">
        <v>18505</v>
      </c>
      <c r="G1115" s="1" t="s">
        <v>25</v>
      </c>
      <c r="H1115" s="1" t="s">
        <v>18502</v>
      </c>
      <c r="I1115" s="1" t="s">
        <v>18509</v>
      </c>
      <c r="J1115" s="1" t="s">
        <v>18502</v>
      </c>
      <c r="K1115" s="1" t="s">
        <v>18505</v>
      </c>
      <c r="M1115" s="1" t="s">
        <v>18509</v>
      </c>
      <c r="N1115" s="1" t="s">
        <v>19</v>
      </c>
      <c r="O1115" s="1" t="s">
        <v>18505</v>
      </c>
    </row>
    <row r="1116" spans="1:15" x14ac:dyDescent="0.2">
      <c r="A1116" s="1" t="s">
        <v>8178</v>
      </c>
      <c r="B1116" s="1" t="str">
        <f>"SRR3085528"</f>
        <v>SRR3085528</v>
      </c>
      <c r="C1116" t="s">
        <v>6181</v>
      </c>
      <c r="D1116">
        <v>30333126</v>
      </c>
      <c r="E1116" s="1" t="s">
        <v>26</v>
      </c>
      <c r="F1116" s="1" t="s">
        <v>18505</v>
      </c>
      <c r="G1116" s="1" t="s">
        <v>25</v>
      </c>
      <c r="H1116" s="1" t="s">
        <v>18506</v>
      </c>
      <c r="I1116" s="1" t="s">
        <v>54</v>
      </c>
      <c r="J1116" s="1" t="s">
        <v>18506</v>
      </c>
      <c r="K1116" s="1" t="s">
        <v>25</v>
      </c>
      <c r="M1116" s="1" t="s">
        <v>18502</v>
      </c>
      <c r="N1116" s="1" t="s">
        <v>21</v>
      </c>
      <c r="O1116" s="1" t="s">
        <v>18504</v>
      </c>
    </row>
    <row r="1117" spans="1:15" x14ac:dyDescent="0.2">
      <c r="A1117" s="1" t="s">
        <v>8179</v>
      </c>
      <c r="B1117" s="1" t="str">
        <f>"SRR3085615"</f>
        <v>SRR3085615</v>
      </c>
      <c r="C1117" t="s">
        <v>6182</v>
      </c>
      <c r="D1117">
        <v>30333126</v>
      </c>
      <c r="E1117" s="1" t="s">
        <v>21</v>
      </c>
      <c r="F1117" s="1" t="s">
        <v>18502</v>
      </c>
      <c r="G1117" s="1" t="s">
        <v>25</v>
      </c>
      <c r="H1117" s="1" t="s">
        <v>18502</v>
      </c>
      <c r="I1117" s="1" t="s">
        <v>54</v>
      </c>
      <c r="J1117" s="1" t="s">
        <v>18506</v>
      </c>
      <c r="K1117" s="1" t="s">
        <v>18504</v>
      </c>
      <c r="M1117" s="1" t="s">
        <v>28</v>
      </c>
      <c r="N1117" s="1" t="s">
        <v>21</v>
      </c>
      <c r="O1117" s="1" t="s">
        <v>18507</v>
      </c>
    </row>
    <row r="1118" spans="1:15" x14ac:dyDescent="0.2">
      <c r="A1118" s="1" t="s">
        <v>8180</v>
      </c>
      <c r="B1118" s="1" t="str">
        <f>"SRR3085618"</f>
        <v>SRR3085618</v>
      </c>
      <c r="C1118" t="s">
        <v>6183</v>
      </c>
      <c r="D1118">
        <v>30333126</v>
      </c>
      <c r="E1118" s="1" t="s">
        <v>26</v>
      </c>
      <c r="F1118" s="1" t="s">
        <v>26</v>
      </c>
      <c r="G1118" s="1" t="s">
        <v>25</v>
      </c>
      <c r="H1118" s="1" t="s">
        <v>18502</v>
      </c>
      <c r="I1118" s="1" t="s">
        <v>18509</v>
      </c>
      <c r="J1118" s="1" t="s">
        <v>18506</v>
      </c>
      <c r="K1118" s="1" t="s">
        <v>25</v>
      </c>
      <c r="M1118" s="1" t="s">
        <v>18502</v>
      </c>
      <c r="N1118" s="1" t="s">
        <v>21</v>
      </c>
      <c r="O1118" s="1" t="s">
        <v>18507</v>
      </c>
    </row>
    <row r="1119" spans="1:15" x14ac:dyDescent="0.2">
      <c r="A1119" s="1" t="s">
        <v>8181</v>
      </c>
      <c r="B1119" s="1" t="str">
        <f>"SRR3085619"</f>
        <v>SRR3085619</v>
      </c>
      <c r="C1119" t="s">
        <v>6184</v>
      </c>
      <c r="D1119">
        <v>30333126</v>
      </c>
      <c r="E1119" s="1" t="s">
        <v>21</v>
      </c>
      <c r="F1119" s="1" t="s">
        <v>18509</v>
      </c>
      <c r="G1119" s="1" t="s">
        <v>18510</v>
      </c>
      <c r="H1119" s="1" t="s">
        <v>21</v>
      </c>
      <c r="I1119" s="1" t="s">
        <v>54</v>
      </c>
      <c r="J1119" s="1" t="s">
        <v>18509</v>
      </c>
      <c r="K1119" s="1" t="s">
        <v>25</v>
      </c>
      <c r="M1119" s="1" t="s">
        <v>28</v>
      </c>
      <c r="N1119" s="1" t="s">
        <v>21</v>
      </c>
      <c r="O1119" s="1" t="s">
        <v>24</v>
      </c>
    </row>
    <row r="1120" spans="1:15" x14ac:dyDescent="0.2">
      <c r="A1120" s="1" t="s">
        <v>8182</v>
      </c>
      <c r="B1120" s="1" t="str">
        <f>"SRR3085621"</f>
        <v>SRR3085621</v>
      </c>
      <c r="C1120" t="s">
        <v>6185</v>
      </c>
      <c r="D1120">
        <v>30333126</v>
      </c>
      <c r="E1120" s="1" t="s">
        <v>26</v>
      </c>
      <c r="F1120" s="1" t="s">
        <v>26</v>
      </c>
      <c r="G1120" s="1" t="s">
        <v>25</v>
      </c>
      <c r="H1120" s="1" t="s">
        <v>18502</v>
      </c>
      <c r="I1120" s="1" t="s">
        <v>54</v>
      </c>
      <c r="J1120" s="1" t="s">
        <v>18506</v>
      </c>
      <c r="K1120" s="1" t="s">
        <v>18510</v>
      </c>
      <c r="M1120" s="1" t="s">
        <v>18508</v>
      </c>
      <c r="N1120" s="1" t="s">
        <v>21</v>
      </c>
      <c r="O1120" s="1" t="s">
        <v>18507</v>
      </c>
    </row>
    <row r="1121" spans="1:15" x14ac:dyDescent="0.2">
      <c r="A1121" s="1" t="s">
        <v>8183</v>
      </c>
      <c r="B1121" s="1" t="str">
        <f>"SRR3089989"</f>
        <v>SRR3089989</v>
      </c>
      <c r="C1121" t="s">
        <v>6186</v>
      </c>
      <c r="D1121">
        <v>30333126</v>
      </c>
      <c r="E1121" s="1" t="s">
        <v>21</v>
      </c>
      <c r="F1121" s="1" t="s">
        <v>21</v>
      </c>
      <c r="G1121" s="1" t="s">
        <v>18510</v>
      </c>
      <c r="H1121" s="1" t="s">
        <v>18506</v>
      </c>
      <c r="I1121" s="1" t="s">
        <v>18508</v>
      </c>
      <c r="J1121" s="1" t="s">
        <v>21</v>
      </c>
      <c r="K1121" s="1" t="s">
        <v>25</v>
      </c>
      <c r="M1121" s="1" t="s">
        <v>18508</v>
      </c>
      <c r="N1121" s="1" t="s">
        <v>19</v>
      </c>
      <c r="O1121" s="1" t="s">
        <v>24</v>
      </c>
    </row>
    <row r="1122" spans="1:15" x14ac:dyDescent="0.2">
      <c r="A1122" s="1" t="s">
        <v>8184</v>
      </c>
      <c r="B1122" s="1" t="str">
        <f>"SRR3089990"</f>
        <v>SRR3089990</v>
      </c>
      <c r="C1122" t="s">
        <v>6187</v>
      </c>
      <c r="D1122">
        <v>30333126</v>
      </c>
      <c r="E1122" s="1" t="s">
        <v>21</v>
      </c>
      <c r="F1122" s="1" t="s">
        <v>18502</v>
      </c>
      <c r="G1122" s="1" t="s">
        <v>25</v>
      </c>
      <c r="H1122" s="1" t="s">
        <v>18502</v>
      </c>
      <c r="I1122" s="1" t="s">
        <v>54</v>
      </c>
      <c r="J1122" s="1" t="s">
        <v>18506</v>
      </c>
      <c r="K1122" s="1" t="s">
        <v>18502</v>
      </c>
      <c r="M1122" s="1" t="s">
        <v>18508</v>
      </c>
      <c r="N1122" s="1" t="s">
        <v>21</v>
      </c>
      <c r="O1122" s="1" t="s">
        <v>18507</v>
      </c>
    </row>
    <row r="1123" spans="1:15" x14ac:dyDescent="0.2">
      <c r="A1123" s="1" t="s">
        <v>8185</v>
      </c>
      <c r="B1123" s="1" t="str">
        <f>"SRR3089991"</f>
        <v>SRR3089991</v>
      </c>
      <c r="C1123" t="s">
        <v>6188</v>
      </c>
      <c r="D1123">
        <v>30333126</v>
      </c>
      <c r="E1123" s="1" t="s">
        <v>21</v>
      </c>
      <c r="F1123" s="1" t="s">
        <v>21</v>
      </c>
      <c r="G1123" s="1" t="s">
        <v>18510</v>
      </c>
      <c r="H1123" s="1" t="s">
        <v>18502</v>
      </c>
      <c r="I1123" s="1" t="s">
        <v>54</v>
      </c>
      <c r="J1123" s="1" t="s">
        <v>21</v>
      </c>
      <c r="K1123" s="1" t="s">
        <v>25</v>
      </c>
      <c r="N1123" s="1" t="s">
        <v>21</v>
      </c>
      <c r="O1123" s="1" t="s">
        <v>24</v>
      </c>
    </row>
    <row r="1124" spans="1:15" x14ac:dyDescent="0.2">
      <c r="A1124" s="1" t="s">
        <v>8186</v>
      </c>
      <c r="B1124" s="1" t="str">
        <f>"SRR3089994"</f>
        <v>SRR3089994</v>
      </c>
      <c r="C1124" t="s">
        <v>6189</v>
      </c>
      <c r="D1124">
        <v>30333126</v>
      </c>
      <c r="E1124" s="1" t="s">
        <v>21</v>
      </c>
      <c r="F1124" s="1" t="s">
        <v>18502</v>
      </c>
      <c r="G1124" s="1" t="s">
        <v>25</v>
      </c>
      <c r="H1124" s="1" t="s">
        <v>18506</v>
      </c>
      <c r="I1124" s="1" t="s">
        <v>18508</v>
      </c>
      <c r="J1124" s="1" t="s">
        <v>18505</v>
      </c>
      <c r="K1124" s="1" t="s">
        <v>22</v>
      </c>
      <c r="N1124" s="1" t="s">
        <v>21</v>
      </c>
      <c r="O1124" s="1" t="s">
        <v>18504</v>
      </c>
    </row>
    <row r="1125" spans="1:15" x14ac:dyDescent="0.2">
      <c r="A1125" s="1" t="s">
        <v>8187</v>
      </c>
      <c r="B1125" s="1" t="str">
        <f>"SRR3089995"</f>
        <v>SRR3089995</v>
      </c>
      <c r="C1125" t="s">
        <v>6190</v>
      </c>
      <c r="D1125">
        <v>30333126</v>
      </c>
      <c r="E1125" s="1" t="s">
        <v>26</v>
      </c>
      <c r="F1125" s="1" t="s">
        <v>26</v>
      </c>
      <c r="G1125" s="1" t="s">
        <v>25</v>
      </c>
      <c r="H1125" s="1" t="s">
        <v>18502</v>
      </c>
      <c r="I1125" s="1" t="s">
        <v>18508</v>
      </c>
      <c r="J1125" s="1" t="s">
        <v>18506</v>
      </c>
      <c r="K1125" s="1" t="s">
        <v>18504</v>
      </c>
      <c r="N1125" s="1" t="s">
        <v>19</v>
      </c>
      <c r="O1125" s="1" t="s">
        <v>18507</v>
      </c>
    </row>
    <row r="1126" spans="1:15" x14ac:dyDescent="0.2">
      <c r="A1126" s="1" t="s">
        <v>8188</v>
      </c>
      <c r="B1126" s="1" t="str">
        <f>"SRR3089998"</f>
        <v>SRR3089998</v>
      </c>
      <c r="C1126" t="s">
        <v>6191</v>
      </c>
      <c r="D1126">
        <v>30333126</v>
      </c>
      <c r="E1126" s="1" t="s">
        <v>21</v>
      </c>
      <c r="F1126" s="1" t="s">
        <v>21</v>
      </c>
      <c r="G1126" s="1" t="s">
        <v>18510</v>
      </c>
      <c r="H1126" s="1" t="s">
        <v>18502</v>
      </c>
      <c r="I1126" s="1" t="s">
        <v>54</v>
      </c>
      <c r="J1126" s="1" t="s">
        <v>18510</v>
      </c>
      <c r="K1126" s="1" t="s">
        <v>25</v>
      </c>
      <c r="M1126" s="1" t="s">
        <v>28</v>
      </c>
      <c r="N1126" s="1" t="s">
        <v>21</v>
      </c>
      <c r="O1126" s="1" t="s">
        <v>18502</v>
      </c>
    </row>
    <row r="1127" spans="1:15" x14ac:dyDescent="0.2">
      <c r="A1127" s="1" t="s">
        <v>8189</v>
      </c>
      <c r="B1127" s="1" t="str">
        <f>"SRR3090001"</f>
        <v>SRR3090001</v>
      </c>
      <c r="C1127" t="s">
        <v>6192</v>
      </c>
      <c r="D1127">
        <v>30333126</v>
      </c>
      <c r="E1127" s="1" t="s">
        <v>18505</v>
      </c>
      <c r="F1127" s="1" t="s">
        <v>26</v>
      </c>
      <c r="G1127" s="1" t="s">
        <v>25</v>
      </c>
      <c r="H1127" s="1" t="s">
        <v>18502</v>
      </c>
      <c r="I1127" s="1" t="s">
        <v>18508</v>
      </c>
      <c r="J1127" s="1" t="s">
        <v>18506</v>
      </c>
      <c r="K1127" s="1" t="s">
        <v>18504</v>
      </c>
      <c r="N1127" s="1" t="s">
        <v>19</v>
      </c>
      <c r="O1127" s="1" t="s">
        <v>18507</v>
      </c>
    </row>
    <row r="1128" spans="1:15" x14ac:dyDescent="0.2">
      <c r="A1128" s="1" t="s">
        <v>8190</v>
      </c>
      <c r="B1128" s="1" t="str">
        <f>"SRR3090004"</f>
        <v>SRR3090004</v>
      </c>
      <c r="C1128" t="s">
        <v>6193</v>
      </c>
      <c r="D1128">
        <v>30333126</v>
      </c>
      <c r="E1128" s="1" t="s">
        <v>21</v>
      </c>
      <c r="F1128" s="1" t="s">
        <v>18502</v>
      </c>
      <c r="G1128" s="1" t="s">
        <v>25</v>
      </c>
      <c r="H1128" s="1" t="s">
        <v>18502</v>
      </c>
      <c r="I1128" s="1" t="s">
        <v>18508</v>
      </c>
      <c r="J1128" s="1" t="s">
        <v>18505</v>
      </c>
      <c r="K1128" s="1" t="s">
        <v>18504</v>
      </c>
      <c r="N1128" s="1" t="s">
        <v>21</v>
      </c>
      <c r="O1128" s="1" t="s">
        <v>18507</v>
      </c>
    </row>
    <row r="1129" spans="1:15" x14ac:dyDescent="0.2">
      <c r="A1129" s="1" t="s">
        <v>8191</v>
      </c>
      <c r="B1129" s="1" t="str">
        <f>"SRR3091330"</f>
        <v>SRR3091330</v>
      </c>
      <c r="C1129" t="s">
        <v>6194</v>
      </c>
      <c r="D1129">
        <v>30333126</v>
      </c>
      <c r="E1129" s="1" t="s">
        <v>26</v>
      </c>
      <c r="F1129" s="1" t="s">
        <v>26</v>
      </c>
      <c r="G1129" s="1" t="s">
        <v>25</v>
      </c>
      <c r="H1129" s="1" t="s">
        <v>18502</v>
      </c>
      <c r="I1129" s="1" t="s">
        <v>18508</v>
      </c>
      <c r="J1129" s="1" t="s">
        <v>18505</v>
      </c>
      <c r="K1129" s="1" t="s">
        <v>18504</v>
      </c>
      <c r="N1129" s="1" t="s">
        <v>19</v>
      </c>
      <c r="O1129" s="1" t="s">
        <v>18507</v>
      </c>
    </row>
    <row r="1130" spans="1:15" x14ac:dyDescent="0.2">
      <c r="A1130" s="1" t="s">
        <v>8192</v>
      </c>
      <c r="B1130" s="1" t="str">
        <f>"SRR3091336"</f>
        <v>SRR3091336</v>
      </c>
      <c r="C1130" t="s">
        <v>6195</v>
      </c>
      <c r="D1130">
        <v>30333126</v>
      </c>
      <c r="E1130" s="1" t="s">
        <v>26</v>
      </c>
      <c r="F1130" s="1" t="s">
        <v>26</v>
      </c>
      <c r="G1130" s="1" t="s">
        <v>25</v>
      </c>
      <c r="H1130" s="1" t="s">
        <v>18502</v>
      </c>
      <c r="I1130" s="1" t="s">
        <v>18509</v>
      </c>
      <c r="J1130" s="1" t="s">
        <v>18505</v>
      </c>
      <c r="K1130" s="1" t="s">
        <v>18504</v>
      </c>
      <c r="N1130" s="1" t="s">
        <v>19</v>
      </c>
      <c r="O1130" s="1" t="s">
        <v>18507</v>
      </c>
    </row>
    <row r="1131" spans="1:15" x14ac:dyDescent="0.2">
      <c r="A1131" s="1" t="s">
        <v>8193</v>
      </c>
      <c r="B1131" s="1" t="str">
        <f>"SRR3091339"</f>
        <v>SRR3091339</v>
      </c>
      <c r="C1131" t="s">
        <v>6196</v>
      </c>
      <c r="D1131">
        <v>30333126</v>
      </c>
      <c r="E1131" s="1" t="s">
        <v>26</v>
      </c>
      <c r="F1131" s="1" t="s">
        <v>26</v>
      </c>
      <c r="G1131" s="1" t="s">
        <v>25</v>
      </c>
      <c r="H1131" s="1" t="s">
        <v>18502</v>
      </c>
      <c r="I1131" s="1" t="s">
        <v>18508</v>
      </c>
      <c r="J1131" s="1" t="s">
        <v>18506</v>
      </c>
      <c r="K1131" s="1" t="s">
        <v>18507</v>
      </c>
      <c r="N1131" s="1" t="s">
        <v>19</v>
      </c>
      <c r="O1131" s="1" t="s">
        <v>18507</v>
      </c>
    </row>
    <row r="1132" spans="1:15" x14ac:dyDescent="0.2">
      <c r="A1132" s="1" t="s">
        <v>8194</v>
      </c>
      <c r="B1132" s="1" t="str">
        <f>"SRR3091344"</f>
        <v>SRR3091344</v>
      </c>
      <c r="C1132" t="s">
        <v>6197</v>
      </c>
      <c r="D1132">
        <v>30333126</v>
      </c>
      <c r="E1132" s="1" t="s">
        <v>21</v>
      </c>
      <c r="F1132" s="1" t="s">
        <v>18502</v>
      </c>
      <c r="G1132" s="1" t="s">
        <v>25</v>
      </c>
      <c r="H1132" s="1" t="s">
        <v>18502</v>
      </c>
      <c r="I1132" s="1" t="s">
        <v>54</v>
      </c>
      <c r="J1132" s="1" t="s">
        <v>18506</v>
      </c>
      <c r="K1132" s="1" t="s">
        <v>18510</v>
      </c>
      <c r="N1132" s="1" t="s">
        <v>21</v>
      </c>
      <c r="O1132" s="1" t="s">
        <v>18507</v>
      </c>
    </row>
    <row r="1133" spans="1:15" x14ac:dyDescent="0.2">
      <c r="A1133" s="1" t="s">
        <v>8195</v>
      </c>
      <c r="B1133" s="1" t="str">
        <f>"SRR3091349"</f>
        <v>SRR3091349</v>
      </c>
      <c r="C1133" t="s">
        <v>6198</v>
      </c>
      <c r="D1133">
        <v>30333126</v>
      </c>
      <c r="E1133" s="1" t="s">
        <v>18505</v>
      </c>
      <c r="F1133" s="1" t="s">
        <v>26</v>
      </c>
      <c r="G1133" s="1" t="s">
        <v>25</v>
      </c>
      <c r="H1133" s="1" t="s">
        <v>18502</v>
      </c>
      <c r="I1133" s="1" t="s">
        <v>18508</v>
      </c>
      <c r="J1133" s="1" t="s">
        <v>18505</v>
      </c>
      <c r="K1133" s="1" t="s">
        <v>18504</v>
      </c>
      <c r="N1133" s="1" t="s">
        <v>19</v>
      </c>
      <c r="O1133" s="1" t="s">
        <v>18507</v>
      </c>
    </row>
    <row r="1134" spans="1:15" x14ac:dyDescent="0.2">
      <c r="A1134" s="1" t="s">
        <v>8196</v>
      </c>
      <c r="B1134" s="1" t="str">
        <f>"SRR3091350"</f>
        <v>SRR3091350</v>
      </c>
      <c r="C1134" t="s">
        <v>6199</v>
      </c>
      <c r="D1134">
        <v>30333126</v>
      </c>
      <c r="E1134" s="1" t="s">
        <v>26</v>
      </c>
      <c r="F1134" s="1" t="s">
        <v>26</v>
      </c>
      <c r="G1134" s="1" t="s">
        <v>25</v>
      </c>
      <c r="H1134" s="1" t="s">
        <v>18502</v>
      </c>
      <c r="I1134" s="1" t="s">
        <v>18508</v>
      </c>
      <c r="J1134" s="1" t="s">
        <v>18507</v>
      </c>
      <c r="K1134" s="1" t="s">
        <v>18504</v>
      </c>
      <c r="N1134" s="1" t="s">
        <v>19</v>
      </c>
      <c r="O1134" s="1" t="s">
        <v>18504</v>
      </c>
    </row>
    <row r="1135" spans="1:15" x14ac:dyDescent="0.2">
      <c r="A1135" s="1" t="s">
        <v>8197</v>
      </c>
      <c r="B1135" s="1" t="str">
        <f>"SRR3091412"</f>
        <v>SRR3091412</v>
      </c>
      <c r="C1135" t="s">
        <v>6200</v>
      </c>
      <c r="D1135">
        <v>30333126</v>
      </c>
      <c r="E1135" s="1" t="s">
        <v>26</v>
      </c>
      <c r="F1135" s="1" t="s">
        <v>26</v>
      </c>
      <c r="G1135" s="1" t="s">
        <v>25</v>
      </c>
      <c r="H1135" s="1" t="s">
        <v>18502</v>
      </c>
      <c r="I1135" s="1" t="s">
        <v>18509</v>
      </c>
      <c r="J1135" s="1" t="s">
        <v>18506</v>
      </c>
      <c r="K1135" s="1" t="s">
        <v>18504</v>
      </c>
      <c r="N1135" s="1" t="s">
        <v>19</v>
      </c>
      <c r="O1135" s="1" t="s">
        <v>18507</v>
      </c>
    </row>
    <row r="1136" spans="1:15" x14ac:dyDescent="0.2">
      <c r="A1136" s="1" t="s">
        <v>8198</v>
      </c>
      <c r="B1136" s="1" t="str">
        <f>"SRR3091416"</f>
        <v>SRR3091416</v>
      </c>
      <c r="C1136" t="s">
        <v>6201</v>
      </c>
      <c r="D1136">
        <v>30333126</v>
      </c>
      <c r="E1136" s="1" t="s">
        <v>26</v>
      </c>
      <c r="F1136" s="1" t="s">
        <v>26</v>
      </c>
      <c r="G1136" s="1" t="s">
        <v>25</v>
      </c>
      <c r="H1136" s="1" t="s">
        <v>18502</v>
      </c>
      <c r="I1136" s="1" t="s">
        <v>18509</v>
      </c>
      <c r="J1136" s="1" t="s">
        <v>18505</v>
      </c>
      <c r="K1136" s="1" t="s">
        <v>18504</v>
      </c>
      <c r="N1136" s="1" t="s">
        <v>19</v>
      </c>
      <c r="O1136" s="1" t="s">
        <v>18505</v>
      </c>
    </row>
    <row r="1137" spans="1:15" x14ac:dyDescent="0.2">
      <c r="A1137" s="1" t="s">
        <v>8199</v>
      </c>
      <c r="B1137" s="1" t="str">
        <f>"SRR3091418"</f>
        <v>SRR3091418</v>
      </c>
      <c r="C1137" t="s">
        <v>6202</v>
      </c>
      <c r="D1137">
        <v>30333126</v>
      </c>
      <c r="E1137" s="1" t="s">
        <v>18505</v>
      </c>
      <c r="F1137" s="1" t="s">
        <v>18505</v>
      </c>
      <c r="G1137" s="1" t="s">
        <v>25</v>
      </c>
      <c r="H1137" s="1" t="s">
        <v>18502</v>
      </c>
      <c r="I1137" s="1" t="s">
        <v>18509</v>
      </c>
      <c r="J1137" s="1" t="s">
        <v>18505</v>
      </c>
      <c r="K1137" s="1" t="s">
        <v>18507</v>
      </c>
      <c r="N1137" s="1" t="s">
        <v>18509</v>
      </c>
      <c r="O1137" s="1" t="s">
        <v>18507</v>
      </c>
    </row>
    <row r="1138" spans="1:15" x14ac:dyDescent="0.2">
      <c r="A1138" s="1" t="s">
        <v>8200</v>
      </c>
      <c r="B1138" s="1" t="str">
        <f>"SRR3096030"</f>
        <v>SRR3096030</v>
      </c>
      <c r="C1138" t="s">
        <v>6203</v>
      </c>
      <c r="D1138">
        <v>30333126</v>
      </c>
      <c r="E1138" s="1" t="s">
        <v>26</v>
      </c>
      <c r="F1138" s="1" t="s">
        <v>26</v>
      </c>
      <c r="G1138" s="1" t="s">
        <v>25</v>
      </c>
      <c r="H1138" s="1" t="s">
        <v>18502</v>
      </c>
      <c r="I1138" s="1" t="s">
        <v>18509</v>
      </c>
      <c r="J1138" s="1" t="s">
        <v>18505</v>
      </c>
      <c r="K1138" s="1" t="s">
        <v>25</v>
      </c>
      <c r="N1138" s="1" t="s">
        <v>19</v>
      </c>
      <c r="O1138" s="1" t="s">
        <v>18507</v>
      </c>
    </row>
    <row r="1139" spans="1:15" x14ac:dyDescent="0.2">
      <c r="A1139" s="1" t="s">
        <v>8201</v>
      </c>
      <c r="B1139" s="1" t="str">
        <f>"SRR3096033"</f>
        <v>SRR3096033</v>
      </c>
      <c r="C1139" t="s">
        <v>6204</v>
      </c>
      <c r="D1139">
        <v>30333126</v>
      </c>
      <c r="E1139" s="1" t="s">
        <v>18505</v>
      </c>
      <c r="F1139" s="1" t="s">
        <v>26</v>
      </c>
      <c r="G1139" s="1" t="s">
        <v>25</v>
      </c>
      <c r="H1139" s="1" t="s">
        <v>18502</v>
      </c>
      <c r="I1139" s="1" t="s">
        <v>18508</v>
      </c>
      <c r="J1139" s="1" t="s">
        <v>18506</v>
      </c>
      <c r="K1139" s="1" t="s">
        <v>18502</v>
      </c>
      <c r="M1139" s="1" t="s">
        <v>28</v>
      </c>
      <c r="N1139" s="1" t="s">
        <v>19</v>
      </c>
      <c r="O1139" s="1" t="s">
        <v>18507</v>
      </c>
    </row>
    <row r="1140" spans="1:15" x14ac:dyDescent="0.2">
      <c r="A1140" s="1" t="s">
        <v>8202</v>
      </c>
      <c r="B1140" s="1" t="str">
        <f>"SRR3096075"</f>
        <v>SRR3096075</v>
      </c>
      <c r="C1140" t="s">
        <v>6205</v>
      </c>
      <c r="D1140">
        <v>30333126</v>
      </c>
      <c r="E1140" s="1" t="s">
        <v>21</v>
      </c>
      <c r="F1140" s="1" t="s">
        <v>18509</v>
      </c>
      <c r="G1140" s="1" t="s">
        <v>18502</v>
      </c>
      <c r="H1140" s="1" t="s">
        <v>18506</v>
      </c>
      <c r="I1140" s="1" t="s">
        <v>54</v>
      </c>
      <c r="J1140" s="1" t="s">
        <v>18509</v>
      </c>
      <c r="K1140" s="1" t="s">
        <v>25</v>
      </c>
      <c r="N1140" s="1" t="s">
        <v>21</v>
      </c>
      <c r="O1140" s="1" t="s">
        <v>24</v>
      </c>
    </row>
    <row r="1141" spans="1:15" x14ac:dyDescent="0.2">
      <c r="A1141" s="1" t="s">
        <v>8203</v>
      </c>
      <c r="B1141" s="1" t="str">
        <f>"SRR3096076"</f>
        <v>SRR3096076</v>
      </c>
      <c r="C1141" t="s">
        <v>6206</v>
      </c>
      <c r="D1141">
        <v>30333126</v>
      </c>
      <c r="E1141" s="1" t="s">
        <v>21</v>
      </c>
      <c r="F1141" s="1" t="s">
        <v>21</v>
      </c>
      <c r="G1141" s="1" t="s">
        <v>18510</v>
      </c>
      <c r="H1141" s="1" t="s">
        <v>18502</v>
      </c>
      <c r="I1141" s="1" t="s">
        <v>54</v>
      </c>
      <c r="J1141" s="1" t="s">
        <v>21</v>
      </c>
      <c r="K1141" s="1" t="s">
        <v>25</v>
      </c>
      <c r="M1141" s="1" t="s">
        <v>18508</v>
      </c>
      <c r="N1141" s="1" t="s">
        <v>21</v>
      </c>
      <c r="O1141" s="1" t="s">
        <v>24</v>
      </c>
    </row>
    <row r="1142" spans="1:15" x14ac:dyDescent="0.2">
      <c r="A1142" s="1" t="s">
        <v>8204</v>
      </c>
      <c r="B1142" s="1" t="str">
        <f>"SRR3096077"</f>
        <v>SRR3096077</v>
      </c>
      <c r="C1142" t="s">
        <v>6207</v>
      </c>
      <c r="D1142">
        <v>30333126</v>
      </c>
      <c r="E1142" s="1" t="s">
        <v>26</v>
      </c>
      <c r="F1142" s="1" t="s">
        <v>26</v>
      </c>
      <c r="G1142" s="1" t="s">
        <v>25</v>
      </c>
      <c r="H1142" s="1" t="s">
        <v>18502</v>
      </c>
      <c r="I1142" s="1" t="s">
        <v>18508</v>
      </c>
      <c r="J1142" s="1" t="s">
        <v>18506</v>
      </c>
      <c r="K1142" s="1" t="s">
        <v>18504</v>
      </c>
      <c r="N1142" s="1" t="s">
        <v>19</v>
      </c>
      <c r="O1142" s="1" t="s">
        <v>18507</v>
      </c>
    </row>
    <row r="1143" spans="1:15" x14ac:dyDescent="0.2">
      <c r="A1143" s="1" t="s">
        <v>8205</v>
      </c>
      <c r="B1143" s="1" t="str">
        <f>"SRR3096078"</f>
        <v>SRR3096078</v>
      </c>
      <c r="C1143" t="s">
        <v>6208</v>
      </c>
      <c r="D1143">
        <v>30333126</v>
      </c>
      <c r="E1143" s="1" t="s">
        <v>21</v>
      </c>
      <c r="F1143" s="1" t="s">
        <v>21</v>
      </c>
      <c r="G1143" s="1" t="s">
        <v>18510</v>
      </c>
      <c r="H1143" s="1" t="s">
        <v>18506</v>
      </c>
      <c r="I1143" s="1" t="s">
        <v>54</v>
      </c>
      <c r="J1143" s="1" t="s">
        <v>21</v>
      </c>
      <c r="K1143" s="1" t="s">
        <v>25</v>
      </c>
      <c r="N1143" s="1" t="s">
        <v>21</v>
      </c>
      <c r="O1143" s="1" t="s">
        <v>24</v>
      </c>
    </row>
    <row r="1144" spans="1:15" x14ac:dyDescent="0.2">
      <c r="A1144" s="1" t="s">
        <v>8206</v>
      </c>
      <c r="B1144" s="1" t="str">
        <f>"SRR3096079"</f>
        <v>SRR3096079</v>
      </c>
      <c r="C1144" t="s">
        <v>6209</v>
      </c>
      <c r="D1144">
        <v>30333126</v>
      </c>
      <c r="E1144" s="1" t="s">
        <v>21</v>
      </c>
      <c r="F1144" s="1" t="s">
        <v>18510</v>
      </c>
      <c r="G1144" s="1" t="s">
        <v>25</v>
      </c>
      <c r="H1144" s="1" t="s">
        <v>18506</v>
      </c>
      <c r="I1144" s="1" t="s">
        <v>54</v>
      </c>
      <c r="J1144" s="1" t="s">
        <v>18505</v>
      </c>
      <c r="K1144" s="1" t="s">
        <v>25</v>
      </c>
      <c r="N1144" s="1" t="s">
        <v>21</v>
      </c>
      <c r="O1144" s="1" t="s">
        <v>18507</v>
      </c>
    </row>
    <row r="1145" spans="1:15" x14ac:dyDescent="0.2">
      <c r="A1145" s="1" t="s">
        <v>8207</v>
      </c>
      <c r="B1145" s="1" t="str">
        <f>"SRR3096085"</f>
        <v>SRR3096085</v>
      </c>
      <c r="C1145" t="s">
        <v>6210</v>
      </c>
      <c r="D1145">
        <v>30333126</v>
      </c>
      <c r="E1145" s="1" t="s">
        <v>26</v>
      </c>
      <c r="F1145" s="1" t="s">
        <v>26</v>
      </c>
      <c r="G1145" s="1" t="s">
        <v>25</v>
      </c>
      <c r="H1145" s="1" t="s">
        <v>18502</v>
      </c>
      <c r="I1145" s="1" t="s">
        <v>18509</v>
      </c>
      <c r="J1145" s="1" t="s">
        <v>18507</v>
      </c>
      <c r="K1145" s="1" t="s">
        <v>25</v>
      </c>
      <c r="N1145" s="1" t="s">
        <v>19</v>
      </c>
      <c r="O1145" s="1" t="s">
        <v>18507</v>
      </c>
    </row>
    <row r="1146" spans="1:15" x14ac:dyDescent="0.2">
      <c r="A1146" s="1" t="s">
        <v>8208</v>
      </c>
      <c r="B1146" s="1" t="str">
        <f>"SRR3096089"</f>
        <v>SRR3096089</v>
      </c>
      <c r="C1146" t="s">
        <v>6211</v>
      </c>
      <c r="D1146">
        <v>30333126</v>
      </c>
      <c r="E1146" s="1" t="s">
        <v>21</v>
      </c>
      <c r="F1146" s="1" t="s">
        <v>21</v>
      </c>
      <c r="G1146" s="1" t="s">
        <v>18510</v>
      </c>
      <c r="H1146" s="1" t="s">
        <v>18502</v>
      </c>
      <c r="I1146" s="1" t="s">
        <v>18509</v>
      </c>
      <c r="J1146" s="1" t="s">
        <v>21</v>
      </c>
      <c r="K1146" s="1" t="s">
        <v>18504</v>
      </c>
      <c r="N1146" s="1" t="s">
        <v>19</v>
      </c>
      <c r="O1146" s="1" t="s">
        <v>24</v>
      </c>
    </row>
    <row r="1147" spans="1:15" x14ac:dyDescent="0.2">
      <c r="A1147" s="1" t="s">
        <v>8209</v>
      </c>
      <c r="B1147" s="1" t="str">
        <f>"SRR3096093"</f>
        <v>SRR3096093</v>
      </c>
      <c r="C1147" t="s">
        <v>6212</v>
      </c>
      <c r="D1147">
        <v>30333126</v>
      </c>
      <c r="E1147" s="1" t="s">
        <v>26</v>
      </c>
      <c r="F1147" s="1" t="s">
        <v>26</v>
      </c>
      <c r="G1147" s="1" t="s">
        <v>25</v>
      </c>
      <c r="H1147" s="1" t="s">
        <v>18502</v>
      </c>
      <c r="I1147" s="1" t="s">
        <v>18508</v>
      </c>
      <c r="J1147" s="1" t="s">
        <v>18506</v>
      </c>
      <c r="K1147" s="1" t="s">
        <v>18504</v>
      </c>
      <c r="N1147" s="1" t="s">
        <v>19</v>
      </c>
      <c r="O1147" s="1" t="s">
        <v>18507</v>
      </c>
    </row>
    <row r="1148" spans="1:15" x14ac:dyDescent="0.2">
      <c r="A1148" s="1" t="s">
        <v>8210</v>
      </c>
      <c r="B1148" s="1" t="str">
        <f>"SRR3096096"</f>
        <v>SRR3096096</v>
      </c>
      <c r="C1148" t="s">
        <v>6213</v>
      </c>
      <c r="D1148">
        <v>30333126</v>
      </c>
      <c r="E1148" s="1" t="s">
        <v>21</v>
      </c>
      <c r="F1148" s="1" t="s">
        <v>21</v>
      </c>
      <c r="G1148" s="1" t="s">
        <v>18510</v>
      </c>
      <c r="H1148" s="1" t="s">
        <v>18502</v>
      </c>
      <c r="I1148" s="1" t="s">
        <v>18509</v>
      </c>
      <c r="J1148" s="1" t="s">
        <v>21</v>
      </c>
      <c r="K1148" s="1" t="s">
        <v>18504</v>
      </c>
      <c r="M1148" s="1" t="s">
        <v>18508</v>
      </c>
      <c r="N1148" s="1" t="s">
        <v>21</v>
      </c>
      <c r="O1148" s="1" t="s">
        <v>24</v>
      </c>
    </row>
    <row r="1149" spans="1:15" x14ac:dyDescent="0.2">
      <c r="A1149" s="1" t="s">
        <v>8211</v>
      </c>
      <c r="B1149" s="1" t="str">
        <f>"SRR3096098"</f>
        <v>SRR3096098</v>
      </c>
      <c r="C1149" t="s">
        <v>6214</v>
      </c>
      <c r="D1149">
        <v>30333126</v>
      </c>
      <c r="E1149" s="1" t="s">
        <v>26</v>
      </c>
      <c r="F1149" s="1" t="s">
        <v>26</v>
      </c>
      <c r="G1149" s="1" t="s">
        <v>25</v>
      </c>
      <c r="H1149" s="1" t="s">
        <v>18502</v>
      </c>
      <c r="I1149" s="1" t="s">
        <v>18509</v>
      </c>
      <c r="J1149" s="1" t="s">
        <v>18505</v>
      </c>
      <c r="K1149" s="1" t="s">
        <v>18507</v>
      </c>
      <c r="N1149" s="1" t="s">
        <v>19</v>
      </c>
      <c r="O1149" s="1" t="s">
        <v>18507</v>
      </c>
    </row>
    <row r="1150" spans="1:15" x14ac:dyDescent="0.2">
      <c r="A1150" s="1" t="s">
        <v>8212</v>
      </c>
      <c r="B1150" s="1" t="str">
        <f>"SRR3096102"</f>
        <v>SRR3096102</v>
      </c>
      <c r="C1150" t="s">
        <v>6215</v>
      </c>
      <c r="D1150">
        <v>30333126</v>
      </c>
      <c r="E1150" s="1" t="s">
        <v>26</v>
      </c>
      <c r="F1150" s="1" t="s">
        <v>26</v>
      </c>
      <c r="G1150" s="1" t="s">
        <v>25</v>
      </c>
      <c r="H1150" s="1" t="s">
        <v>18506</v>
      </c>
      <c r="I1150" s="1" t="s">
        <v>18508</v>
      </c>
      <c r="J1150" s="1" t="s">
        <v>18505</v>
      </c>
      <c r="K1150" s="1" t="s">
        <v>18504</v>
      </c>
      <c r="M1150" s="1" t="s">
        <v>18508</v>
      </c>
      <c r="N1150" s="1" t="s">
        <v>21</v>
      </c>
      <c r="O1150" s="1" t="s">
        <v>18504</v>
      </c>
    </row>
    <row r="1151" spans="1:15" x14ac:dyDescent="0.2">
      <c r="A1151" s="1" t="s">
        <v>8213</v>
      </c>
      <c r="B1151" s="1" t="str">
        <f>"SRR3096106"</f>
        <v>SRR3096106</v>
      </c>
      <c r="C1151" t="s">
        <v>6216</v>
      </c>
      <c r="D1151">
        <v>30333126</v>
      </c>
      <c r="E1151" s="1" t="s">
        <v>21</v>
      </c>
      <c r="F1151" s="1" t="s">
        <v>21</v>
      </c>
      <c r="G1151" s="1" t="s">
        <v>18509</v>
      </c>
      <c r="H1151" s="1" t="s">
        <v>18510</v>
      </c>
      <c r="I1151" s="1" t="s">
        <v>54</v>
      </c>
      <c r="J1151" s="1" t="s">
        <v>18509</v>
      </c>
      <c r="K1151" s="1" t="s">
        <v>18507</v>
      </c>
      <c r="M1151" s="1" t="s">
        <v>28</v>
      </c>
      <c r="N1151" s="1" t="s">
        <v>21</v>
      </c>
      <c r="O1151" s="1" t="s">
        <v>24</v>
      </c>
    </row>
    <row r="1152" spans="1:15" x14ac:dyDescent="0.2">
      <c r="A1152" s="1" t="s">
        <v>8214</v>
      </c>
      <c r="B1152" s="1" t="str">
        <f>"SRR3096718"</f>
        <v>SRR3096718</v>
      </c>
      <c r="C1152" t="s">
        <v>6217</v>
      </c>
      <c r="D1152">
        <v>30333126</v>
      </c>
      <c r="E1152" s="1" t="s">
        <v>21</v>
      </c>
      <c r="F1152" s="1" t="s">
        <v>21</v>
      </c>
      <c r="G1152" s="1" t="s">
        <v>18510</v>
      </c>
      <c r="H1152" s="1" t="s">
        <v>18502</v>
      </c>
      <c r="I1152" s="1" t="s">
        <v>54</v>
      </c>
      <c r="J1152" s="1" t="s">
        <v>18509</v>
      </c>
      <c r="K1152" s="1" t="s">
        <v>22</v>
      </c>
      <c r="M1152" s="1" t="s">
        <v>18508</v>
      </c>
      <c r="N1152" s="1" t="s">
        <v>21</v>
      </c>
      <c r="O1152" s="1" t="s">
        <v>24</v>
      </c>
    </row>
    <row r="1153" spans="1:15" x14ac:dyDescent="0.2">
      <c r="A1153" s="1" t="s">
        <v>8215</v>
      </c>
      <c r="B1153" s="1" t="str">
        <f>"SRR3096719"</f>
        <v>SRR3096719</v>
      </c>
      <c r="C1153" t="s">
        <v>6218</v>
      </c>
      <c r="D1153">
        <v>30333126</v>
      </c>
      <c r="E1153" s="1" t="s">
        <v>21</v>
      </c>
      <c r="F1153" s="1" t="s">
        <v>18510</v>
      </c>
      <c r="G1153" s="1" t="s">
        <v>25</v>
      </c>
      <c r="H1153" s="1" t="s">
        <v>18502</v>
      </c>
      <c r="I1153" s="1" t="s">
        <v>18508</v>
      </c>
      <c r="J1153" s="1" t="s">
        <v>18505</v>
      </c>
      <c r="K1153" s="1" t="s">
        <v>22</v>
      </c>
      <c r="M1153" s="1" t="s">
        <v>28</v>
      </c>
      <c r="N1153" s="1" t="s">
        <v>19</v>
      </c>
      <c r="O1153" s="1" t="s">
        <v>18507</v>
      </c>
    </row>
    <row r="1154" spans="1:15" x14ac:dyDescent="0.2">
      <c r="A1154" s="1" t="s">
        <v>8216</v>
      </c>
      <c r="B1154" s="1" t="str">
        <f>"SRR3096722"</f>
        <v>SRR3096722</v>
      </c>
      <c r="C1154" t="s">
        <v>6219</v>
      </c>
      <c r="D1154">
        <v>30333126</v>
      </c>
      <c r="E1154" s="1" t="s">
        <v>21</v>
      </c>
      <c r="F1154" s="1" t="s">
        <v>18502</v>
      </c>
      <c r="G1154" s="1" t="s">
        <v>25</v>
      </c>
      <c r="H1154" s="1" t="s">
        <v>18502</v>
      </c>
      <c r="I1154" s="1" t="s">
        <v>18508</v>
      </c>
      <c r="J1154" s="1" t="s">
        <v>18505</v>
      </c>
      <c r="K1154" s="1" t="s">
        <v>25</v>
      </c>
      <c r="N1154" s="1" t="s">
        <v>21</v>
      </c>
      <c r="O1154" s="1" t="s">
        <v>18507</v>
      </c>
    </row>
    <row r="1155" spans="1:15" x14ac:dyDescent="0.2">
      <c r="A1155" s="1" t="s">
        <v>8217</v>
      </c>
      <c r="B1155" s="1" t="str">
        <f>"SRR3098264"</f>
        <v>SRR3098264</v>
      </c>
      <c r="C1155" t="s">
        <v>6220</v>
      </c>
      <c r="D1155">
        <v>30333126</v>
      </c>
      <c r="E1155" s="1" t="s">
        <v>26</v>
      </c>
      <c r="F1155" s="1" t="s">
        <v>26</v>
      </c>
      <c r="G1155" s="1" t="s">
        <v>25</v>
      </c>
      <c r="H1155" s="1" t="s">
        <v>18502</v>
      </c>
      <c r="I1155" s="1" t="s">
        <v>18508</v>
      </c>
      <c r="J1155" s="1" t="s">
        <v>18506</v>
      </c>
      <c r="K1155" s="1" t="s">
        <v>25</v>
      </c>
      <c r="M1155" s="1" t="s">
        <v>18502</v>
      </c>
      <c r="N1155" s="1" t="s">
        <v>18509</v>
      </c>
      <c r="O1155" s="1" t="s">
        <v>18507</v>
      </c>
    </row>
    <row r="1156" spans="1:15" x14ac:dyDescent="0.2">
      <c r="A1156" s="1" t="s">
        <v>8218</v>
      </c>
      <c r="B1156" s="1" t="str">
        <f>"SRR3098265"</f>
        <v>SRR3098265</v>
      </c>
      <c r="C1156" t="s">
        <v>6221</v>
      </c>
      <c r="D1156">
        <v>30333126</v>
      </c>
      <c r="E1156" s="1" t="s">
        <v>26</v>
      </c>
      <c r="F1156" s="1" t="s">
        <v>26</v>
      </c>
      <c r="G1156" s="1" t="s">
        <v>25</v>
      </c>
      <c r="H1156" s="1" t="s">
        <v>18506</v>
      </c>
      <c r="I1156" s="1" t="s">
        <v>32</v>
      </c>
      <c r="J1156" s="1" t="s">
        <v>18505</v>
      </c>
      <c r="K1156" s="1" t="s">
        <v>18507</v>
      </c>
      <c r="M1156" s="1" t="s">
        <v>18509</v>
      </c>
      <c r="N1156" s="1" t="s">
        <v>19</v>
      </c>
      <c r="O1156" s="1" t="s">
        <v>18507</v>
      </c>
    </row>
    <row r="1157" spans="1:15" x14ac:dyDescent="0.2">
      <c r="A1157" s="1" t="s">
        <v>8219</v>
      </c>
      <c r="B1157" s="1" t="str">
        <f>"SRR3098266"</f>
        <v>SRR3098266</v>
      </c>
      <c r="C1157" t="s">
        <v>6222</v>
      </c>
      <c r="D1157">
        <v>30333126</v>
      </c>
      <c r="E1157" s="1" t="s">
        <v>26</v>
      </c>
      <c r="F1157" s="1" t="s">
        <v>26</v>
      </c>
      <c r="G1157" s="1" t="s">
        <v>25</v>
      </c>
      <c r="H1157" s="1" t="s">
        <v>18502</v>
      </c>
      <c r="I1157" s="1" t="s">
        <v>18508</v>
      </c>
      <c r="J1157" s="1" t="s">
        <v>18506</v>
      </c>
      <c r="K1157" s="1" t="s">
        <v>18504</v>
      </c>
      <c r="M1157" s="1" t="s">
        <v>18502</v>
      </c>
      <c r="N1157" s="1" t="s">
        <v>18509</v>
      </c>
      <c r="O1157" s="1" t="s">
        <v>18507</v>
      </c>
    </row>
    <row r="1158" spans="1:15" x14ac:dyDescent="0.2">
      <c r="A1158" s="1" t="s">
        <v>8220</v>
      </c>
      <c r="B1158" s="1" t="str">
        <f>"SRR3098269"</f>
        <v>SRR3098269</v>
      </c>
      <c r="C1158" t="s">
        <v>6223</v>
      </c>
      <c r="D1158">
        <v>30333126</v>
      </c>
      <c r="E1158" s="1" t="s">
        <v>26</v>
      </c>
      <c r="F1158" s="1" t="s">
        <v>26</v>
      </c>
      <c r="G1158" s="1" t="s">
        <v>25</v>
      </c>
      <c r="H1158" s="1" t="s">
        <v>18502</v>
      </c>
      <c r="I1158" s="1" t="s">
        <v>18509</v>
      </c>
      <c r="J1158" s="1" t="s">
        <v>18506</v>
      </c>
      <c r="K1158" s="1" t="s">
        <v>18502</v>
      </c>
      <c r="M1158" s="1" t="s">
        <v>28</v>
      </c>
      <c r="N1158" s="1" t="s">
        <v>21</v>
      </c>
      <c r="O1158" s="1" t="s">
        <v>18507</v>
      </c>
    </row>
    <row r="1159" spans="1:15" x14ac:dyDescent="0.2">
      <c r="A1159" s="1" t="s">
        <v>8221</v>
      </c>
      <c r="B1159" s="1" t="str">
        <f>"SRR3098270"</f>
        <v>SRR3098270</v>
      </c>
      <c r="C1159" t="s">
        <v>6224</v>
      </c>
      <c r="D1159">
        <v>30333126</v>
      </c>
      <c r="E1159" s="1" t="s">
        <v>21</v>
      </c>
      <c r="F1159" s="1" t="s">
        <v>18506</v>
      </c>
      <c r="G1159" s="1" t="s">
        <v>25</v>
      </c>
      <c r="H1159" s="1" t="s">
        <v>18510</v>
      </c>
      <c r="I1159" s="1" t="s">
        <v>54</v>
      </c>
      <c r="J1159" s="1" t="s">
        <v>18506</v>
      </c>
      <c r="K1159" s="1" t="s">
        <v>18502</v>
      </c>
      <c r="M1159" s="1" t="s">
        <v>18509</v>
      </c>
      <c r="N1159" s="1" t="s">
        <v>21</v>
      </c>
      <c r="O1159" s="1" t="s">
        <v>18505</v>
      </c>
    </row>
    <row r="1160" spans="1:15" x14ac:dyDescent="0.2">
      <c r="A1160" s="1" t="s">
        <v>8222</v>
      </c>
      <c r="B1160" s="1" t="str">
        <f>"SRR3098272"</f>
        <v>SRR3098272</v>
      </c>
      <c r="C1160" t="s">
        <v>6225</v>
      </c>
      <c r="D1160">
        <v>30333126</v>
      </c>
      <c r="E1160" s="1" t="s">
        <v>21</v>
      </c>
      <c r="F1160" s="1" t="s">
        <v>21</v>
      </c>
      <c r="G1160" s="1" t="s">
        <v>18502</v>
      </c>
      <c r="H1160" s="1" t="s">
        <v>18502</v>
      </c>
      <c r="I1160" s="1" t="s">
        <v>54</v>
      </c>
      <c r="J1160" s="1" t="s">
        <v>18510</v>
      </c>
      <c r="K1160" s="1" t="s">
        <v>25</v>
      </c>
      <c r="M1160" s="1" t="s">
        <v>18502</v>
      </c>
      <c r="N1160" s="1" t="s">
        <v>21</v>
      </c>
      <c r="O1160" s="1" t="s">
        <v>18502</v>
      </c>
    </row>
    <row r="1161" spans="1:15" x14ac:dyDescent="0.2">
      <c r="A1161" s="1" t="s">
        <v>8223</v>
      </c>
      <c r="B1161" s="1" t="str">
        <f>"SRR3098274"</f>
        <v>SRR3098274</v>
      </c>
      <c r="C1161" t="s">
        <v>6226</v>
      </c>
      <c r="D1161">
        <v>30333126</v>
      </c>
      <c r="E1161" s="1" t="s">
        <v>26</v>
      </c>
      <c r="F1161" s="1" t="s">
        <v>26</v>
      </c>
      <c r="G1161" s="1" t="s">
        <v>25</v>
      </c>
      <c r="H1161" s="1" t="s">
        <v>18502</v>
      </c>
      <c r="I1161" s="1" t="s">
        <v>18509</v>
      </c>
      <c r="J1161" s="1" t="s">
        <v>18506</v>
      </c>
      <c r="K1161" s="1" t="s">
        <v>18504</v>
      </c>
      <c r="M1161" s="1" t="s">
        <v>18502</v>
      </c>
      <c r="N1161" s="1" t="s">
        <v>18509</v>
      </c>
      <c r="O1161" s="1" t="s">
        <v>18507</v>
      </c>
    </row>
    <row r="1162" spans="1:15" x14ac:dyDescent="0.2">
      <c r="A1162" s="1" t="s">
        <v>8224</v>
      </c>
      <c r="B1162" s="1" t="str">
        <f>"SRR3098276"</f>
        <v>SRR3098276</v>
      </c>
      <c r="C1162" t="s">
        <v>6227</v>
      </c>
      <c r="D1162">
        <v>30333126</v>
      </c>
      <c r="E1162" s="1" t="s">
        <v>26</v>
      </c>
      <c r="F1162" s="1" t="s">
        <v>26</v>
      </c>
      <c r="G1162" s="1" t="s">
        <v>25</v>
      </c>
      <c r="H1162" s="1" t="s">
        <v>18506</v>
      </c>
      <c r="I1162" s="1" t="s">
        <v>54</v>
      </c>
      <c r="J1162" s="1" t="s">
        <v>18506</v>
      </c>
      <c r="K1162" s="1" t="s">
        <v>25</v>
      </c>
      <c r="M1162" s="1" t="s">
        <v>28</v>
      </c>
      <c r="N1162" s="1" t="s">
        <v>21</v>
      </c>
      <c r="O1162" s="1" t="s">
        <v>18507</v>
      </c>
    </row>
    <row r="1163" spans="1:15" x14ac:dyDescent="0.2">
      <c r="A1163" s="1" t="s">
        <v>8225</v>
      </c>
      <c r="B1163" s="1" t="str">
        <f>"SRR3098278"</f>
        <v>SRR3098278</v>
      </c>
      <c r="C1163" t="s">
        <v>6228</v>
      </c>
      <c r="D1163">
        <v>30333126</v>
      </c>
      <c r="E1163" s="1" t="s">
        <v>26</v>
      </c>
      <c r="F1163" s="1" t="s">
        <v>26</v>
      </c>
      <c r="G1163" s="1" t="s">
        <v>25</v>
      </c>
      <c r="H1163" s="1" t="s">
        <v>18502</v>
      </c>
      <c r="I1163" s="1" t="s">
        <v>18509</v>
      </c>
      <c r="J1163" s="1" t="s">
        <v>18505</v>
      </c>
      <c r="K1163" s="1" t="s">
        <v>25</v>
      </c>
      <c r="M1163" s="1" t="s">
        <v>18506</v>
      </c>
      <c r="N1163" s="1" t="s">
        <v>18509</v>
      </c>
      <c r="O1163" s="1" t="s">
        <v>18507</v>
      </c>
    </row>
    <row r="1164" spans="1:15" x14ac:dyDescent="0.2">
      <c r="A1164" s="1" t="s">
        <v>8226</v>
      </c>
      <c r="B1164" s="1" t="str">
        <f>"SRR3098279"</f>
        <v>SRR3098279</v>
      </c>
      <c r="C1164" t="s">
        <v>6229</v>
      </c>
      <c r="D1164">
        <v>30333126</v>
      </c>
      <c r="E1164" s="1" t="s">
        <v>26</v>
      </c>
      <c r="F1164" s="1" t="s">
        <v>26</v>
      </c>
      <c r="G1164" s="1" t="s">
        <v>25</v>
      </c>
      <c r="H1164" s="1" t="s">
        <v>18502</v>
      </c>
      <c r="I1164" s="1" t="s">
        <v>18509</v>
      </c>
      <c r="J1164" s="1" t="s">
        <v>18506</v>
      </c>
      <c r="K1164" s="1" t="s">
        <v>25</v>
      </c>
      <c r="M1164" s="1" t="s">
        <v>18506</v>
      </c>
      <c r="N1164" s="1" t="s">
        <v>18509</v>
      </c>
      <c r="O1164" s="1" t="s">
        <v>18504</v>
      </c>
    </row>
    <row r="1165" spans="1:15" x14ac:dyDescent="0.2">
      <c r="A1165" s="1" t="s">
        <v>8227</v>
      </c>
      <c r="B1165" s="1" t="str">
        <f>"SRR3098283"</f>
        <v>SRR3098283</v>
      </c>
      <c r="C1165" t="s">
        <v>6230</v>
      </c>
      <c r="D1165">
        <v>30333126</v>
      </c>
      <c r="E1165" s="1" t="s">
        <v>21</v>
      </c>
      <c r="F1165" s="1" t="s">
        <v>21</v>
      </c>
      <c r="G1165" s="1" t="s">
        <v>18509</v>
      </c>
      <c r="H1165" s="1" t="s">
        <v>18502</v>
      </c>
      <c r="I1165" s="1" t="s">
        <v>54</v>
      </c>
      <c r="J1165" s="1" t="s">
        <v>21</v>
      </c>
      <c r="K1165" s="1" t="s">
        <v>18504</v>
      </c>
      <c r="M1165" s="1" t="s">
        <v>28</v>
      </c>
      <c r="N1165" s="1" t="s">
        <v>21</v>
      </c>
      <c r="O1165" s="1" t="s">
        <v>24</v>
      </c>
    </row>
    <row r="1166" spans="1:15" x14ac:dyDescent="0.2">
      <c r="A1166" s="1" t="s">
        <v>8228</v>
      </c>
      <c r="B1166" s="1" t="str">
        <f>"SRR3098373"</f>
        <v>SRR3098373</v>
      </c>
      <c r="C1166" t="s">
        <v>6231</v>
      </c>
      <c r="D1166">
        <v>30333126</v>
      </c>
      <c r="E1166" s="1" t="s">
        <v>26</v>
      </c>
      <c r="F1166" s="1" t="s">
        <v>26</v>
      </c>
      <c r="G1166" s="1" t="s">
        <v>25</v>
      </c>
      <c r="H1166" s="1" t="s">
        <v>18502</v>
      </c>
      <c r="I1166" s="1" t="s">
        <v>18509</v>
      </c>
      <c r="J1166" s="1" t="s">
        <v>18506</v>
      </c>
      <c r="K1166" s="1" t="s">
        <v>18504</v>
      </c>
      <c r="M1166" s="1" t="s">
        <v>18502</v>
      </c>
      <c r="N1166" s="1" t="s">
        <v>21</v>
      </c>
      <c r="O1166" s="1" t="s">
        <v>18507</v>
      </c>
    </row>
    <row r="1167" spans="1:15" x14ac:dyDescent="0.2">
      <c r="A1167" s="1" t="s">
        <v>8229</v>
      </c>
      <c r="B1167" s="1" t="str">
        <f>"SRR3098374"</f>
        <v>SRR3098374</v>
      </c>
      <c r="C1167" t="s">
        <v>6232</v>
      </c>
      <c r="D1167">
        <v>30333126</v>
      </c>
      <c r="E1167" s="1" t="s">
        <v>21</v>
      </c>
      <c r="F1167" s="1" t="s">
        <v>21</v>
      </c>
      <c r="G1167" s="1" t="s">
        <v>18509</v>
      </c>
      <c r="H1167" s="1" t="s">
        <v>21</v>
      </c>
      <c r="I1167" s="1" t="s">
        <v>54</v>
      </c>
      <c r="J1167" s="1" t="s">
        <v>21</v>
      </c>
      <c r="K1167" s="1" t="s">
        <v>18504</v>
      </c>
      <c r="M1167" s="1" t="s">
        <v>28</v>
      </c>
      <c r="N1167" s="1" t="s">
        <v>21</v>
      </c>
      <c r="O1167" s="1" t="s">
        <v>24</v>
      </c>
    </row>
    <row r="1168" spans="1:15" x14ac:dyDescent="0.2">
      <c r="A1168" s="1" t="s">
        <v>8230</v>
      </c>
      <c r="B1168" s="1" t="str">
        <f>"SRR3098375"</f>
        <v>SRR3098375</v>
      </c>
      <c r="C1168" t="s">
        <v>6233</v>
      </c>
      <c r="D1168">
        <v>30333126</v>
      </c>
      <c r="E1168" s="1" t="s">
        <v>26</v>
      </c>
      <c r="F1168" s="1" t="s">
        <v>26</v>
      </c>
      <c r="G1168" s="1" t="s">
        <v>25</v>
      </c>
      <c r="H1168" s="1" t="s">
        <v>18502</v>
      </c>
      <c r="I1168" s="1" t="s">
        <v>18509</v>
      </c>
      <c r="J1168" s="1" t="s">
        <v>18505</v>
      </c>
      <c r="K1168" s="1" t="s">
        <v>18504</v>
      </c>
      <c r="M1168" s="1" t="s">
        <v>18508</v>
      </c>
      <c r="N1168" s="1" t="s">
        <v>19</v>
      </c>
      <c r="O1168" s="1" t="s">
        <v>18507</v>
      </c>
    </row>
    <row r="1169" spans="1:15" x14ac:dyDescent="0.2">
      <c r="A1169" s="1" t="s">
        <v>8231</v>
      </c>
      <c r="B1169" s="1" t="str">
        <f>"SRR3098377"</f>
        <v>SRR3098377</v>
      </c>
      <c r="C1169" t="s">
        <v>6234</v>
      </c>
      <c r="D1169">
        <v>30333126</v>
      </c>
      <c r="E1169" s="1" t="s">
        <v>26</v>
      </c>
      <c r="F1169" s="1" t="s">
        <v>26</v>
      </c>
      <c r="G1169" s="1" t="s">
        <v>25</v>
      </c>
      <c r="H1169" s="1" t="s">
        <v>18502</v>
      </c>
      <c r="I1169" s="1" t="s">
        <v>32</v>
      </c>
      <c r="J1169" s="1" t="s">
        <v>18506</v>
      </c>
      <c r="K1169" s="1" t="s">
        <v>25</v>
      </c>
      <c r="M1169" s="1" t="s">
        <v>18506</v>
      </c>
      <c r="N1169" s="1" t="s">
        <v>21</v>
      </c>
      <c r="O1169" s="1" t="s">
        <v>18504</v>
      </c>
    </row>
    <row r="1170" spans="1:15" x14ac:dyDescent="0.2">
      <c r="A1170" s="1" t="s">
        <v>8232</v>
      </c>
      <c r="B1170" s="1" t="str">
        <f>"SRR3098641"</f>
        <v>SRR3098641</v>
      </c>
      <c r="C1170" t="s">
        <v>6235</v>
      </c>
      <c r="D1170">
        <v>30333126</v>
      </c>
      <c r="E1170" s="1" t="s">
        <v>26</v>
      </c>
      <c r="F1170" s="1" t="s">
        <v>26</v>
      </c>
      <c r="G1170" s="1" t="s">
        <v>25</v>
      </c>
      <c r="H1170" s="1" t="s">
        <v>18506</v>
      </c>
      <c r="I1170" s="1" t="s">
        <v>18508</v>
      </c>
      <c r="J1170" s="1" t="s">
        <v>18505</v>
      </c>
      <c r="K1170" s="1" t="s">
        <v>25</v>
      </c>
      <c r="N1170" s="1" t="s">
        <v>19</v>
      </c>
      <c r="O1170" s="1" t="s">
        <v>18507</v>
      </c>
    </row>
    <row r="1171" spans="1:15" x14ac:dyDescent="0.2">
      <c r="A1171" s="1" t="s">
        <v>8233</v>
      </c>
      <c r="B1171" s="1" t="str">
        <f>"SRR3098647"</f>
        <v>SRR3098647</v>
      </c>
      <c r="C1171" t="s">
        <v>6236</v>
      </c>
      <c r="D1171">
        <v>30333126</v>
      </c>
      <c r="E1171" s="1" t="s">
        <v>21</v>
      </c>
      <c r="F1171" s="1" t="s">
        <v>21</v>
      </c>
      <c r="G1171" s="1" t="s">
        <v>18509</v>
      </c>
      <c r="H1171" s="1" t="s">
        <v>18506</v>
      </c>
      <c r="I1171" s="1" t="s">
        <v>54</v>
      </c>
      <c r="J1171" s="1" t="s">
        <v>21</v>
      </c>
      <c r="K1171" s="1" t="s">
        <v>25</v>
      </c>
      <c r="N1171" s="1" t="s">
        <v>21</v>
      </c>
      <c r="O1171" s="1" t="s">
        <v>24</v>
      </c>
    </row>
    <row r="1172" spans="1:15" x14ac:dyDescent="0.2">
      <c r="A1172" s="1" t="s">
        <v>8234</v>
      </c>
      <c r="B1172" s="1" t="str">
        <f>"SRR3098658"</f>
        <v>SRR3098658</v>
      </c>
      <c r="C1172" t="s">
        <v>6237</v>
      </c>
      <c r="D1172">
        <v>30333126</v>
      </c>
      <c r="E1172" s="1" t="s">
        <v>21</v>
      </c>
      <c r="F1172" s="1" t="s">
        <v>21</v>
      </c>
      <c r="G1172" s="1" t="s">
        <v>18510</v>
      </c>
      <c r="H1172" s="1" t="s">
        <v>18506</v>
      </c>
      <c r="I1172" s="1" t="s">
        <v>18509</v>
      </c>
      <c r="J1172" s="1" t="s">
        <v>21</v>
      </c>
      <c r="K1172" s="1" t="s">
        <v>18504</v>
      </c>
      <c r="N1172" s="1" t="s">
        <v>19</v>
      </c>
      <c r="O1172" s="1" t="s">
        <v>24</v>
      </c>
    </row>
    <row r="1173" spans="1:15" x14ac:dyDescent="0.2">
      <c r="A1173" s="1" t="s">
        <v>8235</v>
      </c>
      <c r="B1173" s="1" t="str">
        <f>"SRR3098660"</f>
        <v>SRR3098660</v>
      </c>
      <c r="C1173" t="s">
        <v>6238</v>
      </c>
      <c r="D1173">
        <v>30333126</v>
      </c>
      <c r="E1173" s="1" t="s">
        <v>26</v>
      </c>
      <c r="F1173" s="1" t="s">
        <v>26</v>
      </c>
      <c r="G1173" s="1" t="s">
        <v>25</v>
      </c>
      <c r="H1173" s="1" t="s">
        <v>18506</v>
      </c>
      <c r="I1173" s="1" t="s">
        <v>54</v>
      </c>
      <c r="J1173" s="1" t="s">
        <v>18505</v>
      </c>
      <c r="K1173" s="1" t="s">
        <v>22</v>
      </c>
      <c r="M1173" s="1" t="s">
        <v>28</v>
      </c>
      <c r="N1173" s="1" t="s">
        <v>18509</v>
      </c>
      <c r="O1173" s="1" t="s">
        <v>18507</v>
      </c>
    </row>
    <row r="1174" spans="1:15" x14ac:dyDescent="0.2">
      <c r="A1174" s="1" t="s">
        <v>8236</v>
      </c>
      <c r="B1174" s="1" t="str">
        <f>"SRR3099614"</f>
        <v>SRR3099614</v>
      </c>
      <c r="C1174" t="s">
        <v>6239</v>
      </c>
      <c r="D1174">
        <v>30333126</v>
      </c>
      <c r="E1174" s="1" t="s">
        <v>21</v>
      </c>
      <c r="F1174" s="1" t="s">
        <v>21</v>
      </c>
      <c r="G1174" s="1" t="s">
        <v>18502</v>
      </c>
      <c r="H1174" s="1" t="s">
        <v>18506</v>
      </c>
      <c r="I1174" s="1" t="s">
        <v>54</v>
      </c>
      <c r="J1174" s="1" t="s">
        <v>18509</v>
      </c>
      <c r="K1174" s="1" t="s">
        <v>25</v>
      </c>
      <c r="N1174" s="1" t="s">
        <v>21</v>
      </c>
      <c r="O1174" s="1" t="s">
        <v>24</v>
      </c>
    </row>
    <row r="1175" spans="1:15" x14ac:dyDescent="0.2">
      <c r="A1175" s="1" t="s">
        <v>8237</v>
      </c>
      <c r="B1175" s="1" t="str">
        <f>"SRR3099622"</f>
        <v>SRR3099622</v>
      </c>
      <c r="C1175" t="s">
        <v>6240</v>
      </c>
      <c r="D1175">
        <v>30333126</v>
      </c>
      <c r="E1175" s="1" t="s">
        <v>21</v>
      </c>
      <c r="F1175" s="1" t="s">
        <v>18502</v>
      </c>
      <c r="G1175" s="1" t="s">
        <v>25</v>
      </c>
      <c r="H1175" s="1" t="s">
        <v>18506</v>
      </c>
      <c r="I1175" s="1" t="s">
        <v>18508</v>
      </c>
      <c r="J1175" s="1" t="s">
        <v>18506</v>
      </c>
      <c r="K1175" s="1" t="s">
        <v>18504</v>
      </c>
      <c r="N1175" s="1" t="s">
        <v>19</v>
      </c>
      <c r="O1175" s="1" t="s">
        <v>18507</v>
      </c>
    </row>
    <row r="1176" spans="1:15" x14ac:dyDescent="0.2">
      <c r="A1176" s="1" t="s">
        <v>8238</v>
      </c>
      <c r="B1176" s="1" t="str">
        <f>"SRR3099649"</f>
        <v>SRR3099649</v>
      </c>
      <c r="C1176" t="s">
        <v>6241</v>
      </c>
      <c r="D1176">
        <v>30333126</v>
      </c>
      <c r="E1176" s="1" t="s">
        <v>21</v>
      </c>
      <c r="F1176" s="1" t="s">
        <v>18502</v>
      </c>
      <c r="G1176" s="1" t="s">
        <v>25</v>
      </c>
      <c r="H1176" s="1" t="s">
        <v>18502</v>
      </c>
      <c r="I1176" s="1" t="s">
        <v>54</v>
      </c>
      <c r="J1176" s="1" t="s">
        <v>18505</v>
      </c>
      <c r="K1176" s="1" t="s">
        <v>18510</v>
      </c>
      <c r="M1176" s="1" t="s">
        <v>18508</v>
      </c>
      <c r="N1176" s="1" t="s">
        <v>18509</v>
      </c>
      <c r="O1176" s="1" t="s">
        <v>18507</v>
      </c>
    </row>
    <row r="1177" spans="1:15" x14ac:dyDescent="0.2">
      <c r="A1177" s="1" t="s">
        <v>8239</v>
      </c>
      <c r="B1177" s="1" t="str">
        <f>"SRR3099653"</f>
        <v>SRR3099653</v>
      </c>
      <c r="C1177" t="s">
        <v>6242</v>
      </c>
      <c r="D1177">
        <v>30333126</v>
      </c>
      <c r="E1177" s="1" t="s">
        <v>21</v>
      </c>
      <c r="F1177" s="1" t="s">
        <v>21</v>
      </c>
      <c r="G1177" s="1" t="s">
        <v>18502</v>
      </c>
      <c r="H1177" s="1" t="s">
        <v>18502</v>
      </c>
      <c r="I1177" s="1" t="s">
        <v>54</v>
      </c>
      <c r="J1177" s="1" t="s">
        <v>18510</v>
      </c>
      <c r="K1177" s="1" t="s">
        <v>25</v>
      </c>
      <c r="N1177" s="1" t="s">
        <v>21</v>
      </c>
      <c r="O1177" s="1" t="s">
        <v>24</v>
      </c>
    </row>
    <row r="1178" spans="1:15" x14ac:dyDescent="0.2">
      <c r="A1178" s="1" t="s">
        <v>8240</v>
      </c>
      <c r="B1178" s="1" t="str">
        <f>"SRR3101833"</f>
        <v>SRR3101833</v>
      </c>
      <c r="C1178" t="s">
        <v>6243</v>
      </c>
      <c r="D1178">
        <v>30333126</v>
      </c>
      <c r="E1178" s="1" t="s">
        <v>26</v>
      </c>
      <c r="F1178" s="1" t="s">
        <v>26</v>
      </c>
      <c r="G1178" s="1" t="s">
        <v>25</v>
      </c>
      <c r="H1178" s="1" t="s">
        <v>18502</v>
      </c>
      <c r="I1178" s="1" t="s">
        <v>18508</v>
      </c>
      <c r="J1178" s="1" t="s">
        <v>18505</v>
      </c>
      <c r="K1178" s="1" t="s">
        <v>18504</v>
      </c>
      <c r="N1178" s="1" t="s">
        <v>19</v>
      </c>
      <c r="O1178" s="1" t="s">
        <v>18504</v>
      </c>
    </row>
    <row r="1179" spans="1:15" x14ac:dyDescent="0.2">
      <c r="A1179" s="1" t="s">
        <v>8241</v>
      </c>
      <c r="B1179" s="1" t="str">
        <f>"SRR3101879"</f>
        <v>SRR3101879</v>
      </c>
      <c r="C1179" t="s">
        <v>6244</v>
      </c>
      <c r="D1179">
        <v>30333126</v>
      </c>
      <c r="E1179" s="1" t="s">
        <v>26</v>
      </c>
      <c r="F1179" s="1" t="s">
        <v>26</v>
      </c>
      <c r="G1179" s="1" t="s">
        <v>25</v>
      </c>
      <c r="H1179" s="1" t="s">
        <v>18506</v>
      </c>
      <c r="I1179" s="1" t="s">
        <v>18508</v>
      </c>
      <c r="J1179" s="1" t="s">
        <v>18505</v>
      </c>
      <c r="K1179" s="1" t="s">
        <v>18504</v>
      </c>
      <c r="M1179" s="1" t="s">
        <v>18508</v>
      </c>
      <c r="N1179" s="1" t="s">
        <v>21</v>
      </c>
      <c r="O1179" s="1" t="s">
        <v>18504</v>
      </c>
    </row>
    <row r="1180" spans="1:15" x14ac:dyDescent="0.2">
      <c r="A1180" s="1" t="s">
        <v>8242</v>
      </c>
      <c r="B1180" s="1" t="str">
        <f>"SRR3110329"</f>
        <v>SRR3110329</v>
      </c>
      <c r="C1180" t="s">
        <v>6245</v>
      </c>
      <c r="D1180">
        <v>30333126</v>
      </c>
      <c r="E1180" s="1" t="s">
        <v>26</v>
      </c>
      <c r="F1180" s="1" t="s">
        <v>26</v>
      </c>
      <c r="G1180" s="1" t="s">
        <v>25</v>
      </c>
      <c r="H1180" s="1" t="s">
        <v>18502</v>
      </c>
      <c r="I1180" s="1" t="s">
        <v>54</v>
      </c>
      <c r="J1180" s="1" t="s">
        <v>18505</v>
      </c>
      <c r="K1180" s="1" t="s">
        <v>25</v>
      </c>
      <c r="M1180" s="1" t="s">
        <v>18508</v>
      </c>
      <c r="N1180" s="1" t="s">
        <v>21</v>
      </c>
      <c r="O1180" s="1" t="s">
        <v>18504</v>
      </c>
    </row>
    <row r="1181" spans="1:15" x14ac:dyDescent="0.2">
      <c r="A1181" s="1" t="s">
        <v>8243</v>
      </c>
      <c r="B1181" s="1" t="str">
        <f>"SRR3110332"</f>
        <v>SRR3110332</v>
      </c>
      <c r="C1181" t="s">
        <v>6246</v>
      </c>
      <c r="D1181">
        <v>30333126</v>
      </c>
      <c r="E1181" s="1" t="s">
        <v>21</v>
      </c>
      <c r="F1181" s="1" t="s">
        <v>18509</v>
      </c>
      <c r="G1181" s="1" t="s">
        <v>18502</v>
      </c>
      <c r="H1181" s="1" t="s">
        <v>18506</v>
      </c>
      <c r="I1181" s="1" t="s">
        <v>54</v>
      </c>
      <c r="J1181" s="1" t="s">
        <v>18509</v>
      </c>
      <c r="K1181" s="1" t="s">
        <v>25</v>
      </c>
      <c r="N1181" s="1" t="s">
        <v>21</v>
      </c>
      <c r="O1181" s="1" t="s">
        <v>18502</v>
      </c>
    </row>
    <row r="1182" spans="1:15" x14ac:dyDescent="0.2">
      <c r="A1182" s="1" t="s">
        <v>8244</v>
      </c>
      <c r="B1182" s="1" t="str">
        <f>"SRR3110380"</f>
        <v>SRR3110380</v>
      </c>
      <c r="C1182" t="s">
        <v>6247</v>
      </c>
      <c r="D1182">
        <v>30333126</v>
      </c>
      <c r="E1182" s="1" t="s">
        <v>26</v>
      </c>
      <c r="F1182" s="1" t="s">
        <v>26</v>
      </c>
      <c r="G1182" s="1" t="s">
        <v>25</v>
      </c>
      <c r="H1182" s="1" t="s">
        <v>18506</v>
      </c>
      <c r="I1182" s="1" t="s">
        <v>18508</v>
      </c>
      <c r="J1182" s="1" t="s">
        <v>18505</v>
      </c>
      <c r="K1182" s="1" t="s">
        <v>25</v>
      </c>
      <c r="M1182" s="1" t="s">
        <v>18508</v>
      </c>
      <c r="N1182" s="1" t="s">
        <v>21</v>
      </c>
      <c r="O1182" s="1" t="s">
        <v>18504</v>
      </c>
    </row>
    <row r="1183" spans="1:15" x14ac:dyDescent="0.2">
      <c r="A1183" s="1" t="s">
        <v>8245</v>
      </c>
      <c r="B1183" s="1" t="str">
        <f>"SRR3110464"</f>
        <v>SRR3110464</v>
      </c>
      <c r="C1183" t="s">
        <v>6248</v>
      </c>
      <c r="D1183">
        <v>30333126</v>
      </c>
      <c r="E1183" s="1" t="s">
        <v>21</v>
      </c>
      <c r="F1183" s="1" t="s">
        <v>18509</v>
      </c>
      <c r="G1183" s="1" t="s">
        <v>18510</v>
      </c>
      <c r="H1183" s="1" t="s">
        <v>41</v>
      </c>
      <c r="I1183" s="1" t="s">
        <v>54</v>
      </c>
      <c r="J1183" s="1" t="s">
        <v>21</v>
      </c>
      <c r="K1183" s="1" t="s">
        <v>22</v>
      </c>
      <c r="M1183" s="1" t="s">
        <v>28</v>
      </c>
      <c r="N1183" s="1" t="s">
        <v>18509</v>
      </c>
      <c r="O1183" s="1" t="s">
        <v>18502</v>
      </c>
    </row>
    <row r="1184" spans="1:15" x14ac:dyDescent="0.2">
      <c r="A1184" s="1" t="s">
        <v>8246</v>
      </c>
      <c r="B1184" s="1" t="str">
        <f>"SRR3110473"</f>
        <v>SRR3110473</v>
      </c>
      <c r="C1184" t="s">
        <v>6249</v>
      </c>
      <c r="D1184">
        <v>30333126</v>
      </c>
      <c r="E1184" s="1" t="s">
        <v>26</v>
      </c>
      <c r="F1184" s="1" t="s">
        <v>26</v>
      </c>
      <c r="G1184" s="1" t="s">
        <v>25</v>
      </c>
      <c r="H1184" s="1" t="s">
        <v>18502</v>
      </c>
      <c r="I1184" s="1" t="s">
        <v>54</v>
      </c>
      <c r="J1184" s="1" t="s">
        <v>18505</v>
      </c>
      <c r="K1184" s="1" t="s">
        <v>22</v>
      </c>
      <c r="M1184" s="1" t="s">
        <v>18508</v>
      </c>
      <c r="N1184" s="1" t="s">
        <v>21</v>
      </c>
      <c r="O1184" s="1" t="s">
        <v>18504</v>
      </c>
    </row>
    <row r="1185" spans="1:15" x14ac:dyDescent="0.2">
      <c r="A1185" s="1" t="s">
        <v>8247</v>
      </c>
      <c r="B1185" s="1" t="str">
        <f>"SRR3110480"</f>
        <v>SRR3110480</v>
      </c>
      <c r="C1185" t="s">
        <v>6250</v>
      </c>
      <c r="D1185">
        <v>30333126</v>
      </c>
      <c r="E1185" s="1" t="s">
        <v>21</v>
      </c>
      <c r="F1185" s="1" t="s">
        <v>21</v>
      </c>
      <c r="G1185" s="1" t="s">
        <v>18510</v>
      </c>
      <c r="H1185" s="1" t="s">
        <v>18502</v>
      </c>
      <c r="I1185" s="1" t="s">
        <v>18508</v>
      </c>
      <c r="J1185" s="1" t="s">
        <v>21</v>
      </c>
      <c r="K1185" s="1" t="s">
        <v>18504</v>
      </c>
      <c r="N1185" s="1" t="s">
        <v>19</v>
      </c>
      <c r="O1185" s="1" t="s">
        <v>24</v>
      </c>
    </row>
    <row r="1186" spans="1:15" x14ac:dyDescent="0.2">
      <c r="A1186" s="1" t="s">
        <v>8248</v>
      </c>
      <c r="B1186" s="1" t="str">
        <f>"SRR3111263"</f>
        <v>SRR3111263</v>
      </c>
      <c r="C1186" t="s">
        <v>6251</v>
      </c>
      <c r="D1186">
        <v>30333126</v>
      </c>
      <c r="E1186" s="1" t="s">
        <v>26</v>
      </c>
      <c r="F1186" s="1" t="s">
        <v>26</v>
      </c>
      <c r="G1186" s="1" t="s">
        <v>25</v>
      </c>
      <c r="H1186" s="1" t="s">
        <v>18502</v>
      </c>
      <c r="I1186" s="1" t="s">
        <v>54</v>
      </c>
      <c r="J1186" s="1" t="s">
        <v>18505</v>
      </c>
      <c r="K1186" s="1" t="s">
        <v>22</v>
      </c>
      <c r="M1186" s="1" t="s">
        <v>18508</v>
      </c>
      <c r="N1186" s="1" t="s">
        <v>21</v>
      </c>
      <c r="O1186" s="1" t="s">
        <v>18507</v>
      </c>
    </row>
    <row r="1187" spans="1:15" x14ac:dyDescent="0.2">
      <c r="A1187" s="1" t="s">
        <v>8249</v>
      </c>
      <c r="B1187" s="1" t="str">
        <f>"SRR3111266"</f>
        <v>SRR3111266</v>
      </c>
      <c r="C1187" t="s">
        <v>6252</v>
      </c>
      <c r="D1187">
        <v>30333126</v>
      </c>
      <c r="E1187" s="1" t="s">
        <v>26</v>
      </c>
      <c r="F1187" s="1" t="s">
        <v>26</v>
      </c>
      <c r="G1187" s="1" t="s">
        <v>25</v>
      </c>
      <c r="H1187" s="1" t="s">
        <v>18502</v>
      </c>
      <c r="I1187" s="1" t="s">
        <v>18509</v>
      </c>
      <c r="J1187" s="1" t="s">
        <v>18506</v>
      </c>
      <c r="K1187" s="1" t="s">
        <v>18504</v>
      </c>
      <c r="N1187" s="1" t="s">
        <v>19</v>
      </c>
      <c r="O1187" s="1" t="s">
        <v>18504</v>
      </c>
    </row>
    <row r="1188" spans="1:15" x14ac:dyDescent="0.2">
      <c r="A1188" s="1" t="s">
        <v>8250</v>
      </c>
      <c r="B1188" s="1" t="str">
        <f>"SRR3111272"</f>
        <v>SRR3111272</v>
      </c>
      <c r="C1188" t="s">
        <v>6253</v>
      </c>
      <c r="D1188">
        <v>30333126</v>
      </c>
      <c r="E1188" s="1" t="s">
        <v>21</v>
      </c>
      <c r="F1188" s="1" t="s">
        <v>21</v>
      </c>
      <c r="G1188" s="1" t="s">
        <v>18509</v>
      </c>
      <c r="H1188" s="1" t="s">
        <v>18502</v>
      </c>
      <c r="I1188" s="1" t="s">
        <v>18509</v>
      </c>
      <c r="J1188" s="1" t="s">
        <v>21</v>
      </c>
      <c r="K1188" s="1" t="s">
        <v>18507</v>
      </c>
      <c r="N1188" s="1" t="s">
        <v>19</v>
      </c>
      <c r="O1188" s="1" t="s">
        <v>24</v>
      </c>
    </row>
    <row r="1189" spans="1:15" x14ac:dyDescent="0.2">
      <c r="A1189" s="1" t="s">
        <v>8251</v>
      </c>
      <c r="B1189" s="1" t="str">
        <f>"SRR3115184"</f>
        <v>SRR3115184</v>
      </c>
      <c r="C1189" t="s">
        <v>6254</v>
      </c>
      <c r="D1189">
        <v>30333126</v>
      </c>
      <c r="E1189" s="1" t="s">
        <v>21</v>
      </c>
      <c r="F1189" s="1" t="s">
        <v>18502</v>
      </c>
      <c r="G1189" s="1" t="s">
        <v>25</v>
      </c>
      <c r="H1189" s="1" t="s">
        <v>18502</v>
      </c>
      <c r="I1189" s="1" t="s">
        <v>18508</v>
      </c>
      <c r="J1189" s="1" t="s">
        <v>18502</v>
      </c>
      <c r="K1189" s="1" t="s">
        <v>22</v>
      </c>
      <c r="M1189" s="1" t="s">
        <v>18508</v>
      </c>
      <c r="N1189" s="1" t="s">
        <v>21</v>
      </c>
      <c r="O1189" s="1" t="s">
        <v>18507</v>
      </c>
    </row>
    <row r="1190" spans="1:15" x14ac:dyDescent="0.2">
      <c r="A1190" s="1" t="s">
        <v>8252</v>
      </c>
      <c r="B1190" s="1" t="str">
        <f>"SRR3115190"</f>
        <v>SRR3115190</v>
      </c>
      <c r="C1190" t="s">
        <v>6255</v>
      </c>
      <c r="D1190">
        <v>30333126</v>
      </c>
      <c r="E1190" s="1" t="s">
        <v>26</v>
      </c>
      <c r="F1190" s="1" t="s">
        <v>26</v>
      </c>
      <c r="G1190" s="1" t="s">
        <v>25</v>
      </c>
      <c r="H1190" s="1" t="s">
        <v>18506</v>
      </c>
      <c r="I1190" s="1" t="s">
        <v>18508</v>
      </c>
      <c r="J1190" s="1" t="s">
        <v>18505</v>
      </c>
      <c r="K1190" s="1" t="s">
        <v>18504</v>
      </c>
      <c r="M1190" s="1" t="s">
        <v>18508</v>
      </c>
      <c r="N1190" s="1" t="s">
        <v>21</v>
      </c>
      <c r="O1190" s="1" t="s">
        <v>18507</v>
      </c>
    </row>
    <row r="1191" spans="1:15" x14ac:dyDescent="0.2">
      <c r="A1191" s="1" t="s">
        <v>8253</v>
      </c>
      <c r="B1191" s="1" t="str">
        <f>"SRR3115191"</f>
        <v>SRR3115191</v>
      </c>
      <c r="C1191" t="s">
        <v>6256</v>
      </c>
      <c r="D1191">
        <v>30333126</v>
      </c>
      <c r="E1191" s="1" t="s">
        <v>26</v>
      </c>
      <c r="F1191" s="1" t="s">
        <v>26</v>
      </c>
      <c r="G1191" s="1" t="s">
        <v>25</v>
      </c>
      <c r="H1191" s="1" t="s">
        <v>18502</v>
      </c>
      <c r="I1191" s="1" t="s">
        <v>54</v>
      </c>
      <c r="J1191" s="1" t="s">
        <v>18506</v>
      </c>
      <c r="K1191" s="1" t="s">
        <v>22</v>
      </c>
      <c r="M1191" s="1" t="s">
        <v>18508</v>
      </c>
      <c r="N1191" s="1" t="s">
        <v>21</v>
      </c>
      <c r="O1191" s="1" t="s">
        <v>18504</v>
      </c>
    </row>
    <row r="1192" spans="1:15" x14ac:dyDescent="0.2">
      <c r="A1192" s="1" t="s">
        <v>8254</v>
      </c>
      <c r="B1192" s="1" t="str">
        <f>"SRR3115192"</f>
        <v>SRR3115192</v>
      </c>
      <c r="C1192" t="s">
        <v>6257</v>
      </c>
      <c r="D1192">
        <v>30333126</v>
      </c>
      <c r="E1192" s="1" t="s">
        <v>21</v>
      </c>
      <c r="F1192" s="1" t="s">
        <v>18502</v>
      </c>
      <c r="G1192" s="1" t="s">
        <v>25</v>
      </c>
      <c r="H1192" s="1" t="s">
        <v>18502</v>
      </c>
      <c r="I1192" s="1" t="s">
        <v>54</v>
      </c>
      <c r="J1192" s="1" t="s">
        <v>18505</v>
      </c>
      <c r="K1192" s="1" t="s">
        <v>18504</v>
      </c>
      <c r="M1192" s="1" t="s">
        <v>18508</v>
      </c>
      <c r="N1192" s="1" t="s">
        <v>21</v>
      </c>
      <c r="O1192" s="1" t="s">
        <v>18507</v>
      </c>
    </row>
    <row r="1193" spans="1:15" x14ac:dyDescent="0.2">
      <c r="A1193" s="1" t="s">
        <v>8255</v>
      </c>
      <c r="B1193" s="1" t="str">
        <f>"SRR3115202"</f>
        <v>SRR3115202</v>
      </c>
      <c r="C1193" t="s">
        <v>6258</v>
      </c>
      <c r="D1193">
        <v>30333126</v>
      </c>
      <c r="E1193" s="1" t="s">
        <v>21</v>
      </c>
      <c r="F1193" s="1" t="s">
        <v>21</v>
      </c>
      <c r="G1193" s="1" t="s">
        <v>18510</v>
      </c>
      <c r="H1193" s="1" t="s">
        <v>18502</v>
      </c>
      <c r="I1193" s="1" t="s">
        <v>54</v>
      </c>
      <c r="J1193" s="1" t="s">
        <v>21</v>
      </c>
      <c r="K1193" s="1" t="s">
        <v>25</v>
      </c>
      <c r="N1193" s="1" t="s">
        <v>21</v>
      </c>
      <c r="O1193" s="1" t="s">
        <v>24</v>
      </c>
    </row>
    <row r="1194" spans="1:15" x14ac:dyDescent="0.2">
      <c r="A1194" s="1" t="s">
        <v>8256</v>
      </c>
      <c r="B1194" s="1" t="str">
        <f>"SRR3115221"</f>
        <v>SRR3115221</v>
      </c>
      <c r="C1194" t="s">
        <v>6259</v>
      </c>
      <c r="D1194">
        <v>30333126</v>
      </c>
      <c r="E1194" s="1" t="s">
        <v>21</v>
      </c>
      <c r="F1194" s="1" t="s">
        <v>18509</v>
      </c>
      <c r="G1194" s="1" t="s">
        <v>18502</v>
      </c>
      <c r="H1194" s="1" t="s">
        <v>18502</v>
      </c>
      <c r="I1194" s="1" t="s">
        <v>54</v>
      </c>
      <c r="J1194" s="1" t="s">
        <v>18509</v>
      </c>
      <c r="K1194" s="1" t="s">
        <v>18510</v>
      </c>
      <c r="N1194" s="1" t="s">
        <v>21</v>
      </c>
      <c r="O1194" s="1" t="s">
        <v>18502</v>
      </c>
    </row>
    <row r="1195" spans="1:15" x14ac:dyDescent="0.2">
      <c r="A1195" s="1" t="s">
        <v>8257</v>
      </c>
      <c r="B1195" s="1" t="str">
        <f>"SRR3115223"</f>
        <v>SRR3115223</v>
      </c>
      <c r="C1195" t="s">
        <v>6260</v>
      </c>
      <c r="D1195">
        <v>30333126</v>
      </c>
      <c r="E1195" s="1" t="s">
        <v>21</v>
      </c>
      <c r="F1195" s="1" t="s">
        <v>18510</v>
      </c>
      <c r="G1195" s="1" t="s">
        <v>25</v>
      </c>
      <c r="H1195" s="1" t="s">
        <v>18506</v>
      </c>
      <c r="I1195" s="1" t="s">
        <v>18508</v>
      </c>
      <c r="J1195" s="1" t="s">
        <v>18506</v>
      </c>
      <c r="K1195" s="1" t="s">
        <v>25</v>
      </c>
      <c r="M1195" s="1" t="s">
        <v>18508</v>
      </c>
      <c r="N1195" s="1" t="s">
        <v>21</v>
      </c>
      <c r="O1195" s="1" t="s">
        <v>18507</v>
      </c>
    </row>
    <row r="1196" spans="1:15" x14ac:dyDescent="0.2">
      <c r="A1196" s="1" t="s">
        <v>8258</v>
      </c>
      <c r="B1196" s="1" t="str">
        <f>"SRR3115224"</f>
        <v>SRR3115224</v>
      </c>
      <c r="C1196" t="s">
        <v>6261</v>
      </c>
      <c r="D1196">
        <v>30333126</v>
      </c>
      <c r="E1196" s="1" t="s">
        <v>21</v>
      </c>
      <c r="F1196" s="1" t="s">
        <v>18509</v>
      </c>
      <c r="G1196" s="1" t="s">
        <v>18502</v>
      </c>
      <c r="H1196" s="1" t="s">
        <v>18502</v>
      </c>
      <c r="I1196" s="1" t="s">
        <v>54</v>
      </c>
      <c r="J1196" s="1" t="s">
        <v>18509</v>
      </c>
      <c r="K1196" s="1" t="s">
        <v>25</v>
      </c>
      <c r="M1196" s="1" t="s">
        <v>18508</v>
      </c>
      <c r="N1196" s="1" t="s">
        <v>21</v>
      </c>
      <c r="O1196" s="1" t="s">
        <v>18502</v>
      </c>
    </row>
    <row r="1197" spans="1:15" x14ac:dyDescent="0.2">
      <c r="A1197" s="1" t="s">
        <v>8259</v>
      </c>
      <c r="B1197" s="1" t="str">
        <f>"SRR3115225"</f>
        <v>SRR3115225</v>
      </c>
      <c r="C1197" t="s">
        <v>6262</v>
      </c>
      <c r="D1197">
        <v>30333126</v>
      </c>
      <c r="E1197" s="1" t="s">
        <v>26</v>
      </c>
      <c r="F1197" s="1" t="s">
        <v>26</v>
      </c>
      <c r="G1197" s="1" t="s">
        <v>25</v>
      </c>
      <c r="H1197" s="1" t="s">
        <v>18506</v>
      </c>
      <c r="I1197" s="1" t="s">
        <v>18508</v>
      </c>
      <c r="J1197" s="1" t="s">
        <v>18505</v>
      </c>
      <c r="K1197" s="1" t="s">
        <v>18504</v>
      </c>
      <c r="M1197" s="1" t="s">
        <v>28</v>
      </c>
      <c r="N1197" s="1" t="s">
        <v>19</v>
      </c>
      <c r="O1197" s="1" t="s">
        <v>18504</v>
      </c>
    </row>
    <row r="1198" spans="1:15" x14ac:dyDescent="0.2">
      <c r="A1198" s="1" t="s">
        <v>8260</v>
      </c>
      <c r="B1198" s="1" t="str">
        <f>"SRR3115231"</f>
        <v>SRR3115231</v>
      </c>
      <c r="C1198" t="s">
        <v>6263</v>
      </c>
      <c r="D1198">
        <v>30333126</v>
      </c>
      <c r="E1198" s="1" t="s">
        <v>21</v>
      </c>
      <c r="F1198" s="1" t="s">
        <v>18502</v>
      </c>
      <c r="G1198" s="1" t="s">
        <v>25</v>
      </c>
      <c r="H1198" s="1" t="s">
        <v>18502</v>
      </c>
      <c r="I1198" s="1" t="s">
        <v>18508</v>
      </c>
      <c r="J1198" s="1" t="s">
        <v>18505</v>
      </c>
      <c r="K1198" s="1" t="s">
        <v>18504</v>
      </c>
      <c r="N1198" s="1" t="s">
        <v>21</v>
      </c>
      <c r="O1198" s="1" t="s">
        <v>18507</v>
      </c>
    </row>
    <row r="1199" spans="1:15" x14ac:dyDescent="0.2">
      <c r="A1199" s="1" t="s">
        <v>8261</v>
      </c>
      <c r="B1199" s="1" t="str">
        <f>"SRR3115233"</f>
        <v>SRR3115233</v>
      </c>
      <c r="C1199" t="s">
        <v>6264</v>
      </c>
      <c r="D1199">
        <v>30333126</v>
      </c>
      <c r="E1199" s="1" t="s">
        <v>26</v>
      </c>
      <c r="F1199" s="1" t="s">
        <v>26</v>
      </c>
      <c r="G1199" s="1" t="s">
        <v>25</v>
      </c>
      <c r="H1199" s="1" t="s">
        <v>18502</v>
      </c>
      <c r="I1199" s="1" t="s">
        <v>18508</v>
      </c>
      <c r="J1199" s="1" t="s">
        <v>18505</v>
      </c>
      <c r="K1199" s="1" t="s">
        <v>18504</v>
      </c>
      <c r="N1199" s="1" t="s">
        <v>19</v>
      </c>
      <c r="O1199" s="1" t="s">
        <v>18504</v>
      </c>
    </row>
    <row r="1200" spans="1:15" x14ac:dyDescent="0.2">
      <c r="A1200" s="1" t="s">
        <v>8262</v>
      </c>
      <c r="B1200" s="1" t="str">
        <f>"SRR3115234"</f>
        <v>SRR3115234</v>
      </c>
      <c r="C1200" t="s">
        <v>6265</v>
      </c>
      <c r="D1200">
        <v>30333126</v>
      </c>
      <c r="E1200" s="1" t="s">
        <v>26</v>
      </c>
      <c r="F1200" s="1" t="s">
        <v>26</v>
      </c>
      <c r="G1200" s="1" t="s">
        <v>25</v>
      </c>
      <c r="H1200" s="1" t="s">
        <v>18502</v>
      </c>
      <c r="I1200" s="1" t="s">
        <v>18508</v>
      </c>
      <c r="J1200" s="1" t="s">
        <v>18506</v>
      </c>
      <c r="K1200" s="1" t="s">
        <v>18504</v>
      </c>
      <c r="N1200" s="1" t="s">
        <v>19</v>
      </c>
      <c r="O1200" s="1" t="s">
        <v>18507</v>
      </c>
    </row>
    <row r="1201" spans="1:15" x14ac:dyDescent="0.2">
      <c r="A1201" s="1" t="s">
        <v>8263</v>
      </c>
      <c r="B1201" s="1" t="str">
        <f>"SRR3115236"</f>
        <v>SRR3115236</v>
      </c>
      <c r="C1201" t="s">
        <v>6266</v>
      </c>
      <c r="D1201">
        <v>30333126</v>
      </c>
      <c r="E1201" s="1" t="s">
        <v>26</v>
      </c>
      <c r="F1201" s="1" t="s">
        <v>26</v>
      </c>
      <c r="G1201" s="1" t="s">
        <v>25</v>
      </c>
      <c r="H1201" s="1" t="s">
        <v>18502</v>
      </c>
      <c r="I1201" s="1" t="s">
        <v>18508</v>
      </c>
      <c r="J1201" s="1" t="s">
        <v>18505</v>
      </c>
      <c r="K1201" s="1" t="s">
        <v>25</v>
      </c>
      <c r="N1201" s="1" t="s">
        <v>19</v>
      </c>
      <c r="O1201" s="1" t="s">
        <v>18507</v>
      </c>
    </row>
    <row r="1202" spans="1:15" x14ac:dyDescent="0.2">
      <c r="A1202" s="1" t="s">
        <v>8264</v>
      </c>
      <c r="B1202" s="1" t="str">
        <f>"SRR3115237"</f>
        <v>SRR3115237</v>
      </c>
      <c r="C1202" t="s">
        <v>6267</v>
      </c>
      <c r="D1202">
        <v>30333126</v>
      </c>
      <c r="E1202" s="1" t="s">
        <v>26</v>
      </c>
      <c r="F1202" s="1" t="s">
        <v>26</v>
      </c>
      <c r="G1202" s="1" t="s">
        <v>25</v>
      </c>
      <c r="H1202" s="1" t="s">
        <v>18502</v>
      </c>
      <c r="I1202" s="1" t="s">
        <v>54</v>
      </c>
      <c r="J1202" s="1" t="s">
        <v>18505</v>
      </c>
      <c r="K1202" s="1" t="s">
        <v>22</v>
      </c>
      <c r="M1202" s="1" t="s">
        <v>18508</v>
      </c>
      <c r="N1202" s="1" t="s">
        <v>21</v>
      </c>
      <c r="O1202" s="1" t="s">
        <v>18507</v>
      </c>
    </row>
    <row r="1203" spans="1:15" x14ac:dyDescent="0.2">
      <c r="A1203" s="1" t="s">
        <v>8265</v>
      </c>
      <c r="B1203" s="1" t="str">
        <f>"SRR3115238"</f>
        <v>SRR3115238</v>
      </c>
      <c r="C1203" t="s">
        <v>6268</v>
      </c>
      <c r="D1203">
        <v>30333126</v>
      </c>
      <c r="E1203" s="1" t="s">
        <v>26</v>
      </c>
      <c r="F1203" s="1" t="s">
        <v>26</v>
      </c>
      <c r="G1203" s="1" t="s">
        <v>25</v>
      </c>
      <c r="H1203" s="1" t="s">
        <v>18502</v>
      </c>
      <c r="I1203" s="1" t="s">
        <v>18508</v>
      </c>
      <c r="J1203" s="1" t="s">
        <v>18506</v>
      </c>
      <c r="K1203" s="1" t="s">
        <v>18504</v>
      </c>
      <c r="N1203" s="1" t="s">
        <v>19</v>
      </c>
      <c r="O1203" s="1" t="s">
        <v>18507</v>
      </c>
    </row>
    <row r="1204" spans="1:15" x14ac:dyDescent="0.2">
      <c r="A1204" s="1" t="s">
        <v>8266</v>
      </c>
      <c r="B1204" s="1" t="str">
        <f>"SRR3115369"</f>
        <v>SRR3115369</v>
      </c>
      <c r="C1204" t="s">
        <v>6269</v>
      </c>
      <c r="D1204">
        <v>30333126</v>
      </c>
      <c r="E1204" s="1" t="s">
        <v>21</v>
      </c>
      <c r="F1204" s="1" t="s">
        <v>18505</v>
      </c>
      <c r="G1204" s="1" t="s">
        <v>25</v>
      </c>
      <c r="H1204" s="1" t="s">
        <v>18502</v>
      </c>
      <c r="I1204" s="1" t="s">
        <v>18509</v>
      </c>
      <c r="J1204" s="1" t="s">
        <v>18505</v>
      </c>
      <c r="K1204" s="1" t="s">
        <v>18507</v>
      </c>
      <c r="M1204" s="1" t="s">
        <v>18506</v>
      </c>
      <c r="N1204" s="1" t="s">
        <v>19</v>
      </c>
      <c r="O1204" s="1" t="s">
        <v>18507</v>
      </c>
    </row>
    <row r="1205" spans="1:15" x14ac:dyDescent="0.2">
      <c r="A1205" s="1" t="s">
        <v>8267</v>
      </c>
      <c r="B1205" s="1" t="str">
        <f>"SRR3115381"</f>
        <v>SRR3115381</v>
      </c>
      <c r="C1205" t="s">
        <v>6270</v>
      </c>
      <c r="D1205">
        <v>30333126</v>
      </c>
      <c r="E1205" s="1" t="s">
        <v>26</v>
      </c>
      <c r="F1205" s="1" t="s">
        <v>26</v>
      </c>
      <c r="G1205" s="1" t="s">
        <v>25</v>
      </c>
      <c r="H1205" s="1" t="s">
        <v>18506</v>
      </c>
      <c r="I1205" s="1" t="s">
        <v>18509</v>
      </c>
      <c r="J1205" s="1" t="s">
        <v>18506</v>
      </c>
      <c r="K1205" s="1" t="s">
        <v>25</v>
      </c>
      <c r="M1205" s="1" t="s">
        <v>18506</v>
      </c>
      <c r="N1205" s="1" t="s">
        <v>18509</v>
      </c>
      <c r="O1205" s="1" t="s">
        <v>18507</v>
      </c>
    </row>
    <row r="1206" spans="1:15" x14ac:dyDescent="0.2">
      <c r="A1206" s="1" t="s">
        <v>8268</v>
      </c>
      <c r="B1206" s="1" t="str">
        <f>"SRR3115432"</f>
        <v>SRR3115432</v>
      </c>
      <c r="C1206" t="s">
        <v>6271</v>
      </c>
      <c r="D1206">
        <v>30333126</v>
      </c>
      <c r="E1206" s="1" t="s">
        <v>26</v>
      </c>
      <c r="F1206" s="1" t="s">
        <v>26</v>
      </c>
      <c r="G1206" s="1" t="s">
        <v>25</v>
      </c>
      <c r="H1206" s="1" t="s">
        <v>18502</v>
      </c>
      <c r="I1206" s="1" t="s">
        <v>54</v>
      </c>
      <c r="J1206" s="1" t="s">
        <v>18506</v>
      </c>
      <c r="K1206" s="1" t="s">
        <v>18504</v>
      </c>
      <c r="M1206" s="1" t="s">
        <v>28</v>
      </c>
      <c r="N1206" s="1" t="s">
        <v>21</v>
      </c>
      <c r="O1206" s="1" t="s">
        <v>18507</v>
      </c>
    </row>
    <row r="1207" spans="1:15" x14ac:dyDescent="0.2">
      <c r="A1207" s="1" t="s">
        <v>8269</v>
      </c>
      <c r="B1207" s="1" t="str">
        <f>"SRR3115440"</f>
        <v>SRR3115440</v>
      </c>
      <c r="C1207" t="s">
        <v>6272</v>
      </c>
      <c r="D1207">
        <v>30333126</v>
      </c>
      <c r="E1207" s="1" t="s">
        <v>26</v>
      </c>
      <c r="F1207" s="1" t="s">
        <v>26</v>
      </c>
      <c r="G1207" s="1" t="s">
        <v>25</v>
      </c>
      <c r="H1207" s="1" t="s">
        <v>18506</v>
      </c>
      <c r="I1207" s="1" t="s">
        <v>18509</v>
      </c>
      <c r="J1207" s="1" t="s">
        <v>18505</v>
      </c>
      <c r="K1207" s="1" t="s">
        <v>18504</v>
      </c>
      <c r="M1207" s="1" t="s">
        <v>18502</v>
      </c>
      <c r="N1207" s="1" t="s">
        <v>19</v>
      </c>
      <c r="O1207" s="1" t="s">
        <v>18507</v>
      </c>
    </row>
    <row r="1208" spans="1:15" x14ac:dyDescent="0.2">
      <c r="A1208" s="1" t="s">
        <v>8270</v>
      </c>
      <c r="B1208" s="1" t="str">
        <f>"SRR3116153"</f>
        <v>SRR3116153</v>
      </c>
      <c r="C1208" t="s">
        <v>6273</v>
      </c>
      <c r="D1208">
        <v>30333126</v>
      </c>
      <c r="E1208" s="1" t="s">
        <v>21</v>
      </c>
      <c r="F1208" s="1" t="s">
        <v>21</v>
      </c>
      <c r="G1208" s="1" t="s">
        <v>18509</v>
      </c>
      <c r="H1208" s="1" t="s">
        <v>18502</v>
      </c>
      <c r="I1208" s="1" t="s">
        <v>54</v>
      </c>
      <c r="J1208" s="1" t="s">
        <v>21</v>
      </c>
      <c r="K1208" s="1" t="s">
        <v>25</v>
      </c>
      <c r="N1208" s="1" t="s">
        <v>21</v>
      </c>
      <c r="O1208" s="1" t="s">
        <v>24</v>
      </c>
    </row>
    <row r="1209" spans="1:15" x14ac:dyDescent="0.2">
      <c r="A1209" s="1" t="s">
        <v>8271</v>
      </c>
      <c r="B1209" s="1" t="str">
        <f>"SRR3116157"</f>
        <v>SRR3116157</v>
      </c>
      <c r="C1209" t="s">
        <v>6274</v>
      </c>
      <c r="D1209">
        <v>30333126</v>
      </c>
      <c r="E1209" s="1" t="s">
        <v>21</v>
      </c>
      <c r="F1209" s="1" t="s">
        <v>18509</v>
      </c>
      <c r="G1209" s="1" t="s">
        <v>18502</v>
      </c>
      <c r="H1209" s="1" t="s">
        <v>18506</v>
      </c>
      <c r="I1209" s="1" t="s">
        <v>54</v>
      </c>
      <c r="J1209" s="1" t="s">
        <v>18509</v>
      </c>
      <c r="K1209" s="1" t="s">
        <v>25</v>
      </c>
      <c r="N1209" s="1" t="s">
        <v>21</v>
      </c>
      <c r="O1209" s="1" t="s">
        <v>18502</v>
      </c>
    </row>
    <row r="1210" spans="1:15" x14ac:dyDescent="0.2">
      <c r="A1210" s="1" t="s">
        <v>8272</v>
      </c>
      <c r="B1210" s="1" t="str">
        <f>"SRR3116158"</f>
        <v>SRR3116158</v>
      </c>
      <c r="C1210" t="s">
        <v>6275</v>
      </c>
      <c r="D1210">
        <v>30333126</v>
      </c>
      <c r="E1210" s="1" t="s">
        <v>21</v>
      </c>
      <c r="F1210" s="1" t="s">
        <v>18509</v>
      </c>
      <c r="G1210" s="1" t="s">
        <v>18502</v>
      </c>
      <c r="H1210" s="1" t="s">
        <v>18506</v>
      </c>
      <c r="I1210" s="1" t="s">
        <v>54</v>
      </c>
      <c r="J1210" s="1" t="s">
        <v>18509</v>
      </c>
      <c r="K1210" s="1" t="s">
        <v>25</v>
      </c>
      <c r="N1210" s="1" t="s">
        <v>21</v>
      </c>
      <c r="O1210" s="1" t="s">
        <v>18502</v>
      </c>
    </row>
    <row r="1211" spans="1:15" x14ac:dyDescent="0.2">
      <c r="A1211" s="1" t="s">
        <v>8273</v>
      </c>
      <c r="B1211" s="1" t="str">
        <f>"SRR3116161"</f>
        <v>SRR3116161</v>
      </c>
      <c r="C1211" t="s">
        <v>6276</v>
      </c>
      <c r="D1211">
        <v>30333126</v>
      </c>
      <c r="E1211" s="1" t="s">
        <v>21</v>
      </c>
      <c r="F1211" s="1" t="s">
        <v>18509</v>
      </c>
      <c r="G1211" s="1" t="s">
        <v>18502</v>
      </c>
      <c r="H1211" s="1" t="s">
        <v>18502</v>
      </c>
      <c r="I1211" s="1" t="s">
        <v>54</v>
      </c>
      <c r="J1211" s="1" t="s">
        <v>18510</v>
      </c>
      <c r="K1211" s="1" t="s">
        <v>25</v>
      </c>
      <c r="M1211" s="1" t="s">
        <v>28</v>
      </c>
      <c r="N1211" s="1" t="s">
        <v>21</v>
      </c>
      <c r="O1211" s="1" t="s">
        <v>18502</v>
      </c>
    </row>
    <row r="1212" spans="1:15" x14ac:dyDescent="0.2">
      <c r="A1212" s="1" t="s">
        <v>8274</v>
      </c>
      <c r="B1212" s="1" t="str">
        <f>"SRR3116167"</f>
        <v>SRR3116167</v>
      </c>
      <c r="C1212" t="s">
        <v>6277</v>
      </c>
      <c r="D1212">
        <v>30333126</v>
      </c>
      <c r="E1212" s="1" t="s">
        <v>26</v>
      </c>
      <c r="F1212" s="1" t="s">
        <v>26</v>
      </c>
      <c r="G1212" s="1" t="s">
        <v>25</v>
      </c>
      <c r="H1212" s="1" t="s">
        <v>18502</v>
      </c>
      <c r="I1212" s="1" t="s">
        <v>54</v>
      </c>
      <c r="J1212" s="1" t="s">
        <v>18506</v>
      </c>
      <c r="K1212" s="1" t="s">
        <v>25</v>
      </c>
      <c r="N1212" s="1" t="s">
        <v>21</v>
      </c>
      <c r="O1212" s="1" t="s">
        <v>18504</v>
      </c>
    </row>
    <row r="1213" spans="1:15" x14ac:dyDescent="0.2">
      <c r="A1213" s="1" t="s">
        <v>8275</v>
      </c>
      <c r="B1213" s="1" t="str">
        <f>"SRR3116197"</f>
        <v>SRR3116197</v>
      </c>
      <c r="C1213" t="s">
        <v>6278</v>
      </c>
      <c r="D1213">
        <v>30333126</v>
      </c>
      <c r="E1213" s="1" t="s">
        <v>26</v>
      </c>
      <c r="F1213" s="1" t="s">
        <v>26</v>
      </c>
      <c r="G1213" s="1" t="s">
        <v>25</v>
      </c>
      <c r="H1213" s="1" t="s">
        <v>18506</v>
      </c>
      <c r="I1213" s="1" t="s">
        <v>18508</v>
      </c>
      <c r="J1213" s="1" t="s">
        <v>18505</v>
      </c>
      <c r="K1213" s="1" t="s">
        <v>18504</v>
      </c>
      <c r="N1213" s="1" t="s">
        <v>19</v>
      </c>
      <c r="O1213" s="1" t="s">
        <v>18507</v>
      </c>
    </row>
    <row r="1214" spans="1:15" x14ac:dyDescent="0.2">
      <c r="A1214" s="1" t="s">
        <v>8276</v>
      </c>
      <c r="B1214" s="1" t="str">
        <f>"SRR3116200"</f>
        <v>SRR3116200</v>
      </c>
      <c r="C1214" t="s">
        <v>6279</v>
      </c>
      <c r="D1214">
        <v>30333126</v>
      </c>
      <c r="E1214" s="1" t="s">
        <v>26</v>
      </c>
      <c r="F1214" s="1" t="s">
        <v>26</v>
      </c>
      <c r="G1214" s="1" t="s">
        <v>25</v>
      </c>
      <c r="H1214" s="1" t="s">
        <v>18502</v>
      </c>
      <c r="I1214" s="1" t="s">
        <v>18508</v>
      </c>
      <c r="J1214" s="1" t="s">
        <v>18505</v>
      </c>
      <c r="K1214" s="1" t="s">
        <v>18504</v>
      </c>
      <c r="N1214" s="1" t="s">
        <v>19</v>
      </c>
      <c r="O1214" s="1" t="s">
        <v>18507</v>
      </c>
    </row>
    <row r="1215" spans="1:15" x14ac:dyDescent="0.2">
      <c r="A1215" s="1" t="s">
        <v>8277</v>
      </c>
      <c r="B1215" s="1" t="str">
        <f>"SRR3122760"</f>
        <v>SRR3122760</v>
      </c>
      <c r="C1215" t="s">
        <v>6280</v>
      </c>
      <c r="D1215">
        <v>30333126</v>
      </c>
      <c r="E1215" s="1" t="s">
        <v>21</v>
      </c>
      <c r="F1215" s="1" t="s">
        <v>18502</v>
      </c>
      <c r="G1215" s="1" t="s">
        <v>25</v>
      </c>
      <c r="H1215" s="1" t="s">
        <v>18502</v>
      </c>
      <c r="I1215" s="1" t="s">
        <v>18508</v>
      </c>
      <c r="J1215" s="1" t="s">
        <v>18506</v>
      </c>
      <c r="K1215" s="1" t="s">
        <v>22</v>
      </c>
      <c r="N1215" s="1" t="s">
        <v>21</v>
      </c>
      <c r="O1215" s="1" t="s">
        <v>18507</v>
      </c>
    </row>
    <row r="1216" spans="1:15" x14ac:dyDescent="0.2">
      <c r="A1216" s="1" t="s">
        <v>8278</v>
      </c>
      <c r="B1216" s="1" t="str">
        <f>"SRR3122761"</f>
        <v>SRR3122761</v>
      </c>
      <c r="C1216" t="s">
        <v>6281</v>
      </c>
      <c r="D1216">
        <v>30333126</v>
      </c>
      <c r="E1216" s="1" t="s">
        <v>21</v>
      </c>
      <c r="F1216" s="1" t="s">
        <v>21</v>
      </c>
      <c r="G1216" s="1" t="s">
        <v>18509</v>
      </c>
      <c r="H1216" s="1" t="s">
        <v>18502</v>
      </c>
      <c r="I1216" s="1" t="s">
        <v>54</v>
      </c>
      <c r="J1216" s="1" t="s">
        <v>21</v>
      </c>
      <c r="K1216" s="1" t="s">
        <v>25</v>
      </c>
      <c r="N1216" s="1" t="s">
        <v>21</v>
      </c>
      <c r="O1216" s="1" t="s">
        <v>24</v>
      </c>
    </row>
    <row r="1217" spans="1:15" x14ac:dyDescent="0.2">
      <c r="A1217" s="1" t="s">
        <v>8279</v>
      </c>
      <c r="B1217" s="1" t="str">
        <f>"SRR3122764"</f>
        <v>SRR3122764</v>
      </c>
      <c r="C1217" t="s">
        <v>6282</v>
      </c>
      <c r="D1217">
        <v>30333126</v>
      </c>
      <c r="E1217" s="1" t="s">
        <v>26</v>
      </c>
      <c r="F1217" s="1" t="s">
        <v>18505</v>
      </c>
      <c r="G1217" s="1" t="s">
        <v>25</v>
      </c>
      <c r="H1217" s="1" t="s">
        <v>18502</v>
      </c>
      <c r="I1217" s="1" t="s">
        <v>18509</v>
      </c>
      <c r="J1217" s="1" t="s">
        <v>18505</v>
      </c>
      <c r="K1217" s="1" t="s">
        <v>18504</v>
      </c>
      <c r="N1217" s="1" t="s">
        <v>19</v>
      </c>
      <c r="O1217" s="1" t="s">
        <v>18507</v>
      </c>
    </row>
    <row r="1218" spans="1:15" x14ac:dyDescent="0.2">
      <c r="A1218" s="1" t="s">
        <v>8280</v>
      </c>
      <c r="B1218" s="1" t="str">
        <f>"SRR3122771"</f>
        <v>SRR3122771</v>
      </c>
      <c r="C1218" t="s">
        <v>6283</v>
      </c>
      <c r="D1218">
        <v>30333126</v>
      </c>
      <c r="E1218" s="1" t="s">
        <v>21</v>
      </c>
      <c r="F1218" s="1" t="s">
        <v>21</v>
      </c>
      <c r="G1218" s="1" t="s">
        <v>18509</v>
      </c>
      <c r="H1218" s="1" t="s">
        <v>18502</v>
      </c>
      <c r="I1218" s="1" t="s">
        <v>18511</v>
      </c>
      <c r="J1218" s="1" t="s">
        <v>21</v>
      </c>
      <c r="K1218" s="1" t="s">
        <v>18505</v>
      </c>
      <c r="N1218" s="1" t="s">
        <v>19</v>
      </c>
      <c r="O1218" s="1" t="s">
        <v>24</v>
      </c>
    </row>
    <row r="1219" spans="1:15" x14ac:dyDescent="0.2">
      <c r="A1219" s="1" t="s">
        <v>8281</v>
      </c>
      <c r="B1219" s="1" t="str">
        <f>"SRR3129298"</f>
        <v>SRR3129298</v>
      </c>
      <c r="C1219" t="s">
        <v>6284</v>
      </c>
      <c r="D1219">
        <v>30333126</v>
      </c>
      <c r="E1219" s="1" t="s">
        <v>21</v>
      </c>
      <c r="F1219" s="1" t="s">
        <v>18502</v>
      </c>
      <c r="G1219" s="1" t="s">
        <v>25</v>
      </c>
      <c r="H1219" s="1" t="s">
        <v>18502</v>
      </c>
      <c r="I1219" s="1" t="s">
        <v>54</v>
      </c>
      <c r="J1219" s="1" t="s">
        <v>18506</v>
      </c>
      <c r="K1219" s="1" t="s">
        <v>18504</v>
      </c>
      <c r="M1219" s="1" t="s">
        <v>28</v>
      </c>
      <c r="N1219" s="1" t="s">
        <v>21</v>
      </c>
      <c r="O1219" s="1" t="s">
        <v>18507</v>
      </c>
    </row>
    <row r="1220" spans="1:15" x14ac:dyDescent="0.2">
      <c r="A1220" s="1" t="s">
        <v>8282</v>
      </c>
      <c r="B1220" s="1" t="str">
        <f>"SRR3129704"</f>
        <v>SRR3129704</v>
      </c>
      <c r="C1220" t="s">
        <v>6285</v>
      </c>
      <c r="D1220">
        <v>30333126</v>
      </c>
      <c r="E1220" s="1" t="s">
        <v>18505</v>
      </c>
      <c r="F1220" s="1" t="s">
        <v>26</v>
      </c>
      <c r="G1220" s="1" t="s">
        <v>25</v>
      </c>
      <c r="H1220" s="1" t="s">
        <v>18506</v>
      </c>
      <c r="I1220" s="1" t="s">
        <v>18508</v>
      </c>
      <c r="J1220" s="1" t="s">
        <v>18505</v>
      </c>
      <c r="K1220" s="1" t="s">
        <v>25</v>
      </c>
      <c r="M1220" s="1" t="s">
        <v>18502</v>
      </c>
      <c r="N1220" s="1" t="s">
        <v>21</v>
      </c>
      <c r="O1220" s="1" t="s">
        <v>18507</v>
      </c>
    </row>
    <row r="1221" spans="1:15" x14ac:dyDescent="0.2">
      <c r="A1221" s="1" t="s">
        <v>8283</v>
      </c>
      <c r="B1221" s="1" t="str">
        <f>"SRR3131144"</f>
        <v>SRR3131144</v>
      </c>
      <c r="C1221" t="s">
        <v>6286</v>
      </c>
      <c r="D1221">
        <v>30333126</v>
      </c>
      <c r="E1221" s="1" t="s">
        <v>21</v>
      </c>
      <c r="F1221" s="1" t="s">
        <v>18509</v>
      </c>
      <c r="G1221" s="1" t="s">
        <v>18502</v>
      </c>
      <c r="H1221" s="1" t="s">
        <v>18509</v>
      </c>
      <c r="I1221" s="1" t="s">
        <v>54</v>
      </c>
      <c r="J1221" s="1" t="s">
        <v>18509</v>
      </c>
      <c r="K1221" s="1" t="s">
        <v>18504</v>
      </c>
      <c r="N1221" s="1" t="s">
        <v>19</v>
      </c>
      <c r="O1221" s="1" t="s">
        <v>18502</v>
      </c>
    </row>
    <row r="1222" spans="1:15" x14ac:dyDescent="0.2">
      <c r="A1222" s="1" t="s">
        <v>8284</v>
      </c>
      <c r="B1222" s="1" t="str">
        <f>"SRR3131241"</f>
        <v>SRR3131241</v>
      </c>
      <c r="C1222" t="s">
        <v>6287</v>
      </c>
      <c r="D1222">
        <v>30333126</v>
      </c>
      <c r="E1222" s="1" t="s">
        <v>21</v>
      </c>
      <c r="F1222" s="1" t="s">
        <v>21</v>
      </c>
      <c r="G1222" s="1" t="s">
        <v>18510</v>
      </c>
      <c r="H1222" s="1" t="s">
        <v>18502</v>
      </c>
      <c r="I1222" s="1" t="s">
        <v>18508</v>
      </c>
      <c r="J1222" s="1" t="s">
        <v>18509</v>
      </c>
      <c r="K1222" s="1" t="s">
        <v>18504</v>
      </c>
      <c r="N1222" s="1" t="s">
        <v>19</v>
      </c>
      <c r="O1222" s="1" t="s">
        <v>24</v>
      </c>
    </row>
    <row r="1223" spans="1:15" x14ac:dyDescent="0.2">
      <c r="A1223" s="1" t="s">
        <v>8285</v>
      </c>
      <c r="B1223" s="1" t="str">
        <f>"SRR3136893"</f>
        <v>SRR3136893</v>
      </c>
      <c r="C1223" t="s">
        <v>6288</v>
      </c>
      <c r="D1223">
        <v>30333126</v>
      </c>
      <c r="E1223" s="1" t="s">
        <v>26</v>
      </c>
      <c r="F1223" s="1" t="s">
        <v>26</v>
      </c>
      <c r="G1223" s="1" t="s">
        <v>25</v>
      </c>
      <c r="H1223" s="1" t="s">
        <v>18506</v>
      </c>
      <c r="I1223" s="1" t="s">
        <v>18509</v>
      </c>
      <c r="J1223" s="1" t="s">
        <v>18505</v>
      </c>
      <c r="K1223" s="1" t="s">
        <v>25</v>
      </c>
      <c r="N1223" s="1" t="s">
        <v>19</v>
      </c>
      <c r="O1223" s="1" t="s">
        <v>18507</v>
      </c>
    </row>
    <row r="1224" spans="1:15" x14ac:dyDescent="0.2">
      <c r="A1224" s="1" t="s">
        <v>8286</v>
      </c>
      <c r="B1224" s="1" t="str">
        <f>"SRR3136896"</f>
        <v>SRR3136896</v>
      </c>
      <c r="C1224" t="s">
        <v>6289</v>
      </c>
      <c r="D1224">
        <v>30333126</v>
      </c>
      <c r="E1224" s="1" t="s">
        <v>21</v>
      </c>
      <c r="F1224" s="1" t="s">
        <v>18502</v>
      </c>
      <c r="G1224" s="1" t="s">
        <v>25</v>
      </c>
      <c r="H1224" s="1" t="s">
        <v>18506</v>
      </c>
      <c r="I1224" s="1" t="s">
        <v>18509</v>
      </c>
      <c r="J1224" s="1" t="s">
        <v>18505</v>
      </c>
      <c r="K1224" s="1" t="s">
        <v>25</v>
      </c>
      <c r="N1224" s="1" t="s">
        <v>19</v>
      </c>
      <c r="O1224" s="1" t="s">
        <v>18507</v>
      </c>
    </row>
    <row r="1225" spans="1:15" x14ac:dyDescent="0.2">
      <c r="A1225" s="1" t="s">
        <v>8287</v>
      </c>
      <c r="B1225" s="1" t="str">
        <f>"SRR3136897"</f>
        <v>SRR3136897</v>
      </c>
      <c r="C1225" t="s">
        <v>6290</v>
      </c>
      <c r="D1225">
        <v>30333126</v>
      </c>
      <c r="E1225" s="1" t="s">
        <v>26</v>
      </c>
      <c r="F1225" s="1" t="s">
        <v>26</v>
      </c>
      <c r="G1225" s="1" t="s">
        <v>25</v>
      </c>
      <c r="H1225" s="1" t="s">
        <v>18502</v>
      </c>
      <c r="I1225" s="1" t="s">
        <v>18508</v>
      </c>
      <c r="J1225" s="1" t="s">
        <v>18506</v>
      </c>
      <c r="K1225" s="1" t="s">
        <v>25</v>
      </c>
      <c r="N1225" s="1" t="s">
        <v>19</v>
      </c>
      <c r="O1225" s="1" t="s">
        <v>18507</v>
      </c>
    </row>
    <row r="1226" spans="1:15" x14ac:dyDescent="0.2">
      <c r="A1226" s="1" t="s">
        <v>8288</v>
      </c>
      <c r="B1226" s="1" t="str">
        <f>"SRR3136898"</f>
        <v>SRR3136898</v>
      </c>
      <c r="C1226" t="s">
        <v>6291</v>
      </c>
      <c r="D1226">
        <v>30333126</v>
      </c>
      <c r="E1226" s="1" t="s">
        <v>26</v>
      </c>
      <c r="F1226" s="1" t="s">
        <v>26</v>
      </c>
      <c r="G1226" s="1" t="s">
        <v>25</v>
      </c>
      <c r="H1226" s="1" t="s">
        <v>18502</v>
      </c>
      <c r="I1226" s="1" t="s">
        <v>54</v>
      </c>
      <c r="J1226" s="1" t="s">
        <v>18507</v>
      </c>
      <c r="K1226" s="1" t="s">
        <v>18510</v>
      </c>
      <c r="M1226" s="1" t="s">
        <v>18508</v>
      </c>
      <c r="N1226" s="1" t="s">
        <v>19</v>
      </c>
      <c r="O1226" s="1" t="s">
        <v>18507</v>
      </c>
    </row>
    <row r="1227" spans="1:15" x14ac:dyDescent="0.2">
      <c r="A1227" s="1" t="s">
        <v>8289</v>
      </c>
      <c r="B1227" s="1" t="str">
        <f>"SRR3143811"</f>
        <v>SRR3143811</v>
      </c>
      <c r="C1227" t="s">
        <v>6292</v>
      </c>
      <c r="D1227">
        <v>30333126</v>
      </c>
      <c r="E1227" s="1" t="s">
        <v>26</v>
      </c>
      <c r="F1227" s="1" t="s">
        <v>26</v>
      </c>
      <c r="G1227" s="1" t="s">
        <v>18504</v>
      </c>
      <c r="H1227" s="1" t="s">
        <v>18506</v>
      </c>
      <c r="I1227" s="1" t="s">
        <v>18509</v>
      </c>
      <c r="J1227" s="1" t="s">
        <v>18505</v>
      </c>
      <c r="K1227" s="1" t="s">
        <v>25</v>
      </c>
      <c r="N1227" s="1" t="s">
        <v>19</v>
      </c>
      <c r="O1227" s="1" t="s">
        <v>18507</v>
      </c>
    </row>
    <row r="1228" spans="1:15" x14ac:dyDescent="0.2">
      <c r="A1228" s="1" t="s">
        <v>8290</v>
      </c>
      <c r="B1228" s="1" t="str">
        <f>"SRR3146576"</f>
        <v>SRR3146576</v>
      </c>
      <c r="C1228" t="s">
        <v>6293</v>
      </c>
      <c r="D1228">
        <v>30333126</v>
      </c>
      <c r="E1228" s="1" t="s">
        <v>21</v>
      </c>
      <c r="F1228" s="1" t="s">
        <v>21</v>
      </c>
      <c r="G1228" s="1" t="s">
        <v>18510</v>
      </c>
      <c r="H1228" s="1" t="s">
        <v>18502</v>
      </c>
      <c r="I1228" s="1" t="s">
        <v>54</v>
      </c>
      <c r="J1228" s="1" t="s">
        <v>21</v>
      </c>
      <c r="K1228" s="1" t="s">
        <v>25</v>
      </c>
      <c r="N1228" s="1" t="s">
        <v>21</v>
      </c>
      <c r="O1228" s="1" t="s">
        <v>24</v>
      </c>
    </row>
    <row r="1229" spans="1:15" x14ac:dyDescent="0.2">
      <c r="A1229" s="1" t="s">
        <v>8291</v>
      </c>
      <c r="B1229" s="1" t="str">
        <f>"SRR3146577"</f>
        <v>SRR3146577</v>
      </c>
      <c r="C1229" t="s">
        <v>6294</v>
      </c>
      <c r="D1229">
        <v>30333126</v>
      </c>
      <c r="E1229" s="1" t="s">
        <v>21</v>
      </c>
      <c r="F1229" s="1" t="s">
        <v>21</v>
      </c>
      <c r="G1229" s="1" t="s">
        <v>18510</v>
      </c>
      <c r="H1229" s="1" t="s">
        <v>18502</v>
      </c>
      <c r="I1229" s="1" t="s">
        <v>54</v>
      </c>
      <c r="J1229" s="1" t="s">
        <v>21</v>
      </c>
      <c r="K1229" s="1" t="s">
        <v>25</v>
      </c>
      <c r="N1229" s="1" t="s">
        <v>21</v>
      </c>
      <c r="O1229" s="1" t="s">
        <v>24</v>
      </c>
    </row>
    <row r="1230" spans="1:15" x14ac:dyDescent="0.2">
      <c r="A1230" s="1" t="s">
        <v>8292</v>
      </c>
      <c r="B1230" s="1" t="str">
        <f>"SRR3146578"</f>
        <v>SRR3146578</v>
      </c>
      <c r="C1230" t="s">
        <v>6295</v>
      </c>
      <c r="D1230">
        <v>30333126</v>
      </c>
      <c r="E1230" s="1" t="s">
        <v>21</v>
      </c>
      <c r="F1230" s="1" t="s">
        <v>21</v>
      </c>
      <c r="G1230" s="1" t="s">
        <v>18510</v>
      </c>
      <c r="H1230" s="1" t="s">
        <v>18502</v>
      </c>
      <c r="I1230" s="1" t="s">
        <v>54</v>
      </c>
      <c r="J1230" s="1" t="s">
        <v>18509</v>
      </c>
      <c r="K1230" s="1" t="s">
        <v>25</v>
      </c>
      <c r="N1230" s="1" t="s">
        <v>21</v>
      </c>
      <c r="O1230" s="1" t="s">
        <v>24</v>
      </c>
    </row>
    <row r="1231" spans="1:15" x14ac:dyDescent="0.2">
      <c r="A1231" s="1" t="s">
        <v>8293</v>
      </c>
      <c r="B1231" s="1" t="str">
        <f>"SRR3146664"</f>
        <v>SRR3146664</v>
      </c>
      <c r="C1231" t="s">
        <v>6296</v>
      </c>
      <c r="D1231">
        <v>30333126</v>
      </c>
      <c r="E1231" s="1" t="s">
        <v>21</v>
      </c>
      <c r="F1231" s="1" t="s">
        <v>21</v>
      </c>
      <c r="G1231" s="1" t="s">
        <v>18510</v>
      </c>
      <c r="H1231" s="1" t="s">
        <v>21</v>
      </c>
      <c r="I1231" s="1" t="s">
        <v>54</v>
      </c>
      <c r="J1231" s="1" t="s">
        <v>18509</v>
      </c>
      <c r="K1231" s="1" t="s">
        <v>22</v>
      </c>
      <c r="M1231" s="1" t="s">
        <v>28</v>
      </c>
      <c r="N1231" s="1" t="s">
        <v>21</v>
      </c>
      <c r="O1231" s="1" t="s">
        <v>24</v>
      </c>
    </row>
    <row r="1232" spans="1:15" x14ac:dyDescent="0.2">
      <c r="A1232" s="1" t="s">
        <v>8294</v>
      </c>
      <c r="B1232" s="1" t="str">
        <f>"SRR3146669"</f>
        <v>SRR3146669</v>
      </c>
      <c r="C1232" t="s">
        <v>6297</v>
      </c>
      <c r="D1232">
        <v>30333126</v>
      </c>
      <c r="E1232" s="1" t="s">
        <v>21</v>
      </c>
      <c r="F1232" s="1" t="s">
        <v>21</v>
      </c>
      <c r="G1232" s="1" t="s">
        <v>18510</v>
      </c>
      <c r="H1232" s="1" t="s">
        <v>18502</v>
      </c>
      <c r="I1232" s="1" t="s">
        <v>54</v>
      </c>
      <c r="J1232" s="1" t="s">
        <v>18509</v>
      </c>
      <c r="K1232" s="1" t="s">
        <v>18510</v>
      </c>
      <c r="M1232" s="1" t="s">
        <v>18508</v>
      </c>
      <c r="N1232" s="1" t="s">
        <v>21</v>
      </c>
      <c r="O1232" s="1" t="s">
        <v>24</v>
      </c>
    </row>
    <row r="1233" spans="1:15" x14ac:dyDescent="0.2">
      <c r="A1233" s="1" t="s">
        <v>8295</v>
      </c>
      <c r="B1233" s="1" t="str">
        <f>"SRR3147925"</f>
        <v>SRR3147925</v>
      </c>
      <c r="C1233" t="s">
        <v>6298</v>
      </c>
      <c r="D1233">
        <v>30333126</v>
      </c>
      <c r="E1233" s="1" t="s">
        <v>21</v>
      </c>
      <c r="F1233" s="1" t="s">
        <v>18510</v>
      </c>
      <c r="G1233" s="1" t="s">
        <v>25</v>
      </c>
      <c r="H1233" s="1" t="s">
        <v>18510</v>
      </c>
      <c r="I1233" s="1" t="s">
        <v>54</v>
      </c>
      <c r="J1233" s="1" t="s">
        <v>18506</v>
      </c>
      <c r="K1233" s="1" t="s">
        <v>22</v>
      </c>
      <c r="M1233" s="1" t="s">
        <v>28</v>
      </c>
      <c r="N1233" s="1" t="s">
        <v>19</v>
      </c>
      <c r="O1233" s="1" t="s">
        <v>18507</v>
      </c>
    </row>
    <row r="1234" spans="1:15" x14ac:dyDescent="0.2">
      <c r="A1234" s="1" t="s">
        <v>8296</v>
      </c>
      <c r="B1234" s="1" t="str">
        <f>"SRR3147933"</f>
        <v>SRR3147933</v>
      </c>
      <c r="C1234" t="s">
        <v>6299</v>
      </c>
      <c r="D1234">
        <v>30333126</v>
      </c>
      <c r="E1234" s="1" t="s">
        <v>21</v>
      </c>
      <c r="F1234" s="1" t="s">
        <v>21</v>
      </c>
      <c r="G1234" s="1" t="s">
        <v>18502</v>
      </c>
      <c r="H1234" s="1" t="s">
        <v>18502</v>
      </c>
      <c r="I1234" s="1" t="s">
        <v>54</v>
      </c>
      <c r="J1234" s="1" t="s">
        <v>18510</v>
      </c>
      <c r="K1234" s="1" t="s">
        <v>18504</v>
      </c>
      <c r="N1234" s="1" t="s">
        <v>21</v>
      </c>
      <c r="O1234" s="1" t="s">
        <v>18502</v>
      </c>
    </row>
    <row r="1235" spans="1:15" x14ac:dyDescent="0.2">
      <c r="A1235" s="1" t="s">
        <v>8297</v>
      </c>
      <c r="B1235" s="1" t="str">
        <f>"SRR3148240"</f>
        <v>SRR3148240</v>
      </c>
      <c r="C1235" t="s">
        <v>6300</v>
      </c>
      <c r="D1235">
        <v>30333126</v>
      </c>
      <c r="E1235" s="1" t="s">
        <v>21</v>
      </c>
      <c r="F1235" s="1" t="s">
        <v>21</v>
      </c>
      <c r="G1235" s="1" t="s">
        <v>18510</v>
      </c>
      <c r="H1235" s="1" t="s">
        <v>21</v>
      </c>
      <c r="I1235" s="1" t="s">
        <v>54</v>
      </c>
      <c r="J1235" s="1" t="s">
        <v>21</v>
      </c>
      <c r="K1235" s="1" t="s">
        <v>18504</v>
      </c>
      <c r="M1235" s="1" t="s">
        <v>28</v>
      </c>
      <c r="N1235" s="1" t="s">
        <v>21</v>
      </c>
      <c r="O1235" s="1" t="s">
        <v>24</v>
      </c>
    </row>
    <row r="1236" spans="1:15" x14ac:dyDescent="0.2">
      <c r="A1236" s="1" t="s">
        <v>8298</v>
      </c>
      <c r="B1236" s="1" t="str">
        <f>"SRR3148244"</f>
        <v>SRR3148244</v>
      </c>
      <c r="C1236" t="s">
        <v>6301</v>
      </c>
      <c r="D1236">
        <v>30333126</v>
      </c>
      <c r="E1236" s="1" t="s">
        <v>26</v>
      </c>
      <c r="F1236" s="1" t="s">
        <v>26</v>
      </c>
      <c r="G1236" s="1" t="s">
        <v>25</v>
      </c>
      <c r="H1236" s="1" t="s">
        <v>18502</v>
      </c>
      <c r="I1236" s="1" t="s">
        <v>18509</v>
      </c>
      <c r="J1236" s="1" t="s">
        <v>18506</v>
      </c>
      <c r="K1236" s="1" t="s">
        <v>18504</v>
      </c>
      <c r="M1236" s="1" t="s">
        <v>18508</v>
      </c>
      <c r="N1236" s="1" t="s">
        <v>19</v>
      </c>
      <c r="O1236" s="1" t="s">
        <v>18507</v>
      </c>
    </row>
    <row r="1237" spans="1:15" x14ac:dyDescent="0.2">
      <c r="A1237" s="1" t="s">
        <v>8299</v>
      </c>
      <c r="B1237" s="1" t="str">
        <f>"SRR3148245"</f>
        <v>SRR3148245</v>
      </c>
      <c r="C1237" t="s">
        <v>6302</v>
      </c>
      <c r="D1237">
        <v>30333126</v>
      </c>
      <c r="E1237" s="1" t="s">
        <v>26</v>
      </c>
      <c r="F1237" s="1" t="s">
        <v>26</v>
      </c>
      <c r="G1237" s="1" t="s">
        <v>25</v>
      </c>
      <c r="H1237" s="1" t="s">
        <v>18502</v>
      </c>
      <c r="I1237" s="1" t="s">
        <v>18509</v>
      </c>
      <c r="J1237" s="1" t="s">
        <v>18506</v>
      </c>
      <c r="K1237" s="1" t="s">
        <v>25</v>
      </c>
      <c r="M1237" s="1" t="s">
        <v>18502</v>
      </c>
      <c r="N1237" s="1" t="s">
        <v>18509</v>
      </c>
      <c r="O1237" s="1" t="s">
        <v>18507</v>
      </c>
    </row>
    <row r="1238" spans="1:15" x14ac:dyDescent="0.2">
      <c r="A1238" s="1" t="s">
        <v>8300</v>
      </c>
      <c r="B1238" s="1" t="str">
        <f>"SRR3148312"</f>
        <v>SRR3148312</v>
      </c>
      <c r="C1238" t="s">
        <v>6303</v>
      </c>
      <c r="D1238">
        <v>30333126</v>
      </c>
      <c r="E1238" s="1" t="s">
        <v>21</v>
      </c>
      <c r="F1238" s="1" t="s">
        <v>18502</v>
      </c>
      <c r="G1238" s="1" t="s">
        <v>25</v>
      </c>
      <c r="H1238" s="1" t="s">
        <v>18502</v>
      </c>
      <c r="I1238" s="1" t="s">
        <v>54</v>
      </c>
      <c r="J1238" s="1" t="s">
        <v>18506</v>
      </c>
      <c r="K1238" s="1" t="s">
        <v>18504</v>
      </c>
      <c r="M1238" s="1" t="s">
        <v>28</v>
      </c>
      <c r="N1238" s="1" t="s">
        <v>21</v>
      </c>
      <c r="O1238" s="1" t="s">
        <v>18504</v>
      </c>
    </row>
    <row r="1239" spans="1:15" x14ac:dyDescent="0.2">
      <c r="A1239" s="1" t="s">
        <v>8301</v>
      </c>
      <c r="B1239" s="1" t="str">
        <f>"SRR3148341"</f>
        <v>SRR3148341</v>
      </c>
      <c r="C1239" t="s">
        <v>6304</v>
      </c>
      <c r="D1239">
        <v>30333126</v>
      </c>
      <c r="E1239" s="1" t="s">
        <v>21</v>
      </c>
      <c r="F1239" s="1" t="s">
        <v>18502</v>
      </c>
      <c r="G1239" s="1" t="s">
        <v>25</v>
      </c>
      <c r="H1239" s="1" t="s">
        <v>18502</v>
      </c>
      <c r="I1239" s="1" t="s">
        <v>54</v>
      </c>
      <c r="J1239" s="1" t="s">
        <v>18505</v>
      </c>
      <c r="K1239" s="1" t="s">
        <v>18504</v>
      </c>
      <c r="M1239" s="1" t="s">
        <v>28</v>
      </c>
      <c r="N1239" s="1" t="s">
        <v>21</v>
      </c>
      <c r="O1239" s="1" t="s">
        <v>18507</v>
      </c>
    </row>
    <row r="1240" spans="1:15" x14ac:dyDescent="0.2">
      <c r="A1240" s="1" t="s">
        <v>8302</v>
      </c>
      <c r="B1240" s="1" t="str">
        <f>"SRR3151788"</f>
        <v>SRR3151788</v>
      </c>
      <c r="C1240" t="s">
        <v>6305</v>
      </c>
      <c r="D1240">
        <v>30333126</v>
      </c>
      <c r="E1240" s="1" t="s">
        <v>26</v>
      </c>
      <c r="F1240" s="1" t="s">
        <v>18505</v>
      </c>
      <c r="G1240" s="1" t="s">
        <v>25</v>
      </c>
      <c r="H1240" s="1" t="s">
        <v>18502</v>
      </c>
      <c r="I1240" s="1" t="s">
        <v>54</v>
      </c>
      <c r="J1240" s="1" t="s">
        <v>18506</v>
      </c>
      <c r="K1240" s="1" t="s">
        <v>18504</v>
      </c>
      <c r="M1240" s="1" t="s">
        <v>28</v>
      </c>
      <c r="N1240" s="1" t="s">
        <v>21</v>
      </c>
      <c r="O1240" s="1" t="s">
        <v>18507</v>
      </c>
    </row>
    <row r="1241" spans="1:15" x14ac:dyDescent="0.2">
      <c r="A1241" s="1" t="s">
        <v>8303</v>
      </c>
      <c r="B1241" s="1" t="str">
        <f>"SRR3151790"</f>
        <v>SRR3151790</v>
      </c>
      <c r="C1241" t="s">
        <v>6306</v>
      </c>
      <c r="D1241">
        <v>30333126</v>
      </c>
      <c r="E1241" s="1" t="s">
        <v>18505</v>
      </c>
      <c r="F1241" s="1" t="s">
        <v>26</v>
      </c>
      <c r="G1241" s="1" t="s">
        <v>25</v>
      </c>
      <c r="H1241" s="1" t="s">
        <v>18502</v>
      </c>
      <c r="I1241" s="1" t="s">
        <v>54</v>
      </c>
      <c r="J1241" s="1" t="s">
        <v>18505</v>
      </c>
      <c r="K1241" s="1" t="s">
        <v>25</v>
      </c>
      <c r="M1241" s="1" t="s">
        <v>18508</v>
      </c>
      <c r="N1241" s="1" t="s">
        <v>21</v>
      </c>
      <c r="O1241" s="1" t="s">
        <v>18505</v>
      </c>
    </row>
    <row r="1242" spans="1:15" x14ac:dyDescent="0.2">
      <c r="A1242" s="1" t="s">
        <v>8304</v>
      </c>
      <c r="B1242" s="1" t="str">
        <f>"SRR3151791"</f>
        <v>SRR3151791</v>
      </c>
      <c r="C1242" t="s">
        <v>6307</v>
      </c>
      <c r="D1242">
        <v>30333126</v>
      </c>
      <c r="E1242" s="1" t="s">
        <v>26</v>
      </c>
      <c r="F1242" s="1" t="s">
        <v>26</v>
      </c>
      <c r="G1242" s="1" t="s">
        <v>25</v>
      </c>
      <c r="H1242" s="1" t="s">
        <v>18502</v>
      </c>
      <c r="I1242" s="1" t="s">
        <v>18508</v>
      </c>
      <c r="J1242" s="1" t="s">
        <v>18506</v>
      </c>
      <c r="K1242" s="1" t="s">
        <v>25</v>
      </c>
      <c r="N1242" s="1" t="s">
        <v>19</v>
      </c>
      <c r="O1242" s="1" t="s">
        <v>18507</v>
      </c>
    </row>
    <row r="1243" spans="1:15" x14ac:dyDescent="0.2">
      <c r="A1243" s="1" t="s">
        <v>8305</v>
      </c>
      <c r="B1243" s="1" t="str">
        <f>"SRR3151794"</f>
        <v>SRR3151794</v>
      </c>
      <c r="C1243" t="s">
        <v>6308</v>
      </c>
      <c r="D1243">
        <v>30333126</v>
      </c>
      <c r="E1243" s="1" t="s">
        <v>21</v>
      </c>
      <c r="F1243" s="1" t="s">
        <v>18502</v>
      </c>
      <c r="G1243" s="1" t="s">
        <v>25</v>
      </c>
      <c r="H1243" s="1" t="s">
        <v>18502</v>
      </c>
      <c r="I1243" s="1" t="s">
        <v>18508</v>
      </c>
      <c r="J1243" s="1" t="s">
        <v>18506</v>
      </c>
      <c r="K1243" s="1" t="s">
        <v>25</v>
      </c>
      <c r="N1243" s="1" t="s">
        <v>21</v>
      </c>
      <c r="O1243" s="1" t="s">
        <v>18507</v>
      </c>
    </row>
    <row r="1244" spans="1:15" x14ac:dyDescent="0.2">
      <c r="A1244" s="1" t="s">
        <v>8306</v>
      </c>
      <c r="B1244" s="1" t="str">
        <f>"SRR3151797"</f>
        <v>SRR3151797</v>
      </c>
      <c r="C1244" t="s">
        <v>6309</v>
      </c>
      <c r="D1244">
        <v>30333126</v>
      </c>
      <c r="E1244" s="1" t="s">
        <v>21</v>
      </c>
      <c r="F1244" s="1" t="s">
        <v>18510</v>
      </c>
      <c r="G1244" s="1" t="s">
        <v>25</v>
      </c>
      <c r="H1244" s="1" t="s">
        <v>21</v>
      </c>
      <c r="I1244" s="1" t="s">
        <v>54</v>
      </c>
      <c r="J1244" s="1" t="s">
        <v>18505</v>
      </c>
      <c r="K1244" s="1" t="s">
        <v>18504</v>
      </c>
      <c r="M1244" s="1" t="s">
        <v>18508</v>
      </c>
      <c r="N1244" s="1" t="s">
        <v>18509</v>
      </c>
      <c r="O1244" s="1" t="s">
        <v>18507</v>
      </c>
    </row>
    <row r="1245" spans="1:15" x14ac:dyDescent="0.2">
      <c r="A1245" s="1" t="s">
        <v>8307</v>
      </c>
      <c r="B1245" s="1" t="str">
        <f>"SRR3151799"</f>
        <v>SRR3151799</v>
      </c>
      <c r="C1245" t="s">
        <v>6310</v>
      </c>
      <c r="D1245">
        <v>30333126</v>
      </c>
      <c r="E1245" s="1" t="s">
        <v>21</v>
      </c>
      <c r="F1245" s="1" t="s">
        <v>18502</v>
      </c>
      <c r="G1245" s="1" t="s">
        <v>25</v>
      </c>
      <c r="H1245" s="1" t="s">
        <v>18502</v>
      </c>
      <c r="I1245" s="1" t="s">
        <v>18508</v>
      </c>
      <c r="J1245" s="1" t="s">
        <v>18506</v>
      </c>
      <c r="K1245" s="1" t="s">
        <v>25</v>
      </c>
      <c r="N1245" s="1" t="s">
        <v>21</v>
      </c>
      <c r="O1245" s="1" t="s">
        <v>18507</v>
      </c>
    </row>
    <row r="1246" spans="1:15" x14ac:dyDescent="0.2">
      <c r="A1246" s="1" t="s">
        <v>8308</v>
      </c>
      <c r="B1246" s="1" t="str">
        <f>"SRR3151800"</f>
        <v>SRR3151800</v>
      </c>
      <c r="C1246" t="s">
        <v>6311</v>
      </c>
      <c r="D1246">
        <v>30333126</v>
      </c>
      <c r="E1246" s="1" t="s">
        <v>26</v>
      </c>
      <c r="F1246" s="1" t="s">
        <v>26</v>
      </c>
      <c r="G1246" s="1" t="s">
        <v>25</v>
      </c>
      <c r="H1246" s="1" t="s">
        <v>18502</v>
      </c>
      <c r="I1246" s="1" t="s">
        <v>18508</v>
      </c>
      <c r="J1246" s="1" t="s">
        <v>18506</v>
      </c>
      <c r="K1246" s="1" t="s">
        <v>25</v>
      </c>
      <c r="N1246" s="1" t="s">
        <v>19</v>
      </c>
      <c r="O1246" s="1" t="s">
        <v>18507</v>
      </c>
    </row>
    <row r="1247" spans="1:15" x14ac:dyDescent="0.2">
      <c r="A1247" s="1" t="s">
        <v>8309</v>
      </c>
      <c r="B1247" s="1" t="str">
        <f>"SRR3156381"</f>
        <v>SRR3156381</v>
      </c>
      <c r="C1247" t="s">
        <v>6312</v>
      </c>
      <c r="D1247">
        <v>30333126</v>
      </c>
      <c r="E1247" s="1" t="s">
        <v>26</v>
      </c>
      <c r="F1247" s="1" t="s">
        <v>26</v>
      </c>
      <c r="G1247" s="1" t="s">
        <v>25</v>
      </c>
      <c r="H1247" s="1" t="s">
        <v>18506</v>
      </c>
      <c r="I1247" s="1" t="s">
        <v>54</v>
      </c>
      <c r="J1247" s="1" t="s">
        <v>18506</v>
      </c>
      <c r="K1247" s="1" t="s">
        <v>25</v>
      </c>
      <c r="M1247" s="1" t="s">
        <v>28</v>
      </c>
      <c r="N1247" s="1" t="s">
        <v>21</v>
      </c>
      <c r="O1247" s="1" t="s">
        <v>18507</v>
      </c>
    </row>
    <row r="1248" spans="1:15" x14ac:dyDescent="0.2">
      <c r="A1248" s="1" t="s">
        <v>8310</v>
      </c>
      <c r="B1248" s="1" t="str">
        <f>"SRR3156382"</f>
        <v>SRR3156382</v>
      </c>
      <c r="C1248" t="s">
        <v>6313</v>
      </c>
      <c r="D1248">
        <v>30333126</v>
      </c>
      <c r="E1248" s="1" t="s">
        <v>18510</v>
      </c>
      <c r="F1248" s="1" t="s">
        <v>18505</v>
      </c>
      <c r="G1248" s="1" t="s">
        <v>25</v>
      </c>
      <c r="H1248" s="1" t="s">
        <v>21</v>
      </c>
      <c r="I1248" s="1" t="s">
        <v>54</v>
      </c>
      <c r="J1248" s="1" t="s">
        <v>18505</v>
      </c>
      <c r="K1248" s="1" t="s">
        <v>18502</v>
      </c>
      <c r="M1248" s="1" t="s">
        <v>28</v>
      </c>
      <c r="N1248" s="1" t="s">
        <v>21</v>
      </c>
      <c r="O1248" s="1" t="s">
        <v>18507</v>
      </c>
    </row>
    <row r="1249" spans="1:15" x14ac:dyDescent="0.2">
      <c r="A1249" s="1" t="s">
        <v>8311</v>
      </c>
      <c r="B1249" s="1" t="str">
        <f>"SRR3156383"</f>
        <v>SRR3156383</v>
      </c>
      <c r="C1249" t="s">
        <v>6314</v>
      </c>
      <c r="D1249">
        <v>30333126</v>
      </c>
      <c r="E1249" s="1" t="s">
        <v>21</v>
      </c>
      <c r="F1249" s="1" t="s">
        <v>18502</v>
      </c>
      <c r="G1249" s="1" t="s">
        <v>25</v>
      </c>
      <c r="H1249" s="1" t="s">
        <v>18502</v>
      </c>
      <c r="I1249" s="1" t="s">
        <v>18508</v>
      </c>
      <c r="J1249" s="1" t="s">
        <v>18505</v>
      </c>
      <c r="K1249" s="1" t="s">
        <v>22</v>
      </c>
      <c r="M1249" s="1" t="s">
        <v>18508</v>
      </c>
      <c r="N1249" s="1" t="s">
        <v>21</v>
      </c>
      <c r="O1249" s="1" t="s">
        <v>18507</v>
      </c>
    </row>
    <row r="1250" spans="1:15" x14ac:dyDescent="0.2">
      <c r="A1250" s="1" t="s">
        <v>8312</v>
      </c>
      <c r="B1250" s="1" t="str">
        <f>"SRR3156384"</f>
        <v>SRR3156384</v>
      </c>
      <c r="C1250" t="s">
        <v>6315</v>
      </c>
      <c r="D1250">
        <v>30333126</v>
      </c>
      <c r="E1250" s="1" t="s">
        <v>21</v>
      </c>
      <c r="F1250" s="1" t="s">
        <v>21</v>
      </c>
      <c r="G1250" s="1" t="s">
        <v>18510</v>
      </c>
      <c r="H1250" s="1" t="s">
        <v>21</v>
      </c>
      <c r="I1250" s="1" t="s">
        <v>54</v>
      </c>
      <c r="J1250" s="1" t="s">
        <v>21</v>
      </c>
      <c r="K1250" s="1" t="s">
        <v>18507</v>
      </c>
      <c r="M1250" s="1" t="s">
        <v>28</v>
      </c>
      <c r="N1250" s="1" t="s">
        <v>21</v>
      </c>
      <c r="O1250" s="1" t="s">
        <v>18502</v>
      </c>
    </row>
    <row r="1251" spans="1:15" x14ac:dyDescent="0.2">
      <c r="A1251" s="1" t="s">
        <v>8313</v>
      </c>
      <c r="B1251" s="1" t="str">
        <f>"SRR3156388"</f>
        <v>SRR3156388</v>
      </c>
      <c r="C1251" t="s">
        <v>6316</v>
      </c>
      <c r="D1251">
        <v>30333126</v>
      </c>
      <c r="E1251" s="1" t="s">
        <v>26</v>
      </c>
      <c r="F1251" s="1" t="s">
        <v>26</v>
      </c>
      <c r="G1251" s="1" t="s">
        <v>25</v>
      </c>
      <c r="H1251" s="1" t="s">
        <v>18502</v>
      </c>
      <c r="I1251" s="1" t="s">
        <v>18509</v>
      </c>
      <c r="J1251" s="1" t="s">
        <v>18506</v>
      </c>
      <c r="K1251" s="1" t="s">
        <v>18504</v>
      </c>
      <c r="M1251" s="1" t="s">
        <v>18510</v>
      </c>
      <c r="N1251" s="1" t="s">
        <v>21</v>
      </c>
      <c r="O1251" s="1" t="s">
        <v>18507</v>
      </c>
    </row>
    <row r="1252" spans="1:15" x14ac:dyDescent="0.2">
      <c r="A1252" s="1" t="s">
        <v>8314</v>
      </c>
      <c r="B1252" s="1" t="str">
        <f>"SRR3156389"</f>
        <v>SRR3156389</v>
      </c>
      <c r="C1252" t="s">
        <v>6317</v>
      </c>
      <c r="D1252">
        <v>30333126</v>
      </c>
      <c r="E1252" s="1" t="s">
        <v>21</v>
      </c>
      <c r="F1252" s="1" t="s">
        <v>18506</v>
      </c>
      <c r="G1252" s="1" t="s">
        <v>25</v>
      </c>
      <c r="H1252" s="1" t="s">
        <v>18506</v>
      </c>
      <c r="I1252" s="1" t="s">
        <v>54</v>
      </c>
      <c r="J1252" s="1" t="s">
        <v>18505</v>
      </c>
      <c r="K1252" s="1" t="s">
        <v>25</v>
      </c>
      <c r="M1252" s="1" t="s">
        <v>28</v>
      </c>
      <c r="N1252" s="1" t="s">
        <v>21</v>
      </c>
      <c r="O1252" s="1" t="s">
        <v>18507</v>
      </c>
    </row>
    <row r="1253" spans="1:15" x14ac:dyDescent="0.2">
      <c r="A1253" s="1" t="s">
        <v>8315</v>
      </c>
      <c r="B1253" s="1" t="str">
        <f>"SRR3156390"</f>
        <v>SRR3156390</v>
      </c>
      <c r="C1253" t="s">
        <v>6318</v>
      </c>
      <c r="D1253">
        <v>30333126</v>
      </c>
      <c r="E1253" s="1" t="s">
        <v>26</v>
      </c>
      <c r="F1253" s="1" t="s">
        <v>26</v>
      </c>
      <c r="G1253" s="1" t="s">
        <v>25</v>
      </c>
      <c r="H1253" s="1" t="s">
        <v>18506</v>
      </c>
      <c r="I1253" s="1" t="s">
        <v>18509</v>
      </c>
      <c r="J1253" s="1" t="s">
        <v>18505</v>
      </c>
      <c r="K1253" s="1" t="s">
        <v>18505</v>
      </c>
      <c r="M1253" s="1" t="s">
        <v>18509</v>
      </c>
      <c r="N1253" s="1" t="s">
        <v>19</v>
      </c>
      <c r="O1253" s="1" t="s">
        <v>18504</v>
      </c>
    </row>
    <row r="1254" spans="1:15" x14ac:dyDescent="0.2">
      <c r="A1254" s="1" t="s">
        <v>8316</v>
      </c>
      <c r="B1254" s="1" t="str">
        <f>"SRR3156391"</f>
        <v>SRR3156391</v>
      </c>
      <c r="C1254" t="s">
        <v>6319</v>
      </c>
      <c r="D1254">
        <v>30333126</v>
      </c>
      <c r="E1254" s="1" t="s">
        <v>21</v>
      </c>
      <c r="F1254" s="1" t="s">
        <v>21</v>
      </c>
      <c r="G1254" s="1" t="s">
        <v>18510</v>
      </c>
      <c r="H1254" s="1" t="s">
        <v>21</v>
      </c>
      <c r="I1254" s="1" t="s">
        <v>54</v>
      </c>
      <c r="J1254" s="1" t="s">
        <v>21</v>
      </c>
      <c r="K1254" s="1" t="s">
        <v>18504</v>
      </c>
      <c r="M1254" s="1" t="s">
        <v>28</v>
      </c>
      <c r="N1254" s="1" t="s">
        <v>21</v>
      </c>
      <c r="O1254" s="1" t="s">
        <v>24</v>
      </c>
    </row>
    <row r="1255" spans="1:15" x14ac:dyDescent="0.2">
      <c r="A1255" s="1" t="s">
        <v>8317</v>
      </c>
      <c r="B1255" s="1" t="str">
        <f>"SRR3173522"</f>
        <v>SRR3173522</v>
      </c>
      <c r="C1255" t="s">
        <v>6320</v>
      </c>
      <c r="D1255">
        <v>30333126</v>
      </c>
      <c r="E1255" s="1" t="s">
        <v>26</v>
      </c>
      <c r="F1255" s="1" t="s">
        <v>18505</v>
      </c>
      <c r="G1255" s="1" t="s">
        <v>25</v>
      </c>
      <c r="H1255" s="1" t="s">
        <v>18502</v>
      </c>
      <c r="I1255" s="1" t="s">
        <v>18508</v>
      </c>
      <c r="J1255" s="1" t="s">
        <v>18505</v>
      </c>
      <c r="K1255" s="1" t="s">
        <v>18507</v>
      </c>
      <c r="N1255" s="1" t="s">
        <v>19</v>
      </c>
      <c r="O1255" s="1" t="s">
        <v>18504</v>
      </c>
    </row>
    <row r="1256" spans="1:15" x14ac:dyDescent="0.2">
      <c r="A1256" s="1" t="s">
        <v>8318</v>
      </c>
      <c r="B1256" s="1" t="str">
        <f>"SRR3173523"</f>
        <v>SRR3173523</v>
      </c>
      <c r="C1256" t="s">
        <v>6321</v>
      </c>
      <c r="D1256">
        <v>30333126</v>
      </c>
      <c r="E1256" s="1" t="s">
        <v>26</v>
      </c>
      <c r="F1256" s="1" t="s">
        <v>26</v>
      </c>
      <c r="G1256" s="1" t="s">
        <v>25</v>
      </c>
      <c r="H1256" s="1" t="s">
        <v>18502</v>
      </c>
      <c r="I1256" s="1" t="s">
        <v>18508</v>
      </c>
      <c r="J1256" s="1" t="s">
        <v>18506</v>
      </c>
      <c r="K1256" s="1" t="s">
        <v>18504</v>
      </c>
      <c r="N1256" s="1" t="s">
        <v>19</v>
      </c>
      <c r="O1256" s="1" t="s">
        <v>18507</v>
      </c>
    </row>
    <row r="1257" spans="1:15" x14ac:dyDescent="0.2">
      <c r="A1257" s="1" t="s">
        <v>8319</v>
      </c>
      <c r="B1257" s="1" t="str">
        <f>"SRR3173524"</f>
        <v>SRR3173524</v>
      </c>
      <c r="C1257" t="s">
        <v>6322</v>
      </c>
      <c r="D1257">
        <v>30333126</v>
      </c>
      <c r="E1257" s="1" t="s">
        <v>18505</v>
      </c>
      <c r="F1257" s="1" t="s">
        <v>18505</v>
      </c>
      <c r="G1257" s="1" t="s">
        <v>25</v>
      </c>
      <c r="H1257" s="1" t="s">
        <v>18502</v>
      </c>
      <c r="I1257" s="1" t="s">
        <v>54</v>
      </c>
      <c r="J1257" s="1" t="s">
        <v>18502</v>
      </c>
      <c r="K1257" s="1" t="s">
        <v>18510</v>
      </c>
      <c r="N1257" s="1" t="s">
        <v>19</v>
      </c>
      <c r="O1257" s="1" t="s">
        <v>18505</v>
      </c>
    </row>
    <row r="1258" spans="1:15" x14ac:dyDescent="0.2">
      <c r="A1258" s="1" t="s">
        <v>8320</v>
      </c>
      <c r="B1258" s="1" t="str">
        <f>"SRR3173525"</f>
        <v>SRR3173525</v>
      </c>
      <c r="C1258" t="s">
        <v>6323</v>
      </c>
      <c r="D1258">
        <v>30333126</v>
      </c>
      <c r="E1258" s="1" t="s">
        <v>21</v>
      </c>
      <c r="F1258" s="1" t="s">
        <v>21</v>
      </c>
      <c r="G1258" s="1" t="s">
        <v>18502</v>
      </c>
      <c r="H1258" s="1" t="s">
        <v>18502</v>
      </c>
      <c r="I1258" s="1" t="s">
        <v>54</v>
      </c>
      <c r="J1258" s="1" t="s">
        <v>18510</v>
      </c>
      <c r="K1258" s="1" t="s">
        <v>18504</v>
      </c>
      <c r="N1258" s="1" t="s">
        <v>21</v>
      </c>
      <c r="O1258" s="1" t="s">
        <v>18502</v>
      </c>
    </row>
    <row r="1259" spans="1:15" x14ac:dyDescent="0.2">
      <c r="A1259" s="1" t="s">
        <v>8321</v>
      </c>
      <c r="B1259" s="1" t="str">
        <f>"SRR3173550"</f>
        <v>SRR3173550</v>
      </c>
      <c r="C1259" t="s">
        <v>6324</v>
      </c>
      <c r="D1259">
        <v>30333126</v>
      </c>
      <c r="E1259" s="1" t="s">
        <v>21</v>
      </c>
      <c r="F1259" s="1" t="s">
        <v>21</v>
      </c>
      <c r="G1259" s="1" t="s">
        <v>18502</v>
      </c>
      <c r="H1259" s="1" t="s">
        <v>18502</v>
      </c>
      <c r="I1259" s="1" t="s">
        <v>54</v>
      </c>
      <c r="J1259" s="1" t="s">
        <v>18509</v>
      </c>
      <c r="K1259" s="1" t="s">
        <v>25</v>
      </c>
      <c r="M1259" s="1" t="s">
        <v>18508</v>
      </c>
      <c r="N1259" s="1" t="s">
        <v>21</v>
      </c>
      <c r="O1259" s="1" t="s">
        <v>24</v>
      </c>
    </row>
    <row r="1260" spans="1:15" x14ac:dyDescent="0.2">
      <c r="A1260" s="1" t="s">
        <v>8322</v>
      </c>
      <c r="B1260" s="1" t="str">
        <f>"SRR3173555"</f>
        <v>SRR3173555</v>
      </c>
      <c r="C1260" t="s">
        <v>6325</v>
      </c>
      <c r="D1260">
        <v>30333126</v>
      </c>
      <c r="E1260" s="1" t="s">
        <v>26</v>
      </c>
      <c r="F1260" s="1" t="s">
        <v>26</v>
      </c>
      <c r="G1260" s="1" t="s">
        <v>25</v>
      </c>
      <c r="H1260" s="1" t="s">
        <v>18502</v>
      </c>
      <c r="I1260" s="1" t="s">
        <v>18508</v>
      </c>
      <c r="J1260" s="1" t="s">
        <v>18506</v>
      </c>
      <c r="K1260" s="1" t="s">
        <v>18504</v>
      </c>
      <c r="N1260" s="1" t="s">
        <v>19</v>
      </c>
      <c r="O1260" s="1" t="s">
        <v>18507</v>
      </c>
    </row>
    <row r="1261" spans="1:15" x14ac:dyDescent="0.2">
      <c r="A1261" s="1" t="s">
        <v>8323</v>
      </c>
      <c r="B1261" s="1" t="str">
        <f>"SRR3173557"</f>
        <v>SRR3173557</v>
      </c>
      <c r="C1261" t="s">
        <v>6326</v>
      </c>
      <c r="D1261">
        <v>30333126</v>
      </c>
      <c r="E1261" s="1" t="s">
        <v>26</v>
      </c>
      <c r="F1261" s="1" t="s">
        <v>26</v>
      </c>
      <c r="G1261" s="1" t="s">
        <v>25</v>
      </c>
      <c r="H1261" s="1" t="s">
        <v>18502</v>
      </c>
      <c r="I1261" s="1" t="s">
        <v>18509</v>
      </c>
      <c r="J1261" s="1" t="s">
        <v>18506</v>
      </c>
      <c r="K1261" s="1" t="s">
        <v>18504</v>
      </c>
      <c r="N1261" s="1" t="s">
        <v>19</v>
      </c>
      <c r="O1261" s="1" t="s">
        <v>18507</v>
      </c>
    </row>
    <row r="1262" spans="1:15" x14ac:dyDescent="0.2">
      <c r="A1262" s="1" t="s">
        <v>8324</v>
      </c>
      <c r="B1262" s="1" t="str">
        <f>"SRR3173561"</f>
        <v>SRR3173561</v>
      </c>
      <c r="C1262" t="s">
        <v>6327</v>
      </c>
      <c r="D1262">
        <v>30333126</v>
      </c>
      <c r="E1262" s="1" t="s">
        <v>21</v>
      </c>
      <c r="F1262" s="1" t="s">
        <v>21</v>
      </c>
      <c r="G1262" s="1" t="s">
        <v>18510</v>
      </c>
      <c r="H1262" s="1" t="s">
        <v>18502</v>
      </c>
      <c r="I1262" s="1" t="s">
        <v>54</v>
      </c>
      <c r="J1262" s="1" t="s">
        <v>18509</v>
      </c>
      <c r="K1262" s="1" t="s">
        <v>18504</v>
      </c>
      <c r="N1262" s="1" t="s">
        <v>21</v>
      </c>
      <c r="O1262" s="1" t="s">
        <v>24</v>
      </c>
    </row>
    <row r="1263" spans="1:15" x14ac:dyDescent="0.2">
      <c r="A1263" s="1" t="s">
        <v>8325</v>
      </c>
      <c r="B1263" s="1" t="str">
        <f>"SRR3173564"</f>
        <v>SRR3173564</v>
      </c>
      <c r="C1263" t="s">
        <v>6328</v>
      </c>
      <c r="D1263">
        <v>30333126</v>
      </c>
      <c r="E1263" s="1" t="s">
        <v>21</v>
      </c>
      <c r="F1263" s="1" t="s">
        <v>21</v>
      </c>
      <c r="G1263" s="1" t="s">
        <v>18509</v>
      </c>
      <c r="H1263" s="1" t="s">
        <v>18502</v>
      </c>
      <c r="I1263" s="1" t="s">
        <v>54</v>
      </c>
      <c r="J1263" s="1" t="s">
        <v>21</v>
      </c>
      <c r="K1263" s="1" t="s">
        <v>18504</v>
      </c>
      <c r="N1263" s="1" t="s">
        <v>21</v>
      </c>
      <c r="O1263" s="1" t="s">
        <v>24</v>
      </c>
    </row>
    <row r="1264" spans="1:15" x14ac:dyDescent="0.2">
      <c r="A1264" s="1" t="s">
        <v>8326</v>
      </c>
      <c r="B1264" s="1" t="str">
        <f>"SRR3173683"</f>
        <v>SRR3173683</v>
      </c>
      <c r="C1264" t="s">
        <v>6329</v>
      </c>
      <c r="D1264">
        <v>30333126</v>
      </c>
      <c r="E1264" s="1" t="s">
        <v>21</v>
      </c>
      <c r="F1264" s="1" t="s">
        <v>21</v>
      </c>
      <c r="G1264" s="1" t="s">
        <v>18510</v>
      </c>
      <c r="H1264" s="1" t="s">
        <v>18502</v>
      </c>
      <c r="I1264" s="1" t="s">
        <v>54</v>
      </c>
      <c r="J1264" s="1" t="s">
        <v>18509</v>
      </c>
      <c r="K1264" s="1" t="s">
        <v>25</v>
      </c>
      <c r="N1264" s="1" t="s">
        <v>21</v>
      </c>
      <c r="O1264" s="1" t="s">
        <v>24</v>
      </c>
    </row>
    <row r="1265" spans="1:15" x14ac:dyDescent="0.2">
      <c r="A1265" s="1" t="s">
        <v>8327</v>
      </c>
      <c r="B1265" s="1" t="str">
        <f>"SRR3173685"</f>
        <v>SRR3173685</v>
      </c>
      <c r="C1265" t="s">
        <v>6330</v>
      </c>
      <c r="D1265">
        <v>30333126</v>
      </c>
      <c r="E1265" s="1" t="s">
        <v>26</v>
      </c>
      <c r="F1265" s="1" t="s">
        <v>26</v>
      </c>
      <c r="G1265" s="1" t="s">
        <v>25</v>
      </c>
      <c r="H1265" s="1" t="s">
        <v>18502</v>
      </c>
      <c r="I1265" s="1" t="s">
        <v>32</v>
      </c>
      <c r="J1265" s="1" t="s">
        <v>18506</v>
      </c>
      <c r="K1265" s="1" t="s">
        <v>18504</v>
      </c>
      <c r="N1265" s="1" t="s">
        <v>18510</v>
      </c>
      <c r="O1265" s="1" t="s">
        <v>18504</v>
      </c>
    </row>
    <row r="1266" spans="1:15" x14ac:dyDescent="0.2">
      <c r="A1266" s="1" t="s">
        <v>8328</v>
      </c>
      <c r="B1266" s="1" t="str">
        <f>"SRR3173688"</f>
        <v>SRR3173688</v>
      </c>
      <c r="C1266" t="s">
        <v>6331</v>
      </c>
      <c r="D1266">
        <v>30333126</v>
      </c>
      <c r="E1266" s="1" t="s">
        <v>26</v>
      </c>
      <c r="F1266" s="1" t="s">
        <v>26</v>
      </c>
      <c r="G1266" s="1" t="s">
        <v>25</v>
      </c>
      <c r="H1266" s="1" t="s">
        <v>18506</v>
      </c>
      <c r="I1266" s="1" t="s">
        <v>54</v>
      </c>
      <c r="J1266" s="1" t="s">
        <v>18506</v>
      </c>
      <c r="K1266" s="1" t="s">
        <v>25</v>
      </c>
      <c r="N1266" s="1" t="s">
        <v>21</v>
      </c>
      <c r="O1266" s="1" t="s">
        <v>18507</v>
      </c>
    </row>
    <row r="1267" spans="1:15" x14ac:dyDescent="0.2">
      <c r="A1267" s="1" t="s">
        <v>8329</v>
      </c>
      <c r="B1267" s="1" t="str">
        <f>"SRR3173704"</f>
        <v>SRR3173704</v>
      </c>
      <c r="C1267" t="s">
        <v>6332</v>
      </c>
      <c r="D1267">
        <v>30333126</v>
      </c>
      <c r="E1267" s="1" t="s">
        <v>26</v>
      </c>
      <c r="F1267" s="1" t="s">
        <v>26</v>
      </c>
      <c r="G1267" s="1" t="s">
        <v>25</v>
      </c>
      <c r="H1267" s="1" t="s">
        <v>18502</v>
      </c>
      <c r="I1267" s="1" t="s">
        <v>18508</v>
      </c>
      <c r="J1267" s="1" t="s">
        <v>18506</v>
      </c>
      <c r="K1267" s="1" t="s">
        <v>25</v>
      </c>
      <c r="N1267" s="1" t="s">
        <v>19</v>
      </c>
      <c r="O1267" s="1" t="s">
        <v>18507</v>
      </c>
    </row>
    <row r="1268" spans="1:15" x14ac:dyDescent="0.2">
      <c r="A1268" s="1" t="s">
        <v>8330</v>
      </c>
      <c r="B1268" s="1" t="str">
        <f>"SRR3173705"</f>
        <v>SRR3173705</v>
      </c>
      <c r="C1268" t="s">
        <v>6333</v>
      </c>
      <c r="D1268">
        <v>30333126</v>
      </c>
      <c r="E1268" s="1" t="s">
        <v>26</v>
      </c>
      <c r="F1268" s="1" t="s">
        <v>26</v>
      </c>
      <c r="G1268" s="1" t="s">
        <v>25</v>
      </c>
      <c r="H1268" s="1" t="s">
        <v>18502</v>
      </c>
      <c r="I1268" s="1" t="s">
        <v>18508</v>
      </c>
      <c r="J1268" s="1" t="s">
        <v>18506</v>
      </c>
      <c r="K1268" s="1" t="s">
        <v>18504</v>
      </c>
      <c r="N1268" s="1" t="s">
        <v>19</v>
      </c>
      <c r="O1268" s="1" t="s">
        <v>18507</v>
      </c>
    </row>
    <row r="1269" spans="1:15" x14ac:dyDescent="0.2">
      <c r="A1269" s="1" t="s">
        <v>8331</v>
      </c>
      <c r="B1269" s="1" t="str">
        <f>"SRR3180032"</f>
        <v>SRR3180032</v>
      </c>
      <c r="C1269" t="s">
        <v>6334</v>
      </c>
      <c r="D1269">
        <v>30333126</v>
      </c>
      <c r="E1269" s="1" t="s">
        <v>26</v>
      </c>
      <c r="F1269" s="1" t="s">
        <v>26</v>
      </c>
      <c r="G1269" s="1" t="s">
        <v>25</v>
      </c>
      <c r="H1269" s="1" t="s">
        <v>18502</v>
      </c>
      <c r="I1269" s="1" t="s">
        <v>54</v>
      </c>
      <c r="J1269" s="1" t="s">
        <v>18506</v>
      </c>
      <c r="K1269" s="1" t="s">
        <v>18504</v>
      </c>
      <c r="M1269" s="1" t="s">
        <v>18509</v>
      </c>
      <c r="N1269" s="1" t="s">
        <v>21</v>
      </c>
      <c r="O1269" s="1" t="s">
        <v>18507</v>
      </c>
    </row>
    <row r="1270" spans="1:15" x14ac:dyDescent="0.2">
      <c r="A1270" s="1" t="s">
        <v>8332</v>
      </c>
      <c r="B1270" s="1" t="str">
        <f>"SRR3180034"</f>
        <v>SRR3180034</v>
      </c>
      <c r="C1270" t="s">
        <v>6335</v>
      </c>
      <c r="D1270">
        <v>30333126</v>
      </c>
      <c r="E1270" s="1" t="s">
        <v>26</v>
      </c>
      <c r="F1270" s="1" t="s">
        <v>26</v>
      </c>
      <c r="G1270" s="1" t="s">
        <v>25</v>
      </c>
      <c r="H1270" s="1" t="s">
        <v>18502</v>
      </c>
      <c r="I1270" s="1" t="s">
        <v>32</v>
      </c>
      <c r="J1270" s="1" t="s">
        <v>18502</v>
      </c>
      <c r="K1270" s="1" t="s">
        <v>18504</v>
      </c>
      <c r="M1270" s="1" t="s">
        <v>18510</v>
      </c>
      <c r="N1270" s="1" t="s">
        <v>18509</v>
      </c>
      <c r="O1270" s="1" t="s">
        <v>18504</v>
      </c>
    </row>
    <row r="1271" spans="1:15" x14ac:dyDescent="0.2">
      <c r="A1271" s="1" t="s">
        <v>8333</v>
      </c>
      <c r="B1271" s="1" t="str">
        <f>"SRR3180036"</f>
        <v>SRR3180036</v>
      </c>
      <c r="C1271" t="s">
        <v>6336</v>
      </c>
      <c r="D1271">
        <v>30333126</v>
      </c>
      <c r="E1271" s="1" t="s">
        <v>21</v>
      </c>
      <c r="F1271" s="1" t="s">
        <v>21</v>
      </c>
      <c r="G1271" s="1" t="s">
        <v>18502</v>
      </c>
      <c r="H1271" s="1" t="s">
        <v>18506</v>
      </c>
      <c r="I1271" s="1" t="s">
        <v>54</v>
      </c>
      <c r="J1271" s="1" t="s">
        <v>18509</v>
      </c>
      <c r="K1271" s="1" t="s">
        <v>25</v>
      </c>
      <c r="M1271" s="1" t="s">
        <v>18506</v>
      </c>
      <c r="N1271" s="1" t="s">
        <v>21</v>
      </c>
      <c r="O1271" s="1" t="s">
        <v>18502</v>
      </c>
    </row>
    <row r="1272" spans="1:15" x14ac:dyDescent="0.2">
      <c r="A1272" s="1" t="s">
        <v>8334</v>
      </c>
      <c r="B1272" s="1" t="str">
        <f>"SRR3180044"</f>
        <v>SRR3180044</v>
      </c>
      <c r="C1272" t="s">
        <v>6337</v>
      </c>
      <c r="D1272">
        <v>30333126</v>
      </c>
      <c r="E1272" s="1" t="s">
        <v>26</v>
      </c>
      <c r="F1272" s="1" t="s">
        <v>26</v>
      </c>
      <c r="G1272" s="1" t="s">
        <v>25</v>
      </c>
      <c r="H1272" s="1" t="s">
        <v>18502</v>
      </c>
      <c r="I1272" s="1" t="s">
        <v>18509</v>
      </c>
      <c r="J1272" s="1" t="s">
        <v>18506</v>
      </c>
      <c r="K1272" s="1" t="s">
        <v>18504</v>
      </c>
      <c r="M1272" s="1" t="s">
        <v>18502</v>
      </c>
      <c r="N1272" s="1" t="s">
        <v>21</v>
      </c>
      <c r="O1272" s="1" t="s">
        <v>18507</v>
      </c>
    </row>
    <row r="1273" spans="1:15" x14ac:dyDescent="0.2">
      <c r="A1273" s="1" t="s">
        <v>8335</v>
      </c>
      <c r="B1273" s="1" t="str">
        <f>"SRR3180047"</f>
        <v>SRR3180047</v>
      </c>
      <c r="C1273" t="s">
        <v>6338</v>
      </c>
      <c r="D1273">
        <v>30333126</v>
      </c>
      <c r="E1273" s="1" t="s">
        <v>26</v>
      </c>
      <c r="F1273" s="1" t="s">
        <v>26</v>
      </c>
      <c r="G1273" s="1" t="s">
        <v>25</v>
      </c>
      <c r="H1273" s="1" t="s">
        <v>18502</v>
      </c>
      <c r="I1273" s="1" t="s">
        <v>54</v>
      </c>
      <c r="J1273" s="1" t="s">
        <v>18502</v>
      </c>
      <c r="K1273" s="1" t="s">
        <v>18504</v>
      </c>
      <c r="M1273" s="1" t="s">
        <v>18502</v>
      </c>
      <c r="N1273" s="1" t="s">
        <v>21</v>
      </c>
      <c r="O1273" s="1" t="s">
        <v>18507</v>
      </c>
    </row>
    <row r="1274" spans="1:15" x14ac:dyDescent="0.2">
      <c r="A1274" s="1" t="s">
        <v>8336</v>
      </c>
      <c r="B1274" s="1" t="str">
        <f>"SRR3180051"</f>
        <v>SRR3180051</v>
      </c>
      <c r="C1274" t="s">
        <v>6339</v>
      </c>
      <c r="D1274">
        <v>30333126</v>
      </c>
      <c r="E1274" s="1" t="s">
        <v>26</v>
      </c>
      <c r="F1274" s="1" t="s">
        <v>26</v>
      </c>
      <c r="G1274" s="1" t="s">
        <v>25</v>
      </c>
      <c r="H1274" s="1" t="s">
        <v>18506</v>
      </c>
      <c r="I1274" s="1" t="s">
        <v>18509</v>
      </c>
      <c r="J1274" s="1" t="s">
        <v>18505</v>
      </c>
      <c r="K1274" s="1" t="s">
        <v>18504</v>
      </c>
      <c r="M1274" s="1" t="s">
        <v>28</v>
      </c>
      <c r="N1274" s="1" t="s">
        <v>19</v>
      </c>
      <c r="O1274" s="1" t="s">
        <v>18504</v>
      </c>
    </row>
    <row r="1275" spans="1:15" x14ac:dyDescent="0.2">
      <c r="A1275" s="1" t="s">
        <v>8337</v>
      </c>
      <c r="B1275" s="1" t="str">
        <f>"SRR3180052"</f>
        <v>SRR3180052</v>
      </c>
      <c r="C1275" t="s">
        <v>6340</v>
      </c>
      <c r="D1275">
        <v>30333126</v>
      </c>
      <c r="E1275" s="1" t="s">
        <v>21</v>
      </c>
      <c r="F1275" s="1" t="s">
        <v>18502</v>
      </c>
      <c r="G1275" s="1" t="s">
        <v>25</v>
      </c>
      <c r="H1275" s="1" t="s">
        <v>18506</v>
      </c>
      <c r="I1275" s="1" t="s">
        <v>18509</v>
      </c>
      <c r="J1275" s="1" t="s">
        <v>18502</v>
      </c>
      <c r="K1275" s="1" t="s">
        <v>18504</v>
      </c>
      <c r="M1275" s="1" t="s">
        <v>18502</v>
      </c>
      <c r="N1275" s="1" t="s">
        <v>21</v>
      </c>
      <c r="O1275" s="1" t="s">
        <v>18507</v>
      </c>
    </row>
    <row r="1276" spans="1:15" x14ac:dyDescent="0.2">
      <c r="A1276" s="1" t="s">
        <v>8338</v>
      </c>
      <c r="B1276" s="1" t="str">
        <f>"SRR3182546"</f>
        <v>SRR3182546</v>
      </c>
      <c r="C1276" t="s">
        <v>6341</v>
      </c>
      <c r="D1276">
        <v>30333126</v>
      </c>
      <c r="E1276" s="1" t="s">
        <v>21</v>
      </c>
      <c r="F1276" s="1" t="s">
        <v>21</v>
      </c>
      <c r="G1276" s="1" t="s">
        <v>18509</v>
      </c>
      <c r="H1276" s="1" t="s">
        <v>18502</v>
      </c>
      <c r="I1276" s="1" t="s">
        <v>54</v>
      </c>
      <c r="J1276" s="1" t="s">
        <v>21</v>
      </c>
      <c r="K1276" s="1" t="s">
        <v>25</v>
      </c>
      <c r="M1276" s="1" t="s">
        <v>28</v>
      </c>
      <c r="N1276" s="1" t="s">
        <v>21</v>
      </c>
      <c r="O1276" s="1" t="s">
        <v>24</v>
      </c>
    </row>
    <row r="1277" spans="1:15" x14ac:dyDescent="0.2">
      <c r="A1277" s="1" t="s">
        <v>8339</v>
      </c>
      <c r="B1277" s="1" t="str">
        <f>"SRR3182549"</f>
        <v>SRR3182549</v>
      </c>
      <c r="C1277" t="s">
        <v>6342</v>
      </c>
      <c r="D1277">
        <v>30333126</v>
      </c>
      <c r="E1277" s="1" t="s">
        <v>21</v>
      </c>
      <c r="F1277" s="1" t="s">
        <v>18502</v>
      </c>
      <c r="G1277" s="1" t="s">
        <v>25</v>
      </c>
      <c r="H1277" s="1" t="s">
        <v>18502</v>
      </c>
      <c r="I1277" s="1" t="s">
        <v>54</v>
      </c>
      <c r="J1277" s="1" t="s">
        <v>18505</v>
      </c>
      <c r="K1277" s="1" t="s">
        <v>25</v>
      </c>
      <c r="N1277" s="1" t="s">
        <v>21</v>
      </c>
      <c r="O1277" s="1" t="s">
        <v>18507</v>
      </c>
    </row>
    <row r="1278" spans="1:15" x14ac:dyDescent="0.2">
      <c r="A1278" s="1" t="s">
        <v>8340</v>
      </c>
      <c r="B1278" s="1" t="str">
        <f>"SRR3182550"</f>
        <v>SRR3182550</v>
      </c>
      <c r="C1278" t="s">
        <v>6343</v>
      </c>
      <c r="D1278">
        <v>30333126</v>
      </c>
      <c r="E1278" s="1" t="s">
        <v>21</v>
      </c>
      <c r="F1278" s="1" t="s">
        <v>21</v>
      </c>
      <c r="G1278" s="1" t="s">
        <v>18510</v>
      </c>
      <c r="H1278" s="1" t="s">
        <v>18506</v>
      </c>
      <c r="I1278" s="1" t="s">
        <v>54</v>
      </c>
      <c r="J1278" s="1" t="s">
        <v>21</v>
      </c>
      <c r="K1278" s="1" t="s">
        <v>25</v>
      </c>
      <c r="M1278" s="1" t="s">
        <v>18508</v>
      </c>
      <c r="N1278" s="1" t="s">
        <v>21</v>
      </c>
      <c r="O1278" s="1" t="s">
        <v>24</v>
      </c>
    </row>
    <row r="1279" spans="1:15" x14ac:dyDescent="0.2">
      <c r="A1279" s="1" t="s">
        <v>8341</v>
      </c>
      <c r="B1279" s="1" t="str">
        <f>"SRR3182552"</f>
        <v>SRR3182552</v>
      </c>
      <c r="C1279" t="s">
        <v>6344</v>
      </c>
      <c r="D1279">
        <v>30333126</v>
      </c>
      <c r="E1279" s="1" t="s">
        <v>21</v>
      </c>
      <c r="F1279" s="1" t="s">
        <v>21</v>
      </c>
      <c r="G1279" s="1" t="s">
        <v>18510</v>
      </c>
      <c r="H1279" s="1" t="s">
        <v>18502</v>
      </c>
      <c r="I1279" s="1" t="s">
        <v>54</v>
      </c>
      <c r="J1279" s="1" t="s">
        <v>18509</v>
      </c>
      <c r="K1279" s="1" t="s">
        <v>18504</v>
      </c>
      <c r="N1279" s="1" t="s">
        <v>21</v>
      </c>
      <c r="O1279" s="1" t="s">
        <v>24</v>
      </c>
    </row>
    <row r="1280" spans="1:15" x14ac:dyDescent="0.2">
      <c r="A1280" s="1" t="s">
        <v>8342</v>
      </c>
      <c r="B1280" s="1" t="str">
        <f>"SRR3182553"</f>
        <v>SRR3182553</v>
      </c>
      <c r="C1280" t="s">
        <v>6345</v>
      </c>
      <c r="D1280">
        <v>30333126</v>
      </c>
      <c r="E1280" s="1" t="s">
        <v>21</v>
      </c>
      <c r="F1280" s="1" t="s">
        <v>21</v>
      </c>
      <c r="G1280" s="1" t="s">
        <v>18510</v>
      </c>
      <c r="H1280" s="1" t="s">
        <v>18502</v>
      </c>
      <c r="I1280" s="1" t="s">
        <v>54</v>
      </c>
      <c r="J1280" s="1" t="s">
        <v>21</v>
      </c>
      <c r="K1280" s="1" t="s">
        <v>25</v>
      </c>
      <c r="N1280" s="1" t="s">
        <v>21</v>
      </c>
      <c r="O1280" s="1" t="s">
        <v>24</v>
      </c>
    </row>
    <row r="1281" spans="1:15" x14ac:dyDescent="0.2">
      <c r="A1281" s="1" t="s">
        <v>8343</v>
      </c>
      <c r="B1281" s="1" t="str">
        <f>"SRR3182554"</f>
        <v>SRR3182554</v>
      </c>
      <c r="C1281" t="s">
        <v>6346</v>
      </c>
      <c r="D1281">
        <v>30333126</v>
      </c>
      <c r="E1281" s="1" t="s">
        <v>21</v>
      </c>
      <c r="F1281" s="1" t="s">
        <v>18509</v>
      </c>
      <c r="G1281" s="1" t="s">
        <v>18510</v>
      </c>
      <c r="H1281" s="1" t="s">
        <v>18502</v>
      </c>
      <c r="I1281" s="1" t="s">
        <v>54</v>
      </c>
      <c r="J1281" s="1" t="s">
        <v>18509</v>
      </c>
      <c r="K1281" s="1" t="s">
        <v>25</v>
      </c>
      <c r="M1281" s="1" t="s">
        <v>18508</v>
      </c>
      <c r="N1281" s="1" t="s">
        <v>21</v>
      </c>
      <c r="O1281" s="1" t="s">
        <v>18506</v>
      </c>
    </row>
    <row r="1282" spans="1:15" x14ac:dyDescent="0.2">
      <c r="A1282" s="1" t="s">
        <v>8344</v>
      </c>
      <c r="B1282" s="1" t="str">
        <f>"SRR3184114"</f>
        <v>SRR3184114</v>
      </c>
      <c r="C1282" t="s">
        <v>6347</v>
      </c>
      <c r="D1282">
        <v>30333126</v>
      </c>
      <c r="E1282" s="1" t="s">
        <v>21</v>
      </c>
      <c r="F1282" s="1" t="s">
        <v>18502</v>
      </c>
      <c r="G1282" s="1" t="s">
        <v>25</v>
      </c>
      <c r="H1282" s="1" t="s">
        <v>18502</v>
      </c>
      <c r="I1282" s="1" t="s">
        <v>54</v>
      </c>
      <c r="J1282" s="1" t="s">
        <v>18505</v>
      </c>
      <c r="K1282" s="1" t="s">
        <v>22</v>
      </c>
      <c r="M1282" s="1" t="s">
        <v>28</v>
      </c>
      <c r="N1282" s="1" t="s">
        <v>21</v>
      </c>
      <c r="O1282" s="1" t="s">
        <v>18507</v>
      </c>
    </row>
    <row r="1283" spans="1:15" x14ac:dyDescent="0.2">
      <c r="A1283" s="1" t="s">
        <v>8345</v>
      </c>
      <c r="B1283" s="1" t="str">
        <f>"SRR3184159"</f>
        <v>SRR3184159</v>
      </c>
      <c r="C1283" t="s">
        <v>6348</v>
      </c>
      <c r="D1283">
        <v>30333126</v>
      </c>
      <c r="E1283" s="1" t="s">
        <v>26</v>
      </c>
      <c r="F1283" s="1" t="s">
        <v>26</v>
      </c>
      <c r="G1283" s="1" t="s">
        <v>25</v>
      </c>
      <c r="H1283" s="1" t="s">
        <v>18506</v>
      </c>
      <c r="I1283" s="1" t="s">
        <v>54</v>
      </c>
      <c r="J1283" s="1" t="s">
        <v>18505</v>
      </c>
      <c r="K1283" s="1" t="s">
        <v>18502</v>
      </c>
      <c r="M1283" s="1" t="s">
        <v>18508</v>
      </c>
      <c r="N1283" s="1" t="s">
        <v>21</v>
      </c>
      <c r="O1283" s="1" t="s">
        <v>18504</v>
      </c>
    </row>
    <row r="1284" spans="1:15" x14ac:dyDescent="0.2">
      <c r="A1284" s="1" t="s">
        <v>8346</v>
      </c>
      <c r="B1284" s="1" t="str">
        <f>"SRR3184162"</f>
        <v>SRR3184162</v>
      </c>
      <c r="C1284" t="s">
        <v>6349</v>
      </c>
      <c r="D1284">
        <v>30333126</v>
      </c>
      <c r="E1284" s="1" t="s">
        <v>26</v>
      </c>
      <c r="F1284" s="1" t="s">
        <v>26</v>
      </c>
      <c r="G1284" s="1" t="s">
        <v>25</v>
      </c>
      <c r="H1284" s="1" t="s">
        <v>18506</v>
      </c>
      <c r="I1284" s="1" t="s">
        <v>18508</v>
      </c>
      <c r="J1284" s="1" t="s">
        <v>18505</v>
      </c>
      <c r="K1284" s="1" t="s">
        <v>18507</v>
      </c>
      <c r="N1284" s="1" t="s">
        <v>19</v>
      </c>
      <c r="O1284" s="1" t="s">
        <v>18507</v>
      </c>
    </row>
    <row r="1285" spans="1:15" x14ac:dyDescent="0.2">
      <c r="A1285" s="1" t="s">
        <v>8347</v>
      </c>
      <c r="B1285" s="1" t="str">
        <f>"SRR3184168"</f>
        <v>SRR3184168</v>
      </c>
      <c r="C1285" t="s">
        <v>6350</v>
      </c>
      <c r="D1285">
        <v>30333126</v>
      </c>
      <c r="E1285" s="1" t="s">
        <v>26</v>
      </c>
      <c r="F1285" s="1" t="s">
        <v>26</v>
      </c>
      <c r="G1285" s="1" t="s">
        <v>25</v>
      </c>
      <c r="H1285" s="1" t="s">
        <v>18502</v>
      </c>
      <c r="I1285" s="1" t="s">
        <v>54</v>
      </c>
      <c r="J1285" s="1" t="s">
        <v>18505</v>
      </c>
      <c r="K1285" s="1" t="s">
        <v>25</v>
      </c>
      <c r="N1285" s="1" t="s">
        <v>21</v>
      </c>
      <c r="O1285" s="1" t="s">
        <v>18504</v>
      </c>
    </row>
    <row r="1286" spans="1:15" x14ac:dyDescent="0.2">
      <c r="A1286" s="1" t="s">
        <v>8348</v>
      </c>
      <c r="B1286" s="1" t="str">
        <f>"SRR3184169"</f>
        <v>SRR3184169</v>
      </c>
      <c r="C1286" t="s">
        <v>6351</v>
      </c>
      <c r="D1286">
        <v>30333126</v>
      </c>
      <c r="E1286" s="1" t="s">
        <v>21</v>
      </c>
      <c r="F1286" s="1" t="s">
        <v>21</v>
      </c>
      <c r="G1286" s="1" t="s">
        <v>18510</v>
      </c>
      <c r="H1286" s="1" t="s">
        <v>18502</v>
      </c>
      <c r="I1286" s="1" t="s">
        <v>54</v>
      </c>
      <c r="J1286" s="1" t="s">
        <v>18510</v>
      </c>
      <c r="K1286" s="1" t="s">
        <v>25</v>
      </c>
      <c r="N1286" s="1" t="s">
        <v>21</v>
      </c>
      <c r="O1286" s="1" t="s">
        <v>18502</v>
      </c>
    </row>
    <row r="1287" spans="1:15" x14ac:dyDescent="0.2">
      <c r="A1287" s="1" t="s">
        <v>8349</v>
      </c>
      <c r="B1287" s="1" t="str">
        <f>"SRR3184184"</f>
        <v>SRR3184184</v>
      </c>
      <c r="C1287" t="s">
        <v>6352</v>
      </c>
      <c r="D1287">
        <v>30333126</v>
      </c>
      <c r="E1287" s="1" t="s">
        <v>26</v>
      </c>
      <c r="F1287" s="1" t="s">
        <v>26</v>
      </c>
      <c r="G1287" s="1" t="s">
        <v>25</v>
      </c>
      <c r="H1287" s="1" t="s">
        <v>18506</v>
      </c>
      <c r="I1287" s="1" t="s">
        <v>54</v>
      </c>
      <c r="J1287" s="1" t="s">
        <v>18506</v>
      </c>
      <c r="K1287" s="1" t="s">
        <v>25</v>
      </c>
      <c r="N1287" s="1" t="s">
        <v>21</v>
      </c>
      <c r="O1287" s="1" t="s">
        <v>18504</v>
      </c>
    </row>
    <row r="1288" spans="1:15" x14ac:dyDescent="0.2">
      <c r="A1288" s="1" t="s">
        <v>8350</v>
      </c>
      <c r="B1288" s="1" t="str">
        <f>"SRR3184185"</f>
        <v>SRR3184185</v>
      </c>
      <c r="C1288" t="s">
        <v>6353</v>
      </c>
      <c r="D1288">
        <v>30333126</v>
      </c>
      <c r="E1288" s="1" t="s">
        <v>26</v>
      </c>
      <c r="F1288" s="1" t="s">
        <v>26</v>
      </c>
      <c r="G1288" s="1" t="s">
        <v>25</v>
      </c>
      <c r="H1288" s="1" t="s">
        <v>18506</v>
      </c>
      <c r="I1288" s="1" t="s">
        <v>18508</v>
      </c>
      <c r="J1288" s="1" t="s">
        <v>18505</v>
      </c>
      <c r="K1288" s="1" t="s">
        <v>18504</v>
      </c>
      <c r="M1288" s="1" t="s">
        <v>18508</v>
      </c>
      <c r="N1288" s="1" t="s">
        <v>21</v>
      </c>
      <c r="O1288" s="1" t="s">
        <v>18507</v>
      </c>
    </row>
    <row r="1289" spans="1:15" x14ac:dyDescent="0.2">
      <c r="A1289" s="1" t="s">
        <v>8351</v>
      </c>
      <c r="B1289" s="1" t="str">
        <f>"SRR3184186"</f>
        <v>SRR3184186</v>
      </c>
      <c r="C1289" t="s">
        <v>6354</v>
      </c>
      <c r="D1289">
        <v>30333126</v>
      </c>
      <c r="E1289" s="1" t="s">
        <v>26</v>
      </c>
      <c r="F1289" s="1" t="s">
        <v>26</v>
      </c>
      <c r="G1289" s="1" t="s">
        <v>25</v>
      </c>
      <c r="H1289" s="1" t="s">
        <v>18506</v>
      </c>
      <c r="I1289" s="1" t="s">
        <v>32</v>
      </c>
      <c r="J1289" s="1" t="s">
        <v>18502</v>
      </c>
      <c r="K1289" s="1" t="s">
        <v>25</v>
      </c>
      <c r="N1289" s="1" t="s">
        <v>19</v>
      </c>
      <c r="O1289" s="1" t="s">
        <v>18507</v>
      </c>
    </row>
    <row r="1290" spans="1:15" x14ac:dyDescent="0.2">
      <c r="A1290" s="1" t="s">
        <v>8352</v>
      </c>
      <c r="B1290" s="1" t="str">
        <f>"SRR3184190"</f>
        <v>SRR3184190</v>
      </c>
      <c r="C1290" t="s">
        <v>6355</v>
      </c>
      <c r="D1290">
        <v>30333126</v>
      </c>
      <c r="E1290" s="1" t="s">
        <v>21</v>
      </c>
      <c r="F1290" s="1" t="s">
        <v>21</v>
      </c>
      <c r="G1290" s="1" t="s">
        <v>18502</v>
      </c>
      <c r="H1290" s="1" t="s">
        <v>18502</v>
      </c>
      <c r="I1290" s="1" t="s">
        <v>54</v>
      </c>
      <c r="J1290" s="1" t="s">
        <v>18509</v>
      </c>
      <c r="K1290" s="1" t="s">
        <v>25</v>
      </c>
      <c r="N1290" s="1" t="s">
        <v>21</v>
      </c>
      <c r="O1290" s="1" t="s">
        <v>18502</v>
      </c>
    </row>
    <row r="1291" spans="1:15" x14ac:dyDescent="0.2">
      <c r="A1291" s="1" t="s">
        <v>8353</v>
      </c>
      <c r="B1291" s="1" t="str">
        <f>"SRR3184191"</f>
        <v>SRR3184191</v>
      </c>
      <c r="C1291" t="s">
        <v>6356</v>
      </c>
      <c r="D1291">
        <v>30333126</v>
      </c>
      <c r="E1291" s="1" t="s">
        <v>21</v>
      </c>
      <c r="F1291" s="1" t="s">
        <v>21</v>
      </c>
      <c r="G1291" s="1" t="s">
        <v>18510</v>
      </c>
      <c r="H1291" s="1" t="s">
        <v>18502</v>
      </c>
      <c r="I1291" s="1" t="s">
        <v>18509</v>
      </c>
      <c r="J1291" s="1" t="s">
        <v>18509</v>
      </c>
      <c r="K1291" s="1" t="s">
        <v>25</v>
      </c>
      <c r="N1291" s="1" t="s">
        <v>19</v>
      </c>
      <c r="O1291" s="1" t="s">
        <v>24</v>
      </c>
    </row>
    <row r="1292" spans="1:15" x14ac:dyDescent="0.2">
      <c r="A1292" s="1" t="s">
        <v>8354</v>
      </c>
      <c r="B1292" s="1" t="str">
        <f>"SRR3184192"</f>
        <v>SRR3184192</v>
      </c>
      <c r="C1292" t="s">
        <v>6357</v>
      </c>
      <c r="D1292">
        <v>30333126</v>
      </c>
      <c r="E1292" s="1" t="s">
        <v>26</v>
      </c>
      <c r="F1292" s="1" t="s">
        <v>26</v>
      </c>
      <c r="G1292" s="1" t="s">
        <v>25</v>
      </c>
      <c r="H1292" s="1" t="s">
        <v>18506</v>
      </c>
      <c r="I1292" s="1" t="s">
        <v>18508</v>
      </c>
      <c r="J1292" s="1" t="s">
        <v>18505</v>
      </c>
      <c r="K1292" s="1" t="s">
        <v>25</v>
      </c>
      <c r="M1292" s="1" t="s">
        <v>18508</v>
      </c>
      <c r="N1292" s="1" t="s">
        <v>21</v>
      </c>
      <c r="O1292" s="1" t="s">
        <v>18507</v>
      </c>
    </row>
    <row r="1293" spans="1:15" x14ac:dyDescent="0.2">
      <c r="A1293" s="1" t="s">
        <v>8355</v>
      </c>
      <c r="B1293" s="1" t="str">
        <f>"SRR3184193"</f>
        <v>SRR3184193</v>
      </c>
      <c r="C1293" t="s">
        <v>6358</v>
      </c>
      <c r="D1293">
        <v>30333126</v>
      </c>
      <c r="E1293" s="1" t="s">
        <v>21</v>
      </c>
      <c r="F1293" s="1" t="s">
        <v>21</v>
      </c>
      <c r="G1293" s="1" t="s">
        <v>18506</v>
      </c>
      <c r="H1293" s="1" t="s">
        <v>18506</v>
      </c>
      <c r="I1293" s="1" t="s">
        <v>54</v>
      </c>
      <c r="J1293" s="1" t="s">
        <v>18510</v>
      </c>
      <c r="K1293" s="1" t="s">
        <v>25</v>
      </c>
      <c r="N1293" s="1" t="s">
        <v>21</v>
      </c>
      <c r="O1293" s="1" t="s">
        <v>18502</v>
      </c>
    </row>
    <row r="1294" spans="1:15" x14ac:dyDescent="0.2">
      <c r="A1294" s="1" t="s">
        <v>8356</v>
      </c>
      <c r="B1294" s="1" t="str">
        <f>"SRR3184194"</f>
        <v>SRR3184194</v>
      </c>
      <c r="C1294" t="s">
        <v>6359</v>
      </c>
      <c r="D1294">
        <v>30333126</v>
      </c>
      <c r="E1294" s="1" t="s">
        <v>21</v>
      </c>
      <c r="F1294" s="1" t="s">
        <v>21</v>
      </c>
      <c r="G1294" s="1" t="s">
        <v>18506</v>
      </c>
      <c r="H1294" s="1" t="s">
        <v>18506</v>
      </c>
      <c r="I1294" s="1" t="s">
        <v>54</v>
      </c>
      <c r="J1294" s="1" t="s">
        <v>18510</v>
      </c>
      <c r="K1294" s="1" t="s">
        <v>25</v>
      </c>
      <c r="N1294" s="1" t="s">
        <v>21</v>
      </c>
      <c r="O1294" s="1" t="s">
        <v>18502</v>
      </c>
    </row>
    <row r="1295" spans="1:15" x14ac:dyDescent="0.2">
      <c r="A1295" s="1" t="s">
        <v>8357</v>
      </c>
      <c r="B1295" s="1" t="str">
        <f>"SRR3185038"</f>
        <v>SRR3185038</v>
      </c>
      <c r="C1295" t="s">
        <v>6360</v>
      </c>
      <c r="D1295">
        <v>30333126</v>
      </c>
      <c r="E1295" s="1" t="s">
        <v>21</v>
      </c>
      <c r="F1295" s="1" t="s">
        <v>21</v>
      </c>
      <c r="G1295" s="1" t="s">
        <v>18502</v>
      </c>
      <c r="H1295" s="1" t="s">
        <v>18502</v>
      </c>
      <c r="I1295" s="1" t="s">
        <v>54</v>
      </c>
      <c r="J1295" s="1" t="s">
        <v>21</v>
      </c>
      <c r="K1295" s="1" t="s">
        <v>18504</v>
      </c>
      <c r="N1295" s="1" t="s">
        <v>21</v>
      </c>
      <c r="O1295" s="1" t="s">
        <v>24</v>
      </c>
    </row>
    <row r="1296" spans="1:15" x14ac:dyDescent="0.2">
      <c r="A1296" s="1" t="s">
        <v>8358</v>
      </c>
      <c r="B1296" s="1" t="str">
        <f>"SRR3185039"</f>
        <v>SRR3185039</v>
      </c>
      <c r="C1296" t="s">
        <v>6361</v>
      </c>
      <c r="D1296">
        <v>30333126</v>
      </c>
      <c r="E1296" s="1" t="s">
        <v>26</v>
      </c>
      <c r="F1296" s="1" t="s">
        <v>26</v>
      </c>
      <c r="G1296" s="1" t="s">
        <v>25</v>
      </c>
      <c r="H1296" s="1" t="s">
        <v>41</v>
      </c>
      <c r="I1296" s="1" t="s">
        <v>18509</v>
      </c>
      <c r="J1296" s="1" t="s">
        <v>18505</v>
      </c>
      <c r="K1296" s="1" t="s">
        <v>25</v>
      </c>
      <c r="N1296" s="1" t="s">
        <v>19</v>
      </c>
      <c r="O1296" s="1" t="s">
        <v>18504</v>
      </c>
    </row>
    <row r="1297" spans="1:15" x14ac:dyDescent="0.2">
      <c r="A1297" s="1" t="s">
        <v>8359</v>
      </c>
      <c r="B1297" s="1" t="str">
        <f>"SRR3185044"</f>
        <v>SRR3185044</v>
      </c>
      <c r="C1297" t="s">
        <v>6362</v>
      </c>
      <c r="D1297">
        <v>30333126</v>
      </c>
      <c r="E1297" s="1" t="s">
        <v>26</v>
      </c>
      <c r="F1297" s="1" t="s">
        <v>26</v>
      </c>
      <c r="G1297" s="1" t="s">
        <v>25</v>
      </c>
      <c r="H1297" s="1" t="s">
        <v>18506</v>
      </c>
      <c r="I1297" s="1" t="s">
        <v>18509</v>
      </c>
      <c r="J1297" s="1" t="s">
        <v>18505</v>
      </c>
      <c r="K1297" s="1" t="s">
        <v>25</v>
      </c>
      <c r="N1297" s="1" t="s">
        <v>19</v>
      </c>
      <c r="O1297" s="1" t="s">
        <v>18504</v>
      </c>
    </row>
    <row r="1298" spans="1:15" x14ac:dyDescent="0.2">
      <c r="A1298" s="1" t="s">
        <v>8360</v>
      </c>
      <c r="B1298" s="1" t="str">
        <f>"SRR3185046"</f>
        <v>SRR3185046</v>
      </c>
      <c r="C1298" t="s">
        <v>6363</v>
      </c>
      <c r="D1298">
        <v>30333126</v>
      </c>
      <c r="E1298" s="1" t="s">
        <v>21</v>
      </c>
      <c r="F1298" s="1" t="s">
        <v>21</v>
      </c>
      <c r="G1298" s="1" t="s">
        <v>18510</v>
      </c>
      <c r="H1298" s="1" t="s">
        <v>18506</v>
      </c>
      <c r="I1298" s="1" t="s">
        <v>54</v>
      </c>
      <c r="J1298" s="1" t="s">
        <v>21</v>
      </c>
      <c r="K1298" s="1" t="s">
        <v>18510</v>
      </c>
      <c r="N1298" s="1" t="s">
        <v>21</v>
      </c>
      <c r="O1298" s="1" t="s">
        <v>24</v>
      </c>
    </row>
    <row r="1299" spans="1:15" x14ac:dyDescent="0.2">
      <c r="A1299" s="1" t="s">
        <v>8361</v>
      </c>
      <c r="B1299" s="1" t="str">
        <f>"SRR3185049"</f>
        <v>SRR3185049</v>
      </c>
      <c r="C1299" t="s">
        <v>6364</v>
      </c>
      <c r="D1299">
        <v>30333126</v>
      </c>
      <c r="E1299" s="1" t="s">
        <v>26</v>
      </c>
      <c r="F1299" s="1" t="s">
        <v>26</v>
      </c>
      <c r="G1299" s="1" t="s">
        <v>25</v>
      </c>
      <c r="H1299" s="1" t="s">
        <v>18502</v>
      </c>
      <c r="I1299" s="1" t="s">
        <v>54</v>
      </c>
      <c r="J1299" s="1" t="s">
        <v>18505</v>
      </c>
      <c r="K1299" s="1" t="s">
        <v>18504</v>
      </c>
      <c r="N1299" s="1" t="s">
        <v>21</v>
      </c>
      <c r="O1299" s="1" t="s">
        <v>18507</v>
      </c>
    </row>
    <row r="1300" spans="1:15" x14ac:dyDescent="0.2">
      <c r="A1300" s="1" t="s">
        <v>8362</v>
      </c>
      <c r="B1300" s="1" t="str">
        <f>"SRR3185050"</f>
        <v>SRR3185050</v>
      </c>
      <c r="C1300" t="s">
        <v>6365</v>
      </c>
      <c r="D1300">
        <v>30333126</v>
      </c>
      <c r="E1300" s="1" t="s">
        <v>21</v>
      </c>
      <c r="F1300" s="1" t="s">
        <v>18502</v>
      </c>
      <c r="G1300" s="1" t="s">
        <v>25</v>
      </c>
      <c r="H1300" s="1" t="s">
        <v>18502</v>
      </c>
      <c r="I1300" s="1" t="s">
        <v>18509</v>
      </c>
      <c r="J1300" s="1" t="s">
        <v>18505</v>
      </c>
      <c r="K1300" s="1" t="s">
        <v>25</v>
      </c>
      <c r="M1300" s="1" t="s">
        <v>28</v>
      </c>
      <c r="N1300" s="1" t="s">
        <v>21</v>
      </c>
      <c r="O1300" s="1" t="s">
        <v>18504</v>
      </c>
    </row>
    <row r="1301" spans="1:15" x14ac:dyDescent="0.2">
      <c r="A1301" s="1" t="s">
        <v>8363</v>
      </c>
      <c r="B1301" s="1" t="str">
        <f>"SRR3185052"</f>
        <v>SRR3185052</v>
      </c>
      <c r="C1301" t="s">
        <v>6366</v>
      </c>
      <c r="D1301">
        <v>30333126</v>
      </c>
      <c r="E1301" s="1" t="s">
        <v>21</v>
      </c>
      <c r="F1301" s="1" t="s">
        <v>18502</v>
      </c>
      <c r="G1301" s="1" t="s">
        <v>25</v>
      </c>
      <c r="H1301" s="1" t="s">
        <v>18506</v>
      </c>
      <c r="I1301" s="1" t="s">
        <v>18508</v>
      </c>
      <c r="J1301" s="1" t="s">
        <v>18507</v>
      </c>
      <c r="K1301" s="1" t="s">
        <v>18507</v>
      </c>
      <c r="M1301" s="1" t="s">
        <v>28</v>
      </c>
      <c r="N1301" s="1" t="s">
        <v>21</v>
      </c>
      <c r="O1301" s="1" t="s">
        <v>18504</v>
      </c>
    </row>
    <row r="1302" spans="1:15" x14ac:dyDescent="0.2">
      <c r="A1302" s="1" t="s">
        <v>8364</v>
      </c>
      <c r="B1302" s="1" t="str">
        <f>"SRR3185053"</f>
        <v>SRR3185053</v>
      </c>
      <c r="C1302" t="s">
        <v>6367</v>
      </c>
      <c r="D1302">
        <v>30333126</v>
      </c>
      <c r="E1302" s="1" t="s">
        <v>21</v>
      </c>
      <c r="F1302" s="1" t="s">
        <v>18509</v>
      </c>
      <c r="G1302" s="1" t="s">
        <v>25</v>
      </c>
      <c r="H1302" s="1" t="s">
        <v>18502</v>
      </c>
      <c r="I1302" s="1" t="s">
        <v>18508</v>
      </c>
      <c r="J1302" s="1" t="s">
        <v>18505</v>
      </c>
      <c r="K1302" s="1" t="s">
        <v>18504</v>
      </c>
      <c r="N1302" s="1" t="s">
        <v>19</v>
      </c>
      <c r="O1302" s="1" t="s">
        <v>18507</v>
      </c>
    </row>
    <row r="1303" spans="1:15" x14ac:dyDescent="0.2">
      <c r="A1303" s="1" t="s">
        <v>8365</v>
      </c>
      <c r="B1303" s="1" t="str">
        <f>"SRR3185054"</f>
        <v>SRR3185054</v>
      </c>
      <c r="C1303" t="s">
        <v>6368</v>
      </c>
      <c r="D1303">
        <v>30333126</v>
      </c>
      <c r="E1303" s="1" t="s">
        <v>21</v>
      </c>
      <c r="F1303" s="1" t="s">
        <v>21</v>
      </c>
      <c r="G1303" s="1" t="s">
        <v>18510</v>
      </c>
      <c r="H1303" s="1" t="s">
        <v>18506</v>
      </c>
      <c r="I1303" s="1" t="s">
        <v>54</v>
      </c>
      <c r="J1303" s="1" t="s">
        <v>21</v>
      </c>
      <c r="K1303" s="1" t="s">
        <v>25</v>
      </c>
      <c r="M1303" s="1" t="s">
        <v>28</v>
      </c>
      <c r="N1303" s="1" t="s">
        <v>21</v>
      </c>
      <c r="O1303" s="1" t="s">
        <v>24</v>
      </c>
    </row>
    <row r="1304" spans="1:15" x14ac:dyDescent="0.2">
      <c r="A1304" s="1" t="s">
        <v>8366</v>
      </c>
      <c r="B1304" s="1" t="str">
        <f>"SRR3185055"</f>
        <v>SRR3185055</v>
      </c>
      <c r="C1304" t="s">
        <v>6369</v>
      </c>
      <c r="D1304">
        <v>30333126</v>
      </c>
      <c r="E1304" s="1" t="s">
        <v>26</v>
      </c>
      <c r="F1304" s="1" t="s">
        <v>26</v>
      </c>
      <c r="G1304" s="1" t="s">
        <v>25</v>
      </c>
      <c r="H1304" s="1" t="s">
        <v>18502</v>
      </c>
      <c r="I1304" s="1" t="s">
        <v>18509</v>
      </c>
      <c r="J1304" s="1" t="s">
        <v>18506</v>
      </c>
      <c r="K1304" s="1" t="s">
        <v>18504</v>
      </c>
      <c r="N1304" s="1" t="s">
        <v>19</v>
      </c>
      <c r="O1304" s="1" t="s">
        <v>18507</v>
      </c>
    </row>
    <row r="1305" spans="1:15" x14ac:dyDescent="0.2">
      <c r="A1305" s="1" t="s">
        <v>8367</v>
      </c>
      <c r="B1305" s="1" t="str">
        <f>"SRR3188162"</f>
        <v>SRR3188162</v>
      </c>
      <c r="C1305" t="s">
        <v>6370</v>
      </c>
      <c r="D1305">
        <v>30333126</v>
      </c>
      <c r="E1305" s="1" t="s">
        <v>26</v>
      </c>
      <c r="F1305" s="1" t="s">
        <v>26</v>
      </c>
      <c r="G1305" s="1" t="s">
        <v>25</v>
      </c>
      <c r="H1305" s="1" t="s">
        <v>18510</v>
      </c>
      <c r="I1305" s="1" t="s">
        <v>54</v>
      </c>
      <c r="J1305" s="1" t="s">
        <v>18506</v>
      </c>
      <c r="K1305" s="1" t="s">
        <v>22</v>
      </c>
      <c r="M1305" s="1" t="s">
        <v>18508</v>
      </c>
      <c r="N1305" s="1" t="s">
        <v>21</v>
      </c>
      <c r="O1305" s="1" t="s">
        <v>18507</v>
      </c>
    </row>
    <row r="1306" spans="1:15" x14ac:dyDescent="0.2">
      <c r="A1306" s="1" t="s">
        <v>8368</v>
      </c>
      <c r="B1306" s="1" t="str">
        <f>"SRR3188256"</f>
        <v>SRR3188256</v>
      </c>
      <c r="C1306" t="s">
        <v>6371</v>
      </c>
      <c r="D1306">
        <v>30333126</v>
      </c>
      <c r="E1306" s="1" t="s">
        <v>21</v>
      </c>
      <c r="F1306" s="1" t="s">
        <v>18510</v>
      </c>
      <c r="G1306" s="1" t="s">
        <v>25</v>
      </c>
      <c r="H1306" s="1" t="s">
        <v>18502</v>
      </c>
      <c r="I1306" s="1" t="s">
        <v>18508</v>
      </c>
      <c r="J1306" s="1" t="s">
        <v>18506</v>
      </c>
      <c r="K1306" s="1" t="s">
        <v>18504</v>
      </c>
      <c r="N1306" s="1" t="s">
        <v>21</v>
      </c>
      <c r="O1306" s="1" t="s">
        <v>18507</v>
      </c>
    </row>
    <row r="1307" spans="1:15" x14ac:dyDescent="0.2">
      <c r="A1307" s="1" t="s">
        <v>8369</v>
      </c>
      <c r="B1307" s="1" t="str">
        <f>"SRR3188257"</f>
        <v>SRR3188257</v>
      </c>
      <c r="C1307" t="s">
        <v>6372</v>
      </c>
      <c r="D1307">
        <v>30333126</v>
      </c>
      <c r="E1307" s="1" t="s">
        <v>21</v>
      </c>
      <c r="F1307" s="1" t="s">
        <v>18502</v>
      </c>
      <c r="G1307" s="1" t="s">
        <v>25</v>
      </c>
      <c r="H1307" s="1" t="s">
        <v>18502</v>
      </c>
      <c r="I1307" s="1" t="s">
        <v>18508</v>
      </c>
      <c r="J1307" s="1" t="s">
        <v>18505</v>
      </c>
      <c r="K1307" s="1" t="s">
        <v>18504</v>
      </c>
      <c r="N1307" s="1" t="s">
        <v>21</v>
      </c>
      <c r="O1307" s="1" t="s">
        <v>18507</v>
      </c>
    </row>
    <row r="1308" spans="1:15" x14ac:dyDescent="0.2">
      <c r="A1308" s="1" t="s">
        <v>8370</v>
      </c>
      <c r="B1308" s="1" t="str">
        <f>"SRR3188261"</f>
        <v>SRR3188261</v>
      </c>
      <c r="C1308" t="s">
        <v>6373</v>
      </c>
      <c r="D1308">
        <v>30333126</v>
      </c>
      <c r="E1308" s="1" t="s">
        <v>26</v>
      </c>
      <c r="F1308" s="1" t="s">
        <v>26</v>
      </c>
      <c r="G1308" s="1" t="s">
        <v>25</v>
      </c>
      <c r="H1308" s="1" t="s">
        <v>18502</v>
      </c>
      <c r="I1308" s="1" t="s">
        <v>18508</v>
      </c>
      <c r="J1308" s="1" t="s">
        <v>18506</v>
      </c>
      <c r="K1308" s="1" t="s">
        <v>25</v>
      </c>
      <c r="N1308" s="1" t="s">
        <v>19</v>
      </c>
      <c r="O1308" s="1" t="s">
        <v>18507</v>
      </c>
    </row>
    <row r="1309" spans="1:15" x14ac:dyDescent="0.2">
      <c r="A1309" s="1" t="s">
        <v>8371</v>
      </c>
      <c r="B1309" s="1" t="str">
        <f>"SRR3191435"</f>
        <v>SRR3191435</v>
      </c>
      <c r="C1309" t="s">
        <v>6374</v>
      </c>
      <c r="D1309">
        <v>30333126</v>
      </c>
      <c r="E1309" s="1" t="s">
        <v>26</v>
      </c>
      <c r="F1309" s="1" t="s">
        <v>26</v>
      </c>
      <c r="G1309" s="1" t="s">
        <v>25</v>
      </c>
      <c r="H1309" s="1" t="s">
        <v>18502</v>
      </c>
      <c r="I1309" s="1" t="s">
        <v>18508</v>
      </c>
      <c r="J1309" s="1" t="s">
        <v>18506</v>
      </c>
      <c r="K1309" s="1" t="s">
        <v>18504</v>
      </c>
      <c r="N1309" s="1" t="s">
        <v>19</v>
      </c>
      <c r="O1309" s="1" t="s">
        <v>18507</v>
      </c>
    </row>
    <row r="1310" spans="1:15" x14ac:dyDescent="0.2">
      <c r="A1310" s="1" t="s">
        <v>8372</v>
      </c>
      <c r="B1310" s="1" t="str">
        <f>"SRR3191442"</f>
        <v>SRR3191442</v>
      </c>
      <c r="C1310" t="s">
        <v>6375</v>
      </c>
      <c r="D1310">
        <v>30333126</v>
      </c>
      <c r="E1310" s="1" t="s">
        <v>26</v>
      </c>
      <c r="F1310" s="1" t="s">
        <v>26</v>
      </c>
      <c r="G1310" s="1" t="s">
        <v>25</v>
      </c>
      <c r="H1310" s="1" t="s">
        <v>18506</v>
      </c>
      <c r="I1310" s="1" t="s">
        <v>18508</v>
      </c>
      <c r="J1310" s="1" t="s">
        <v>18505</v>
      </c>
      <c r="K1310" s="1" t="s">
        <v>18504</v>
      </c>
      <c r="N1310" s="1" t="s">
        <v>19</v>
      </c>
      <c r="O1310" s="1" t="s">
        <v>18507</v>
      </c>
    </row>
    <row r="1311" spans="1:15" x14ac:dyDescent="0.2">
      <c r="A1311" s="1" t="s">
        <v>8373</v>
      </c>
      <c r="B1311" s="1" t="str">
        <f>"SRR3194568"</f>
        <v>SRR3194568</v>
      </c>
      <c r="C1311" t="s">
        <v>6376</v>
      </c>
      <c r="D1311">
        <v>30333126</v>
      </c>
      <c r="E1311" s="1" t="s">
        <v>26</v>
      </c>
      <c r="F1311" s="1" t="s">
        <v>26</v>
      </c>
      <c r="G1311" s="1" t="s">
        <v>25</v>
      </c>
      <c r="H1311" s="1" t="s">
        <v>18502</v>
      </c>
      <c r="I1311" s="1" t="s">
        <v>54</v>
      </c>
      <c r="J1311" s="1" t="s">
        <v>18505</v>
      </c>
      <c r="K1311" s="1" t="s">
        <v>18504</v>
      </c>
      <c r="N1311" s="1" t="s">
        <v>21</v>
      </c>
      <c r="O1311" s="1" t="s">
        <v>18504</v>
      </c>
    </row>
    <row r="1312" spans="1:15" x14ac:dyDescent="0.2">
      <c r="A1312" s="1" t="s">
        <v>8374</v>
      </c>
      <c r="B1312" s="1" t="str">
        <f>"SRR3194570"</f>
        <v>SRR3194570</v>
      </c>
      <c r="C1312" t="s">
        <v>6377</v>
      </c>
      <c r="D1312">
        <v>30333126</v>
      </c>
      <c r="E1312" s="1" t="s">
        <v>26</v>
      </c>
      <c r="F1312" s="1" t="s">
        <v>26</v>
      </c>
      <c r="G1312" s="1" t="s">
        <v>25</v>
      </c>
      <c r="H1312" s="1" t="s">
        <v>18502</v>
      </c>
      <c r="I1312" s="1" t="s">
        <v>54</v>
      </c>
      <c r="J1312" s="1" t="s">
        <v>18506</v>
      </c>
      <c r="K1312" s="1" t="s">
        <v>25</v>
      </c>
      <c r="M1312" s="1" t="s">
        <v>28</v>
      </c>
      <c r="N1312" s="1" t="s">
        <v>21</v>
      </c>
      <c r="O1312" s="1" t="s">
        <v>18507</v>
      </c>
    </row>
    <row r="1313" spans="1:15" x14ac:dyDescent="0.2">
      <c r="A1313" s="1" t="s">
        <v>8375</v>
      </c>
      <c r="B1313" s="1" t="str">
        <f>"SRR3198620"</f>
        <v>SRR3198620</v>
      </c>
      <c r="C1313" t="s">
        <v>6378</v>
      </c>
      <c r="D1313">
        <v>30333126</v>
      </c>
      <c r="E1313" s="1" t="s">
        <v>21</v>
      </c>
      <c r="F1313" s="1" t="s">
        <v>18502</v>
      </c>
      <c r="G1313" s="1" t="s">
        <v>25</v>
      </c>
      <c r="H1313" s="1" t="s">
        <v>18502</v>
      </c>
      <c r="I1313" s="1" t="s">
        <v>18509</v>
      </c>
      <c r="J1313" s="1" t="s">
        <v>18506</v>
      </c>
      <c r="K1313" s="1" t="s">
        <v>18504</v>
      </c>
      <c r="M1313" s="1" t="s">
        <v>18508</v>
      </c>
      <c r="N1313" s="1" t="s">
        <v>18510</v>
      </c>
      <c r="O1313" s="1" t="s">
        <v>18507</v>
      </c>
    </row>
    <row r="1314" spans="1:15" x14ac:dyDescent="0.2">
      <c r="A1314" s="1" t="s">
        <v>8376</v>
      </c>
      <c r="B1314" s="1" t="str">
        <f>"SRR3198622"</f>
        <v>SRR3198622</v>
      </c>
      <c r="C1314" t="s">
        <v>6379</v>
      </c>
      <c r="D1314">
        <v>30333126</v>
      </c>
      <c r="E1314" s="1" t="s">
        <v>26</v>
      </c>
      <c r="F1314" s="1" t="s">
        <v>26</v>
      </c>
      <c r="G1314" s="1" t="s">
        <v>25</v>
      </c>
      <c r="H1314" s="1" t="s">
        <v>18506</v>
      </c>
      <c r="I1314" s="1" t="s">
        <v>18508</v>
      </c>
      <c r="J1314" s="1" t="s">
        <v>18505</v>
      </c>
      <c r="K1314" s="1" t="s">
        <v>25</v>
      </c>
      <c r="N1314" s="1" t="s">
        <v>19</v>
      </c>
      <c r="O1314" s="1" t="s">
        <v>18507</v>
      </c>
    </row>
    <row r="1315" spans="1:15" x14ac:dyDescent="0.2">
      <c r="A1315" s="1" t="s">
        <v>8377</v>
      </c>
      <c r="B1315" s="1" t="str">
        <f>"SRR3198624"</f>
        <v>SRR3198624</v>
      </c>
      <c r="C1315" t="s">
        <v>6380</v>
      </c>
      <c r="D1315">
        <v>30333126</v>
      </c>
      <c r="E1315" s="1" t="s">
        <v>26</v>
      </c>
      <c r="F1315" s="1" t="s">
        <v>26</v>
      </c>
      <c r="G1315" s="1" t="s">
        <v>25</v>
      </c>
      <c r="H1315" s="1" t="s">
        <v>18506</v>
      </c>
      <c r="I1315" s="1" t="s">
        <v>54</v>
      </c>
      <c r="J1315" s="1" t="s">
        <v>18506</v>
      </c>
      <c r="K1315" s="1" t="s">
        <v>25</v>
      </c>
      <c r="N1315" s="1" t="s">
        <v>21</v>
      </c>
      <c r="O1315" s="1" t="s">
        <v>18507</v>
      </c>
    </row>
    <row r="1316" spans="1:15" x14ac:dyDescent="0.2">
      <c r="A1316" s="1" t="s">
        <v>8378</v>
      </c>
      <c r="B1316" s="1" t="str">
        <f>"SRR3198628"</f>
        <v>SRR3198628</v>
      </c>
      <c r="C1316" t="s">
        <v>6381</v>
      </c>
      <c r="D1316">
        <v>30333126</v>
      </c>
      <c r="E1316" s="1" t="s">
        <v>18505</v>
      </c>
      <c r="F1316" s="1" t="s">
        <v>26</v>
      </c>
      <c r="G1316" s="1" t="s">
        <v>25</v>
      </c>
      <c r="H1316" s="1" t="s">
        <v>18502</v>
      </c>
      <c r="I1316" s="1" t="s">
        <v>18508</v>
      </c>
      <c r="J1316" s="1" t="s">
        <v>18506</v>
      </c>
      <c r="K1316" s="1" t="s">
        <v>18504</v>
      </c>
      <c r="N1316" s="1" t="s">
        <v>19</v>
      </c>
      <c r="O1316" s="1" t="s">
        <v>18507</v>
      </c>
    </row>
    <row r="1317" spans="1:15" x14ac:dyDescent="0.2">
      <c r="A1317" s="1" t="s">
        <v>8379</v>
      </c>
      <c r="B1317" s="1" t="str">
        <f>"SRR3198629"</f>
        <v>SRR3198629</v>
      </c>
      <c r="C1317" t="s">
        <v>6382</v>
      </c>
      <c r="D1317">
        <v>30333126</v>
      </c>
      <c r="E1317" s="1" t="s">
        <v>21</v>
      </c>
      <c r="F1317" s="1" t="s">
        <v>18510</v>
      </c>
      <c r="G1317" s="1" t="s">
        <v>25</v>
      </c>
      <c r="H1317" s="1" t="s">
        <v>18502</v>
      </c>
      <c r="I1317" s="1" t="s">
        <v>18508</v>
      </c>
      <c r="J1317" s="1" t="s">
        <v>18506</v>
      </c>
      <c r="K1317" s="1" t="s">
        <v>22</v>
      </c>
      <c r="N1317" s="1" t="s">
        <v>19</v>
      </c>
      <c r="O1317" s="1" t="s">
        <v>18507</v>
      </c>
    </row>
    <row r="1318" spans="1:15" x14ac:dyDescent="0.2">
      <c r="A1318" s="1" t="s">
        <v>8380</v>
      </c>
      <c r="B1318" s="1" t="str">
        <f>"SRR3198630"</f>
        <v>SRR3198630</v>
      </c>
      <c r="C1318" t="s">
        <v>6383</v>
      </c>
      <c r="D1318">
        <v>30333126</v>
      </c>
      <c r="E1318" s="1" t="s">
        <v>21</v>
      </c>
      <c r="F1318" s="1" t="s">
        <v>18502</v>
      </c>
      <c r="G1318" s="1" t="s">
        <v>25</v>
      </c>
      <c r="H1318" s="1" t="s">
        <v>18502</v>
      </c>
      <c r="I1318" s="1" t="s">
        <v>18508</v>
      </c>
      <c r="J1318" s="1" t="s">
        <v>18506</v>
      </c>
      <c r="K1318" s="1" t="s">
        <v>18504</v>
      </c>
      <c r="N1318" s="1" t="s">
        <v>19</v>
      </c>
      <c r="O1318" s="1" t="s">
        <v>18507</v>
      </c>
    </row>
    <row r="1319" spans="1:15" x14ac:dyDescent="0.2">
      <c r="A1319" s="1" t="s">
        <v>8381</v>
      </c>
      <c r="B1319" s="1" t="str">
        <f>"SRR3198631"</f>
        <v>SRR3198631</v>
      </c>
      <c r="C1319" t="s">
        <v>6384</v>
      </c>
      <c r="D1319">
        <v>30333126</v>
      </c>
      <c r="E1319" s="1" t="s">
        <v>26</v>
      </c>
      <c r="F1319" s="1" t="s">
        <v>26</v>
      </c>
      <c r="G1319" s="1" t="s">
        <v>25</v>
      </c>
      <c r="H1319" s="1" t="s">
        <v>18502</v>
      </c>
      <c r="I1319" s="1" t="s">
        <v>18508</v>
      </c>
      <c r="J1319" s="1" t="s">
        <v>18505</v>
      </c>
      <c r="K1319" s="1" t="s">
        <v>18504</v>
      </c>
      <c r="N1319" s="1" t="s">
        <v>19</v>
      </c>
      <c r="O1319" s="1" t="s">
        <v>18504</v>
      </c>
    </row>
    <row r="1320" spans="1:15" x14ac:dyDescent="0.2">
      <c r="A1320" s="1" t="s">
        <v>8382</v>
      </c>
      <c r="B1320" s="1" t="str">
        <f>"SRR3198632"</f>
        <v>SRR3198632</v>
      </c>
      <c r="C1320" t="s">
        <v>6385</v>
      </c>
      <c r="D1320">
        <v>30333126</v>
      </c>
      <c r="E1320" s="1" t="s">
        <v>21</v>
      </c>
      <c r="F1320" s="1" t="s">
        <v>18502</v>
      </c>
      <c r="G1320" s="1" t="s">
        <v>25</v>
      </c>
      <c r="H1320" s="1" t="s">
        <v>21</v>
      </c>
      <c r="I1320" s="1" t="s">
        <v>54</v>
      </c>
      <c r="J1320" s="1" t="s">
        <v>18506</v>
      </c>
      <c r="K1320" s="1" t="s">
        <v>22</v>
      </c>
      <c r="M1320" s="1" t="s">
        <v>28</v>
      </c>
      <c r="N1320" s="1" t="s">
        <v>21</v>
      </c>
      <c r="O1320" s="1" t="s">
        <v>18507</v>
      </c>
    </row>
    <row r="1321" spans="1:15" x14ac:dyDescent="0.2">
      <c r="A1321" s="1" t="s">
        <v>8383</v>
      </c>
      <c r="B1321" s="1" t="str">
        <f>"SRR3199874"</f>
        <v>SRR3199874</v>
      </c>
      <c r="C1321" t="s">
        <v>6386</v>
      </c>
      <c r="D1321">
        <v>30333126</v>
      </c>
      <c r="E1321" s="1" t="s">
        <v>26</v>
      </c>
      <c r="F1321" s="1" t="s">
        <v>26</v>
      </c>
      <c r="G1321" s="1" t="s">
        <v>25</v>
      </c>
      <c r="H1321" s="1" t="s">
        <v>18502</v>
      </c>
      <c r="I1321" s="1" t="s">
        <v>54</v>
      </c>
      <c r="J1321" s="1" t="s">
        <v>18505</v>
      </c>
      <c r="K1321" s="1" t="s">
        <v>22</v>
      </c>
      <c r="M1321" s="1" t="s">
        <v>28</v>
      </c>
      <c r="N1321" s="1" t="s">
        <v>21</v>
      </c>
      <c r="O1321" s="1" t="s">
        <v>18507</v>
      </c>
    </row>
    <row r="1322" spans="1:15" x14ac:dyDescent="0.2">
      <c r="A1322" s="1" t="s">
        <v>8384</v>
      </c>
      <c r="B1322" s="1" t="str">
        <f>"SRR3199875"</f>
        <v>SRR3199875</v>
      </c>
      <c r="C1322" t="s">
        <v>6387</v>
      </c>
      <c r="D1322">
        <v>30333126</v>
      </c>
      <c r="E1322" s="1" t="s">
        <v>21</v>
      </c>
      <c r="F1322" s="1" t="s">
        <v>21</v>
      </c>
      <c r="G1322" s="1" t="s">
        <v>18502</v>
      </c>
      <c r="H1322" s="1" t="s">
        <v>18506</v>
      </c>
      <c r="I1322" s="1" t="s">
        <v>18508</v>
      </c>
      <c r="J1322" s="1" t="s">
        <v>18509</v>
      </c>
      <c r="K1322" s="1" t="s">
        <v>18504</v>
      </c>
      <c r="N1322" s="1" t="s">
        <v>19</v>
      </c>
      <c r="O1322" s="1" t="s">
        <v>24</v>
      </c>
    </row>
    <row r="1323" spans="1:15" x14ac:dyDescent="0.2">
      <c r="A1323" s="1" t="s">
        <v>8385</v>
      </c>
      <c r="B1323" s="1" t="str">
        <f>"SRR3199883"</f>
        <v>SRR3199883</v>
      </c>
      <c r="C1323" t="s">
        <v>6388</v>
      </c>
      <c r="D1323">
        <v>30333126</v>
      </c>
      <c r="E1323" s="1" t="s">
        <v>26</v>
      </c>
      <c r="F1323" s="1" t="s">
        <v>26</v>
      </c>
      <c r="G1323" s="1" t="s">
        <v>25</v>
      </c>
      <c r="H1323" s="1" t="s">
        <v>18502</v>
      </c>
      <c r="I1323" s="1" t="s">
        <v>18508</v>
      </c>
      <c r="J1323" s="1" t="s">
        <v>18506</v>
      </c>
      <c r="K1323" s="1" t="s">
        <v>18504</v>
      </c>
      <c r="N1323" s="1" t="s">
        <v>19</v>
      </c>
      <c r="O1323" s="1" t="s">
        <v>18507</v>
      </c>
    </row>
    <row r="1324" spans="1:15" x14ac:dyDescent="0.2">
      <c r="A1324" s="1" t="s">
        <v>8386</v>
      </c>
      <c r="B1324" s="1" t="str">
        <f>"SRR3199885"</f>
        <v>SRR3199885</v>
      </c>
      <c r="C1324" t="s">
        <v>6389</v>
      </c>
      <c r="D1324">
        <v>30333126</v>
      </c>
      <c r="E1324" s="1" t="s">
        <v>26</v>
      </c>
      <c r="F1324" s="1" t="s">
        <v>26</v>
      </c>
      <c r="G1324" s="1" t="s">
        <v>25</v>
      </c>
      <c r="H1324" s="1" t="s">
        <v>18502</v>
      </c>
      <c r="I1324" s="1" t="s">
        <v>18508</v>
      </c>
      <c r="J1324" s="1" t="s">
        <v>18506</v>
      </c>
      <c r="K1324" s="1" t="s">
        <v>18504</v>
      </c>
      <c r="N1324" s="1" t="s">
        <v>19</v>
      </c>
      <c r="O1324" s="1" t="s">
        <v>18507</v>
      </c>
    </row>
    <row r="1325" spans="1:15" x14ac:dyDescent="0.2">
      <c r="A1325" s="1" t="s">
        <v>8387</v>
      </c>
      <c r="B1325" s="1" t="str">
        <f>"SRR3203827"</f>
        <v>SRR3203827</v>
      </c>
      <c r="C1325" t="s">
        <v>6390</v>
      </c>
      <c r="D1325">
        <v>30333126</v>
      </c>
      <c r="E1325" s="1" t="s">
        <v>26</v>
      </c>
      <c r="F1325" s="1" t="s">
        <v>26</v>
      </c>
      <c r="G1325" s="1" t="s">
        <v>25</v>
      </c>
      <c r="H1325" s="1" t="s">
        <v>18502</v>
      </c>
      <c r="I1325" s="1" t="s">
        <v>18509</v>
      </c>
      <c r="J1325" s="1" t="s">
        <v>18506</v>
      </c>
      <c r="K1325" s="1" t="s">
        <v>25</v>
      </c>
      <c r="M1325" s="1" t="s">
        <v>18502</v>
      </c>
      <c r="N1325" s="1" t="s">
        <v>19</v>
      </c>
      <c r="O1325" s="1" t="s">
        <v>18507</v>
      </c>
    </row>
    <row r="1326" spans="1:15" x14ac:dyDescent="0.2">
      <c r="A1326" s="1" t="s">
        <v>8388</v>
      </c>
      <c r="B1326" s="1" t="str">
        <f>"SRR3203829"</f>
        <v>SRR3203829</v>
      </c>
      <c r="C1326" t="s">
        <v>6391</v>
      </c>
      <c r="D1326">
        <v>30333126</v>
      </c>
      <c r="E1326" s="1" t="s">
        <v>21</v>
      </c>
      <c r="F1326" s="1" t="s">
        <v>18502</v>
      </c>
      <c r="G1326" s="1" t="s">
        <v>18502</v>
      </c>
      <c r="H1326" s="1" t="s">
        <v>21</v>
      </c>
      <c r="I1326" s="1" t="s">
        <v>54</v>
      </c>
      <c r="J1326" s="1" t="s">
        <v>18505</v>
      </c>
      <c r="K1326" s="1" t="s">
        <v>22</v>
      </c>
      <c r="M1326" s="1" t="s">
        <v>18509</v>
      </c>
      <c r="N1326" s="1" t="s">
        <v>21</v>
      </c>
      <c r="O1326" s="1" t="s">
        <v>18506</v>
      </c>
    </row>
    <row r="1327" spans="1:15" x14ac:dyDescent="0.2">
      <c r="A1327" s="1" t="s">
        <v>8389</v>
      </c>
      <c r="B1327" s="1" t="str">
        <f>"SRR3203831"</f>
        <v>SRR3203831</v>
      </c>
      <c r="C1327" t="s">
        <v>6392</v>
      </c>
      <c r="D1327">
        <v>30333126</v>
      </c>
      <c r="E1327" s="1" t="s">
        <v>18505</v>
      </c>
      <c r="F1327" s="1" t="s">
        <v>18505</v>
      </c>
      <c r="G1327" s="1" t="s">
        <v>25</v>
      </c>
      <c r="H1327" s="1" t="s">
        <v>18506</v>
      </c>
      <c r="I1327" s="1" t="s">
        <v>18509</v>
      </c>
      <c r="J1327" s="1" t="s">
        <v>18505</v>
      </c>
      <c r="K1327" s="1" t="s">
        <v>18502</v>
      </c>
      <c r="M1327" s="1" t="s">
        <v>18508</v>
      </c>
      <c r="N1327" s="1" t="s">
        <v>19</v>
      </c>
      <c r="O1327" s="1" t="s">
        <v>18507</v>
      </c>
    </row>
    <row r="1328" spans="1:15" x14ac:dyDescent="0.2">
      <c r="A1328" s="1" t="s">
        <v>8390</v>
      </c>
      <c r="B1328" s="1" t="str">
        <f>"SRR3210384"</f>
        <v>SRR3210384</v>
      </c>
      <c r="C1328" t="s">
        <v>6393</v>
      </c>
      <c r="D1328">
        <v>30333126</v>
      </c>
      <c r="E1328" s="1" t="s">
        <v>26</v>
      </c>
      <c r="F1328" s="1" t="s">
        <v>26</v>
      </c>
      <c r="G1328" s="1" t="s">
        <v>25</v>
      </c>
      <c r="H1328" s="1" t="s">
        <v>18502</v>
      </c>
      <c r="I1328" s="1" t="s">
        <v>18508</v>
      </c>
      <c r="J1328" s="1" t="s">
        <v>18505</v>
      </c>
      <c r="K1328" s="1" t="s">
        <v>18507</v>
      </c>
      <c r="N1328" s="1" t="s">
        <v>19</v>
      </c>
      <c r="O1328" s="1" t="s">
        <v>18504</v>
      </c>
    </row>
    <row r="1329" spans="1:15" x14ac:dyDescent="0.2">
      <c r="A1329" s="1" t="s">
        <v>8391</v>
      </c>
      <c r="B1329" s="1" t="str">
        <f>"SRR3210385"</f>
        <v>SRR3210385</v>
      </c>
      <c r="C1329" t="s">
        <v>6394</v>
      </c>
      <c r="D1329">
        <v>30333126</v>
      </c>
      <c r="E1329" s="1" t="s">
        <v>26</v>
      </c>
      <c r="F1329" s="1" t="s">
        <v>26</v>
      </c>
      <c r="G1329" s="1" t="s">
        <v>25</v>
      </c>
      <c r="H1329" s="1" t="s">
        <v>18502</v>
      </c>
      <c r="I1329" s="1" t="s">
        <v>18508</v>
      </c>
      <c r="J1329" s="1" t="s">
        <v>18506</v>
      </c>
      <c r="K1329" s="1" t="s">
        <v>18504</v>
      </c>
      <c r="N1329" s="1" t="s">
        <v>19</v>
      </c>
      <c r="O1329" s="1" t="s">
        <v>18507</v>
      </c>
    </row>
    <row r="1330" spans="1:15" x14ac:dyDescent="0.2">
      <c r="A1330" s="1" t="s">
        <v>8392</v>
      </c>
      <c r="B1330" s="1" t="str">
        <f>"SRR3210389"</f>
        <v>SRR3210389</v>
      </c>
      <c r="C1330" t="s">
        <v>6395</v>
      </c>
      <c r="D1330">
        <v>30333126</v>
      </c>
      <c r="E1330" s="1" t="s">
        <v>26</v>
      </c>
      <c r="F1330" s="1" t="s">
        <v>26</v>
      </c>
      <c r="G1330" s="1" t="s">
        <v>25</v>
      </c>
      <c r="H1330" s="1" t="s">
        <v>18502</v>
      </c>
      <c r="I1330" s="1" t="s">
        <v>18508</v>
      </c>
      <c r="J1330" s="1" t="s">
        <v>18506</v>
      </c>
      <c r="K1330" s="1" t="s">
        <v>18504</v>
      </c>
      <c r="N1330" s="1" t="s">
        <v>19</v>
      </c>
      <c r="O1330" s="1" t="s">
        <v>18507</v>
      </c>
    </row>
    <row r="1331" spans="1:15" x14ac:dyDescent="0.2">
      <c r="A1331" s="1" t="s">
        <v>8393</v>
      </c>
      <c r="B1331" s="1" t="str">
        <f>"SRR3210392"</f>
        <v>SRR3210392</v>
      </c>
      <c r="C1331" t="s">
        <v>6396</v>
      </c>
      <c r="D1331">
        <v>30333126</v>
      </c>
      <c r="E1331" s="1" t="s">
        <v>26</v>
      </c>
      <c r="F1331" s="1" t="s">
        <v>26</v>
      </c>
      <c r="G1331" s="1" t="s">
        <v>25</v>
      </c>
      <c r="H1331" s="1" t="s">
        <v>18502</v>
      </c>
      <c r="I1331" s="1" t="s">
        <v>18511</v>
      </c>
      <c r="J1331" s="1" t="s">
        <v>18505</v>
      </c>
      <c r="K1331" s="1" t="s">
        <v>18504</v>
      </c>
      <c r="N1331" s="1" t="s">
        <v>19</v>
      </c>
      <c r="O1331" s="1" t="s">
        <v>18507</v>
      </c>
    </row>
    <row r="1332" spans="1:15" x14ac:dyDescent="0.2">
      <c r="A1332" s="1" t="s">
        <v>8394</v>
      </c>
      <c r="B1332" s="1" t="str">
        <f>"SRR3210561"</f>
        <v>SRR3210561</v>
      </c>
      <c r="C1332" t="s">
        <v>6397</v>
      </c>
      <c r="D1332">
        <v>30333126</v>
      </c>
      <c r="E1332" s="1" t="s">
        <v>26</v>
      </c>
      <c r="F1332" s="1" t="s">
        <v>26</v>
      </c>
      <c r="G1332" s="1" t="s">
        <v>25</v>
      </c>
      <c r="H1332" s="1" t="s">
        <v>18502</v>
      </c>
      <c r="I1332" s="1" t="s">
        <v>18508</v>
      </c>
      <c r="J1332" s="1" t="s">
        <v>18505</v>
      </c>
      <c r="K1332" s="1" t="s">
        <v>18504</v>
      </c>
      <c r="N1332" s="1" t="s">
        <v>19</v>
      </c>
      <c r="O1332" s="1" t="s">
        <v>18507</v>
      </c>
    </row>
    <row r="1333" spans="1:15" x14ac:dyDescent="0.2">
      <c r="A1333" s="1" t="s">
        <v>8395</v>
      </c>
      <c r="B1333" s="1" t="str">
        <f>"SRR3210575"</f>
        <v>SRR3210575</v>
      </c>
      <c r="C1333" t="s">
        <v>6398</v>
      </c>
      <c r="D1333">
        <v>30333126</v>
      </c>
      <c r="E1333" s="1" t="s">
        <v>21</v>
      </c>
      <c r="F1333" s="1" t="s">
        <v>18510</v>
      </c>
      <c r="G1333" s="1" t="s">
        <v>25</v>
      </c>
      <c r="H1333" s="1" t="s">
        <v>18506</v>
      </c>
      <c r="I1333" s="1" t="s">
        <v>18509</v>
      </c>
      <c r="J1333" s="1" t="s">
        <v>18505</v>
      </c>
      <c r="K1333" s="1" t="s">
        <v>18504</v>
      </c>
      <c r="M1333" s="1" t="s">
        <v>18508</v>
      </c>
      <c r="N1333" s="1" t="s">
        <v>21</v>
      </c>
      <c r="O1333" s="1" t="s">
        <v>18507</v>
      </c>
    </row>
    <row r="1334" spans="1:15" x14ac:dyDescent="0.2">
      <c r="A1334" s="1" t="s">
        <v>8396</v>
      </c>
      <c r="B1334" s="1" t="str">
        <f>"SRR3210651"</f>
        <v>SRR3210651</v>
      </c>
      <c r="C1334" t="s">
        <v>6399</v>
      </c>
      <c r="D1334">
        <v>30333126</v>
      </c>
      <c r="E1334" s="1" t="s">
        <v>26</v>
      </c>
      <c r="F1334" s="1" t="s">
        <v>18505</v>
      </c>
      <c r="G1334" s="1" t="s">
        <v>25</v>
      </c>
      <c r="H1334" s="1" t="s">
        <v>18502</v>
      </c>
      <c r="I1334" s="1" t="s">
        <v>18509</v>
      </c>
      <c r="J1334" s="1" t="s">
        <v>18505</v>
      </c>
      <c r="K1334" s="1" t="s">
        <v>18504</v>
      </c>
      <c r="N1334" s="1" t="s">
        <v>19</v>
      </c>
      <c r="O1334" s="1" t="s">
        <v>18507</v>
      </c>
    </row>
    <row r="1335" spans="1:15" x14ac:dyDescent="0.2">
      <c r="A1335" s="1" t="s">
        <v>8397</v>
      </c>
      <c r="B1335" s="1" t="str">
        <f>"SRR3210654"</f>
        <v>SRR3210654</v>
      </c>
      <c r="C1335" t="s">
        <v>6400</v>
      </c>
      <c r="D1335">
        <v>30333126</v>
      </c>
      <c r="E1335" s="1" t="s">
        <v>26</v>
      </c>
      <c r="F1335" s="1" t="s">
        <v>18505</v>
      </c>
      <c r="G1335" s="1" t="s">
        <v>25</v>
      </c>
      <c r="H1335" s="1" t="s">
        <v>18502</v>
      </c>
      <c r="I1335" s="1" t="s">
        <v>18508</v>
      </c>
      <c r="J1335" s="1" t="s">
        <v>18505</v>
      </c>
      <c r="K1335" s="1" t="s">
        <v>18504</v>
      </c>
      <c r="N1335" s="1" t="s">
        <v>19</v>
      </c>
      <c r="O1335" s="1" t="s">
        <v>18507</v>
      </c>
    </row>
    <row r="1336" spans="1:15" x14ac:dyDescent="0.2">
      <c r="A1336" s="1" t="s">
        <v>8398</v>
      </c>
      <c r="B1336" s="1" t="str">
        <f>"SRR3210656"</f>
        <v>SRR3210656</v>
      </c>
      <c r="C1336" t="s">
        <v>6401</v>
      </c>
      <c r="D1336">
        <v>30333126</v>
      </c>
      <c r="E1336" s="1" t="s">
        <v>21</v>
      </c>
      <c r="F1336" s="1" t="s">
        <v>18510</v>
      </c>
      <c r="G1336" s="1" t="s">
        <v>25</v>
      </c>
      <c r="H1336" s="1" t="s">
        <v>18502</v>
      </c>
      <c r="I1336" s="1" t="s">
        <v>18508</v>
      </c>
      <c r="J1336" s="1" t="s">
        <v>18505</v>
      </c>
      <c r="K1336" s="1" t="s">
        <v>18504</v>
      </c>
      <c r="N1336" s="1" t="s">
        <v>19</v>
      </c>
      <c r="O1336" s="1" t="s">
        <v>18507</v>
      </c>
    </row>
    <row r="1337" spans="1:15" x14ac:dyDescent="0.2">
      <c r="A1337" s="1" t="s">
        <v>8399</v>
      </c>
      <c r="B1337" s="1" t="str">
        <f>"SRR3210657"</f>
        <v>SRR3210657</v>
      </c>
      <c r="C1337" t="s">
        <v>6402</v>
      </c>
      <c r="D1337">
        <v>30333126</v>
      </c>
      <c r="E1337" s="1" t="s">
        <v>21</v>
      </c>
      <c r="F1337" s="1" t="s">
        <v>18502</v>
      </c>
      <c r="G1337" s="1" t="s">
        <v>25</v>
      </c>
      <c r="H1337" s="1" t="s">
        <v>18502</v>
      </c>
      <c r="I1337" s="1" t="s">
        <v>54</v>
      </c>
      <c r="J1337" s="1" t="s">
        <v>18505</v>
      </c>
      <c r="K1337" s="1" t="s">
        <v>18507</v>
      </c>
      <c r="M1337" s="1" t="s">
        <v>28</v>
      </c>
      <c r="N1337" s="1" t="s">
        <v>21</v>
      </c>
      <c r="O1337" s="1" t="s">
        <v>18507</v>
      </c>
    </row>
    <row r="1338" spans="1:15" x14ac:dyDescent="0.2">
      <c r="A1338" s="1" t="s">
        <v>8400</v>
      </c>
      <c r="B1338" s="1" t="str">
        <f>"SRR3210663"</f>
        <v>SRR3210663</v>
      </c>
      <c r="C1338" t="s">
        <v>6403</v>
      </c>
      <c r="D1338">
        <v>30333126</v>
      </c>
      <c r="E1338" s="1" t="s">
        <v>21</v>
      </c>
      <c r="F1338" s="1" t="s">
        <v>18502</v>
      </c>
      <c r="G1338" s="1" t="s">
        <v>25</v>
      </c>
      <c r="H1338" s="1" t="s">
        <v>18502</v>
      </c>
      <c r="I1338" s="1" t="s">
        <v>54</v>
      </c>
      <c r="J1338" s="1" t="s">
        <v>18505</v>
      </c>
      <c r="K1338" s="1" t="s">
        <v>22</v>
      </c>
      <c r="M1338" s="1" t="s">
        <v>28</v>
      </c>
      <c r="N1338" s="1" t="s">
        <v>21</v>
      </c>
      <c r="O1338" s="1" t="s">
        <v>18507</v>
      </c>
    </row>
    <row r="1339" spans="1:15" x14ac:dyDescent="0.2">
      <c r="A1339" s="1" t="s">
        <v>8401</v>
      </c>
      <c r="B1339" s="1" t="str">
        <f>"SRR3210664"</f>
        <v>SRR3210664</v>
      </c>
      <c r="C1339" t="s">
        <v>6404</v>
      </c>
      <c r="D1339">
        <v>30333126</v>
      </c>
      <c r="E1339" s="1" t="s">
        <v>26</v>
      </c>
      <c r="F1339" s="1" t="s">
        <v>26</v>
      </c>
      <c r="G1339" s="1" t="s">
        <v>25</v>
      </c>
      <c r="H1339" s="1" t="s">
        <v>18502</v>
      </c>
      <c r="I1339" s="1" t="s">
        <v>18508</v>
      </c>
      <c r="J1339" s="1" t="s">
        <v>18505</v>
      </c>
      <c r="K1339" s="1" t="s">
        <v>25</v>
      </c>
      <c r="N1339" s="1" t="s">
        <v>18502</v>
      </c>
      <c r="O1339" s="1" t="s">
        <v>18507</v>
      </c>
    </row>
    <row r="1340" spans="1:15" x14ac:dyDescent="0.2">
      <c r="A1340" s="1" t="s">
        <v>8402</v>
      </c>
      <c r="B1340" s="1" t="str">
        <f>"SRR3214099"</f>
        <v>SRR3214099</v>
      </c>
      <c r="C1340" t="s">
        <v>6405</v>
      </c>
      <c r="D1340">
        <v>30333126</v>
      </c>
      <c r="E1340" s="1" t="s">
        <v>21</v>
      </c>
      <c r="F1340" s="1" t="s">
        <v>21</v>
      </c>
      <c r="G1340" s="1" t="s">
        <v>18509</v>
      </c>
      <c r="H1340" s="1" t="s">
        <v>18506</v>
      </c>
      <c r="I1340" s="1" t="s">
        <v>54</v>
      </c>
      <c r="J1340" s="1" t="s">
        <v>21</v>
      </c>
      <c r="K1340" s="1" t="s">
        <v>25</v>
      </c>
      <c r="N1340" s="1" t="s">
        <v>21</v>
      </c>
      <c r="O1340" s="1" t="s">
        <v>24</v>
      </c>
    </row>
    <row r="1341" spans="1:15" x14ac:dyDescent="0.2">
      <c r="A1341" s="1" t="s">
        <v>8403</v>
      </c>
      <c r="B1341" s="1" t="str">
        <f>"SRR3214101"</f>
        <v>SRR3214101</v>
      </c>
      <c r="C1341" t="s">
        <v>6406</v>
      </c>
      <c r="D1341">
        <v>30333126</v>
      </c>
      <c r="E1341" s="1" t="s">
        <v>26</v>
      </c>
      <c r="F1341" s="1" t="s">
        <v>26</v>
      </c>
      <c r="G1341" s="1" t="s">
        <v>25</v>
      </c>
      <c r="H1341" s="1" t="s">
        <v>18506</v>
      </c>
      <c r="I1341" s="1" t="s">
        <v>18508</v>
      </c>
      <c r="J1341" s="1" t="s">
        <v>18505</v>
      </c>
      <c r="K1341" s="1" t="s">
        <v>25</v>
      </c>
      <c r="M1341" s="1" t="s">
        <v>18508</v>
      </c>
      <c r="N1341" s="1" t="s">
        <v>21</v>
      </c>
      <c r="O1341" s="1" t="s">
        <v>18507</v>
      </c>
    </row>
    <row r="1342" spans="1:15" x14ac:dyDescent="0.2">
      <c r="A1342" s="1" t="s">
        <v>8404</v>
      </c>
      <c r="B1342" s="1" t="str">
        <f>"SRR3214102"</f>
        <v>SRR3214102</v>
      </c>
      <c r="C1342" t="s">
        <v>6407</v>
      </c>
      <c r="D1342">
        <v>30333126</v>
      </c>
      <c r="E1342" s="1" t="s">
        <v>21</v>
      </c>
      <c r="F1342" s="1" t="s">
        <v>18509</v>
      </c>
      <c r="G1342" s="1" t="s">
        <v>18502</v>
      </c>
      <c r="H1342" s="1" t="s">
        <v>18502</v>
      </c>
      <c r="I1342" s="1" t="s">
        <v>54</v>
      </c>
      <c r="J1342" s="1" t="s">
        <v>18510</v>
      </c>
      <c r="K1342" s="1" t="s">
        <v>25</v>
      </c>
      <c r="M1342" s="1" t="s">
        <v>18508</v>
      </c>
      <c r="N1342" s="1" t="s">
        <v>21</v>
      </c>
      <c r="O1342" s="1" t="s">
        <v>18502</v>
      </c>
    </row>
    <row r="1343" spans="1:15" x14ac:dyDescent="0.2">
      <c r="A1343" s="1" t="s">
        <v>8405</v>
      </c>
      <c r="B1343" s="1" t="str">
        <f>"SRR3214105"</f>
        <v>SRR3214105</v>
      </c>
      <c r="C1343" t="s">
        <v>6408</v>
      </c>
      <c r="D1343">
        <v>30333126</v>
      </c>
      <c r="E1343" s="1" t="s">
        <v>18505</v>
      </c>
      <c r="F1343" s="1" t="s">
        <v>26</v>
      </c>
      <c r="G1343" s="1" t="s">
        <v>25</v>
      </c>
      <c r="H1343" s="1" t="s">
        <v>18506</v>
      </c>
      <c r="I1343" s="1" t="s">
        <v>54</v>
      </c>
      <c r="J1343" s="1" t="s">
        <v>18506</v>
      </c>
      <c r="K1343" s="1" t="s">
        <v>25</v>
      </c>
      <c r="N1343" s="1" t="s">
        <v>21</v>
      </c>
      <c r="O1343" s="1" t="s">
        <v>18504</v>
      </c>
    </row>
    <row r="1344" spans="1:15" x14ac:dyDescent="0.2">
      <c r="A1344" s="1" t="s">
        <v>8406</v>
      </c>
      <c r="B1344" s="1" t="str">
        <f>"SRR3214107"</f>
        <v>SRR3214107</v>
      </c>
      <c r="C1344" t="s">
        <v>6409</v>
      </c>
      <c r="D1344">
        <v>30333126</v>
      </c>
      <c r="E1344" s="1" t="s">
        <v>21</v>
      </c>
      <c r="F1344" s="1" t="s">
        <v>21</v>
      </c>
      <c r="G1344" s="1" t="s">
        <v>18510</v>
      </c>
      <c r="H1344" s="1" t="s">
        <v>18506</v>
      </c>
      <c r="I1344" s="1" t="s">
        <v>18508</v>
      </c>
      <c r="J1344" s="1" t="s">
        <v>18509</v>
      </c>
      <c r="K1344" s="1" t="s">
        <v>25</v>
      </c>
      <c r="N1344" s="1" t="s">
        <v>19</v>
      </c>
      <c r="O1344" s="1" t="s">
        <v>24</v>
      </c>
    </row>
    <row r="1345" spans="1:15" x14ac:dyDescent="0.2">
      <c r="A1345" s="1" t="s">
        <v>8407</v>
      </c>
      <c r="B1345" s="1" t="str">
        <f>"SRR3214108"</f>
        <v>SRR3214108</v>
      </c>
      <c r="C1345" t="s">
        <v>6410</v>
      </c>
      <c r="D1345">
        <v>30333126</v>
      </c>
      <c r="E1345" s="1" t="s">
        <v>21</v>
      </c>
      <c r="F1345" s="1" t="s">
        <v>21</v>
      </c>
      <c r="G1345" s="1" t="s">
        <v>18502</v>
      </c>
      <c r="H1345" s="1" t="s">
        <v>18502</v>
      </c>
      <c r="I1345" s="1" t="s">
        <v>54</v>
      </c>
      <c r="J1345" s="1" t="s">
        <v>18509</v>
      </c>
      <c r="K1345" s="1" t="s">
        <v>25</v>
      </c>
      <c r="N1345" s="1" t="s">
        <v>21</v>
      </c>
      <c r="O1345" s="1" t="s">
        <v>18502</v>
      </c>
    </row>
    <row r="1346" spans="1:15" x14ac:dyDescent="0.2">
      <c r="A1346" s="1" t="s">
        <v>8408</v>
      </c>
      <c r="B1346" s="1" t="str">
        <f>"SRR3214114"</f>
        <v>SRR3214114</v>
      </c>
      <c r="C1346" t="s">
        <v>6411</v>
      </c>
      <c r="D1346">
        <v>30333126</v>
      </c>
      <c r="E1346" s="1" t="s">
        <v>26</v>
      </c>
      <c r="F1346" s="1" t="s">
        <v>26</v>
      </c>
      <c r="G1346" s="1" t="s">
        <v>25</v>
      </c>
      <c r="H1346" s="1" t="s">
        <v>18506</v>
      </c>
      <c r="I1346" s="1" t="s">
        <v>18509</v>
      </c>
      <c r="J1346" s="1" t="s">
        <v>18507</v>
      </c>
      <c r="K1346" s="1" t="s">
        <v>18504</v>
      </c>
      <c r="M1346" s="1" t="s">
        <v>28</v>
      </c>
      <c r="N1346" s="1" t="s">
        <v>21</v>
      </c>
      <c r="O1346" s="1" t="s">
        <v>18507</v>
      </c>
    </row>
    <row r="1347" spans="1:15" x14ac:dyDescent="0.2">
      <c r="A1347" s="1" t="s">
        <v>8409</v>
      </c>
      <c r="B1347" s="1" t="str">
        <f>"SRR3214125"</f>
        <v>SRR3214125</v>
      </c>
      <c r="C1347" t="s">
        <v>6412</v>
      </c>
      <c r="D1347">
        <v>30333126</v>
      </c>
      <c r="E1347" s="1" t="s">
        <v>18505</v>
      </c>
      <c r="F1347" s="1" t="s">
        <v>26</v>
      </c>
      <c r="G1347" s="1" t="s">
        <v>25</v>
      </c>
      <c r="H1347" s="1" t="s">
        <v>18502</v>
      </c>
      <c r="I1347" s="1" t="s">
        <v>18508</v>
      </c>
      <c r="J1347" s="1" t="s">
        <v>18505</v>
      </c>
      <c r="K1347" s="1" t="s">
        <v>18504</v>
      </c>
      <c r="N1347" s="1" t="s">
        <v>19</v>
      </c>
      <c r="O1347" s="1" t="s">
        <v>18507</v>
      </c>
    </row>
    <row r="1348" spans="1:15" x14ac:dyDescent="0.2">
      <c r="A1348" s="1" t="s">
        <v>8410</v>
      </c>
      <c r="B1348" s="1" t="str">
        <f>"SRR3215341"</f>
        <v>SRR3215341</v>
      </c>
      <c r="C1348" t="s">
        <v>6413</v>
      </c>
      <c r="D1348">
        <v>30333126</v>
      </c>
      <c r="E1348" s="1" t="s">
        <v>21</v>
      </c>
      <c r="F1348" s="1" t="s">
        <v>18510</v>
      </c>
      <c r="G1348" s="1" t="s">
        <v>25</v>
      </c>
      <c r="H1348" s="1" t="s">
        <v>18502</v>
      </c>
      <c r="I1348" s="1" t="s">
        <v>18508</v>
      </c>
      <c r="J1348" s="1" t="s">
        <v>18505</v>
      </c>
      <c r="K1348" s="1" t="s">
        <v>18504</v>
      </c>
      <c r="N1348" s="1" t="s">
        <v>21</v>
      </c>
      <c r="O1348" s="1" t="s">
        <v>18507</v>
      </c>
    </row>
    <row r="1349" spans="1:15" x14ac:dyDescent="0.2">
      <c r="A1349" s="1" t="s">
        <v>8411</v>
      </c>
      <c r="B1349" s="1" t="str">
        <f>"SRR3215342"</f>
        <v>SRR3215342</v>
      </c>
      <c r="C1349" t="s">
        <v>6414</v>
      </c>
      <c r="D1349">
        <v>30333126</v>
      </c>
      <c r="E1349" s="1" t="s">
        <v>21</v>
      </c>
      <c r="F1349" s="1" t="s">
        <v>21</v>
      </c>
      <c r="G1349" s="1" t="s">
        <v>18509</v>
      </c>
      <c r="H1349" s="1" t="s">
        <v>18506</v>
      </c>
      <c r="I1349" s="1" t="s">
        <v>54</v>
      </c>
      <c r="J1349" s="1" t="s">
        <v>21</v>
      </c>
      <c r="K1349" s="1" t="s">
        <v>25</v>
      </c>
      <c r="N1349" s="1" t="s">
        <v>21</v>
      </c>
      <c r="O1349" s="1" t="s">
        <v>24</v>
      </c>
    </row>
    <row r="1350" spans="1:15" x14ac:dyDescent="0.2">
      <c r="A1350" s="1" t="s">
        <v>8412</v>
      </c>
      <c r="B1350" s="1" t="str">
        <f>"SRR3217372"</f>
        <v>SRR3217372</v>
      </c>
      <c r="C1350" t="s">
        <v>6415</v>
      </c>
      <c r="D1350">
        <v>30333126</v>
      </c>
      <c r="E1350" s="1" t="s">
        <v>26</v>
      </c>
      <c r="F1350" s="1" t="s">
        <v>26</v>
      </c>
      <c r="G1350" s="1" t="s">
        <v>25</v>
      </c>
      <c r="H1350" s="1" t="s">
        <v>18506</v>
      </c>
      <c r="I1350" s="1" t="s">
        <v>54</v>
      </c>
      <c r="J1350" s="1" t="s">
        <v>18505</v>
      </c>
      <c r="K1350" s="1" t="s">
        <v>18504</v>
      </c>
      <c r="N1350" s="1" t="s">
        <v>21</v>
      </c>
      <c r="O1350" s="1" t="s">
        <v>18504</v>
      </c>
    </row>
    <row r="1351" spans="1:15" x14ac:dyDescent="0.2">
      <c r="A1351" s="1" t="s">
        <v>8413</v>
      </c>
      <c r="B1351" s="1" t="str">
        <f>"SRR3217373"</f>
        <v>SRR3217373</v>
      </c>
      <c r="C1351" t="s">
        <v>6416</v>
      </c>
      <c r="D1351">
        <v>30333126</v>
      </c>
      <c r="E1351" s="1" t="s">
        <v>21</v>
      </c>
      <c r="F1351" s="1" t="s">
        <v>18502</v>
      </c>
      <c r="G1351" s="1" t="s">
        <v>25</v>
      </c>
      <c r="H1351" s="1" t="s">
        <v>18502</v>
      </c>
      <c r="I1351" s="1" t="s">
        <v>54</v>
      </c>
      <c r="J1351" s="1" t="s">
        <v>18505</v>
      </c>
      <c r="K1351" s="1" t="s">
        <v>25</v>
      </c>
      <c r="N1351" s="1" t="s">
        <v>21</v>
      </c>
      <c r="O1351" s="1" t="s">
        <v>18507</v>
      </c>
    </row>
    <row r="1352" spans="1:15" x14ac:dyDescent="0.2">
      <c r="A1352" s="1" t="s">
        <v>8414</v>
      </c>
      <c r="B1352" s="1" t="str">
        <f>"SRR3219140"</f>
        <v>SRR3219140</v>
      </c>
      <c r="C1352" t="s">
        <v>6417</v>
      </c>
      <c r="D1352">
        <v>30333126</v>
      </c>
      <c r="E1352" s="1" t="s">
        <v>21</v>
      </c>
      <c r="F1352" s="1" t="s">
        <v>21</v>
      </c>
      <c r="G1352" s="1" t="s">
        <v>18510</v>
      </c>
      <c r="H1352" s="1" t="s">
        <v>18502</v>
      </c>
      <c r="I1352" s="1" t="s">
        <v>18509</v>
      </c>
      <c r="J1352" s="1" t="s">
        <v>18509</v>
      </c>
      <c r="K1352" s="1" t="s">
        <v>18504</v>
      </c>
      <c r="N1352" s="1" t="s">
        <v>19</v>
      </c>
      <c r="O1352" s="1" t="s">
        <v>24</v>
      </c>
    </row>
    <row r="1353" spans="1:15" x14ac:dyDescent="0.2">
      <c r="A1353" s="1" t="s">
        <v>8415</v>
      </c>
      <c r="B1353" s="1" t="str">
        <f>"SRR3219142"</f>
        <v>SRR3219142</v>
      </c>
      <c r="C1353" t="s">
        <v>6418</v>
      </c>
      <c r="D1353">
        <v>30333126</v>
      </c>
      <c r="E1353" s="1" t="s">
        <v>26</v>
      </c>
      <c r="F1353" s="1" t="s">
        <v>26</v>
      </c>
      <c r="G1353" s="1" t="s">
        <v>25</v>
      </c>
      <c r="H1353" s="1" t="s">
        <v>18502</v>
      </c>
      <c r="I1353" s="1" t="s">
        <v>18508</v>
      </c>
      <c r="J1353" s="1" t="s">
        <v>18506</v>
      </c>
      <c r="K1353" s="1" t="s">
        <v>18507</v>
      </c>
      <c r="M1353" s="1" t="s">
        <v>28</v>
      </c>
      <c r="N1353" s="1" t="s">
        <v>21</v>
      </c>
      <c r="O1353" s="1" t="s">
        <v>18507</v>
      </c>
    </row>
    <row r="1354" spans="1:15" x14ac:dyDescent="0.2">
      <c r="A1354" s="1" t="s">
        <v>8416</v>
      </c>
      <c r="B1354" s="1" t="str">
        <f>"SRR3219161"</f>
        <v>SRR3219161</v>
      </c>
      <c r="C1354" t="s">
        <v>6419</v>
      </c>
      <c r="D1354">
        <v>30333126</v>
      </c>
      <c r="E1354" s="1" t="s">
        <v>21</v>
      </c>
      <c r="F1354" s="1" t="s">
        <v>21</v>
      </c>
      <c r="G1354" s="1" t="s">
        <v>18509</v>
      </c>
      <c r="H1354" s="1" t="s">
        <v>18506</v>
      </c>
      <c r="I1354" s="1" t="s">
        <v>54</v>
      </c>
      <c r="J1354" s="1" t="s">
        <v>21</v>
      </c>
      <c r="K1354" s="1" t="s">
        <v>22</v>
      </c>
      <c r="M1354" s="1" t="s">
        <v>28</v>
      </c>
      <c r="N1354" s="1" t="s">
        <v>21</v>
      </c>
      <c r="O1354" s="1" t="s">
        <v>24</v>
      </c>
    </row>
    <row r="1355" spans="1:15" x14ac:dyDescent="0.2">
      <c r="A1355" s="1" t="s">
        <v>8417</v>
      </c>
      <c r="B1355" s="1" t="str">
        <f>"SRR3219163"</f>
        <v>SRR3219163</v>
      </c>
      <c r="C1355" t="s">
        <v>6420</v>
      </c>
      <c r="D1355">
        <v>30333126</v>
      </c>
      <c r="E1355" s="1" t="s">
        <v>21</v>
      </c>
      <c r="F1355" s="1" t="s">
        <v>21</v>
      </c>
      <c r="G1355" s="1" t="s">
        <v>18509</v>
      </c>
      <c r="H1355" s="1" t="s">
        <v>18506</v>
      </c>
      <c r="I1355" s="1" t="s">
        <v>54</v>
      </c>
      <c r="J1355" s="1" t="s">
        <v>21</v>
      </c>
      <c r="K1355" s="1" t="s">
        <v>22</v>
      </c>
      <c r="M1355" s="1" t="s">
        <v>28</v>
      </c>
      <c r="N1355" s="1" t="s">
        <v>21</v>
      </c>
      <c r="O1355" s="1" t="s">
        <v>24</v>
      </c>
    </row>
    <row r="1356" spans="1:15" x14ac:dyDescent="0.2">
      <c r="A1356" s="1" t="s">
        <v>8418</v>
      </c>
      <c r="B1356" s="1" t="str">
        <f>"SRR3219167"</f>
        <v>SRR3219167</v>
      </c>
      <c r="C1356" t="s">
        <v>6421</v>
      </c>
      <c r="D1356">
        <v>30333126</v>
      </c>
      <c r="E1356" s="1" t="s">
        <v>26</v>
      </c>
      <c r="F1356" s="1" t="s">
        <v>26</v>
      </c>
      <c r="G1356" s="1" t="s">
        <v>25</v>
      </c>
      <c r="H1356" s="1" t="s">
        <v>18509</v>
      </c>
      <c r="I1356" s="1" t="s">
        <v>54</v>
      </c>
      <c r="J1356" s="1" t="s">
        <v>18505</v>
      </c>
      <c r="K1356" s="1" t="s">
        <v>18504</v>
      </c>
      <c r="M1356" s="1" t="s">
        <v>28</v>
      </c>
      <c r="N1356" s="1" t="s">
        <v>19</v>
      </c>
      <c r="O1356" s="1" t="s">
        <v>18507</v>
      </c>
    </row>
    <row r="1357" spans="1:15" x14ac:dyDescent="0.2">
      <c r="A1357" s="1" t="s">
        <v>8419</v>
      </c>
      <c r="B1357" s="1" t="str">
        <f>"SRR3219170"</f>
        <v>SRR3219170</v>
      </c>
      <c r="C1357" t="s">
        <v>6422</v>
      </c>
      <c r="D1357">
        <v>30333126</v>
      </c>
      <c r="E1357" s="1" t="s">
        <v>21</v>
      </c>
      <c r="F1357" s="1" t="s">
        <v>21</v>
      </c>
      <c r="G1357" s="1" t="s">
        <v>18510</v>
      </c>
      <c r="H1357" s="1" t="s">
        <v>18506</v>
      </c>
      <c r="I1357" s="1" t="s">
        <v>54</v>
      </c>
      <c r="J1357" s="1" t="s">
        <v>21</v>
      </c>
      <c r="K1357" s="1" t="s">
        <v>25</v>
      </c>
      <c r="N1357" s="1" t="s">
        <v>21</v>
      </c>
      <c r="O1357" s="1" t="s">
        <v>24</v>
      </c>
    </row>
    <row r="1358" spans="1:15" x14ac:dyDescent="0.2">
      <c r="A1358" s="1" t="s">
        <v>8420</v>
      </c>
      <c r="B1358" s="1" t="str">
        <f>"SRR3219179"</f>
        <v>SRR3219179</v>
      </c>
      <c r="C1358" t="s">
        <v>6423</v>
      </c>
      <c r="D1358">
        <v>30333126</v>
      </c>
      <c r="E1358" s="1" t="s">
        <v>21</v>
      </c>
      <c r="F1358" s="1" t="s">
        <v>18509</v>
      </c>
      <c r="G1358" s="1" t="s">
        <v>18509</v>
      </c>
      <c r="H1358" s="1" t="s">
        <v>18506</v>
      </c>
      <c r="I1358" s="1" t="s">
        <v>54</v>
      </c>
      <c r="J1358" s="1" t="s">
        <v>21</v>
      </c>
      <c r="K1358" s="1" t="s">
        <v>25</v>
      </c>
      <c r="M1358" s="1" t="s">
        <v>28</v>
      </c>
      <c r="N1358" s="1" t="s">
        <v>21</v>
      </c>
      <c r="O1358" s="1" t="s">
        <v>24</v>
      </c>
    </row>
    <row r="1359" spans="1:15" x14ac:dyDescent="0.2">
      <c r="A1359" s="1" t="s">
        <v>8421</v>
      </c>
      <c r="B1359" s="1" t="str">
        <f>"SRR3219186"</f>
        <v>SRR3219186</v>
      </c>
      <c r="C1359" t="s">
        <v>6424</v>
      </c>
      <c r="D1359">
        <v>30333126</v>
      </c>
      <c r="E1359" s="1" t="s">
        <v>21</v>
      </c>
      <c r="F1359" s="1" t="s">
        <v>21</v>
      </c>
      <c r="G1359" s="1" t="s">
        <v>18509</v>
      </c>
      <c r="H1359" s="1" t="s">
        <v>18502</v>
      </c>
      <c r="I1359" s="1" t="s">
        <v>18508</v>
      </c>
      <c r="J1359" s="1" t="s">
        <v>21</v>
      </c>
      <c r="K1359" s="1" t="s">
        <v>18504</v>
      </c>
      <c r="N1359" s="1" t="s">
        <v>19</v>
      </c>
      <c r="O1359" s="1" t="s">
        <v>24</v>
      </c>
    </row>
    <row r="1360" spans="1:15" x14ac:dyDescent="0.2">
      <c r="A1360" s="1" t="s">
        <v>8422</v>
      </c>
      <c r="B1360" s="1" t="str">
        <f>"SRR3223088"</f>
        <v>SRR3223088</v>
      </c>
      <c r="C1360" t="s">
        <v>6425</v>
      </c>
      <c r="D1360">
        <v>30333126</v>
      </c>
      <c r="E1360" s="1" t="s">
        <v>21</v>
      </c>
      <c r="F1360" s="1" t="s">
        <v>18510</v>
      </c>
      <c r="G1360" s="1" t="s">
        <v>25</v>
      </c>
      <c r="H1360" s="1" t="s">
        <v>18506</v>
      </c>
      <c r="I1360" s="1" t="s">
        <v>54</v>
      </c>
      <c r="J1360" s="1" t="s">
        <v>18505</v>
      </c>
      <c r="K1360" s="1" t="s">
        <v>22</v>
      </c>
      <c r="M1360" s="1" t="s">
        <v>28</v>
      </c>
      <c r="N1360" s="1" t="s">
        <v>21</v>
      </c>
      <c r="O1360" s="1" t="s">
        <v>18507</v>
      </c>
    </row>
    <row r="1361" spans="1:15" x14ac:dyDescent="0.2">
      <c r="A1361" s="1" t="s">
        <v>8423</v>
      </c>
      <c r="B1361" s="1" t="str">
        <f>"SRR3223091"</f>
        <v>SRR3223091</v>
      </c>
      <c r="C1361" t="s">
        <v>6426</v>
      </c>
      <c r="D1361">
        <v>30333126</v>
      </c>
      <c r="E1361" s="1" t="s">
        <v>26</v>
      </c>
      <c r="F1361" s="1" t="s">
        <v>26</v>
      </c>
      <c r="G1361" s="1" t="s">
        <v>25</v>
      </c>
      <c r="H1361" s="1" t="s">
        <v>18506</v>
      </c>
      <c r="I1361" s="1" t="s">
        <v>18508</v>
      </c>
      <c r="J1361" s="1" t="s">
        <v>18505</v>
      </c>
      <c r="K1361" s="1" t="s">
        <v>18504</v>
      </c>
      <c r="M1361" s="1" t="s">
        <v>28</v>
      </c>
      <c r="N1361" s="1" t="s">
        <v>21</v>
      </c>
      <c r="O1361" s="1" t="s">
        <v>18507</v>
      </c>
    </row>
    <row r="1362" spans="1:15" x14ac:dyDescent="0.2">
      <c r="A1362" s="1" t="s">
        <v>8424</v>
      </c>
      <c r="B1362" s="1" t="str">
        <f>"SRR3223095"</f>
        <v>SRR3223095</v>
      </c>
      <c r="C1362" t="s">
        <v>6427</v>
      </c>
      <c r="D1362">
        <v>30333126</v>
      </c>
      <c r="E1362" s="1" t="s">
        <v>26</v>
      </c>
      <c r="F1362" s="1" t="s">
        <v>26</v>
      </c>
      <c r="G1362" s="1" t="s">
        <v>25</v>
      </c>
      <c r="H1362" s="1" t="s">
        <v>18502</v>
      </c>
      <c r="I1362" s="1" t="s">
        <v>18508</v>
      </c>
      <c r="J1362" s="1" t="s">
        <v>18506</v>
      </c>
      <c r="K1362" s="1" t="s">
        <v>25</v>
      </c>
      <c r="N1362" s="1" t="s">
        <v>18502</v>
      </c>
      <c r="O1362" s="1" t="s">
        <v>18507</v>
      </c>
    </row>
    <row r="1363" spans="1:15" x14ac:dyDescent="0.2">
      <c r="A1363" s="1" t="s">
        <v>8425</v>
      </c>
      <c r="B1363" s="1" t="str">
        <f>"SRR3223098"</f>
        <v>SRR3223098</v>
      </c>
      <c r="C1363" t="s">
        <v>6428</v>
      </c>
      <c r="D1363">
        <v>30333126</v>
      </c>
      <c r="E1363" s="1" t="s">
        <v>26</v>
      </c>
      <c r="F1363" s="1" t="s">
        <v>26</v>
      </c>
      <c r="G1363" s="1" t="s">
        <v>25</v>
      </c>
      <c r="H1363" s="1" t="s">
        <v>18502</v>
      </c>
      <c r="I1363" s="1" t="s">
        <v>18508</v>
      </c>
      <c r="J1363" s="1" t="s">
        <v>18505</v>
      </c>
      <c r="K1363" s="1" t="s">
        <v>18507</v>
      </c>
      <c r="N1363" s="1" t="s">
        <v>21</v>
      </c>
      <c r="O1363" s="1" t="s">
        <v>18507</v>
      </c>
    </row>
    <row r="1364" spans="1:15" x14ac:dyDescent="0.2">
      <c r="A1364" s="1" t="s">
        <v>8426</v>
      </c>
      <c r="B1364" s="1" t="str">
        <f>"SRR3223099"</f>
        <v>SRR3223099</v>
      </c>
      <c r="C1364" t="s">
        <v>6429</v>
      </c>
      <c r="D1364">
        <v>30333126</v>
      </c>
      <c r="E1364" s="1" t="s">
        <v>21</v>
      </c>
      <c r="F1364" s="1" t="s">
        <v>21</v>
      </c>
      <c r="G1364" s="1" t="s">
        <v>18509</v>
      </c>
      <c r="H1364" s="1" t="s">
        <v>21</v>
      </c>
      <c r="I1364" s="1" t="s">
        <v>54</v>
      </c>
      <c r="J1364" s="1" t="s">
        <v>21</v>
      </c>
      <c r="K1364" s="1" t="s">
        <v>22</v>
      </c>
      <c r="M1364" s="1" t="s">
        <v>28</v>
      </c>
      <c r="N1364" s="1" t="s">
        <v>21</v>
      </c>
      <c r="O1364" s="1" t="s">
        <v>24</v>
      </c>
    </row>
    <row r="1365" spans="1:15" x14ac:dyDescent="0.2">
      <c r="A1365" s="1" t="s">
        <v>8427</v>
      </c>
      <c r="B1365" s="1" t="str">
        <f>"SRR3223101"</f>
        <v>SRR3223101</v>
      </c>
      <c r="C1365" t="s">
        <v>6430</v>
      </c>
      <c r="D1365">
        <v>30333126</v>
      </c>
      <c r="E1365" s="1" t="s">
        <v>26</v>
      </c>
      <c r="F1365" s="1" t="s">
        <v>18505</v>
      </c>
      <c r="G1365" s="1" t="s">
        <v>25</v>
      </c>
      <c r="H1365" s="1" t="s">
        <v>18502</v>
      </c>
      <c r="I1365" s="1" t="s">
        <v>32</v>
      </c>
      <c r="J1365" s="1" t="s">
        <v>18505</v>
      </c>
      <c r="K1365" s="1" t="s">
        <v>18504</v>
      </c>
      <c r="N1365" s="1" t="s">
        <v>19</v>
      </c>
      <c r="O1365" s="1" t="s">
        <v>18507</v>
      </c>
    </row>
    <row r="1366" spans="1:15" x14ac:dyDescent="0.2">
      <c r="A1366" s="1" t="s">
        <v>8428</v>
      </c>
      <c r="B1366" s="1" t="str">
        <f>"SRR3223148"</f>
        <v>SRR3223148</v>
      </c>
      <c r="C1366" t="s">
        <v>6431</v>
      </c>
      <c r="D1366">
        <v>30333126</v>
      </c>
      <c r="E1366" s="1" t="s">
        <v>21</v>
      </c>
      <c r="F1366" s="1" t="s">
        <v>18502</v>
      </c>
      <c r="G1366" s="1" t="s">
        <v>25</v>
      </c>
      <c r="H1366" s="1" t="s">
        <v>18502</v>
      </c>
      <c r="I1366" s="1" t="s">
        <v>18508</v>
      </c>
      <c r="J1366" s="1" t="s">
        <v>18506</v>
      </c>
      <c r="K1366" s="1" t="s">
        <v>18504</v>
      </c>
      <c r="M1366" s="1" t="s">
        <v>28</v>
      </c>
      <c r="N1366" s="1" t="s">
        <v>19</v>
      </c>
      <c r="O1366" s="1" t="s">
        <v>18507</v>
      </c>
    </row>
    <row r="1367" spans="1:15" x14ac:dyDescent="0.2">
      <c r="A1367" s="1" t="s">
        <v>8429</v>
      </c>
      <c r="B1367" s="1" t="str">
        <f>"SRR3223149"</f>
        <v>SRR3223149</v>
      </c>
      <c r="C1367" t="s">
        <v>6432</v>
      </c>
      <c r="D1367">
        <v>30333126</v>
      </c>
      <c r="E1367" s="1" t="s">
        <v>26</v>
      </c>
      <c r="F1367" s="1" t="s">
        <v>26</v>
      </c>
      <c r="G1367" s="1" t="s">
        <v>25</v>
      </c>
      <c r="H1367" s="1" t="s">
        <v>18506</v>
      </c>
      <c r="I1367" s="1" t="s">
        <v>18508</v>
      </c>
      <c r="J1367" s="1" t="s">
        <v>18505</v>
      </c>
      <c r="K1367" s="1" t="s">
        <v>25</v>
      </c>
      <c r="N1367" s="1" t="s">
        <v>19</v>
      </c>
      <c r="O1367" s="1" t="s">
        <v>18504</v>
      </c>
    </row>
    <row r="1368" spans="1:15" x14ac:dyDescent="0.2">
      <c r="A1368" s="1" t="s">
        <v>8430</v>
      </c>
      <c r="B1368" s="1" t="str">
        <f>"SRR3223153"</f>
        <v>SRR3223153</v>
      </c>
      <c r="C1368" t="s">
        <v>6433</v>
      </c>
      <c r="D1368">
        <v>30333126</v>
      </c>
      <c r="E1368" s="1" t="s">
        <v>18505</v>
      </c>
      <c r="F1368" s="1" t="s">
        <v>26</v>
      </c>
      <c r="G1368" s="1" t="s">
        <v>25</v>
      </c>
      <c r="H1368" s="1" t="s">
        <v>18502</v>
      </c>
      <c r="I1368" s="1" t="s">
        <v>18509</v>
      </c>
      <c r="J1368" s="1" t="s">
        <v>18507</v>
      </c>
      <c r="K1368" s="1" t="s">
        <v>25</v>
      </c>
      <c r="N1368" s="1" t="s">
        <v>21</v>
      </c>
      <c r="O1368" s="1" t="s">
        <v>18507</v>
      </c>
    </row>
    <row r="1369" spans="1:15" x14ac:dyDescent="0.2">
      <c r="A1369" s="1" t="s">
        <v>8431</v>
      </c>
      <c r="B1369" s="1" t="str">
        <f>"SRR3223156"</f>
        <v>SRR3223156</v>
      </c>
      <c r="C1369" t="s">
        <v>6434</v>
      </c>
      <c r="D1369">
        <v>30333126</v>
      </c>
      <c r="E1369" s="1" t="s">
        <v>26</v>
      </c>
      <c r="F1369" s="1" t="s">
        <v>26</v>
      </c>
      <c r="G1369" s="1" t="s">
        <v>25</v>
      </c>
      <c r="H1369" s="1" t="s">
        <v>18506</v>
      </c>
      <c r="I1369" s="1" t="s">
        <v>32</v>
      </c>
      <c r="J1369" s="1" t="s">
        <v>18507</v>
      </c>
      <c r="K1369" s="1" t="s">
        <v>18504</v>
      </c>
      <c r="N1369" s="1" t="s">
        <v>19</v>
      </c>
      <c r="O1369" s="1" t="s">
        <v>18504</v>
      </c>
    </row>
    <row r="1370" spans="1:15" x14ac:dyDescent="0.2">
      <c r="A1370" s="1" t="s">
        <v>8432</v>
      </c>
      <c r="B1370" s="1" t="str">
        <f>"SRR3223751"</f>
        <v>SRR3223751</v>
      </c>
      <c r="C1370" t="s">
        <v>6435</v>
      </c>
      <c r="D1370">
        <v>30333126</v>
      </c>
      <c r="E1370" s="1" t="s">
        <v>18505</v>
      </c>
      <c r="F1370" s="1" t="s">
        <v>26</v>
      </c>
      <c r="G1370" s="1" t="s">
        <v>25</v>
      </c>
      <c r="H1370" s="1" t="s">
        <v>18502</v>
      </c>
      <c r="I1370" s="1" t="s">
        <v>54</v>
      </c>
      <c r="J1370" s="1" t="s">
        <v>18505</v>
      </c>
      <c r="K1370" s="1" t="s">
        <v>22</v>
      </c>
      <c r="M1370" s="1" t="s">
        <v>28</v>
      </c>
      <c r="N1370" s="1" t="s">
        <v>19</v>
      </c>
      <c r="O1370" s="1" t="s">
        <v>18507</v>
      </c>
    </row>
    <row r="1371" spans="1:15" x14ac:dyDescent="0.2">
      <c r="A1371" s="1" t="s">
        <v>8433</v>
      </c>
      <c r="B1371" s="1" t="str">
        <f>"SRR3224089"</f>
        <v>SRR3224089</v>
      </c>
      <c r="C1371" t="s">
        <v>6436</v>
      </c>
      <c r="D1371">
        <v>30333126</v>
      </c>
      <c r="E1371" s="1" t="s">
        <v>26</v>
      </c>
      <c r="F1371" s="1" t="s">
        <v>26</v>
      </c>
      <c r="G1371" s="1" t="s">
        <v>25</v>
      </c>
      <c r="H1371" s="1" t="s">
        <v>18502</v>
      </c>
      <c r="I1371" s="1" t="s">
        <v>18508</v>
      </c>
      <c r="J1371" s="1" t="s">
        <v>18505</v>
      </c>
      <c r="K1371" s="1" t="s">
        <v>18507</v>
      </c>
      <c r="M1371" s="1" t="s">
        <v>28</v>
      </c>
      <c r="N1371" s="1" t="s">
        <v>21</v>
      </c>
      <c r="O1371" s="1" t="s">
        <v>18507</v>
      </c>
    </row>
    <row r="1372" spans="1:15" x14ac:dyDescent="0.2">
      <c r="A1372" s="1" t="s">
        <v>8434</v>
      </c>
      <c r="B1372" s="1" t="str">
        <f>"SRR3224090"</f>
        <v>SRR3224090</v>
      </c>
      <c r="C1372" t="s">
        <v>6437</v>
      </c>
      <c r="D1372">
        <v>30333126</v>
      </c>
      <c r="E1372" s="1" t="s">
        <v>21</v>
      </c>
      <c r="F1372" s="1" t="s">
        <v>18502</v>
      </c>
      <c r="G1372" s="1" t="s">
        <v>25</v>
      </c>
      <c r="H1372" s="1" t="s">
        <v>18502</v>
      </c>
      <c r="I1372" s="1" t="s">
        <v>18508</v>
      </c>
      <c r="J1372" s="1" t="s">
        <v>18505</v>
      </c>
      <c r="K1372" s="1" t="s">
        <v>18504</v>
      </c>
      <c r="M1372" s="1" t="s">
        <v>18508</v>
      </c>
      <c r="N1372" s="1" t="s">
        <v>19</v>
      </c>
      <c r="O1372" s="1" t="s">
        <v>18504</v>
      </c>
    </row>
    <row r="1373" spans="1:15" x14ac:dyDescent="0.2">
      <c r="A1373" s="1" t="s">
        <v>8435</v>
      </c>
      <c r="B1373" s="1" t="str">
        <f>"SRR3224091"</f>
        <v>SRR3224091</v>
      </c>
      <c r="C1373" t="s">
        <v>6438</v>
      </c>
      <c r="D1373">
        <v>30333126</v>
      </c>
      <c r="E1373" s="1" t="s">
        <v>26</v>
      </c>
      <c r="F1373" s="1" t="s">
        <v>26</v>
      </c>
      <c r="G1373" s="1" t="s">
        <v>25</v>
      </c>
      <c r="H1373" s="1" t="s">
        <v>18506</v>
      </c>
      <c r="I1373" s="1" t="s">
        <v>18509</v>
      </c>
      <c r="J1373" s="1" t="s">
        <v>18506</v>
      </c>
      <c r="K1373" s="1" t="s">
        <v>25</v>
      </c>
      <c r="N1373" s="1" t="s">
        <v>21</v>
      </c>
      <c r="O1373" s="1" t="s">
        <v>18504</v>
      </c>
    </row>
    <row r="1374" spans="1:15" x14ac:dyDescent="0.2">
      <c r="A1374" s="1" t="s">
        <v>8436</v>
      </c>
      <c r="B1374" s="1" t="str">
        <f>"SRR3224095"</f>
        <v>SRR3224095</v>
      </c>
      <c r="C1374" t="s">
        <v>6439</v>
      </c>
      <c r="D1374">
        <v>30333126</v>
      </c>
      <c r="E1374" s="1" t="s">
        <v>26</v>
      </c>
      <c r="F1374" s="1" t="s">
        <v>26</v>
      </c>
      <c r="G1374" s="1" t="s">
        <v>25</v>
      </c>
      <c r="H1374" s="1" t="s">
        <v>18506</v>
      </c>
      <c r="I1374" s="1" t="s">
        <v>18508</v>
      </c>
      <c r="J1374" s="1" t="s">
        <v>18505</v>
      </c>
      <c r="K1374" s="1" t="s">
        <v>25</v>
      </c>
      <c r="N1374" s="1" t="s">
        <v>19</v>
      </c>
      <c r="O1374" s="1" t="s">
        <v>18504</v>
      </c>
    </row>
    <row r="1375" spans="1:15" x14ac:dyDescent="0.2">
      <c r="A1375" s="1" t="s">
        <v>8437</v>
      </c>
      <c r="B1375" s="1" t="str">
        <f>"SRR3224096"</f>
        <v>SRR3224096</v>
      </c>
      <c r="C1375" t="s">
        <v>6440</v>
      </c>
      <c r="D1375">
        <v>30333126</v>
      </c>
      <c r="E1375" s="1" t="s">
        <v>21</v>
      </c>
      <c r="F1375" s="1" t="s">
        <v>18510</v>
      </c>
      <c r="G1375" s="1" t="s">
        <v>25</v>
      </c>
      <c r="H1375" s="1" t="s">
        <v>21</v>
      </c>
      <c r="I1375" s="1" t="s">
        <v>54</v>
      </c>
      <c r="J1375" s="1" t="s">
        <v>18505</v>
      </c>
      <c r="K1375" s="1" t="s">
        <v>25</v>
      </c>
      <c r="M1375" s="1" t="s">
        <v>18508</v>
      </c>
      <c r="N1375" s="1" t="s">
        <v>18509</v>
      </c>
      <c r="O1375" s="1" t="s">
        <v>18507</v>
      </c>
    </row>
    <row r="1376" spans="1:15" x14ac:dyDescent="0.2">
      <c r="A1376" s="1" t="s">
        <v>8438</v>
      </c>
      <c r="B1376" s="1" t="str">
        <f>"SRR3225367"</f>
        <v>SRR3225367</v>
      </c>
      <c r="C1376" t="s">
        <v>6441</v>
      </c>
      <c r="D1376">
        <v>30333126</v>
      </c>
      <c r="E1376" s="1" t="s">
        <v>21</v>
      </c>
      <c r="F1376" s="1" t="s">
        <v>21</v>
      </c>
      <c r="G1376" s="1" t="s">
        <v>18510</v>
      </c>
      <c r="H1376" s="1" t="s">
        <v>18506</v>
      </c>
      <c r="I1376" s="1" t="s">
        <v>18509</v>
      </c>
      <c r="J1376" s="1" t="s">
        <v>18509</v>
      </c>
      <c r="K1376" s="1" t="s">
        <v>18504</v>
      </c>
      <c r="N1376" s="1" t="s">
        <v>19</v>
      </c>
      <c r="O1376" s="1" t="s">
        <v>24</v>
      </c>
    </row>
    <row r="1377" spans="1:15" x14ac:dyDescent="0.2">
      <c r="A1377" s="1" t="s">
        <v>8439</v>
      </c>
      <c r="B1377" s="1" t="str">
        <f>"SRR3225369"</f>
        <v>SRR3225369</v>
      </c>
      <c r="C1377" t="s">
        <v>6442</v>
      </c>
      <c r="D1377">
        <v>30333126</v>
      </c>
      <c r="E1377" s="1" t="s">
        <v>26</v>
      </c>
      <c r="F1377" s="1" t="s">
        <v>26</v>
      </c>
      <c r="G1377" s="1" t="s">
        <v>25</v>
      </c>
      <c r="H1377" s="1" t="s">
        <v>18506</v>
      </c>
      <c r="I1377" s="1" t="s">
        <v>18508</v>
      </c>
      <c r="J1377" s="1" t="s">
        <v>18506</v>
      </c>
      <c r="K1377" s="1" t="s">
        <v>22</v>
      </c>
      <c r="M1377" s="1" t="s">
        <v>28</v>
      </c>
      <c r="N1377" s="1" t="s">
        <v>21</v>
      </c>
      <c r="O1377" s="1" t="s">
        <v>18507</v>
      </c>
    </row>
    <row r="1378" spans="1:15" x14ac:dyDescent="0.2">
      <c r="A1378" s="1" t="s">
        <v>8440</v>
      </c>
      <c r="B1378" s="1" t="str">
        <f>"SRR3225372"</f>
        <v>SRR3225372</v>
      </c>
      <c r="C1378" t="s">
        <v>6443</v>
      </c>
      <c r="D1378">
        <v>30333126</v>
      </c>
      <c r="E1378" s="1" t="s">
        <v>21</v>
      </c>
      <c r="F1378" s="1" t="s">
        <v>18510</v>
      </c>
      <c r="G1378" s="1" t="s">
        <v>25</v>
      </c>
      <c r="H1378" s="1" t="s">
        <v>18506</v>
      </c>
      <c r="I1378" s="1" t="s">
        <v>54</v>
      </c>
      <c r="J1378" s="1" t="s">
        <v>18505</v>
      </c>
      <c r="K1378" s="1" t="s">
        <v>22</v>
      </c>
      <c r="N1378" s="1" t="s">
        <v>19</v>
      </c>
      <c r="O1378" s="1" t="s">
        <v>18507</v>
      </c>
    </row>
    <row r="1379" spans="1:15" x14ac:dyDescent="0.2">
      <c r="A1379" s="1" t="s">
        <v>8441</v>
      </c>
      <c r="B1379" s="1" t="str">
        <f>"SRR3242329"</f>
        <v>SRR3242329</v>
      </c>
      <c r="C1379" t="s">
        <v>6444</v>
      </c>
      <c r="D1379">
        <v>30333126</v>
      </c>
      <c r="E1379" s="1" t="s">
        <v>21</v>
      </c>
      <c r="F1379" s="1" t="s">
        <v>18502</v>
      </c>
      <c r="G1379" s="1" t="s">
        <v>25</v>
      </c>
      <c r="H1379" s="1" t="s">
        <v>18502</v>
      </c>
      <c r="I1379" s="1" t="s">
        <v>18508</v>
      </c>
      <c r="J1379" s="1" t="s">
        <v>18505</v>
      </c>
      <c r="K1379" s="1" t="s">
        <v>18504</v>
      </c>
      <c r="M1379" s="1" t="s">
        <v>28</v>
      </c>
      <c r="N1379" s="1" t="s">
        <v>19</v>
      </c>
      <c r="O1379" s="1" t="s">
        <v>18507</v>
      </c>
    </row>
    <row r="1380" spans="1:15" x14ac:dyDescent="0.2">
      <c r="A1380" s="1" t="s">
        <v>8442</v>
      </c>
      <c r="B1380" s="1" t="str">
        <f>"SRR3242335"</f>
        <v>SRR3242335</v>
      </c>
      <c r="C1380" t="s">
        <v>6445</v>
      </c>
      <c r="D1380">
        <v>30333126</v>
      </c>
      <c r="E1380" s="1" t="s">
        <v>21</v>
      </c>
      <c r="F1380" s="1" t="s">
        <v>18502</v>
      </c>
      <c r="G1380" s="1" t="s">
        <v>25</v>
      </c>
      <c r="H1380" s="1" t="s">
        <v>18502</v>
      </c>
      <c r="I1380" s="1" t="s">
        <v>54</v>
      </c>
      <c r="J1380" s="1" t="s">
        <v>18505</v>
      </c>
      <c r="K1380" s="1" t="s">
        <v>18510</v>
      </c>
      <c r="M1380" s="1" t="s">
        <v>18508</v>
      </c>
      <c r="N1380" s="1" t="s">
        <v>21</v>
      </c>
      <c r="O1380" s="1" t="s">
        <v>18507</v>
      </c>
    </row>
    <row r="1381" spans="1:15" x14ac:dyDescent="0.2">
      <c r="A1381" s="1" t="s">
        <v>8443</v>
      </c>
      <c r="B1381" s="1" t="str">
        <f>"SRR3242340"</f>
        <v>SRR3242340</v>
      </c>
      <c r="C1381" t="s">
        <v>6446</v>
      </c>
      <c r="D1381">
        <v>30333126</v>
      </c>
      <c r="E1381" s="1" t="s">
        <v>26</v>
      </c>
      <c r="F1381" s="1" t="s">
        <v>26</v>
      </c>
      <c r="G1381" s="1" t="s">
        <v>25</v>
      </c>
      <c r="H1381" s="1" t="s">
        <v>18506</v>
      </c>
      <c r="I1381" s="1" t="s">
        <v>18509</v>
      </c>
      <c r="J1381" s="1" t="s">
        <v>18505</v>
      </c>
      <c r="K1381" s="1" t="s">
        <v>25</v>
      </c>
      <c r="N1381" s="1" t="s">
        <v>19</v>
      </c>
      <c r="O1381" s="1" t="s">
        <v>18507</v>
      </c>
    </row>
    <row r="1382" spans="1:15" x14ac:dyDescent="0.2">
      <c r="A1382" s="1" t="s">
        <v>8444</v>
      </c>
      <c r="B1382" s="1" t="str">
        <f>"SRR3242350"</f>
        <v>SRR3242350</v>
      </c>
      <c r="C1382" t="s">
        <v>6447</v>
      </c>
      <c r="D1382">
        <v>30333126</v>
      </c>
      <c r="E1382" s="1" t="s">
        <v>21</v>
      </c>
      <c r="F1382" s="1" t="s">
        <v>18509</v>
      </c>
      <c r="G1382" s="1" t="s">
        <v>18510</v>
      </c>
      <c r="H1382" s="1" t="s">
        <v>21</v>
      </c>
      <c r="I1382" s="1" t="s">
        <v>54</v>
      </c>
      <c r="J1382" s="1" t="s">
        <v>21</v>
      </c>
      <c r="K1382" s="1" t="s">
        <v>18507</v>
      </c>
      <c r="M1382" s="1" t="s">
        <v>28</v>
      </c>
      <c r="N1382" s="1" t="s">
        <v>21</v>
      </c>
      <c r="O1382" s="1" t="s">
        <v>24</v>
      </c>
    </row>
    <row r="1383" spans="1:15" x14ac:dyDescent="0.2">
      <c r="A1383" s="1" t="s">
        <v>8445</v>
      </c>
      <c r="B1383" s="1" t="str">
        <f>"SRR3242353"</f>
        <v>SRR3242353</v>
      </c>
      <c r="C1383" t="s">
        <v>6448</v>
      </c>
      <c r="D1383">
        <v>30333126</v>
      </c>
      <c r="E1383" s="1" t="s">
        <v>26</v>
      </c>
      <c r="F1383" s="1" t="s">
        <v>26</v>
      </c>
      <c r="G1383" s="1" t="s">
        <v>25</v>
      </c>
      <c r="H1383" s="1" t="s">
        <v>18502</v>
      </c>
      <c r="I1383" s="1" t="s">
        <v>18508</v>
      </c>
      <c r="J1383" s="1" t="s">
        <v>18506</v>
      </c>
      <c r="K1383" s="1" t="s">
        <v>18507</v>
      </c>
      <c r="N1383" s="1" t="s">
        <v>19</v>
      </c>
      <c r="O1383" s="1" t="s">
        <v>18507</v>
      </c>
    </row>
    <row r="1384" spans="1:15" x14ac:dyDescent="0.2">
      <c r="A1384" s="1" t="s">
        <v>8446</v>
      </c>
      <c r="B1384" s="1" t="str">
        <f>"SRR3242354"</f>
        <v>SRR3242354</v>
      </c>
      <c r="C1384" t="s">
        <v>6449</v>
      </c>
      <c r="D1384">
        <v>30333126</v>
      </c>
      <c r="E1384" s="1" t="s">
        <v>18505</v>
      </c>
      <c r="F1384" s="1" t="s">
        <v>18505</v>
      </c>
      <c r="G1384" s="1" t="s">
        <v>25</v>
      </c>
      <c r="H1384" s="1" t="s">
        <v>18510</v>
      </c>
      <c r="I1384" s="1" t="s">
        <v>18508</v>
      </c>
      <c r="J1384" s="1" t="s">
        <v>18502</v>
      </c>
      <c r="K1384" s="1" t="s">
        <v>18504</v>
      </c>
      <c r="N1384" s="1" t="s">
        <v>21</v>
      </c>
      <c r="O1384" s="1" t="s">
        <v>18505</v>
      </c>
    </row>
    <row r="1385" spans="1:15" x14ac:dyDescent="0.2">
      <c r="A1385" s="1" t="s">
        <v>8447</v>
      </c>
      <c r="B1385" s="1" t="str">
        <f>"SRR3242357"</f>
        <v>SRR3242357</v>
      </c>
      <c r="C1385" t="s">
        <v>6450</v>
      </c>
      <c r="D1385">
        <v>30333126</v>
      </c>
      <c r="E1385" s="1" t="s">
        <v>26</v>
      </c>
      <c r="F1385" s="1" t="s">
        <v>26</v>
      </c>
      <c r="G1385" s="1" t="s">
        <v>25</v>
      </c>
      <c r="H1385" s="1" t="s">
        <v>18502</v>
      </c>
      <c r="I1385" s="1" t="s">
        <v>18508</v>
      </c>
      <c r="J1385" s="1" t="s">
        <v>18505</v>
      </c>
      <c r="K1385" s="1" t="s">
        <v>18504</v>
      </c>
      <c r="N1385" s="1" t="s">
        <v>19</v>
      </c>
      <c r="O1385" s="1" t="s">
        <v>18507</v>
      </c>
    </row>
    <row r="1386" spans="1:15" x14ac:dyDescent="0.2">
      <c r="A1386" s="1" t="s">
        <v>8448</v>
      </c>
      <c r="B1386" s="1" t="str">
        <f>"SRR3242363"</f>
        <v>SRR3242363</v>
      </c>
      <c r="C1386" t="s">
        <v>6451</v>
      </c>
      <c r="D1386">
        <v>30333126</v>
      </c>
      <c r="E1386" s="1" t="s">
        <v>26</v>
      </c>
      <c r="F1386" s="1" t="s">
        <v>26</v>
      </c>
      <c r="G1386" s="1" t="s">
        <v>25</v>
      </c>
      <c r="H1386" s="1" t="s">
        <v>18506</v>
      </c>
      <c r="I1386" s="1" t="s">
        <v>18509</v>
      </c>
      <c r="J1386" s="1" t="s">
        <v>18505</v>
      </c>
      <c r="K1386" s="1" t="s">
        <v>18504</v>
      </c>
      <c r="M1386" s="1" t="s">
        <v>28</v>
      </c>
      <c r="N1386" s="1" t="s">
        <v>21</v>
      </c>
      <c r="O1386" s="1" t="s">
        <v>18507</v>
      </c>
    </row>
    <row r="1387" spans="1:15" x14ac:dyDescent="0.2">
      <c r="A1387" s="1" t="s">
        <v>8449</v>
      </c>
      <c r="B1387" s="1" t="str">
        <f>"SRR3271840"</f>
        <v>SRR3271840</v>
      </c>
      <c r="C1387" t="s">
        <v>6452</v>
      </c>
      <c r="D1387">
        <v>30333126</v>
      </c>
      <c r="E1387" s="1" t="s">
        <v>21</v>
      </c>
      <c r="F1387" s="1" t="s">
        <v>18502</v>
      </c>
      <c r="G1387" s="1" t="s">
        <v>25</v>
      </c>
      <c r="H1387" s="1" t="s">
        <v>18502</v>
      </c>
      <c r="I1387" s="1" t="s">
        <v>18509</v>
      </c>
      <c r="J1387" s="1" t="s">
        <v>18505</v>
      </c>
      <c r="K1387" s="1" t="s">
        <v>22</v>
      </c>
      <c r="N1387" s="1" t="s">
        <v>21</v>
      </c>
      <c r="O1387" s="1" t="s">
        <v>18507</v>
      </c>
    </row>
    <row r="1388" spans="1:15" x14ac:dyDescent="0.2">
      <c r="A1388" s="1" t="s">
        <v>8450</v>
      </c>
      <c r="B1388" s="1" t="str">
        <f>"SRR3271881"</f>
        <v>SRR3271881</v>
      </c>
      <c r="C1388" t="s">
        <v>6453</v>
      </c>
      <c r="D1388">
        <v>30333126</v>
      </c>
      <c r="E1388" s="1" t="s">
        <v>26</v>
      </c>
      <c r="F1388" s="1" t="s">
        <v>26</v>
      </c>
      <c r="G1388" s="1" t="s">
        <v>25</v>
      </c>
      <c r="H1388" s="1" t="s">
        <v>18502</v>
      </c>
      <c r="I1388" s="1" t="s">
        <v>18508</v>
      </c>
      <c r="J1388" s="1" t="s">
        <v>18506</v>
      </c>
      <c r="K1388" s="1" t="s">
        <v>18504</v>
      </c>
      <c r="M1388" s="1" t="s">
        <v>18508</v>
      </c>
      <c r="N1388" s="1" t="s">
        <v>21</v>
      </c>
      <c r="O1388" s="1" t="s">
        <v>18507</v>
      </c>
    </row>
    <row r="1389" spans="1:15" x14ac:dyDescent="0.2">
      <c r="A1389" s="1" t="s">
        <v>8451</v>
      </c>
      <c r="B1389" s="1" t="str">
        <f>"SRR3271883"</f>
        <v>SRR3271883</v>
      </c>
      <c r="C1389" t="s">
        <v>6454</v>
      </c>
      <c r="D1389">
        <v>30333126</v>
      </c>
      <c r="E1389" s="1" t="s">
        <v>26</v>
      </c>
      <c r="F1389" s="1" t="s">
        <v>26</v>
      </c>
      <c r="G1389" s="1" t="s">
        <v>25</v>
      </c>
      <c r="H1389" s="1" t="s">
        <v>18502</v>
      </c>
      <c r="I1389" s="1" t="s">
        <v>54</v>
      </c>
      <c r="J1389" s="1" t="s">
        <v>18506</v>
      </c>
      <c r="K1389" s="1" t="s">
        <v>25</v>
      </c>
      <c r="N1389" s="1" t="s">
        <v>21</v>
      </c>
      <c r="O1389" s="1" t="s">
        <v>18507</v>
      </c>
    </row>
    <row r="1390" spans="1:15" x14ac:dyDescent="0.2">
      <c r="A1390" s="1" t="s">
        <v>8452</v>
      </c>
      <c r="B1390" s="1" t="str">
        <f>"SRR3271884"</f>
        <v>SRR3271884</v>
      </c>
      <c r="C1390" t="s">
        <v>6455</v>
      </c>
      <c r="D1390">
        <v>30333126</v>
      </c>
      <c r="E1390" s="1" t="s">
        <v>21</v>
      </c>
      <c r="F1390" s="1" t="s">
        <v>21</v>
      </c>
      <c r="G1390" s="1" t="s">
        <v>18509</v>
      </c>
      <c r="H1390" s="1" t="s">
        <v>18502</v>
      </c>
      <c r="I1390" s="1" t="s">
        <v>54</v>
      </c>
      <c r="J1390" s="1" t="s">
        <v>18509</v>
      </c>
      <c r="K1390" s="1" t="s">
        <v>25</v>
      </c>
      <c r="N1390" s="1" t="s">
        <v>21</v>
      </c>
      <c r="O1390" s="1" t="s">
        <v>24</v>
      </c>
    </row>
    <row r="1391" spans="1:15" x14ac:dyDescent="0.2">
      <c r="A1391" s="1" t="s">
        <v>8453</v>
      </c>
      <c r="B1391" s="1" t="str">
        <f>"SRR3271894"</f>
        <v>SRR3271894</v>
      </c>
      <c r="C1391" t="s">
        <v>6456</v>
      </c>
      <c r="D1391">
        <v>30333126</v>
      </c>
      <c r="E1391" s="1" t="s">
        <v>26</v>
      </c>
      <c r="F1391" s="1" t="s">
        <v>26</v>
      </c>
      <c r="G1391" s="1" t="s">
        <v>25</v>
      </c>
      <c r="H1391" s="1" t="s">
        <v>18502</v>
      </c>
      <c r="I1391" s="1" t="s">
        <v>18508</v>
      </c>
      <c r="J1391" s="1" t="s">
        <v>18505</v>
      </c>
      <c r="K1391" s="1" t="s">
        <v>18504</v>
      </c>
      <c r="N1391" s="1" t="s">
        <v>19</v>
      </c>
      <c r="O1391" s="1" t="s">
        <v>18507</v>
      </c>
    </row>
    <row r="1392" spans="1:15" x14ac:dyDescent="0.2">
      <c r="A1392" s="1" t="s">
        <v>8454</v>
      </c>
      <c r="B1392" s="1" t="str">
        <f>"SRR3289768"</f>
        <v>SRR3289768</v>
      </c>
      <c r="C1392" t="s">
        <v>6457</v>
      </c>
      <c r="D1392">
        <v>30333126</v>
      </c>
      <c r="E1392" s="1" t="s">
        <v>21</v>
      </c>
      <c r="F1392" s="1" t="s">
        <v>18502</v>
      </c>
      <c r="G1392" s="1" t="s">
        <v>25</v>
      </c>
      <c r="H1392" s="1" t="s">
        <v>18506</v>
      </c>
      <c r="I1392" s="1" t="s">
        <v>18508</v>
      </c>
      <c r="J1392" s="1" t="s">
        <v>18505</v>
      </c>
      <c r="K1392" s="1" t="s">
        <v>18504</v>
      </c>
      <c r="N1392" s="1" t="s">
        <v>19</v>
      </c>
      <c r="O1392" s="1" t="s">
        <v>18507</v>
      </c>
    </row>
    <row r="1393" spans="1:15" x14ac:dyDescent="0.2">
      <c r="A1393" s="1" t="s">
        <v>8455</v>
      </c>
      <c r="B1393" s="1" t="str">
        <f>"SRR3289769"</f>
        <v>SRR3289769</v>
      </c>
      <c r="C1393" t="s">
        <v>6458</v>
      </c>
      <c r="D1393">
        <v>30333126</v>
      </c>
      <c r="E1393" s="1" t="s">
        <v>26</v>
      </c>
      <c r="F1393" s="1" t="s">
        <v>26</v>
      </c>
      <c r="G1393" s="1" t="s">
        <v>25</v>
      </c>
      <c r="H1393" s="1" t="s">
        <v>18502</v>
      </c>
      <c r="I1393" s="1" t="s">
        <v>54</v>
      </c>
      <c r="J1393" s="1" t="s">
        <v>18505</v>
      </c>
      <c r="K1393" s="1" t="s">
        <v>18504</v>
      </c>
      <c r="N1393" s="1" t="s">
        <v>21</v>
      </c>
      <c r="O1393" s="1" t="s">
        <v>18507</v>
      </c>
    </row>
    <row r="1394" spans="1:15" x14ac:dyDescent="0.2">
      <c r="A1394" s="1" t="s">
        <v>8456</v>
      </c>
      <c r="B1394" s="1" t="str">
        <f>"SRR3289771"</f>
        <v>SRR3289771</v>
      </c>
      <c r="C1394" t="s">
        <v>6459</v>
      </c>
      <c r="D1394">
        <v>30333126</v>
      </c>
      <c r="E1394" s="1" t="s">
        <v>26</v>
      </c>
      <c r="F1394" s="1" t="s">
        <v>18505</v>
      </c>
      <c r="G1394" s="1" t="s">
        <v>25</v>
      </c>
      <c r="H1394" s="1" t="s">
        <v>18506</v>
      </c>
      <c r="I1394" s="1" t="s">
        <v>54</v>
      </c>
      <c r="J1394" s="1" t="s">
        <v>18505</v>
      </c>
      <c r="K1394" s="1" t="s">
        <v>18504</v>
      </c>
      <c r="M1394" s="1" t="s">
        <v>28</v>
      </c>
      <c r="N1394" s="1" t="s">
        <v>21</v>
      </c>
      <c r="O1394" s="1" t="s">
        <v>18507</v>
      </c>
    </row>
    <row r="1395" spans="1:15" x14ac:dyDescent="0.2">
      <c r="A1395" s="1" t="s">
        <v>8457</v>
      </c>
      <c r="B1395" s="1" t="str">
        <f>"SRR3289784"</f>
        <v>SRR3289784</v>
      </c>
      <c r="C1395" t="s">
        <v>6460</v>
      </c>
      <c r="D1395">
        <v>30333126</v>
      </c>
      <c r="E1395" s="1" t="s">
        <v>21</v>
      </c>
      <c r="F1395" s="1" t="s">
        <v>18502</v>
      </c>
      <c r="G1395" s="1" t="s">
        <v>25</v>
      </c>
      <c r="H1395" s="1" t="s">
        <v>18502</v>
      </c>
      <c r="I1395" s="1" t="s">
        <v>18508</v>
      </c>
      <c r="J1395" s="1" t="s">
        <v>18505</v>
      </c>
      <c r="K1395" s="1" t="s">
        <v>22</v>
      </c>
      <c r="M1395" s="1" t="s">
        <v>18508</v>
      </c>
      <c r="N1395" s="1" t="s">
        <v>21</v>
      </c>
      <c r="O1395" s="1" t="s">
        <v>18505</v>
      </c>
    </row>
    <row r="1396" spans="1:15" x14ac:dyDescent="0.2">
      <c r="A1396" s="1" t="s">
        <v>8458</v>
      </c>
      <c r="B1396" s="1" t="str">
        <f>"SRR3289791"</f>
        <v>SRR3289791</v>
      </c>
      <c r="C1396" t="s">
        <v>6461</v>
      </c>
      <c r="D1396">
        <v>30333126</v>
      </c>
      <c r="E1396" s="1" t="s">
        <v>21</v>
      </c>
      <c r="F1396" s="1" t="s">
        <v>21</v>
      </c>
      <c r="G1396" s="1" t="s">
        <v>18510</v>
      </c>
      <c r="H1396" s="1" t="s">
        <v>18502</v>
      </c>
      <c r="I1396" s="1" t="s">
        <v>54</v>
      </c>
      <c r="J1396" s="1" t="s">
        <v>21</v>
      </c>
      <c r="K1396" s="1" t="s">
        <v>18504</v>
      </c>
      <c r="N1396" s="1" t="s">
        <v>21</v>
      </c>
      <c r="O1396" s="1" t="s">
        <v>24</v>
      </c>
    </row>
    <row r="1397" spans="1:15" x14ac:dyDescent="0.2">
      <c r="A1397" s="1" t="s">
        <v>8459</v>
      </c>
      <c r="B1397" s="1" t="str">
        <f>"SRR3289792"</f>
        <v>SRR3289792</v>
      </c>
      <c r="C1397" t="s">
        <v>6462</v>
      </c>
      <c r="D1397">
        <v>30333126</v>
      </c>
      <c r="E1397" s="1" t="s">
        <v>21</v>
      </c>
      <c r="F1397" s="1" t="s">
        <v>21</v>
      </c>
      <c r="G1397" s="1" t="s">
        <v>18510</v>
      </c>
      <c r="H1397" s="1" t="s">
        <v>18502</v>
      </c>
      <c r="I1397" s="1" t="s">
        <v>54</v>
      </c>
      <c r="J1397" s="1" t="s">
        <v>21</v>
      </c>
      <c r="K1397" s="1" t="s">
        <v>25</v>
      </c>
      <c r="N1397" s="1" t="s">
        <v>21</v>
      </c>
      <c r="O1397" s="1" t="s">
        <v>24</v>
      </c>
    </row>
    <row r="1398" spans="1:15" x14ac:dyDescent="0.2">
      <c r="A1398" s="1" t="s">
        <v>8460</v>
      </c>
      <c r="B1398" s="1" t="str">
        <f>"SRR3289795"</f>
        <v>SRR3289795</v>
      </c>
      <c r="C1398" t="s">
        <v>6463</v>
      </c>
      <c r="D1398">
        <v>30333126</v>
      </c>
      <c r="E1398" s="1" t="s">
        <v>26</v>
      </c>
      <c r="F1398" s="1" t="s">
        <v>26</v>
      </c>
      <c r="G1398" s="1" t="s">
        <v>25</v>
      </c>
      <c r="H1398" s="1" t="s">
        <v>18502</v>
      </c>
      <c r="I1398" s="1" t="s">
        <v>54</v>
      </c>
      <c r="J1398" s="1" t="s">
        <v>18505</v>
      </c>
      <c r="K1398" s="1" t="s">
        <v>25</v>
      </c>
      <c r="M1398" s="1" t="s">
        <v>28</v>
      </c>
      <c r="N1398" s="1" t="s">
        <v>21</v>
      </c>
      <c r="O1398" s="1" t="s">
        <v>18507</v>
      </c>
    </row>
    <row r="1399" spans="1:15" x14ac:dyDescent="0.2">
      <c r="A1399" s="1" t="s">
        <v>8461</v>
      </c>
      <c r="B1399" s="1" t="str">
        <f>"SRR3289796"</f>
        <v>SRR3289796</v>
      </c>
      <c r="C1399" t="s">
        <v>6464</v>
      </c>
      <c r="D1399">
        <v>30333126</v>
      </c>
      <c r="E1399" s="1" t="s">
        <v>26</v>
      </c>
      <c r="F1399" s="1" t="s">
        <v>26</v>
      </c>
      <c r="G1399" s="1" t="s">
        <v>25</v>
      </c>
      <c r="H1399" s="1" t="s">
        <v>18502</v>
      </c>
      <c r="I1399" s="1" t="s">
        <v>54</v>
      </c>
      <c r="J1399" s="1" t="s">
        <v>18505</v>
      </c>
      <c r="K1399" s="1" t="s">
        <v>18504</v>
      </c>
      <c r="N1399" s="1" t="s">
        <v>21</v>
      </c>
      <c r="O1399" s="1" t="s">
        <v>18504</v>
      </c>
    </row>
    <row r="1400" spans="1:15" x14ac:dyDescent="0.2">
      <c r="A1400" s="1" t="s">
        <v>8462</v>
      </c>
      <c r="B1400" s="1" t="str">
        <f>"SRR3289803"</f>
        <v>SRR3289803</v>
      </c>
      <c r="C1400" t="s">
        <v>6465</v>
      </c>
      <c r="D1400">
        <v>30333126</v>
      </c>
      <c r="E1400" s="1" t="s">
        <v>21</v>
      </c>
      <c r="F1400" s="1" t="s">
        <v>18510</v>
      </c>
      <c r="G1400" s="1" t="s">
        <v>25</v>
      </c>
      <c r="H1400" s="1" t="s">
        <v>18502</v>
      </c>
      <c r="I1400" s="1" t="s">
        <v>54</v>
      </c>
      <c r="J1400" s="1" t="s">
        <v>18506</v>
      </c>
      <c r="K1400" s="1" t="s">
        <v>18507</v>
      </c>
      <c r="M1400" s="1" t="s">
        <v>28</v>
      </c>
      <c r="N1400" s="1" t="s">
        <v>21</v>
      </c>
      <c r="O1400" s="1" t="s">
        <v>18505</v>
      </c>
    </row>
    <row r="1401" spans="1:15" x14ac:dyDescent="0.2">
      <c r="A1401" s="1" t="s">
        <v>8463</v>
      </c>
      <c r="B1401" s="1" t="str">
        <f>"SRR3289806"</f>
        <v>SRR3289806</v>
      </c>
      <c r="C1401" t="s">
        <v>6466</v>
      </c>
      <c r="D1401">
        <v>30333126</v>
      </c>
      <c r="E1401" s="1" t="s">
        <v>21</v>
      </c>
      <c r="F1401" s="1" t="s">
        <v>18502</v>
      </c>
      <c r="G1401" s="1" t="s">
        <v>25</v>
      </c>
      <c r="H1401" s="1" t="s">
        <v>18502</v>
      </c>
      <c r="I1401" s="1" t="s">
        <v>54</v>
      </c>
      <c r="J1401" s="1" t="s">
        <v>18506</v>
      </c>
      <c r="K1401" s="1" t="s">
        <v>18507</v>
      </c>
      <c r="N1401" s="1" t="s">
        <v>21</v>
      </c>
      <c r="O1401" s="1" t="s">
        <v>18507</v>
      </c>
    </row>
    <row r="1402" spans="1:15" x14ac:dyDescent="0.2">
      <c r="A1402" s="1" t="s">
        <v>8464</v>
      </c>
      <c r="B1402" s="1" t="str">
        <f>"SRR3289812"</f>
        <v>SRR3289812</v>
      </c>
      <c r="C1402" t="s">
        <v>6467</v>
      </c>
      <c r="D1402">
        <v>30333126</v>
      </c>
      <c r="E1402" s="1" t="s">
        <v>21</v>
      </c>
      <c r="F1402" s="1" t="s">
        <v>18510</v>
      </c>
      <c r="G1402" s="1" t="s">
        <v>25</v>
      </c>
      <c r="H1402" s="1" t="s">
        <v>18502</v>
      </c>
      <c r="I1402" s="1" t="s">
        <v>54</v>
      </c>
      <c r="J1402" s="1" t="s">
        <v>18506</v>
      </c>
      <c r="K1402" s="1" t="s">
        <v>18504</v>
      </c>
      <c r="M1402" s="1" t="s">
        <v>28</v>
      </c>
      <c r="N1402" s="1" t="s">
        <v>21</v>
      </c>
      <c r="O1402" s="1" t="s">
        <v>18507</v>
      </c>
    </row>
    <row r="1403" spans="1:15" x14ac:dyDescent="0.2">
      <c r="A1403" s="1" t="s">
        <v>8465</v>
      </c>
      <c r="B1403" s="1" t="str">
        <f>"SRR3289814"</f>
        <v>SRR3289814</v>
      </c>
      <c r="C1403" t="s">
        <v>6468</v>
      </c>
      <c r="D1403">
        <v>30333126</v>
      </c>
      <c r="E1403" s="1" t="s">
        <v>18505</v>
      </c>
      <c r="F1403" s="1" t="s">
        <v>26</v>
      </c>
      <c r="G1403" s="1" t="s">
        <v>25</v>
      </c>
      <c r="H1403" s="1" t="s">
        <v>18502</v>
      </c>
      <c r="I1403" s="1" t="s">
        <v>18508</v>
      </c>
      <c r="J1403" s="1" t="s">
        <v>18505</v>
      </c>
      <c r="K1403" s="1" t="s">
        <v>18504</v>
      </c>
      <c r="N1403" s="1" t="s">
        <v>21</v>
      </c>
      <c r="O1403" s="1" t="s">
        <v>18507</v>
      </c>
    </row>
    <row r="1404" spans="1:15" x14ac:dyDescent="0.2">
      <c r="A1404" s="1" t="s">
        <v>8466</v>
      </c>
      <c r="B1404" s="1" t="str">
        <f>"SRR3294524"</f>
        <v>SRR3294524</v>
      </c>
      <c r="C1404" t="s">
        <v>6469</v>
      </c>
      <c r="D1404">
        <v>30333126</v>
      </c>
      <c r="E1404" s="1" t="s">
        <v>21</v>
      </c>
      <c r="F1404" s="1" t="s">
        <v>18510</v>
      </c>
      <c r="G1404" s="1" t="s">
        <v>25</v>
      </c>
      <c r="H1404" s="1" t="s">
        <v>21</v>
      </c>
      <c r="I1404" s="1" t="s">
        <v>54</v>
      </c>
      <c r="J1404" s="1" t="s">
        <v>18505</v>
      </c>
      <c r="K1404" s="1" t="s">
        <v>18507</v>
      </c>
      <c r="M1404" s="1" t="s">
        <v>28</v>
      </c>
      <c r="N1404" s="1" t="s">
        <v>18509</v>
      </c>
      <c r="O1404" s="1" t="s">
        <v>18505</v>
      </c>
    </row>
    <row r="1405" spans="1:15" x14ac:dyDescent="0.2">
      <c r="A1405" s="1" t="s">
        <v>8467</v>
      </c>
      <c r="B1405" s="1" t="str">
        <f>"SRR3294527"</f>
        <v>SRR3294527</v>
      </c>
      <c r="C1405" t="s">
        <v>6470</v>
      </c>
      <c r="D1405">
        <v>30333126</v>
      </c>
      <c r="E1405" s="1" t="s">
        <v>21</v>
      </c>
      <c r="F1405" s="1" t="s">
        <v>18510</v>
      </c>
      <c r="G1405" s="1" t="s">
        <v>25</v>
      </c>
      <c r="H1405" s="1" t="s">
        <v>18502</v>
      </c>
      <c r="I1405" s="1" t="s">
        <v>18508</v>
      </c>
      <c r="J1405" s="1" t="s">
        <v>18507</v>
      </c>
      <c r="K1405" s="1" t="s">
        <v>18504</v>
      </c>
      <c r="M1405" s="1" t="s">
        <v>28</v>
      </c>
      <c r="N1405" s="1" t="s">
        <v>21</v>
      </c>
      <c r="O1405" s="1" t="s">
        <v>18505</v>
      </c>
    </row>
    <row r="1406" spans="1:15" x14ac:dyDescent="0.2">
      <c r="A1406" s="1" t="s">
        <v>8468</v>
      </c>
      <c r="B1406" s="1" t="str">
        <f>"SRR3294531"</f>
        <v>SRR3294531</v>
      </c>
      <c r="C1406" t="s">
        <v>6471</v>
      </c>
      <c r="D1406">
        <v>30333126</v>
      </c>
      <c r="E1406" s="1" t="s">
        <v>26</v>
      </c>
      <c r="F1406" s="1" t="s">
        <v>26</v>
      </c>
      <c r="G1406" s="1" t="s">
        <v>25</v>
      </c>
      <c r="H1406" s="1" t="s">
        <v>18506</v>
      </c>
      <c r="I1406" s="1" t="s">
        <v>54</v>
      </c>
      <c r="J1406" s="1" t="s">
        <v>18505</v>
      </c>
      <c r="K1406" s="1" t="s">
        <v>18510</v>
      </c>
      <c r="M1406" s="1" t="s">
        <v>18508</v>
      </c>
      <c r="N1406" s="1" t="s">
        <v>21</v>
      </c>
      <c r="O1406" s="1" t="s">
        <v>18504</v>
      </c>
    </row>
    <row r="1407" spans="1:15" x14ac:dyDescent="0.2">
      <c r="A1407" s="1" t="s">
        <v>8469</v>
      </c>
      <c r="B1407" s="1" t="str">
        <f>"SRR3294534"</f>
        <v>SRR3294534</v>
      </c>
      <c r="C1407" t="s">
        <v>6472</v>
      </c>
      <c r="D1407">
        <v>30333126</v>
      </c>
      <c r="E1407" s="1" t="s">
        <v>26</v>
      </c>
      <c r="F1407" s="1" t="s">
        <v>26</v>
      </c>
      <c r="G1407" s="1" t="s">
        <v>25</v>
      </c>
      <c r="H1407" s="1" t="s">
        <v>18502</v>
      </c>
      <c r="I1407" s="1" t="s">
        <v>18508</v>
      </c>
      <c r="J1407" s="1" t="s">
        <v>18505</v>
      </c>
      <c r="K1407" s="1" t="s">
        <v>18506</v>
      </c>
      <c r="M1407" s="1" t="s">
        <v>18508</v>
      </c>
      <c r="N1407" s="1" t="s">
        <v>19</v>
      </c>
      <c r="O1407" s="1" t="s">
        <v>18507</v>
      </c>
    </row>
    <row r="1408" spans="1:15" x14ac:dyDescent="0.2">
      <c r="A1408" s="1" t="s">
        <v>8470</v>
      </c>
      <c r="B1408" s="1" t="str">
        <f>"SRR3294535"</f>
        <v>SRR3294535</v>
      </c>
      <c r="C1408" t="s">
        <v>6473</v>
      </c>
      <c r="D1408">
        <v>30333126</v>
      </c>
      <c r="E1408" s="1" t="s">
        <v>21</v>
      </c>
      <c r="F1408" s="1" t="s">
        <v>21</v>
      </c>
      <c r="G1408" s="1" t="s">
        <v>18510</v>
      </c>
      <c r="H1408" s="1" t="s">
        <v>18506</v>
      </c>
      <c r="I1408" s="1" t="s">
        <v>54</v>
      </c>
      <c r="J1408" s="1" t="s">
        <v>21</v>
      </c>
      <c r="K1408" s="1" t="s">
        <v>25</v>
      </c>
      <c r="N1408" s="1" t="s">
        <v>21</v>
      </c>
      <c r="O1408" s="1" t="s">
        <v>24</v>
      </c>
    </row>
    <row r="1409" spans="1:15" x14ac:dyDescent="0.2">
      <c r="A1409" s="1" t="s">
        <v>8471</v>
      </c>
      <c r="B1409" s="1" t="str">
        <f>"SRR3294537"</f>
        <v>SRR3294537</v>
      </c>
      <c r="C1409" t="s">
        <v>6474</v>
      </c>
      <c r="D1409">
        <v>30333126</v>
      </c>
      <c r="E1409" s="1" t="s">
        <v>26</v>
      </c>
      <c r="F1409" s="1" t="s">
        <v>26</v>
      </c>
      <c r="G1409" s="1" t="s">
        <v>25</v>
      </c>
      <c r="H1409" s="1" t="s">
        <v>18506</v>
      </c>
      <c r="I1409" s="1" t="s">
        <v>32</v>
      </c>
      <c r="J1409" s="1" t="s">
        <v>18507</v>
      </c>
      <c r="K1409" s="1" t="s">
        <v>18504</v>
      </c>
      <c r="N1409" s="1" t="s">
        <v>19</v>
      </c>
      <c r="O1409" s="1" t="s">
        <v>18507</v>
      </c>
    </row>
    <row r="1410" spans="1:15" x14ac:dyDescent="0.2">
      <c r="A1410" s="1" t="s">
        <v>8472</v>
      </c>
      <c r="B1410" s="1" t="str">
        <f>"SRR3295510"</f>
        <v>SRR3295510</v>
      </c>
      <c r="C1410" t="s">
        <v>6475</v>
      </c>
      <c r="D1410">
        <v>30333126</v>
      </c>
      <c r="E1410" s="1" t="s">
        <v>26</v>
      </c>
      <c r="F1410" s="1" t="s">
        <v>26</v>
      </c>
      <c r="G1410" s="1" t="s">
        <v>25</v>
      </c>
      <c r="H1410" s="1" t="s">
        <v>18502</v>
      </c>
      <c r="I1410" s="1" t="s">
        <v>18509</v>
      </c>
      <c r="J1410" s="1" t="s">
        <v>18505</v>
      </c>
      <c r="K1410" s="1" t="s">
        <v>18504</v>
      </c>
      <c r="M1410" s="1" t="s">
        <v>18510</v>
      </c>
      <c r="N1410" s="1" t="s">
        <v>19</v>
      </c>
      <c r="O1410" s="1" t="s">
        <v>18504</v>
      </c>
    </row>
    <row r="1411" spans="1:15" x14ac:dyDescent="0.2">
      <c r="A1411" s="1" t="s">
        <v>8473</v>
      </c>
      <c r="B1411" s="1" t="str">
        <f>"SRR3295513"</f>
        <v>SRR3295513</v>
      </c>
      <c r="C1411" t="s">
        <v>6476</v>
      </c>
      <c r="D1411">
        <v>30333126</v>
      </c>
      <c r="E1411" s="1" t="s">
        <v>26</v>
      </c>
      <c r="F1411" s="1" t="s">
        <v>26</v>
      </c>
      <c r="G1411" s="1" t="s">
        <v>25</v>
      </c>
      <c r="H1411" s="1" t="s">
        <v>18502</v>
      </c>
      <c r="I1411" s="1" t="s">
        <v>18509</v>
      </c>
      <c r="J1411" s="1" t="s">
        <v>18506</v>
      </c>
      <c r="K1411" s="1" t="s">
        <v>18504</v>
      </c>
      <c r="M1411" s="1" t="s">
        <v>18510</v>
      </c>
      <c r="N1411" s="1" t="s">
        <v>19</v>
      </c>
      <c r="O1411" s="1" t="s">
        <v>18507</v>
      </c>
    </row>
    <row r="1412" spans="1:15" x14ac:dyDescent="0.2">
      <c r="A1412" s="1" t="s">
        <v>8474</v>
      </c>
      <c r="B1412" s="1" t="str">
        <f>"SRR3295517"</f>
        <v>SRR3295517</v>
      </c>
      <c r="C1412" t="s">
        <v>6477</v>
      </c>
      <c r="D1412">
        <v>30333126</v>
      </c>
      <c r="E1412" s="1" t="s">
        <v>21</v>
      </c>
      <c r="F1412" s="1" t="s">
        <v>18502</v>
      </c>
      <c r="G1412" s="1" t="s">
        <v>25</v>
      </c>
      <c r="H1412" s="1" t="s">
        <v>18506</v>
      </c>
      <c r="I1412" s="1" t="s">
        <v>18508</v>
      </c>
      <c r="J1412" s="1" t="s">
        <v>18505</v>
      </c>
      <c r="K1412" s="1" t="s">
        <v>22</v>
      </c>
      <c r="M1412" s="1" t="s">
        <v>18508</v>
      </c>
      <c r="N1412" s="1" t="s">
        <v>21</v>
      </c>
      <c r="O1412" s="1" t="s">
        <v>18507</v>
      </c>
    </row>
    <row r="1413" spans="1:15" x14ac:dyDescent="0.2">
      <c r="A1413" s="1" t="s">
        <v>8475</v>
      </c>
      <c r="B1413" s="1" t="str">
        <f>"SRR3295522"</f>
        <v>SRR3295522</v>
      </c>
      <c r="C1413" t="s">
        <v>6478</v>
      </c>
      <c r="D1413">
        <v>30333126</v>
      </c>
      <c r="E1413" s="1" t="s">
        <v>26</v>
      </c>
      <c r="F1413" s="1" t="s">
        <v>26</v>
      </c>
      <c r="G1413" s="1" t="s">
        <v>25</v>
      </c>
      <c r="H1413" s="1" t="s">
        <v>18502</v>
      </c>
      <c r="I1413" s="1" t="s">
        <v>18509</v>
      </c>
      <c r="J1413" s="1" t="s">
        <v>18505</v>
      </c>
      <c r="K1413" s="1" t="s">
        <v>18504</v>
      </c>
      <c r="M1413" s="1" t="s">
        <v>18510</v>
      </c>
      <c r="N1413" s="1" t="s">
        <v>19</v>
      </c>
      <c r="O1413" s="1" t="s">
        <v>18507</v>
      </c>
    </row>
    <row r="1414" spans="1:15" x14ac:dyDescent="0.2">
      <c r="A1414" s="1" t="s">
        <v>8476</v>
      </c>
      <c r="B1414" s="1" t="str">
        <f>"SRR3295523"</f>
        <v>SRR3295523</v>
      </c>
      <c r="C1414" t="s">
        <v>6479</v>
      </c>
      <c r="D1414">
        <v>30333126</v>
      </c>
      <c r="E1414" s="1" t="s">
        <v>26</v>
      </c>
      <c r="F1414" s="1" t="s">
        <v>26</v>
      </c>
      <c r="G1414" s="1" t="s">
        <v>25</v>
      </c>
      <c r="H1414" s="1" t="s">
        <v>18502</v>
      </c>
      <c r="I1414" s="1" t="s">
        <v>32</v>
      </c>
      <c r="J1414" s="1" t="s">
        <v>18506</v>
      </c>
      <c r="K1414" s="1" t="s">
        <v>18504</v>
      </c>
      <c r="M1414" s="1" t="s">
        <v>18506</v>
      </c>
      <c r="N1414" s="1" t="s">
        <v>19</v>
      </c>
      <c r="O1414" s="1" t="s">
        <v>18507</v>
      </c>
    </row>
    <row r="1415" spans="1:15" x14ac:dyDescent="0.2">
      <c r="A1415" s="1" t="s">
        <v>8477</v>
      </c>
      <c r="B1415" s="1" t="str">
        <f>"SRR3295524"</f>
        <v>SRR3295524</v>
      </c>
      <c r="C1415" t="s">
        <v>6480</v>
      </c>
      <c r="D1415">
        <v>30333126</v>
      </c>
      <c r="E1415" s="1" t="s">
        <v>21</v>
      </c>
      <c r="F1415" s="1" t="s">
        <v>21</v>
      </c>
      <c r="G1415" s="1" t="s">
        <v>18510</v>
      </c>
      <c r="H1415" s="1" t="s">
        <v>18506</v>
      </c>
      <c r="I1415" s="1" t="s">
        <v>18509</v>
      </c>
      <c r="J1415" s="1" t="s">
        <v>18509</v>
      </c>
      <c r="K1415" s="1" t="s">
        <v>18504</v>
      </c>
      <c r="M1415" s="1" t="s">
        <v>18508</v>
      </c>
      <c r="N1415" s="1" t="s">
        <v>21</v>
      </c>
      <c r="O1415" s="1" t="s">
        <v>24</v>
      </c>
    </row>
    <row r="1416" spans="1:15" x14ac:dyDescent="0.2">
      <c r="A1416" s="1" t="s">
        <v>8478</v>
      </c>
      <c r="B1416" s="1" t="str">
        <f>"SRR3295528"</f>
        <v>SRR3295528</v>
      </c>
      <c r="C1416" t="s">
        <v>6481</v>
      </c>
      <c r="D1416">
        <v>30333126</v>
      </c>
      <c r="E1416" s="1" t="s">
        <v>26</v>
      </c>
      <c r="F1416" s="1" t="s">
        <v>26</v>
      </c>
      <c r="G1416" s="1" t="s">
        <v>25</v>
      </c>
      <c r="H1416" s="1" t="s">
        <v>18506</v>
      </c>
      <c r="I1416" s="1" t="s">
        <v>32</v>
      </c>
      <c r="J1416" s="1" t="s">
        <v>18502</v>
      </c>
      <c r="K1416" s="1" t="s">
        <v>18504</v>
      </c>
      <c r="M1416" s="1" t="s">
        <v>18502</v>
      </c>
      <c r="N1416" s="1" t="s">
        <v>19</v>
      </c>
      <c r="O1416" s="1" t="s">
        <v>18507</v>
      </c>
    </row>
    <row r="1417" spans="1:15" x14ac:dyDescent="0.2">
      <c r="A1417" s="1" t="s">
        <v>8479</v>
      </c>
      <c r="B1417" s="1" t="str">
        <f>"SRR3295531"</f>
        <v>SRR3295531</v>
      </c>
      <c r="C1417" t="s">
        <v>6482</v>
      </c>
      <c r="D1417">
        <v>30333126</v>
      </c>
      <c r="E1417" s="1" t="s">
        <v>26</v>
      </c>
      <c r="F1417" s="1" t="s">
        <v>26</v>
      </c>
      <c r="G1417" s="1" t="s">
        <v>25</v>
      </c>
      <c r="H1417" s="1" t="s">
        <v>18502</v>
      </c>
      <c r="I1417" s="1" t="s">
        <v>18509</v>
      </c>
      <c r="J1417" s="1" t="s">
        <v>18506</v>
      </c>
      <c r="K1417" s="1" t="s">
        <v>18504</v>
      </c>
      <c r="M1417" s="1" t="s">
        <v>18506</v>
      </c>
      <c r="N1417" s="1" t="s">
        <v>19</v>
      </c>
      <c r="O1417" s="1" t="s">
        <v>18507</v>
      </c>
    </row>
    <row r="1418" spans="1:15" x14ac:dyDescent="0.2">
      <c r="A1418" s="1" t="s">
        <v>8480</v>
      </c>
      <c r="B1418" s="1" t="str">
        <f>"SRR3295536"</f>
        <v>SRR3295536</v>
      </c>
      <c r="C1418" t="s">
        <v>6483</v>
      </c>
      <c r="D1418">
        <v>30333126</v>
      </c>
      <c r="E1418" s="1" t="s">
        <v>26</v>
      </c>
      <c r="F1418" s="1" t="s">
        <v>26</v>
      </c>
      <c r="G1418" s="1" t="s">
        <v>25</v>
      </c>
      <c r="H1418" s="1" t="s">
        <v>41</v>
      </c>
      <c r="I1418" s="1" t="s">
        <v>54</v>
      </c>
      <c r="J1418" s="1" t="s">
        <v>18505</v>
      </c>
      <c r="K1418" s="1" t="s">
        <v>22</v>
      </c>
      <c r="M1418" s="1" t="s">
        <v>28</v>
      </c>
      <c r="N1418" s="1" t="s">
        <v>19</v>
      </c>
      <c r="O1418" s="1" t="s">
        <v>18504</v>
      </c>
    </row>
    <row r="1419" spans="1:15" x14ac:dyDescent="0.2">
      <c r="A1419" s="1" t="s">
        <v>8481</v>
      </c>
      <c r="B1419" s="1" t="str">
        <f>"SRR3295540"</f>
        <v>SRR3295540</v>
      </c>
      <c r="C1419" t="s">
        <v>6484</v>
      </c>
      <c r="D1419">
        <v>30333126</v>
      </c>
      <c r="E1419" s="1" t="s">
        <v>26</v>
      </c>
      <c r="F1419" s="1" t="s">
        <v>26</v>
      </c>
      <c r="G1419" s="1" t="s">
        <v>25</v>
      </c>
      <c r="H1419" s="1" t="s">
        <v>18502</v>
      </c>
      <c r="I1419" s="1" t="s">
        <v>18509</v>
      </c>
      <c r="J1419" s="1" t="s">
        <v>18505</v>
      </c>
      <c r="K1419" s="1" t="s">
        <v>18504</v>
      </c>
      <c r="M1419" s="1" t="s">
        <v>18502</v>
      </c>
      <c r="N1419" s="1" t="s">
        <v>19</v>
      </c>
      <c r="O1419" s="1" t="s">
        <v>18504</v>
      </c>
    </row>
    <row r="1420" spans="1:15" x14ac:dyDescent="0.2">
      <c r="A1420" s="1" t="s">
        <v>8482</v>
      </c>
      <c r="B1420" s="1" t="str">
        <f>"SRR3295541"</f>
        <v>SRR3295541</v>
      </c>
      <c r="C1420" t="s">
        <v>6485</v>
      </c>
      <c r="D1420">
        <v>30333126</v>
      </c>
      <c r="E1420" s="1" t="s">
        <v>26</v>
      </c>
      <c r="F1420" s="1" t="s">
        <v>26</v>
      </c>
      <c r="G1420" s="1" t="s">
        <v>25</v>
      </c>
      <c r="H1420" s="1" t="s">
        <v>18502</v>
      </c>
      <c r="I1420" s="1" t="s">
        <v>18508</v>
      </c>
      <c r="J1420" s="1" t="s">
        <v>18506</v>
      </c>
      <c r="K1420" s="1" t="s">
        <v>18504</v>
      </c>
      <c r="M1420" s="1" t="s">
        <v>18502</v>
      </c>
      <c r="N1420" s="1" t="s">
        <v>19</v>
      </c>
      <c r="O1420" s="1" t="s">
        <v>18507</v>
      </c>
    </row>
    <row r="1421" spans="1:15" x14ac:dyDescent="0.2">
      <c r="A1421" s="1" t="s">
        <v>8483</v>
      </c>
      <c r="B1421" s="1" t="str">
        <f>"SRR3295544"</f>
        <v>SRR3295544</v>
      </c>
      <c r="C1421" t="s">
        <v>6486</v>
      </c>
      <c r="D1421">
        <v>30333126</v>
      </c>
      <c r="E1421" s="1" t="s">
        <v>26</v>
      </c>
      <c r="F1421" s="1" t="s">
        <v>26</v>
      </c>
      <c r="G1421" s="1" t="s">
        <v>25</v>
      </c>
      <c r="H1421" s="1" t="s">
        <v>18502</v>
      </c>
      <c r="I1421" s="1" t="s">
        <v>18509</v>
      </c>
      <c r="J1421" s="1" t="s">
        <v>18505</v>
      </c>
      <c r="K1421" s="1" t="s">
        <v>18507</v>
      </c>
      <c r="M1421" s="1" t="s">
        <v>18506</v>
      </c>
      <c r="N1421" s="1" t="s">
        <v>21</v>
      </c>
      <c r="O1421" s="1" t="s">
        <v>18507</v>
      </c>
    </row>
    <row r="1422" spans="1:15" x14ac:dyDescent="0.2">
      <c r="A1422" s="1" t="s">
        <v>8484</v>
      </c>
      <c r="B1422" s="1" t="str">
        <f>"SRR3295549"</f>
        <v>SRR3295549</v>
      </c>
      <c r="C1422" t="s">
        <v>6487</v>
      </c>
      <c r="D1422">
        <v>30333126</v>
      </c>
      <c r="E1422" s="1" t="s">
        <v>26</v>
      </c>
      <c r="F1422" s="1" t="s">
        <v>26</v>
      </c>
      <c r="G1422" s="1" t="s">
        <v>25</v>
      </c>
      <c r="H1422" s="1" t="s">
        <v>18502</v>
      </c>
      <c r="I1422" s="1" t="s">
        <v>18508</v>
      </c>
      <c r="J1422" s="1" t="s">
        <v>18506</v>
      </c>
      <c r="K1422" s="1" t="s">
        <v>18504</v>
      </c>
      <c r="M1422" s="1" t="s">
        <v>18508</v>
      </c>
      <c r="N1422" s="1" t="s">
        <v>21</v>
      </c>
      <c r="O1422" s="1" t="s">
        <v>18507</v>
      </c>
    </row>
    <row r="1423" spans="1:15" x14ac:dyDescent="0.2">
      <c r="A1423" s="1" t="s">
        <v>8485</v>
      </c>
      <c r="B1423" s="1" t="str">
        <f>"SRR3295550"</f>
        <v>SRR3295550</v>
      </c>
      <c r="C1423" t="s">
        <v>6488</v>
      </c>
      <c r="D1423">
        <v>30333126</v>
      </c>
      <c r="E1423" s="1" t="s">
        <v>18505</v>
      </c>
      <c r="F1423" s="1" t="s">
        <v>26</v>
      </c>
      <c r="G1423" s="1" t="s">
        <v>25</v>
      </c>
      <c r="H1423" s="1" t="s">
        <v>18502</v>
      </c>
      <c r="I1423" s="1" t="s">
        <v>18509</v>
      </c>
      <c r="J1423" s="1" t="s">
        <v>18505</v>
      </c>
      <c r="K1423" s="1" t="s">
        <v>18504</v>
      </c>
      <c r="M1423" s="1" t="s">
        <v>18502</v>
      </c>
      <c r="N1423" s="1" t="s">
        <v>19</v>
      </c>
      <c r="O1423" s="1" t="s">
        <v>18504</v>
      </c>
    </row>
    <row r="1424" spans="1:15" x14ac:dyDescent="0.2">
      <c r="A1424" s="1" t="s">
        <v>8486</v>
      </c>
      <c r="B1424" s="1" t="str">
        <f>"SRR3295551"</f>
        <v>SRR3295551</v>
      </c>
      <c r="C1424" t="s">
        <v>6489</v>
      </c>
      <c r="D1424">
        <v>30333126</v>
      </c>
      <c r="E1424" s="1" t="s">
        <v>26</v>
      </c>
      <c r="F1424" s="1" t="s">
        <v>26</v>
      </c>
      <c r="G1424" s="1" t="s">
        <v>25</v>
      </c>
      <c r="H1424" s="1" t="s">
        <v>18506</v>
      </c>
      <c r="I1424" s="1" t="s">
        <v>18509</v>
      </c>
      <c r="J1424" s="1" t="s">
        <v>18505</v>
      </c>
      <c r="K1424" s="1" t="s">
        <v>25</v>
      </c>
      <c r="M1424" s="1" t="s">
        <v>18508</v>
      </c>
      <c r="N1424" s="1" t="s">
        <v>21</v>
      </c>
      <c r="O1424" s="1" t="s">
        <v>18504</v>
      </c>
    </row>
    <row r="1425" spans="1:15" x14ac:dyDescent="0.2">
      <c r="A1425" s="1" t="s">
        <v>8487</v>
      </c>
      <c r="B1425" s="1" t="str">
        <f>"SRR3295552"</f>
        <v>SRR3295552</v>
      </c>
      <c r="C1425" t="s">
        <v>6490</v>
      </c>
      <c r="D1425">
        <v>30333126</v>
      </c>
      <c r="E1425" s="1" t="s">
        <v>21</v>
      </c>
      <c r="F1425" s="1" t="s">
        <v>18502</v>
      </c>
      <c r="G1425" s="1" t="s">
        <v>25</v>
      </c>
      <c r="H1425" s="1" t="s">
        <v>18502</v>
      </c>
      <c r="I1425" s="1" t="s">
        <v>18508</v>
      </c>
      <c r="J1425" s="1" t="s">
        <v>18506</v>
      </c>
      <c r="K1425" s="1" t="s">
        <v>22</v>
      </c>
      <c r="M1425" s="1" t="s">
        <v>18508</v>
      </c>
      <c r="N1425" s="1" t="s">
        <v>21</v>
      </c>
      <c r="O1425" s="1" t="s">
        <v>18507</v>
      </c>
    </row>
    <row r="1426" spans="1:15" x14ac:dyDescent="0.2">
      <c r="A1426" s="1" t="s">
        <v>8488</v>
      </c>
      <c r="B1426" s="1" t="str">
        <f>"SRR3295558"</f>
        <v>SRR3295558</v>
      </c>
      <c r="C1426" t="s">
        <v>6491</v>
      </c>
      <c r="D1426">
        <v>30333126</v>
      </c>
      <c r="E1426" s="1" t="s">
        <v>26</v>
      </c>
      <c r="F1426" s="1" t="s">
        <v>26</v>
      </c>
      <c r="G1426" s="1" t="s">
        <v>25</v>
      </c>
      <c r="H1426" s="1" t="s">
        <v>18502</v>
      </c>
      <c r="I1426" s="1" t="s">
        <v>18509</v>
      </c>
      <c r="J1426" s="1" t="s">
        <v>18506</v>
      </c>
      <c r="K1426" s="1" t="s">
        <v>18504</v>
      </c>
      <c r="M1426" s="1" t="s">
        <v>18510</v>
      </c>
      <c r="N1426" s="1" t="s">
        <v>19</v>
      </c>
      <c r="O1426" s="1" t="s">
        <v>18507</v>
      </c>
    </row>
    <row r="1427" spans="1:15" x14ac:dyDescent="0.2">
      <c r="A1427" s="1" t="s">
        <v>8489</v>
      </c>
      <c r="B1427" s="1" t="str">
        <f>"SRR3295564"</f>
        <v>SRR3295564</v>
      </c>
      <c r="C1427" t="s">
        <v>6492</v>
      </c>
      <c r="D1427">
        <v>30333126</v>
      </c>
      <c r="E1427" s="1" t="s">
        <v>26</v>
      </c>
      <c r="F1427" s="1" t="s">
        <v>26</v>
      </c>
      <c r="G1427" s="1" t="s">
        <v>25</v>
      </c>
      <c r="H1427" s="1" t="s">
        <v>18502</v>
      </c>
      <c r="I1427" s="1" t="s">
        <v>18509</v>
      </c>
      <c r="J1427" s="1" t="s">
        <v>18502</v>
      </c>
      <c r="K1427" s="1" t="s">
        <v>18504</v>
      </c>
      <c r="M1427" s="1" t="s">
        <v>18502</v>
      </c>
      <c r="N1427" s="1" t="s">
        <v>21</v>
      </c>
      <c r="O1427" s="1" t="s">
        <v>18507</v>
      </c>
    </row>
    <row r="1428" spans="1:15" x14ac:dyDescent="0.2">
      <c r="A1428" s="1" t="s">
        <v>8490</v>
      </c>
      <c r="B1428" s="1" t="str">
        <f>"SRR3295568"</f>
        <v>SRR3295568</v>
      </c>
      <c r="C1428" t="s">
        <v>6493</v>
      </c>
      <c r="D1428">
        <v>30333126</v>
      </c>
      <c r="E1428" s="1" t="s">
        <v>21</v>
      </c>
      <c r="F1428" s="1" t="s">
        <v>18510</v>
      </c>
      <c r="G1428" s="1" t="s">
        <v>25</v>
      </c>
      <c r="H1428" s="1" t="s">
        <v>18502</v>
      </c>
      <c r="I1428" s="1" t="s">
        <v>54</v>
      </c>
      <c r="J1428" s="1" t="s">
        <v>18505</v>
      </c>
      <c r="K1428" s="1" t="s">
        <v>18510</v>
      </c>
      <c r="M1428" s="1" t="s">
        <v>18510</v>
      </c>
      <c r="N1428" s="1" t="s">
        <v>19</v>
      </c>
      <c r="O1428" s="1" t="s">
        <v>18507</v>
      </c>
    </row>
    <row r="1429" spans="1:15" x14ac:dyDescent="0.2">
      <c r="A1429" s="1" t="s">
        <v>8491</v>
      </c>
      <c r="B1429" s="1" t="str">
        <f>"SRR3295569"</f>
        <v>SRR3295569</v>
      </c>
      <c r="C1429" t="s">
        <v>6494</v>
      </c>
      <c r="D1429">
        <v>30333126</v>
      </c>
      <c r="E1429" s="1" t="s">
        <v>26</v>
      </c>
      <c r="F1429" s="1" t="s">
        <v>26</v>
      </c>
      <c r="G1429" s="1" t="s">
        <v>25</v>
      </c>
      <c r="H1429" s="1" t="s">
        <v>18502</v>
      </c>
      <c r="I1429" s="1" t="s">
        <v>18509</v>
      </c>
      <c r="J1429" s="1" t="s">
        <v>18505</v>
      </c>
      <c r="K1429" s="1" t="s">
        <v>18504</v>
      </c>
      <c r="M1429" s="1" t="s">
        <v>18502</v>
      </c>
      <c r="N1429" s="1" t="s">
        <v>21</v>
      </c>
      <c r="O1429" s="1" t="s">
        <v>18507</v>
      </c>
    </row>
    <row r="1430" spans="1:15" x14ac:dyDescent="0.2">
      <c r="A1430" s="1" t="s">
        <v>8492</v>
      </c>
      <c r="B1430" s="1" t="str">
        <f>"SRR3295578"</f>
        <v>SRR3295578</v>
      </c>
      <c r="C1430" t="s">
        <v>6495</v>
      </c>
      <c r="D1430">
        <v>30333126</v>
      </c>
      <c r="E1430" s="1" t="s">
        <v>26</v>
      </c>
      <c r="F1430" s="1" t="s">
        <v>26</v>
      </c>
      <c r="G1430" s="1" t="s">
        <v>25</v>
      </c>
      <c r="H1430" s="1" t="s">
        <v>18502</v>
      </c>
      <c r="I1430" s="1" t="s">
        <v>32</v>
      </c>
      <c r="J1430" s="1" t="s">
        <v>18505</v>
      </c>
      <c r="K1430" s="1" t="s">
        <v>18504</v>
      </c>
      <c r="M1430" s="1" t="s">
        <v>18510</v>
      </c>
      <c r="N1430" s="1" t="s">
        <v>19</v>
      </c>
      <c r="O1430" s="1" t="s">
        <v>18507</v>
      </c>
    </row>
    <row r="1431" spans="1:15" x14ac:dyDescent="0.2">
      <c r="A1431" s="1" t="s">
        <v>8493</v>
      </c>
      <c r="B1431" s="1" t="str">
        <f>"SRR3295582"</f>
        <v>SRR3295582</v>
      </c>
      <c r="C1431" t="s">
        <v>6496</v>
      </c>
      <c r="D1431">
        <v>30333126</v>
      </c>
      <c r="E1431" s="1" t="s">
        <v>21</v>
      </c>
      <c r="F1431" s="1" t="s">
        <v>21</v>
      </c>
      <c r="G1431" s="1" t="s">
        <v>18509</v>
      </c>
      <c r="H1431" s="1" t="s">
        <v>18506</v>
      </c>
      <c r="I1431" s="1" t="s">
        <v>18509</v>
      </c>
      <c r="J1431" s="1" t="s">
        <v>21</v>
      </c>
      <c r="K1431" s="1" t="s">
        <v>18504</v>
      </c>
      <c r="M1431" s="1" t="s">
        <v>28</v>
      </c>
      <c r="N1431" s="1" t="s">
        <v>19</v>
      </c>
      <c r="O1431" s="1" t="s">
        <v>24</v>
      </c>
    </row>
    <row r="1432" spans="1:15" x14ac:dyDescent="0.2">
      <c r="A1432" s="1" t="s">
        <v>8494</v>
      </c>
      <c r="B1432" s="1" t="str">
        <f>"SRR3295583"</f>
        <v>SRR3295583</v>
      </c>
      <c r="C1432" t="s">
        <v>6497</v>
      </c>
      <c r="D1432">
        <v>30333126</v>
      </c>
      <c r="E1432" s="1" t="s">
        <v>18505</v>
      </c>
      <c r="F1432" s="1" t="s">
        <v>18505</v>
      </c>
      <c r="G1432" s="1" t="s">
        <v>25</v>
      </c>
      <c r="H1432" s="1" t="s">
        <v>18506</v>
      </c>
      <c r="I1432" s="1" t="s">
        <v>18509</v>
      </c>
      <c r="J1432" s="1" t="s">
        <v>18506</v>
      </c>
      <c r="K1432" s="1" t="s">
        <v>18507</v>
      </c>
      <c r="M1432" s="1" t="s">
        <v>18510</v>
      </c>
      <c r="N1432" s="1" t="s">
        <v>19</v>
      </c>
      <c r="O1432" s="1" t="s">
        <v>18507</v>
      </c>
    </row>
    <row r="1433" spans="1:15" x14ac:dyDescent="0.2">
      <c r="A1433" s="1" t="s">
        <v>8495</v>
      </c>
      <c r="B1433" s="1" t="str">
        <f>"SRR3295584"</f>
        <v>SRR3295584</v>
      </c>
      <c r="C1433" t="s">
        <v>6498</v>
      </c>
      <c r="D1433">
        <v>30333126</v>
      </c>
      <c r="E1433" s="1" t="s">
        <v>21</v>
      </c>
      <c r="F1433" s="1" t="s">
        <v>18502</v>
      </c>
      <c r="G1433" s="1" t="s">
        <v>25</v>
      </c>
      <c r="H1433" s="1" t="s">
        <v>18506</v>
      </c>
      <c r="I1433" s="1" t="s">
        <v>18509</v>
      </c>
      <c r="J1433" s="1" t="s">
        <v>18505</v>
      </c>
      <c r="K1433" s="1" t="s">
        <v>22</v>
      </c>
      <c r="M1433" s="1" t="s">
        <v>18509</v>
      </c>
      <c r="N1433" s="1" t="s">
        <v>21</v>
      </c>
      <c r="O1433" s="1" t="s">
        <v>18507</v>
      </c>
    </row>
    <row r="1434" spans="1:15" x14ac:dyDescent="0.2">
      <c r="A1434" s="1" t="s">
        <v>8496</v>
      </c>
      <c r="B1434" s="1" t="str">
        <f>"SRR3295585"</f>
        <v>SRR3295585</v>
      </c>
      <c r="C1434" t="s">
        <v>6499</v>
      </c>
      <c r="D1434">
        <v>30333126</v>
      </c>
      <c r="E1434" s="1" t="s">
        <v>18505</v>
      </c>
      <c r="F1434" s="1" t="s">
        <v>26</v>
      </c>
      <c r="G1434" s="1" t="s">
        <v>25</v>
      </c>
      <c r="H1434" s="1" t="s">
        <v>18502</v>
      </c>
      <c r="I1434" s="1" t="s">
        <v>18509</v>
      </c>
      <c r="J1434" s="1" t="s">
        <v>18502</v>
      </c>
      <c r="K1434" s="1" t="s">
        <v>18504</v>
      </c>
      <c r="M1434" s="1" t="s">
        <v>18502</v>
      </c>
      <c r="N1434" s="1" t="s">
        <v>19</v>
      </c>
      <c r="O1434" s="1" t="s">
        <v>18507</v>
      </c>
    </row>
    <row r="1435" spans="1:15" x14ac:dyDescent="0.2">
      <c r="A1435" s="1" t="s">
        <v>8497</v>
      </c>
      <c r="B1435" s="1" t="str">
        <f>"SRR3295587"</f>
        <v>SRR3295587</v>
      </c>
      <c r="C1435" t="s">
        <v>6500</v>
      </c>
      <c r="D1435">
        <v>30333126</v>
      </c>
      <c r="E1435" s="1" t="s">
        <v>26</v>
      </c>
      <c r="F1435" s="1" t="s">
        <v>26</v>
      </c>
      <c r="G1435" s="1" t="s">
        <v>25</v>
      </c>
      <c r="H1435" s="1" t="s">
        <v>18502</v>
      </c>
      <c r="I1435" s="1" t="s">
        <v>18509</v>
      </c>
      <c r="J1435" s="1" t="s">
        <v>18506</v>
      </c>
      <c r="K1435" s="1" t="s">
        <v>18504</v>
      </c>
      <c r="M1435" s="1" t="s">
        <v>18502</v>
      </c>
      <c r="N1435" s="1" t="s">
        <v>19</v>
      </c>
      <c r="O1435" s="1" t="s">
        <v>18507</v>
      </c>
    </row>
    <row r="1436" spans="1:15" x14ac:dyDescent="0.2">
      <c r="A1436" s="1" t="s">
        <v>8498</v>
      </c>
      <c r="B1436" s="1" t="str">
        <f>"SRR3295591"</f>
        <v>SRR3295591</v>
      </c>
      <c r="C1436" t="s">
        <v>6501</v>
      </c>
      <c r="D1436">
        <v>30333126</v>
      </c>
      <c r="E1436" s="1" t="s">
        <v>26</v>
      </c>
      <c r="F1436" s="1" t="s">
        <v>26</v>
      </c>
      <c r="G1436" s="1" t="s">
        <v>25</v>
      </c>
      <c r="H1436" s="1" t="s">
        <v>18506</v>
      </c>
      <c r="I1436" s="1" t="s">
        <v>18509</v>
      </c>
      <c r="J1436" s="1" t="s">
        <v>18505</v>
      </c>
      <c r="K1436" s="1" t="s">
        <v>18504</v>
      </c>
      <c r="M1436" s="1" t="s">
        <v>28</v>
      </c>
      <c r="N1436" s="1" t="s">
        <v>19</v>
      </c>
      <c r="O1436" s="1" t="s">
        <v>18507</v>
      </c>
    </row>
    <row r="1437" spans="1:15" x14ac:dyDescent="0.2">
      <c r="A1437" s="1" t="s">
        <v>8499</v>
      </c>
      <c r="B1437" s="1" t="str">
        <f>"SRR3295592"</f>
        <v>SRR3295592</v>
      </c>
      <c r="C1437" t="s">
        <v>6502</v>
      </c>
      <c r="D1437">
        <v>30333126</v>
      </c>
      <c r="E1437" s="1" t="s">
        <v>26</v>
      </c>
      <c r="F1437" s="1" t="s">
        <v>26</v>
      </c>
      <c r="G1437" s="1" t="s">
        <v>25</v>
      </c>
      <c r="H1437" s="1" t="s">
        <v>18506</v>
      </c>
      <c r="I1437" s="1" t="s">
        <v>54</v>
      </c>
      <c r="J1437" s="1" t="s">
        <v>18505</v>
      </c>
      <c r="K1437" s="1" t="s">
        <v>22</v>
      </c>
      <c r="M1437" s="1" t="s">
        <v>28</v>
      </c>
      <c r="N1437" s="1" t="s">
        <v>21</v>
      </c>
      <c r="O1437" s="1" t="s">
        <v>18504</v>
      </c>
    </row>
    <row r="1438" spans="1:15" x14ac:dyDescent="0.2">
      <c r="A1438" s="1" t="s">
        <v>8500</v>
      </c>
      <c r="B1438" s="1" t="str">
        <f>"SRR3295594"</f>
        <v>SRR3295594</v>
      </c>
      <c r="C1438" t="s">
        <v>6503</v>
      </c>
      <c r="D1438">
        <v>30333126</v>
      </c>
      <c r="E1438" s="1" t="s">
        <v>21</v>
      </c>
      <c r="F1438" s="1" t="s">
        <v>18502</v>
      </c>
      <c r="G1438" s="1" t="s">
        <v>25</v>
      </c>
      <c r="H1438" s="1" t="s">
        <v>18506</v>
      </c>
      <c r="I1438" s="1" t="s">
        <v>18509</v>
      </c>
      <c r="J1438" s="1" t="s">
        <v>18506</v>
      </c>
      <c r="K1438" s="1" t="s">
        <v>22</v>
      </c>
      <c r="M1438" s="1" t="s">
        <v>18502</v>
      </c>
      <c r="N1438" s="1" t="s">
        <v>19</v>
      </c>
      <c r="O1438" s="1" t="s">
        <v>18504</v>
      </c>
    </row>
    <row r="1439" spans="1:15" x14ac:dyDescent="0.2">
      <c r="A1439" s="1" t="s">
        <v>8501</v>
      </c>
      <c r="B1439" s="1" t="str">
        <f>"SRR3295596"</f>
        <v>SRR3295596</v>
      </c>
      <c r="C1439" t="s">
        <v>6504</v>
      </c>
      <c r="D1439">
        <v>30333126</v>
      </c>
      <c r="E1439" s="1" t="s">
        <v>26</v>
      </c>
      <c r="F1439" s="1" t="s">
        <v>26</v>
      </c>
      <c r="G1439" s="1" t="s">
        <v>25</v>
      </c>
      <c r="H1439" s="1" t="s">
        <v>18502</v>
      </c>
      <c r="I1439" s="1" t="s">
        <v>18509</v>
      </c>
      <c r="J1439" s="1" t="s">
        <v>18505</v>
      </c>
      <c r="K1439" s="1" t="s">
        <v>18504</v>
      </c>
      <c r="M1439" s="1" t="s">
        <v>18506</v>
      </c>
      <c r="N1439" s="1" t="s">
        <v>19</v>
      </c>
      <c r="O1439" s="1" t="s">
        <v>18504</v>
      </c>
    </row>
    <row r="1440" spans="1:15" x14ac:dyDescent="0.2">
      <c r="A1440" s="1" t="s">
        <v>8502</v>
      </c>
      <c r="B1440" s="1" t="str">
        <f>"SRR3295606"</f>
        <v>SRR3295606</v>
      </c>
      <c r="C1440" t="s">
        <v>6505</v>
      </c>
      <c r="D1440">
        <v>30333126</v>
      </c>
      <c r="E1440" s="1" t="s">
        <v>26</v>
      </c>
      <c r="F1440" s="1" t="s">
        <v>26</v>
      </c>
      <c r="G1440" s="1" t="s">
        <v>25</v>
      </c>
      <c r="H1440" s="1" t="s">
        <v>18502</v>
      </c>
      <c r="I1440" s="1" t="s">
        <v>18509</v>
      </c>
      <c r="J1440" s="1" t="s">
        <v>18505</v>
      </c>
      <c r="K1440" s="1" t="s">
        <v>18504</v>
      </c>
      <c r="M1440" s="1" t="s">
        <v>18502</v>
      </c>
      <c r="N1440" s="1" t="s">
        <v>19</v>
      </c>
      <c r="O1440" s="1" t="s">
        <v>18507</v>
      </c>
    </row>
    <row r="1441" spans="1:15" x14ac:dyDescent="0.2">
      <c r="A1441" s="1" t="s">
        <v>8503</v>
      </c>
      <c r="B1441" s="1" t="str">
        <f>"SRR3295615"</f>
        <v>SRR3295615</v>
      </c>
      <c r="C1441" t="s">
        <v>6506</v>
      </c>
      <c r="D1441">
        <v>30333126</v>
      </c>
      <c r="E1441" s="1" t="s">
        <v>26</v>
      </c>
      <c r="F1441" s="1" t="s">
        <v>26</v>
      </c>
      <c r="G1441" s="1" t="s">
        <v>25</v>
      </c>
      <c r="H1441" s="1" t="s">
        <v>18502</v>
      </c>
      <c r="I1441" s="1" t="s">
        <v>18509</v>
      </c>
      <c r="J1441" s="1" t="s">
        <v>18506</v>
      </c>
      <c r="K1441" s="1" t="s">
        <v>25</v>
      </c>
      <c r="M1441" s="1" t="s">
        <v>18502</v>
      </c>
      <c r="N1441" s="1" t="s">
        <v>19</v>
      </c>
      <c r="O1441" s="1" t="s">
        <v>18507</v>
      </c>
    </row>
    <row r="1442" spans="1:15" x14ac:dyDescent="0.2">
      <c r="A1442" s="1" t="s">
        <v>8504</v>
      </c>
      <c r="B1442" s="1" t="str">
        <f>"SRR3295616"</f>
        <v>SRR3295616</v>
      </c>
      <c r="C1442" t="s">
        <v>6507</v>
      </c>
      <c r="D1442">
        <v>30333126</v>
      </c>
      <c r="E1442" s="1" t="s">
        <v>26</v>
      </c>
      <c r="F1442" s="1" t="s">
        <v>26</v>
      </c>
      <c r="G1442" s="1" t="s">
        <v>25</v>
      </c>
      <c r="H1442" s="1" t="s">
        <v>18506</v>
      </c>
      <c r="I1442" s="1" t="s">
        <v>54</v>
      </c>
      <c r="J1442" s="1" t="s">
        <v>18506</v>
      </c>
      <c r="K1442" s="1" t="s">
        <v>25</v>
      </c>
      <c r="M1442" s="1" t="s">
        <v>18502</v>
      </c>
      <c r="N1442" s="1" t="s">
        <v>21</v>
      </c>
      <c r="O1442" s="1" t="s">
        <v>18504</v>
      </c>
    </row>
    <row r="1443" spans="1:15" x14ac:dyDescent="0.2">
      <c r="A1443" s="1" t="s">
        <v>8505</v>
      </c>
      <c r="B1443" s="1" t="str">
        <f>"SRR3295618"</f>
        <v>SRR3295618</v>
      </c>
      <c r="C1443" t="s">
        <v>6508</v>
      </c>
      <c r="D1443">
        <v>30333126</v>
      </c>
      <c r="E1443" s="1" t="s">
        <v>26</v>
      </c>
      <c r="F1443" s="1" t="s">
        <v>26</v>
      </c>
      <c r="G1443" s="1" t="s">
        <v>25</v>
      </c>
      <c r="H1443" s="1" t="s">
        <v>18502</v>
      </c>
      <c r="I1443" s="1" t="s">
        <v>18508</v>
      </c>
      <c r="J1443" s="1" t="s">
        <v>18506</v>
      </c>
      <c r="K1443" s="1" t="s">
        <v>18507</v>
      </c>
      <c r="M1443" s="1" t="s">
        <v>18510</v>
      </c>
      <c r="N1443" s="1" t="s">
        <v>21</v>
      </c>
      <c r="O1443" s="1" t="s">
        <v>18507</v>
      </c>
    </row>
    <row r="1444" spans="1:15" x14ac:dyDescent="0.2">
      <c r="A1444" s="1" t="s">
        <v>8506</v>
      </c>
      <c r="B1444" s="1" t="str">
        <f>"SRR3295632"</f>
        <v>SRR3295632</v>
      </c>
      <c r="C1444" t="s">
        <v>6509</v>
      </c>
      <c r="D1444">
        <v>30333126</v>
      </c>
      <c r="E1444" s="1" t="s">
        <v>21</v>
      </c>
      <c r="F1444" s="1" t="s">
        <v>21</v>
      </c>
      <c r="G1444" s="1" t="s">
        <v>18510</v>
      </c>
      <c r="H1444" s="1" t="s">
        <v>18502</v>
      </c>
      <c r="I1444" s="1" t="s">
        <v>54</v>
      </c>
      <c r="J1444" s="1" t="s">
        <v>21</v>
      </c>
      <c r="K1444" s="1" t="s">
        <v>18504</v>
      </c>
      <c r="M1444" s="1" t="s">
        <v>28</v>
      </c>
      <c r="N1444" s="1" t="s">
        <v>21</v>
      </c>
      <c r="O1444" s="1" t="s">
        <v>24</v>
      </c>
    </row>
    <row r="1445" spans="1:15" x14ac:dyDescent="0.2">
      <c r="A1445" s="1" t="s">
        <v>8507</v>
      </c>
      <c r="B1445" s="1" t="str">
        <f>"SRR3295634"</f>
        <v>SRR3295634</v>
      </c>
      <c r="C1445" t="s">
        <v>6510</v>
      </c>
      <c r="D1445">
        <v>30333126</v>
      </c>
      <c r="E1445" s="1" t="s">
        <v>26</v>
      </c>
      <c r="F1445" s="1" t="s">
        <v>26</v>
      </c>
      <c r="G1445" s="1" t="s">
        <v>25</v>
      </c>
      <c r="H1445" s="1" t="s">
        <v>18502</v>
      </c>
      <c r="I1445" s="1" t="s">
        <v>18509</v>
      </c>
      <c r="J1445" s="1" t="s">
        <v>18506</v>
      </c>
      <c r="K1445" s="1" t="s">
        <v>18504</v>
      </c>
      <c r="M1445" s="1" t="s">
        <v>18509</v>
      </c>
      <c r="N1445" s="1" t="s">
        <v>21</v>
      </c>
      <c r="O1445" s="1" t="s">
        <v>18507</v>
      </c>
    </row>
    <row r="1446" spans="1:15" x14ac:dyDescent="0.2">
      <c r="A1446" s="1" t="s">
        <v>8508</v>
      </c>
      <c r="B1446" s="1" t="str">
        <f>"SRR3295638"</f>
        <v>SRR3295638</v>
      </c>
      <c r="C1446" t="s">
        <v>6511</v>
      </c>
      <c r="D1446">
        <v>30333126</v>
      </c>
      <c r="E1446" s="1" t="s">
        <v>26</v>
      </c>
      <c r="F1446" s="1" t="s">
        <v>26</v>
      </c>
      <c r="G1446" s="1" t="s">
        <v>25</v>
      </c>
      <c r="H1446" s="1" t="s">
        <v>18510</v>
      </c>
      <c r="I1446" s="1" t="s">
        <v>18508</v>
      </c>
      <c r="J1446" s="1" t="s">
        <v>18502</v>
      </c>
      <c r="K1446" s="1" t="s">
        <v>18504</v>
      </c>
      <c r="M1446" s="1" t="s">
        <v>18510</v>
      </c>
      <c r="N1446" s="1" t="s">
        <v>21</v>
      </c>
      <c r="O1446" s="1" t="s">
        <v>18507</v>
      </c>
    </row>
    <row r="1447" spans="1:15" x14ac:dyDescent="0.2">
      <c r="A1447" s="1" t="s">
        <v>8509</v>
      </c>
      <c r="B1447" s="1" t="str">
        <f>"SRR3295639"</f>
        <v>SRR3295639</v>
      </c>
      <c r="C1447" t="s">
        <v>6512</v>
      </c>
      <c r="D1447">
        <v>30333126</v>
      </c>
      <c r="E1447" s="1" t="s">
        <v>21</v>
      </c>
      <c r="F1447" s="1" t="s">
        <v>18506</v>
      </c>
      <c r="G1447" s="1" t="s">
        <v>25</v>
      </c>
      <c r="H1447" s="1" t="s">
        <v>18502</v>
      </c>
      <c r="I1447" s="1" t="s">
        <v>18509</v>
      </c>
      <c r="J1447" s="1" t="s">
        <v>18506</v>
      </c>
      <c r="K1447" s="1" t="s">
        <v>18504</v>
      </c>
      <c r="M1447" s="1" t="s">
        <v>18508</v>
      </c>
      <c r="N1447" s="1" t="s">
        <v>21</v>
      </c>
      <c r="O1447" s="1" t="s">
        <v>18507</v>
      </c>
    </row>
    <row r="1448" spans="1:15" x14ac:dyDescent="0.2">
      <c r="A1448" s="1" t="s">
        <v>8510</v>
      </c>
      <c r="B1448" s="1" t="str">
        <f>"SRR3295641"</f>
        <v>SRR3295641</v>
      </c>
      <c r="C1448" t="s">
        <v>6513</v>
      </c>
      <c r="D1448">
        <v>30333126</v>
      </c>
      <c r="E1448" s="1" t="s">
        <v>26</v>
      </c>
      <c r="F1448" s="1" t="s">
        <v>26</v>
      </c>
      <c r="G1448" s="1" t="s">
        <v>25</v>
      </c>
      <c r="H1448" s="1" t="s">
        <v>18502</v>
      </c>
      <c r="I1448" s="1" t="s">
        <v>54</v>
      </c>
      <c r="J1448" s="1" t="s">
        <v>18506</v>
      </c>
      <c r="K1448" s="1" t="s">
        <v>18507</v>
      </c>
      <c r="M1448" s="1" t="s">
        <v>28</v>
      </c>
      <c r="N1448" s="1" t="s">
        <v>21</v>
      </c>
      <c r="O1448" s="1" t="s">
        <v>18507</v>
      </c>
    </row>
    <row r="1449" spans="1:15" x14ac:dyDescent="0.2">
      <c r="A1449" s="1" t="s">
        <v>8511</v>
      </c>
      <c r="B1449" s="1" t="str">
        <f>"SRR3295642"</f>
        <v>SRR3295642</v>
      </c>
      <c r="C1449" t="s">
        <v>6514</v>
      </c>
      <c r="D1449">
        <v>30333126</v>
      </c>
      <c r="E1449" s="1" t="s">
        <v>21</v>
      </c>
      <c r="F1449" s="1" t="s">
        <v>21</v>
      </c>
      <c r="G1449" s="1" t="s">
        <v>18509</v>
      </c>
      <c r="H1449" s="1" t="s">
        <v>21</v>
      </c>
      <c r="I1449" s="1" t="s">
        <v>54</v>
      </c>
      <c r="J1449" s="1" t="s">
        <v>21</v>
      </c>
      <c r="K1449" s="1" t="s">
        <v>22</v>
      </c>
      <c r="M1449" s="1" t="s">
        <v>28</v>
      </c>
      <c r="N1449" s="1" t="s">
        <v>21</v>
      </c>
      <c r="O1449" s="1" t="s">
        <v>24</v>
      </c>
    </row>
    <row r="1450" spans="1:15" x14ac:dyDescent="0.2">
      <c r="A1450" s="1" t="s">
        <v>8512</v>
      </c>
      <c r="B1450" s="1" t="str">
        <f>"SRR3295643"</f>
        <v>SRR3295643</v>
      </c>
      <c r="C1450" t="s">
        <v>6515</v>
      </c>
      <c r="D1450">
        <v>30333126</v>
      </c>
      <c r="E1450" s="1" t="s">
        <v>21</v>
      </c>
      <c r="F1450" s="1" t="s">
        <v>21</v>
      </c>
      <c r="G1450" s="1" t="s">
        <v>18509</v>
      </c>
      <c r="H1450" s="1" t="s">
        <v>21</v>
      </c>
      <c r="I1450" s="1" t="s">
        <v>54</v>
      </c>
      <c r="J1450" s="1" t="s">
        <v>21</v>
      </c>
      <c r="K1450" s="1" t="s">
        <v>22</v>
      </c>
      <c r="M1450" s="1" t="s">
        <v>28</v>
      </c>
      <c r="N1450" s="1" t="s">
        <v>21</v>
      </c>
      <c r="O1450" s="1" t="s">
        <v>24</v>
      </c>
    </row>
    <row r="1451" spans="1:15" x14ac:dyDescent="0.2">
      <c r="A1451" s="1" t="s">
        <v>8513</v>
      </c>
      <c r="B1451" s="1" t="str">
        <f>"SRR3295647"</f>
        <v>SRR3295647</v>
      </c>
      <c r="C1451" t="s">
        <v>6516</v>
      </c>
      <c r="D1451">
        <v>30333126</v>
      </c>
      <c r="E1451" s="1" t="s">
        <v>26</v>
      </c>
      <c r="F1451" s="1" t="s">
        <v>26</v>
      </c>
      <c r="G1451" s="1" t="s">
        <v>25</v>
      </c>
      <c r="H1451" s="1" t="s">
        <v>18502</v>
      </c>
      <c r="I1451" s="1" t="s">
        <v>18509</v>
      </c>
      <c r="J1451" s="1" t="s">
        <v>18502</v>
      </c>
      <c r="K1451" s="1" t="s">
        <v>18504</v>
      </c>
      <c r="M1451" s="1" t="s">
        <v>18510</v>
      </c>
      <c r="N1451" s="1" t="s">
        <v>21</v>
      </c>
      <c r="O1451" s="1" t="s">
        <v>18507</v>
      </c>
    </row>
    <row r="1452" spans="1:15" x14ac:dyDescent="0.2">
      <c r="A1452" s="1" t="s">
        <v>8514</v>
      </c>
      <c r="B1452" s="1" t="str">
        <f>"SRR3295648"</f>
        <v>SRR3295648</v>
      </c>
      <c r="C1452" t="s">
        <v>6517</v>
      </c>
      <c r="D1452">
        <v>30333126</v>
      </c>
      <c r="E1452" s="1" t="s">
        <v>21</v>
      </c>
      <c r="F1452" s="1" t="s">
        <v>18510</v>
      </c>
      <c r="G1452" s="1" t="s">
        <v>18504</v>
      </c>
      <c r="H1452" s="1" t="s">
        <v>18510</v>
      </c>
      <c r="I1452" s="1" t="s">
        <v>54</v>
      </c>
      <c r="J1452" s="1" t="s">
        <v>18502</v>
      </c>
      <c r="K1452" s="1" t="s">
        <v>18504</v>
      </c>
      <c r="M1452" s="1" t="s">
        <v>18510</v>
      </c>
      <c r="N1452" s="1" t="s">
        <v>18510</v>
      </c>
      <c r="O1452" s="1" t="s">
        <v>18505</v>
      </c>
    </row>
    <row r="1453" spans="1:15" x14ac:dyDescent="0.2">
      <c r="A1453" s="1" t="s">
        <v>8515</v>
      </c>
      <c r="B1453" s="1" t="str">
        <f>"SRR3295651"</f>
        <v>SRR3295651</v>
      </c>
      <c r="C1453" t="s">
        <v>6518</v>
      </c>
      <c r="D1453">
        <v>30333126</v>
      </c>
      <c r="E1453" s="1" t="s">
        <v>26</v>
      </c>
      <c r="F1453" s="1" t="s">
        <v>26</v>
      </c>
      <c r="G1453" s="1" t="s">
        <v>25</v>
      </c>
      <c r="H1453" s="1" t="s">
        <v>18506</v>
      </c>
      <c r="I1453" s="1" t="s">
        <v>54</v>
      </c>
      <c r="J1453" s="1" t="s">
        <v>18506</v>
      </c>
      <c r="K1453" s="1" t="s">
        <v>25</v>
      </c>
      <c r="M1453" s="1" t="s">
        <v>18506</v>
      </c>
      <c r="N1453" s="1" t="s">
        <v>21</v>
      </c>
      <c r="O1453" s="1" t="s">
        <v>18504</v>
      </c>
    </row>
    <row r="1454" spans="1:15" x14ac:dyDescent="0.2">
      <c r="A1454" s="1" t="s">
        <v>8516</v>
      </c>
      <c r="B1454" s="1" t="str">
        <f>"SRR3295653"</f>
        <v>SRR3295653</v>
      </c>
      <c r="C1454" t="s">
        <v>6519</v>
      </c>
      <c r="D1454">
        <v>30333126</v>
      </c>
      <c r="E1454" s="1" t="s">
        <v>26</v>
      </c>
      <c r="F1454" s="1" t="s">
        <v>26</v>
      </c>
      <c r="G1454" s="1" t="s">
        <v>25</v>
      </c>
      <c r="H1454" s="1" t="s">
        <v>18506</v>
      </c>
      <c r="I1454" s="1" t="s">
        <v>32</v>
      </c>
      <c r="J1454" s="1" t="s">
        <v>18506</v>
      </c>
      <c r="K1454" s="1" t="s">
        <v>18504</v>
      </c>
      <c r="M1454" s="1" t="s">
        <v>18502</v>
      </c>
      <c r="N1454" s="1" t="s">
        <v>21</v>
      </c>
      <c r="O1454" s="1" t="s">
        <v>18507</v>
      </c>
    </row>
    <row r="1455" spans="1:15" x14ac:dyDescent="0.2">
      <c r="A1455" s="1" t="s">
        <v>8517</v>
      </c>
      <c r="B1455" s="1" t="str">
        <f>"SRR3295656"</f>
        <v>SRR3295656</v>
      </c>
      <c r="C1455" t="s">
        <v>6520</v>
      </c>
      <c r="D1455">
        <v>30333126</v>
      </c>
      <c r="E1455" s="1" t="s">
        <v>26</v>
      </c>
      <c r="F1455" s="1" t="s">
        <v>26</v>
      </c>
      <c r="G1455" s="1" t="s">
        <v>25</v>
      </c>
      <c r="H1455" s="1" t="s">
        <v>18506</v>
      </c>
      <c r="I1455" s="1" t="s">
        <v>54</v>
      </c>
      <c r="J1455" s="1" t="s">
        <v>18506</v>
      </c>
      <c r="K1455" s="1" t="s">
        <v>25</v>
      </c>
      <c r="M1455" s="1" t="s">
        <v>28</v>
      </c>
      <c r="N1455" s="1" t="s">
        <v>21</v>
      </c>
      <c r="O1455" s="1" t="s">
        <v>18507</v>
      </c>
    </row>
    <row r="1456" spans="1:15" x14ac:dyDescent="0.2">
      <c r="A1456" s="1" t="s">
        <v>8518</v>
      </c>
      <c r="B1456" s="1" t="str">
        <f>"SRR3295657"</f>
        <v>SRR3295657</v>
      </c>
      <c r="C1456" t="s">
        <v>6521</v>
      </c>
      <c r="D1456">
        <v>30333126</v>
      </c>
      <c r="E1456" s="1" t="s">
        <v>26</v>
      </c>
      <c r="F1456" s="1" t="s">
        <v>26</v>
      </c>
      <c r="G1456" s="1" t="s">
        <v>25</v>
      </c>
      <c r="H1456" s="1" t="s">
        <v>18502</v>
      </c>
      <c r="I1456" s="1" t="s">
        <v>18508</v>
      </c>
      <c r="J1456" s="1" t="s">
        <v>18506</v>
      </c>
      <c r="K1456" s="1" t="s">
        <v>18504</v>
      </c>
      <c r="M1456" s="1" t="s">
        <v>18506</v>
      </c>
      <c r="N1456" s="1" t="s">
        <v>21</v>
      </c>
      <c r="O1456" s="1" t="s">
        <v>18507</v>
      </c>
    </row>
    <row r="1457" spans="1:15" x14ac:dyDescent="0.2">
      <c r="A1457" s="1" t="s">
        <v>8519</v>
      </c>
      <c r="B1457" s="1" t="str">
        <f>"SRR3295661"</f>
        <v>SRR3295661</v>
      </c>
      <c r="C1457" t="s">
        <v>6522</v>
      </c>
      <c r="D1457">
        <v>30333126</v>
      </c>
      <c r="E1457" s="1" t="s">
        <v>26</v>
      </c>
      <c r="F1457" s="1" t="s">
        <v>26</v>
      </c>
      <c r="G1457" s="1" t="s">
        <v>25</v>
      </c>
      <c r="H1457" s="1" t="s">
        <v>18502</v>
      </c>
      <c r="I1457" s="1" t="s">
        <v>18508</v>
      </c>
      <c r="J1457" s="1" t="s">
        <v>18506</v>
      </c>
      <c r="K1457" s="1" t="s">
        <v>25</v>
      </c>
      <c r="M1457" s="1" t="s">
        <v>18502</v>
      </c>
      <c r="N1457" s="1" t="s">
        <v>21</v>
      </c>
      <c r="O1457" s="1" t="s">
        <v>18507</v>
      </c>
    </row>
    <row r="1458" spans="1:15" x14ac:dyDescent="0.2">
      <c r="A1458" s="1" t="s">
        <v>8520</v>
      </c>
      <c r="B1458" s="1" t="str">
        <f>"SRR3295664"</f>
        <v>SRR3295664</v>
      </c>
      <c r="C1458" t="s">
        <v>6523</v>
      </c>
      <c r="D1458">
        <v>30333126</v>
      </c>
      <c r="E1458" s="1" t="s">
        <v>26</v>
      </c>
      <c r="F1458" s="1" t="s">
        <v>26</v>
      </c>
      <c r="G1458" s="1" t="s">
        <v>25</v>
      </c>
      <c r="H1458" s="1" t="s">
        <v>18502</v>
      </c>
      <c r="I1458" s="1" t="s">
        <v>54</v>
      </c>
      <c r="J1458" s="1" t="s">
        <v>18505</v>
      </c>
      <c r="K1458" s="1" t="s">
        <v>18504</v>
      </c>
      <c r="M1458" s="1" t="s">
        <v>18502</v>
      </c>
      <c r="N1458" s="1" t="s">
        <v>21</v>
      </c>
      <c r="O1458" s="1" t="s">
        <v>18504</v>
      </c>
    </row>
    <row r="1459" spans="1:15" x14ac:dyDescent="0.2">
      <c r="A1459" s="1" t="s">
        <v>8521</v>
      </c>
      <c r="B1459" s="1" t="str">
        <f>"SRR3295674"</f>
        <v>SRR3295674</v>
      </c>
      <c r="C1459" t="s">
        <v>6524</v>
      </c>
      <c r="D1459">
        <v>30333126</v>
      </c>
      <c r="E1459" s="1" t="s">
        <v>18505</v>
      </c>
      <c r="F1459" s="1" t="s">
        <v>26</v>
      </c>
      <c r="G1459" s="1" t="s">
        <v>25</v>
      </c>
      <c r="H1459" s="1" t="s">
        <v>18502</v>
      </c>
      <c r="I1459" s="1" t="s">
        <v>54</v>
      </c>
      <c r="J1459" s="1" t="s">
        <v>18502</v>
      </c>
      <c r="K1459" s="1" t="s">
        <v>22</v>
      </c>
      <c r="M1459" s="1" t="s">
        <v>28</v>
      </c>
      <c r="N1459" s="1" t="s">
        <v>21</v>
      </c>
      <c r="O1459" s="1" t="s">
        <v>18505</v>
      </c>
    </row>
    <row r="1460" spans="1:15" x14ac:dyDescent="0.2">
      <c r="A1460" s="1" t="s">
        <v>8522</v>
      </c>
      <c r="B1460" s="1" t="str">
        <f>"SRR3295675"</f>
        <v>SRR3295675</v>
      </c>
      <c r="C1460" t="s">
        <v>6525</v>
      </c>
      <c r="D1460">
        <v>30333126</v>
      </c>
      <c r="E1460" s="1" t="s">
        <v>26</v>
      </c>
      <c r="F1460" s="1" t="s">
        <v>26</v>
      </c>
      <c r="G1460" s="1" t="s">
        <v>25</v>
      </c>
      <c r="H1460" s="1" t="s">
        <v>18502</v>
      </c>
      <c r="I1460" s="1" t="s">
        <v>32</v>
      </c>
      <c r="J1460" s="1" t="s">
        <v>18506</v>
      </c>
      <c r="K1460" s="1" t="s">
        <v>25</v>
      </c>
      <c r="M1460" s="1" t="s">
        <v>18506</v>
      </c>
      <c r="N1460" s="1" t="s">
        <v>21</v>
      </c>
      <c r="O1460" s="1" t="s">
        <v>18504</v>
      </c>
    </row>
    <row r="1461" spans="1:15" x14ac:dyDescent="0.2">
      <c r="A1461" s="1" t="s">
        <v>8523</v>
      </c>
      <c r="B1461" s="1" t="str">
        <f>"SRR3295677"</f>
        <v>SRR3295677</v>
      </c>
      <c r="C1461" t="s">
        <v>6526</v>
      </c>
      <c r="D1461">
        <v>30333126</v>
      </c>
      <c r="E1461" s="1" t="s">
        <v>26</v>
      </c>
      <c r="F1461" s="1" t="s">
        <v>26</v>
      </c>
      <c r="G1461" s="1" t="s">
        <v>25</v>
      </c>
      <c r="H1461" s="1" t="s">
        <v>18502</v>
      </c>
      <c r="I1461" s="1" t="s">
        <v>32</v>
      </c>
      <c r="J1461" s="1" t="s">
        <v>18506</v>
      </c>
      <c r="K1461" s="1" t="s">
        <v>18504</v>
      </c>
      <c r="M1461" s="1" t="s">
        <v>18502</v>
      </c>
      <c r="N1461" s="1" t="s">
        <v>21</v>
      </c>
      <c r="O1461" s="1" t="s">
        <v>18504</v>
      </c>
    </row>
    <row r="1462" spans="1:15" x14ac:dyDescent="0.2">
      <c r="A1462" s="1" t="s">
        <v>8524</v>
      </c>
      <c r="B1462" s="1" t="str">
        <f>"SRR3295679"</f>
        <v>SRR3295679</v>
      </c>
      <c r="C1462" t="s">
        <v>6527</v>
      </c>
      <c r="D1462">
        <v>30333126</v>
      </c>
      <c r="E1462" s="1" t="s">
        <v>26</v>
      </c>
      <c r="F1462" s="1" t="s">
        <v>26</v>
      </c>
      <c r="G1462" s="1" t="s">
        <v>25</v>
      </c>
      <c r="H1462" s="1" t="s">
        <v>18502</v>
      </c>
      <c r="I1462" s="1" t="s">
        <v>18509</v>
      </c>
      <c r="J1462" s="1" t="s">
        <v>18506</v>
      </c>
      <c r="K1462" s="1" t="s">
        <v>25</v>
      </c>
      <c r="M1462" s="1" t="s">
        <v>18502</v>
      </c>
      <c r="N1462" s="1" t="s">
        <v>18509</v>
      </c>
      <c r="O1462" s="1" t="s">
        <v>18507</v>
      </c>
    </row>
    <row r="1463" spans="1:15" x14ac:dyDescent="0.2">
      <c r="A1463" s="1" t="s">
        <v>8525</v>
      </c>
      <c r="B1463" s="1" t="str">
        <f>"SRR3295680"</f>
        <v>SRR3295680</v>
      </c>
      <c r="C1463" t="s">
        <v>6528</v>
      </c>
      <c r="D1463">
        <v>30333126</v>
      </c>
      <c r="E1463" s="1" t="s">
        <v>26</v>
      </c>
      <c r="F1463" s="1" t="s">
        <v>26</v>
      </c>
      <c r="G1463" s="1" t="s">
        <v>25</v>
      </c>
      <c r="H1463" s="1" t="s">
        <v>18502</v>
      </c>
      <c r="I1463" s="1" t="s">
        <v>18509</v>
      </c>
      <c r="J1463" s="1" t="s">
        <v>18506</v>
      </c>
      <c r="K1463" s="1" t="s">
        <v>18504</v>
      </c>
      <c r="M1463" s="1" t="s">
        <v>18506</v>
      </c>
      <c r="N1463" s="1" t="s">
        <v>21</v>
      </c>
      <c r="O1463" s="1" t="s">
        <v>18504</v>
      </c>
    </row>
    <row r="1464" spans="1:15" x14ac:dyDescent="0.2">
      <c r="A1464" s="1" t="s">
        <v>8526</v>
      </c>
      <c r="B1464" s="1" t="str">
        <f>"SRR3295683"</f>
        <v>SRR3295683</v>
      </c>
      <c r="C1464" t="s">
        <v>6529</v>
      </c>
      <c r="D1464">
        <v>30333126</v>
      </c>
      <c r="E1464" s="1" t="s">
        <v>26</v>
      </c>
      <c r="F1464" s="1" t="s">
        <v>26</v>
      </c>
      <c r="G1464" s="1" t="s">
        <v>25</v>
      </c>
      <c r="H1464" s="1" t="s">
        <v>18506</v>
      </c>
      <c r="I1464" s="1" t="s">
        <v>18509</v>
      </c>
      <c r="J1464" s="1" t="s">
        <v>18506</v>
      </c>
      <c r="K1464" s="1" t="s">
        <v>18504</v>
      </c>
      <c r="M1464" s="1" t="s">
        <v>18506</v>
      </c>
      <c r="N1464" s="1" t="s">
        <v>21</v>
      </c>
      <c r="O1464" s="1" t="s">
        <v>18507</v>
      </c>
    </row>
    <row r="1465" spans="1:15" x14ac:dyDescent="0.2">
      <c r="A1465" s="1" t="s">
        <v>8527</v>
      </c>
      <c r="B1465" s="1" t="str">
        <f>"SRR3295686"</f>
        <v>SRR3295686</v>
      </c>
      <c r="C1465" t="s">
        <v>6530</v>
      </c>
      <c r="D1465">
        <v>30333126</v>
      </c>
      <c r="E1465" s="1" t="s">
        <v>26</v>
      </c>
      <c r="F1465" s="1" t="s">
        <v>26</v>
      </c>
      <c r="G1465" s="1" t="s">
        <v>25</v>
      </c>
      <c r="H1465" s="1" t="s">
        <v>18506</v>
      </c>
      <c r="I1465" s="1" t="s">
        <v>18509</v>
      </c>
      <c r="J1465" s="1" t="s">
        <v>18505</v>
      </c>
      <c r="K1465" s="1" t="s">
        <v>25</v>
      </c>
      <c r="M1465" s="1" t="s">
        <v>28</v>
      </c>
      <c r="N1465" s="1" t="s">
        <v>21</v>
      </c>
      <c r="O1465" s="1" t="s">
        <v>18504</v>
      </c>
    </row>
    <row r="1466" spans="1:15" x14ac:dyDescent="0.2">
      <c r="A1466" s="1" t="s">
        <v>8528</v>
      </c>
      <c r="B1466" s="1" t="str">
        <f>"SRR3295687"</f>
        <v>SRR3295687</v>
      </c>
      <c r="C1466" t="s">
        <v>6531</v>
      </c>
      <c r="D1466">
        <v>30333126</v>
      </c>
      <c r="E1466" s="1" t="s">
        <v>21</v>
      </c>
      <c r="F1466" s="1" t="s">
        <v>18502</v>
      </c>
      <c r="G1466" s="1" t="s">
        <v>25</v>
      </c>
      <c r="H1466" s="1" t="s">
        <v>18502</v>
      </c>
      <c r="I1466" s="1" t="s">
        <v>18509</v>
      </c>
      <c r="J1466" s="1" t="s">
        <v>18506</v>
      </c>
      <c r="K1466" s="1" t="s">
        <v>22</v>
      </c>
      <c r="M1466" s="1" t="s">
        <v>18509</v>
      </c>
      <c r="N1466" s="1" t="s">
        <v>21</v>
      </c>
      <c r="O1466" s="1" t="s">
        <v>18507</v>
      </c>
    </row>
    <row r="1467" spans="1:15" x14ac:dyDescent="0.2">
      <c r="A1467" s="1" t="s">
        <v>8529</v>
      </c>
      <c r="B1467" s="1" t="str">
        <f>"SRR3295688"</f>
        <v>SRR3295688</v>
      </c>
      <c r="C1467" t="s">
        <v>6532</v>
      </c>
      <c r="D1467">
        <v>30333126</v>
      </c>
      <c r="E1467" s="1" t="s">
        <v>21</v>
      </c>
      <c r="F1467" s="1" t="s">
        <v>18502</v>
      </c>
      <c r="G1467" s="1" t="s">
        <v>25</v>
      </c>
      <c r="H1467" s="1" t="s">
        <v>18502</v>
      </c>
      <c r="I1467" s="1" t="s">
        <v>54</v>
      </c>
      <c r="J1467" s="1" t="s">
        <v>18506</v>
      </c>
      <c r="K1467" s="1" t="s">
        <v>18504</v>
      </c>
      <c r="M1467" s="1" t="s">
        <v>28</v>
      </c>
      <c r="N1467" s="1" t="s">
        <v>21</v>
      </c>
      <c r="O1467" s="1" t="s">
        <v>18507</v>
      </c>
    </row>
    <row r="1468" spans="1:15" x14ac:dyDescent="0.2">
      <c r="A1468" s="1" t="s">
        <v>8530</v>
      </c>
      <c r="B1468" s="1" t="str">
        <f>"SRR3295689"</f>
        <v>SRR3295689</v>
      </c>
      <c r="C1468" t="s">
        <v>6533</v>
      </c>
      <c r="D1468">
        <v>30333126</v>
      </c>
      <c r="E1468" s="1" t="s">
        <v>26</v>
      </c>
      <c r="F1468" s="1" t="s">
        <v>26</v>
      </c>
      <c r="G1468" s="1" t="s">
        <v>25</v>
      </c>
      <c r="H1468" s="1" t="s">
        <v>18502</v>
      </c>
      <c r="I1468" s="1" t="s">
        <v>54</v>
      </c>
      <c r="J1468" s="1" t="s">
        <v>18506</v>
      </c>
      <c r="K1468" s="1" t="s">
        <v>25</v>
      </c>
      <c r="M1468" s="1" t="s">
        <v>18509</v>
      </c>
      <c r="N1468" s="1" t="s">
        <v>21</v>
      </c>
      <c r="O1468" s="1" t="s">
        <v>18507</v>
      </c>
    </row>
    <row r="1469" spans="1:15" x14ac:dyDescent="0.2">
      <c r="A1469" s="1" t="s">
        <v>8531</v>
      </c>
      <c r="B1469" s="1" t="str">
        <f>"SRR3295690"</f>
        <v>SRR3295690</v>
      </c>
      <c r="C1469" t="s">
        <v>6534</v>
      </c>
      <c r="D1469">
        <v>30333126</v>
      </c>
      <c r="E1469" s="1" t="s">
        <v>26</v>
      </c>
      <c r="F1469" s="1" t="s">
        <v>26</v>
      </c>
      <c r="G1469" s="1" t="s">
        <v>25</v>
      </c>
      <c r="H1469" s="1" t="s">
        <v>18502</v>
      </c>
      <c r="I1469" s="1" t="s">
        <v>18509</v>
      </c>
      <c r="J1469" s="1" t="s">
        <v>18502</v>
      </c>
      <c r="K1469" s="1" t="s">
        <v>18504</v>
      </c>
      <c r="M1469" s="1" t="s">
        <v>18510</v>
      </c>
      <c r="N1469" s="1" t="s">
        <v>21</v>
      </c>
      <c r="O1469" s="1" t="s">
        <v>18507</v>
      </c>
    </row>
    <row r="1470" spans="1:15" x14ac:dyDescent="0.2">
      <c r="A1470" s="1" t="s">
        <v>8532</v>
      </c>
      <c r="B1470" s="1" t="str">
        <f>"SRR3295694"</f>
        <v>SRR3295694</v>
      </c>
      <c r="C1470" t="s">
        <v>6535</v>
      </c>
      <c r="D1470">
        <v>30333126</v>
      </c>
      <c r="E1470" s="1" t="s">
        <v>21</v>
      </c>
      <c r="F1470" s="1" t="s">
        <v>21</v>
      </c>
      <c r="G1470" s="1" t="s">
        <v>18509</v>
      </c>
      <c r="H1470" s="1" t="s">
        <v>21</v>
      </c>
      <c r="I1470" s="1" t="s">
        <v>54</v>
      </c>
      <c r="J1470" s="1" t="s">
        <v>21</v>
      </c>
      <c r="K1470" s="1" t="s">
        <v>18504</v>
      </c>
      <c r="M1470" s="1" t="s">
        <v>28</v>
      </c>
      <c r="N1470" s="1" t="s">
        <v>21</v>
      </c>
      <c r="O1470" s="1" t="s">
        <v>24</v>
      </c>
    </row>
    <row r="1471" spans="1:15" x14ac:dyDescent="0.2">
      <c r="A1471" s="1" t="s">
        <v>8533</v>
      </c>
      <c r="B1471" s="1" t="str">
        <f>"SRR3295696"</f>
        <v>SRR3295696</v>
      </c>
      <c r="C1471" t="s">
        <v>6536</v>
      </c>
      <c r="D1471">
        <v>30333126</v>
      </c>
      <c r="E1471" s="1" t="s">
        <v>26</v>
      </c>
      <c r="F1471" s="1" t="s">
        <v>26</v>
      </c>
      <c r="G1471" s="1" t="s">
        <v>25</v>
      </c>
      <c r="H1471" s="1" t="s">
        <v>18502</v>
      </c>
      <c r="I1471" s="1" t="s">
        <v>18508</v>
      </c>
      <c r="J1471" s="1" t="s">
        <v>18506</v>
      </c>
      <c r="K1471" s="1" t="s">
        <v>18504</v>
      </c>
      <c r="M1471" s="1" t="s">
        <v>18502</v>
      </c>
      <c r="N1471" s="1" t="s">
        <v>21</v>
      </c>
      <c r="O1471" s="1" t="s">
        <v>18507</v>
      </c>
    </row>
    <row r="1472" spans="1:15" x14ac:dyDescent="0.2">
      <c r="A1472" s="1" t="s">
        <v>8534</v>
      </c>
      <c r="B1472" s="1" t="str">
        <f>"SRR3295697"</f>
        <v>SRR3295697</v>
      </c>
      <c r="C1472" t="s">
        <v>6537</v>
      </c>
      <c r="D1472">
        <v>30333126</v>
      </c>
      <c r="E1472" s="1" t="s">
        <v>21</v>
      </c>
      <c r="F1472" s="1" t="s">
        <v>18502</v>
      </c>
      <c r="G1472" s="1" t="s">
        <v>25</v>
      </c>
      <c r="H1472" s="1" t="s">
        <v>18502</v>
      </c>
      <c r="I1472" s="1" t="s">
        <v>18508</v>
      </c>
      <c r="J1472" s="1" t="s">
        <v>18505</v>
      </c>
      <c r="K1472" s="1" t="s">
        <v>22</v>
      </c>
      <c r="M1472" s="1" t="s">
        <v>18508</v>
      </c>
      <c r="N1472" s="1" t="s">
        <v>21</v>
      </c>
      <c r="O1472" s="1" t="s">
        <v>18507</v>
      </c>
    </row>
    <row r="1473" spans="1:15" x14ac:dyDescent="0.2">
      <c r="A1473" s="1" t="s">
        <v>8535</v>
      </c>
      <c r="B1473" s="1" t="str">
        <f>"SRR3295698"</f>
        <v>SRR3295698</v>
      </c>
      <c r="C1473" t="s">
        <v>6538</v>
      </c>
      <c r="D1473">
        <v>30333126</v>
      </c>
      <c r="E1473" s="1" t="s">
        <v>26</v>
      </c>
      <c r="F1473" s="1" t="s">
        <v>26</v>
      </c>
      <c r="G1473" s="1" t="s">
        <v>25</v>
      </c>
      <c r="H1473" s="1" t="s">
        <v>18502</v>
      </c>
      <c r="I1473" s="1" t="s">
        <v>54</v>
      </c>
      <c r="J1473" s="1" t="s">
        <v>18506</v>
      </c>
      <c r="K1473" s="1" t="s">
        <v>18507</v>
      </c>
      <c r="M1473" s="1" t="s">
        <v>18508</v>
      </c>
      <c r="N1473" s="1" t="s">
        <v>21</v>
      </c>
      <c r="O1473" s="1" t="s">
        <v>18507</v>
      </c>
    </row>
    <row r="1474" spans="1:15" x14ac:dyDescent="0.2">
      <c r="A1474" s="1" t="s">
        <v>8536</v>
      </c>
      <c r="B1474" s="1" t="str">
        <f>"SRR3295701"</f>
        <v>SRR3295701</v>
      </c>
      <c r="C1474" t="s">
        <v>6539</v>
      </c>
      <c r="D1474">
        <v>30333126</v>
      </c>
      <c r="E1474" s="1" t="s">
        <v>18505</v>
      </c>
      <c r="F1474" s="1" t="s">
        <v>18505</v>
      </c>
      <c r="G1474" s="1" t="s">
        <v>25</v>
      </c>
      <c r="H1474" s="1" t="s">
        <v>18502</v>
      </c>
      <c r="I1474" s="1" t="s">
        <v>18509</v>
      </c>
      <c r="J1474" s="1" t="s">
        <v>18506</v>
      </c>
      <c r="K1474" s="1" t="s">
        <v>18504</v>
      </c>
      <c r="M1474" s="1" t="s">
        <v>18502</v>
      </c>
      <c r="N1474" s="1" t="s">
        <v>21</v>
      </c>
      <c r="O1474" s="1" t="s">
        <v>18507</v>
      </c>
    </row>
    <row r="1475" spans="1:15" x14ac:dyDescent="0.2">
      <c r="A1475" s="1" t="s">
        <v>8537</v>
      </c>
      <c r="B1475" s="1" t="str">
        <f>"SRR3295703"</f>
        <v>SRR3295703</v>
      </c>
      <c r="C1475" t="s">
        <v>6540</v>
      </c>
      <c r="D1475">
        <v>30333126</v>
      </c>
      <c r="E1475" s="1" t="s">
        <v>21</v>
      </c>
      <c r="F1475" s="1" t="s">
        <v>18502</v>
      </c>
      <c r="G1475" s="1" t="s">
        <v>25</v>
      </c>
      <c r="H1475" s="1" t="s">
        <v>18502</v>
      </c>
      <c r="I1475" s="1" t="s">
        <v>54</v>
      </c>
      <c r="J1475" s="1" t="s">
        <v>18505</v>
      </c>
      <c r="K1475" s="1" t="s">
        <v>18504</v>
      </c>
      <c r="M1475" s="1" t="s">
        <v>28</v>
      </c>
      <c r="N1475" s="1" t="s">
        <v>21</v>
      </c>
      <c r="O1475" s="1" t="s">
        <v>18507</v>
      </c>
    </row>
    <row r="1476" spans="1:15" x14ac:dyDescent="0.2">
      <c r="A1476" s="1" t="s">
        <v>8538</v>
      </c>
      <c r="B1476" s="1" t="str">
        <f>"SRR3295706"</f>
        <v>SRR3295706</v>
      </c>
      <c r="C1476" t="s">
        <v>6541</v>
      </c>
      <c r="D1476">
        <v>30333126</v>
      </c>
      <c r="E1476" s="1" t="s">
        <v>21</v>
      </c>
      <c r="F1476" s="1" t="s">
        <v>18502</v>
      </c>
      <c r="G1476" s="1" t="s">
        <v>18510</v>
      </c>
      <c r="H1476" s="1" t="s">
        <v>18502</v>
      </c>
      <c r="I1476" s="1" t="s">
        <v>54</v>
      </c>
      <c r="J1476" s="1" t="s">
        <v>18506</v>
      </c>
      <c r="K1476" s="1" t="s">
        <v>18504</v>
      </c>
      <c r="M1476" s="1" t="s">
        <v>18508</v>
      </c>
      <c r="N1476" s="1" t="s">
        <v>21</v>
      </c>
      <c r="O1476" s="1" t="s">
        <v>18506</v>
      </c>
    </row>
    <row r="1477" spans="1:15" x14ac:dyDescent="0.2">
      <c r="A1477" s="1" t="s">
        <v>8539</v>
      </c>
      <c r="B1477" s="1" t="str">
        <f>"SRR3295707"</f>
        <v>SRR3295707</v>
      </c>
      <c r="C1477" t="s">
        <v>6542</v>
      </c>
      <c r="D1477">
        <v>30333126</v>
      </c>
      <c r="E1477" s="1" t="s">
        <v>26</v>
      </c>
      <c r="F1477" s="1" t="s">
        <v>26</v>
      </c>
      <c r="G1477" s="1" t="s">
        <v>25</v>
      </c>
      <c r="H1477" s="1" t="s">
        <v>18502</v>
      </c>
      <c r="I1477" s="1" t="s">
        <v>54</v>
      </c>
      <c r="J1477" s="1" t="s">
        <v>18506</v>
      </c>
      <c r="K1477" s="1" t="s">
        <v>18504</v>
      </c>
      <c r="M1477" s="1" t="s">
        <v>18502</v>
      </c>
      <c r="N1477" s="1" t="s">
        <v>21</v>
      </c>
      <c r="O1477" s="1" t="s">
        <v>18507</v>
      </c>
    </row>
    <row r="1478" spans="1:15" x14ac:dyDescent="0.2">
      <c r="A1478" s="1" t="s">
        <v>8540</v>
      </c>
      <c r="B1478" s="1" t="str">
        <f>"SRR3295709"</f>
        <v>SRR3295709</v>
      </c>
      <c r="C1478" t="s">
        <v>6543</v>
      </c>
      <c r="D1478">
        <v>30333126</v>
      </c>
      <c r="E1478" s="1" t="s">
        <v>26</v>
      </c>
      <c r="F1478" s="1" t="s">
        <v>26</v>
      </c>
      <c r="G1478" s="1" t="s">
        <v>25</v>
      </c>
      <c r="H1478" s="1" t="s">
        <v>18502</v>
      </c>
      <c r="I1478" s="1" t="s">
        <v>54</v>
      </c>
      <c r="J1478" s="1" t="s">
        <v>18506</v>
      </c>
      <c r="K1478" s="1" t="s">
        <v>18502</v>
      </c>
      <c r="M1478" s="1" t="s">
        <v>18509</v>
      </c>
      <c r="N1478" s="1" t="s">
        <v>21</v>
      </c>
      <c r="O1478" s="1" t="s">
        <v>18504</v>
      </c>
    </row>
    <row r="1479" spans="1:15" x14ac:dyDescent="0.2">
      <c r="A1479" s="1" t="s">
        <v>8541</v>
      </c>
      <c r="B1479" s="1" t="str">
        <f>"SRR3295710"</f>
        <v>SRR3295710</v>
      </c>
      <c r="C1479" t="s">
        <v>6544</v>
      </c>
      <c r="D1479">
        <v>30333126</v>
      </c>
      <c r="E1479" s="1" t="s">
        <v>26</v>
      </c>
      <c r="F1479" s="1" t="s">
        <v>26</v>
      </c>
      <c r="G1479" s="1" t="s">
        <v>25</v>
      </c>
      <c r="H1479" s="1" t="s">
        <v>18502</v>
      </c>
      <c r="I1479" s="1" t="s">
        <v>18509</v>
      </c>
      <c r="J1479" s="1" t="s">
        <v>18506</v>
      </c>
      <c r="K1479" s="1" t="s">
        <v>18504</v>
      </c>
      <c r="M1479" s="1" t="s">
        <v>18502</v>
      </c>
      <c r="N1479" s="1" t="s">
        <v>18509</v>
      </c>
      <c r="O1479" s="1" t="s">
        <v>18504</v>
      </c>
    </row>
    <row r="1480" spans="1:15" x14ac:dyDescent="0.2">
      <c r="A1480" s="1" t="s">
        <v>8542</v>
      </c>
      <c r="B1480" s="1" t="str">
        <f>"SRR3295712"</f>
        <v>SRR3295712</v>
      </c>
      <c r="C1480" t="s">
        <v>6545</v>
      </c>
      <c r="D1480">
        <v>30333126</v>
      </c>
      <c r="E1480" s="1" t="s">
        <v>21</v>
      </c>
      <c r="F1480" s="1" t="s">
        <v>21</v>
      </c>
      <c r="G1480" s="1" t="s">
        <v>18509</v>
      </c>
      <c r="H1480" s="1" t="s">
        <v>18502</v>
      </c>
      <c r="I1480" s="1" t="s">
        <v>32</v>
      </c>
      <c r="J1480" s="1" t="s">
        <v>18509</v>
      </c>
      <c r="K1480" s="1" t="s">
        <v>18504</v>
      </c>
      <c r="M1480" s="1" t="s">
        <v>18506</v>
      </c>
      <c r="N1480" s="1" t="s">
        <v>19</v>
      </c>
      <c r="O1480" s="1" t="s">
        <v>24</v>
      </c>
    </row>
    <row r="1481" spans="1:15" x14ac:dyDescent="0.2">
      <c r="A1481" s="1" t="s">
        <v>8543</v>
      </c>
      <c r="B1481" s="1" t="str">
        <f>"SRR3295713"</f>
        <v>SRR3295713</v>
      </c>
      <c r="C1481" t="s">
        <v>6546</v>
      </c>
      <c r="D1481">
        <v>30333126</v>
      </c>
      <c r="E1481" s="1" t="s">
        <v>26</v>
      </c>
      <c r="F1481" s="1" t="s">
        <v>26</v>
      </c>
      <c r="G1481" s="1" t="s">
        <v>25</v>
      </c>
      <c r="H1481" s="1" t="s">
        <v>18502</v>
      </c>
      <c r="I1481" s="1" t="s">
        <v>18509</v>
      </c>
      <c r="J1481" s="1" t="s">
        <v>18506</v>
      </c>
      <c r="K1481" s="1" t="s">
        <v>18504</v>
      </c>
      <c r="M1481" s="1" t="s">
        <v>18502</v>
      </c>
      <c r="N1481" s="1" t="s">
        <v>21</v>
      </c>
      <c r="O1481" s="1" t="s">
        <v>18507</v>
      </c>
    </row>
    <row r="1482" spans="1:15" x14ac:dyDescent="0.2">
      <c r="A1482" s="1" t="s">
        <v>8544</v>
      </c>
      <c r="B1482" s="1" t="str">
        <f>"SRR3295716"</f>
        <v>SRR3295716</v>
      </c>
      <c r="C1482" t="s">
        <v>6547</v>
      </c>
      <c r="D1482">
        <v>30333126</v>
      </c>
      <c r="E1482" s="1" t="s">
        <v>26</v>
      </c>
      <c r="F1482" s="1" t="s">
        <v>26</v>
      </c>
      <c r="G1482" s="1" t="s">
        <v>25</v>
      </c>
      <c r="H1482" s="1" t="s">
        <v>18506</v>
      </c>
      <c r="I1482" s="1" t="s">
        <v>18509</v>
      </c>
      <c r="J1482" s="1" t="s">
        <v>18505</v>
      </c>
      <c r="K1482" s="1" t="s">
        <v>25</v>
      </c>
      <c r="M1482" s="1" t="s">
        <v>18508</v>
      </c>
      <c r="N1482" s="1" t="s">
        <v>19</v>
      </c>
      <c r="O1482" s="1" t="s">
        <v>18507</v>
      </c>
    </row>
    <row r="1483" spans="1:15" x14ac:dyDescent="0.2">
      <c r="A1483" s="1" t="s">
        <v>8545</v>
      </c>
      <c r="B1483" s="1" t="str">
        <f>"SRR3295719"</f>
        <v>SRR3295719</v>
      </c>
      <c r="C1483" t="s">
        <v>6548</v>
      </c>
      <c r="D1483">
        <v>30333126</v>
      </c>
      <c r="E1483" s="1" t="s">
        <v>21</v>
      </c>
      <c r="F1483" s="1" t="s">
        <v>21</v>
      </c>
      <c r="G1483" s="1" t="s">
        <v>18508</v>
      </c>
      <c r="H1483" s="1" t="s">
        <v>21</v>
      </c>
      <c r="I1483" s="1" t="s">
        <v>54</v>
      </c>
      <c r="J1483" s="1" t="s">
        <v>21</v>
      </c>
      <c r="K1483" s="1" t="s">
        <v>18504</v>
      </c>
      <c r="M1483" s="1" t="s">
        <v>28</v>
      </c>
      <c r="N1483" s="1" t="s">
        <v>21</v>
      </c>
      <c r="O1483" s="1" t="s">
        <v>24</v>
      </c>
    </row>
    <row r="1484" spans="1:15" x14ac:dyDescent="0.2">
      <c r="A1484" s="1" t="s">
        <v>8546</v>
      </c>
      <c r="B1484" s="1" t="str">
        <f>"SRR3295722"</f>
        <v>SRR3295722</v>
      </c>
      <c r="C1484" t="s">
        <v>6549</v>
      </c>
      <c r="D1484">
        <v>30333126</v>
      </c>
      <c r="E1484" s="1" t="s">
        <v>18505</v>
      </c>
      <c r="F1484" s="1" t="s">
        <v>18505</v>
      </c>
      <c r="G1484" s="1" t="s">
        <v>25</v>
      </c>
      <c r="H1484" s="1" t="s">
        <v>18502</v>
      </c>
      <c r="I1484" s="1" t="s">
        <v>18509</v>
      </c>
      <c r="J1484" s="1" t="s">
        <v>18502</v>
      </c>
      <c r="K1484" s="1" t="s">
        <v>18504</v>
      </c>
      <c r="M1484" s="1" t="s">
        <v>18502</v>
      </c>
      <c r="N1484" s="1" t="s">
        <v>21</v>
      </c>
      <c r="O1484" s="1" t="s">
        <v>18507</v>
      </c>
    </row>
    <row r="1485" spans="1:15" x14ac:dyDescent="0.2">
      <c r="A1485" s="1" t="s">
        <v>8547</v>
      </c>
      <c r="B1485" s="1" t="str">
        <f>"SRR3295723"</f>
        <v>SRR3295723</v>
      </c>
      <c r="C1485" t="s">
        <v>6550</v>
      </c>
      <c r="D1485">
        <v>30333126</v>
      </c>
      <c r="E1485" s="1" t="s">
        <v>26</v>
      </c>
      <c r="F1485" s="1" t="s">
        <v>26</v>
      </c>
      <c r="G1485" s="1" t="s">
        <v>25</v>
      </c>
      <c r="H1485" s="1" t="s">
        <v>18502</v>
      </c>
      <c r="I1485" s="1" t="s">
        <v>54</v>
      </c>
      <c r="J1485" s="1" t="s">
        <v>18506</v>
      </c>
      <c r="K1485" s="1" t="s">
        <v>22</v>
      </c>
      <c r="M1485" s="1" t="s">
        <v>18508</v>
      </c>
      <c r="N1485" s="1" t="s">
        <v>19</v>
      </c>
      <c r="O1485" s="1" t="s">
        <v>18507</v>
      </c>
    </row>
    <row r="1486" spans="1:15" x14ac:dyDescent="0.2">
      <c r="A1486" s="1" t="s">
        <v>8548</v>
      </c>
      <c r="B1486" s="1" t="str">
        <f>"SRR3295724"</f>
        <v>SRR3295724</v>
      </c>
      <c r="C1486" t="s">
        <v>6551</v>
      </c>
      <c r="D1486">
        <v>30333126</v>
      </c>
      <c r="E1486" s="1" t="s">
        <v>26</v>
      </c>
      <c r="F1486" s="1" t="s">
        <v>26</v>
      </c>
      <c r="G1486" s="1" t="s">
        <v>25</v>
      </c>
      <c r="H1486" s="1" t="s">
        <v>18502</v>
      </c>
      <c r="I1486" s="1" t="s">
        <v>54</v>
      </c>
      <c r="J1486" s="1" t="s">
        <v>18505</v>
      </c>
      <c r="K1486" s="1" t="s">
        <v>18507</v>
      </c>
      <c r="M1486" s="1" t="s">
        <v>28</v>
      </c>
      <c r="N1486" s="1" t="s">
        <v>19</v>
      </c>
      <c r="O1486" s="1" t="s">
        <v>18507</v>
      </c>
    </row>
    <row r="1487" spans="1:15" x14ac:dyDescent="0.2">
      <c r="A1487" s="1" t="s">
        <v>8549</v>
      </c>
      <c r="B1487" s="1" t="str">
        <f>"SRR3295725"</f>
        <v>SRR3295725</v>
      </c>
      <c r="C1487" t="s">
        <v>6552</v>
      </c>
      <c r="D1487">
        <v>30333126</v>
      </c>
      <c r="E1487" s="1" t="s">
        <v>26</v>
      </c>
      <c r="F1487" s="1" t="s">
        <v>26</v>
      </c>
      <c r="G1487" s="1" t="s">
        <v>25</v>
      </c>
      <c r="H1487" s="1" t="s">
        <v>18502</v>
      </c>
      <c r="I1487" s="1" t="s">
        <v>18509</v>
      </c>
      <c r="J1487" s="1" t="s">
        <v>18505</v>
      </c>
      <c r="K1487" s="1" t="s">
        <v>18507</v>
      </c>
      <c r="M1487" s="1" t="s">
        <v>18502</v>
      </c>
      <c r="N1487" s="1" t="s">
        <v>21</v>
      </c>
      <c r="O1487" s="1" t="s">
        <v>18504</v>
      </c>
    </row>
    <row r="1488" spans="1:15" x14ac:dyDescent="0.2">
      <c r="A1488" s="1" t="s">
        <v>8550</v>
      </c>
      <c r="B1488" s="1" t="str">
        <f>"SRR3295726"</f>
        <v>SRR3295726</v>
      </c>
      <c r="C1488" t="s">
        <v>6553</v>
      </c>
      <c r="D1488">
        <v>30333126</v>
      </c>
      <c r="E1488" s="1" t="s">
        <v>26</v>
      </c>
      <c r="F1488" s="1" t="s">
        <v>26</v>
      </c>
      <c r="G1488" s="1" t="s">
        <v>25</v>
      </c>
      <c r="H1488" s="1" t="s">
        <v>18502</v>
      </c>
      <c r="I1488" s="1" t="s">
        <v>54</v>
      </c>
      <c r="J1488" s="1" t="s">
        <v>18505</v>
      </c>
      <c r="K1488" s="1" t="s">
        <v>18504</v>
      </c>
      <c r="M1488" s="1" t="s">
        <v>18502</v>
      </c>
      <c r="N1488" s="1" t="s">
        <v>21</v>
      </c>
      <c r="O1488" s="1" t="s">
        <v>18504</v>
      </c>
    </row>
    <row r="1489" spans="1:15" x14ac:dyDescent="0.2">
      <c r="A1489" s="1" t="s">
        <v>8551</v>
      </c>
      <c r="B1489" s="1" t="str">
        <f>"SRR3295728"</f>
        <v>SRR3295728</v>
      </c>
      <c r="C1489" t="s">
        <v>6554</v>
      </c>
      <c r="D1489">
        <v>30333126</v>
      </c>
      <c r="E1489" s="1" t="s">
        <v>21</v>
      </c>
      <c r="F1489" s="1" t="s">
        <v>18509</v>
      </c>
      <c r="G1489" s="1" t="s">
        <v>18509</v>
      </c>
      <c r="H1489" s="1" t="s">
        <v>18502</v>
      </c>
      <c r="I1489" s="1" t="s">
        <v>18508</v>
      </c>
      <c r="J1489" s="1" t="s">
        <v>21</v>
      </c>
      <c r="K1489" s="1" t="s">
        <v>18504</v>
      </c>
      <c r="M1489" s="1" t="s">
        <v>18506</v>
      </c>
      <c r="N1489" s="1" t="s">
        <v>19</v>
      </c>
      <c r="O1489" s="1" t="s">
        <v>24</v>
      </c>
    </row>
    <row r="1490" spans="1:15" x14ac:dyDescent="0.2">
      <c r="A1490" s="1" t="s">
        <v>8552</v>
      </c>
      <c r="B1490" s="1" t="str">
        <f>"SRR3295730"</f>
        <v>SRR3295730</v>
      </c>
      <c r="C1490" t="s">
        <v>6555</v>
      </c>
      <c r="D1490">
        <v>30333126</v>
      </c>
      <c r="E1490" s="1" t="s">
        <v>21</v>
      </c>
      <c r="F1490" s="1" t="s">
        <v>18510</v>
      </c>
      <c r="G1490" s="1" t="s">
        <v>25</v>
      </c>
      <c r="H1490" s="1" t="s">
        <v>18506</v>
      </c>
      <c r="I1490" s="1" t="s">
        <v>18508</v>
      </c>
      <c r="J1490" s="1" t="s">
        <v>18506</v>
      </c>
      <c r="K1490" s="1" t="s">
        <v>18504</v>
      </c>
      <c r="M1490" s="1" t="s">
        <v>18502</v>
      </c>
      <c r="N1490" s="1" t="s">
        <v>21</v>
      </c>
      <c r="O1490" s="1" t="s">
        <v>18507</v>
      </c>
    </row>
    <row r="1491" spans="1:15" x14ac:dyDescent="0.2">
      <c r="A1491" s="1" t="s">
        <v>8553</v>
      </c>
      <c r="B1491" s="1" t="str">
        <f>"SRR3295733"</f>
        <v>SRR3295733</v>
      </c>
      <c r="C1491" t="s">
        <v>6556</v>
      </c>
      <c r="D1491">
        <v>30333126</v>
      </c>
      <c r="E1491" s="1" t="s">
        <v>26</v>
      </c>
      <c r="F1491" s="1" t="s">
        <v>26</v>
      </c>
      <c r="G1491" s="1" t="s">
        <v>25</v>
      </c>
      <c r="H1491" s="1" t="s">
        <v>18510</v>
      </c>
      <c r="I1491" s="1" t="s">
        <v>54</v>
      </c>
      <c r="J1491" s="1" t="s">
        <v>18506</v>
      </c>
      <c r="K1491" s="1" t="s">
        <v>18507</v>
      </c>
      <c r="M1491" s="1" t="s">
        <v>28</v>
      </c>
      <c r="N1491" s="1" t="s">
        <v>21</v>
      </c>
      <c r="O1491" s="1" t="s">
        <v>18507</v>
      </c>
    </row>
    <row r="1492" spans="1:15" x14ac:dyDescent="0.2">
      <c r="A1492" s="1" t="s">
        <v>8554</v>
      </c>
      <c r="B1492" s="1" t="str">
        <f>"SRR3295735"</f>
        <v>SRR3295735</v>
      </c>
      <c r="C1492" t="s">
        <v>6557</v>
      </c>
      <c r="D1492">
        <v>30333126</v>
      </c>
      <c r="E1492" s="1" t="s">
        <v>21</v>
      </c>
      <c r="F1492" s="1" t="s">
        <v>18509</v>
      </c>
      <c r="G1492" s="1" t="s">
        <v>18508</v>
      </c>
      <c r="H1492" s="1" t="s">
        <v>21</v>
      </c>
      <c r="I1492" s="1" t="s">
        <v>54</v>
      </c>
      <c r="J1492" s="1" t="s">
        <v>21</v>
      </c>
      <c r="K1492" s="1" t="s">
        <v>22</v>
      </c>
      <c r="M1492" s="1" t="s">
        <v>28</v>
      </c>
      <c r="N1492" s="1" t="s">
        <v>21</v>
      </c>
      <c r="O1492" s="1" t="s">
        <v>24</v>
      </c>
    </row>
    <row r="1493" spans="1:15" x14ac:dyDescent="0.2">
      <c r="A1493" s="1" t="s">
        <v>8555</v>
      </c>
      <c r="B1493" s="1" t="str">
        <f>"SRR3295736"</f>
        <v>SRR3295736</v>
      </c>
      <c r="C1493" t="s">
        <v>6558</v>
      </c>
      <c r="D1493">
        <v>30333126</v>
      </c>
      <c r="E1493" s="1" t="s">
        <v>26</v>
      </c>
      <c r="F1493" s="1" t="s">
        <v>26</v>
      </c>
      <c r="G1493" s="1" t="s">
        <v>25</v>
      </c>
      <c r="H1493" s="1" t="s">
        <v>18506</v>
      </c>
      <c r="I1493" s="1" t="s">
        <v>18509</v>
      </c>
      <c r="J1493" s="1" t="s">
        <v>18506</v>
      </c>
      <c r="K1493" s="1" t="s">
        <v>25</v>
      </c>
      <c r="M1493" s="1" t="s">
        <v>18506</v>
      </c>
      <c r="N1493" s="1" t="s">
        <v>18509</v>
      </c>
      <c r="O1493" s="1" t="s">
        <v>18507</v>
      </c>
    </row>
    <row r="1494" spans="1:15" x14ac:dyDescent="0.2">
      <c r="A1494" s="1" t="s">
        <v>8556</v>
      </c>
      <c r="B1494" s="1" t="str">
        <f>"SRR3295738"</f>
        <v>SRR3295738</v>
      </c>
      <c r="C1494" t="s">
        <v>6559</v>
      </c>
      <c r="D1494">
        <v>30333126</v>
      </c>
      <c r="E1494" s="1" t="s">
        <v>26</v>
      </c>
      <c r="F1494" s="1" t="s">
        <v>26</v>
      </c>
      <c r="G1494" s="1" t="s">
        <v>25</v>
      </c>
      <c r="H1494" s="1" t="s">
        <v>18506</v>
      </c>
      <c r="I1494" s="1" t="s">
        <v>18508</v>
      </c>
      <c r="J1494" s="1" t="s">
        <v>18506</v>
      </c>
      <c r="K1494" s="1" t="s">
        <v>18504</v>
      </c>
      <c r="M1494" s="1" t="s">
        <v>18502</v>
      </c>
      <c r="N1494" s="1" t="s">
        <v>18509</v>
      </c>
      <c r="O1494" s="1" t="s">
        <v>18507</v>
      </c>
    </row>
    <row r="1495" spans="1:15" x14ac:dyDescent="0.2">
      <c r="A1495" s="1" t="s">
        <v>8557</v>
      </c>
      <c r="B1495" s="1" t="str">
        <f>"SRR3295742"</f>
        <v>SRR3295742</v>
      </c>
      <c r="C1495" t="s">
        <v>6560</v>
      </c>
      <c r="D1495">
        <v>30333126</v>
      </c>
      <c r="E1495" s="1" t="s">
        <v>18505</v>
      </c>
      <c r="F1495" s="1" t="s">
        <v>18505</v>
      </c>
      <c r="G1495" s="1" t="s">
        <v>25</v>
      </c>
      <c r="H1495" s="1" t="s">
        <v>18502</v>
      </c>
      <c r="I1495" s="1" t="s">
        <v>54</v>
      </c>
      <c r="J1495" s="1" t="s">
        <v>18502</v>
      </c>
      <c r="K1495" s="1" t="s">
        <v>18504</v>
      </c>
      <c r="M1495" s="1" t="s">
        <v>28</v>
      </c>
      <c r="N1495" s="1" t="s">
        <v>21</v>
      </c>
      <c r="O1495" s="1" t="s">
        <v>18507</v>
      </c>
    </row>
    <row r="1496" spans="1:15" x14ac:dyDescent="0.2">
      <c r="A1496" s="1" t="s">
        <v>8558</v>
      </c>
      <c r="B1496" s="1" t="str">
        <f>"SRR3295744"</f>
        <v>SRR3295744</v>
      </c>
      <c r="C1496" t="s">
        <v>6561</v>
      </c>
      <c r="D1496">
        <v>30333126</v>
      </c>
      <c r="E1496" s="1" t="s">
        <v>26</v>
      </c>
      <c r="F1496" s="1" t="s">
        <v>26</v>
      </c>
      <c r="G1496" s="1" t="s">
        <v>25</v>
      </c>
      <c r="H1496" s="1" t="s">
        <v>18502</v>
      </c>
      <c r="I1496" s="1" t="s">
        <v>18509</v>
      </c>
      <c r="J1496" s="1" t="s">
        <v>18506</v>
      </c>
      <c r="K1496" s="1" t="s">
        <v>25</v>
      </c>
      <c r="M1496" s="1" t="s">
        <v>18502</v>
      </c>
      <c r="N1496" s="1" t="s">
        <v>18509</v>
      </c>
      <c r="O1496" s="1" t="s">
        <v>18507</v>
      </c>
    </row>
    <row r="1497" spans="1:15" x14ac:dyDescent="0.2">
      <c r="A1497" s="1" t="s">
        <v>8559</v>
      </c>
      <c r="B1497" s="1" t="str">
        <f>"SRR3295746"</f>
        <v>SRR3295746</v>
      </c>
      <c r="C1497" t="s">
        <v>6562</v>
      </c>
      <c r="D1497">
        <v>30333126</v>
      </c>
      <c r="E1497" s="1" t="s">
        <v>26</v>
      </c>
      <c r="F1497" s="1" t="s">
        <v>26</v>
      </c>
      <c r="G1497" s="1" t="s">
        <v>25</v>
      </c>
      <c r="H1497" s="1" t="s">
        <v>18502</v>
      </c>
      <c r="I1497" s="1" t="s">
        <v>54</v>
      </c>
      <c r="J1497" s="1" t="s">
        <v>18506</v>
      </c>
      <c r="K1497" s="1" t="s">
        <v>22</v>
      </c>
      <c r="M1497" s="1" t="s">
        <v>18508</v>
      </c>
      <c r="N1497" s="1" t="s">
        <v>21</v>
      </c>
      <c r="O1497" s="1" t="s">
        <v>18507</v>
      </c>
    </row>
    <row r="1498" spans="1:15" x14ac:dyDescent="0.2">
      <c r="A1498" s="1" t="s">
        <v>8560</v>
      </c>
      <c r="B1498" s="1" t="str">
        <f>"SRR3295750"</f>
        <v>SRR3295750</v>
      </c>
      <c r="C1498" t="s">
        <v>6563</v>
      </c>
      <c r="D1498">
        <v>30333126</v>
      </c>
      <c r="E1498" s="1" t="s">
        <v>26</v>
      </c>
      <c r="F1498" s="1" t="s">
        <v>26</v>
      </c>
      <c r="G1498" s="1" t="s">
        <v>25</v>
      </c>
      <c r="H1498" s="1" t="s">
        <v>18502</v>
      </c>
      <c r="I1498" s="1" t="s">
        <v>54</v>
      </c>
      <c r="J1498" s="1" t="s">
        <v>18506</v>
      </c>
      <c r="K1498" s="1" t="s">
        <v>18505</v>
      </c>
      <c r="M1498" s="1" t="s">
        <v>18502</v>
      </c>
      <c r="N1498" s="1" t="s">
        <v>21</v>
      </c>
      <c r="O1498" s="1" t="s">
        <v>18507</v>
      </c>
    </row>
    <row r="1499" spans="1:15" x14ac:dyDescent="0.2">
      <c r="A1499" s="1" t="s">
        <v>8561</v>
      </c>
      <c r="B1499" s="1" t="str">
        <f>"SRR3295751"</f>
        <v>SRR3295751</v>
      </c>
      <c r="C1499" t="s">
        <v>6564</v>
      </c>
      <c r="D1499">
        <v>30333126</v>
      </c>
      <c r="E1499" s="1" t="s">
        <v>21</v>
      </c>
      <c r="F1499" s="1" t="s">
        <v>18502</v>
      </c>
      <c r="G1499" s="1" t="s">
        <v>25</v>
      </c>
      <c r="H1499" s="1" t="s">
        <v>18502</v>
      </c>
      <c r="I1499" s="1" t="s">
        <v>54</v>
      </c>
      <c r="J1499" s="1" t="s">
        <v>18505</v>
      </c>
      <c r="K1499" s="1" t="s">
        <v>22</v>
      </c>
      <c r="M1499" s="1" t="s">
        <v>28</v>
      </c>
      <c r="N1499" s="1" t="s">
        <v>21</v>
      </c>
      <c r="O1499" s="1" t="s">
        <v>18507</v>
      </c>
    </row>
    <row r="1500" spans="1:15" x14ac:dyDescent="0.2">
      <c r="A1500" s="1" t="s">
        <v>8562</v>
      </c>
      <c r="B1500" s="1" t="str">
        <f>"SRR3295753"</f>
        <v>SRR3295753</v>
      </c>
      <c r="C1500" t="s">
        <v>6565</v>
      </c>
      <c r="D1500">
        <v>30333126</v>
      </c>
      <c r="E1500" s="1" t="s">
        <v>26</v>
      </c>
      <c r="F1500" s="1" t="s">
        <v>26</v>
      </c>
      <c r="G1500" s="1" t="s">
        <v>25</v>
      </c>
      <c r="H1500" s="1" t="s">
        <v>18502</v>
      </c>
      <c r="I1500" s="1" t="s">
        <v>54</v>
      </c>
      <c r="J1500" s="1" t="s">
        <v>18506</v>
      </c>
      <c r="K1500" s="1" t="s">
        <v>18504</v>
      </c>
      <c r="M1500" s="1" t="s">
        <v>18508</v>
      </c>
      <c r="N1500" s="1" t="s">
        <v>21</v>
      </c>
      <c r="O1500" s="1" t="s">
        <v>18507</v>
      </c>
    </row>
    <row r="1501" spans="1:15" x14ac:dyDescent="0.2">
      <c r="A1501" s="1" t="s">
        <v>8563</v>
      </c>
      <c r="B1501" s="1" t="str">
        <f>"SRR3295758"</f>
        <v>SRR3295758</v>
      </c>
      <c r="C1501" t="s">
        <v>6566</v>
      </c>
      <c r="D1501">
        <v>30333126</v>
      </c>
      <c r="E1501" s="1" t="s">
        <v>26</v>
      </c>
      <c r="F1501" s="1" t="s">
        <v>26</v>
      </c>
      <c r="G1501" s="1" t="s">
        <v>25</v>
      </c>
      <c r="H1501" s="1" t="s">
        <v>18502</v>
      </c>
      <c r="I1501" s="1" t="s">
        <v>54</v>
      </c>
      <c r="J1501" s="1" t="s">
        <v>18506</v>
      </c>
      <c r="K1501" s="1" t="s">
        <v>18507</v>
      </c>
      <c r="M1501" s="1" t="s">
        <v>18506</v>
      </c>
      <c r="N1501" s="1" t="s">
        <v>21</v>
      </c>
      <c r="O1501" s="1" t="s">
        <v>18507</v>
      </c>
    </row>
    <row r="1502" spans="1:15" x14ac:dyDescent="0.2">
      <c r="A1502" s="1" t="s">
        <v>8564</v>
      </c>
      <c r="B1502" s="1" t="str">
        <f>"SRR3295759"</f>
        <v>SRR3295759</v>
      </c>
      <c r="C1502" t="s">
        <v>6567</v>
      </c>
      <c r="D1502">
        <v>30333126</v>
      </c>
      <c r="E1502" s="1" t="s">
        <v>26</v>
      </c>
      <c r="F1502" s="1" t="s">
        <v>26</v>
      </c>
      <c r="G1502" s="1" t="s">
        <v>25</v>
      </c>
      <c r="H1502" s="1" t="s">
        <v>18502</v>
      </c>
      <c r="I1502" s="1" t="s">
        <v>18509</v>
      </c>
      <c r="J1502" s="1" t="s">
        <v>18507</v>
      </c>
      <c r="K1502" s="1" t="s">
        <v>18504</v>
      </c>
      <c r="M1502" s="1" t="s">
        <v>18510</v>
      </c>
      <c r="N1502" s="1" t="s">
        <v>18509</v>
      </c>
      <c r="O1502" s="1" t="s">
        <v>18504</v>
      </c>
    </row>
    <row r="1503" spans="1:15" x14ac:dyDescent="0.2">
      <c r="A1503" s="1" t="s">
        <v>8565</v>
      </c>
      <c r="B1503" s="1" t="str">
        <f>"SRR3295761"</f>
        <v>SRR3295761</v>
      </c>
      <c r="C1503" t="s">
        <v>6568</v>
      </c>
      <c r="D1503">
        <v>30333126</v>
      </c>
      <c r="E1503" s="1" t="s">
        <v>26</v>
      </c>
      <c r="F1503" s="1" t="s">
        <v>26</v>
      </c>
      <c r="G1503" s="1" t="s">
        <v>25</v>
      </c>
      <c r="H1503" s="1" t="s">
        <v>18502</v>
      </c>
      <c r="I1503" s="1" t="s">
        <v>54</v>
      </c>
      <c r="J1503" s="1" t="s">
        <v>18506</v>
      </c>
      <c r="K1503" s="1" t="s">
        <v>18504</v>
      </c>
      <c r="M1503" s="1" t="s">
        <v>18509</v>
      </c>
      <c r="N1503" s="1" t="s">
        <v>21</v>
      </c>
      <c r="O1503" s="1" t="s">
        <v>18507</v>
      </c>
    </row>
    <row r="1504" spans="1:15" x14ac:dyDescent="0.2">
      <c r="A1504" s="1" t="s">
        <v>8566</v>
      </c>
      <c r="B1504" s="1" t="str">
        <f>"SRR3295764"</f>
        <v>SRR3295764</v>
      </c>
      <c r="C1504" t="s">
        <v>6569</v>
      </c>
      <c r="D1504">
        <v>30333126</v>
      </c>
      <c r="E1504" s="1" t="s">
        <v>26</v>
      </c>
      <c r="F1504" s="1" t="s">
        <v>26</v>
      </c>
      <c r="G1504" s="1" t="s">
        <v>25</v>
      </c>
      <c r="H1504" s="1" t="s">
        <v>21</v>
      </c>
      <c r="I1504" s="1" t="s">
        <v>54</v>
      </c>
      <c r="J1504" s="1" t="s">
        <v>18505</v>
      </c>
      <c r="K1504" s="1" t="s">
        <v>18507</v>
      </c>
      <c r="M1504" s="1" t="s">
        <v>28</v>
      </c>
      <c r="N1504" s="1" t="s">
        <v>21</v>
      </c>
      <c r="O1504" s="1" t="s">
        <v>18507</v>
      </c>
    </row>
    <row r="1505" spans="1:15" x14ac:dyDescent="0.2">
      <c r="A1505" s="1" t="s">
        <v>8567</v>
      </c>
      <c r="B1505" s="1" t="str">
        <f>"SRR3295765"</f>
        <v>SRR3295765</v>
      </c>
      <c r="C1505" t="s">
        <v>6570</v>
      </c>
      <c r="D1505">
        <v>30333126</v>
      </c>
      <c r="E1505" s="1" t="s">
        <v>21</v>
      </c>
      <c r="F1505" s="1" t="s">
        <v>21</v>
      </c>
      <c r="G1505" s="1" t="s">
        <v>18510</v>
      </c>
      <c r="H1505" s="1" t="s">
        <v>21</v>
      </c>
      <c r="I1505" s="1" t="s">
        <v>54</v>
      </c>
      <c r="J1505" s="1" t="s">
        <v>21</v>
      </c>
      <c r="K1505" s="1" t="s">
        <v>18507</v>
      </c>
      <c r="M1505" s="1" t="s">
        <v>28</v>
      </c>
      <c r="N1505" s="1" t="s">
        <v>21</v>
      </c>
      <c r="O1505" s="1" t="s">
        <v>24</v>
      </c>
    </row>
    <row r="1506" spans="1:15" x14ac:dyDescent="0.2">
      <c r="A1506" s="1" t="s">
        <v>8568</v>
      </c>
      <c r="B1506" s="1" t="str">
        <f>"SRR3295766"</f>
        <v>SRR3295766</v>
      </c>
      <c r="C1506" t="s">
        <v>6571</v>
      </c>
      <c r="D1506">
        <v>30333126</v>
      </c>
      <c r="E1506" s="1" t="s">
        <v>26</v>
      </c>
      <c r="F1506" s="1" t="s">
        <v>26</v>
      </c>
      <c r="G1506" s="1" t="s">
        <v>25</v>
      </c>
      <c r="H1506" s="1" t="s">
        <v>18506</v>
      </c>
      <c r="I1506" s="1" t="s">
        <v>32</v>
      </c>
      <c r="J1506" s="1" t="s">
        <v>18505</v>
      </c>
      <c r="K1506" s="1" t="s">
        <v>18504</v>
      </c>
      <c r="M1506" s="1" t="s">
        <v>18502</v>
      </c>
      <c r="N1506" s="1" t="s">
        <v>21</v>
      </c>
      <c r="O1506" s="1" t="s">
        <v>18504</v>
      </c>
    </row>
    <row r="1507" spans="1:15" x14ac:dyDescent="0.2">
      <c r="A1507" s="1" t="s">
        <v>8569</v>
      </c>
      <c r="B1507" s="1" t="str">
        <f>"SRR3295767"</f>
        <v>SRR3295767</v>
      </c>
      <c r="C1507" t="s">
        <v>6572</v>
      </c>
      <c r="D1507">
        <v>30333126</v>
      </c>
      <c r="E1507" s="1" t="s">
        <v>26</v>
      </c>
      <c r="F1507" s="1" t="s">
        <v>26</v>
      </c>
      <c r="G1507" s="1" t="s">
        <v>25</v>
      </c>
      <c r="H1507" s="1" t="s">
        <v>18502</v>
      </c>
      <c r="I1507" s="1" t="s">
        <v>18508</v>
      </c>
      <c r="J1507" s="1" t="s">
        <v>18506</v>
      </c>
      <c r="K1507" s="1" t="s">
        <v>18504</v>
      </c>
      <c r="M1507" s="1" t="s">
        <v>18510</v>
      </c>
      <c r="N1507" s="1" t="s">
        <v>21</v>
      </c>
      <c r="O1507" s="1" t="s">
        <v>18504</v>
      </c>
    </row>
    <row r="1508" spans="1:15" x14ac:dyDescent="0.2">
      <c r="A1508" s="1" t="s">
        <v>8570</v>
      </c>
      <c r="B1508" s="1" t="str">
        <f>"SRR3295771"</f>
        <v>SRR3295771</v>
      </c>
      <c r="C1508" t="s">
        <v>6573</v>
      </c>
      <c r="D1508">
        <v>30333126</v>
      </c>
      <c r="E1508" s="1" t="s">
        <v>21</v>
      </c>
      <c r="F1508" s="1" t="s">
        <v>21</v>
      </c>
      <c r="G1508" s="1" t="s">
        <v>18509</v>
      </c>
      <c r="H1508" s="1" t="s">
        <v>21</v>
      </c>
      <c r="I1508" s="1" t="s">
        <v>54</v>
      </c>
      <c r="J1508" s="1" t="s">
        <v>21</v>
      </c>
      <c r="K1508" s="1" t="s">
        <v>18507</v>
      </c>
      <c r="M1508" s="1" t="s">
        <v>28</v>
      </c>
      <c r="N1508" s="1" t="s">
        <v>21</v>
      </c>
      <c r="O1508" s="1" t="s">
        <v>24</v>
      </c>
    </row>
    <row r="1509" spans="1:15" x14ac:dyDescent="0.2">
      <c r="A1509" s="1" t="s">
        <v>8571</v>
      </c>
      <c r="B1509" s="1" t="str">
        <f>"SRR3295773"</f>
        <v>SRR3295773</v>
      </c>
      <c r="C1509" t="s">
        <v>6574</v>
      </c>
      <c r="D1509">
        <v>30333126</v>
      </c>
      <c r="E1509" s="1" t="s">
        <v>26</v>
      </c>
      <c r="F1509" s="1" t="s">
        <v>26</v>
      </c>
      <c r="G1509" s="1" t="s">
        <v>25</v>
      </c>
      <c r="H1509" s="1" t="s">
        <v>18502</v>
      </c>
      <c r="I1509" s="1" t="s">
        <v>18509</v>
      </c>
      <c r="J1509" s="1" t="s">
        <v>18506</v>
      </c>
      <c r="K1509" s="1" t="s">
        <v>18504</v>
      </c>
      <c r="M1509" s="1" t="s">
        <v>18510</v>
      </c>
      <c r="N1509" s="1" t="s">
        <v>21</v>
      </c>
      <c r="O1509" s="1" t="s">
        <v>18507</v>
      </c>
    </row>
    <row r="1510" spans="1:15" x14ac:dyDescent="0.2">
      <c r="A1510" s="1" t="s">
        <v>8572</v>
      </c>
      <c r="B1510" s="1" t="str">
        <f>"SRR3295775"</f>
        <v>SRR3295775</v>
      </c>
      <c r="C1510" t="s">
        <v>6575</v>
      </c>
      <c r="D1510">
        <v>30333126</v>
      </c>
      <c r="E1510" s="1" t="s">
        <v>26</v>
      </c>
      <c r="F1510" s="1" t="s">
        <v>26</v>
      </c>
      <c r="G1510" s="1" t="s">
        <v>25</v>
      </c>
      <c r="H1510" s="1" t="s">
        <v>18502</v>
      </c>
      <c r="I1510" s="1" t="s">
        <v>54</v>
      </c>
      <c r="J1510" s="1" t="s">
        <v>18505</v>
      </c>
      <c r="K1510" s="1" t="s">
        <v>18510</v>
      </c>
      <c r="M1510" s="1" t="s">
        <v>18508</v>
      </c>
      <c r="N1510" s="1" t="s">
        <v>21</v>
      </c>
      <c r="O1510" s="1" t="s">
        <v>18507</v>
      </c>
    </row>
    <row r="1511" spans="1:15" x14ac:dyDescent="0.2">
      <c r="A1511" s="1" t="s">
        <v>8573</v>
      </c>
      <c r="B1511" s="1" t="str">
        <f>"SRR3295776"</f>
        <v>SRR3295776</v>
      </c>
      <c r="C1511" t="s">
        <v>6576</v>
      </c>
      <c r="D1511">
        <v>30333126</v>
      </c>
      <c r="E1511" s="1" t="s">
        <v>21</v>
      </c>
      <c r="F1511" s="1" t="s">
        <v>18509</v>
      </c>
      <c r="G1511" s="1" t="s">
        <v>18506</v>
      </c>
      <c r="H1511" s="1" t="s">
        <v>18506</v>
      </c>
      <c r="I1511" s="1" t="s">
        <v>18509</v>
      </c>
      <c r="J1511" s="1" t="s">
        <v>18510</v>
      </c>
      <c r="K1511" s="1" t="s">
        <v>18507</v>
      </c>
      <c r="M1511" s="1" t="s">
        <v>28</v>
      </c>
      <c r="N1511" s="1" t="s">
        <v>19</v>
      </c>
      <c r="O1511" s="1" t="s">
        <v>18502</v>
      </c>
    </row>
    <row r="1512" spans="1:15" x14ac:dyDescent="0.2">
      <c r="A1512" s="1" t="s">
        <v>8574</v>
      </c>
      <c r="B1512" s="1" t="str">
        <f>"SRR3295779"</f>
        <v>SRR3295779</v>
      </c>
      <c r="C1512" t="s">
        <v>6577</v>
      </c>
      <c r="D1512">
        <v>30333126</v>
      </c>
      <c r="E1512" s="1" t="s">
        <v>26</v>
      </c>
      <c r="F1512" s="1" t="s">
        <v>26</v>
      </c>
      <c r="G1512" s="1" t="s">
        <v>25</v>
      </c>
      <c r="H1512" s="1" t="s">
        <v>18502</v>
      </c>
      <c r="I1512" s="1" t="s">
        <v>54</v>
      </c>
      <c r="J1512" s="1" t="s">
        <v>18506</v>
      </c>
      <c r="K1512" s="1" t="s">
        <v>18504</v>
      </c>
      <c r="M1512" s="1" t="s">
        <v>18502</v>
      </c>
      <c r="N1512" s="1" t="s">
        <v>21</v>
      </c>
      <c r="O1512" s="1" t="s">
        <v>18507</v>
      </c>
    </row>
    <row r="1513" spans="1:15" x14ac:dyDescent="0.2">
      <c r="A1513" s="1" t="s">
        <v>8575</v>
      </c>
      <c r="B1513" s="1" t="str">
        <f>"SRR3295781"</f>
        <v>SRR3295781</v>
      </c>
      <c r="C1513" t="s">
        <v>6578</v>
      </c>
      <c r="D1513">
        <v>30333126</v>
      </c>
      <c r="E1513" s="1" t="s">
        <v>21</v>
      </c>
      <c r="F1513" s="1" t="s">
        <v>18509</v>
      </c>
      <c r="G1513" s="1" t="s">
        <v>18502</v>
      </c>
      <c r="H1513" s="1" t="s">
        <v>18502</v>
      </c>
      <c r="I1513" s="1" t="s">
        <v>54</v>
      </c>
      <c r="J1513" s="1" t="s">
        <v>18510</v>
      </c>
      <c r="K1513" s="1" t="s">
        <v>18504</v>
      </c>
      <c r="M1513" s="1" t="s">
        <v>18506</v>
      </c>
      <c r="N1513" s="1" t="s">
        <v>21</v>
      </c>
      <c r="O1513" s="1" t="s">
        <v>24</v>
      </c>
    </row>
    <row r="1514" spans="1:15" x14ac:dyDescent="0.2">
      <c r="A1514" s="1" t="s">
        <v>8576</v>
      </c>
      <c r="B1514" s="1" t="str">
        <f>"SRR3295782"</f>
        <v>SRR3295782</v>
      </c>
      <c r="C1514" t="s">
        <v>6579</v>
      </c>
      <c r="D1514">
        <v>30333126</v>
      </c>
      <c r="E1514" s="1" t="s">
        <v>26</v>
      </c>
      <c r="F1514" s="1" t="s">
        <v>26</v>
      </c>
      <c r="G1514" s="1" t="s">
        <v>25</v>
      </c>
      <c r="H1514" s="1" t="s">
        <v>18506</v>
      </c>
      <c r="I1514" s="1" t="s">
        <v>54</v>
      </c>
      <c r="J1514" s="1" t="s">
        <v>18506</v>
      </c>
      <c r="K1514" s="1" t="s">
        <v>25</v>
      </c>
      <c r="M1514" s="1" t="s">
        <v>18506</v>
      </c>
      <c r="N1514" s="1" t="s">
        <v>21</v>
      </c>
      <c r="O1514" s="1" t="s">
        <v>18504</v>
      </c>
    </row>
    <row r="1515" spans="1:15" x14ac:dyDescent="0.2">
      <c r="A1515" s="1" t="s">
        <v>8577</v>
      </c>
      <c r="B1515" s="1" t="str">
        <f>"SRR3295787"</f>
        <v>SRR3295787</v>
      </c>
      <c r="C1515" t="s">
        <v>6580</v>
      </c>
      <c r="D1515">
        <v>30333126</v>
      </c>
      <c r="E1515" s="1" t="s">
        <v>21</v>
      </c>
      <c r="F1515" s="1" t="s">
        <v>21</v>
      </c>
      <c r="G1515" s="1" t="s">
        <v>18508</v>
      </c>
      <c r="H1515" s="1" t="s">
        <v>18506</v>
      </c>
      <c r="I1515" s="1" t="s">
        <v>32</v>
      </c>
      <c r="J1515" s="1" t="s">
        <v>21</v>
      </c>
      <c r="K1515" s="1" t="s">
        <v>25</v>
      </c>
      <c r="M1515" s="1" t="s">
        <v>28</v>
      </c>
      <c r="N1515" s="1" t="s">
        <v>19</v>
      </c>
      <c r="O1515" s="1" t="s">
        <v>24</v>
      </c>
    </row>
    <row r="1516" spans="1:15" x14ac:dyDescent="0.2">
      <c r="A1516" s="1" t="s">
        <v>8578</v>
      </c>
      <c r="B1516" s="1" t="str">
        <f>"SRR3295788"</f>
        <v>SRR3295788</v>
      </c>
      <c r="C1516" t="s">
        <v>6581</v>
      </c>
      <c r="D1516">
        <v>30333126</v>
      </c>
      <c r="E1516" s="1" t="s">
        <v>18505</v>
      </c>
      <c r="F1516" s="1" t="s">
        <v>26</v>
      </c>
      <c r="G1516" s="1" t="s">
        <v>25</v>
      </c>
      <c r="H1516" s="1" t="s">
        <v>18510</v>
      </c>
      <c r="I1516" s="1" t="s">
        <v>18509</v>
      </c>
      <c r="J1516" s="1" t="s">
        <v>18502</v>
      </c>
      <c r="K1516" s="1" t="s">
        <v>18504</v>
      </c>
      <c r="M1516" s="1" t="s">
        <v>28</v>
      </c>
      <c r="N1516" s="1" t="s">
        <v>19</v>
      </c>
      <c r="O1516" s="1" t="s">
        <v>18507</v>
      </c>
    </row>
    <row r="1517" spans="1:15" x14ac:dyDescent="0.2">
      <c r="A1517" s="1" t="s">
        <v>8579</v>
      </c>
      <c r="B1517" s="1" t="str">
        <f>"SRR3295789"</f>
        <v>SRR3295789</v>
      </c>
      <c r="C1517" t="s">
        <v>6582</v>
      </c>
      <c r="D1517">
        <v>30333126</v>
      </c>
      <c r="E1517" s="1" t="s">
        <v>26</v>
      </c>
      <c r="F1517" s="1" t="s">
        <v>26</v>
      </c>
      <c r="G1517" s="1" t="s">
        <v>25</v>
      </c>
      <c r="H1517" s="1" t="s">
        <v>18502</v>
      </c>
      <c r="I1517" s="1" t="s">
        <v>18509</v>
      </c>
      <c r="J1517" s="1" t="s">
        <v>18505</v>
      </c>
      <c r="K1517" s="1" t="s">
        <v>18504</v>
      </c>
      <c r="M1517" s="1" t="s">
        <v>18502</v>
      </c>
      <c r="N1517" s="1" t="s">
        <v>21</v>
      </c>
      <c r="O1517" s="1" t="s">
        <v>18507</v>
      </c>
    </row>
    <row r="1518" spans="1:15" x14ac:dyDescent="0.2">
      <c r="A1518" s="1" t="s">
        <v>8580</v>
      </c>
      <c r="B1518" s="1" t="str">
        <f>"SRR3295791"</f>
        <v>SRR3295791</v>
      </c>
      <c r="C1518" t="s">
        <v>6583</v>
      </c>
      <c r="D1518">
        <v>30333126</v>
      </c>
      <c r="E1518" s="1" t="s">
        <v>21</v>
      </c>
      <c r="F1518" s="1" t="s">
        <v>21</v>
      </c>
      <c r="G1518" s="1" t="s">
        <v>18510</v>
      </c>
      <c r="H1518" s="1" t="s">
        <v>18502</v>
      </c>
      <c r="I1518" s="1" t="s">
        <v>54</v>
      </c>
      <c r="J1518" s="1" t="s">
        <v>18509</v>
      </c>
      <c r="K1518" s="1" t="s">
        <v>25</v>
      </c>
      <c r="M1518" s="1" t="s">
        <v>18510</v>
      </c>
      <c r="N1518" s="1" t="s">
        <v>21</v>
      </c>
      <c r="O1518" s="1" t="s">
        <v>24</v>
      </c>
    </row>
    <row r="1519" spans="1:15" x14ac:dyDescent="0.2">
      <c r="A1519" s="1" t="s">
        <v>8581</v>
      </c>
      <c r="B1519" s="1" t="str">
        <f>"SRR3295793"</f>
        <v>SRR3295793</v>
      </c>
      <c r="C1519" t="s">
        <v>6584</v>
      </c>
      <c r="D1519">
        <v>30333126</v>
      </c>
      <c r="E1519" s="1" t="s">
        <v>26</v>
      </c>
      <c r="F1519" s="1" t="s">
        <v>26</v>
      </c>
      <c r="G1519" s="1" t="s">
        <v>25</v>
      </c>
      <c r="H1519" s="1" t="s">
        <v>18506</v>
      </c>
      <c r="I1519" s="1" t="s">
        <v>18509</v>
      </c>
      <c r="J1519" s="1" t="s">
        <v>18505</v>
      </c>
      <c r="K1519" s="1" t="s">
        <v>18504</v>
      </c>
      <c r="M1519" s="1" t="s">
        <v>18508</v>
      </c>
      <c r="N1519" s="1" t="s">
        <v>19</v>
      </c>
      <c r="O1519" s="1" t="s">
        <v>18504</v>
      </c>
    </row>
    <row r="1520" spans="1:15" x14ac:dyDescent="0.2">
      <c r="A1520" s="1" t="s">
        <v>8582</v>
      </c>
      <c r="B1520" s="1" t="str">
        <f>"SRR3295798"</f>
        <v>SRR3295798</v>
      </c>
      <c r="C1520" t="s">
        <v>6585</v>
      </c>
      <c r="D1520">
        <v>30333126</v>
      </c>
      <c r="E1520" s="1" t="s">
        <v>26</v>
      </c>
      <c r="F1520" s="1" t="s">
        <v>26</v>
      </c>
      <c r="G1520" s="1" t="s">
        <v>25</v>
      </c>
      <c r="H1520" s="1" t="s">
        <v>18502</v>
      </c>
      <c r="I1520" s="1" t="s">
        <v>18509</v>
      </c>
      <c r="J1520" s="1" t="s">
        <v>18505</v>
      </c>
      <c r="K1520" s="1" t="s">
        <v>22</v>
      </c>
      <c r="M1520" s="1" t="s">
        <v>28</v>
      </c>
      <c r="N1520" s="1" t="s">
        <v>21</v>
      </c>
      <c r="O1520" s="1" t="s">
        <v>18507</v>
      </c>
    </row>
    <row r="1521" spans="1:15" x14ac:dyDescent="0.2">
      <c r="A1521" s="1" t="s">
        <v>8583</v>
      </c>
      <c r="B1521" s="1" t="str">
        <f>"SRR3295799"</f>
        <v>SRR3295799</v>
      </c>
      <c r="C1521" t="s">
        <v>6586</v>
      </c>
      <c r="D1521">
        <v>30333126</v>
      </c>
      <c r="E1521" s="1" t="s">
        <v>21</v>
      </c>
      <c r="F1521" s="1" t="s">
        <v>21</v>
      </c>
      <c r="G1521" s="1" t="s">
        <v>18510</v>
      </c>
      <c r="H1521" s="1" t="s">
        <v>21</v>
      </c>
      <c r="I1521" s="1" t="s">
        <v>54</v>
      </c>
      <c r="J1521" s="1" t="s">
        <v>18509</v>
      </c>
      <c r="K1521" s="1" t="s">
        <v>18504</v>
      </c>
      <c r="M1521" s="1" t="s">
        <v>28</v>
      </c>
      <c r="N1521" s="1" t="s">
        <v>21</v>
      </c>
      <c r="O1521" s="1" t="s">
        <v>24</v>
      </c>
    </row>
    <row r="1522" spans="1:15" x14ac:dyDescent="0.2">
      <c r="A1522" s="1" t="s">
        <v>8584</v>
      </c>
      <c r="B1522" s="1" t="str">
        <f>"SRR3295800"</f>
        <v>SRR3295800</v>
      </c>
      <c r="C1522" t="s">
        <v>6587</v>
      </c>
      <c r="D1522">
        <v>30333126</v>
      </c>
      <c r="E1522" s="1" t="s">
        <v>26</v>
      </c>
      <c r="F1522" s="1" t="s">
        <v>26</v>
      </c>
      <c r="G1522" s="1" t="s">
        <v>25</v>
      </c>
      <c r="H1522" s="1" t="s">
        <v>18502</v>
      </c>
      <c r="I1522" s="1" t="s">
        <v>18508</v>
      </c>
      <c r="J1522" s="1" t="s">
        <v>18506</v>
      </c>
      <c r="K1522" s="1" t="s">
        <v>18504</v>
      </c>
      <c r="M1522" s="1" t="s">
        <v>18502</v>
      </c>
      <c r="N1522" s="1" t="s">
        <v>21</v>
      </c>
      <c r="O1522" s="1" t="s">
        <v>18507</v>
      </c>
    </row>
    <row r="1523" spans="1:15" x14ac:dyDescent="0.2">
      <c r="A1523" s="1" t="s">
        <v>8585</v>
      </c>
      <c r="B1523" s="1" t="str">
        <f>"SRR3295801"</f>
        <v>SRR3295801</v>
      </c>
      <c r="C1523" t="s">
        <v>6588</v>
      </c>
      <c r="D1523">
        <v>30333126</v>
      </c>
      <c r="E1523" s="1" t="s">
        <v>21</v>
      </c>
      <c r="F1523" s="1" t="s">
        <v>18502</v>
      </c>
      <c r="G1523" s="1" t="s">
        <v>25</v>
      </c>
      <c r="H1523" s="1" t="s">
        <v>18502</v>
      </c>
      <c r="I1523" s="1" t="s">
        <v>18509</v>
      </c>
      <c r="J1523" s="1" t="s">
        <v>18505</v>
      </c>
      <c r="K1523" s="1" t="s">
        <v>22</v>
      </c>
      <c r="M1523" s="1" t="s">
        <v>18508</v>
      </c>
      <c r="N1523" s="1" t="s">
        <v>21</v>
      </c>
      <c r="O1523" s="1" t="s">
        <v>18507</v>
      </c>
    </row>
    <row r="1524" spans="1:15" x14ac:dyDescent="0.2">
      <c r="A1524" s="1" t="s">
        <v>8586</v>
      </c>
      <c r="B1524" s="1" t="str">
        <f>"SRR3295802"</f>
        <v>SRR3295802</v>
      </c>
      <c r="C1524" t="s">
        <v>6589</v>
      </c>
      <c r="D1524">
        <v>30333126</v>
      </c>
      <c r="E1524" s="1" t="s">
        <v>26</v>
      </c>
      <c r="F1524" s="1" t="s">
        <v>26</v>
      </c>
      <c r="G1524" s="1" t="s">
        <v>25</v>
      </c>
      <c r="H1524" s="1" t="s">
        <v>18506</v>
      </c>
      <c r="I1524" s="1" t="s">
        <v>18509</v>
      </c>
      <c r="J1524" s="1" t="s">
        <v>18505</v>
      </c>
      <c r="K1524" s="1" t="s">
        <v>18504</v>
      </c>
      <c r="M1524" s="1" t="s">
        <v>28</v>
      </c>
      <c r="N1524" s="1" t="s">
        <v>19</v>
      </c>
      <c r="O1524" s="1" t="s">
        <v>18504</v>
      </c>
    </row>
    <row r="1525" spans="1:15" x14ac:dyDescent="0.2">
      <c r="A1525" s="1" t="s">
        <v>8587</v>
      </c>
      <c r="B1525" s="1" t="str">
        <f>"SRR3295803"</f>
        <v>SRR3295803</v>
      </c>
      <c r="C1525" t="s">
        <v>6590</v>
      </c>
      <c r="D1525">
        <v>30333126</v>
      </c>
      <c r="E1525" s="1" t="s">
        <v>18506</v>
      </c>
      <c r="F1525" s="1" t="s">
        <v>18505</v>
      </c>
      <c r="G1525" s="1" t="s">
        <v>25</v>
      </c>
      <c r="H1525" s="1" t="s">
        <v>18510</v>
      </c>
      <c r="I1525" s="1" t="s">
        <v>32</v>
      </c>
      <c r="J1525" s="1" t="s">
        <v>18510</v>
      </c>
      <c r="K1525" s="1" t="s">
        <v>18504</v>
      </c>
      <c r="M1525" s="1" t="s">
        <v>18510</v>
      </c>
      <c r="N1525" s="1" t="s">
        <v>21</v>
      </c>
      <c r="O1525" s="1" t="s">
        <v>18505</v>
      </c>
    </row>
    <row r="1526" spans="1:15" x14ac:dyDescent="0.2">
      <c r="A1526" s="1" t="s">
        <v>8588</v>
      </c>
      <c r="B1526" s="1" t="str">
        <f>"SRR3295804"</f>
        <v>SRR3295804</v>
      </c>
      <c r="C1526" t="s">
        <v>6591</v>
      </c>
      <c r="D1526">
        <v>30333126</v>
      </c>
      <c r="E1526" s="1" t="s">
        <v>26</v>
      </c>
      <c r="F1526" s="1" t="s">
        <v>26</v>
      </c>
      <c r="G1526" s="1" t="s">
        <v>25</v>
      </c>
      <c r="H1526" s="1" t="s">
        <v>18502</v>
      </c>
      <c r="I1526" s="1" t="s">
        <v>18512</v>
      </c>
      <c r="J1526" s="1" t="s">
        <v>18506</v>
      </c>
      <c r="K1526" s="1" t="s">
        <v>18504</v>
      </c>
      <c r="M1526" s="1" t="s">
        <v>18510</v>
      </c>
      <c r="N1526" s="1" t="s">
        <v>21</v>
      </c>
      <c r="O1526" s="1" t="s">
        <v>18504</v>
      </c>
    </row>
    <row r="1527" spans="1:15" x14ac:dyDescent="0.2">
      <c r="A1527" s="1" t="s">
        <v>8589</v>
      </c>
      <c r="B1527" s="1" t="str">
        <f>"SRR3295805"</f>
        <v>SRR3295805</v>
      </c>
      <c r="C1527" t="s">
        <v>6592</v>
      </c>
      <c r="D1527">
        <v>30333126</v>
      </c>
      <c r="E1527" s="1" t="s">
        <v>26</v>
      </c>
      <c r="F1527" s="1" t="s">
        <v>18505</v>
      </c>
      <c r="G1527" s="1" t="s">
        <v>25</v>
      </c>
      <c r="H1527" s="1" t="s">
        <v>18502</v>
      </c>
      <c r="I1527" s="1" t="s">
        <v>18512</v>
      </c>
      <c r="J1527" s="1" t="s">
        <v>18506</v>
      </c>
      <c r="K1527" s="1" t="s">
        <v>18507</v>
      </c>
      <c r="M1527" s="1" t="s">
        <v>18510</v>
      </c>
      <c r="N1527" s="1" t="s">
        <v>21</v>
      </c>
      <c r="O1527" s="1" t="s">
        <v>18507</v>
      </c>
    </row>
    <row r="1528" spans="1:15" x14ac:dyDescent="0.2">
      <c r="A1528" s="1" t="s">
        <v>8590</v>
      </c>
      <c r="B1528" s="1" t="str">
        <f>"SRR3295806"</f>
        <v>SRR3295806</v>
      </c>
      <c r="C1528" t="s">
        <v>6593</v>
      </c>
      <c r="D1528">
        <v>30333126</v>
      </c>
      <c r="E1528" s="1" t="s">
        <v>26</v>
      </c>
      <c r="F1528" s="1" t="s">
        <v>26</v>
      </c>
      <c r="G1528" s="1" t="s">
        <v>25</v>
      </c>
      <c r="H1528" s="1" t="s">
        <v>18502</v>
      </c>
      <c r="I1528" s="1" t="s">
        <v>18509</v>
      </c>
      <c r="J1528" s="1" t="s">
        <v>18506</v>
      </c>
      <c r="K1528" s="1" t="s">
        <v>18504</v>
      </c>
      <c r="M1528" s="1" t="s">
        <v>18502</v>
      </c>
      <c r="N1528" s="1" t="s">
        <v>18509</v>
      </c>
      <c r="O1528" s="1" t="s">
        <v>18507</v>
      </c>
    </row>
    <row r="1529" spans="1:15" x14ac:dyDescent="0.2">
      <c r="A1529" s="1" t="s">
        <v>8591</v>
      </c>
      <c r="B1529" s="1" t="str">
        <f>"SRR3295808"</f>
        <v>SRR3295808</v>
      </c>
      <c r="C1529" t="s">
        <v>6594</v>
      </c>
      <c r="D1529">
        <v>30333126</v>
      </c>
      <c r="E1529" s="1" t="s">
        <v>26</v>
      </c>
      <c r="F1529" s="1" t="s">
        <v>26</v>
      </c>
      <c r="G1529" s="1" t="s">
        <v>25</v>
      </c>
      <c r="H1529" s="1" t="s">
        <v>18502</v>
      </c>
      <c r="I1529" s="1" t="s">
        <v>54</v>
      </c>
      <c r="J1529" s="1" t="s">
        <v>18506</v>
      </c>
      <c r="K1529" s="1" t="s">
        <v>18504</v>
      </c>
      <c r="M1529" s="1" t="s">
        <v>18502</v>
      </c>
      <c r="N1529" s="1" t="s">
        <v>21</v>
      </c>
      <c r="O1529" s="1" t="s">
        <v>18504</v>
      </c>
    </row>
    <row r="1530" spans="1:15" x14ac:dyDescent="0.2">
      <c r="A1530" s="1" t="s">
        <v>8592</v>
      </c>
      <c r="B1530" s="1" t="str">
        <f>"SRR3295811"</f>
        <v>SRR3295811</v>
      </c>
      <c r="C1530" t="s">
        <v>6595</v>
      </c>
      <c r="D1530">
        <v>30333126</v>
      </c>
      <c r="E1530" s="1" t="s">
        <v>26</v>
      </c>
      <c r="F1530" s="1" t="s">
        <v>26</v>
      </c>
      <c r="G1530" s="1" t="s">
        <v>25</v>
      </c>
      <c r="H1530" s="1" t="s">
        <v>18502</v>
      </c>
      <c r="I1530" s="1" t="s">
        <v>18509</v>
      </c>
      <c r="J1530" s="1" t="s">
        <v>18506</v>
      </c>
      <c r="K1530" s="1" t="s">
        <v>18507</v>
      </c>
      <c r="M1530" s="1" t="s">
        <v>18510</v>
      </c>
      <c r="N1530" s="1" t="s">
        <v>21</v>
      </c>
      <c r="O1530" s="1" t="s">
        <v>18507</v>
      </c>
    </row>
    <row r="1531" spans="1:15" x14ac:dyDescent="0.2">
      <c r="A1531" s="1" t="s">
        <v>8593</v>
      </c>
      <c r="B1531" s="1" t="str">
        <f>"SRR3295814"</f>
        <v>SRR3295814</v>
      </c>
      <c r="C1531" t="s">
        <v>6596</v>
      </c>
      <c r="D1531">
        <v>30333126</v>
      </c>
      <c r="E1531" s="1" t="s">
        <v>26</v>
      </c>
      <c r="F1531" s="1" t="s">
        <v>26</v>
      </c>
      <c r="G1531" s="1" t="s">
        <v>25</v>
      </c>
      <c r="H1531" s="1" t="s">
        <v>18502</v>
      </c>
      <c r="I1531" s="1" t="s">
        <v>18511</v>
      </c>
      <c r="J1531" s="1" t="s">
        <v>18506</v>
      </c>
      <c r="K1531" s="1" t="s">
        <v>18507</v>
      </c>
      <c r="M1531" s="1" t="s">
        <v>28</v>
      </c>
      <c r="N1531" s="1" t="s">
        <v>21</v>
      </c>
      <c r="O1531" s="1" t="s">
        <v>18507</v>
      </c>
    </row>
    <row r="1532" spans="1:15" x14ac:dyDescent="0.2">
      <c r="A1532" s="1" t="s">
        <v>8594</v>
      </c>
      <c r="B1532" s="1" t="str">
        <f>"SRR3295815"</f>
        <v>SRR3295815</v>
      </c>
      <c r="C1532" t="s">
        <v>6597</v>
      </c>
      <c r="D1532">
        <v>30333126</v>
      </c>
      <c r="E1532" s="1" t="s">
        <v>26</v>
      </c>
      <c r="F1532" s="1" t="s">
        <v>26</v>
      </c>
      <c r="G1532" s="1" t="s">
        <v>25</v>
      </c>
      <c r="H1532" s="1" t="s">
        <v>21</v>
      </c>
      <c r="I1532" s="1" t="s">
        <v>54</v>
      </c>
      <c r="J1532" s="1" t="s">
        <v>18505</v>
      </c>
      <c r="K1532" s="1" t="s">
        <v>18507</v>
      </c>
      <c r="M1532" s="1" t="s">
        <v>28</v>
      </c>
      <c r="N1532" s="1" t="s">
        <v>21</v>
      </c>
      <c r="O1532" s="1" t="s">
        <v>18507</v>
      </c>
    </row>
    <row r="1533" spans="1:15" x14ac:dyDescent="0.2">
      <c r="A1533" s="1" t="s">
        <v>8595</v>
      </c>
      <c r="B1533" s="1" t="str">
        <f>"SRR3295817"</f>
        <v>SRR3295817</v>
      </c>
      <c r="C1533" t="s">
        <v>6598</v>
      </c>
      <c r="D1533">
        <v>30333126</v>
      </c>
      <c r="E1533" s="1" t="s">
        <v>21</v>
      </c>
      <c r="F1533" s="1" t="s">
        <v>21</v>
      </c>
      <c r="G1533" s="1" t="s">
        <v>18510</v>
      </c>
      <c r="H1533" s="1" t="s">
        <v>18502</v>
      </c>
      <c r="I1533" s="1" t="s">
        <v>54</v>
      </c>
      <c r="J1533" s="1" t="s">
        <v>21</v>
      </c>
      <c r="K1533" s="1" t="s">
        <v>18504</v>
      </c>
      <c r="M1533" s="1" t="s">
        <v>18502</v>
      </c>
      <c r="N1533" s="1" t="s">
        <v>21</v>
      </c>
      <c r="O1533" s="1" t="s">
        <v>24</v>
      </c>
    </row>
    <row r="1534" spans="1:15" x14ac:dyDescent="0.2">
      <c r="A1534" s="1" t="s">
        <v>8596</v>
      </c>
      <c r="B1534" s="1" t="str">
        <f>"SRR3295821"</f>
        <v>SRR3295821</v>
      </c>
      <c r="C1534" t="s">
        <v>6599</v>
      </c>
      <c r="D1534">
        <v>30333126</v>
      </c>
      <c r="E1534" s="1" t="s">
        <v>26</v>
      </c>
      <c r="F1534" s="1" t="s">
        <v>26</v>
      </c>
      <c r="G1534" s="1" t="s">
        <v>25</v>
      </c>
      <c r="H1534" s="1" t="s">
        <v>18506</v>
      </c>
      <c r="I1534" s="1" t="s">
        <v>18508</v>
      </c>
      <c r="J1534" s="1" t="s">
        <v>18505</v>
      </c>
      <c r="K1534" s="1" t="s">
        <v>18504</v>
      </c>
      <c r="M1534" s="1" t="s">
        <v>28</v>
      </c>
      <c r="N1534" s="1" t="s">
        <v>19</v>
      </c>
      <c r="O1534" s="1" t="s">
        <v>18504</v>
      </c>
    </row>
    <row r="1535" spans="1:15" x14ac:dyDescent="0.2">
      <c r="A1535" s="1" t="s">
        <v>8597</v>
      </c>
      <c r="B1535" s="1" t="str">
        <f>"SRR3295822"</f>
        <v>SRR3295822</v>
      </c>
      <c r="C1535" t="s">
        <v>6600</v>
      </c>
      <c r="D1535">
        <v>30333126</v>
      </c>
      <c r="E1535" s="1" t="s">
        <v>21</v>
      </c>
      <c r="F1535" s="1" t="s">
        <v>18505</v>
      </c>
      <c r="G1535" s="1" t="s">
        <v>18502</v>
      </c>
      <c r="H1535" s="1" t="s">
        <v>21</v>
      </c>
      <c r="I1535" s="1" t="s">
        <v>54</v>
      </c>
      <c r="J1535" s="1" t="s">
        <v>18506</v>
      </c>
      <c r="K1535" s="1" t="s">
        <v>22</v>
      </c>
      <c r="M1535" s="1" t="s">
        <v>28</v>
      </c>
      <c r="N1535" s="1" t="s">
        <v>21</v>
      </c>
      <c r="O1535" s="1" t="s">
        <v>18506</v>
      </c>
    </row>
    <row r="1536" spans="1:15" x14ac:dyDescent="0.2">
      <c r="A1536" s="1" t="s">
        <v>8598</v>
      </c>
      <c r="B1536" s="1" t="str">
        <f>"SRR3295825"</f>
        <v>SRR3295825</v>
      </c>
      <c r="C1536" t="s">
        <v>6601</v>
      </c>
      <c r="D1536">
        <v>30333126</v>
      </c>
      <c r="E1536" s="1" t="s">
        <v>26</v>
      </c>
      <c r="F1536" s="1" t="s">
        <v>26</v>
      </c>
      <c r="G1536" s="1" t="s">
        <v>25</v>
      </c>
      <c r="H1536" s="1" t="s">
        <v>18506</v>
      </c>
      <c r="I1536" s="1" t="s">
        <v>32</v>
      </c>
      <c r="J1536" s="1" t="s">
        <v>18505</v>
      </c>
      <c r="K1536" s="1" t="s">
        <v>18504</v>
      </c>
      <c r="M1536" s="1" t="s">
        <v>18506</v>
      </c>
      <c r="N1536" s="1" t="s">
        <v>21</v>
      </c>
      <c r="O1536" s="1" t="s">
        <v>18504</v>
      </c>
    </row>
    <row r="1537" spans="1:15" x14ac:dyDescent="0.2">
      <c r="A1537" s="1" t="s">
        <v>8599</v>
      </c>
      <c r="B1537" s="1" t="str">
        <f>"SRR3295826"</f>
        <v>SRR3295826</v>
      </c>
      <c r="C1537" t="s">
        <v>6602</v>
      </c>
      <c r="D1537">
        <v>30333126</v>
      </c>
      <c r="E1537" s="1" t="s">
        <v>26</v>
      </c>
      <c r="F1537" s="1" t="s">
        <v>26</v>
      </c>
      <c r="G1537" s="1" t="s">
        <v>25</v>
      </c>
      <c r="H1537" s="1" t="s">
        <v>18502</v>
      </c>
      <c r="I1537" s="1" t="s">
        <v>18511</v>
      </c>
      <c r="J1537" s="1" t="s">
        <v>18506</v>
      </c>
      <c r="K1537" s="1" t="s">
        <v>18507</v>
      </c>
      <c r="M1537" s="1" t="s">
        <v>18510</v>
      </c>
      <c r="N1537" s="1" t="s">
        <v>21</v>
      </c>
      <c r="O1537" s="1" t="s">
        <v>18507</v>
      </c>
    </row>
    <row r="1538" spans="1:15" x14ac:dyDescent="0.2">
      <c r="A1538" s="1" t="s">
        <v>8600</v>
      </c>
      <c r="B1538" s="1" t="str">
        <f>"SRR3295827"</f>
        <v>SRR3295827</v>
      </c>
      <c r="C1538" t="s">
        <v>6603</v>
      </c>
      <c r="D1538">
        <v>30333126</v>
      </c>
      <c r="E1538" s="1" t="s">
        <v>21</v>
      </c>
      <c r="F1538" s="1" t="s">
        <v>18510</v>
      </c>
      <c r="G1538" s="1" t="s">
        <v>25</v>
      </c>
      <c r="H1538" s="1" t="s">
        <v>18502</v>
      </c>
      <c r="I1538" s="1" t="s">
        <v>54</v>
      </c>
      <c r="J1538" s="1" t="s">
        <v>18505</v>
      </c>
      <c r="K1538" s="1" t="s">
        <v>18504</v>
      </c>
      <c r="M1538" s="1" t="s">
        <v>18510</v>
      </c>
      <c r="N1538" s="1" t="s">
        <v>19</v>
      </c>
      <c r="O1538" s="1" t="s">
        <v>18504</v>
      </c>
    </row>
    <row r="1539" spans="1:15" x14ac:dyDescent="0.2">
      <c r="A1539" s="1" t="s">
        <v>8601</v>
      </c>
      <c r="B1539" s="1" t="str">
        <f>"SRR3295829"</f>
        <v>SRR3295829</v>
      </c>
      <c r="C1539" t="s">
        <v>6604</v>
      </c>
      <c r="D1539">
        <v>30333126</v>
      </c>
      <c r="E1539" s="1" t="s">
        <v>26</v>
      </c>
      <c r="F1539" s="1" t="s">
        <v>26</v>
      </c>
      <c r="G1539" s="1" t="s">
        <v>25</v>
      </c>
      <c r="H1539" s="1" t="s">
        <v>18502</v>
      </c>
      <c r="I1539" s="1" t="s">
        <v>54</v>
      </c>
      <c r="J1539" s="1" t="s">
        <v>18506</v>
      </c>
      <c r="K1539" s="1" t="s">
        <v>18507</v>
      </c>
      <c r="M1539" s="1" t="s">
        <v>28</v>
      </c>
      <c r="N1539" s="1" t="s">
        <v>21</v>
      </c>
      <c r="O1539" s="1" t="s">
        <v>18507</v>
      </c>
    </row>
    <row r="1540" spans="1:15" x14ac:dyDescent="0.2">
      <c r="A1540" s="1" t="s">
        <v>8602</v>
      </c>
      <c r="B1540" s="1" t="str">
        <f>"SRR3295830"</f>
        <v>SRR3295830</v>
      </c>
      <c r="C1540" t="s">
        <v>6605</v>
      </c>
      <c r="D1540">
        <v>30333126</v>
      </c>
      <c r="E1540" s="1" t="s">
        <v>26</v>
      </c>
      <c r="F1540" s="1" t="s">
        <v>26</v>
      </c>
      <c r="G1540" s="1" t="s">
        <v>25</v>
      </c>
      <c r="H1540" s="1" t="s">
        <v>18502</v>
      </c>
      <c r="I1540" s="1" t="s">
        <v>18509</v>
      </c>
      <c r="J1540" s="1" t="s">
        <v>18506</v>
      </c>
      <c r="K1540" s="1" t="s">
        <v>18507</v>
      </c>
      <c r="M1540" s="1" t="s">
        <v>18502</v>
      </c>
      <c r="N1540" s="1" t="s">
        <v>19</v>
      </c>
      <c r="O1540" s="1" t="s">
        <v>18507</v>
      </c>
    </row>
    <row r="1541" spans="1:15" x14ac:dyDescent="0.2">
      <c r="A1541" s="1" t="s">
        <v>8603</v>
      </c>
      <c r="B1541" s="1" t="str">
        <f>"SRR3295831"</f>
        <v>SRR3295831</v>
      </c>
      <c r="C1541" t="s">
        <v>6606</v>
      </c>
      <c r="D1541">
        <v>30333126</v>
      </c>
      <c r="E1541" s="1" t="s">
        <v>26</v>
      </c>
      <c r="F1541" s="1" t="s">
        <v>26</v>
      </c>
      <c r="G1541" s="1" t="s">
        <v>25</v>
      </c>
      <c r="H1541" s="1" t="s">
        <v>18502</v>
      </c>
      <c r="I1541" s="1" t="s">
        <v>18508</v>
      </c>
      <c r="J1541" s="1" t="s">
        <v>18506</v>
      </c>
      <c r="K1541" s="1" t="s">
        <v>18504</v>
      </c>
      <c r="M1541" s="1" t="s">
        <v>18502</v>
      </c>
      <c r="N1541" s="1" t="s">
        <v>21</v>
      </c>
      <c r="O1541" s="1" t="s">
        <v>18507</v>
      </c>
    </row>
    <row r="1542" spans="1:15" x14ac:dyDescent="0.2">
      <c r="A1542" s="1" t="s">
        <v>8604</v>
      </c>
      <c r="B1542" s="1" t="str">
        <f>"SRR3295834"</f>
        <v>SRR3295834</v>
      </c>
      <c r="C1542" t="s">
        <v>6607</v>
      </c>
      <c r="D1542">
        <v>30333126</v>
      </c>
      <c r="E1542" s="1" t="s">
        <v>18505</v>
      </c>
      <c r="F1542" s="1" t="s">
        <v>18505</v>
      </c>
      <c r="G1542" s="1" t="s">
        <v>25</v>
      </c>
      <c r="H1542" s="1" t="s">
        <v>18510</v>
      </c>
      <c r="I1542" s="1" t="s">
        <v>18508</v>
      </c>
      <c r="J1542" s="1" t="s">
        <v>18510</v>
      </c>
      <c r="K1542" s="1" t="s">
        <v>18507</v>
      </c>
      <c r="M1542" s="1" t="s">
        <v>18510</v>
      </c>
      <c r="N1542" s="1" t="s">
        <v>19</v>
      </c>
      <c r="O1542" s="1" t="s">
        <v>18505</v>
      </c>
    </row>
    <row r="1543" spans="1:15" x14ac:dyDescent="0.2">
      <c r="A1543" s="1" t="s">
        <v>8605</v>
      </c>
      <c r="B1543" s="1" t="str">
        <f>"SRR3295835"</f>
        <v>SRR3295835</v>
      </c>
      <c r="C1543" t="s">
        <v>6608</v>
      </c>
      <c r="D1543">
        <v>30333126</v>
      </c>
      <c r="E1543" s="1" t="s">
        <v>21</v>
      </c>
      <c r="F1543" s="1" t="s">
        <v>21</v>
      </c>
      <c r="G1543" s="1" t="s">
        <v>18509</v>
      </c>
      <c r="H1543" s="1" t="s">
        <v>21</v>
      </c>
      <c r="I1543" s="1" t="s">
        <v>54</v>
      </c>
      <c r="J1543" s="1" t="s">
        <v>21</v>
      </c>
      <c r="K1543" s="1" t="s">
        <v>18504</v>
      </c>
      <c r="M1543" s="1" t="s">
        <v>28</v>
      </c>
      <c r="N1543" s="1" t="s">
        <v>21</v>
      </c>
      <c r="O1543" s="1" t="s">
        <v>24</v>
      </c>
    </row>
    <row r="1544" spans="1:15" x14ac:dyDescent="0.2">
      <c r="A1544" s="1" t="s">
        <v>8606</v>
      </c>
      <c r="B1544" s="1" t="str">
        <f>"SRR3295836"</f>
        <v>SRR3295836</v>
      </c>
      <c r="C1544" t="s">
        <v>6609</v>
      </c>
      <c r="D1544">
        <v>30333126</v>
      </c>
      <c r="E1544" s="1" t="s">
        <v>18505</v>
      </c>
      <c r="F1544" s="1" t="s">
        <v>26</v>
      </c>
      <c r="G1544" s="1" t="s">
        <v>25</v>
      </c>
      <c r="H1544" s="1" t="s">
        <v>18502</v>
      </c>
      <c r="I1544" s="1" t="s">
        <v>18508</v>
      </c>
      <c r="J1544" s="1" t="s">
        <v>18502</v>
      </c>
      <c r="K1544" s="1" t="s">
        <v>18504</v>
      </c>
      <c r="M1544" s="1" t="s">
        <v>18502</v>
      </c>
      <c r="N1544" s="1" t="s">
        <v>21</v>
      </c>
      <c r="O1544" s="1" t="s">
        <v>18505</v>
      </c>
    </row>
    <row r="1545" spans="1:15" x14ac:dyDescent="0.2">
      <c r="A1545" s="1" t="s">
        <v>8607</v>
      </c>
      <c r="B1545" s="1" t="str">
        <f>"SRR3295837"</f>
        <v>SRR3295837</v>
      </c>
      <c r="C1545" t="s">
        <v>6610</v>
      </c>
      <c r="D1545">
        <v>30333126</v>
      </c>
      <c r="E1545" s="1" t="s">
        <v>21</v>
      </c>
      <c r="F1545" s="1" t="s">
        <v>21</v>
      </c>
      <c r="G1545" s="1" t="s">
        <v>18510</v>
      </c>
      <c r="H1545" s="1" t="s">
        <v>21</v>
      </c>
      <c r="I1545" s="1" t="s">
        <v>54</v>
      </c>
      <c r="J1545" s="1" t="s">
        <v>18509</v>
      </c>
      <c r="K1545" s="1" t="s">
        <v>18504</v>
      </c>
      <c r="M1545" s="1" t="s">
        <v>28</v>
      </c>
      <c r="N1545" s="1" t="s">
        <v>21</v>
      </c>
      <c r="O1545" s="1" t="s">
        <v>24</v>
      </c>
    </row>
    <row r="1546" spans="1:15" x14ac:dyDescent="0.2">
      <c r="A1546" s="1" t="s">
        <v>8608</v>
      </c>
      <c r="B1546" s="1" t="str">
        <f>"SRR3295838"</f>
        <v>SRR3295838</v>
      </c>
      <c r="C1546" t="s">
        <v>6611</v>
      </c>
      <c r="D1546">
        <v>30333126</v>
      </c>
      <c r="E1546" s="1" t="s">
        <v>26</v>
      </c>
      <c r="F1546" s="1" t="s">
        <v>26</v>
      </c>
      <c r="G1546" s="1" t="s">
        <v>25</v>
      </c>
      <c r="H1546" s="1" t="s">
        <v>18502</v>
      </c>
      <c r="I1546" s="1" t="s">
        <v>54</v>
      </c>
      <c r="J1546" s="1" t="s">
        <v>18506</v>
      </c>
      <c r="K1546" s="1" t="s">
        <v>25</v>
      </c>
      <c r="M1546" s="1" t="s">
        <v>18510</v>
      </c>
      <c r="N1546" s="1" t="s">
        <v>21</v>
      </c>
      <c r="O1546" s="1" t="s">
        <v>18507</v>
      </c>
    </row>
    <row r="1547" spans="1:15" x14ac:dyDescent="0.2">
      <c r="A1547" s="1" t="s">
        <v>8609</v>
      </c>
      <c r="B1547" s="1" t="str">
        <f>"SRR3295841"</f>
        <v>SRR3295841</v>
      </c>
      <c r="C1547" t="s">
        <v>6612</v>
      </c>
      <c r="D1547">
        <v>30333126</v>
      </c>
      <c r="E1547" s="1" t="s">
        <v>18505</v>
      </c>
      <c r="F1547" s="1" t="s">
        <v>26</v>
      </c>
      <c r="G1547" s="1" t="s">
        <v>25</v>
      </c>
      <c r="H1547" s="1" t="s">
        <v>18510</v>
      </c>
      <c r="I1547" s="1" t="s">
        <v>54</v>
      </c>
      <c r="J1547" s="1" t="s">
        <v>18502</v>
      </c>
      <c r="K1547" s="1" t="s">
        <v>18504</v>
      </c>
      <c r="M1547" s="1" t="s">
        <v>28</v>
      </c>
      <c r="N1547" s="1" t="s">
        <v>21</v>
      </c>
      <c r="O1547" s="1" t="s">
        <v>18505</v>
      </c>
    </row>
    <row r="1548" spans="1:15" x14ac:dyDescent="0.2">
      <c r="A1548" s="1" t="s">
        <v>8610</v>
      </c>
      <c r="B1548" s="1" t="str">
        <f>"SRR3295844"</f>
        <v>SRR3295844</v>
      </c>
      <c r="C1548" t="s">
        <v>6613</v>
      </c>
      <c r="D1548">
        <v>30333126</v>
      </c>
      <c r="E1548" s="1" t="s">
        <v>26</v>
      </c>
      <c r="F1548" s="1" t="s">
        <v>26</v>
      </c>
      <c r="G1548" s="1" t="s">
        <v>25</v>
      </c>
      <c r="H1548" s="1" t="s">
        <v>18510</v>
      </c>
      <c r="I1548" s="1" t="s">
        <v>54</v>
      </c>
      <c r="J1548" s="1" t="s">
        <v>18506</v>
      </c>
      <c r="K1548" s="1" t="s">
        <v>18507</v>
      </c>
      <c r="M1548" s="1" t="s">
        <v>28</v>
      </c>
      <c r="N1548" s="1" t="s">
        <v>21</v>
      </c>
      <c r="O1548" s="1" t="s">
        <v>18507</v>
      </c>
    </row>
    <row r="1549" spans="1:15" x14ac:dyDescent="0.2">
      <c r="A1549" s="1" t="s">
        <v>8611</v>
      </c>
      <c r="B1549" s="1" t="str">
        <f>"SRR3295847"</f>
        <v>SRR3295847</v>
      </c>
      <c r="C1549" t="s">
        <v>6614</v>
      </c>
      <c r="D1549">
        <v>30333126</v>
      </c>
      <c r="E1549" s="1" t="s">
        <v>18505</v>
      </c>
      <c r="F1549" s="1" t="s">
        <v>18505</v>
      </c>
      <c r="G1549" s="1" t="s">
        <v>25</v>
      </c>
      <c r="H1549" s="1" t="s">
        <v>18510</v>
      </c>
      <c r="I1549" s="1" t="s">
        <v>18509</v>
      </c>
      <c r="J1549" s="1" t="s">
        <v>18510</v>
      </c>
      <c r="K1549" s="1" t="s">
        <v>18507</v>
      </c>
      <c r="M1549" s="1" t="s">
        <v>28</v>
      </c>
      <c r="N1549" s="1" t="s">
        <v>21</v>
      </c>
      <c r="O1549" s="1" t="s">
        <v>18505</v>
      </c>
    </row>
    <row r="1550" spans="1:15" x14ac:dyDescent="0.2">
      <c r="A1550" s="1" t="s">
        <v>8612</v>
      </c>
      <c r="B1550" s="1" t="str">
        <f>"SRR3295849"</f>
        <v>SRR3295849</v>
      </c>
      <c r="C1550" t="s">
        <v>6615</v>
      </c>
      <c r="D1550">
        <v>30333126</v>
      </c>
      <c r="E1550" s="1" t="s">
        <v>26</v>
      </c>
      <c r="F1550" s="1" t="s">
        <v>26</v>
      </c>
      <c r="G1550" s="1" t="s">
        <v>25</v>
      </c>
      <c r="H1550" s="1" t="s">
        <v>18506</v>
      </c>
      <c r="I1550" s="1" t="s">
        <v>54</v>
      </c>
      <c r="J1550" s="1" t="s">
        <v>18505</v>
      </c>
      <c r="K1550" s="1" t="s">
        <v>18504</v>
      </c>
      <c r="M1550" s="1" t="s">
        <v>18509</v>
      </c>
      <c r="N1550" s="1" t="s">
        <v>21</v>
      </c>
      <c r="O1550" s="1" t="s">
        <v>18507</v>
      </c>
    </row>
    <row r="1551" spans="1:15" x14ac:dyDescent="0.2">
      <c r="A1551" s="1" t="s">
        <v>8613</v>
      </c>
      <c r="B1551" s="1" t="str">
        <f>"SRR3295850"</f>
        <v>SRR3295850</v>
      </c>
      <c r="C1551" t="s">
        <v>6616</v>
      </c>
      <c r="D1551">
        <v>30333126</v>
      </c>
      <c r="E1551" s="1" t="s">
        <v>26</v>
      </c>
      <c r="F1551" s="1" t="s">
        <v>26</v>
      </c>
      <c r="G1551" s="1" t="s">
        <v>25</v>
      </c>
      <c r="H1551" s="1" t="s">
        <v>18502</v>
      </c>
      <c r="I1551" s="1" t="s">
        <v>18508</v>
      </c>
      <c r="J1551" s="1" t="s">
        <v>18506</v>
      </c>
      <c r="K1551" s="1" t="s">
        <v>18507</v>
      </c>
      <c r="M1551" s="1" t="s">
        <v>18502</v>
      </c>
      <c r="N1551" s="1" t="s">
        <v>21</v>
      </c>
      <c r="O1551" s="1" t="s">
        <v>18507</v>
      </c>
    </row>
    <row r="1552" spans="1:15" x14ac:dyDescent="0.2">
      <c r="A1552" s="1" t="s">
        <v>8614</v>
      </c>
      <c r="B1552" s="1" t="str">
        <f>"SRR3295851"</f>
        <v>SRR3295851</v>
      </c>
      <c r="C1552" t="s">
        <v>6617</v>
      </c>
      <c r="D1552">
        <v>30333126</v>
      </c>
      <c r="E1552" s="1" t="s">
        <v>21</v>
      </c>
      <c r="F1552" s="1" t="s">
        <v>21</v>
      </c>
      <c r="G1552" s="1" t="s">
        <v>18509</v>
      </c>
      <c r="H1552" s="1" t="s">
        <v>18510</v>
      </c>
      <c r="I1552" s="1" t="s">
        <v>18511</v>
      </c>
      <c r="J1552" s="1" t="s">
        <v>21</v>
      </c>
      <c r="K1552" s="1" t="s">
        <v>18507</v>
      </c>
      <c r="M1552" s="1" t="s">
        <v>18502</v>
      </c>
      <c r="N1552" s="1" t="s">
        <v>21</v>
      </c>
      <c r="O1552" s="1" t="s">
        <v>24</v>
      </c>
    </row>
    <row r="1553" spans="1:15" x14ac:dyDescent="0.2">
      <c r="A1553" s="1" t="s">
        <v>8615</v>
      </c>
      <c r="B1553" s="1" t="str">
        <f>"SRR3295854"</f>
        <v>SRR3295854</v>
      </c>
      <c r="C1553" t="s">
        <v>6618</v>
      </c>
      <c r="D1553">
        <v>30333126</v>
      </c>
      <c r="E1553" s="1" t="s">
        <v>26</v>
      </c>
      <c r="F1553" s="1" t="s">
        <v>26</v>
      </c>
      <c r="G1553" s="1" t="s">
        <v>25</v>
      </c>
      <c r="H1553" s="1" t="s">
        <v>18509</v>
      </c>
      <c r="I1553" s="1" t="s">
        <v>18509</v>
      </c>
      <c r="J1553" s="1" t="s">
        <v>18506</v>
      </c>
      <c r="K1553" s="1" t="s">
        <v>18504</v>
      </c>
      <c r="M1553" s="1" t="s">
        <v>18502</v>
      </c>
      <c r="N1553" s="1" t="s">
        <v>19</v>
      </c>
      <c r="O1553" s="1" t="s">
        <v>18507</v>
      </c>
    </row>
    <row r="1554" spans="1:15" x14ac:dyDescent="0.2">
      <c r="A1554" s="1" t="s">
        <v>8616</v>
      </c>
      <c r="B1554" s="1" t="str">
        <f>"SRR3295856"</f>
        <v>SRR3295856</v>
      </c>
      <c r="C1554" t="s">
        <v>6619</v>
      </c>
      <c r="D1554">
        <v>30333126</v>
      </c>
      <c r="E1554" s="1" t="s">
        <v>26</v>
      </c>
      <c r="F1554" s="1" t="s">
        <v>26</v>
      </c>
      <c r="G1554" s="1" t="s">
        <v>25</v>
      </c>
      <c r="H1554" s="1" t="s">
        <v>18502</v>
      </c>
      <c r="I1554" s="1" t="s">
        <v>54</v>
      </c>
      <c r="J1554" s="1" t="s">
        <v>18506</v>
      </c>
      <c r="K1554" s="1" t="s">
        <v>18507</v>
      </c>
      <c r="M1554" s="1" t="s">
        <v>28</v>
      </c>
      <c r="N1554" s="1" t="s">
        <v>21</v>
      </c>
      <c r="O1554" s="1" t="s">
        <v>18507</v>
      </c>
    </row>
    <row r="1555" spans="1:15" x14ac:dyDescent="0.2">
      <c r="A1555" s="1" t="s">
        <v>8617</v>
      </c>
      <c r="B1555" s="1" t="str">
        <f>"SRR3295857"</f>
        <v>SRR3295857</v>
      </c>
      <c r="C1555" t="s">
        <v>6620</v>
      </c>
      <c r="D1555">
        <v>30333126</v>
      </c>
      <c r="E1555" s="1" t="s">
        <v>21</v>
      </c>
      <c r="F1555" s="1" t="s">
        <v>18502</v>
      </c>
      <c r="G1555" s="1" t="s">
        <v>25</v>
      </c>
      <c r="H1555" s="1" t="s">
        <v>18502</v>
      </c>
      <c r="I1555" s="1" t="s">
        <v>18509</v>
      </c>
      <c r="J1555" s="1" t="s">
        <v>18506</v>
      </c>
      <c r="K1555" s="1" t="s">
        <v>22</v>
      </c>
      <c r="M1555" s="1" t="s">
        <v>28</v>
      </c>
      <c r="N1555" s="1" t="s">
        <v>21</v>
      </c>
      <c r="O1555" s="1" t="s">
        <v>18507</v>
      </c>
    </row>
    <row r="1556" spans="1:15" x14ac:dyDescent="0.2">
      <c r="A1556" s="1" t="s">
        <v>8618</v>
      </c>
      <c r="B1556" s="1" t="str">
        <f>"SRR3295858"</f>
        <v>SRR3295858</v>
      </c>
      <c r="C1556" t="s">
        <v>6621</v>
      </c>
      <c r="D1556">
        <v>30333126</v>
      </c>
      <c r="E1556" s="1" t="s">
        <v>26</v>
      </c>
      <c r="F1556" s="1" t="s">
        <v>26</v>
      </c>
      <c r="G1556" s="1" t="s">
        <v>25</v>
      </c>
      <c r="H1556" s="1" t="s">
        <v>18502</v>
      </c>
      <c r="I1556" s="1" t="s">
        <v>18508</v>
      </c>
      <c r="J1556" s="1" t="s">
        <v>18506</v>
      </c>
      <c r="K1556" s="1" t="s">
        <v>18507</v>
      </c>
      <c r="M1556" s="1" t="s">
        <v>18502</v>
      </c>
      <c r="N1556" s="1" t="s">
        <v>21</v>
      </c>
      <c r="O1556" s="1" t="s">
        <v>18507</v>
      </c>
    </row>
    <row r="1557" spans="1:15" x14ac:dyDescent="0.2">
      <c r="A1557" s="1" t="s">
        <v>8619</v>
      </c>
      <c r="B1557" s="1" t="str">
        <f>"SRR3295859"</f>
        <v>SRR3295859</v>
      </c>
      <c r="C1557" t="s">
        <v>6622</v>
      </c>
      <c r="D1557">
        <v>30333126</v>
      </c>
      <c r="E1557" s="1" t="s">
        <v>26</v>
      </c>
      <c r="F1557" s="1" t="s">
        <v>26</v>
      </c>
      <c r="G1557" s="1" t="s">
        <v>25</v>
      </c>
      <c r="H1557" s="1" t="s">
        <v>18502</v>
      </c>
      <c r="I1557" s="1" t="s">
        <v>18511</v>
      </c>
      <c r="J1557" s="1" t="s">
        <v>18506</v>
      </c>
      <c r="K1557" s="1" t="s">
        <v>18504</v>
      </c>
      <c r="M1557" s="1" t="s">
        <v>18502</v>
      </c>
      <c r="N1557" s="1" t="s">
        <v>21</v>
      </c>
      <c r="O1557" s="1" t="s">
        <v>18507</v>
      </c>
    </row>
    <row r="1558" spans="1:15" x14ac:dyDescent="0.2">
      <c r="A1558" s="1" t="s">
        <v>8620</v>
      </c>
      <c r="B1558" s="1" t="str">
        <f>"SRR3295860"</f>
        <v>SRR3295860</v>
      </c>
      <c r="C1558" t="s">
        <v>6623</v>
      </c>
      <c r="D1558">
        <v>30333126</v>
      </c>
      <c r="E1558" s="1" t="s">
        <v>26</v>
      </c>
      <c r="F1558" s="1" t="s">
        <v>26</v>
      </c>
      <c r="G1558" s="1" t="s">
        <v>25</v>
      </c>
      <c r="H1558" s="1" t="s">
        <v>18502</v>
      </c>
      <c r="I1558" s="1" t="s">
        <v>18508</v>
      </c>
      <c r="J1558" s="1" t="s">
        <v>18506</v>
      </c>
      <c r="K1558" s="1" t="s">
        <v>18504</v>
      </c>
      <c r="M1558" s="1" t="s">
        <v>18502</v>
      </c>
      <c r="N1558" s="1" t="s">
        <v>21</v>
      </c>
      <c r="O1558" s="1" t="s">
        <v>18507</v>
      </c>
    </row>
    <row r="1559" spans="1:15" x14ac:dyDescent="0.2">
      <c r="A1559" s="1" t="s">
        <v>8621</v>
      </c>
      <c r="B1559" s="1" t="str">
        <f>"SRR3295861"</f>
        <v>SRR3295861</v>
      </c>
      <c r="C1559" t="s">
        <v>6624</v>
      </c>
      <c r="D1559">
        <v>30333126</v>
      </c>
      <c r="E1559" s="1" t="s">
        <v>26</v>
      </c>
      <c r="F1559" s="1" t="s">
        <v>26</v>
      </c>
      <c r="G1559" s="1" t="s">
        <v>25</v>
      </c>
      <c r="H1559" s="1" t="s">
        <v>18506</v>
      </c>
      <c r="I1559" s="1" t="s">
        <v>54</v>
      </c>
      <c r="J1559" s="1" t="s">
        <v>18505</v>
      </c>
      <c r="K1559" s="1" t="s">
        <v>22</v>
      </c>
      <c r="M1559" s="1" t="s">
        <v>28</v>
      </c>
      <c r="N1559" s="1" t="s">
        <v>19</v>
      </c>
      <c r="O1559" s="1" t="s">
        <v>18504</v>
      </c>
    </row>
    <row r="1560" spans="1:15" x14ac:dyDescent="0.2">
      <c r="A1560" s="1" t="s">
        <v>8622</v>
      </c>
      <c r="B1560" s="1" t="str">
        <f>"SRR3295862"</f>
        <v>SRR3295862</v>
      </c>
      <c r="C1560" t="s">
        <v>6625</v>
      </c>
      <c r="D1560">
        <v>30333126</v>
      </c>
      <c r="E1560" s="1" t="s">
        <v>26</v>
      </c>
      <c r="F1560" s="1" t="s">
        <v>26</v>
      </c>
      <c r="G1560" s="1" t="s">
        <v>25</v>
      </c>
      <c r="H1560" s="1" t="s">
        <v>18502</v>
      </c>
      <c r="I1560" s="1" t="s">
        <v>18508</v>
      </c>
      <c r="J1560" s="1" t="s">
        <v>18506</v>
      </c>
      <c r="K1560" s="1" t="s">
        <v>18507</v>
      </c>
      <c r="M1560" s="1" t="s">
        <v>18502</v>
      </c>
      <c r="N1560" s="1" t="s">
        <v>21</v>
      </c>
      <c r="O1560" s="1" t="s">
        <v>18507</v>
      </c>
    </row>
    <row r="1561" spans="1:15" x14ac:dyDescent="0.2">
      <c r="A1561" s="1" t="s">
        <v>8623</v>
      </c>
      <c r="B1561" s="1" t="str">
        <f>"SRR3295863"</f>
        <v>SRR3295863</v>
      </c>
      <c r="C1561" t="s">
        <v>6626</v>
      </c>
      <c r="D1561">
        <v>30333126</v>
      </c>
      <c r="E1561" s="1" t="s">
        <v>26</v>
      </c>
      <c r="F1561" s="1" t="s">
        <v>26</v>
      </c>
      <c r="G1561" s="1" t="s">
        <v>25</v>
      </c>
      <c r="H1561" s="1" t="s">
        <v>18506</v>
      </c>
      <c r="I1561" s="1" t="s">
        <v>32</v>
      </c>
      <c r="J1561" s="1" t="s">
        <v>18506</v>
      </c>
      <c r="K1561" s="1" t="s">
        <v>18504</v>
      </c>
      <c r="M1561" s="1" t="s">
        <v>18502</v>
      </c>
      <c r="N1561" s="1" t="s">
        <v>21</v>
      </c>
      <c r="O1561" s="1" t="s">
        <v>18507</v>
      </c>
    </row>
    <row r="1562" spans="1:15" x14ac:dyDescent="0.2">
      <c r="A1562" s="1" t="s">
        <v>8624</v>
      </c>
      <c r="B1562" s="1" t="str">
        <f>"SRR3295868"</f>
        <v>SRR3295868</v>
      </c>
      <c r="C1562" t="s">
        <v>6627</v>
      </c>
      <c r="D1562">
        <v>30333126</v>
      </c>
      <c r="E1562" s="1" t="s">
        <v>26</v>
      </c>
      <c r="F1562" s="1" t="s">
        <v>26</v>
      </c>
      <c r="G1562" s="1" t="s">
        <v>25</v>
      </c>
      <c r="H1562" s="1" t="s">
        <v>18506</v>
      </c>
      <c r="I1562" s="1" t="s">
        <v>18509</v>
      </c>
      <c r="J1562" s="1" t="s">
        <v>18505</v>
      </c>
      <c r="K1562" s="1" t="s">
        <v>18504</v>
      </c>
      <c r="M1562" s="1" t="s">
        <v>28</v>
      </c>
      <c r="N1562" s="1" t="s">
        <v>19</v>
      </c>
      <c r="O1562" s="1" t="s">
        <v>18504</v>
      </c>
    </row>
    <row r="1563" spans="1:15" x14ac:dyDescent="0.2">
      <c r="A1563" s="1" t="s">
        <v>8625</v>
      </c>
      <c r="B1563" s="1" t="str">
        <f>"SRR3295870"</f>
        <v>SRR3295870</v>
      </c>
      <c r="C1563" t="s">
        <v>6628</v>
      </c>
      <c r="D1563">
        <v>30333126</v>
      </c>
      <c r="E1563" s="1" t="s">
        <v>26</v>
      </c>
      <c r="F1563" s="1" t="s">
        <v>26</v>
      </c>
      <c r="G1563" s="1" t="s">
        <v>25</v>
      </c>
      <c r="H1563" s="1" t="s">
        <v>18506</v>
      </c>
      <c r="I1563" s="1" t="s">
        <v>18508</v>
      </c>
      <c r="J1563" s="1" t="s">
        <v>18505</v>
      </c>
      <c r="K1563" s="1" t="s">
        <v>18504</v>
      </c>
      <c r="M1563" s="1" t="s">
        <v>18502</v>
      </c>
      <c r="N1563" s="1" t="s">
        <v>19</v>
      </c>
      <c r="O1563" s="1" t="s">
        <v>18504</v>
      </c>
    </row>
    <row r="1564" spans="1:15" x14ac:dyDescent="0.2">
      <c r="A1564" s="1" t="s">
        <v>8626</v>
      </c>
      <c r="B1564" s="1" t="str">
        <f>"SRR3295871"</f>
        <v>SRR3295871</v>
      </c>
      <c r="C1564" t="s">
        <v>6629</v>
      </c>
      <c r="D1564">
        <v>30333126</v>
      </c>
      <c r="E1564" s="1" t="s">
        <v>26</v>
      </c>
      <c r="F1564" s="1" t="s">
        <v>26</v>
      </c>
      <c r="G1564" s="1" t="s">
        <v>25</v>
      </c>
      <c r="H1564" s="1" t="s">
        <v>18502</v>
      </c>
      <c r="I1564" s="1" t="s">
        <v>18511</v>
      </c>
      <c r="J1564" s="1" t="s">
        <v>18506</v>
      </c>
      <c r="K1564" s="1" t="s">
        <v>18504</v>
      </c>
      <c r="M1564" s="1" t="s">
        <v>18510</v>
      </c>
      <c r="N1564" s="1" t="s">
        <v>21</v>
      </c>
      <c r="O1564" s="1" t="s">
        <v>18507</v>
      </c>
    </row>
    <row r="1565" spans="1:15" x14ac:dyDescent="0.2">
      <c r="A1565" s="1" t="s">
        <v>8627</v>
      </c>
      <c r="B1565" s="1" t="str">
        <f>"SRR3295873"</f>
        <v>SRR3295873</v>
      </c>
      <c r="C1565" t="s">
        <v>6630</v>
      </c>
      <c r="D1565">
        <v>30333126</v>
      </c>
      <c r="E1565" s="1" t="s">
        <v>21</v>
      </c>
      <c r="F1565" s="1" t="s">
        <v>18502</v>
      </c>
      <c r="G1565" s="1" t="s">
        <v>25</v>
      </c>
      <c r="H1565" s="1" t="s">
        <v>18502</v>
      </c>
      <c r="I1565" s="1" t="s">
        <v>18508</v>
      </c>
      <c r="J1565" s="1" t="s">
        <v>18502</v>
      </c>
      <c r="K1565" s="1" t="s">
        <v>22</v>
      </c>
      <c r="M1565" s="1" t="s">
        <v>18508</v>
      </c>
      <c r="N1565" s="1" t="s">
        <v>21</v>
      </c>
      <c r="O1565" s="1" t="s">
        <v>18507</v>
      </c>
    </row>
    <row r="1566" spans="1:15" x14ac:dyDescent="0.2">
      <c r="A1566" s="1" t="s">
        <v>8628</v>
      </c>
      <c r="B1566" s="1" t="str">
        <f>"SRR3295875"</f>
        <v>SRR3295875</v>
      </c>
      <c r="C1566" t="s">
        <v>6631</v>
      </c>
      <c r="D1566">
        <v>30333126</v>
      </c>
      <c r="E1566" s="1" t="s">
        <v>18505</v>
      </c>
      <c r="F1566" s="1" t="s">
        <v>18505</v>
      </c>
      <c r="G1566" s="1" t="s">
        <v>25</v>
      </c>
      <c r="H1566" s="1" t="s">
        <v>18502</v>
      </c>
      <c r="I1566" s="1" t="s">
        <v>32</v>
      </c>
      <c r="J1566" s="1" t="s">
        <v>18502</v>
      </c>
      <c r="K1566" s="1" t="s">
        <v>18507</v>
      </c>
      <c r="M1566" s="1" t="s">
        <v>28</v>
      </c>
      <c r="N1566" s="1" t="s">
        <v>19</v>
      </c>
      <c r="O1566" s="1" t="s">
        <v>18505</v>
      </c>
    </row>
    <row r="1567" spans="1:15" x14ac:dyDescent="0.2">
      <c r="A1567" s="1" t="s">
        <v>8629</v>
      </c>
      <c r="B1567" s="1" t="str">
        <f>"SRR3295876"</f>
        <v>SRR3295876</v>
      </c>
      <c r="C1567" t="s">
        <v>6632</v>
      </c>
      <c r="D1567">
        <v>30333126</v>
      </c>
      <c r="E1567" s="1" t="s">
        <v>26</v>
      </c>
      <c r="F1567" s="1" t="s">
        <v>26</v>
      </c>
      <c r="G1567" s="1" t="s">
        <v>25</v>
      </c>
      <c r="H1567" s="1" t="s">
        <v>18506</v>
      </c>
      <c r="I1567" s="1" t="s">
        <v>54</v>
      </c>
      <c r="J1567" s="1" t="s">
        <v>18506</v>
      </c>
      <c r="K1567" s="1" t="s">
        <v>25</v>
      </c>
      <c r="M1567" s="1" t="s">
        <v>18506</v>
      </c>
      <c r="N1567" s="1" t="s">
        <v>21</v>
      </c>
      <c r="O1567" s="1" t="s">
        <v>18507</v>
      </c>
    </row>
    <row r="1568" spans="1:15" x14ac:dyDescent="0.2">
      <c r="A1568" s="1" t="s">
        <v>8630</v>
      </c>
      <c r="B1568" s="1" t="str">
        <f>"SRR3295877"</f>
        <v>SRR3295877</v>
      </c>
      <c r="C1568" t="s">
        <v>6633</v>
      </c>
      <c r="D1568">
        <v>30333126</v>
      </c>
      <c r="E1568" s="1" t="s">
        <v>21</v>
      </c>
      <c r="F1568" s="1" t="s">
        <v>21</v>
      </c>
      <c r="G1568" s="1" t="s">
        <v>18509</v>
      </c>
      <c r="H1568" s="1" t="s">
        <v>18502</v>
      </c>
      <c r="I1568" s="1" t="s">
        <v>54</v>
      </c>
      <c r="J1568" s="1" t="s">
        <v>21</v>
      </c>
      <c r="K1568" s="1" t="s">
        <v>22</v>
      </c>
      <c r="M1568" s="1" t="s">
        <v>28</v>
      </c>
      <c r="N1568" s="1" t="s">
        <v>21</v>
      </c>
      <c r="O1568" s="1" t="s">
        <v>24</v>
      </c>
    </row>
    <row r="1569" spans="1:15" x14ac:dyDescent="0.2">
      <c r="A1569" s="1" t="s">
        <v>8631</v>
      </c>
      <c r="B1569" s="1" t="str">
        <f>"SRR3295878"</f>
        <v>SRR3295878</v>
      </c>
      <c r="C1569" t="s">
        <v>6634</v>
      </c>
      <c r="D1569">
        <v>30333126</v>
      </c>
      <c r="E1569" s="1" t="s">
        <v>26</v>
      </c>
      <c r="F1569" s="1" t="s">
        <v>26</v>
      </c>
      <c r="G1569" s="1" t="s">
        <v>25</v>
      </c>
      <c r="H1569" s="1" t="s">
        <v>18502</v>
      </c>
      <c r="I1569" s="1" t="s">
        <v>18509</v>
      </c>
      <c r="J1569" s="1" t="s">
        <v>18506</v>
      </c>
      <c r="K1569" s="1" t="s">
        <v>25</v>
      </c>
      <c r="M1569" s="1" t="s">
        <v>18510</v>
      </c>
      <c r="N1569" s="1" t="s">
        <v>18509</v>
      </c>
      <c r="O1569" s="1" t="s">
        <v>18507</v>
      </c>
    </row>
    <row r="1570" spans="1:15" x14ac:dyDescent="0.2">
      <c r="A1570" s="1" t="s">
        <v>8632</v>
      </c>
      <c r="B1570" s="1" t="str">
        <f>"SRR3295880"</f>
        <v>SRR3295880</v>
      </c>
      <c r="C1570" t="s">
        <v>6635</v>
      </c>
      <c r="D1570">
        <v>30333126</v>
      </c>
      <c r="E1570" s="1" t="s">
        <v>26</v>
      </c>
      <c r="F1570" s="1" t="s">
        <v>26</v>
      </c>
      <c r="G1570" s="1" t="s">
        <v>25</v>
      </c>
      <c r="H1570" s="1" t="s">
        <v>18502</v>
      </c>
      <c r="I1570" s="1" t="s">
        <v>54</v>
      </c>
      <c r="J1570" s="1" t="s">
        <v>18506</v>
      </c>
      <c r="K1570" s="1" t="s">
        <v>18504</v>
      </c>
      <c r="M1570" s="1" t="s">
        <v>28</v>
      </c>
      <c r="N1570" s="1" t="s">
        <v>21</v>
      </c>
      <c r="O1570" s="1" t="s">
        <v>18507</v>
      </c>
    </row>
    <row r="1571" spans="1:15" x14ac:dyDescent="0.2">
      <c r="A1571" s="1" t="s">
        <v>8633</v>
      </c>
      <c r="B1571" s="1" t="str">
        <f>"SRR3295882"</f>
        <v>SRR3295882</v>
      </c>
      <c r="C1571" t="s">
        <v>6636</v>
      </c>
      <c r="D1571">
        <v>30333126</v>
      </c>
      <c r="E1571" s="1" t="s">
        <v>26</v>
      </c>
      <c r="F1571" s="1" t="s">
        <v>26</v>
      </c>
      <c r="G1571" s="1" t="s">
        <v>25</v>
      </c>
      <c r="H1571" s="1" t="s">
        <v>18502</v>
      </c>
      <c r="I1571" s="1" t="s">
        <v>54</v>
      </c>
      <c r="J1571" s="1" t="s">
        <v>18505</v>
      </c>
      <c r="K1571" s="1" t="s">
        <v>18504</v>
      </c>
      <c r="M1571" s="1" t="s">
        <v>18506</v>
      </c>
      <c r="N1571" s="1" t="s">
        <v>21</v>
      </c>
      <c r="O1571" s="1" t="s">
        <v>18504</v>
      </c>
    </row>
    <row r="1572" spans="1:15" x14ac:dyDescent="0.2">
      <c r="A1572" s="1" t="s">
        <v>8634</v>
      </c>
      <c r="B1572" s="1" t="str">
        <f>"SRR3295885"</f>
        <v>SRR3295885</v>
      </c>
      <c r="C1572" t="s">
        <v>6637</v>
      </c>
      <c r="D1572">
        <v>30333126</v>
      </c>
      <c r="E1572" s="1" t="s">
        <v>21</v>
      </c>
      <c r="F1572" s="1" t="s">
        <v>21</v>
      </c>
      <c r="G1572" s="1" t="s">
        <v>18509</v>
      </c>
      <c r="H1572" s="1" t="s">
        <v>18502</v>
      </c>
      <c r="I1572" s="1" t="s">
        <v>18509</v>
      </c>
      <c r="J1572" s="1" t="s">
        <v>21</v>
      </c>
      <c r="K1572" s="1" t="s">
        <v>18504</v>
      </c>
      <c r="M1572" s="1" t="s">
        <v>18508</v>
      </c>
      <c r="N1572" s="1" t="s">
        <v>19</v>
      </c>
      <c r="O1572" s="1" t="s">
        <v>24</v>
      </c>
    </row>
    <row r="1573" spans="1:15" x14ac:dyDescent="0.2">
      <c r="A1573" s="1" t="s">
        <v>8635</v>
      </c>
      <c r="B1573" s="1" t="str">
        <f>"SRR3295886"</f>
        <v>SRR3295886</v>
      </c>
      <c r="C1573" t="s">
        <v>6638</v>
      </c>
      <c r="D1573">
        <v>30333126</v>
      </c>
      <c r="E1573" s="1" t="s">
        <v>26</v>
      </c>
      <c r="F1573" s="1" t="s">
        <v>26</v>
      </c>
      <c r="G1573" s="1" t="s">
        <v>25</v>
      </c>
      <c r="H1573" s="1" t="s">
        <v>18502</v>
      </c>
      <c r="I1573" s="1" t="s">
        <v>54</v>
      </c>
      <c r="J1573" s="1" t="s">
        <v>18505</v>
      </c>
      <c r="K1573" s="1" t="s">
        <v>25</v>
      </c>
      <c r="M1573" s="1" t="s">
        <v>18506</v>
      </c>
      <c r="N1573" s="1" t="s">
        <v>21</v>
      </c>
      <c r="O1573" s="1" t="s">
        <v>18504</v>
      </c>
    </row>
    <row r="1574" spans="1:15" x14ac:dyDescent="0.2">
      <c r="A1574" s="1" t="s">
        <v>8636</v>
      </c>
      <c r="B1574" s="1" t="str">
        <f>"SRR3295888"</f>
        <v>SRR3295888</v>
      </c>
      <c r="C1574" t="s">
        <v>6639</v>
      </c>
      <c r="D1574">
        <v>30333126</v>
      </c>
      <c r="E1574" s="1" t="s">
        <v>21</v>
      </c>
      <c r="F1574" s="1" t="s">
        <v>21</v>
      </c>
      <c r="G1574" s="1" t="s">
        <v>18508</v>
      </c>
      <c r="H1574" s="1" t="s">
        <v>18502</v>
      </c>
      <c r="I1574" s="1" t="s">
        <v>54</v>
      </c>
      <c r="J1574" s="1" t="s">
        <v>18509</v>
      </c>
      <c r="K1574" s="1" t="s">
        <v>18510</v>
      </c>
      <c r="M1574" s="1" t="s">
        <v>28</v>
      </c>
      <c r="N1574" s="1" t="s">
        <v>19</v>
      </c>
      <c r="O1574" s="1" t="s">
        <v>24</v>
      </c>
    </row>
    <row r="1575" spans="1:15" x14ac:dyDescent="0.2">
      <c r="A1575" s="1" t="s">
        <v>8637</v>
      </c>
      <c r="B1575" s="1" t="str">
        <f>"SRR3295889"</f>
        <v>SRR3295889</v>
      </c>
      <c r="C1575" t="s">
        <v>6640</v>
      </c>
      <c r="D1575">
        <v>30333126</v>
      </c>
      <c r="E1575" s="1" t="s">
        <v>18505</v>
      </c>
      <c r="F1575" s="1" t="s">
        <v>18505</v>
      </c>
      <c r="G1575" s="1" t="s">
        <v>25</v>
      </c>
      <c r="H1575" s="1" t="s">
        <v>21</v>
      </c>
      <c r="I1575" s="1" t="s">
        <v>54</v>
      </c>
      <c r="J1575" s="1" t="s">
        <v>18506</v>
      </c>
      <c r="K1575" s="1" t="s">
        <v>22</v>
      </c>
      <c r="M1575" s="1" t="s">
        <v>28</v>
      </c>
      <c r="N1575" s="1" t="s">
        <v>21</v>
      </c>
      <c r="O1575" s="1" t="s">
        <v>18504</v>
      </c>
    </row>
    <row r="1576" spans="1:15" x14ac:dyDescent="0.2">
      <c r="A1576" s="1" t="s">
        <v>8638</v>
      </c>
      <c r="B1576" s="1" t="str">
        <f>"SRR3295890"</f>
        <v>SRR3295890</v>
      </c>
      <c r="C1576" t="s">
        <v>6641</v>
      </c>
      <c r="D1576">
        <v>30333126</v>
      </c>
      <c r="E1576" s="1" t="s">
        <v>26</v>
      </c>
      <c r="F1576" s="1" t="s">
        <v>26</v>
      </c>
      <c r="G1576" s="1" t="s">
        <v>25</v>
      </c>
      <c r="H1576" s="1" t="s">
        <v>18502</v>
      </c>
      <c r="I1576" s="1" t="s">
        <v>54</v>
      </c>
      <c r="J1576" s="1" t="s">
        <v>18506</v>
      </c>
      <c r="K1576" s="1" t="s">
        <v>18504</v>
      </c>
      <c r="M1576" s="1" t="s">
        <v>28</v>
      </c>
      <c r="N1576" s="1" t="s">
        <v>21</v>
      </c>
      <c r="O1576" s="1" t="s">
        <v>18507</v>
      </c>
    </row>
    <row r="1577" spans="1:15" x14ac:dyDescent="0.2">
      <c r="A1577" s="1" t="s">
        <v>8639</v>
      </c>
      <c r="B1577" s="1" t="str">
        <f>"SRR3295893"</f>
        <v>SRR3295893</v>
      </c>
      <c r="C1577" t="s">
        <v>6642</v>
      </c>
      <c r="D1577">
        <v>30333126</v>
      </c>
      <c r="E1577" s="1" t="s">
        <v>18505</v>
      </c>
      <c r="F1577" s="1" t="s">
        <v>26</v>
      </c>
      <c r="G1577" s="1" t="s">
        <v>25</v>
      </c>
      <c r="H1577" s="1" t="s">
        <v>18502</v>
      </c>
      <c r="I1577" s="1" t="s">
        <v>54</v>
      </c>
      <c r="J1577" s="1" t="s">
        <v>18505</v>
      </c>
      <c r="K1577" s="1" t="s">
        <v>18507</v>
      </c>
      <c r="M1577" s="1" t="s">
        <v>18502</v>
      </c>
      <c r="N1577" s="1" t="s">
        <v>21</v>
      </c>
      <c r="O1577" s="1" t="s">
        <v>18507</v>
      </c>
    </row>
    <row r="1578" spans="1:15" x14ac:dyDescent="0.2">
      <c r="A1578" s="1" t="s">
        <v>18492</v>
      </c>
      <c r="B1578" s="1" t="s">
        <v>18493</v>
      </c>
      <c r="E1578" s="1" t="s">
        <v>26</v>
      </c>
      <c r="F1578" s="1" t="s">
        <v>26</v>
      </c>
      <c r="G1578" s="1" t="s">
        <v>25</v>
      </c>
      <c r="H1578" s="1" t="s">
        <v>18502</v>
      </c>
      <c r="I1578" s="1" t="s">
        <v>54</v>
      </c>
      <c r="J1578" s="1" t="s">
        <v>18506</v>
      </c>
      <c r="K1578" s="1" t="s">
        <v>18504</v>
      </c>
      <c r="M1578" s="1" t="s">
        <v>28</v>
      </c>
      <c r="N1578" s="1" t="s">
        <v>19</v>
      </c>
      <c r="O1578" s="1" t="s">
        <v>18507</v>
      </c>
    </row>
    <row r="1579" spans="1:15" x14ac:dyDescent="0.2">
      <c r="A1579" s="1" t="s">
        <v>8640</v>
      </c>
      <c r="B1579" s="1" t="str">
        <f>"SRR3295896"</f>
        <v>SRR3295896</v>
      </c>
      <c r="C1579" t="s">
        <v>6643</v>
      </c>
      <c r="D1579">
        <v>30333126</v>
      </c>
      <c r="E1579" s="1" t="s">
        <v>26</v>
      </c>
      <c r="F1579" s="1" t="s">
        <v>26</v>
      </c>
      <c r="G1579" s="1" t="s">
        <v>25</v>
      </c>
      <c r="H1579" s="1" t="s">
        <v>18502</v>
      </c>
      <c r="I1579" s="1" t="s">
        <v>54</v>
      </c>
      <c r="J1579" s="1" t="s">
        <v>18505</v>
      </c>
      <c r="K1579" s="1" t="s">
        <v>18504</v>
      </c>
      <c r="M1579" s="1" t="s">
        <v>18509</v>
      </c>
      <c r="N1579" s="1" t="s">
        <v>21</v>
      </c>
      <c r="O1579" s="1" t="s">
        <v>18504</v>
      </c>
    </row>
    <row r="1580" spans="1:15" x14ac:dyDescent="0.2">
      <c r="A1580" s="1" t="s">
        <v>8641</v>
      </c>
      <c r="B1580" s="1" t="str">
        <f>"SRR3295898"</f>
        <v>SRR3295898</v>
      </c>
      <c r="C1580" t="s">
        <v>6644</v>
      </c>
      <c r="D1580">
        <v>30333126</v>
      </c>
      <c r="E1580" s="1" t="s">
        <v>26</v>
      </c>
      <c r="F1580" s="1" t="s">
        <v>26</v>
      </c>
      <c r="G1580" s="1" t="s">
        <v>25</v>
      </c>
      <c r="H1580" s="1" t="s">
        <v>18502</v>
      </c>
      <c r="I1580" s="1" t="s">
        <v>54</v>
      </c>
      <c r="J1580" s="1" t="s">
        <v>18502</v>
      </c>
      <c r="K1580" s="1" t="s">
        <v>18504</v>
      </c>
      <c r="M1580" s="1" t="s">
        <v>18510</v>
      </c>
      <c r="N1580" s="1" t="s">
        <v>21</v>
      </c>
      <c r="O1580" s="1" t="s">
        <v>18507</v>
      </c>
    </row>
    <row r="1581" spans="1:15" x14ac:dyDescent="0.2">
      <c r="A1581" s="1" t="s">
        <v>8642</v>
      </c>
      <c r="B1581" s="1" t="str">
        <f>"SRR3295899"</f>
        <v>SRR3295899</v>
      </c>
      <c r="C1581" t="s">
        <v>6645</v>
      </c>
      <c r="D1581">
        <v>30333126</v>
      </c>
      <c r="E1581" s="1" t="s">
        <v>21</v>
      </c>
      <c r="F1581" s="1" t="s">
        <v>21</v>
      </c>
      <c r="G1581" s="1" t="s">
        <v>18506</v>
      </c>
      <c r="H1581" s="1" t="s">
        <v>18502</v>
      </c>
      <c r="I1581" s="1" t="s">
        <v>54</v>
      </c>
      <c r="J1581" s="1" t="s">
        <v>18510</v>
      </c>
      <c r="K1581" s="1" t="s">
        <v>18502</v>
      </c>
      <c r="M1581" s="1" t="s">
        <v>18508</v>
      </c>
      <c r="N1581" s="1" t="s">
        <v>21</v>
      </c>
      <c r="O1581" s="1" t="s">
        <v>18502</v>
      </c>
    </row>
    <row r="1582" spans="1:15" x14ac:dyDescent="0.2">
      <c r="A1582" s="1" t="s">
        <v>8643</v>
      </c>
      <c r="B1582" s="1" t="str">
        <f>"SRR3295900"</f>
        <v>SRR3295900</v>
      </c>
      <c r="C1582" t="s">
        <v>6646</v>
      </c>
      <c r="D1582">
        <v>30333126</v>
      </c>
      <c r="E1582" s="1" t="s">
        <v>26</v>
      </c>
      <c r="F1582" s="1" t="s">
        <v>26</v>
      </c>
      <c r="G1582" s="1" t="s">
        <v>25</v>
      </c>
      <c r="H1582" s="1" t="s">
        <v>18506</v>
      </c>
      <c r="I1582" s="1" t="s">
        <v>18508</v>
      </c>
      <c r="J1582" s="1" t="s">
        <v>18505</v>
      </c>
      <c r="K1582" s="1" t="s">
        <v>18504</v>
      </c>
      <c r="M1582" s="1" t="s">
        <v>18502</v>
      </c>
      <c r="N1582" s="1" t="s">
        <v>18509</v>
      </c>
      <c r="O1582" s="1" t="s">
        <v>18504</v>
      </c>
    </row>
    <row r="1583" spans="1:15" x14ac:dyDescent="0.2">
      <c r="A1583" s="1" t="s">
        <v>8644</v>
      </c>
      <c r="B1583" s="1" t="str">
        <f>"SRR3295901"</f>
        <v>SRR3295901</v>
      </c>
      <c r="C1583" t="s">
        <v>6647</v>
      </c>
      <c r="D1583">
        <v>30333126</v>
      </c>
      <c r="E1583" s="1" t="s">
        <v>18510</v>
      </c>
      <c r="F1583" s="1" t="s">
        <v>18505</v>
      </c>
      <c r="G1583" s="1" t="s">
        <v>25</v>
      </c>
      <c r="H1583" s="1" t="s">
        <v>21</v>
      </c>
      <c r="I1583" s="1" t="s">
        <v>54</v>
      </c>
      <c r="J1583" s="1" t="s">
        <v>18506</v>
      </c>
      <c r="K1583" s="1" t="s">
        <v>18504</v>
      </c>
      <c r="M1583" s="1" t="s">
        <v>28</v>
      </c>
      <c r="N1583" s="1" t="s">
        <v>21</v>
      </c>
      <c r="O1583" s="1" t="s">
        <v>18504</v>
      </c>
    </row>
    <row r="1584" spans="1:15" x14ac:dyDescent="0.2">
      <c r="A1584" s="1" t="s">
        <v>8645</v>
      </c>
      <c r="B1584" s="1" t="str">
        <f>"SRR3295903"</f>
        <v>SRR3295903</v>
      </c>
      <c r="C1584" t="s">
        <v>6648</v>
      </c>
      <c r="D1584">
        <v>30333126</v>
      </c>
      <c r="E1584" s="1" t="s">
        <v>26</v>
      </c>
      <c r="F1584" s="1" t="s">
        <v>26</v>
      </c>
      <c r="G1584" s="1" t="s">
        <v>25</v>
      </c>
      <c r="H1584" s="1" t="s">
        <v>18502</v>
      </c>
      <c r="I1584" s="1" t="s">
        <v>54</v>
      </c>
      <c r="J1584" s="1" t="s">
        <v>18506</v>
      </c>
      <c r="K1584" s="1" t="s">
        <v>22</v>
      </c>
      <c r="M1584" s="1" t="s">
        <v>28</v>
      </c>
      <c r="N1584" s="1" t="s">
        <v>19</v>
      </c>
      <c r="O1584" s="1" t="s">
        <v>18504</v>
      </c>
    </row>
    <row r="1585" spans="1:15" x14ac:dyDescent="0.2">
      <c r="A1585" s="1" t="s">
        <v>8646</v>
      </c>
      <c r="B1585" s="1" t="str">
        <f>"SRR3295904"</f>
        <v>SRR3295904</v>
      </c>
      <c r="C1585" t="s">
        <v>6649</v>
      </c>
      <c r="D1585">
        <v>30333126</v>
      </c>
      <c r="E1585" s="1" t="s">
        <v>21</v>
      </c>
      <c r="F1585" s="1" t="s">
        <v>21</v>
      </c>
      <c r="G1585" s="1" t="s">
        <v>18508</v>
      </c>
      <c r="H1585" s="1" t="s">
        <v>21</v>
      </c>
      <c r="I1585" s="1" t="s">
        <v>54</v>
      </c>
      <c r="J1585" s="1" t="s">
        <v>21</v>
      </c>
      <c r="K1585" s="1" t="s">
        <v>22</v>
      </c>
      <c r="M1585" s="1" t="s">
        <v>28</v>
      </c>
      <c r="N1585" s="1" t="s">
        <v>21</v>
      </c>
      <c r="O1585" s="1" t="s">
        <v>24</v>
      </c>
    </row>
    <row r="1586" spans="1:15" x14ac:dyDescent="0.2">
      <c r="A1586" s="1" t="s">
        <v>8647</v>
      </c>
      <c r="B1586" s="1" t="str">
        <f>"SRR3295905"</f>
        <v>SRR3295905</v>
      </c>
      <c r="C1586" t="s">
        <v>6650</v>
      </c>
      <c r="D1586">
        <v>30333126</v>
      </c>
      <c r="E1586" s="1" t="s">
        <v>26</v>
      </c>
      <c r="F1586" s="1" t="s">
        <v>26</v>
      </c>
      <c r="G1586" s="1" t="s">
        <v>25</v>
      </c>
      <c r="H1586" s="1" t="s">
        <v>18502</v>
      </c>
      <c r="I1586" s="1" t="s">
        <v>18508</v>
      </c>
      <c r="J1586" s="1" t="s">
        <v>18506</v>
      </c>
      <c r="K1586" s="1" t="s">
        <v>18510</v>
      </c>
      <c r="M1586" s="1" t="s">
        <v>28</v>
      </c>
      <c r="N1586" s="1" t="s">
        <v>21</v>
      </c>
      <c r="O1586" s="1" t="s">
        <v>18507</v>
      </c>
    </row>
    <row r="1587" spans="1:15" x14ac:dyDescent="0.2">
      <c r="A1587" s="1" t="s">
        <v>8648</v>
      </c>
      <c r="B1587" s="1" t="str">
        <f>"SRR3295906"</f>
        <v>SRR3295906</v>
      </c>
      <c r="C1587" t="s">
        <v>6651</v>
      </c>
      <c r="D1587">
        <v>30333126</v>
      </c>
      <c r="E1587" s="1" t="s">
        <v>26</v>
      </c>
      <c r="F1587" s="1" t="s">
        <v>26</v>
      </c>
      <c r="G1587" s="1" t="s">
        <v>25</v>
      </c>
      <c r="H1587" s="1" t="s">
        <v>18502</v>
      </c>
      <c r="I1587" s="1" t="s">
        <v>18508</v>
      </c>
      <c r="J1587" s="1" t="s">
        <v>18506</v>
      </c>
      <c r="K1587" s="1" t="s">
        <v>18507</v>
      </c>
      <c r="M1587" s="1" t="s">
        <v>28</v>
      </c>
      <c r="N1587" s="1" t="s">
        <v>21</v>
      </c>
      <c r="O1587" s="1" t="s">
        <v>18507</v>
      </c>
    </row>
    <row r="1588" spans="1:15" x14ac:dyDescent="0.2">
      <c r="A1588" s="1" t="s">
        <v>8649</v>
      </c>
      <c r="B1588" s="1" t="str">
        <f>"SRR3295909"</f>
        <v>SRR3295909</v>
      </c>
      <c r="C1588" t="s">
        <v>6652</v>
      </c>
      <c r="D1588">
        <v>30333126</v>
      </c>
      <c r="E1588" s="1" t="s">
        <v>18505</v>
      </c>
      <c r="F1588" s="1" t="s">
        <v>26</v>
      </c>
      <c r="G1588" s="1" t="s">
        <v>25</v>
      </c>
      <c r="H1588" s="1" t="s">
        <v>18502</v>
      </c>
      <c r="I1588" s="1" t="s">
        <v>32</v>
      </c>
      <c r="J1588" s="1" t="s">
        <v>18506</v>
      </c>
      <c r="K1588" s="1" t="s">
        <v>18504</v>
      </c>
      <c r="M1588" s="1" t="s">
        <v>18502</v>
      </c>
      <c r="N1588" s="1" t="s">
        <v>21</v>
      </c>
      <c r="O1588" s="1" t="s">
        <v>18507</v>
      </c>
    </row>
    <row r="1589" spans="1:15" x14ac:dyDescent="0.2">
      <c r="A1589" s="1" t="s">
        <v>8650</v>
      </c>
      <c r="B1589" s="1" t="str">
        <f>"SRR3295917"</f>
        <v>SRR3295917</v>
      </c>
      <c r="C1589" t="s">
        <v>6653</v>
      </c>
      <c r="D1589">
        <v>30333126</v>
      </c>
      <c r="E1589" s="1" t="s">
        <v>26</v>
      </c>
      <c r="F1589" s="1" t="s">
        <v>26</v>
      </c>
      <c r="G1589" s="1" t="s">
        <v>25</v>
      </c>
      <c r="H1589" s="1" t="s">
        <v>18502</v>
      </c>
      <c r="I1589" s="1" t="s">
        <v>54</v>
      </c>
      <c r="J1589" s="1" t="s">
        <v>18506</v>
      </c>
      <c r="K1589" s="1" t="s">
        <v>18510</v>
      </c>
      <c r="M1589" s="1" t="s">
        <v>18509</v>
      </c>
      <c r="N1589" s="1" t="s">
        <v>21</v>
      </c>
      <c r="O1589" s="1" t="s">
        <v>18507</v>
      </c>
    </row>
    <row r="1590" spans="1:15" x14ac:dyDescent="0.2">
      <c r="A1590" s="1" t="s">
        <v>8651</v>
      </c>
      <c r="B1590" s="1" t="str">
        <f>"SRR3295921"</f>
        <v>SRR3295921</v>
      </c>
      <c r="C1590" t="s">
        <v>6654</v>
      </c>
      <c r="D1590">
        <v>30333126</v>
      </c>
      <c r="E1590" s="1" t="s">
        <v>26</v>
      </c>
      <c r="F1590" s="1" t="s">
        <v>26</v>
      </c>
      <c r="G1590" s="1" t="s">
        <v>25</v>
      </c>
      <c r="H1590" s="1" t="s">
        <v>18506</v>
      </c>
      <c r="I1590" s="1" t="s">
        <v>54</v>
      </c>
      <c r="J1590" s="1" t="s">
        <v>18505</v>
      </c>
      <c r="K1590" s="1" t="s">
        <v>25</v>
      </c>
      <c r="M1590" s="1" t="s">
        <v>18506</v>
      </c>
      <c r="N1590" s="1" t="s">
        <v>21</v>
      </c>
      <c r="O1590" s="1" t="s">
        <v>18507</v>
      </c>
    </row>
    <row r="1591" spans="1:15" x14ac:dyDescent="0.2">
      <c r="A1591" s="1" t="s">
        <v>8652</v>
      </c>
      <c r="B1591" s="1" t="str">
        <f>"SRR3295922"</f>
        <v>SRR3295922</v>
      </c>
      <c r="C1591" t="s">
        <v>6655</v>
      </c>
      <c r="D1591">
        <v>30333126</v>
      </c>
      <c r="E1591" s="1" t="s">
        <v>26</v>
      </c>
      <c r="F1591" s="1" t="s">
        <v>26</v>
      </c>
      <c r="G1591" s="1" t="s">
        <v>25</v>
      </c>
      <c r="H1591" s="1" t="s">
        <v>18502</v>
      </c>
      <c r="I1591" s="1" t="s">
        <v>54</v>
      </c>
      <c r="J1591" s="1" t="s">
        <v>18506</v>
      </c>
      <c r="K1591" s="1" t="s">
        <v>18504</v>
      </c>
      <c r="M1591" s="1" t="s">
        <v>18502</v>
      </c>
      <c r="N1591" s="1" t="s">
        <v>21</v>
      </c>
      <c r="O1591" s="1" t="s">
        <v>18507</v>
      </c>
    </row>
    <row r="1592" spans="1:15" x14ac:dyDescent="0.2">
      <c r="A1592" s="1" t="s">
        <v>8653</v>
      </c>
      <c r="B1592" s="1" t="str">
        <f>"SRR3295924"</f>
        <v>SRR3295924</v>
      </c>
      <c r="C1592" t="s">
        <v>6656</v>
      </c>
      <c r="D1592">
        <v>30333126</v>
      </c>
      <c r="E1592" s="1" t="s">
        <v>26</v>
      </c>
      <c r="F1592" s="1" t="s">
        <v>26</v>
      </c>
      <c r="G1592" s="1" t="s">
        <v>25</v>
      </c>
      <c r="H1592" s="1" t="s">
        <v>18502</v>
      </c>
      <c r="I1592" s="1" t="s">
        <v>54</v>
      </c>
      <c r="J1592" s="1" t="s">
        <v>18505</v>
      </c>
      <c r="K1592" s="1" t="s">
        <v>18504</v>
      </c>
      <c r="M1592" s="1" t="s">
        <v>28</v>
      </c>
      <c r="N1592" s="1" t="s">
        <v>21</v>
      </c>
      <c r="O1592" s="1" t="s">
        <v>18507</v>
      </c>
    </row>
    <row r="1593" spans="1:15" x14ac:dyDescent="0.2">
      <c r="A1593" s="1" t="s">
        <v>8654</v>
      </c>
      <c r="B1593" s="1" t="str">
        <f>"SRR3295926"</f>
        <v>SRR3295926</v>
      </c>
      <c r="C1593" t="s">
        <v>6657</v>
      </c>
      <c r="D1593">
        <v>30333126</v>
      </c>
      <c r="E1593" s="1" t="s">
        <v>21</v>
      </c>
      <c r="F1593" s="1" t="s">
        <v>18510</v>
      </c>
      <c r="G1593" s="1" t="s">
        <v>25</v>
      </c>
      <c r="H1593" s="1" t="s">
        <v>21</v>
      </c>
      <c r="I1593" s="1" t="s">
        <v>54</v>
      </c>
      <c r="J1593" s="1" t="s">
        <v>18506</v>
      </c>
      <c r="K1593" s="1" t="s">
        <v>18510</v>
      </c>
      <c r="M1593" s="1" t="s">
        <v>28</v>
      </c>
      <c r="N1593" s="1" t="s">
        <v>21</v>
      </c>
      <c r="O1593" s="1" t="s">
        <v>18505</v>
      </c>
    </row>
    <row r="1594" spans="1:15" x14ac:dyDescent="0.2">
      <c r="A1594" s="1" t="s">
        <v>8655</v>
      </c>
      <c r="B1594" s="1" t="str">
        <f>"SRR3295928"</f>
        <v>SRR3295928</v>
      </c>
      <c r="C1594" t="s">
        <v>6658</v>
      </c>
      <c r="D1594">
        <v>30333126</v>
      </c>
      <c r="E1594" s="1" t="s">
        <v>18505</v>
      </c>
      <c r="F1594" s="1" t="s">
        <v>18505</v>
      </c>
      <c r="G1594" s="1" t="s">
        <v>25</v>
      </c>
      <c r="H1594" s="1" t="s">
        <v>18506</v>
      </c>
      <c r="I1594" s="1" t="s">
        <v>18509</v>
      </c>
      <c r="J1594" s="1" t="s">
        <v>18502</v>
      </c>
      <c r="K1594" s="1" t="s">
        <v>18504</v>
      </c>
      <c r="M1594" s="1" t="s">
        <v>28</v>
      </c>
      <c r="N1594" s="1" t="s">
        <v>21</v>
      </c>
      <c r="O1594" s="1" t="s">
        <v>18507</v>
      </c>
    </row>
    <row r="1595" spans="1:15" x14ac:dyDescent="0.2">
      <c r="A1595" s="1" t="s">
        <v>8656</v>
      </c>
      <c r="B1595" s="1" t="str">
        <f>"SRR3295929"</f>
        <v>SRR3295929</v>
      </c>
      <c r="C1595" t="s">
        <v>6659</v>
      </c>
      <c r="D1595">
        <v>30333126</v>
      </c>
      <c r="E1595" s="1" t="s">
        <v>26</v>
      </c>
      <c r="F1595" s="1" t="s">
        <v>26</v>
      </c>
      <c r="G1595" s="1" t="s">
        <v>25</v>
      </c>
      <c r="H1595" s="1" t="s">
        <v>18502</v>
      </c>
      <c r="I1595" s="1" t="s">
        <v>54</v>
      </c>
      <c r="J1595" s="1" t="s">
        <v>18506</v>
      </c>
      <c r="K1595" s="1" t="s">
        <v>18504</v>
      </c>
      <c r="M1595" s="1" t="s">
        <v>18509</v>
      </c>
      <c r="N1595" s="1" t="s">
        <v>21</v>
      </c>
      <c r="O1595" s="1" t="s">
        <v>18507</v>
      </c>
    </row>
    <row r="1596" spans="1:15" x14ac:dyDescent="0.2">
      <c r="A1596" s="1" t="s">
        <v>8657</v>
      </c>
      <c r="B1596" s="1" t="str">
        <f>"SRR3295933"</f>
        <v>SRR3295933</v>
      </c>
      <c r="C1596" t="s">
        <v>6660</v>
      </c>
      <c r="D1596">
        <v>30333126</v>
      </c>
      <c r="E1596" s="1" t="s">
        <v>21</v>
      </c>
      <c r="F1596" s="1" t="s">
        <v>18502</v>
      </c>
      <c r="G1596" s="1" t="s">
        <v>25</v>
      </c>
      <c r="H1596" s="1" t="s">
        <v>18502</v>
      </c>
      <c r="I1596" s="1" t="s">
        <v>18509</v>
      </c>
      <c r="J1596" s="1" t="s">
        <v>18506</v>
      </c>
      <c r="K1596" s="1" t="s">
        <v>22</v>
      </c>
      <c r="M1596" s="1" t="s">
        <v>18509</v>
      </c>
      <c r="N1596" s="1" t="s">
        <v>19</v>
      </c>
      <c r="O1596" s="1" t="s">
        <v>18507</v>
      </c>
    </row>
    <row r="1597" spans="1:15" x14ac:dyDescent="0.2">
      <c r="A1597" s="1" t="s">
        <v>8658</v>
      </c>
      <c r="B1597" s="1" t="str">
        <f>"SRR3295937"</f>
        <v>SRR3295937</v>
      </c>
      <c r="C1597" t="s">
        <v>6661</v>
      </c>
      <c r="D1597">
        <v>30333126</v>
      </c>
      <c r="E1597" s="1" t="s">
        <v>21</v>
      </c>
      <c r="F1597" s="1" t="s">
        <v>21</v>
      </c>
      <c r="G1597" s="1" t="s">
        <v>18510</v>
      </c>
      <c r="H1597" s="1" t="s">
        <v>21</v>
      </c>
      <c r="I1597" s="1" t="s">
        <v>54</v>
      </c>
      <c r="J1597" s="1" t="s">
        <v>18509</v>
      </c>
      <c r="K1597" s="1" t="s">
        <v>18504</v>
      </c>
      <c r="M1597" s="1" t="s">
        <v>28</v>
      </c>
      <c r="N1597" s="1" t="s">
        <v>21</v>
      </c>
      <c r="O1597" s="1" t="s">
        <v>24</v>
      </c>
    </row>
    <row r="1598" spans="1:15" x14ac:dyDescent="0.2">
      <c r="A1598" s="1" t="s">
        <v>8659</v>
      </c>
      <c r="B1598" s="1" t="str">
        <f>"SRR3295938"</f>
        <v>SRR3295938</v>
      </c>
      <c r="C1598" t="s">
        <v>6662</v>
      </c>
      <c r="D1598">
        <v>30333126</v>
      </c>
      <c r="E1598" s="1" t="s">
        <v>21</v>
      </c>
      <c r="F1598" s="1" t="s">
        <v>18502</v>
      </c>
      <c r="G1598" s="1" t="s">
        <v>25</v>
      </c>
      <c r="H1598" s="1" t="s">
        <v>18502</v>
      </c>
      <c r="I1598" s="1" t="s">
        <v>54</v>
      </c>
      <c r="J1598" s="1" t="s">
        <v>18505</v>
      </c>
      <c r="K1598" s="1" t="s">
        <v>18504</v>
      </c>
      <c r="M1598" s="1" t="s">
        <v>28</v>
      </c>
      <c r="N1598" s="1" t="s">
        <v>21</v>
      </c>
      <c r="O1598" s="1" t="s">
        <v>18507</v>
      </c>
    </row>
    <row r="1599" spans="1:15" x14ac:dyDescent="0.2">
      <c r="A1599" s="1" t="s">
        <v>8660</v>
      </c>
      <c r="B1599" s="1" t="str">
        <f>"SRR3295939"</f>
        <v>SRR3295939</v>
      </c>
      <c r="C1599" t="s">
        <v>6663</v>
      </c>
      <c r="D1599">
        <v>30333126</v>
      </c>
      <c r="E1599" s="1" t="s">
        <v>26</v>
      </c>
      <c r="F1599" s="1" t="s">
        <v>26</v>
      </c>
      <c r="G1599" s="1" t="s">
        <v>25</v>
      </c>
      <c r="H1599" s="1" t="s">
        <v>18506</v>
      </c>
      <c r="I1599" s="1" t="s">
        <v>18509</v>
      </c>
      <c r="J1599" s="1" t="s">
        <v>18505</v>
      </c>
      <c r="K1599" s="1" t="s">
        <v>25</v>
      </c>
      <c r="M1599" s="1" t="s">
        <v>28</v>
      </c>
      <c r="N1599" s="1" t="s">
        <v>19</v>
      </c>
      <c r="O1599" s="1" t="s">
        <v>18504</v>
      </c>
    </row>
    <row r="1600" spans="1:15" x14ac:dyDescent="0.2">
      <c r="A1600" s="1" t="s">
        <v>8661</v>
      </c>
      <c r="B1600" s="1" t="str">
        <f>"SRR3295940"</f>
        <v>SRR3295940</v>
      </c>
      <c r="C1600" t="s">
        <v>6664</v>
      </c>
      <c r="D1600">
        <v>30333126</v>
      </c>
      <c r="E1600" s="1" t="s">
        <v>26</v>
      </c>
      <c r="F1600" s="1" t="s">
        <v>26</v>
      </c>
      <c r="G1600" s="1" t="s">
        <v>25</v>
      </c>
      <c r="H1600" s="1" t="s">
        <v>18502</v>
      </c>
      <c r="I1600" s="1" t="s">
        <v>18509</v>
      </c>
      <c r="J1600" s="1" t="s">
        <v>18505</v>
      </c>
      <c r="K1600" s="1" t="s">
        <v>18504</v>
      </c>
      <c r="M1600" s="1" t="s">
        <v>28</v>
      </c>
      <c r="N1600" s="1" t="s">
        <v>19</v>
      </c>
      <c r="O1600" s="1" t="s">
        <v>18507</v>
      </c>
    </row>
    <row r="1601" spans="1:15" x14ac:dyDescent="0.2">
      <c r="A1601" s="1" t="s">
        <v>8662</v>
      </c>
      <c r="B1601" s="1" t="str">
        <f>"SRR3295941"</f>
        <v>SRR3295941</v>
      </c>
      <c r="C1601" t="s">
        <v>6665</v>
      </c>
      <c r="D1601">
        <v>30333126</v>
      </c>
      <c r="E1601" s="1" t="s">
        <v>21</v>
      </c>
      <c r="F1601" s="1" t="s">
        <v>18502</v>
      </c>
      <c r="G1601" s="1" t="s">
        <v>25</v>
      </c>
      <c r="H1601" s="1" t="s">
        <v>21</v>
      </c>
      <c r="I1601" s="1" t="s">
        <v>54</v>
      </c>
      <c r="J1601" s="1" t="s">
        <v>18502</v>
      </c>
      <c r="K1601" s="1" t="s">
        <v>18504</v>
      </c>
      <c r="M1601" s="1" t="s">
        <v>28</v>
      </c>
      <c r="N1601" s="1" t="s">
        <v>21</v>
      </c>
      <c r="O1601" s="1" t="s">
        <v>18507</v>
      </c>
    </row>
    <row r="1602" spans="1:15" x14ac:dyDescent="0.2">
      <c r="A1602" s="1" t="s">
        <v>8663</v>
      </c>
      <c r="B1602" s="1" t="str">
        <f>"SRR3295942"</f>
        <v>SRR3295942</v>
      </c>
      <c r="C1602" t="s">
        <v>6666</v>
      </c>
      <c r="D1602">
        <v>30333126</v>
      </c>
      <c r="E1602" s="1" t="s">
        <v>26</v>
      </c>
      <c r="F1602" s="1" t="s">
        <v>26</v>
      </c>
      <c r="G1602" s="1" t="s">
        <v>25</v>
      </c>
      <c r="H1602" s="1" t="s">
        <v>18502</v>
      </c>
      <c r="I1602" s="1" t="s">
        <v>54</v>
      </c>
      <c r="J1602" s="1" t="s">
        <v>18506</v>
      </c>
      <c r="K1602" s="1" t="s">
        <v>25</v>
      </c>
      <c r="M1602" s="1" t="s">
        <v>18502</v>
      </c>
      <c r="N1602" s="1" t="s">
        <v>21</v>
      </c>
      <c r="O1602" s="1" t="s">
        <v>18507</v>
      </c>
    </row>
    <row r="1603" spans="1:15" x14ac:dyDescent="0.2">
      <c r="A1603" s="1" t="s">
        <v>8664</v>
      </c>
      <c r="B1603" s="1" t="str">
        <f>"SRR3295943"</f>
        <v>SRR3295943</v>
      </c>
      <c r="C1603" t="s">
        <v>6667</v>
      </c>
      <c r="D1603">
        <v>30333126</v>
      </c>
      <c r="E1603" s="1" t="s">
        <v>26</v>
      </c>
      <c r="F1603" s="1" t="s">
        <v>26</v>
      </c>
      <c r="G1603" s="1" t="s">
        <v>25</v>
      </c>
      <c r="H1603" s="1" t="s">
        <v>18510</v>
      </c>
      <c r="I1603" s="1" t="s">
        <v>54</v>
      </c>
      <c r="J1603" s="1" t="s">
        <v>18506</v>
      </c>
      <c r="K1603" s="1" t="s">
        <v>18504</v>
      </c>
      <c r="M1603" s="1" t="s">
        <v>28</v>
      </c>
      <c r="N1603" s="1" t="s">
        <v>21</v>
      </c>
      <c r="O1603" s="1" t="s">
        <v>18507</v>
      </c>
    </row>
    <row r="1604" spans="1:15" x14ac:dyDescent="0.2">
      <c r="A1604" s="1" t="s">
        <v>8665</v>
      </c>
      <c r="B1604" s="1" t="str">
        <f>"SRR3295948"</f>
        <v>SRR3295948</v>
      </c>
      <c r="C1604" t="s">
        <v>6668</v>
      </c>
      <c r="D1604">
        <v>30333126</v>
      </c>
      <c r="E1604" s="1" t="s">
        <v>21</v>
      </c>
      <c r="F1604" s="1" t="s">
        <v>18502</v>
      </c>
      <c r="G1604" s="1" t="s">
        <v>25</v>
      </c>
      <c r="H1604" s="1" t="s">
        <v>18502</v>
      </c>
      <c r="I1604" s="1" t="s">
        <v>54</v>
      </c>
      <c r="J1604" s="1" t="s">
        <v>18506</v>
      </c>
      <c r="K1604" s="1" t="s">
        <v>18504</v>
      </c>
      <c r="M1604" s="1" t="s">
        <v>18508</v>
      </c>
      <c r="N1604" s="1" t="s">
        <v>21</v>
      </c>
      <c r="O1604" s="1" t="s">
        <v>18507</v>
      </c>
    </row>
    <row r="1605" spans="1:15" x14ac:dyDescent="0.2">
      <c r="A1605" s="1" t="s">
        <v>8666</v>
      </c>
      <c r="B1605" s="1" t="str">
        <f>"SRR3295951"</f>
        <v>SRR3295951</v>
      </c>
      <c r="C1605" t="s">
        <v>6669</v>
      </c>
      <c r="D1605">
        <v>30333126</v>
      </c>
      <c r="E1605" s="1" t="s">
        <v>21</v>
      </c>
      <c r="F1605" s="1" t="s">
        <v>18510</v>
      </c>
      <c r="G1605" s="1" t="s">
        <v>25</v>
      </c>
      <c r="H1605" s="1" t="s">
        <v>21</v>
      </c>
      <c r="I1605" s="1" t="s">
        <v>54</v>
      </c>
      <c r="J1605" s="1" t="s">
        <v>18505</v>
      </c>
      <c r="K1605" s="1" t="s">
        <v>18507</v>
      </c>
      <c r="M1605" s="1" t="s">
        <v>28</v>
      </c>
      <c r="N1605" s="1" t="s">
        <v>18509</v>
      </c>
      <c r="O1605" s="1" t="s">
        <v>18507</v>
      </c>
    </row>
    <row r="1606" spans="1:15" x14ac:dyDescent="0.2">
      <c r="A1606" s="1" t="s">
        <v>8667</v>
      </c>
      <c r="B1606" s="1" t="str">
        <f>"SRR3295953"</f>
        <v>SRR3295953</v>
      </c>
      <c r="C1606" t="s">
        <v>6670</v>
      </c>
      <c r="D1606">
        <v>30333126</v>
      </c>
      <c r="E1606" s="1" t="s">
        <v>21</v>
      </c>
      <c r="F1606" s="1" t="s">
        <v>18502</v>
      </c>
      <c r="G1606" s="1" t="s">
        <v>25</v>
      </c>
      <c r="H1606" s="1" t="s">
        <v>18510</v>
      </c>
      <c r="I1606" s="1" t="s">
        <v>18508</v>
      </c>
      <c r="J1606" s="1" t="s">
        <v>18502</v>
      </c>
      <c r="K1606" s="1" t="s">
        <v>18504</v>
      </c>
      <c r="M1606" s="1" t="s">
        <v>18510</v>
      </c>
      <c r="N1606" s="1" t="s">
        <v>21</v>
      </c>
      <c r="O1606" s="1" t="s">
        <v>18505</v>
      </c>
    </row>
    <row r="1607" spans="1:15" x14ac:dyDescent="0.2">
      <c r="A1607" s="1" t="s">
        <v>8668</v>
      </c>
      <c r="B1607" s="1" t="str">
        <f>"SRR3295957"</f>
        <v>SRR3295957</v>
      </c>
      <c r="C1607" t="s">
        <v>6671</v>
      </c>
      <c r="D1607">
        <v>30333126</v>
      </c>
      <c r="E1607" s="1" t="s">
        <v>26</v>
      </c>
      <c r="F1607" s="1" t="s">
        <v>26</v>
      </c>
      <c r="G1607" s="1" t="s">
        <v>25</v>
      </c>
      <c r="H1607" s="1" t="s">
        <v>18506</v>
      </c>
      <c r="I1607" s="1" t="s">
        <v>18509</v>
      </c>
      <c r="J1607" s="1" t="s">
        <v>18505</v>
      </c>
      <c r="K1607" s="1" t="s">
        <v>18504</v>
      </c>
      <c r="M1607" s="1" t="s">
        <v>18508</v>
      </c>
      <c r="N1607" s="1" t="s">
        <v>19</v>
      </c>
      <c r="O1607" s="1" t="s">
        <v>18507</v>
      </c>
    </row>
    <row r="1608" spans="1:15" x14ac:dyDescent="0.2">
      <c r="A1608" s="1" t="s">
        <v>8669</v>
      </c>
      <c r="B1608" s="1" t="str">
        <f>"SRR3295963"</f>
        <v>SRR3295963</v>
      </c>
      <c r="C1608" t="s">
        <v>6672</v>
      </c>
      <c r="D1608">
        <v>30333126</v>
      </c>
      <c r="E1608" s="1" t="s">
        <v>26</v>
      </c>
      <c r="F1608" s="1" t="s">
        <v>26</v>
      </c>
      <c r="G1608" s="1" t="s">
        <v>25</v>
      </c>
      <c r="H1608" s="1" t="s">
        <v>18506</v>
      </c>
      <c r="I1608" s="1" t="s">
        <v>18508</v>
      </c>
      <c r="J1608" s="1" t="s">
        <v>18505</v>
      </c>
      <c r="K1608" s="1" t="s">
        <v>18504</v>
      </c>
      <c r="M1608" s="1" t="s">
        <v>18508</v>
      </c>
      <c r="N1608" s="1" t="s">
        <v>21</v>
      </c>
      <c r="O1608" s="1" t="s">
        <v>18507</v>
      </c>
    </row>
    <row r="1609" spans="1:15" x14ac:dyDescent="0.2">
      <c r="A1609" s="1" t="s">
        <v>8670</v>
      </c>
      <c r="B1609" s="1" t="str">
        <f>"SRR3295964"</f>
        <v>SRR3295964</v>
      </c>
      <c r="C1609" t="s">
        <v>6673</v>
      </c>
      <c r="D1609">
        <v>30333126</v>
      </c>
      <c r="E1609" s="1" t="s">
        <v>21</v>
      </c>
      <c r="F1609" s="1" t="s">
        <v>18502</v>
      </c>
      <c r="G1609" s="1" t="s">
        <v>25</v>
      </c>
      <c r="H1609" s="1" t="s">
        <v>18502</v>
      </c>
      <c r="I1609" s="1" t="s">
        <v>54</v>
      </c>
      <c r="J1609" s="1" t="s">
        <v>18507</v>
      </c>
      <c r="K1609" s="1" t="s">
        <v>18504</v>
      </c>
      <c r="M1609" s="1" t="s">
        <v>28</v>
      </c>
      <c r="N1609" s="1" t="s">
        <v>21</v>
      </c>
      <c r="O1609" s="1" t="s">
        <v>18504</v>
      </c>
    </row>
    <row r="1610" spans="1:15" x14ac:dyDescent="0.2">
      <c r="A1610" s="1" t="s">
        <v>8671</v>
      </c>
      <c r="B1610" s="1" t="str">
        <f>"SRR3306202"</f>
        <v>SRR3306202</v>
      </c>
      <c r="C1610" t="s">
        <v>6674</v>
      </c>
      <c r="D1610">
        <v>30333126</v>
      </c>
      <c r="E1610" s="1" t="s">
        <v>21</v>
      </c>
      <c r="F1610" s="1" t="s">
        <v>21</v>
      </c>
      <c r="G1610" s="1" t="s">
        <v>18510</v>
      </c>
      <c r="H1610" s="1" t="s">
        <v>18502</v>
      </c>
      <c r="I1610" s="1" t="s">
        <v>54</v>
      </c>
      <c r="J1610" s="1" t="s">
        <v>21</v>
      </c>
      <c r="K1610" s="1" t="s">
        <v>25</v>
      </c>
      <c r="N1610" s="1" t="s">
        <v>21</v>
      </c>
      <c r="O1610" s="1" t="s">
        <v>24</v>
      </c>
    </row>
    <row r="1611" spans="1:15" x14ac:dyDescent="0.2">
      <c r="A1611" s="1" t="s">
        <v>8672</v>
      </c>
      <c r="B1611" s="1" t="str">
        <f>"SRR3306203"</f>
        <v>SRR3306203</v>
      </c>
      <c r="C1611" t="s">
        <v>6675</v>
      </c>
      <c r="D1611">
        <v>30333126</v>
      </c>
      <c r="E1611" s="1" t="s">
        <v>21</v>
      </c>
      <c r="F1611" s="1" t="s">
        <v>18502</v>
      </c>
      <c r="G1611" s="1" t="s">
        <v>25</v>
      </c>
      <c r="H1611" s="1" t="s">
        <v>18502</v>
      </c>
      <c r="I1611" s="1" t="s">
        <v>54</v>
      </c>
      <c r="J1611" s="1" t="s">
        <v>18506</v>
      </c>
      <c r="K1611" s="1" t="s">
        <v>25</v>
      </c>
      <c r="N1611" s="1" t="s">
        <v>21</v>
      </c>
      <c r="O1611" s="1" t="s">
        <v>18507</v>
      </c>
    </row>
    <row r="1612" spans="1:15" x14ac:dyDescent="0.2">
      <c r="A1612" s="1" t="s">
        <v>8673</v>
      </c>
      <c r="B1612" s="1" t="str">
        <f>"SRR3306206"</f>
        <v>SRR3306206</v>
      </c>
      <c r="C1612" t="s">
        <v>6676</v>
      </c>
      <c r="D1612">
        <v>30333126</v>
      </c>
      <c r="E1612" s="1" t="s">
        <v>26</v>
      </c>
      <c r="F1612" s="1" t="s">
        <v>26</v>
      </c>
      <c r="G1612" s="1" t="s">
        <v>25</v>
      </c>
      <c r="H1612" s="1" t="s">
        <v>18502</v>
      </c>
      <c r="I1612" s="1" t="s">
        <v>54</v>
      </c>
      <c r="J1612" s="1" t="s">
        <v>18505</v>
      </c>
      <c r="K1612" s="1" t="s">
        <v>25</v>
      </c>
      <c r="N1612" s="1" t="s">
        <v>21</v>
      </c>
      <c r="O1612" s="1" t="s">
        <v>18507</v>
      </c>
    </row>
    <row r="1613" spans="1:15" x14ac:dyDescent="0.2">
      <c r="A1613" s="1" t="s">
        <v>8674</v>
      </c>
      <c r="B1613" s="1" t="str">
        <f>"SRR3306210"</f>
        <v>SRR3306210</v>
      </c>
      <c r="C1613" t="s">
        <v>6677</v>
      </c>
      <c r="D1613">
        <v>30333126</v>
      </c>
      <c r="E1613" s="1" t="s">
        <v>26</v>
      </c>
      <c r="F1613" s="1" t="s">
        <v>26</v>
      </c>
      <c r="G1613" s="1" t="s">
        <v>25</v>
      </c>
      <c r="H1613" s="1" t="s">
        <v>18502</v>
      </c>
      <c r="I1613" s="1" t="s">
        <v>54</v>
      </c>
      <c r="J1613" s="1" t="s">
        <v>18505</v>
      </c>
      <c r="K1613" s="1" t="s">
        <v>25</v>
      </c>
      <c r="N1613" s="1" t="s">
        <v>21</v>
      </c>
      <c r="O1613" s="1" t="s">
        <v>18507</v>
      </c>
    </row>
    <row r="1614" spans="1:15" x14ac:dyDescent="0.2">
      <c r="A1614" s="1" t="s">
        <v>8675</v>
      </c>
      <c r="B1614" s="1" t="str">
        <f>"SRR3306212"</f>
        <v>SRR3306212</v>
      </c>
      <c r="C1614" t="s">
        <v>6678</v>
      </c>
      <c r="D1614">
        <v>30333126</v>
      </c>
      <c r="E1614" s="1" t="s">
        <v>21</v>
      </c>
      <c r="F1614" s="1" t="s">
        <v>21</v>
      </c>
      <c r="G1614" s="1" t="s">
        <v>18510</v>
      </c>
      <c r="H1614" s="1" t="s">
        <v>18502</v>
      </c>
      <c r="I1614" s="1" t="s">
        <v>54</v>
      </c>
      <c r="J1614" s="1" t="s">
        <v>18509</v>
      </c>
      <c r="K1614" s="1" t="s">
        <v>25</v>
      </c>
      <c r="N1614" s="1" t="s">
        <v>21</v>
      </c>
      <c r="O1614" s="1" t="s">
        <v>24</v>
      </c>
    </row>
    <row r="1615" spans="1:15" x14ac:dyDescent="0.2">
      <c r="A1615" s="1" t="s">
        <v>8676</v>
      </c>
      <c r="B1615" s="1" t="str">
        <f>"SRR3306216"</f>
        <v>SRR3306216</v>
      </c>
      <c r="C1615" t="s">
        <v>6679</v>
      </c>
      <c r="D1615">
        <v>30333126</v>
      </c>
      <c r="E1615" s="1" t="s">
        <v>21</v>
      </c>
      <c r="F1615" s="1" t="s">
        <v>21</v>
      </c>
      <c r="G1615" s="1" t="s">
        <v>18509</v>
      </c>
      <c r="H1615" s="1" t="s">
        <v>18502</v>
      </c>
      <c r="I1615" s="1" t="s">
        <v>18508</v>
      </c>
      <c r="J1615" s="1" t="s">
        <v>21</v>
      </c>
      <c r="K1615" s="1" t="s">
        <v>18504</v>
      </c>
      <c r="N1615" s="1" t="s">
        <v>21</v>
      </c>
      <c r="O1615" s="1" t="s">
        <v>24</v>
      </c>
    </row>
    <row r="1616" spans="1:15" x14ac:dyDescent="0.2">
      <c r="A1616" s="1" t="s">
        <v>8677</v>
      </c>
      <c r="B1616" s="1" t="str">
        <f>"SRR3306277"</f>
        <v>SRR3306277</v>
      </c>
      <c r="C1616" t="s">
        <v>6680</v>
      </c>
      <c r="D1616">
        <v>30333126</v>
      </c>
      <c r="E1616" s="1" t="s">
        <v>21</v>
      </c>
      <c r="F1616" s="1" t="s">
        <v>18502</v>
      </c>
      <c r="G1616" s="1" t="s">
        <v>25</v>
      </c>
      <c r="H1616" s="1" t="s">
        <v>18506</v>
      </c>
      <c r="I1616" s="1" t="s">
        <v>18509</v>
      </c>
      <c r="J1616" s="1" t="s">
        <v>18507</v>
      </c>
      <c r="K1616" s="1" t="s">
        <v>18504</v>
      </c>
      <c r="N1616" s="1" t="s">
        <v>19</v>
      </c>
      <c r="O1616" s="1" t="s">
        <v>18504</v>
      </c>
    </row>
    <row r="1617" spans="1:15" x14ac:dyDescent="0.2">
      <c r="A1617" s="1" t="s">
        <v>8678</v>
      </c>
      <c r="B1617" s="1" t="str">
        <f>"SRR3306284"</f>
        <v>SRR3306284</v>
      </c>
      <c r="C1617" t="s">
        <v>6681</v>
      </c>
      <c r="D1617">
        <v>30333126</v>
      </c>
      <c r="E1617" s="1" t="s">
        <v>26</v>
      </c>
      <c r="F1617" s="1" t="s">
        <v>26</v>
      </c>
      <c r="G1617" s="1" t="s">
        <v>25</v>
      </c>
      <c r="H1617" s="1" t="s">
        <v>18506</v>
      </c>
      <c r="I1617" s="1" t="s">
        <v>54</v>
      </c>
      <c r="J1617" s="1" t="s">
        <v>18505</v>
      </c>
      <c r="K1617" s="1" t="s">
        <v>25</v>
      </c>
      <c r="N1617" s="1" t="s">
        <v>21</v>
      </c>
      <c r="O1617" s="1" t="s">
        <v>18507</v>
      </c>
    </row>
    <row r="1618" spans="1:15" x14ac:dyDescent="0.2">
      <c r="A1618" s="1" t="s">
        <v>8679</v>
      </c>
      <c r="B1618" s="1" t="str">
        <f>"SRR3306286"</f>
        <v>SRR3306286</v>
      </c>
      <c r="C1618" t="s">
        <v>6682</v>
      </c>
      <c r="D1618">
        <v>30333126</v>
      </c>
      <c r="E1618" s="1" t="s">
        <v>21</v>
      </c>
      <c r="F1618" s="1" t="s">
        <v>18502</v>
      </c>
      <c r="G1618" s="1" t="s">
        <v>25</v>
      </c>
      <c r="H1618" s="1" t="s">
        <v>18506</v>
      </c>
      <c r="I1618" s="1" t="s">
        <v>18508</v>
      </c>
      <c r="J1618" s="1" t="s">
        <v>18507</v>
      </c>
      <c r="K1618" s="1" t="s">
        <v>25</v>
      </c>
      <c r="N1618" s="1" t="s">
        <v>21</v>
      </c>
      <c r="O1618" s="1" t="s">
        <v>18507</v>
      </c>
    </row>
    <row r="1619" spans="1:15" x14ac:dyDescent="0.2">
      <c r="A1619" s="1" t="s">
        <v>8680</v>
      </c>
      <c r="B1619" s="1" t="str">
        <f>"SRR3306287"</f>
        <v>SRR3306287</v>
      </c>
      <c r="C1619" t="s">
        <v>6683</v>
      </c>
      <c r="D1619">
        <v>30333126</v>
      </c>
      <c r="E1619" s="1" t="s">
        <v>26</v>
      </c>
      <c r="F1619" s="1" t="s">
        <v>26</v>
      </c>
      <c r="G1619" s="1" t="s">
        <v>25</v>
      </c>
      <c r="H1619" s="1" t="s">
        <v>18506</v>
      </c>
      <c r="I1619" s="1" t="s">
        <v>18508</v>
      </c>
      <c r="J1619" s="1" t="s">
        <v>18505</v>
      </c>
      <c r="K1619" s="1" t="s">
        <v>18504</v>
      </c>
      <c r="M1619" s="1" t="s">
        <v>18508</v>
      </c>
      <c r="N1619" s="1" t="s">
        <v>18509</v>
      </c>
      <c r="O1619" s="1" t="s">
        <v>18507</v>
      </c>
    </row>
    <row r="1620" spans="1:15" x14ac:dyDescent="0.2">
      <c r="A1620" s="1" t="s">
        <v>8681</v>
      </c>
      <c r="B1620" s="1" t="str">
        <f>"SRR3330216"</f>
        <v>SRR3330216</v>
      </c>
      <c r="C1620" t="s">
        <v>6684</v>
      </c>
      <c r="D1620">
        <v>30333126</v>
      </c>
      <c r="E1620" s="1" t="s">
        <v>21</v>
      </c>
      <c r="F1620" s="1" t="s">
        <v>18510</v>
      </c>
      <c r="G1620" s="1" t="s">
        <v>25</v>
      </c>
      <c r="H1620" s="1" t="s">
        <v>18502</v>
      </c>
      <c r="I1620" s="1" t="s">
        <v>18508</v>
      </c>
      <c r="J1620" s="1" t="s">
        <v>18505</v>
      </c>
      <c r="K1620" s="1" t="s">
        <v>22</v>
      </c>
      <c r="M1620" s="1" t="s">
        <v>28</v>
      </c>
      <c r="N1620" s="1" t="s">
        <v>21</v>
      </c>
      <c r="O1620" s="1" t="s">
        <v>18507</v>
      </c>
    </row>
    <row r="1621" spans="1:15" x14ac:dyDescent="0.2">
      <c r="A1621" s="1" t="s">
        <v>8682</v>
      </c>
      <c r="B1621" s="1" t="str">
        <f>"SRR3330218"</f>
        <v>SRR3330218</v>
      </c>
      <c r="C1621" t="s">
        <v>6685</v>
      </c>
      <c r="D1621">
        <v>30333126</v>
      </c>
      <c r="E1621" s="1" t="s">
        <v>21</v>
      </c>
      <c r="F1621" s="1" t="s">
        <v>18509</v>
      </c>
      <c r="G1621" s="1" t="s">
        <v>18510</v>
      </c>
      <c r="H1621" s="1" t="s">
        <v>18506</v>
      </c>
      <c r="I1621" s="1" t="s">
        <v>18509</v>
      </c>
      <c r="J1621" s="1" t="s">
        <v>18509</v>
      </c>
      <c r="K1621" s="1" t="s">
        <v>18504</v>
      </c>
      <c r="M1621" s="1" t="s">
        <v>28</v>
      </c>
      <c r="N1621" s="1" t="s">
        <v>19</v>
      </c>
      <c r="O1621" s="1" t="s">
        <v>24</v>
      </c>
    </row>
    <row r="1622" spans="1:15" x14ac:dyDescent="0.2">
      <c r="A1622" s="1" t="s">
        <v>8683</v>
      </c>
      <c r="B1622" s="1" t="str">
        <f>"SRR3330225"</f>
        <v>SRR3330225</v>
      </c>
      <c r="C1622" t="s">
        <v>6686</v>
      </c>
      <c r="D1622">
        <v>30333126</v>
      </c>
      <c r="E1622" s="1" t="s">
        <v>18505</v>
      </c>
      <c r="F1622" s="1" t="s">
        <v>26</v>
      </c>
      <c r="G1622" s="1" t="s">
        <v>25</v>
      </c>
      <c r="H1622" s="1" t="s">
        <v>18502</v>
      </c>
      <c r="I1622" s="1" t="s">
        <v>32</v>
      </c>
      <c r="J1622" s="1" t="s">
        <v>18506</v>
      </c>
      <c r="K1622" s="1" t="s">
        <v>18504</v>
      </c>
      <c r="N1622" s="1" t="s">
        <v>19</v>
      </c>
      <c r="O1622" s="1" t="s">
        <v>18505</v>
      </c>
    </row>
    <row r="1623" spans="1:15" x14ac:dyDescent="0.2">
      <c r="A1623" s="1" t="s">
        <v>8684</v>
      </c>
      <c r="B1623" s="1" t="str">
        <f>"SRR3330227"</f>
        <v>SRR3330227</v>
      </c>
      <c r="C1623" t="s">
        <v>6687</v>
      </c>
      <c r="D1623">
        <v>30333126</v>
      </c>
      <c r="E1623" s="1" t="s">
        <v>26</v>
      </c>
      <c r="F1623" s="1" t="s">
        <v>26</v>
      </c>
      <c r="G1623" s="1" t="s">
        <v>25</v>
      </c>
      <c r="H1623" s="1" t="s">
        <v>18502</v>
      </c>
      <c r="I1623" s="1" t="s">
        <v>18508</v>
      </c>
      <c r="J1623" s="1" t="s">
        <v>18505</v>
      </c>
      <c r="K1623" s="1" t="s">
        <v>25</v>
      </c>
      <c r="N1623" s="1" t="s">
        <v>19</v>
      </c>
      <c r="O1623" s="1" t="s">
        <v>18507</v>
      </c>
    </row>
    <row r="1624" spans="1:15" x14ac:dyDescent="0.2">
      <c r="A1624" s="1" t="s">
        <v>8685</v>
      </c>
      <c r="B1624" s="1" t="str">
        <f>"SRR3330230"</f>
        <v>SRR3330230</v>
      </c>
      <c r="C1624" t="s">
        <v>6688</v>
      </c>
      <c r="D1624">
        <v>30333126</v>
      </c>
      <c r="E1624" s="1" t="s">
        <v>26</v>
      </c>
      <c r="F1624" s="1" t="s">
        <v>26</v>
      </c>
      <c r="G1624" s="1" t="s">
        <v>25</v>
      </c>
      <c r="H1624" s="1" t="s">
        <v>18506</v>
      </c>
      <c r="I1624" s="1" t="s">
        <v>18509</v>
      </c>
      <c r="J1624" s="1" t="s">
        <v>18505</v>
      </c>
      <c r="K1624" s="1" t="s">
        <v>18504</v>
      </c>
      <c r="N1624" s="1" t="s">
        <v>19</v>
      </c>
      <c r="O1624" s="1" t="s">
        <v>18507</v>
      </c>
    </row>
    <row r="1625" spans="1:15" x14ac:dyDescent="0.2">
      <c r="A1625" s="1" t="s">
        <v>8686</v>
      </c>
      <c r="B1625" s="1" t="str">
        <f>"SRR3330231"</f>
        <v>SRR3330231</v>
      </c>
      <c r="C1625" t="s">
        <v>6689</v>
      </c>
      <c r="D1625">
        <v>30333126</v>
      </c>
      <c r="E1625" s="1" t="s">
        <v>21</v>
      </c>
      <c r="F1625" s="1" t="s">
        <v>21</v>
      </c>
      <c r="G1625" s="1" t="s">
        <v>18510</v>
      </c>
      <c r="H1625" s="1" t="s">
        <v>18502</v>
      </c>
      <c r="I1625" s="1" t="s">
        <v>54</v>
      </c>
      <c r="J1625" s="1" t="s">
        <v>21</v>
      </c>
      <c r="K1625" s="1" t="s">
        <v>25</v>
      </c>
      <c r="N1625" s="1" t="s">
        <v>21</v>
      </c>
      <c r="O1625" s="1" t="s">
        <v>24</v>
      </c>
    </row>
    <row r="1626" spans="1:15" x14ac:dyDescent="0.2">
      <c r="A1626" s="1" t="s">
        <v>8687</v>
      </c>
      <c r="B1626" s="1" t="str">
        <f>"SRR3330242"</f>
        <v>SRR3330242</v>
      </c>
      <c r="C1626" t="s">
        <v>6690</v>
      </c>
      <c r="D1626">
        <v>30333126</v>
      </c>
      <c r="E1626" s="1" t="s">
        <v>21</v>
      </c>
      <c r="F1626" s="1" t="s">
        <v>18502</v>
      </c>
      <c r="G1626" s="1" t="s">
        <v>25</v>
      </c>
      <c r="H1626" s="1" t="s">
        <v>18506</v>
      </c>
      <c r="I1626" s="1" t="s">
        <v>54</v>
      </c>
      <c r="J1626" s="1" t="s">
        <v>18505</v>
      </c>
      <c r="K1626" s="1" t="s">
        <v>22</v>
      </c>
      <c r="M1626" s="1" t="s">
        <v>18508</v>
      </c>
      <c r="N1626" s="1" t="s">
        <v>21</v>
      </c>
      <c r="O1626" s="1" t="s">
        <v>18507</v>
      </c>
    </row>
    <row r="1627" spans="1:15" x14ac:dyDescent="0.2">
      <c r="A1627" s="1" t="s">
        <v>8688</v>
      </c>
      <c r="B1627" s="1" t="str">
        <f>"SRR3330243"</f>
        <v>SRR3330243</v>
      </c>
      <c r="C1627" t="s">
        <v>6691</v>
      </c>
      <c r="D1627">
        <v>30333126</v>
      </c>
      <c r="E1627" s="1" t="s">
        <v>21</v>
      </c>
      <c r="F1627" s="1" t="s">
        <v>21</v>
      </c>
      <c r="G1627" s="1" t="s">
        <v>18509</v>
      </c>
      <c r="H1627" s="1" t="s">
        <v>18506</v>
      </c>
      <c r="I1627" s="1" t="s">
        <v>54</v>
      </c>
      <c r="J1627" s="1" t="s">
        <v>21</v>
      </c>
      <c r="K1627" s="1" t="s">
        <v>25</v>
      </c>
      <c r="N1627" s="1" t="s">
        <v>21</v>
      </c>
      <c r="O1627" s="1" t="s">
        <v>24</v>
      </c>
    </row>
    <row r="1628" spans="1:15" x14ac:dyDescent="0.2">
      <c r="A1628" s="1" t="s">
        <v>8689</v>
      </c>
      <c r="B1628" s="1" t="str">
        <f>"SRR3330373"</f>
        <v>SRR3330373</v>
      </c>
      <c r="C1628" t="s">
        <v>6692</v>
      </c>
      <c r="D1628">
        <v>30333126</v>
      </c>
      <c r="E1628" s="1" t="s">
        <v>26</v>
      </c>
      <c r="F1628" s="1" t="s">
        <v>26</v>
      </c>
      <c r="G1628" s="1" t="s">
        <v>25</v>
      </c>
      <c r="H1628" s="1" t="s">
        <v>18506</v>
      </c>
      <c r="I1628" s="1" t="s">
        <v>18508</v>
      </c>
      <c r="J1628" s="1" t="s">
        <v>18505</v>
      </c>
      <c r="K1628" s="1" t="s">
        <v>18504</v>
      </c>
      <c r="N1628" s="1" t="s">
        <v>19</v>
      </c>
      <c r="O1628" s="1" t="s">
        <v>18507</v>
      </c>
    </row>
    <row r="1629" spans="1:15" x14ac:dyDescent="0.2">
      <c r="A1629" s="1" t="s">
        <v>8690</v>
      </c>
      <c r="B1629" s="1" t="str">
        <f>"SRR3330375"</f>
        <v>SRR3330375</v>
      </c>
      <c r="C1629" t="s">
        <v>6693</v>
      </c>
      <c r="D1629">
        <v>30333126</v>
      </c>
      <c r="E1629" s="1" t="s">
        <v>18502</v>
      </c>
      <c r="F1629" s="1" t="s">
        <v>18505</v>
      </c>
      <c r="G1629" s="1" t="s">
        <v>25</v>
      </c>
      <c r="H1629" s="1" t="s">
        <v>18502</v>
      </c>
      <c r="I1629" s="1" t="s">
        <v>18511</v>
      </c>
      <c r="J1629" s="1" t="s">
        <v>18505</v>
      </c>
      <c r="K1629" s="1" t="s">
        <v>18504</v>
      </c>
      <c r="M1629" s="1" t="s">
        <v>28</v>
      </c>
      <c r="N1629" s="1" t="s">
        <v>21</v>
      </c>
      <c r="O1629" s="1" t="s">
        <v>18507</v>
      </c>
    </row>
    <row r="1630" spans="1:15" x14ac:dyDescent="0.2">
      <c r="A1630" s="1" t="s">
        <v>8691</v>
      </c>
      <c r="B1630" s="1" t="str">
        <f>"SRR3330376"</f>
        <v>SRR3330376</v>
      </c>
      <c r="C1630" t="s">
        <v>6694</v>
      </c>
      <c r="D1630">
        <v>30333126</v>
      </c>
      <c r="E1630" s="1" t="s">
        <v>26</v>
      </c>
      <c r="F1630" s="1" t="s">
        <v>26</v>
      </c>
      <c r="G1630" s="1" t="s">
        <v>25</v>
      </c>
      <c r="H1630" s="1" t="s">
        <v>18502</v>
      </c>
      <c r="I1630" s="1" t="s">
        <v>18509</v>
      </c>
      <c r="J1630" s="1" t="s">
        <v>18507</v>
      </c>
      <c r="K1630" s="1" t="s">
        <v>18504</v>
      </c>
      <c r="N1630" s="1" t="s">
        <v>19</v>
      </c>
      <c r="O1630" s="1" t="s">
        <v>18504</v>
      </c>
    </row>
    <row r="1631" spans="1:15" x14ac:dyDescent="0.2">
      <c r="A1631" s="1" t="s">
        <v>8692</v>
      </c>
      <c r="B1631" s="1" t="str">
        <f>"SRR3330379"</f>
        <v>SRR3330379</v>
      </c>
      <c r="C1631" t="s">
        <v>6695</v>
      </c>
      <c r="D1631">
        <v>30333126</v>
      </c>
      <c r="E1631" s="1" t="s">
        <v>21</v>
      </c>
      <c r="F1631" s="1" t="s">
        <v>21</v>
      </c>
      <c r="G1631" s="1" t="s">
        <v>18510</v>
      </c>
      <c r="H1631" s="1" t="s">
        <v>18506</v>
      </c>
      <c r="I1631" s="1" t="s">
        <v>18509</v>
      </c>
      <c r="J1631" s="1" t="s">
        <v>21</v>
      </c>
      <c r="K1631" s="1" t="s">
        <v>18504</v>
      </c>
      <c r="N1631" s="1" t="s">
        <v>19</v>
      </c>
      <c r="O1631" s="1" t="s">
        <v>24</v>
      </c>
    </row>
    <row r="1632" spans="1:15" x14ac:dyDescent="0.2">
      <c r="A1632" s="1" t="s">
        <v>8693</v>
      </c>
      <c r="B1632" s="1" t="str">
        <f>"SRR3330380"</f>
        <v>SRR3330380</v>
      </c>
      <c r="C1632" t="s">
        <v>6696</v>
      </c>
      <c r="D1632">
        <v>30333126</v>
      </c>
      <c r="E1632" s="1" t="s">
        <v>26</v>
      </c>
      <c r="F1632" s="1" t="s">
        <v>18505</v>
      </c>
      <c r="G1632" s="1" t="s">
        <v>25</v>
      </c>
      <c r="H1632" s="1" t="s">
        <v>18506</v>
      </c>
      <c r="I1632" s="1" t="s">
        <v>18508</v>
      </c>
      <c r="J1632" s="1" t="s">
        <v>18506</v>
      </c>
      <c r="K1632" s="1" t="s">
        <v>18504</v>
      </c>
      <c r="N1632" s="1" t="s">
        <v>21</v>
      </c>
      <c r="O1632" s="1" t="s">
        <v>18507</v>
      </c>
    </row>
    <row r="1633" spans="1:15" x14ac:dyDescent="0.2">
      <c r="A1633" s="1" t="s">
        <v>8694</v>
      </c>
      <c r="B1633" s="1" t="str">
        <f>"SRR3330381"</f>
        <v>SRR3330381</v>
      </c>
      <c r="C1633" t="s">
        <v>6697</v>
      </c>
      <c r="D1633">
        <v>30333126</v>
      </c>
      <c r="E1633" s="1" t="s">
        <v>21</v>
      </c>
      <c r="F1633" s="1" t="s">
        <v>18510</v>
      </c>
      <c r="G1633" s="1" t="s">
        <v>25</v>
      </c>
      <c r="H1633" s="1" t="s">
        <v>18506</v>
      </c>
      <c r="I1633" s="1" t="s">
        <v>32</v>
      </c>
      <c r="J1633" s="1" t="s">
        <v>18505</v>
      </c>
      <c r="K1633" s="1" t="s">
        <v>18504</v>
      </c>
      <c r="N1633" s="1" t="s">
        <v>21</v>
      </c>
      <c r="O1633" s="1" t="s">
        <v>18507</v>
      </c>
    </row>
    <row r="1634" spans="1:15" x14ac:dyDescent="0.2">
      <c r="A1634" s="1" t="s">
        <v>8695</v>
      </c>
      <c r="B1634" s="1" t="str">
        <f>"SRR3330383"</f>
        <v>SRR3330383</v>
      </c>
      <c r="C1634" t="s">
        <v>6698</v>
      </c>
      <c r="D1634">
        <v>30333126</v>
      </c>
      <c r="E1634" s="1" t="s">
        <v>21</v>
      </c>
      <c r="F1634" s="1" t="s">
        <v>21</v>
      </c>
      <c r="G1634" s="1" t="s">
        <v>18510</v>
      </c>
      <c r="H1634" s="1" t="s">
        <v>18506</v>
      </c>
      <c r="I1634" s="1" t="s">
        <v>54</v>
      </c>
      <c r="J1634" s="1" t="s">
        <v>21</v>
      </c>
      <c r="K1634" s="1" t="s">
        <v>25</v>
      </c>
      <c r="N1634" s="1" t="s">
        <v>21</v>
      </c>
      <c r="O1634" s="1" t="s">
        <v>24</v>
      </c>
    </row>
    <row r="1635" spans="1:15" x14ac:dyDescent="0.2">
      <c r="A1635" s="1" t="s">
        <v>8696</v>
      </c>
      <c r="B1635" s="1" t="str">
        <f>"SRR3330386"</f>
        <v>SRR3330386</v>
      </c>
      <c r="C1635" t="s">
        <v>6699</v>
      </c>
      <c r="D1635">
        <v>30333126</v>
      </c>
      <c r="E1635" s="1" t="s">
        <v>21</v>
      </c>
      <c r="F1635" s="1" t="s">
        <v>18502</v>
      </c>
      <c r="G1635" s="1" t="s">
        <v>25</v>
      </c>
      <c r="H1635" s="1" t="s">
        <v>18506</v>
      </c>
      <c r="I1635" s="1" t="s">
        <v>54</v>
      </c>
      <c r="J1635" s="1" t="s">
        <v>18505</v>
      </c>
      <c r="K1635" s="1" t="s">
        <v>18510</v>
      </c>
      <c r="M1635" s="1" t="s">
        <v>18508</v>
      </c>
      <c r="N1635" s="1" t="s">
        <v>18509</v>
      </c>
      <c r="O1635" s="1" t="s">
        <v>18507</v>
      </c>
    </row>
    <row r="1636" spans="1:15" x14ac:dyDescent="0.2">
      <c r="A1636" s="1" t="s">
        <v>8697</v>
      </c>
      <c r="B1636" s="1" t="str">
        <f>"SRR3330388"</f>
        <v>SRR3330388</v>
      </c>
      <c r="C1636" t="s">
        <v>6700</v>
      </c>
      <c r="D1636">
        <v>30333126</v>
      </c>
      <c r="E1636" s="1" t="s">
        <v>26</v>
      </c>
      <c r="F1636" s="1" t="s">
        <v>26</v>
      </c>
      <c r="G1636" s="1" t="s">
        <v>25</v>
      </c>
      <c r="H1636" s="1" t="s">
        <v>18506</v>
      </c>
      <c r="I1636" s="1" t="s">
        <v>54</v>
      </c>
      <c r="J1636" s="1" t="s">
        <v>18505</v>
      </c>
      <c r="K1636" s="1" t="s">
        <v>25</v>
      </c>
      <c r="N1636" s="1" t="s">
        <v>21</v>
      </c>
      <c r="O1636" s="1" t="s">
        <v>18507</v>
      </c>
    </row>
    <row r="1637" spans="1:15" x14ac:dyDescent="0.2">
      <c r="A1637" s="1" t="s">
        <v>8698</v>
      </c>
      <c r="B1637" s="1" t="str">
        <f>"SRR3330600"</f>
        <v>SRR3330600</v>
      </c>
      <c r="C1637" t="s">
        <v>6701</v>
      </c>
      <c r="D1637">
        <v>30333126</v>
      </c>
      <c r="E1637" s="1" t="s">
        <v>21</v>
      </c>
      <c r="F1637" s="1" t="s">
        <v>18510</v>
      </c>
      <c r="G1637" s="1" t="s">
        <v>25</v>
      </c>
      <c r="H1637" s="1" t="s">
        <v>18502</v>
      </c>
      <c r="I1637" s="1" t="s">
        <v>54</v>
      </c>
      <c r="J1637" s="1" t="s">
        <v>18506</v>
      </c>
      <c r="K1637" s="1" t="s">
        <v>25</v>
      </c>
      <c r="M1637" s="1" t="s">
        <v>28</v>
      </c>
      <c r="N1637" s="1" t="s">
        <v>21</v>
      </c>
      <c r="O1637" s="1" t="s">
        <v>18507</v>
      </c>
    </row>
    <row r="1638" spans="1:15" x14ac:dyDescent="0.2">
      <c r="A1638" s="1" t="s">
        <v>8699</v>
      </c>
      <c r="B1638" s="1" t="str">
        <f>"SRR3344458"</f>
        <v>SRR3344458</v>
      </c>
      <c r="C1638" t="s">
        <v>6702</v>
      </c>
      <c r="D1638">
        <v>30333126</v>
      </c>
      <c r="E1638" s="1" t="s">
        <v>26</v>
      </c>
      <c r="F1638" s="1" t="s">
        <v>26</v>
      </c>
      <c r="G1638" s="1" t="s">
        <v>25</v>
      </c>
      <c r="H1638" s="1" t="s">
        <v>18506</v>
      </c>
      <c r="I1638" s="1" t="s">
        <v>54</v>
      </c>
      <c r="J1638" s="1" t="s">
        <v>18505</v>
      </c>
      <c r="K1638" s="1" t="s">
        <v>25</v>
      </c>
      <c r="N1638" s="1" t="s">
        <v>21</v>
      </c>
      <c r="O1638" s="1" t="s">
        <v>18504</v>
      </c>
    </row>
    <row r="1639" spans="1:15" x14ac:dyDescent="0.2">
      <c r="A1639" s="1" t="s">
        <v>8700</v>
      </c>
      <c r="B1639" s="1" t="str">
        <f>"SRR3344464"</f>
        <v>SRR3344464</v>
      </c>
      <c r="C1639" t="s">
        <v>6703</v>
      </c>
      <c r="D1639">
        <v>30333126</v>
      </c>
      <c r="E1639" s="1" t="s">
        <v>26</v>
      </c>
      <c r="F1639" s="1" t="s">
        <v>26</v>
      </c>
      <c r="G1639" s="1" t="s">
        <v>25</v>
      </c>
      <c r="H1639" s="1" t="s">
        <v>18502</v>
      </c>
      <c r="I1639" s="1" t="s">
        <v>18508</v>
      </c>
      <c r="J1639" s="1" t="s">
        <v>18506</v>
      </c>
      <c r="K1639" s="1" t="s">
        <v>18504</v>
      </c>
      <c r="N1639" s="1" t="s">
        <v>19</v>
      </c>
      <c r="O1639" s="1" t="s">
        <v>18507</v>
      </c>
    </row>
    <row r="1640" spans="1:15" x14ac:dyDescent="0.2">
      <c r="A1640" s="1" t="s">
        <v>8701</v>
      </c>
      <c r="B1640" s="1" t="str">
        <f>"SRR3344465"</f>
        <v>SRR3344465</v>
      </c>
      <c r="C1640" t="s">
        <v>6704</v>
      </c>
      <c r="D1640">
        <v>30333126</v>
      </c>
      <c r="E1640" s="1" t="s">
        <v>26</v>
      </c>
      <c r="F1640" s="1" t="s">
        <v>26</v>
      </c>
      <c r="G1640" s="1" t="s">
        <v>25</v>
      </c>
      <c r="H1640" s="1" t="s">
        <v>18502</v>
      </c>
      <c r="I1640" s="1" t="s">
        <v>18508</v>
      </c>
      <c r="J1640" s="1" t="s">
        <v>18506</v>
      </c>
      <c r="K1640" s="1" t="s">
        <v>25</v>
      </c>
      <c r="N1640" s="1" t="s">
        <v>19</v>
      </c>
      <c r="O1640" s="1" t="s">
        <v>18507</v>
      </c>
    </row>
    <row r="1641" spans="1:15" x14ac:dyDescent="0.2">
      <c r="A1641" s="1" t="s">
        <v>8702</v>
      </c>
      <c r="B1641" s="1" t="str">
        <f>"SRR3344468"</f>
        <v>SRR3344468</v>
      </c>
      <c r="C1641" t="s">
        <v>6705</v>
      </c>
      <c r="D1641">
        <v>30333126</v>
      </c>
      <c r="E1641" s="1" t="s">
        <v>26</v>
      </c>
      <c r="F1641" s="1" t="s">
        <v>26</v>
      </c>
      <c r="G1641" s="1" t="s">
        <v>25</v>
      </c>
      <c r="H1641" s="1" t="s">
        <v>18506</v>
      </c>
      <c r="I1641" s="1" t="s">
        <v>18512</v>
      </c>
      <c r="J1641" s="1" t="s">
        <v>18505</v>
      </c>
      <c r="K1641" s="1" t="s">
        <v>18504</v>
      </c>
      <c r="N1641" s="1" t="s">
        <v>19</v>
      </c>
      <c r="O1641" s="1" t="s">
        <v>18504</v>
      </c>
    </row>
    <row r="1642" spans="1:15" x14ac:dyDescent="0.2">
      <c r="A1642" s="1" t="s">
        <v>8703</v>
      </c>
      <c r="B1642" s="1" t="str">
        <f>"SRR3344470"</f>
        <v>SRR3344470</v>
      </c>
      <c r="C1642" t="s">
        <v>6706</v>
      </c>
      <c r="D1642">
        <v>30333126</v>
      </c>
      <c r="E1642" s="1" t="s">
        <v>18505</v>
      </c>
      <c r="F1642" s="1" t="s">
        <v>18505</v>
      </c>
      <c r="G1642" s="1" t="s">
        <v>25</v>
      </c>
      <c r="H1642" s="1" t="s">
        <v>18502</v>
      </c>
      <c r="I1642" s="1" t="s">
        <v>18508</v>
      </c>
      <c r="J1642" s="1" t="s">
        <v>18502</v>
      </c>
      <c r="K1642" s="1" t="s">
        <v>18505</v>
      </c>
      <c r="N1642" s="1" t="s">
        <v>19</v>
      </c>
      <c r="O1642" s="1" t="s">
        <v>18505</v>
      </c>
    </row>
    <row r="1643" spans="1:15" x14ac:dyDescent="0.2">
      <c r="A1643" s="1" t="s">
        <v>8704</v>
      </c>
      <c r="B1643" s="1" t="str">
        <f>"SRR3399996"</f>
        <v>SRR3399996</v>
      </c>
      <c r="C1643" t="s">
        <v>6707</v>
      </c>
      <c r="D1643">
        <v>30333126</v>
      </c>
      <c r="E1643" s="1" t="s">
        <v>21</v>
      </c>
      <c r="F1643" s="1" t="s">
        <v>18502</v>
      </c>
      <c r="G1643" s="1" t="s">
        <v>25</v>
      </c>
      <c r="H1643" s="1" t="s">
        <v>18502</v>
      </c>
      <c r="I1643" s="1" t="s">
        <v>18508</v>
      </c>
      <c r="J1643" s="1" t="s">
        <v>18505</v>
      </c>
      <c r="K1643" s="1" t="s">
        <v>18504</v>
      </c>
      <c r="N1643" s="1" t="s">
        <v>21</v>
      </c>
      <c r="O1643" s="1" t="s">
        <v>18507</v>
      </c>
    </row>
    <row r="1644" spans="1:15" x14ac:dyDescent="0.2">
      <c r="A1644" s="1" t="s">
        <v>8705</v>
      </c>
      <c r="B1644" s="1" t="str">
        <f>"SRR3399998"</f>
        <v>SRR3399998</v>
      </c>
      <c r="C1644" t="s">
        <v>6708</v>
      </c>
      <c r="D1644">
        <v>30333126</v>
      </c>
      <c r="E1644" s="1" t="s">
        <v>21</v>
      </c>
      <c r="F1644" s="1" t="s">
        <v>21</v>
      </c>
      <c r="G1644" s="1" t="s">
        <v>18509</v>
      </c>
      <c r="H1644" s="1" t="s">
        <v>21</v>
      </c>
      <c r="I1644" s="1" t="s">
        <v>54</v>
      </c>
      <c r="J1644" s="1" t="s">
        <v>21</v>
      </c>
      <c r="K1644" s="1" t="s">
        <v>18504</v>
      </c>
      <c r="M1644" s="1" t="s">
        <v>28</v>
      </c>
      <c r="N1644" s="1" t="s">
        <v>21</v>
      </c>
      <c r="O1644" s="1" t="s">
        <v>24</v>
      </c>
    </row>
    <row r="1645" spans="1:15" x14ac:dyDescent="0.2">
      <c r="A1645" s="1" t="s">
        <v>8706</v>
      </c>
      <c r="B1645" s="1" t="str">
        <f>"SRR3418279"</f>
        <v>SRR3418279</v>
      </c>
      <c r="C1645" t="s">
        <v>6709</v>
      </c>
      <c r="D1645">
        <v>30333126</v>
      </c>
      <c r="E1645" s="1" t="s">
        <v>26</v>
      </c>
      <c r="F1645" s="1" t="s">
        <v>26</v>
      </c>
      <c r="G1645" s="1" t="s">
        <v>25</v>
      </c>
      <c r="H1645" s="1" t="s">
        <v>18502</v>
      </c>
      <c r="I1645" s="1" t="s">
        <v>32</v>
      </c>
      <c r="J1645" s="1" t="s">
        <v>18505</v>
      </c>
      <c r="K1645" s="1" t="s">
        <v>18504</v>
      </c>
      <c r="N1645" s="1" t="s">
        <v>19</v>
      </c>
      <c r="O1645" s="1" t="s">
        <v>18507</v>
      </c>
    </row>
    <row r="1646" spans="1:15" x14ac:dyDescent="0.2">
      <c r="A1646" s="1" t="s">
        <v>8707</v>
      </c>
      <c r="B1646" s="1" t="str">
        <f>"SRR3418284"</f>
        <v>SRR3418284</v>
      </c>
      <c r="C1646" t="s">
        <v>6710</v>
      </c>
      <c r="D1646">
        <v>30333126</v>
      </c>
      <c r="E1646" s="1" t="s">
        <v>21</v>
      </c>
      <c r="F1646" s="1" t="s">
        <v>18510</v>
      </c>
      <c r="G1646" s="1" t="s">
        <v>25</v>
      </c>
      <c r="H1646" s="1" t="s">
        <v>18506</v>
      </c>
      <c r="I1646" s="1" t="s">
        <v>18508</v>
      </c>
      <c r="J1646" s="1" t="s">
        <v>18505</v>
      </c>
      <c r="K1646" s="1" t="s">
        <v>18507</v>
      </c>
      <c r="M1646" s="1" t="s">
        <v>28</v>
      </c>
      <c r="N1646" s="1" t="s">
        <v>21</v>
      </c>
      <c r="O1646" s="1" t="s">
        <v>18507</v>
      </c>
    </row>
    <row r="1647" spans="1:15" x14ac:dyDescent="0.2">
      <c r="A1647" s="1" t="s">
        <v>8708</v>
      </c>
      <c r="B1647" s="1" t="str">
        <f>"SRR3418285"</f>
        <v>SRR3418285</v>
      </c>
      <c r="C1647" t="s">
        <v>6711</v>
      </c>
      <c r="D1647">
        <v>30333126</v>
      </c>
      <c r="E1647" s="1" t="s">
        <v>18505</v>
      </c>
      <c r="F1647" s="1" t="s">
        <v>26</v>
      </c>
      <c r="G1647" s="1" t="s">
        <v>25</v>
      </c>
      <c r="H1647" s="1" t="s">
        <v>18502</v>
      </c>
      <c r="I1647" s="1" t="s">
        <v>18508</v>
      </c>
      <c r="J1647" s="1" t="s">
        <v>18505</v>
      </c>
      <c r="K1647" s="1" t="s">
        <v>18504</v>
      </c>
      <c r="N1647" s="1" t="s">
        <v>19</v>
      </c>
      <c r="O1647" s="1" t="s">
        <v>18507</v>
      </c>
    </row>
    <row r="1648" spans="1:15" x14ac:dyDescent="0.2">
      <c r="A1648" s="1" t="s">
        <v>8709</v>
      </c>
      <c r="B1648" s="1" t="str">
        <f>"SRR3418288"</f>
        <v>SRR3418288</v>
      </c>
      <c r="C1648" t="s">
        <v>6712</v>
      </c>
      <c r="D1648">
        <v>30333126</v>
      </c>
      <c r="E1648" s="1" t="s">
        <v>21</v>
      </c>
      <c r="F1648" s="1" t="s">
        <v>18510</v>
      </c>
      <c r="G1648" s="1" t="s">
        <v>25</v>
      </c>
      <c r="H1648" s="1" t="s">
        <v>18506</v>
      </c>
      <c r="I1648" s="1" t="s">
        <v>18509</v>
      </c>
      <c r="J1648" s="1" t="s">
        <v>18505</v>
      </c>
      <c r="K1648" s="1" t="s">
        <v>18507</v>
      </c>
      <c r="M1648" s="1" t="s">
        <v>18508</v>
      </c>
      <c r="N1648" s="1" t="s">
        <v>21</v>
      </c>
      <c r="O1648" s="1" t="s">
        <v>18507</v>
      </c>
    </row>
    <row r="1649" spans="1:15" x14ac:dyDescent="0.2">
      <c r="A1649" s="1" t="s">
        <v>8710</v>
      </c>
      <c r="B1649" s="1" t="str">
        <f>"SRR3418338"</f>
        <v>SRR3418338</v>
      </c>
      <c r="C1649" t="s">
        <v>6713</v>
      </c>
      <c r="D1649">
        <v>30333126</v>
      </c>
      <c r="E1649" s="1" t="s">
        <v>21</v>
      </c>
      <c r="F1649" s="1" t="s">
        <v>18502</v>
      </c>
      <c r="G1649" s="1" t="s">
        <v>25</v>
      </c>
      <c r="H1649" s="1" t="s">
        <v>18502</v>
      </c>
      <c r="I1649" s="1" t="s">
        <v>54</v>
      </c>
      <c r="J1649" s="1" t="s">
        <v>18505</v>
      </c>
      <c r="K1649" s="1" t="s">
        <v>18510</v>
      </c>
      <c r="M1649" s="1" t="s">
        <v>18508</v>
      </c>
      <c r="N1649" s="1" t="s">
        <v>21</v>
      </c>
      <c r="O1649" s="1" t="s">
        <v>18507</v>
      </c>
    </row>
    <row r="1650" spans="1:15" x14ac:dyDescent="0.2">
      <c r="A1650" s="1" t="s">
        <v>8711</v>
      </c>
      <c r="B1650" s="1" t="str">
        <f>"SRR3452361"</f>
        <v>SRR3452361</v>
      </c>
      <c r="C1650" t="s">
        <v>6714</v>
      </c>
      <c r="D1650">
        <v>30333126</v>
      </c>
      <c r="E1650" s="1" t="s">
        <v>21</v>
      </c>
      <c r="F1650" s="1" t="s">
        <v>21</v>
      </c>
      <c r="G1650" s="1" t="s">
        <v>18509</v>
      </c>
      <c r="H1650" s="1" t="s">
        <v>18502</v>
      </c>
      <c r="I1650" s="1" t="s">
        <v>54</v>
      </c>
      <c r="J1650" s="1" t="s">
        <v>21</v>
      </c>
      <c r="K1650" s="1" t="s">
        <v>25</v>
      </c>
      <c r="N1650" s="1" t="s">
        <v>21</v>
      </c>
      <c r="O1650" s="1" t="s">
        <v>24</v>
      </c>
    </row>
    <row r="1651" spans="1:15" x14ac:dyDescent="0.2">
      <c r="A1651" s="1" t="s">
        <v>8712</v>
      </c>
      <c r="B1651" s="1" t="str">
        <f>"SRR3490008"</f>
        <v>SRR3490008</v>
      </c>
      <c r="C1651" t="s">
        <v>6715</v>
      </c>
      <c r="D1651">
        <v>30333126</v>
      </c>
      <c r="E1651" s="1" t="s">
        <v>26</v>
      </c>
      <c r="F1651" s="1" t="s">
        <v>26</v>
      </c>
      <c r="G1651" s="1" t="s">
        <v>25</v>
      </c>
      <c r="H1651" s="1" t="s">
        <v>18502</v>
      </c>
      <c r="I1651" s="1" t="s">
        <v>18508</v>
      </c>
      <c r="J1651" s="1" t="s">
        <v>18505</v>
      </c>
      <c r="K1651" s="1" t="s">
        <v>25</v>
      </c>
      <c r="N1651" s="1" t="s">
        <v>19</v>
      </c>
      <c r="O1651" s="1" t="s">
        <v>18504</v>
      </c>
    </row>
    <row r="1652" spans="1:15" x14ac:dyDescent="0.2">
      <c r="A1652" s="1" t="s">
        <v>8713</v>
      </c>
      <c r="B1652" s="1" t="str">
        <f>"SRR3490011"</f>
        <v>SRR3490011</v>
      </c>
      <c r="C1652" t="s">
        <v>6716</v>
      </c>
      <c r="D1652">
        <v>30333126</v>
      </c>
      <c r="E1652" s="1" t="s">
        <v>21</v>
      </c>
      <c r="F1652" s="1" t="s">
        <v>18502</v>
      </c>
      <c r="G1652" s="1" t="s">
        <v>25</v>
      </c>
      <c r="H1652" s="1" t="s">
        <v>18502</v>
      </c>
      <c r="I1652" s="1" t="s">
        <v>18509</v>
      </c>
      <c r="J1652" s="1" t="s">
        <v>18507</v>
      </c>
      <c r="K1652" s="1" t="s">
        <v>25</v>
      </c>
      <c r="M1652" s="1" t="s">
        <v>28</v>
      </c>
      <c r="N1652" s="1" t="s">
        <v>21</v>
      </c>
      <c r="O1652" s="1" t="s">
        <v>18504</v>
      </c>
    </row>
    <row r="1653" spans="1:15" x14ac:dyDescent="0.2">
      <c r="A1653" s="1" t="s">
        <v>8714</v>
      </c>
      <c r="B1653" s="1" t="str">
        <f>"SRR3509857"</f>
        <v>SRR3509857</v>
      </c>
      <c r="C1653" t="s">
        <v>6717</v>
      </c>
      <c r="D1653">
        <v>30333126</v>
      </c>
      <c r="E1653" s="1" t="s">
        <v>21</v>
      </c>
      <c r="F1653" s="1" t="s">
        <v>21</v>
      </c>
      <c r="G1653" s="1" t="s">
        <v>18509</v>
      </c>
      <c r="H1653" s="1" t="s">
        <v>18506</v>
      </c>
      <c r="I1653" s="1" t="s">
        <v>54</v>
      </c>
      <c r="J1653" s="1" t="s">
        <v>21</v>
      </c>
      <c r="K1653" s="1" t="s">
        <v>18510</v>
      </c>
      <c r="M1653" s="1" t="s">
        <v>28</v>
      </c>
      <c r="N1653" s="1" t="s">
        <v>21</v>
      </c>
      <c r="O1653" s="1" t="s">
        <v>24</v>
      </c>
    </row>
    <row r="1654" spans="1:15" x14ac:dyDescent="0.2">
      <c r="A1654" s="1" t="s">
        <v>8715</v>
      </c>
      <c r="B1654" s="1" t="str">
        <f>"SRR3509863"</f>
        <v>SRR3509863</v>
      </c>
      <c r="C1654" t="s">
        <v>6718</v>
      </c>
      <c r="D1654">
        <v>30333126</v>
      </c>
      <c r="E1654" s="1" t="s">
        <v>18505</v>
      </c>
      <c r="F1654" s="1" t="s">
        <v>26</v>
      </c>
      <c r="G1654" s="1" t="s">
        <v>25</v>
      </c>
      <c r="H1654" s="1" t="s">
        <v>18502</v>
      </c>
      <c r="I1654" s="1" t="s">
        <v>54</v>
      </c>
      <c r="J1654" s="1" t="s">
        <v>18506</v>
      </c>
      <c r="K1654" s="1" t="s">
        <v>18504</v>
      </c>
      <c r="M1654" s="1" t="s">
        <v>28</v>
      </c>
      <c r="N1654" s="1" t="s">
        <v>21</v>
      </c>
      <c r="O1654" s="1" t="s">
        <v>18507</v>
      </c>
    </row>
    <row r="1655" spans="1:15" x14ac:dyDescent="0.2">
      <c r="A1655" s="1" t="s">
        <v>8716</v>
      </c>
      <c r="B1655" s="1" t="str">
        <f>"SRR3509864"</f>
        <v>SRR3509864</v>
      </c>
      <c r="C1655" t="s">
        <v>6719</v>
      </c>
      <c r="D1655">
        <v>30333126</v>
      </c>
      <c r="E1655" s="1" t="s">
        <v>21</v>
      </c>
      <c r="F1655" s="1" t="s">
        <v>21</v>
      </c>
      <c r="G1655" s="1" t="s">
        <v>18510</v>
      </c>
      <c r="H1655" s="1" t="s">
        <v>18506</v>
      </c>
      <c r="I1655" s="1" t="s">
        <v>54</v>
      </c>
      <c r="J1655" s="1" t="s">
        <v>21</v>
      </c>
      <c r="K1655" s="1" t="s">
        <v>25</v>
      </c>
      <c r="N1655" s="1" t="s">
        <v>21</v>
      </c>
      <c r="O1655" s="1" t="s">
        <v>24</v>
      </c>
    </row>
    <row r="1656" spans="1:15" x14ac:dyDescent="0.2">
      <c r="A1656" s="1" t="s">
        <v>8717</v>
      </c>
      <c r="B1656" s="1" t="str">
        <f>"SRR3509865"</f>
        <v>SRR3509865</v>
      </c>
      <c r="C1656" t="s">
        <v>6720</v>
      </c>
      <c r="D1656">
        <v>30333126</v>
      </c>
      <c r="E1656" s="1" t="s">
        <v>26</v>
      </c>
      <c r="F1656" s="1" t="s">
        <v>26</v>
      </c>
      <c r="G1656" s="1" t="s">
        <v>25</v>
      </c>
      <c r="H1656" s="1" t="s">
        <v>18502</v>
      </c>
      <c r="I1656" s="1" t="s">
        <v>18508</v>
      </c>
      <c r="J1656" s="1" t="s">
        <v>18506</v>
      </c>
      <c r="K1656" s="1" t="s">
        <v>18504</v>
      </c>
      <c r="N1656" s="1" t="s">
        <v>19</v>
      </c>
      <c r="O1656" s="1" t="s">
        <v>18507</v>
      </c>
    </row>
    <row r="1657" spans="1:15" x14ac:dyDescent="0.2">
      <c r="A1657" s="1" t="s">
        <v>8718</v>
      </c>
      <c r="B1657" s="1" t="str">
        <f>"SRR3509869"</f>
        <v>SRR3509869</v>
      </c>
      <c r="C1657" t="s">
        <v>6721</v>
      </c>
      <c r="D1657">
        <v>30333126</v>
      </c>
      <c r="E1657" s="1" t="s">
        <v>21</v>
      </c>
      <c r="F1657" s="1" t="s">
        <v>21</v>
      </c>
      <c r="G1657" s="1" t="s">
        <v>18509</v>
      </c>
      <c r="H1657" s="1" t="s">
        <v>18502</v>
      </c>
      <c r="I1657" s="1" t="s">
        <v>54</v>
      </c>
      <c r="J1657" s="1" t="s">
        <v>21</v>
      </c>
      <c r="K1657" s="1" t="s">
        <v>25</v>
      </c>
      <c r="N1657" s="1" t="s">
        <v>21</v>
      </c>
      <c r="O1657" s="1" t="s">
        <v>24</v>
      </c>
    </row>
    <row r="1658" spans="1:15" x14ac:dyDescent="0.2">
      <c r="A1658" s="1" t="s">
        <v>8719</v>
      </c>
      <c r="B1658" s="1" t="str">
        <f>"SRR3509871"</f>
        <v>SRR3509871</v>
      </c>
      <c r="C1658" t="s">
        <v>6722</v>
      </c>
      <c r="D1658">
        <v>30333126</v>
      </c>
      <c r="E1658" s="1" t="s">
        <v>26</v>
      </c>
      <c r="F1658" s="1" t="s">
        <v>26</v>
      </c>
      <c r="G1658" s="1" t="s">
        <v>18504</v>
      </c>
      <c r="H1658" s="1" t="s">
        <v>18502</v>
      </c>
      <c r="I1658" s="1" t="s">
        <v>18509</v>
      </c>
      <c r="J1658" s="1" t="s">
        <v>18506</v>
      </c>
      <c r="K1658" s="1" t="s">
        <v>25</v>
      </c>
      <c r="N1658" s="1" t="s">
        <v>19</v>
      </c>
      <c r="O1658" s="1" t="s">
        <v>18507</v>
      </c>
    </row>
    <row r="1659" spans="1:15" x14ac:dyDescent="0.2">
      <c r="A1659" s="1" t="s">
        <v>8720</v>
      </c>
      <c r="B1659" s="1" t="str">
        <f>"SRR3509873"</f>
        <v>SRR3509873</v>
      </c>
      <c r="C1659" t="s">
        <v>6723</v>
      </c>
      <c r="D1659">
        <v>30333126</v>
      </c>
      <c r="E1659" s="1" t="s">
        <v>26</v>
      </c>
      <c r="F1659" s="1" t="s">
        <v>26</v>
      </c>
      <c r="G1659" s="1" t="s">
        <v>25</v>
      </c>
      <c r="H1659" s="1" t="s">
        <v>18502</v>
      </c>
      <c r="I1659" s="1" t="s">
        <v>54</v>
      </c>
      <c r="J1659" s="1" t="s">
        <v>18505</v>
      </c>
      <c r="K1659" s="1" t="s">
        <v>25</v>
      </c>
      <c r="M1659" s="1" t="s">
        <v>18508</v>
      </c>
      <c r="N1659" s="1" t="s">
        <v>21</v>
      </c>
      <c r="O1659" s="1" t="s">
        <v>18507</v>
      </c>
    </row>
    <row r="1660" spans="1:15" x14ac:dyDescent="0.2">
      <c r="A1660" s="1" t="s">
        <v>8721</v>
      </c>
      <c r="B1660" s="1" t="str">
        <f>"SRR3509880"</f>
        <v>SRR3509880</v>
      </c>
      <c r="C1660" t="s">
        <v>6724</v>
      </c>
      <c r="D1660">
        <v>30333126</v>
      </c>
      <c r="E1660" s="1" t="s">
        <v>21</v>
      </c>
      <c r="F1660" s="1" t="s">
        <v>18509</v>
      </c>
      <c r="G1660" s="1" t="s">
        <v>18502</v>
      </c>
      <c r="H1660" s="1" t="s">
        <v>18506</v>
      </c>
      <c r="I1660" s="1" t="s">
        <v>54</v>
      </c>
      <c r="J1660" s="1" t="s">
        <v>18509</v>
      </c>
      <c r="K1660" s="1" t="s">
        <v>25</v>
      </c>
      <c r="N1660" s="1" t="s">
        <v>21</v>
      </c>
      <c r="O1660" s="1" t="s">
        <v>24</v>
      </c>
    </row>
    <row r="1661" spans="1:15" x14ac:dyDescent="0.2">
      <c r="A1661" s="1" t="s">
        <v>8722</v>
      </c>
      <c r="B1661" s="1" t="str">
        <f>"SRR3509886"</f>
        <v>SRR3509886</v>
      </c>
      <c r="C1661" t="s">
        <v>6725</v>
      </c>
      <c r="D1661">
        <v>30333126</v>
      </c>
      <c r="E1661" s="1" t="s">
        <v>26</v>
      </c>
      <c r="F1661" s="1" t="s">
        <v>26</v>
      </c>
      <c r="G1661" s="1" t="s">
        <v>25</v>
      </c>
      <c r="H1661" s="1" t="s">
        <v>18502</v>
      </c>
      <c r="I1661" s="1" t="s">
        <v>18508</v>
      </c>
      <c r="J1661" s="1" t="s">
        <v>18506</v>
      </c>
      <c r="K1661" s="1" t="s">
        <v>18504</v>
      </c>
      <c r="N1661" s="1" t="s">
        <v>21</v>
      </c>
      <c r="O1661" s="1" t="s">
        <v>18507</v>
      </c>
    </row>
    <row r="1662" spans="1:15" x14ac:dyDescent="0.2">
      <c r="A1662" s="1" t="s">
        <v>8723</v>
      </c>
      <c r="B1662" s="1" t="str">
        <f>"SRR3509893"</f>
        <v>SRR3509893</v>
      </c>
      <c r="C1662" t="s">
        <v>6726</v>
      </c>
      <c r="D1662">
        <v>30333126</v>
      </c>
      <c r="E1662" s="1" t="s">
        <v>21</v>
      </c>
      <c r="F1662" s="1" t="s">
        <v>21</v>
      </c>
      <c r="G1662" s="1" t="s">
        <v>18510</v>
      </c>
      <c r="H1662" s="1" t="s">
        <v>18502</v>
      </c>
      <c r="I1662" s="1" t="s">
        <v>18508</v>
      </c>
      <c r="J1662" s="1" t="s">
        <v>18509</v>
      </c>
      <c r="K1662" s="1" t="s">
        <v>25</v>
      </c>
      <c r="M1662" s="1" t="s">
        <v>28</v>
      </c>
      <c r="N1662" s="1" t="s">
        <v>21</v>
      </c>
      <c r="O1662" s="1" t="s">
        <v>24</v>
      </c>
    </row>
    <row r="1663" spans="1:15" x14ac:dyDescent="0.2">
      <c r="A1663" s="1" t="s">
        <v>8724</v>
      </c>
      <c r="B1663" s="1" t="str">
        <f>"SRR3606589"</f>
        <v>SRR3606589</v>
      </c>
      <c r="C1663" t="s">
        <v>6727</v>
      </c>
      <c r="D1663">
        <v>30333126</v>
      </c>
      <c r="E1663" s="1" t="s">
        <v>21</v>
      </c>
      <c r="F1663" s="1" t="s">
        <v>18502</v>
      </c>
      <c r="G1663" s="1" t="s">
        <v>25</v>
      </c>
      <c r="H1663" s="1" t="s">
        <v>18502</v>
      </c>
      <c r="I1663" s="1" t="s">
        <v>18509</v>
      </c>
      <c r="J1663" s="1" t="s">
        <v>18506</v>
      </c>
      <c r="K1663" s="1" t="s">
        <v>22</v>
      </c>
      <c r="N1663" s="1" t="s">
        <v>21</v>
      </c>
      <c r="O1663" s="1" t="s">
        <v>18507</v>
      </c>
    </row>
    <row r="1664" spans="1:15" x14ac:dyDescent="0.2">
      <c r="A1664" s="1" t="s">
        <v>8725</v>
      </c>
      <c r="B1664" s="1" t="str">
        <f>"SRR3663784"</f>
        <v>SRR3663784</v>
      </c>
      <c r="C1664" t="s">
        <v>6728</v>
      </c>
      <c r="D1664">
        <v>30333126</v>
      </c>
      <c r="E1664" s="1" t="s">
        <v>26</v>
      </c>
      <c r="F1664" s="1" t="s">
        <v>26</v>
      </c>
      <c r="G1664" s="1" t="s">
        <v>25</v>
      </c>
      <c r="H1664" s="1" t="s">
        <v>18506</v>
      </c>
      <c r="I1664" s="1" t="s">
        <v>18508</v>
      </c>
      <c r="J1664" s="1" t="s">
        <v>18505</v>
      </c>
      <c r="K1664" s="1" t="s">
        <v>18504</v>
      </c>
      <c r="M1664" s="1" t="s">
        <v>18508</v>
      </c>
      <c r="N1664" s="1" t="s">
        <v>21</v>
      </c>
      <c r="O1664" s="1" t="s">
        <v>18504</v>
      </c>
    </row>
    <row r="1665" spans="1:15" x14ac:dyDescent="0.2">
      <c r="A1665" s="1" t="s">
        <v>8726</v>
      </c>
      <c r="B1665" s="1" t="str">
        <f>"SRR3663786"</f>
        <v>SRR3663786</v>
      </c>
      <c r="C1665" t="s">
        <v>6729</v>
      </c>
      <c r="D1665">
        <v>30333126</v>
      </c>
      <c r="E1665" s="1" t="s">
        <v>26</v>
      </c>
      <c r="F1665" s="1" t="s">
        <v>26</v>
      </c>
      <c r="G1665" s="1" t="s">
        <v>25</v>
      </c>
      <c r="H1665" s="1" t="s">
        <v>18502</v>
      </c>
      <c r="I1665" s="1" t="s">
        <v>54</v>
      </c>
      <c r="J1665" s="1" t="s">
        <v>18505</v>
      </c>
      <c r="K1665" s="1" t="s">
        <v>22</v>
      </c>
      <c r="M1665" s="1" t="s">
        <v>18508</v>
      </c>
      <c r="N1665" s="1" t="s">
        <v>19</v>
      </c>
      <c r="O1665" s="1" t="s">
        <v>18507</v>
      </c>
    </row>
    <row r="1666" spans="1:15" x14ac:dyDescent="0.2">
      <c r="A1666" s="1" t="s">
        <v>8727</v>
      </c>
      <c r="B1666" s="1" t="str">
        <f>"SRR3663789"</f>
        <v>SRR3663789</v>
      </c>
      <c r="C1666" t="s">
        <v>6730</v>
      </c>
      <c r="D1666">
        <v>30333126</v>
      </c>
      <c r="E1666" s="1" t="s">
        <v>18505</v>
      </c>
      <c r="F1666" s="1" t="s">
        <v>26</v>
      </c>
      <c r="G1666" s="1" t="s">
        <v>25</v>
      </c>
      <c r="H1666" s="1" t="s">
        <v>18502</v>
      </c>
      <c r="I1666" s="1" t="s">
        <v>18508</v>
      </c>
      <c r="J1666" s="1" t="s">
        <v>18505</v>
      </c>
      <c r="K1666" s="1" t="s">
        <v>25</v>
      </c>
      <c r="N1666" s="1" t="s">
        <v>19</v>
      </c>
      <c r="O1666" s="1" t="s">
        <v>18507</v>
      </c>
    </row>
    <row r="1667" spans="1:15" x14ac:dyDescent="0.2">
      <c r="A1667" s="1" t="s">
        <v>8728</v>
      </c>
      <c r="B1667" s="1" t="str">
        <f>"SRR3663792"</f>
        <v>SRR3663792</v>
      </c>
      <c r="C1667" t="s">
        <v>6731</v>
      </c>
      <c r="D1667">
        <v>30333126</v>
      </c>
      <c r="E1667" s="1" t="s">
        <v>21</v>
      </c>
      <c r="F1667" s="1" t="s">
        <v>21</v>
      </c>
      <c r="G1667" s="1" t="s">
        <v>18510</v>
      </c>
      <c r="H1667" s="1" t="s">
        <v>18502</v>
      </c>
      <c r="I1667" s="1" t="s">
        <v>54</v>
      </c>
      <c r="J1667" s="1" t="s">
        <v>18509</v>
      </c>
      <c r="K1667" s="1" t="s">
        <v>18504</v>
      </c>
      <c r="M1667" s="1" t="s">
        <v>28</v>
      </c>
      <c r="N1667" s="1" t="s">
        <v>21</v>
      </c>
      <c r="O1667" s="1" t="s">
        <v>24</v>
      </c>
    </row>
    <row r="1668" spans="1:15" x14ac:dyDescent="0.2">
      <c r="A1668" s="1" t="s">
        <v>8729</v>
      </c>
      <c r="B1668" s="1" t="str">
        <f>"SRR3663795"</f>
        <v>SRR3663795</v>
      </c>
      <c r="C1668" t="s">
        <v>6732</v>
      </c>
      <c r="D1668">
        <v>30333126</v>
      </c>
      <c r="E1668" s="1" t="s">
        <v>21</v>
      </c>
      <c r="F1668" s="1" t="s">
        <v>21</v>
      </c>
      <c r="G1668" s="1" t="s">
        <v>18509</v>
      </c>
      <c r="H1668" s="1" t="s">
        <v>18502</v>
      </c>
      <c r="I1668" s="1" t="s">
        <v>18508</v>
      </c>
      <c r="J1668" s="1" t="s">
        <v>18509</v>
      </c>
      <c r="K1668" s="1" t="s">
        <v>25</v>
      </c>
      <c r="N1668" s="1" t="s">
        <v>19</v>
      </c>
      <c r="O1668" s="1" t="s">
        <v>24</v>
      </c>
    </row>
    <row r="1669" spans="1:15" x14ac:dyDescent="0.2">
      <c r="A1669" s="1" t="s">
        <v>8730</v>
      </c>
      <c r="B1669" s="1" t="str">
        <f>"SRR3664604"</f>
        <v>SRR3664604</v>
      </c>
      <c r="C1669" t="s">
        <v>6733</v>
      </c>
      <c r="D1669">
        <v>30333126</v>
      </c>
      <c r="E1669" s="1" t="s">
        <v>21</v>
      </c>
      <c r="F1669" s="1" t="s">
        <v>21</v>
      </c>
      <c r="G1669" s="1" t="s">
        <v>18510</v>
      </c>
      <c r="H1669" s="1" t="s">
        <v>18506</v>
      </c>
      <c r="I1669" s="1" t="s">
        <v>54</v>
      </c>
      <c r="J1669" s="1" t="s">
        <v>21</v>
      </c>
      <c r="K1669" s="1" t="s">
        <v>18504</v>
      </c>
      <c r="L1669" s="1" t="s">
        <v>40</v>
      </c>
      <c r="N1669" s="1" t="s">
        <v>21</v>
      </c>
      <c r="O1669" s="1" t="s">
        <v>24</v>
      </c>
    </row>
    <row r="1670" spans="1:15" x14ac:dyDescent="0.2">
      <c r="A1670" s="1" t="s">
        <v>8731</v>
      </c>
      <c r="B1670" s="1" t="str">
        <f>"SRR3664606"</f>
        <v>SRR3664606</v>
      </c>
      <c r="C1670" t="s">
        <v>6734</v>
      </c>
      <c r="D1670">
        <v>30333126</v>
      </c>
      <c r="E1670" s="1" t="s">
        <v>26</v>
      </c>
      <c r="F1670" s="1" t="s">
        <v>26</v>
      </c>
      <c r="G1670" s="1" t="s">
        <v>25</v>
      </c>
      <c r="H1670" s="1" t="s">
        <v>18506</v>
      </c>
      <c r="I1670" s="1" t="s">
        <v>32</v>
      </c>
      <c r="J1670" s="1" t="s">
        <v>18506</v>
      </c>
      <c r="K1670" s="1" t="s">
        <v>18504</v>
      </c>
      <c r="L1670" s="1" t="s">
        <v>40</v>
      </c>
      <c r="N1670" s="1" t="s">
        <v>19</v>
      </c>
      <c r="O1670" s="1" t="s">
        <v>18507</v>
      </c>
    </row>
    <row r="1671" spans="1:15" x14ac:dyDescent="0.2">
      <c r="A1671" s="1" t="s">
        <v>8732</v>
      </c>
      <c r="B1671" s="1" t="str">
        <f>"SRR3664609"</f>
        <v>SRR3664609</v>
      </c>
      <c r="C1671" t="s">
        <v>6735</v>
      </c>
      <c r="D1671">
        <v>30333126</v>
      </c>
      <c r="E1671" s="1" t="s">
        <v>26</v>
      </c>
      <c r="F1671" s="1" t="s">
        <v>26</v>
      </c>
      <c r="G1671" s="1" t="s">
        <v>25</v>
      </c>
      <c r="H1671" s="1" t="s">
        <v>18506</v>
      </c>
      <c r="I1671" s="1" t="s">
        <v>18509</v>
      </c>
      <c r="J1671" s="1" t="s">
        <v>18505</v>
      </c>
      <c r="K1671" s="1" t="s">
        <v>18507</v>
      </c>
      <c r="L1671" s="1" t="s">
        <v>40</v>
      </c>
      <c r="N1671" s="1" t="s">
        <v>19</v>
      </c>
      <c r="O1671" s="1" t="s">
        <v>18504</v>
      </c>
    </row>
    <row r="1672" spans="1:15" x14ac:dyDescent="0.2">
      <c r="A1672" s="1" t="s">
        <v>8733</v>
      </c>
      <c r="B1672" s="1" t="str">
        <f>"SRR3664613"</f>
        <v>SRR3664613</v>
      </c>
      <c r="C1672" t="s">
        <v>6736</v>
      </c>
      <c r="D1672">
        <v>30333126</v>
      </c>
      <c r="E1672" s="1" t="s">
        <v>26</v>
      </c>
      <c r="F1672" s="1" t="s">
        <v>26</v>
      </c>
      <c r="G1672" s="1" t="s">
        <v>25</v>
      </c>
      <c r="H1672" s="1" t="s">
        <v>18502</v>
      </c>
      <c r="I1672" s="1" t="s">
        <v>32</v>
      </c>
      <c r="J1672" s="1" t="s">
        <v>18505</v>
      </c>
      <c r="K1672" s="1" t="s">
        <v>18504</v>
      </c>
      <c r="L1672" s="1" t="s">
        <v>40</v>
      </c>
      <c r="N1672" s="1" t="s">
        <v>21</v>
      </c>
      <c r="O1672" s="1" t="s">
        <v>18504</v>
      </c>
    </row>
    <row r="1673" spans="1:15" x14ac:dyDescent="0.2">
      <c r="A1673" s="1" t="s">
        <v>8734</v>
      </c>
      <c r="B1673" s="1" t="str">
        <f>"SRR3664614"</f>
        <v>SRR3664614</v>
      </c>
      <c r="C1673" t="s">
        <v>6737</v>
      </c>
      <c r="D1673">
        <v>30333126</v>
      </c>
      <c r="E1673" s="1" t="s">
        <v>26</v>
      </c>
      <c r="F1673" s="1" t="s">
        <v>26</v>
      </c>
      <c r="G1673" s="1" t="s">
        <v>25</v>
      </c>
      <c r="H1673" s="1" t="s">
        <v>18502</v>
      </c>
      <c r="I1673" s="1" t="s">
        <v>32</v>
      </c>
      <c r="J1673" s="1" t="s">
        <v>18505</v>
      </c>
      <c r="K1673" s="1" t="s">
        <v>18504</v>
      </c>
      <c r="L1673" s="1" t="s">
        <v>40</v>
      </c>
      <c r="N1673" s="1" t="s">
        <v>19</v>
      </c>
      <c r="O1673" s="1" t="s">
        <v>18504</v>
      </c>
    </row>
    <row r="1674" spans="1:15" x14ac:dyDescent="0.2">
      <c r="A1674" s="1" t="s">
        <v>8735</v>
      </c>
      <c r="B1674" s="1" t="str">
        <f>"SRR3664616"</f>
        <v>SRR3664616</v>
      </c>
      <c r="C1674" t="s">
        <v>6738</v>
      </c>
      <c r="D1674">
        <v>30333126</v>
      </c>
      <c r="E1674" s="1" t="s">
        <v>26</v>
      </c>
      <c r="F1674" s="1" t="s">
        <v>26</v>
      </c>
      <c r="G1674" s="1" t="s">
        <v>25</v>
      </c>
      <c r="H1674" s="1" t="s">
        <v>18506</v>
      </c>
      <c r="I1674" s="1" t="s">
        <v>18509</v>
      </c>
      <c r="J1674" s="1" t="s">
        <v>18505</v>
      </c>
      <c r="K1674" s="1" t="s">
        <v>18507</v>
      </c>
      <c r="L1674" s="1" t="s">
        <v>40</v>
      </c>
      <c r="N1674" s="1" t="s">
        <v>19</v>
      </c>
      <c r="O1674" s="1" t="s">
        <v>18507</v>
      </c>
    </row>
    <row r="1675" spans="1:15" x14ac:dyDescent="0.2">
      <c r="A1675" s="1" t="s">
        <v>8736</v>
      </c>
      <c r="B1675" s="1" t="str">
        <f>"SRR3664620"</f>
        <v>SRR3664620</v>
      </c>
      <c r="C1675" t="s">
        <v>6739</v>
      </c>
      <c r="D1675">
        <v>30333126</v>
      </c>
      <c r="E1675" s="1" t="s">
        <v>21</v>
      </c>
      <c r="F1675" s="1" t="s">
        <v>18509</v>
      </c>
      <c r="G1675" s="1" t="s">
        <v>18502</v>
      </c>
      <c r="H1675" s="1" t="s">
        <v>18502</v>
      </c>
      <c r="I1675" s="1" t="s">
        <v>54</v>
      </c>
      <c r="J1675" s="1" t="s">
        <v>18509</v>
      </c>
      <c r="K1675" s="1" t="s">
        <v>18504</v>
      </c>
      <c r="L1675" s="1" t="s">
        <v>40</v>
      </c>
      <c r="N1675" s="1" t="s">
        <v>21</v>
      </c>
      <c r="O1675" s="1" t="s">
        <v>18502</v>
      </c>
    </row>
    <row r="1676" spans="1:15" x14ac:dyDescent="0.2">
      <c r="A1676" s="1" t="s">
        <v>8737</v>
      </c>
      <c r="B1676" s="1" t="str">
        <f>"SRR3664622"</f>
        <v>SRR3664622</v>
      </c>
      <c r="C1676" t="s">
        <v>6740</v>
      </c>
      <c r="D1676">
        <v>30333126</v>
      </c>
      <c r="E1676" s="1" t="s">
        <v>26</v>
      </c>
      <c r="F1676" s="1" t="s">
        <v>26</v>
      </c>
      <c r="G1676" s="1" t="s">
        <v>25</v>
      </c>
      <c r="H1676" s="1" t="s">
        <v>18502</v>
      </c>
      <c r="I1676" s="1" t="s">
        <v>54</v>
      </c>
      <c r="J1676" s="1" t="s">
        <v>18506</v>
      </c>
      <c r="K1676" s="1" t="s">
        <v>18507</v>
      </c>
      <c r="L1676" s="1" t="s">
        <v>40</v>
      </c>
      <c r="N1676" s="1" t="s">
        <v>21</v>
      </c>
      <c r="O1676" s="1" t="s">
        <v>18507</v>
      </c>
    </row>
    <row r="1677" spans="1:15" x14ac:dyDescent="0.2">
      <c r="A1677" s="1" t="s">
        <v>8738</v>
      </c>
      <c r="B1677" s="1" t="str">
        <f>"SRR3664625"</f>
        <v>SRR3664625</v>
      </c>
      <c r="C1677" t="s">
        <v>6741</v>
      </c>
      <c r="D1677">
        <v>30333126</v>
      </c>
      <c r="E1677" s="1" t="s">
        <v>26</v>
      </c>
      <c r="F1677" s="1" t="s">
        <v>26</v>
      </c>
      <c r="G1677" s="1" t="s">
        <v>25</v>
      </c>
      <c r="H1677" s="1" t="s">
        <v>18506</v>
      </c>
      <c r="I1677" s="1" t="s">
        <v>32</v>
      </c>
      <c r="J1677" s="1" t="s">
        <v>18505</v>
      </c>
      <c r="K1677" s="1" t="s">
        <v>18504</v>
      </c>
      <c r="L1677" s="1" t="s">
        <v>40</v>
      </c>
      <c r="N1677" s="1" t="s">
        <v>19</v>
      </c>
      <c r="O1677" s="1" t="s">
        <v>18504</v>
      </c>
    </row>
    <row r="1678" spans="1:15" x14ac:dyDescent="0.2">
      <c r="A1678" s="1" t="s">
        <v>8739</v>
      </c>
      <c r="B1678" s="1" t="str">
        <f>"SRR3664630"</f>
        <v>SRR3664630</v>
      </c>
      <c r="C1678" t="s">
        <v>6742</v>
      </c>
      <c r="D1678">
        <v>30333126</v>
      </c>
      <c r="E1678" s="1" t="s">
        <v>21</v>
      </c>
      <c r="F1678" s="1" t="s">
        <v>18509</v>
      </c>
      <c r="G1678" s="1" t="s">
        <v>18506</v>
      </c>
      <c r="H1678" s="1" t="s">
        <v>18506</v>
      </c>
      <c r="I1678" s="1" t="s">
        <v>54</v>
      </c>
      <c r="J1678" s="1" t="s">
        <v>18510</v>
      </c>
      <c r="K1678" s="1" t="s">
        <v>18502</v>
      </c>
      <c r="L1678" s="1" t="s">
        <v>40</v>
      </c>
      <c r="M1678" s="1" t="s">
        <v>18508</v>
      </c>
      <c r="N1678" s="1" t="s">
        <v>21</v>
      </c>
      <c r="O1678" s="1" t="s">
        <v>18502</v>
      </c>
    </row>
    <row r="1679" spans="1:15" x14ac:dyDescent="0.2">
      <c r="A1679" s="1" t="s">
        <v>8740</v>
      </c>
      <c r="B1679" s="1" t="str">
        <f>"SRR3664631"</f>
        <v>SRR3664631</v>
      </c>
      <c r="C1679" t="s">
        <v>6743</v>
      </c>
      <c r="D1679">
        <v>30333126</v>
      </c>
      <c r="E1679" s="1" t="s">
        <v>26</v>
      </c>
      <c r="F1679" s="1" t="s">
        <v>26</v>
      </c>
      <c r="G1679" s="1" t="s">
        <v>25</v>
      </c>
      <c r="H1679" s="1" t="s">
        <v>18502</v>
      </c>
      <c r="I1679" s="1" t="s">
        <v>54</v>
      </c>
      <c r="J1679" s="1" t="s">
        <v>18506</v>
      </c>
      <c r="K1679" s="1" t="s">
        <v>22</v>
      </c>
      <c r="L1679" s="1" t="s">
        <v>40</v>
      </c>
      <c r="M1679" s="1" t="s">
        <v>18508</v>
      </c>
      <c r="N1679" s="1" t="s">
        <v>19</v>
      </c>
      <c r="O1679" s="1" t="s">
        <v>18507</v>
      </c>
    </row>
    <row r="1680" spans="1:15" x14ac:dyDescent="0.2">
      <c r="A1680" s="1" t="s">
        <v>8741</v>
      </c>
      <c r="B1680" s="1" t="str">
        <f>"SRR3664632"</f>
        <v>SRR3664632</v>
      </c>
      <c r="C1680" t="s">
        <v>6744</v>
      </c>
      <c r="D1680">
        <v>30333126</v>
      </c>
      <c r="E1680" s="1" t="s">
        <v>21</v>
      </c>
      <c r="F1680" s="1" t="s">
        <v>18506</v>
      </c>
      <c r="G1680" s="1" t="s">
        <v>25</v>
      </c>
      <c r="H1680" s="1" t="s">
        <v>18506</v>
      </c>
      <c r="I1680" s="1" t="s">
        <v>18509</v>
      </c>
      <c r="J1680" s="1" t="s">
        <v>18506</v>
      </c>
      <c r="K1680" s="1" t="s">
        <v>18510</v>
      </c>
      <c r="L1680" s="1" t="s">
        <v>40</v>
      </c>
      <c r="M1680" s="1" t="s">
        <v>18508</v>
      </c>
      <c r="N1680" s="1" t="s">
        <v>21</v>
      </c>
      <c r="O1680" s="1" t="s">
        <v>18504</v>
      </c>
    </row>
    <row r="1681" spans="1:15" x14ac:dyDescent="0.2">
      <c r="A1681" s="1" t="s">
        <v>8742</v>
      </c>
      <c r="B1681" s="1" t="str">
        <f>"SRR3664636"</f>
        <v>SRR3664636</v>
      </c>
      <c r="C1681" t="s">
        <v>6745</v>
      </c>
      <c r="D1681">
        <v>30333126</v>
      </c>
      <c r="E1681" s="1" t="s">
        <v>26</v>
      </c>
      <c r="F1681" s="1" t="s">
        <v>26</v>
      </c>
      <c r="G1681" s="1" t="s">
        <v>25</v>
      </c>
      <c r="H1681" s="1" t="s">
        <v>18502</v>
      </c>
      <c r="I1681" s="1" t="s">
        <v>18509</v>
      </c>
      <c r="J1681" s="1" t="s">
        <v>18506</v>
      </c>
      <c r="K1681" s="1" t="s">
        <v>18504</v>
      </c>
      <c r="L1681" s="1" t="s">
        <v>40</v>
      </c>
      <c r="N1681" s="1" t="s">
        <v>19</v>
      </c>
      <c r="O1681" s="1" t="s">
        <v>18507</v>
      </c>
    </row>
    <row r="1682" spans="1:15" x14ac:dyDescent="0.2">
      <c r="A1682" s="1" t="s">
        <v>8743</v>
      </c>
      <c r="B1682" s="1" t="str">
        <f>"SRR3664639"</f>
        <v>SRR3664639</v>
      </c>
      <c r="C1682" t="s">
        <v>6746</v>
      </c>
      <c r="D1682">
        <v>30333126</v>
      </c>
      <c r="E1682" s="1" t="s">
        <v>26</v>
      </c>
      <c r="F1682" s="1" t="s">
        <v>26</v>
      </c>
      <c r="G1682" s="1" t="s">
        <v>25</v>
      </c>
      <c r="H1682" s="1" t="s">
        <v>18506</v>
      </c>
      <c r="I1682" s="1" t="s">
        <v>18509</v>
      </c>
      <c r="J1682" s="1" t="s">
        <v>18505</v>
      </c>
      <c r="K1682" s="1" t="s">
        <v>18504</v>
      </c>
      <c r="L1682" s="1" t="s">
        <v>40</v>
      </c>
      <c r="N1682" s="1" t="s">
        <v>21</v>
      </c>
      <c r="O1682" s="1" t="s">
        <v>18504</v>
      </c>
    </row>
    <row r="1683" spans="1:15" x14ac:dyDescent="0.2">
      <c r="A1683" s="1" t="s">
        <v>8744</v>
      </c>
      <c r="B1683" s="1" t="str">
        <f>"SRR3664642"</f>
        <v>SRR3664642</v>
      </c>
      <c r="C1683" t="s">
        <v>6747</v>
      </c>
      <c r="D1683">
        <v>30333126</v>
      </c>
      <c r="E1683" s="1" t="s">
        <v>18505</v>
      </c>
      <c r="F1683" s="1" t="s">
        <v>26</v>
      </c>
      <c r="G1683" s="1" t="s">
        <v>25</v>
      </c>
      <c r="H1683" s="1" t="s">
        <v>18506</v>
      </c>
      <c r="I1683" s="1" t="s">
        <v>54</v>
      </c>
      <c r="J1683" s="1" t="s">
        <v>18505</v>
      </c>
      <c r="K1683" s="1" t="s">
        <v>18504</v>
      </c>
      <c r="L1683" s="1" t="s">
        <v>40</v>
      </c>
      <c r="M1683" s="1" t="s">
        <v>18508</v>
      </c>
      <c r="N1683" s="1" t="s">
        <v>21</v>
      </c>
      <c r="O1683" s="1" t="s">
        <v>18504</v>
      </c>
    </row>
    <row r="1684" spans="1:15" x14ac:dyDescent="0.2">
      <c r="A1684" s="1" t="s">
        <v>8745</v>
      </c>
      <c r="B1684" s="1" t="str">
        <f>"SRR3664643"</f>
        <v>SRR3664643</v>
      </c>
      <c r="C1684" t="s">
        <v>6748</v>
      </c>
      <c r="D1684">
        <v>30333126</v>
      </c>
      <c r="E1684" s="1" t="s">
        <v>26</v>
      </c>
      <c r="F1684" s="1" t="s">
        <v>26</v>
      </c>
      <c r="G1684" s="1" t="s">
        <v>25</v>
      </c>
      <c r="H1684" s="1" t="s">
        <v>18502</v>
      </c>
      <c r="I1684" s="1" t="s">
        <v>18509</v>
      </c>
      <c r="J1684" s="1" t="s">
        <v>18506</v>
      </c>
      <c r="K1684" s="1" t="s">
        <v>18507</v>
      </c>
      <c r="L1684" s="1" t="s">
        <v>40</v>
      </c>
      <c r="N1684" s="1" t="s">
        <v>19</v>
      </c>
      <c r="O1684" s="1" t="s">
        <v>18507</v>
      </c>
    </row>
    <row r="1685" spans="1:15" x14ac:dyDescent="0.2">
      <c r="A1685" s="1" t="s">
        <v>8746</v>
      </c>
      <c r="B1685" s="1" t="str">
        <f>"SRR3664646"</f>
        <v>SRR3664646</v>
      </c>
      <c r="C1685" t="s">
        <v>6749</v>
      </c>
      <c r="D1685">
        <v>30333126</v>
      </c>
      <c r="E1685" s="1" t="s">
        <v>26</v>
      </c>
      <c r="F1685" s="1" t="s">
        <v>26</v>
      </c>
      <c r="G1685" s="1" t="s">
        <v>25</v>
      </c>
      <c r="H1685" s="1" t="s">
        <v>18506</v>
      </c>
      <c r="I1685" s="1" t="s">
        <v>32</v>
      </c>
      <c r="J1685" s="1" t="s">
        <v>18505</v>
      </c>
      <c r="K1685" s="1" t="s">
        <v>18504</v>
      </c>
      <c r="L1685" s="1" t="s">
        <v>40</v>
      </c>
      <c r="N1685" s="1" t="s">
        <v>19</v>
      </c>
      <c r="O1685" s="1" t="s">
        <v>18504</v>
      </c>
    </row>
    <row r="1686" spans="1:15" x14ac:dyDescent="0.2">
      <c r="A1686" s="1" t="s">
        <v>8747</v>
      </c>
      <c r="B1686" s="1" t="str">
        <f>"SRR3664650"</f>
        <v>SRR3664650</v>
      </c>
      <c r="C1686" t="s">
        <v>6750</v>
      </c>
      <c r="D1686">
        <v>30333126</v>
      </c>
      <c r="E1686" s="1" t="s">
        <v>21</v>
      </c>
      <c r="F1686" s="1" t="s">
        <v>21</v>
      </c>
      <c r="G1686" s="1" t="s">
        <v>18510</v>
      </c>
      <c r="H1686" s="1" t="s">
        <v>18506</v>
      </c>
      <c r="I1686" s="1" t="s">
        <v>54</v>
      </c>
      <c r="J1686" s="1" t="s">
        <v>21</v>
      </c>
      <c r="K1686" s="1" t="s">
        <v>22</v>
      </c>
      <c r="L1686" s="1" t="s">
        <v>28</v>
      </c>
      <c r="M1686" s="1" t="s">
        <v>18508</v>
      </c>
      <c r="N1686" s="1" t="s">
        <v>21</v>
      </c>
      <c r="O1686" s="1" t="s">
        <v>24</v>
      </c>
    </row>
    <row r="1687" spans="1:15" x14ac:dyDescent="0.2">
      <c r="A1687" s="1" t="s">
        <v>8748</v>
      </c>
      <c r="B1687" s="1" t="str">
        <f>"SRR3664651"</f>
        <v>SRR3664651</v>
      </c>
      <c r="C1687" t="s">
        <v>6751</v>
      </c>
      <c r="D1687">
        <v>30333126</v>
      </c>
      <c r="E1687" s="1" t="s">
        <v>18505</v>
      </c>
      <c r="F1687" s="1" t="s">
        <v>18505</v>
      </c>
      <c r="G1687" s="1" t="s">
        <v>25</v>
      </c>
      <c r="H1687" s="1" t="s">
        <v>18510</v>
      </c>
      <c r="I1687" s="1" t="s">
        <v>18508</v>
      </c>
      <c r="J1687" s="1" t="s">
        <v>18502</v>
      </c>
      <c r="K1687" s="1" t="s">
        <v>18504</v>
      </c>
      <c r="L1687" s="1" t="s">
        <v>28</v>
      </c>
      <c r="N1687" s="1" t="s">
        <v>19</v>
      </c>
      <c r="O1687" s="1" t="s">
        <v>18505</v>
      </c>
    </row>
    <row r="1688" spans="1:15" x14ac:dyDescent="0.2">
      <c r="A1688" s="1" t="s">
        <v>8749</v>
      </c>
      <c r="B1688" s="1" t="str">
        <f>"SRR3664661"</f>
        <v>SRR3664661</v>
      </c>
      <c r="C1688" t="s">
        <v>6752</v>
      </c>
      <c r="D1688">
        <v>30333126</v>
      </c>
      <c r="E1688" s="1" t="s">
        <v>21</v>
      </c>
      <c r="F1688" s="1" t="s">
        <v>21</v>
      </c>
      <c r="G1688" s="1" t="s">
        <v>18509</v>
      </c>
      <c r="H1688" s="1" t="s">
        <v>18502</v>
      </c>
      <c r="I1688" s="1" t="s">
        <v>54</v>
      </c>
      <c r="J1688" s="1" t="s">
        <v>21</v>
      </c>
      <c r="K1688" s="1" t="s">
        <v>18504</v>
      </c>
      <c r="L1688" s="1" t="s">
        <v>28</v>
      </c>
      <c r="N1688" s="1" t="s">
        <v>21</v>
      </c>
      <c r="O1688" s="1" t="s">
        <v>24</v>
      </c>
    </row>
    <row r="1689" spans="1:15" x14ac:dyDescent="0.2">
      <c r="A1689" s="1" t="s">
        <v>8750</v>
      </c>
      <c r="B1689" s="1" t="str">
        <f>"SRR3664667"</f>
        <v>SRR3664667</v>
      </c>
      <c r="C1689" t="s">
        <v>6753</v>
      </c>
      <c r="D1689">
        <v>30333126</v>
      </c>
      <c r="E1689" s="1" t="s">
        <v>26</v>
      </c>
      <c r="F1689" s="1" t="s">
        <v>26</v>
      </c>
      <c r="G1689" s="1" t="s">
        <v>25</v>
      </c>
      <c r="H1689" s="1" t="s">
        <v>18506</v>
      </c>
      <c r="I1689" s="1" t="s">
        <v>18508</v>
      </c>
      <c r="J1689" s="1" t="s">
        <v>18505</v>
      </c>
      <c r="K1689" s="1" t="s">
        <v>18507</v>
      </c>
      <c r="L1689" s="1" t="s">
        <v>40</v>
      </c>
      <c r="N1689" s="1" t="s">
        <v>18509</v>
      </c>
      <c r="O1689" s="1" t="s">
        <v>18505</v>
      </c>
    </row>
    <row r="1690" spans="1:15" x14ac:dyDescent="0.2">
      <c r="A1690" s="1" t="s">
        <v>8751</v>
      </c>
      <c r="B1690" s="1" t="str">
        <f>"SRR3664671"</f>
        <v>SRR3664671</v>
      </c>
      <c r="C1690" t="s">
        <v>6754</v>
      </c>
      <c r="D1690">
        <v>30333126</v>
      </c>
      <c r="E1690" s="1" t="s">
        <v>26</v>
      </c>
      <c r="F1690" s="1" t="s">
        <v>26</v>
      </c>
      <c r="G1690" s="1" t="s">
        <v>25</v>
      </c>
      <c r="H1690" s="1" t="s">
        <v>18506</v>
      </c>
      <c r="I1690" s="1" t="s">
        <v>32</v>
      </c>
      <c r="J1690" s="1" t="s">
        <v>18505</v>
      </c>
      <c r="K1690" s="1" t="s">
        <v>18507</v>
      </c>
      <c r="L1690" s="1" t="s">
        <v>40</v>
      </c>
      <c r="N1690" s="1" t="s">
        <v>19</v>
      </c>
      <c r="O1690" s="1" t="s">
        <v>18507</v>
      </c>
    </row>
    <row r="1691" spans="1:15" x14ac:dyDescent="0.2">
      <c r="A1691" s="1" t="s">
        <v>8752</v>
      </c>
      <c r="B1691" s="1" t="str">
        <f>"SRR3664678"</f>
        <v>SRR3664678</v>
      </c>
      <c r="C1691" t="s">
        <v>6755</v>
      </c>
      <c r="D1691">
        <v>30333126</v>
      </c>
      <c r="E1691" s="1" t="s">
        <v>26</v>
      </c>
      <c r="F1691" s="1" t="s">
        <v>26</v>
      </c>
      <c r="G1691" s="1" t="s">
        <v>25</v>
      </c>
      <c r="H1691" s="1" t="s">
        <v>18506</v>
      </c>
      <c r="I1691" s="1" t="s">
        <v>54</v>
      </c>
      <c r="J1691" s="1" t="s">
        <v>18506</v>
      </c>
      <c r="K1691" s="1" t="s">
        <v>18504</v>
      </c>
      <c r="L1691" s="1" t="s">
        <v>40</v>
      </c>
      <c r="M1691" s="1" t="s">
        <v>18508</v>
      </c>
      <c r="N1691" s="1" t="s">
        <v>21</v>
      </c>
      <c r="O1691" s="1" t="s">
        <v>18504</v>
      </c>
    </row>
    <row r="1692" spans="1:15" x14ac:dyDescent="0.2">
      <c r="A1692" s="1" t="s">
        <v>8753</v>
      </c>
      <c r="B1692" s="1" t="str">
        <f>"SRR3664682"</f>
        <v>SRR3664682</v>
      </c>
      <c r="C1692" t="s">
        <v>6756</v>
      </c>
      <c r="D1692">
        <v>30333126</v>
      </c>
      <c r="E1692" s="1" t="s">
        <v>26</v>
      </c>
      <c r="F1692" s="1" t="s">
        <v>26</v>
      </c>
      <c r="G1692" s="1" t="s">
        <v>25</v>
      </c>
      <c r="H1692" s="1" t="s">
        <v>18506</v>
      </c>
      <c r="I1692" s="1" t="s">
        <v>54</v>
      </c>
      <c r="J1692" s="1" t="s">
        <v>18505</v>
      </c>
      <c r="K1692" s="1" t="s">
        <v>18510</v>
      </c>
      <c r="L1692" s="1" t="s">
        <v>40</v>
      </c>
      <c r="M1692" s="1" t="s">
        <v>18508</v>
      </c>
      <c r="N1692" s="1" t="s">
        <v>21</v>
      </c>
      <c r="O1692" s="1" t="s">
        <v>18504</v>
      </c>
    </row>
    <row r="1693" spans="1:15" x14ac:dyDescent="0.2">
      <c r="A1693" s="1" t="s">
        <v>8754</v>
      </c>
      <c r="B1693" s="1" t="str">
        <f>"SRR3664683"</f>
        <v>SRR3664683</v>
      </c>
      <c r="C1693" t="s">
        <v>6757</v>
      </c>
      <c r="D1693">
        <v>30333126</v>
      </c>
      <c r="E1693" s="1" t="s">
        <v>26</v>
      </c>
      <c r="F1693" s="1" t="s">
        <v>26</v>
      </c>
      <c r="G1693" s="1" t="s">
        <v>25</v>
      </c>
      <c r="H1693" s="1" t="s">
        <v>18506</v>
      </c>
      <c r="I1693" s="1" t="s">
        <v>32</v>
      </c>
      <c r="J1693" s="1" t="s">
        <v>18505</v>
      </c>
      <c r="K1693" s="1" t="s">
        <v>18504</v>
      </c>
      <c r="L1693" s="1" t="s">
        <v>40</v>
      </c>
      <c r="M1693" s="1" t="s">
        <v>18508</v>
      </c>
      <c r="N1693" s="1" t="s">
        <v>21</v>
      </c>
      <c r="O1693" s="1" t="s">
        <v>18504</v>
      </c>
    </row>
    <row r="1694" spans="1:15" x14ac:dyDescent="0.2">
      <c r="A1694" s="1" t="s">
        <v>8755</v>
      </c>
      <c r="B1694" s="1" t="str">
        <f>"SRR3664684"</f>
        <v>SRR3664684</v>
      </c>
      <c r="C1694" t="s">
        <v>6758</v>
      </c>
      <c r="D1694">
        <v>30333126</v>
      </c>
      <c r="E1694" s="1" t="s">
        <v>26</v>
      </c>
      <c r="F1694" s="1" t="s">
        <v>26</v>
      </c>
      <c r="G1694" s="1" t="s">
        <v>25</v>
      </c>
      <c r="H1694" s="1" t="s">
        <v>18502</v>
      </c>
      <c r="I1694" s="1" t="s">
        <v>32</v>
      </c>
      <c r="J1694" s="1" t="s">
        <v>18505</v>
      </c>
      <c r="K1694" s="1" t="s">
        <v>18504</v>
      </c>
      <c r="L1694" s="1" t="s">
        <v>40</v>
      </c>
      <c r="N1694" s="1" t="s">
        <v>19</v>
      </c>
      <c r="O1694" s="1" t="s">
        <v>18504</v>
      </c>
    </row>
    <row r="1695" spans="1:15" x14ac:dyDescent="0.2">
      <c r="A1695" s="1" t="s">
        <v>8756</v>
      </c>
      <c r="B1695" s="1" t="str">
        <f>"SRR3664691"</f>
        <v>SRR3664691</v>
      </c>
      <c r="C1695" t="s">
        <v>6759</v>
      </c>
      <c r="D1695">
        <v>30333126</v>
      </c>
      <c r="E1695" s="1" t="s">
        <v>21</v>
      </c>
      <c r="F1695" s="1" t="s">
        <v>21</v>
      </c>
      <c r="G1695" s="1" t="s">
        <v>18510</v>
      </c>
      <c r="H1695" s="1" t="s">
        <v>18502</v>
      </c>
      <c r="I1695" s="1" t="s">
        <v>54</v>
      </c>
      <c r="J1695" s="1" t="s">
        <v>21</v>
      </c>
      <c r="K1695" s="1" t="s">
        <v>25</v>
      </c>
      <c r="L1695" s="1" t="s">
        <v>28</v>
      </c>
      <c r="N1695" s="1" t="s">
        <v>21</v>
      </c>
      <c r="O1695" s="1" t="s">
        <v>24</v>
      </c>
    </row>
    <row r="1696" spans="1:15" x14ac:dyDescent="0.2">
      <c r="A1696" s="1" t="s">
        <v>8757</v>
      </c>
      <c r="B1696" s="1" t="str">
        <f>"SRR3664694"</f>
        <v>SRR3664694</v>
      </c>
      <c r="C1696" t="s">
        <v>6760</v>
      </c>
      <c r="D1696">
        <v>30333126</v>
      </c>
      <c r="E1696" s="1" t="s">
        <v>21</v>
      </c>
      <c r="F1696" s="1" t="s">
        <v>18510</v>
      </c>
      <c r="G1696" s="1" t="s">
        <v>25</v>
      </c>
      <c r="H1696" s="1" t="s">
        <v>18502</v>
      </c>
      <c r="I1696" s="1" t="s">
        <v>18509</v>
      </c>
      <c r="J1696" s="1" t="s">
        <v>18506</v>
      </c>
      <c r="K1696" s="1" t="s">
        <v>22</v>
      </c>
      <c r="L1696" s="1" t="s">
        <v>18510</v>
      </c>
      <c r="M1696" s="1" t="s">
        <v>28</v>
      </c>
      <c r="N1696" s="1" t="s">
        <v>21</v>
      </c>
      <c r="O1696" s="1" t="s">
        <v>18507</v>
      </c>
    </row>
    <row r="1697" spans="1:15" x14ac:dyDescent="0.2">
      <c r="A1697" s="1" t="s">
        <v>8758</v>
      </c>
      <c r="B1697" s="1" t="str">
        <f>"SRR3664695"</f>
        <v>SRR3664695</v>
      </c>
      <c r="C1697" t="s">
        <v>6761</v>
      </c>
      <c r="D1697">
        <v>30333126</v>
      </c>
      <c r="E1697" s="1" t="s">
        <v>21</v>
      </c>
      <c r="F1697" s="1" t="s">
        <v>21</v>
      </c>
      <c r="G1697" s="1" t="s">
        <v>18509</v>
      </c>
      <c r="H1697" s="1" t="s">
        <v>18502</v>
      </c>
      <c r="I1697" s="1" t="s">
        <v>54</v>
      </c>
      <c r="J1697" s="1" t="s">
        <v>21</v>
      </c>
      <c r="K1697" s="1" t="s">
        <v>18504</v>
      </c>
      <c r="L1697" s="1" t="s">
        <v>40</v>
      </c>
      <c r="N1697" s="1" t="s">
        <v>21</v>
      </c>
      <c r="O1697" s="1" t="s">
        <v>24</v>
      </c>
    </row>
    <row r="1698" spans="1:15" x14ac:dyDescent="0.2">
      <c r="A1698" s="1" t="s">
        <v>8759</v>
      </c>
      <c r="B1698" s="1" t="str">
        <f>"SRR3664697"</f>
        <v>SRR3664697</v>
      </c>
      <c r="C1698" t="s">
        <v>6762</v>
      </c>
      <c r="D1698">
        <v>30333126</v>
      </c>
      <c r="E1698" s="1" t="s">
        <v>26</v>
      </c>
      <c r="F1698" s="1" t="s">
        <v>26</v>
      </c>
      <c r="G1698" s="1" t="s">
        <v>25</v>
      </c>
      <c r="H1698" s="1" t="s">
        <v>18506</v>
      </c>
      <c r="I1698" s="1" t="s">
        <v>18509</v>
      </c>
      <c r="J1698" s="1" t="s">
        <v>18506</v>
      </c>
      <c r="K1698" s="1" t="s">
        <v>18504</v>
      </c>
      <c r="L1698" s="1" t="s">
        <v>40</v>
      </c>
      <c r="M1698" s="1" t="s">
        <v>28</v>
      </c>
      <c r="N1698" s="1" t="s">
        <v>19</v>
      </c>
      <c r="O1698" s="1" t="s">
        <v>18504</v>
      </c>
    </row>
    <row r="1699" spans="1:15" x14ac:dyDescent="0.2">
      <c r="A1699" s="1" t="s">
        <v>8760</v>
      </c>
      <c r="B1699" s="1" t="str">
        <f>"SRR3664699"</f>
        <v>SRR3664699</v>
      </c>
      <c r="C1699" t="s">
        <v>6763</v>
      </c>
      <c r="D1699">
        <v>30333126</v>
      </c>
      <c r="E1699" s="1" t="s">
        <v>21</v>
      </c>
      <c r="F1699" s="1" t="s">
        <v>21</v>
      </c>
      <c r="G1699" s="1" t="s">
        <v>18502</v>
      </c>
      <c r="H1699" s="1" t="s">
        <v>18502</v>
      </c>
      <c r="I1699" s="1" t="s">
        <v>54</v>
      </c>
      <c r="J1699" s="1" t="s">
        <v>18510</v>
      </c>
      <c r="K1699" s="1" t="s">
        <v>18504</v>
      </c>
      <c r="L1699" s="1" t="s">
        <v>40</v>
      </c>
      <c r="N1699" s="1" t="s">
        <v>21</v>
      </c>
      <c r="O1699" s="1" t="s">
        <v>18502</v>
      </c>
    </row>
    <row r="1700" spans="1:15" x14ac:dyDescent="0.2">
      <c r="A1700" s="1" t="s">
        <v>8761</v>
      </c>
      <c r="B1700" s="1" t="str">
        <f>"SRR3664700"</f>
        <v>SRR3664700</v>
      </c>
      <c r="C1700" t="s">
        <v>6764</v>
      </c>
      <c r="D1700">
        <v>30333126</v>
      </c>
      <c r="E1700" s="1" t="s">
        <v>21</v>
      </c>
      <c r="F1700" s="1" t="s">
        <v>18509</v>
      </c>
      <c r="G1700" s="1" t="s">
        <v>18510</v>
      </c>
      <c r="H1700" s="1" t="s">
        <v>18502</v>
      </c>
      <c r="I1700" s="1" t="s">
        <v>54</v>
      </c>
      <c r="J1700" s="1" t="s">
        <v>18509</v>
      </c>
      <c r="K1700" s="1" t="s">
        <v>18504</v>
      </c>
      <c r="L1700" s="1" t="s">
        <v>40</v>
      </c>
      <c r="M1700" s="1" t="s">
        <v>28</v>
      </c>
      <c r="N1700" s="1" t="s">
        <v>21</v>
      </c>
      <c r="O1700" s="1" t="s">
        <v>24</v>
      </c>
    </row>
    <row r="1701" spans="1:15" x14ac:dyDescent="0.2">
      <c r="A1701" s="1" t="s">
        <v>8762</v>
      </c>
      <c r="B1701" s="1" t="str">
        <f>"SRR3664712"</f>
        <v>SRR3664712</v>
      </c>
      <c r="C1701" t="s">
        <v>6765</v>
      </c>
      <c r="D1701">
        <v>30333126</v>
      </c>
      <c r="E1701" s="1" t="s">
        <v>26</v>
      </c>
      <c r="F1701" s="1" t="s">
        <v>26</v>
      </c>
      <c r="G1701" s="1" t="s">
        <v>25</v>
      </c>
      <c r="H1701" s="1" t="s">
        <v>18506</v>
      </c>
      <c r="I1701" s="1" t="s">
        <v>32</v>
      </c>
      <c r="J1701" s="1" t="s">
        <v>18505</v>
      </c>
      <c r="K1701" s="1" t="s">
        <v>18504</v>
      </c>
      <c r="L1701" s="1" t="s">
        <v>40</v>
      </c>
      <c r="N1701" s="1" t="s">
        <v>19</v>
      </c>
      <c r="O1701" s="1" t="s">
        <v>18507</v>
      </c>
    </row>
    <row r="1702" spans="1:15" x14ac:dyDescent="0.2">
      <c r="A1702" s="1" t="s">
        <v>8763</v>
      </c>
      <c r="B1702" s="1" t="str">
        <f>"SRR3664714"</f>
        <v>SRR3664714</v>
      </c>
      <c r="C1702" t="s">
        <v>6766</v>
      </c>
      <c r="D1702">
        <v>30333126</v>
      </c>
      <c r="E1702" s="1" t="s">
        <v>26</v>
      </c>
      <c r="F1702" s="1" t="s">
        <v>26</v>
      </c>
      <c r="G1702" s="1" t="s">
        <v>25</v>
      </c>
      <c r="H1702" s="1" t="s">
        <v>18506</v>
      </c>
      <c r="I1702" s="1" t="s">
        <v>32</v>
      </c>
      <c r="J1702" s="1" t="s">
        <v>18505</v>
      </c>
      <c r="K1702" s="1" t="s">
        <v>18504</v>
      </c>
      <c r="L1702" s="1" t="s">
        <v>40</v>
      </c>
      <c r="N1702" s="1" t="s">
        <v>19</v>
      </c>
      <c r="O1702" s="1" t="s">
        <v>18504</v>
      </c>
    </row>
    <row r="1703" spans="1:15" x14ac:dyDescent="0.2">
      <c r="A1703" s="1" t="s">
        <v>8764</v>
      </c>
      <c r="B1703" s="1" t="str">
        <f>"SRR3664716"</f>
        <v>SRR3664716</v>
      </c>
      <c r="C1703" t="s">
        <v>6767</v>
      </c>
      <c r="D1703">
        <v>30333126</v>
      </c>
      <c r="E1703" s="1" t="s">
        <v>21</v>
      </c>
      <c r="F1703" s="1" t="s">
        <v>21</v>
      </c>
      <c r="G1703" s="1" t="s">
        <v>18510</v>
      </c>
      <c r="H1703" s="1" t="s">
        <v>18506</v>
      </c>
      <c r="I1703" s="1" t="s">
        <v>18508</v>
      </c>
      <c r="J1703" s="1" t="s">
        <v>18509</v>
      </c>
      <c r="K1703" s="1" t="s">
        <v>18504</v>
      </c>
      <c r="L1703" s="1" t="s">
        <v>40</v>
      </c>
      <c r="M1703" s="1" t="s">
        <v>28</v>
      </c>
      <c r="N1703" s="1" t="s">
        <v>19</v>
      </c>
      <c r="O1703" s="1" t="s">
        <v>24</v>
      </c>
    </row>
    <row r="1704" spans="1:15" x14ac:dyDescent="0.2">
      <c r="A1704" s="1" t="s">
        <v>8765</v>
      </c>
      <c r="B1704" s="1" t="str">
        <f>"SRR3664717"</f>
        <v>SRR3664717</v>
      </c>
      <c r="C1704" t="s">
        <v>6768</v>
      </c>
      <c r="D1704">
        <v>30333126</v>
      </c>
      <c r="E1704" s="1" t="s">
        <v>18505</v>
      </c>
      <c r="F1704" s="1" t="s">
        <v>26</v>
      </c>
      <c r="G1704" s="1" t="s">
        <v>25</v>
      </c>
      <c r="H1704" s="1" t="s">
        <v>18506</v>
      </c>
      <c r="I1704" s="1" t="s">
        <v>54</v>
      </c>
      <c r="J1704" s="1" t="s">
        <v>18505</v>
      </c>
      <c r="K1704" s="1" t="s">
        <v>22</v>
      </c>
      <c r="L1704" s="1" t="s">
        <v>40</v>
      </c>
      <c r="M1704" s="1" t="s">
        <v>18508</v>
      </c>
      <c r="N1704" s="1" t="s">
        <v>21</v>
      </c>
      <c r="O1704" s="1" t="s">
        <v>18507</v>
      </c>
    </row>
    <row r="1705" spans="1:15" x14ac:dyDescent="0.2">
      <c r="A1705" s="1" t="s">
        <v>8766</v>
      </c>
      <c r="B1705" s="1" t="str">
        <f>"SRR3664721"</f>
        <v>SRR3664721</v>
      </c>
      <c r="C1705" t="s">
        <v>6769</v>
      </c>
      <c r="D1705">
        <v>30333126</v>
      </c>
      <c r="E1705" s="1" t="s">
        <v>21</v>
      </c>
      <c r="F1705" s="1" t="s">
        <v>21</v>
      </c>
      <c r="G1705" s="1" t="s">
        <v>18509</v>
      </c>
      <c r="H1705" s="1" t="s">
        <v>18502</v>
      </c>
      <c r="I1705" s="1" t="s">
        <v>32</v>
      </c>
      <c r="J1705" s="1" t="s">
        <v>18509</v>
      </c>
      <c r="K1705" s="1" t="s">
        <v>18504</v>
      </c>
      <c r="L1705" s="1" t="s">
        <v>28</v>
      </c>
      <c r="N1705" s="1" t="s">
        <v>19</v>
      </c>
      <c r="O1705" s="1" t="s">
        <v>24</v>
      </c>
    </row>
    <row r="1706" spans="1:15" x14ac:dyDescent="0.2">
      <c r="A1706" s="1" t="s">
        <v>8767</v>
      </c>
      <c r="B1706" s="1" t="str">
        <f>"SRR3664722"</f>
        <v>SRR3664722</v>
      </c>
      <c r="C1706" t="s">
        <v>6770</v>
      </c>
      <c r="D1706">
        <v>30333126</v>
      </c>
      <c r="E1706" s="1" t="s">
        <v>21</v>
      </c>
      <c r="F1706" s="1" t="s">
        <v>21</v>
      </c>
      <c r="G1706" s="1" t="s">
        <v>18509</v>
      </c>
      <c r="H1706" s="1" t="s">
        <v>18502</v>
      </c>
      <c r="I1706" s="1" t="s">
        <v>54</v>
      </c>
      <c r="J1706" s="1" t="s">
        <v>21</v>
      </c>
      <c r="K1706" s="1" t="s">
        <v>25</v>
      </c>
      <c r="L1706" s="1" t="s">
        <v>28</v>
      </c>
      <c r="N1706" s="1" t="s">
        <v>21</v>
      </c>
      <c r="O1706" s="1" t="s">
        <v>18502</v>
      </c>
    </row>
    <row r="1707" spans="1:15" x14ac:dyDescent="0.2">
      <c r="A1707" s="1" t="s">
        <v>8768</v>
      </c>
      <c r="B1707" s="1" t="str">
        <f>"SRR3664725"</f>
        <v>SRR3664725</v>
      </c>
      <c r="C1707" t="s">
        <v>6771</v>
      </c>
      <c r="D1707">
        <v>30333126</v>
      </c>
      <c r="E1707" s="1" t="s">
        <v>18505</v>
      </c>
      <c r="F1707" s="1" t="s">
        <v>26</v>
      </c>
      <c r="G1707" s="1" t="s">
        <v>25</v>
      </c>
      <c r="H1707" s="1" t="s">
        <v>18502</v>
      </c>
      <c r="I1707" s="1" t="s">
        <v>54</v>
      </c>
      <c r="J1707" s="1" t="s">
        <v>18505</v>
      </c>
      <c r="K1707" s="1" t="s">
        <v>18507</v>
      </c>
      <c r="L1707" s="1" t="s">
        <v>28</v>
      </c>
      <c r="M1707" s="1" t="s">
        <v>28</v>
      </c>
      <c r="N1707" s="1" t="s">
        <v>21</v>
      </c>
      <c r="O1707" s="1" t="s">
        <v>18507</v>
      </c>
    </row>
    <row r="1708" spans="1:15" x14ac:dyDescent="0.2">
      <c r="A1708" s="1" t="s">
        <v>8769</v>
      </c>
      <c r="B1708" s="1" t="str">
        <f>"SRR3664726"</f>
        <v>SRR3664726</v>
      </c>
      <c r="C1708" t="s">
        <v>6772</v>
      </c>
      <c r="D1708">
        <v>30333126</v>
      </c>
      <c r="E1708" s="1" t="s">
        <v>18505</v>
      </c>
      <c r="F1708" s="1" t="s">
        <v>26</v>
      </c>
      <c r="G1708" s="1" t="s">
        <v>25</v>
      </c>
      <c r="H1708" s="1" t="s">
        <v>18502</v>
      </c>
      <c r="I1708" s="1" t="s">
        <v>32</v>
      </c>
      <c r="J1708" s="1" t="s">
        <v>18505</v>
      </c>
      <c r="K1708" s="1" t="s">
        <v>18507</v>
      </c>
      <c r="L1708" s="1" t="s">
        <v>40</v>
      </c>
      <c r="N1708" s="1" t="s">
        <v>19</v>
      </c>
      <c r="O1708" s="1" t="s">
        <v>18507</v>
      </c>
    </row>
    <row r="1709" spans="1:15" x14ac:dyDescent="0.2">
      <c r="A1709" s="1" t="s">
        <v>8770</v>
      </c>
      <c r="B1709" s="1" t="str">
        <f>"SRR3664727"</f>
        <v>SRR3664727</v>
      </c>
      <c r="C1709" t="s">
        <v>6773</v>
      </c>
      <c r="D1709">
        <v>30333126</v>
      </c>
      <c r="E1709" s="1" t="s">
        <v>21</v>
      </c>
      <c r="F1709" s="1" t="s">
        <v>18506</v>
      </c>
      <c r="G1709" s="1" t="s">
        <v>25</v>
      </c>
      <c r="H1709" s="1" t="s">
        <v>18502</v>
      </c>
      <c r="I1709" s="1" t="s">
        <v>54</v>
      </c>
      <c r="J1709" s="1" t="s">
        <v>18505</v>
      </c>
      <c r="K1709" s="1" t="s">
        <v>18507</v>
      </c>
      <c r="L1709" s="1" t="s">
        <v>40</v>
      </c>
      <c r="M1709" s="1" t="s">
        <v>28</v>
      </c>
      <c r="N1709" s="1" t="s">
        <v>21</v>
      </c>
      <c r="O1709" s="1" t="s">
        <v>18504</v>
      </c>
    </row>
    <row r="1710" spans="1:15" x14ac:dyDescent="0.2">
      <c r="A1710" s="1" t="s">
        <v>8771</v>
      </c>
      <c r="B1710" s="1" t="str">
        <f>"SRR3664728"</f>
        <v>SRR3664728</v>
      </c>
      <c r="C1710" t="s">
        <v>6774</v>
      </c>
      <c r="D1710">
        <v>30333126</v>
      </c>
      <c r="E1710" s="1" t="s">
        <v>21</v>
      </c>
      <c r="F1710" s="1" t="s">
        <v>18509</v>
      </c>
      <c r="G1710" s="1" t="s">
        <v>18502</v>
      </c>
      <c r="H1710" s="1" t="s">
        <v>18506</v>
      </c>
      <c r="I1710" s="1" t="s">
        <v>54</v>
      </c>
      <c r="J1710" s="1" t="s">
        <v>18510</v>
      </c>
      <c r="K1710" s="1" t="s">
        <v>25</v>
      </c>
      <c r="L1710" s="1" t="s">
        <v>40</v>
      </c>
      <c r="N1710" s="1" t="s">
        <v>21</v>
      </c>
      <c r="O1710" s="1" t="s">
        <v>18502</v>
      </c>
    </row>
    <row r="1711" spans="1:15" x14ac:dyDescent="0.2">
      <c r="A1711" s="1" t="s">
        <v>8772</v>
      </c>
      <c r="B1711" s="1" t="str">
        <f>"SRR3664729"</f>
        <v>SRR3664729</v>
      </c>
      <c r="C1711" t="s">
        <v>6775</v>
      </c>
      <c r="D1711">
        <v>30333126</v>
      </c>
      <c r="E1711" s="1" t="s">
        <v>21</v>
      </c>
      <c r="F1711" s="1" t="s">
        <v>18509</v>
      </c>
      <c r="G1711" s="1" t="s">
        <v>18502</v>
      </c>
      <c r="H1711" s="1" t="s">
        <v>18506</v>
      </c>
      <c r="I1711" s="1" t="s">
        <v>54</v>
      </c>
      <c r="J1711" s="1" t="s">
        <v>18510</v>
      </c>
      <c r="K1711" s="1" t="s">
        <v>25</v>
      </c>
      <c r="L1711" s="1" t="s">
        <v>40</v>
      </c>
      <c r="N1711" s="1" t="s">
        <v>21</v>
      </c>
      <c r="O1711" s="1" t="s">
        <v>18502</v>
      </c>
    </row>
    <row r="1712" spans="1:15" x14ac:dyDescent="0.2">
      <c r="A1712" s="1" t="s">
        <v>8773</v>
      </c>
      <c r="B1712" s="1" t="str">
        <f>"SRR3664732"</f>
        <v>SRR3664732</v>
      </c>
      <c r="C1712" t="s">
        <v>6776</v>
      </c>
      <c r="D1712">
        <v>30333126</v>
      </c>
      <c r="E1712" s="1" t="s">
        <v>21</v>
      </c>
      <c r="F1712" s="1" t="s">
        <v>21</v>
      </c>
      <c r="G1712" s="1" t="s">
        <v>18510</v>
      </c>
      <c r="H1712" s="1" t="s">
        <v>18506</v>
      </c>
      <c r="I1712" s="1" t="s">
        <v>54</v>
      </c>
      <c r="J1712" s="1" t="s">
        <v>21</v>
      </c>
      <c r="K1712" s="1" t="s">
        <v>25</v>
      </c>
      <c r="L1712" s="1" t="s">
        <v>40</v>
      </c>
      <c r="N1712" s="1" t="s">
        <v>21</v>
      </c>
      <c r="O1712" s="1" t="s">
        <v>24</v>
      </c>
    </row>
    <row r="1713" spans="1:15" x14ac:dyDescent="0.2">
      <c r="A1713" s="1" t="s">
        <v>8774</v>
      </c>
      <c r="B1713" s="1" t="str">
        <f>"SRR3664733"</f>
        <v>SRR3664733</v>
      </c>
      <c r="C1713" t="s">
        <v>6777</v>
      </c>
      <c r="D1713">
        <v>30333126</v>
      </c>
      <c r="E1713" s="1" t="s">
        <v>18505</v>
      </c>
      <c r="F1713" s="1" t="s">
        <v>26</v>
      </c>
      <c r="G1713" s="1" t="s">
        <v>25</v>
      </c>
      <c r="H1713" s="1" t="s">
        <v>18510</v>
      </c>
      <c r="I1713" s="1" t="s">
        <v>32</v>
      </c>
      <c r="J1713" s="1" t="s">
        <v>18502</v>
      </c>
      <c r="K1713" s="1" t="s">
        <v>18504</v>
      </c>
      <c r="M1713" s="1" t="s">
        <v>18502</v>
      </c>
      <c r="N1713" s="1" t="s">
        <v>19</v>
      </c>
      <c r="O1713" s="1" t="s">
        <v>18507</v>
      </c>
    </row>
    <row r="1714" spans="1:15" x14ac:dyDescent="0.2">
      <c r="A1714" s="1" t="s">
        <v>8775</v>
      </c>
      <c r="B1714" s="1" t="str">
        <f>"SRR3664736"</f>
        <v>SRR3664736</v>
      </c>
      <c r="C1714" t="s">
        <v>6778</v>
      </c>
      <c r="D1714">
        <v>30333126</v>
      </c>
      <c r="E1714" s="1" t="s">
        <v>21</v>
      </c>
      <c r="F1714" s="1" t="s">
        <v>21</v>
      </c>
      <c r="G1714" s="1" t="s">
        <v>18502</v>
      </c>
      <c r="H1714" s="1" t="s">
        <v>18506</v>
      </c>
      <c r="I1714" s="1" t="s">
        <v>54</v>
      </c>
      <c r="J1714" s="1" t="s">
        <v>18510</v>
      </c>
      <c r="K1714" s="1" t="s">
        <v>18504</v>
      </c>
      <c r="L1714" s="1" t="s">
        <v>40</v>
      </c>
      <c r="M1714" s="1" t="s">
        <v>28</v>
      </c>
      <c r="N1714" s="1" t="s">
        <v>21</v>
      </c>
      <c r="O1714" s="1" t="s">
        <v>18502</v>
      </c>
    </row>
    <row r="1715" spans="1:15" x14ac:dyDescent="0.2">
      <c r="A1715" s="1" t="s">
        <v>8776</v>
      </c>
      <c r="B1715" s="1" t="str">
        <f>"SRR3664737"</f>
        <v>SRR3664737</v>
      </c>
      <c r="C1715" t="s">
        <v>6779</v>
      </c>
      <c r="D1715">
        <v>30333126</v>
      </c>
      <c r="E1715" s="1" t="s">
        <v>26</v>
      </c>
      <c r="F1715" s="1" t="s">
        <v>26</v>
      </c>
      <c r="G1715" s="1" t="s">
        <v>25</v>
      </c>
      <c r="H1715" s="1" t="s">
        <v>18506</v>
      </c>
      <c r="I1715" s="1" t="s">
        <v>32</v>
      </c>
      <c r="J1715" s="1" t="s">
        <v>18505</v>
      </c>
      <c r="K1715" s="1" t="s">
        <v>18504</v>
      </c>
      <c r="L1715" s="1" t="s">
        <v>40</v>
      </c>
      <c r="N1715" s="1" t="s">
        <v>19</v>
      </c>
      <c r="O1715" s="1" t="s">
        <v>18504</v>
      </c>
    </row>
    <row r="1716" spans="1:15" x14ac:dyDescent="0.2">
      <c r="A1716" s="1" t="s">
        <v>8777</v>
      </c>
      <c r="B1716" s="1" t="str">
        <f>"SRR3664739"</f>
        <v>SRR3664739</v>
      </c>
      <c r="C1716" t="s">
        <v>6780</v>
      </c>
      <c r="D1716">
        <v>30333126</v>
      </c>
      <c r="E1716" s="1" t="s">
        <v>21</v>
      </c>
      <c r="F1716" s="1" t="s">
        <v>18509</v>
      </c>
      <c r="G1716" s="1" t="s">
        <v>18502</v>
      </c>
      <c r="H1716" s="1" t="s">
        <v>18506</v>
      </c>
      <c r="I1716" s="1" t="s">
        <v>54</v>
      </c>
      <c r="J1716" s="1" t="s">
        <v>18509</v>
      </c>
      <c r="K1716" s="1" t="s">
        <v>25</v>
      </c>
      <c r="L1716" s="1" t="s">
        <v>40</v>
      </c>
      <c r="N1716" s="1" t="s">
        <v>21</v>
      </c>
      <c r="O1716" s="1" t="s">
        <v>24</v>
      </c>
    </row>
    <row r="1717" spans="1:15" x14ac:dyDescent="0.2">
      <c r="A1717" s="1" t="s">
        <v>8778</v>
      </c>
      <c r="B1717" s="1" t="str">
        <f>"SRR3664740"</f>
        <v>SRR3664740</v>
      </c>
      <c r="C1717" t="s">
        <v>6781</v>
      </c>
      <c r="D1717">
        <v>30333126</v>
      </c>
      <c r="E1717" s="1" t="s">
        <v>21</v>
      </c>
      <c r="F1717" s="1" t="s">
        <v>18509</v>
      </c>
      <c r="G1717" s="1" t="s">
        <v>18502</v>
      </c>
      <c r="H1717" s="1" t="s">
        <v>18502</v>
      </c>
      <c r="I1717" s="1" t="s">
        <v>54</v>
      </c>
      <c r="J1717" s="1" t="s">
        <v>18509</v>
      </c>
      <c r="K1717" s="1" t="s">
        <v>25</v>
      </c>
      <c r="L1717" s="1" t="s">
        <v>40</v>
      </c>
      <c r="N1717" s="1" t="s">
        <v>21</v>
      </c>
      <c r="O1717" s="1" t="s">
        <v>18502</v>
      </c>
    </row>
    <row r="1718" spans="1:15" x14ac:dyDescent="0.2">
      <c r="A1718" s="1" t="s">
        <v>8779</v>
      </c>
      <c r="B1718" s="1" t="str">
        <f>"SRR3664741"</f>
        <v>SRR3664741</v>
      </c>
      <c r="C1718" t="s">
        <v>6782</v>
      </c>
      <c r="D1718">
        <v>30333126</v>
      </c>
      <c r="E1718" s="1" t="s">
        <v>21</v>
      </c>
      <c r="F1718" s="1" t="s">
        <v>21</v>
      </c>
      <c r="G1718" s="1" t="s">
        <v>18509</v>
      </c>
      <c r="H1718" s="1" t="s">
        <v>18506</v>
      </c>
      <c r="I1718" s="1" t="s">
        <v>54</v>
      </c>
      <c r="J1718" s="1" t="s">
        <v>21</v>
      </c>
      <c r="K1718" s="1" t="s">
        <v>18504</v>
      </c>
      <c r="L1718" s="1" t="s">
        <v>28</v>
      </c>
      <c r="M1718" s="1" t="s">
        <v>28</v>
      </c>
      <c r="N1718" s="1" t="s">
        <v>21</v>
      </c>
      <c r="O1718" s="1" t="s">
        <v>24</v>
      </c>
    </row>
    <row r="1719" spans="1:15" x14ac:dyDescent="0.2">
      <c r="A1719" s="1" t="s">
        <v>8780</v>
      </c>
      <c r="B1719" s="1" t="str">
        <f>"SRR3664743"</f>
        <v>SRR3664743</v>
      </c>
      <c r="C1719" t="s">
        <v>6783</v>
      </c>
      <c r="D1719">
        <v>30333126</v>
      </c>
      <c r="E1719" s="1" t="s">
        <v>26</v>
      </c>
      <c r="F1719" s="1" t="s">
        <v>26</v>
      </c>
      <c r="G1719" s="1" t="s">
        <v>25</v>
      </c>
      <c r="H1719" s="1" t="s">
        <v>18502</v>
      </c>
      <c r="I1719" s="1" t="s">
        <v>18509</v>
      </c>
      <c r="J1719" s="1" t="s">
        <v>18506</v>
      </c>
      <c r="K1719" s="1" t="s">
        <v>18504</v>
      </c>
      <c r="L1719" s="1" t="s">
        <v>40</v>
      </c>
      <c r="N1719" s="1" t="s">
        <v>21</v>
      </c>
      <c r="O1719" s="1" t="s">
        <v>18507</v>
      </c>
    </row>
    <row r="1720" spans="1:15" x14ac:dyDescent="0.2">
      <c r="A1720" s="1" t="s">
        <v>8781</v>
      </c>
      <c r="B1720" s="1" t="str">
        <f>"SRR3664744"</f>
        <v>SRR3664744</v>
      </c>
      <c r="C1720" t="s">
        <v>6784</v>
      </c>
      <c r="D1720">
        <v>30333126</v>
      </c>
      <c r="E1720" s="1" t="s">
        <v>21</v>
      </c>
      <c r="F1720" s="1" t="s">
        <v>18506</v>
      </c>
      <c r="G1720" s="1" t="s">
        <v>25</v>
      </c>
      <c r="H1720" s="1" t="s">
        <v>21</v>
      </c>
      <c r="I1720" s="1" t="s">
        <v>54</v>
      </c>
      <c r="J1720" s="1" t="s">
        <v>18502</v>
      </c>
      <c r="K1720" s="1" t="s">
        <v>18504</v>
      </c>
      <c r="L1720" s="1" t="s">
        <v>28</v>
      </c>
      <c r="M1720" s="1" t="s">
        <v>28</v>
      </c>
      <c r="N1720" s="1" t="s">
        <v>21</v>
      </c>
      <c r="O1720" s="1" t="s">
        <v>18507</v>
      </c>
    </row>
    <row r="1721" spans="1:15" x14ac:dyDescent="0.2">
      <c r="A1721" s="1" t="s">
        <v>8782</v>
      </c>
      <c r="B1721" s="1" t="str">
        <f>"SRR3664748"</f>
        <v>SRR3664748</v>
      </c>
      <c r="C1721" t="s">
        <v>6785</v>
      </c>
      <c r="D1721">
        <v>30333126</v>
      </c>
      <c r="E1721" s="1" t="s">
        <v>21</v>
      </c>
      <c r="F1721" s="1" t="s">
        <v>18502</v>
      </c>
      <c r="G1721" s="1" t="s">
        <v>25</v>
      </c>
      <c r="H1721" s="1" t="s">
        <v>18502</v>
      </c>
      <c r="I1721" s="1" t="s">
        <v>18509</v>
      </c>
      <c r="J1721" s="1" t="s">
        <v>18506</v>
      </c>
      <c r="K1721" s="1" t="s">
        <v>22</v>
      </c>
      <c r="L1721" s="1" t="s">
        <v>40</v>
      </c>
      <c r="M1721" s="1" t="s">
        <v>18508</v>
      </c>
      <c r="N1721" s="1" t="s">
        <v>21</v>
      </c>
      <c r="O1721" s="1" t="s">
        <v>18507</v>
      </c>
    </row>
    <row r="1722" spans="1:15" x14ac:dyDescent="0.2">
      <c r="A1722" s="1" t="s">
        <v>8783</v>
      </c>
      <c r="B1722" s="1" t="str">
        <f>"SRR3664752"</f>
        <v>SRR3664752</v>
      </c>
      <c r="C1722" t="s">
        <v>6786</v>
      </c>
      <c r="D1722">
        <v>30333126</v>
      </c>
      <c r="E1722" s="1" t="s">
        <v>21</v>
      </c>
      <c r="F1722" s="1" t="s">
        <v>21</v>
      </c>
      <c r="G1722" s="1" t="s">
        <v>18509</v>
      </c>
      <c r="H1722" s="1" t="s">
        <v>18502</v>
      </c>
      <c r="I1722" s="1" t="s">
        <v>18508</v>
      </c>
      <c r="J1722" s="1" t="s">
        <v>18509</v>
      </c>
      <c r="K1722" s="1" t="s">
        <v>18510</v>
      </c>
      <c r="L1722" s="1" t="s">
        <v>40</v>
      </c>
      <c r="M1722" s="1" t="s">
        <v>28</v>
      </c>
      <c r="N1722" s="1" t="s">
        <v>21</v>
      </c>
      <c r="O1722" s="1" t="s">
        <v>24</v>
      </c>
    </row>
    <row r="1723" spans="1:15" x14ac:dyDescent="0.2">
      <c r="A1723" s="1" t="s">
        <v>8784</v>
      </c>
      <c r="B1723" s="1" t="str">
        <f>"SRR3664753"</f>
        <v>SRR3664753</v>
      </c>
      <c r="C1723" t="s">
        <v>6787</v>
      </c>
      <c r="D1723">
        <v>30333126</v>
      </c>
      <c r="E1723" s="1" t="s">
        <v>26</v>
      </c>
      <c r="F1723" s="1" t="s">
        <v>26</v>
      </c>
      <c r="G1723" s="1" t="s">
        <v>25</v>
      </c>
      <c r="H1723" s="1" t="s">
        <v>18506</v>
      </c>
      <c r="I1723" s="1" t="s">
        <v>32</v>
      </c>
      <c r="J1723" s="1" t="s">
        <v>18505</v>
      </c>
      <c r="K1723" s="1" t="s">
        <v>18504</v>
      </c>
      <c r="L1723" s="1" t="s">
        <v>40</v>
      </c>
      <c r="N1723" s="1" t="s">
        <v>19</v>
      </c>
      <c r="O1723" s="1" t="s">
        <v>18504</v>
      </c>
    </row>
    <row r="1724" spans="1:15" x14ac:dyDescent="0.2">
      <c r="A1724" s="1" t="s">
        <v>8785</v>
      </c>
      <c r="B1724" s="1" t="str">
        <f>"SRR3664758"</f>
        <v>SRR3664758</v>
      </c>
      <c r="C1724" t="s">
        <v>6788</v>
      </c>
      <c r="D1724">
        <v>30333126</v>
      </c>
      <c r="E1724" s="1" t="s">
        <v>21</v>
      </c>
      <c r="F1724" s="1" t="s">
        <v>18509</v>
      </c>
      <c r="G1724" s="1" t="s">
        <v>18502</v>
      </c>
      <c r="H1724" s="1" t="s">
        <v>18502</v>
      </c>
      <c r="I1724" s="1" t="s">
        <v>54</v>
      </c>
      <c r="J1724" s="1" t="s">
        <v>18510</v>
      </c>
      <c r="K1724" s="1" t="s">
        <v>18504</v>
      </c>
      <c r="L1724" s="1" t="s">
        <v>28</v>
      </c>
      <c r="N1724" s="1" t="s">
        <v>21</v>
      </c>
      <c r="O1724" s="1" t="s">
        <v>18502</v>
      </c>
    </row>
    <row r="1725" spans="1:15" x14ac:dyDescent="0.2">
      <c r="A1725" s="1" t="s">
        <v>8786</v>
      </c>
      <c r="B1725" s="1" t="str">
        <f>"SRR3664760"</f>
        <v>SRR3664760</v>
      </c>
      <c r="C1725" t="s">
        <v>6789</v>
      </c>
      <c r="D1725">
        <v>30333126</v>
      </c>
      <c r="E1725" s="1" t="s">
        <v>21</v>
      </c>
      <c r="F1725" s="1" t="s">
        <v>21</v>
      </c>
      <c r="G1725" s="1" t="s">
        <v>18502</v>
      </c>
      <c r="H1725" s="1" t="s">
        <v>18502</v>
      </c>
      <c r="I1725" s="1" t="s">
        <v>54</v>
      </c>
      <c r="J1725" s="1" t="s">
        <v>18509</v>
      </c>
      <c r="K1725" s="1" t="s">
        <v>18504</v>
      </c>
      <c r="L1725" s="1" t="s">
        <v>40</v>
      </c>
      <c r="N1725" s="1" t="s">
        <v>21</v>
      </c>
      <c r="O1725" s="1" t="s">
        <v>18502</v>
      </c>
    </row>
    <row r="1726" spans="1:15" x14ac:dyDescent="0.2">
      <c r="A1726" s="1" t="s">
        <v>8787</v>
      </c>
      <c r="B1726" s="1" t="str">
        <f>"SRR3664762"</f>
        <v>SRR3664762</v>
      </c>
      <c r="C1726" t="s">
        <v>6790</v>
      </c>
      <c r="D1726">
        <v>30333126</v>
      </c>
      <c r="E1726" s="1" t="s">
        <v>18505</v>
      </c>
      <c r="F1726" s="1" t="s">
        <v>26</v>
      </c>
      <c r="G1726" s="1" t="s">
        <v>25</v>
      </c>
      <c r="H1726" s="1" t="s">
        <v>18502</v>
      </c>
      <c r="I1726" s="1" t="s">
        <v>54</v>
      </c>
      <c r="J1726" s="1" t="s">
        <v>18506</v>
      </c>
      <c r="K1726" s="1" t="s">
        <v>18504</v>
      </c>
      <c r="L1726" s="1" t="s">
        <v>40</v>
      </c>
      <c r="N1726" s="1" t="s">
        <v>21</v>
      </c>
      <c r="O1726" s="1" t="s">
        <v>18507</v>
      </c>
    </row>
    <row r="1727" spans="1:15" x14ac:dyDescent="0.2">
      <c r="A1727" s="1" t="s">
        <v>8788</v>
      </c>
      <c r="B1727" s="1" t="str">
        <f>"SRR3664765"</f>
        <v>SRR3664765</v>
      </c>
      <c r="C1727" t="s">
        <v>6791</v>
      </c>
      <c r="D1727">
        <v>30333126</v>
      </c>
      <c r="E1727" s="1" t="s">
        <v>21</v>
      </c>
      <c r="F1727" s="1" t="s">
        <v>21</v>
      </c>
      <c r="G1727" s="1" t="s">
        <v>18508</v>
      </c>
      <c r="H1727" s="1" t="s">
        <v>18502</v>
      </c>
      <c r="I1727" s="1" t="s">
        <v>32</v>
      </c>
      <c r="J1727" s="1" t="s">
        <v>21</v>
      </c>
      <c r="K1727" s="1" t="s">
        <v>18504</v>
      </c>
      <c r="L1727" s="1" t="s">
        <v>28</v>
      </c>
      <c r="N1727" s="1" t="s">
        <v>19</v>
      </c>
      <c r="O1727" s="1" t="s">
        <v>24</v>
      </c>
    </row>
    <row r="1728" spans="1:15" x14ac:dyDescent="0.2">
      <c r="A1728" s="1" t="s">
        <v>8789</v>
      </c>
      <c r="B1728" s="1" t="str">
        <f>"SRR3664766"</f>
        <v>SRR3664766</v>
      </c>
      <c r="C1728" t="s">
        <v>6792</v>
      </c>
      <c r="D1728">
        <v>30333126</v>
      </c>
      <c r="E1728" s="1" t="s">
        <v>26</v>
      </c>
      <c r="F1728" s="1" t="s">
        <v>26</v>
      </c>
      <c r="G1728" s="1" t="s">
        <v>25</v>
      </c>
      <c r="H1728" s="1" t="s">
        <v>18502</v>
      </c>
      <c r="I1728" s="1" t="s">
        <v>54</v>
      </c>
      <c r="J1728" s="1" t="s">
        <v>18506</v>
      </c>
      <c r="K1728" s="1" t="s">
        <v>18504</v>
      </c>
      <c r="L1728" s="1" t="s">
        <v>40</v>
      </c>
      <c r="N1728" s="1" t="s">
        <v>21</v>
      </c>
      <c r="O1728" s="1" t="s">
        <v>18507</v>
      </c>
    </row>
    <row r="1729" spans="1:15" x14ac:dyDescent="0.2">
      <c r="A1729" s="1" t="s">
        <v>8790</v>
      </c>
      <c r="B1729" s="1" t="str">
        <f>"SRR3664768"</f>
        <v>SRR3664768</v>
      </c>
      <c r="C1729" t="s">
        <v>6793</v>
      </c>
      <c r="D1729">
        <v>30333126</v>
      </c>
      <c r="E1729" s="1" t="s">
        <v>21</v>
      </c>
      <c r="F1729" s="1" t="s">
        <v>21</v>
      </c>
      <c r="G1729" s="1" t="s">
        <v>18510</v>
      </c>
      <c r="H1729" s="1" t="s">
        <v>18506</v>
      </c>
      <c r="I1729" s="1" t="s">
        <v>54</v>
      </c>
      <c r="J1729" s="1" t="s">
        <v>21</v>
      </c>
      <c r="K1729" s="1" t="s">
        <v>18504</v>
      </c>
      <c r="L1729" s="1" t="s">
        <v>40</v>
      </c>
      <c r="N1729" s="1" t="s">
        <v>21</v>
      </c>
      <c r="O1729" s="1" t="s">
        <v>24</v>
      </c>
    </row>
    <row r="1730" spans="1:15" x14ac:dyDescent="0.2">
      <c r="A1730" s="1" t="s">
        <v>8791</v>
      </c>
      <c r="B1730" s="1" t="str">
        <f>"SRR3664771"</f>
        <v>SRR3664771</v>
      </c>
      <c r="C1730" t="s">
        <v>6794</v>
      </c>
      <c r="D1730">
        <v>30333126</v>
      </c>
      <c r="E1730" s="1" t="s">
        <v>21</v>
      </c>
      <c r="F1730" s="1" t="s">
        <v>18509</v>
      </c>
      <c r="G1730" s="1" t="s">
        <v>18502</v>
      </c>
      <c r="H1730" s="1" t="s">
        <v>18506</v>
      </c>
      <c r="I1730" s="1" t="s">
        <v>54</v>
      </c>
      <c r="J1730" s="1" t="s">
        <v>18510</v>
      </c>
      <c r="K1730" s="1" t="s">
        <v>18504</v>
      </c>
      <c r="L1730" s="1" t="s">
        <v>40</v>
      </c>
      <c r="N1730" s="1" t="s">
        <v>21</v>
      </c>
      <c r="O1730" s="1" t="s">
        <v>18502</v>
      </c>
    </row>
    <row r="1731" spans="1:15" x14ac:dyDescent="0.2">
      <c r="A1731" s="1" t="s">
        <v>8792</v>
      </c>
      <c r="B1731" s="1" t="str">
        <f>"SRR3664772"</f>
        <v>SRR3664772</v>
      </c>
      <c r="C1731" t="s">
        <v>6795</v>
      </c>
      <c r="D1731">
        <v>30333126</v>
      </c>
      <c r="E1731" s="1" t="s">
        <v>21</v>
      </c>
      <c r="F1731" s="1" t="s">
        <v>21</v>
      </c>
      <c r="G1731" s="1" t="s">
        <v>18502</v>
      </c>
      <c r="H1731" s="1" t="s">
        <v>18502</v>
      </c>
      <c r="I1731" s="1" t="s">
        <v>54</v>
      </c>
      <c r="J1731" s="1" t="s">
        <v>18510</v>
      </c>
      <c r="K1731" s="1" t="s">
        <v>18510</v>
      </c>
      <c r="L1731" s="1" t="s">
        <v>40</v>
      </c>
      <c r="M1731" s="1" t="s">
        <v>18508</v>
      </c>
      <c r="N1731" s="1" t="s">
        <v>21</v>
      </c>
      <c r="O1731" s="1" t="s">
        <v>24</v>
      </c>
    </row>
    <row r="1732" spans="1:15" x14ac:dyDescent="0.2">
      <c r="A1732" s="1" t="s">
        <v>8793</v>
      </c>
      <c r="B1732" s="1" t="str">
        <f>"SRR3664773"</f>
        <v>SRR3664773</v>
      </c>
      <c r="C1732" t="s">
        <v>6796</v>
      </c>
      <c r="D1732">
        <v>30333126</v>
      </c>
      <c r="E1732" s="1" t="s">
        <v>21</v>
      </c>
      <c r="F1732" s="1" t="s">
        <v>21</v>
      </c>
      <c r="G1732" s="1" t="s">
        <v>18502</v>
      </c>
      <c r="H1732" s="1" t="s">
        <v>18506</v>
      </c>
      <c r="I1732" s="1" t="s">
        <v>54</v>
      </c>
      <c r="J1732" s="1" t="s">
        <v>18510</v>
      </c>
      <c r="K1732" s="1" t="s">
        <v>25</v>
      </c>
      <c r="L1732" s="1" t="s">
        <v>40</v>
      </c>
      <c r="N1732" s="1" t="s">
        <v>21</v>
      </c>
      <c r="O1732" s="1" t="s">
        <v>24</v>
      </c>
    </row>
    <row r="1733" spans="1:15" x14ac:dyDescent="0.2">
      <c r="A1733" s="1" t="s">
        <v>8794</v>
      </c>
      <c r="B1733" s="1" t="str">
        <f>"SRR3664774"</f>
        <v>SRR3664774</v>
      </c>
      <c r="C1733" t="s">
        <v>6797</v>
      </c>
      <c r="D1733">
        <v>30333126</v>
      </c>
      <c r="E1733" s="1" t="s">
        <v>21</v>
      </c>
      <c r="F1733" s="1" t="s">
        <v>21</v>
      </c>
      <c r="G1733" s="1" t="s">
        <v>18510</v>
      </c>
      <c r="H1733" s="1" t="s">
        <v>18502</v>
      </c>
      <c r="I1733" s="1" t="s">
        <v>54</v>
      </c>
      <c r="J1733" s="1" t="s">
        <v>18509</v>
      </c>
      <c r="K1733" s="1" t="s">
        <v>18504</v>
      </c>
      <c r="L1733" s="1" t="s">
        <v>40</v>
      </c>
      <c r="N1733" s="1" t="s">
        <v>21</v>
      </c>
      <c r="O1733" s="1" t="s">
        <v>18502</v>
      </c>
    </row>
    <row r="1734" spans="1:15" x14ac:dyDescent="0.2">
      <c r="A1734" s="1" t="s">
        <v>8795</v>
      </c>
      <c r="B1734" s="1" t="str">
        <f>"SRR3664775"</f>
        <v>SRR3664775</v>
      </c>
      <c r="C1734" t="s">
        <v>6798</v>
      </c>
      <c r="D1734">
        <v>30333126</v>
      </c>
      <c r="E1734" s="1" t="s">
        <v>21</v>
      </c>
      <c r="F1734" s="1" t="s">
        <v>21</v>
      </c>
      <c r="G1734" s="1" t="s">
        <v>18502</v>
      </c>
      <c r="H1734" s="1" t="s">
        <v>18502</v>
      </c>
      <c r="I1734" s="1" t="s">
        <v>54</v>
      </c>
      <c r="J1734" s="1" t="s">
        <v>18510</v>
      </c>
      <c r="K1734" s="1" t="s">
        <v>18504</v>
      </c>
      <c r="L1734" s="1" t="s">
        <v>40</v>
      </c>
      <c r="N1734" s="1" t="s">
        <v>21</v>
      </c>
      <c r="O1734" s="1" t="s">
        <v>24</v>
      </c>
    </row>
    <row r="1735" spans="1:15" x14ac:dyDescent="0.2">
      <c r="A1735" s="1" t="s">
        <v>8796</v>
      </c>
      <c r="B1735" s="1" t="str">
        <f>"SRR3664783"</f>
        <v>SRR3664783</v>
      </c>
      <c r="C1735" t="s">
        <v>6799</v>
      </c>
      <c r="D1735">
        <v>30333126</v>
      </c>
      <c r="E1735" s="1" t="s">
        <v>21</v>
      </c>
      <c r="F1735" s="1" t="s">
        <v>18509</v>
      </c>
      <c r="G1735" s="1" t="s">
        <v>18506</v>
      </c>
      <c r="H1735" s="1" t="s">
        <v>18506</v>
      </c>
      <c r="I1735" s="1" t="s">
        <v>18508</v>
      </c>
      <c r="J1735" s="1" t="s">
        <v>18502</v>
      </c>
      <c r="K1735" s="1" t="s">
        <v>18504</v>
      </c>
      <c r="L1735" s="1" t="s">
        <v>40</v>
      </c>
      <c r="M1735" s="1" t="s">
        <v>28</v>
      </c>
      <c r="N1735" s="1" t="s">
        <v>19</v>
      </c>
      <c r="O1735" s="1" t="s">
        <v>18502</v>
      </c>
    </row>
    <row r="1736" spans="1:15" x14ac:dyDescent="0.2">
      <c r="A1736" s="1" t="s">
        <v>8797</v>
      </c>
      <c r="B1736" s="1" t="str">
        <f>"SRR3664784"</f>
        <v>SRR3664784</v>
      </c>
      <c r="C1736" t="s">
        <v>6800</v>
      </c>
      <c r="D1736">
        <v>30333126</v>
      </c>
      <c r="E1736" s="1" t="s">
        <v>26</v>
      </c>
      <c r="F1736" s="1" t="s">
        <v>26</v>
      </c>
      <c r="G1736" s="1" t="s">
        <v>25</v>
      </c>
      <c r="H1736" s="1" t="s">
        <v>18502</v>
      </c>
      <c r="I1736" s="1" t="s">
        <v>18509</v>
      </c>
      <c r="J1736" s="1" t="s">
        <v>18506</v>
      </c>
      <c r="K1736" s="1" t="s">
        <v>25</v>
      </c>
      <c r="L1736" s="1" t="s">
        <v>40</v>
      </c>
      <c r="N1736" s="1" t="s">
        <v>19</v>
      </c>
      <c r="O1736" s="1" t="s">
        <v>18507</v>
      </c>
    </row>
    <row r="1737" spans="1:15" x14ac:dyDescent="0.2">
      <c r="A1737" s="1" t="s">
        <v>8798</v>
      </c>
      <c r="B1737" s="1" t="str">
        <f>"SRR3664803"</f>
        <v>SRR3664803</v>
      </c>
      <c r="C1737" t="s">
        <v>6801</v>
      </c>
      <c r="D1737">
        <v>30333126</v>
      </c>
      <c r="E1737" s="1" t="s">
        <v>18505</v>
      </c>
      <c r="F1737" s="1" t="s">
        <v>18505</v>
      </c>
      <c r="G1737" s="1" t="s">
        <v>25</v>
      </c>
      <c r="H1737" s="1" t="s">
        <v>18506</v>
      </c>
      <c r="I1737" s="1" t="s">
        <v>32</v>
      </c>
      <c r="J1737" s="1" t="s">
        <v>18505</v>
      </c>
      <c r="K1737" s="1" t="s">
        <v>18507</v>
      </c>
      <c r="L1737" s="1" t="s">
        <v>40</v>
      </c>
      <c r="M1737" s="1" t="s">
        <v>28</v>
      </c>
      <c r="N1737" s="1" t="s">
        <v>19</v>
      </c>
      <c r="O1737" s="1" t="s">
        <v>18507</v>
      </c>
    </row>
    <row r="1738" spans="1:15" x14ac:dyDescent="0.2">
      <c r="A1738" s="1" t="s">
        <v>8799</v>
      </c>
      <c r="B1738" s="1" t="str">
        <f>"SRR3664806"</f>
        <v>SRR3664806</v>
      </c>
      <c r="C1738" t="s">
        <v>6802</v>
      </c>
      <c r="D1738">
        <v>30333126</v>
      </c>
      <c r="E1738" s="1" t="s">
        <v>21</v>
      </c>
      <c r="F1738" s="1" t="s">
        <v>18509</v>
      </c>
      <c r="G1738" s="1" t="s">
        <v>18502</v>
      </c>
      <c r="H1738" s="1" t="s">
        <v>18502</v>
      </c>
      <c r="I1738" s="1" t="s">
        <v>54</v>
      </c>
      <c r="J1738" s="1" t="s">
        <v>18509</v>
      </c>
      <c r="K1738" s="1" t="s">
        <v>18504</v>
      </c>
      <c r="L1738" s="1" t="s">
        <v>40</v>
      </c>
      <c r="N1738" s="1" t="s">
        <v>21</v>
      </c>
      <c r="O1738" s="1" t="s">
        <v>18502</v>
      </c>
    </row>
    <row r="1739" spans="1:15" x14ac:dyDescent="0.2">
      <c r="A1739" s="1" t="s">
        <v>8800</v>
      </c>
      <c r="B1739" s="1" t="str">
        <f>"SRR3664807"</f>
        <v>SRR3664807</v>
      </c>
      <c r="C1739" t="s">
        <v>6803</v>
      </c>
      <c r="D1739">
        <v>30333126</v>
      </c>
      <c r="E1739" s="1" t="s">
        <v>21</v>
      </c>
      <c r="F1739" s="1" t="s">
        <v>21</v>
      </c>
      <c r="G1739" s="1" t="s">
        <v>18502</v>
      </c>
      <c r="H1739" s="1" t="s">
        <v>18506</v>
      </c>
      <c r="I1739" s="1" t="s">
        <v>54</v>
      </c>
      <c r="J1739" s="1" t="s">
        <v>18510</v>
      </c>
      <c r="K1739" s="1" t="s">
        <v>18504</v>
      </c>
      <c r="L1739" s="1" t="s">
        <v>40</v>
      </c>
      <c r="M1739" s="1" t="s">
        <v>18508</v>
      </c>
      <c r="N1739" s="1" t="s">
        <v>21</v>
      </c>
      <c r="O1739" s="1" t="s">
        <v>18502</v>
      </c>
    </row>
    <row r="1740" spans="1:15" x14ac:dyDescent="0.2">
      <c r="A1740" s="1" t="s">
        <v>8801</v>
      </c>
      <c r="B1740" s="1" t="str">
        <f>"SRR3664809"</f>
        <v>SRR3664809</v>
      </c>
      <c r="C1740" t="s">
        <v>6804</v>
      </c>
      <c r="D1740">
        <v>30333126</v>
      </c>
      <c r="E1740" s="1" t="s">
        <v>26</v>
      </c>
      <c r="F1740" s="1" t="s">
        <v>26</v>
      </c>
      <c r="G1740" s="1" t="s">
        <v>25</v>
      </c>
      <c r="H1740" s="1" t="s">
        <v>18502</v>
      </c>
      <c r="I1740" s="1" t="s">
        <v>32</v>
      </c>
      <c r="J1740" s="1" t="s">
        <v>18505</v>
      </c>
      <c r="K1740" s="1" t="s">
        <v>18504</v>
      </c>
      <c r="L1740" s="1" t="s">
        <v>40</v>
      </c>
      <c r="N1740" s="1" t="s">
        <v>19</v>
      </c>
      <c r="O1740" s="1" t="s">
        <v>18507</v>
      </c>
    </row>
    <row r="1741" spans="1:15" x14ac:dyDescent="0.2">
      <c r="A1741" s="1" t="s">
        <v>8802</v>
      </c>
      <c r="B1741" s="1" t="str">
        <f>"SRR3664810"</f>
        <v>SRR3664810</v>
      </c>
      <c r="C1741" t="s">
        <v>6805</v>
      </c>
      <c r="D1741">
        <v>30333126</v>
      </c>
      <c r="E1741" s="1" t="s">
        <v>21</v>
      </c>
      <c r="F1741" s="1" t="s">
        <v>21</v>
      </c>
      <c r="G1741" s="1" t="s">
        <v>18509</v>
      </c>
      <c r="H1741" s="1" t="s">
        <v>18502</v>
      </c>
      <c r="I1741" s="1" t="s">
        <v>54</v>
      </c>
      <c r="J1741" s="1" t="s">
        <v>21</v>
      </c>
      <c r="K1741" s="1" t="s">
        <v>25</v>
      </c>
      <c r="L1741" s="1" t="s">
        <v>40</v>
      </c>
      <c r="N1741" s="1" t="s">
        <v>21</v>
      </c>
      <c r="O1741" s="1" t="s">
        <v>24</v>
      </c>
    </row>
    <row r="1742" spans="1:15" x14ac:dyDescent="0.2">
      <c r="A1742" s="1" t="s">
        <v>8803</v>
      </c>
      <c r="B1742" s="1" t="str">
        <f>"SRR3664816"</f>
        <v>SRR3664816</v>
      </c>
      <c r="C1742" t="s">
        <v>6806</v>
      </c>
      <c r="D1742">
        <v>30333126</v>
      </c>
      <c r="E1742" s="1" t="s">
        <v>26</v>
      </c>
      <c r="F1742" s="1" t="s">
        <v>26</v>
      </c>
      <c r="G1742" s="1" t="s">
        <v>25</v>
      </c>
      <c r="H1742" s="1" t="s">
        <v>18502</v>
      </c>
      <c r="I1742" s="1" t="s">
        <v>18509</v>
      </c>
      <c r="J1742" s="1" t="s">
        <v>18505</v>
      </c>
      <c r="K1742" s="1" t="s">
        <v>18504</v>
      </c>
      <c r="L1742" s="1" t="s">
        <v>40</v>
      </c>
      <c r="N1742" s="1" t="s">
        <v>19</v>
      </c>
      <c r="O1742" s="1" t="s">
        <v>18504</v>
      </c>
    </row>
    <row r="1743" spans="1:15" x14ac:dyDescent="0.2">
      <c r="A1743" s="1" t="s">
        <v>8804</v>
      </c>
      <c r="B1743" s="1" t="str">
        <f>"SRR3664817"</f>
        <v>SRR3664817</v>
      </c>
      <c r="C1743" t="s">
        <v>6807</v>
      </c>
      <c r="D1743">
        <v>30333126</v>
      </c>
      <c r="E1743" s="1" t="s">
        <v>21</v>
      </c>
      <c r="F1743" s="1" t="s">
        <v>21</v>
      </c>
      <c r="G1743" s="1" t="s">
        <v>18510</v>
      </c>
      <c r="H1743" s="1" t="s">
        <v>18506</v>
      </c>
      <c r="I1743" s="1" t="s">
        <v>54</v>
      </c>
      <c r="J1743" s="1" t="s">
        <v>21</v>
      </c>
      <c r="K1743" s="1" t="s">
        <v>18504</v>
      </c>
      <c r="L1743" s="1" t="s">
        <v>28</v>
      </c>
      <c r="N1743" s="1" t="s">
        <v>21</v>
      </c>
      <c r="O1743" s="1" t="s">
        <v>24</v>
      </c>
    </row>
    <row r="1744" spans="1:15" x14ac:dyDescent="0.2">
      <c r="A1744" s="1" t="s">
        <v>8805</v>
      </c>
      <c r="B1744" s="1" t="str">
        <f>"SRR3664826"</f>
        <v>SRR3664826</v>
      </c>
      <c r="C1744" t="s">
        <v>6808</v>
      </c>
      <c r="D1744">
        <v>30333126</v>
      </c>
      <c r="E1744" s="1" t="s">
        <v>26</v>
      </c>
      <c r="F1744" s="1" t="s">
        <v>26</v>
      </c>
      <c r="G1744" s="1" t="s">
        <v>25</v>
      </c>
      <c r="H1744" s="1" t="s">
        <v>18502</v>
      </c>
      <c r="I1744" s="1" t="s">
        <v>54</v>
      </c>
      <c r="J1744" s="1" t="s">
        <v>18502</v>
      </c>
      <c r="K1744" s="1" t="s">
        <v>18504</v>
      </c>
      <c r="L1744" s="1" t="s">
        <v>40</v>
      </c>
      <c r="N1744" s="1" t="s">
        <v>21</v>
      </c>
      <c r="O1744" s="1" t="s">
        <v>18504</v>
      </c>
    </row>
    <row r="1745" spans="1:15" x14ac:dyDescent="0.2">
      <c r="A1745" s="1" t="s">
        <v>8806</v>
      </c>
      <c r="B1745" s="1" t="str">
        <f>"SRR3664828"</f>
        <v>SRR3664828</v>
      </c>
      <c r="C1745" t="s">
        <v>6809</v>
      </c>
      <c r="D1745">
        <v>30333126</v>
      </c>
      <c r="E1745" s="1" t="s">
        <v>21</v>
      </c>
      <c r="F1745" s="1" t="s">
        <v>21</v>
      </c>
      <c r="G1745" s="1" t="s">
        <v>18508</v>
      </c>
      <c r="H1745" s="1" t="s">
        <v>18502</v>
      </c>
      <c r="I1745" s="1" t="s">
        <v>54</v>
      </c>
      <c r="J1745" s="1" t="s">
        <v>21</v>
      </c>
      <c r="K1745" s="1" t="s">
        <v>18504</v>
      </c>
      <c r="L1745" s="1" t="s">
        <v>40</v>
      </c>
      <c r="N1745" s="1" t="s">
        <v>21</v>
      </c>
      <c r="O1745" s="1" t="s">
        <v>24</v>
      </c>
    </row>
    <row r="1746" spans="1:15" x14ac:dyDescent="0.2">
      <c r="A1746" s="1" t="s">
        <v>8807</v>
      </c>
      <c r="B1746" s="1" t="str">
        <f>"SRR3664829"</f>
        <v>SRR3664829</v>
      </c>
      <c r="C1746" t="s">
        <v>6810</v>
      </c>
      <c r="D1746">
        <v>30333126</v>
      </c>
      <c r="E1746" s="1" t="s">
        <v>21</v>
      </c>
      <c r="F1746" s="1" t="s">
        <v>21</v>
      </c>
      <c r="G1746" s="1" t="s">
        <v>18510</v>
      </c>
      <c r="H1746" s="1" t="s">
        <v>18506</v>
      </c>
      <c r="I1746" s="1" t="s">
        <v>54</v>
      </c>
      <c r="J1746" s="1" t="s">
        <v>21</v>
      </c>
      <c r="K1746" s="1" t="s">
        <v>18504</v>
      </c>
      <c r="L1746" s="1" t="s">
        <v>40</v>
      </c>
      <c r="N1746" s="1" t="s">
        <v>21</v>
      </c>
      <c r="O1746" s="1" t="s">
        <v>24</v>
      </c>
    </row>
    <row r="1747" spans="1:15" x14ac:dyDescent="0.2">
      <c r="A1747" s="1" t="s">
        <v>8808</v>
      </c>
      <c r="B1747" s="1" t="str">
        <f>"SRR3664833"</f>
        <v>SRR3664833</v>
      </c>
      <c r="C1747" t="s">
        <v>6811</v>
      </c>
      <c r="D1747">
        <v>30333126</v>
      </c>
      <c r="E1747" s="1" t="s">
        <v>26</v>
      </c>
      <c r="F1747" s="1" t="s">
        <v>26</v>
      </c>
      <c r="G1747" s="1" t="s">
        <v>25</v>
      </c>
      <c r="H1747" s="1" t="s">
        <v>18502</v>
      </c>
      <c r="I1747" s="1" t="s">
        <v>18509</v>
      </c>
      <c r="J1747" s="1" t="s">
        <v>18506</v>
      </c>
      <c r="K1747" s="1" t="s">
        <v>18504</v>
      </c>
      <c r="L1747" s="1" t="s">
        <v>40</v>
      </c>
      <c r="N1747" s="1" t="s">
        <v>19</v>
      </c>
      <c r="O1747" s="1" t="s">
        <v>18507</v>
      </c>
    </row>
    <row r="1748" spans="1:15" x14ac:dyDescent="0.2">
      <c r="A1748" s="1" t="s">
        <v>8809</v>
      </c>
      <c r="B1748" s="1" t="str">
        <f>"SRR3664835"</f>
        <v>SRR3664835</v>
      </c>
      <c r="C1748" t="s">
        <v>6812</v>
      </c>
      <c r="D1748">
        <v>30333126</v>
      </c>
      <c r="E1748" s="1" t="s">
        <v>26</v>
      </c>
      <c r="F1748" s="1" t="s">
        <v>26</v>
      </c>
      <c r="G1748" s="1" t="s">
        <v>25</v>
      </c>
      <c r="H1748" s="1" t="s">
        <v>18506</v>
      </c>
      <c r="I1748" s="1" t="s">
        <v>54</v>
      </c>
      <c r="J1748" s="1" t="s">
        <v>18506</v>
      </c>
      <c r="K1748" s="1" t="s">
        <v>25</v>
      </c>
      <c r="L1748" s="1" t="s">
        <v>40</v>
      </c>
      <c r="M1748" s="1" t="s">
        <v>28</v>
      </c>
      <c r="N1748" s="1" t="s">
        <v>21</v>
      </c>
      <c r="O1748" s="1" t="s">
        <v>18507</v>
      </c>
    </row>
    <row r="1749" spans="1:15" x14ac:dyDescent="0.2">
      <c r="A1749" s="1" t="s">
        <v>8810</v>
      </c>
      <c r="B1749" s="1" t="str">
        <f>"SRR3664837"</f>
        <v>SRR3664837</v>
      </c>
      <c r="C1749" t="s">
        <v>6813</v>
      </c>
      <c r="D1749">
        <v>30333126</v>
      </c>
      <c r="E1749" s="1" t="s">
        <v>21</v>
      </c>
      <c r="F1749" s="1" t="s">
        <v>21</v>
      </c>
      <c r="G1749" s="1" t="s">
        <v>18502</v>
      </c>
      <c r="H1749" s="1" t="s">
        <v>18506</v>
      </c>
      <c r="I1749" s="1" t="s">
        <v>54</v>
      </c>
      <c r="J1749" s="1" t="s">
        <v>18510</v>
      </c>
      <c r="K1749" s="1" t="s">
        <v>18504</v>
      </c>
      <c r="L1749" s="1" t="s">
        <v>40</v>
      </c>
      <c r="M1749" s="1" t="s">
        <v>28</v>
      </c>
      <c r="N1749" s="1" t="s">
        <v>21</v>
      </c>
      <c r="O1749" s="1" t="s">
        <v>18502</v>
      </c>
    </row>
    <row r="1750" spans="1:15" x14ac:dyDescent="0.2">
      <c r="A1750" s="1" t="s">
        <v>8811</v>
      </c>
      <c r="B1750" s="1" t="str">
        <f>"SRR3664838"</f>
        <v>SRR3664838</v>
      </c>
      <c r="C1750" t="s">
        <v>6814</v>
      </c>
      <c r="D1750">
        <v>30333126</v>
      </c>
      <c r="E1750" s="1" t="s">
        <v>26</v>
      </c>
      <c r="F1750" s="1" t="s">
        <v>26</v>
      </c>
      <c r="G1750" s="1" t="s">
        <v>25</v>
      </c>
      <c r="H1750" s="1" t="s">
        <v>18502</v>
      </c>
      <c r="I1750" s="1" t="s">
        <v>18509</v>
      </c>
      <c r="J1750" s="1" t="s">
        <v>18505</v>
      </c>
      <c r="K1750" s="1" t="s">
        <v>18504</v>
      </c>
      <c r="L1750" s="1" t="s">
        <v>40</v>
      </c>
      <c r="N1750" s="1" t="s">
        <v>19</v>
      </c>
      <c r="O1750" s="1" t="s">
        <v>18507</v>
      </c>
    </row>
    <row r="1751" spans="1:15" x14ac:dyDescent="0.2">
      <c r="A1751" s="1" t="s">
        <v>8812</v>
      </c>
      <c r="B1751" s="1" t="str">
        <f>"SRR3664839"</f>
        <v>SRR3664839</v>
      </c>
      <c r="C1751" t="s">
        <v>6815</v>
      </c>
      <c r="D1751">
        <v>30333126</v>
      </c>
      <c r="E1751" s="1" t="s">
        <v>26</v>
      </c>
      <c r="F1751" s="1" t="s">
        <v>26</v>
      </c>
      <c r="G1751" s="1" t="s">
        <v>25</v>
      </c>
      <c r="H1751" s="1" t="s">
        <v>18506</v>
      </c>
      <c r="I1751" s="1" t="s">
        <v>54</v>
      </c>
      <c r="J1751" s="1" t="s">
        <v>18505</v>
      </c>
      <c r="K1751" s="1" t="s">
        <v>22</v>
      </c>
      <c r="L1751" s="1" t="s">
        <v>18510</v>
      </c>
      <c r="M1751" s="1" t="s">
        <v>28</v>
      </c>
      <c r="N1751" s="1" t="s">
        <v>19</v>
      </c>
      <c r="O1751" s="1" t="s">
        <v>18507</v>
      </c>
    </row>
    <row r="1752" spans="1:15" x14ac:dyDescent="0.2">
      <c r="A1752" s="1" t="s">
        <v>8813</v>
      </c>
      <c r="B1752" s="1" t="str">
        <f>"SRR3664841"</f>
        <v>SRR3664841</v>
      </c>
      <c r="C1752" t="s">
        <v>6816</v>
      </c>
      <c r="D1752">
        <v>30333126</v>
      </c>
      <c r="E1752" s="1" t="s">
        <v>21</v>
      </c>
      <c r="F1752" s="1" t="s">
        <v>21</v>
      </c>
      <c r="G1752" s="1" t="s">
        <v>18509</v>
      </c>
      <c r="H1752" s="1" t="s">
        <v>18506</v>
      </c>
      <c r="I1752" s="1" t="s">
        <v>18509</v>
      </c>
      <c r="J1752" s="1" t="s">
        <v>21</v>
      </c>
      <c r="K1752" s="1" t="s">
        <v>18504</v>
      </c>
      <c r="L1752" s="1" t="s">
        <v>40</v>
      </c>
      <c r="M1752" s="1" t="s">
        <v>28</v>
      </c>
      <c r="N1752" s="1" t="s">
        <v>18510</v>
      </c>
      <c r="O1752" s="1" t="s">
        <v>24</v>
      </c>
    </row>
    <row r="1753" spans="1:15" x14ac:dyDescent="0.2">
      <c r="A1753" s="1" t="s">
        <v>8814</v>
      </c>
      <c r="B1753" s="1" t="str">
        <f>"SRR3664843"</f>
        <v>SRR3664843</v>
      </c>
      <c r="C1753" t="s">
        <v>6817</v>
      </c>
      <c r="D1753">
        <v>30333126</v>
      </c>
      <c r="E1753" s="1" t="s">
        <v>26</v>
      </c>
      <c r="F1753" s="1" t="s">
        <v>26</v>
      </c>
      <c r="G1753" s="1" t="s">
        <v>25</v>
      </c>
      <c r="H1753" s="1" t="s">
        <v>18506</v>
      </c>
      <c r="I1753" s="1" t="s">
        <v>18509</v>
      </c>
      <c r="J1753" s="1" t="s">
        <v>18506</v>
      </c>
      <c r="K1753" s="1" t="s">
        <v>18507</v>
      </c>
      <c r="L1753" s="1" t="s">
        <v>40</v>
      </c>
      <c r="N1753" s="1" t="s">
        <v>19</v>
      </c>
      <c r="O1753" s="1" t="s">
        <v>18507</v>
      </c>
    </row>
    <row r="1754" spans="1:15" x14ac:dyDescent="0.2">
      <c r="A1754" s="1" t="s">
        <v>8815</v>
      </c>
      <c r="B1754" s="1" t="str">
        <f>"SRR3664846"</f>
        <v>SRR3664846</v>
      </c>
      <c r="C1754" t="s">
        <v>6818</v>
      </c>
      <c r="D1754">
        <v>30333126</v>
      </c>
      <c r="E1754" s="1" t="s">
        <v>26</v>
      </c>
      <c r="F1754" s="1" t="s">
        <v>26</v>
      </c>
      <c r="G1754" s="1" t="s">
        <v>25</v>
      </c>
      <c r="H1754" s="1" t="s">
        <v>18506</v>
      </c>
      <c r="I1754" s="1" t="s">
        <v>18508</v>
      </c>
      <c r="J1754" s="1" t="s">
        <v>18505</v>
      </c>
      <c r="K1754" s="1" t="s">
        <v>18504</v>
      </c>
      <c r="L1754" s="1" t="s">
        <v>40</v>
      </c>
      <c r="M1754" s="1" t="s">
        <v>28</v>
      </c>
      <c r="N1754" s="1" t="s">
        <v>19</v>
      </c>
      <c r="O1754" s="1" t="s">
        <v>18504</v>
      </c>
    </row>
    <row r="1755" spans="1:15" x14ac:dyDescent="0.2">
      <c r="A1755" s="1" t="s">
        <v>8816</v>
      </c>
      <c r="B1755" s="1" t="str">
        <f>"SRR3664848"</f>
        <v>SRR3664848</v>
      </c>
      <c r="C1755" t="s">
        <v>6819</v>
      </c>
      <c r="D1755">
        <v>30333126</v>
      </c>
      <c r="E1755" s="1" t="s">
        <v>26</v>
      </c>
      <c r="F1755" s="1" t="s">
        <v>26</v>
      </c>
      <c r="G1755" s="1" t="s">
        <v>25</v>
      </c>
      <c r="H1755" s="1" t="s">
        <v>18502</v>
      </c>
      <c r="I1755" s="1" t="s">
        <v>54</v>
      </c>
      <c r="J1755" s="1" t="s">
        <v>18505</v>
      </c>
      <c r="K1755" s="1" t="s">
        <v>18504</v>
      </c>
      <c r="L1755" s="1" t="s">
        <v>40</v>
      </c>
      <c r="N1755" s="1" t="s">
        <v>21</v>
      </c>
      <c r="O1755" s="1" t="s">
        <v>18504</v>
      </c>
    </row>
    <row r="1756" spans="1:15" x14ac:dyDescent="0.2">
      <c r="A1756" s="1" t="s">
        <v>8817</v>
      </c>
      <c r="B1756" s="1" t="str">
        <f>"SRR3664853"</f>
        <v>SRR3664853</v>
      </c>
      <c r="C1756" t="s">
        <v>6820</v>
      </c>
      <c r="D1756">
        <v>30333126</v>
      </c>
      <c r="E1756" s="1" t="s">
        <v>21</v>
      </c>
      <c r="F1756" s="1" t="s">
        <v>21</v>
      </c>
      <c r="G1756" s="1" t="s">
        <v>18510</v>
      </c>
      <c r="H1756" s="1" t="s">
        <v>18502</v>
      </c>
      <c r="I1756" s="1" t="s">
        <v>18509</v>
      </c>
      <c r="J1756" s="1" t="s">
        <v>21</v>
      </c>
      <c r="K1756" s="1" t="s">
        <v>18504</v>
      </c>
      <c r="L1756" s="1" t="s">
        <v>28</v>
      </c>
      <c r="N1756" s="1" t="s">
        <v>19</v>
      </c>
      <c r="O1756" s="1" t="s">
        <v>24</v>
      </c>
    </row>
    <row r="1757" spans="1:15" x14ac:dyDescent="0.2">
      <c r="A1757" s="1" t="s">
        <v>8818</v>
      </c>
      <c r="B1757" s="1" t="str">
        <f>"SRR3664856"</f>
        <v>SRR3664856</v>
      </c>
      <c r="C1757" t="s">
        <v>6821</v>
      </c>
      <c r="D1757">
        <v>30333126</v>
      </c>
      <c r="E1757" s="1" t="s">
        <v>26</v>
      </c>
      <c r="F1757" s="1" t="s">
        <v>26</v>
      </c>
      <c r="G1757" s="1" t="s">
        <v>25</v>
      </c>
      <c r="H1757" s="1" t="s">
        <v>18506</v>
      </c>
      <c r="I1757" s="1" t="s">
        <v>18509</v>
      </c>
      <c r="J1757" s="1" t="s">
        <v>18505</v>
      </c>
      <c r="K1757" s="1" t="s">
        <v>18504</v>
      </c>
      <c r="L1757" s="1" t="s">
        <v>40</v>
      </c>
      <c r="M1757" s="1" t="s">
        <v>28</v>
      </c>
      <c r="N1757" s="1" t="s">
        <v>19</v>
      </c>
      <c r="O1757" s="1" t="s">
        <v>18504</v>
      </c>
    </row>
    <row r="1758" spans="1:15" x14ac:dyDescent="0.2">
      <c r="A1758" s="1" t="s">
        <v>8819</v>
      </c>
      <c r="B1758" s="1" t="str">
        <f>"SRR3664857"</f>
        <v>SRR3664857</v>
      </c>
      <c r="C1758" t="s">
        <v>6822</v>
      </c>
      <c r="D1758">
        <v>30333126</v>
      </c>
      <c r="E1758" s="1" t="s">
        <v>26</v>
      </c>
      <c r="F1758" s="1" t="s">
        <v>26</v>
      </c>
      <c r="G1758" s="1" t="s">
        <v>25</v>
      </c>
      <c r="H1758" s="1" t="s">
        <v>18502</v>
      </c>
      <c r="I1758" s="1" t="s">
        <v>32</v>
      </c>
      <c r="J1758" s="1" t="s">
        <v>18505</v>
      </c>
      <c r="K1758" s="1" t="s">
        <v>18504</v>
      </c>
      <c r="L1758" s="1" t="s">
        <v>40</v>
      </c>
      <c r="N1758" s="1" t="s">
        <v>19</v>
      </c>
      <c r="O1758" s="1" t="s">
        <v>18504</v>
      </c>
    </row>
    <row r="1759" spans="1:15" x14ac:dyDescent="0.2">
      <c r="A1759" s="1" t="s">
        <v>8820</v>
      </c>
      <c r="B1759" s="1" t="str">
        <f>"SRR3664859"</f>
        <v>SRR3664859</v>
      </c>
      <c r="C1759" t="s">
        <v>6823</v>
      </c>
      <c r="D1759">
        <v>30333126</v>
      </c>
      <c r="E1759" s="1" t="s">
        <v>21</v>
      </c>
      <c r="F1759" s="1" t="s">
        <v>18502</v>
      </c>
      <c r="G1759" s="1" t="s">
        <v>25</v>
      </c>
      <c r="H1759" s="1" t="s">
        <v>18502</v>
      </c>
      <c r="I1759" s="1" t="s">
        <v>18509</v>
      </c>
      <c r="J1759" s="1" t="s">
        <v>18506</v>
      </c>
      <c r="K1759" s="1" t="s">
        <v>18504</v>
      </c>
      <c r="L1759" s="1" t="s">
        <v>28</v>
      </c>
      <c r="M1759" s="1" t="s">
        <v>28</v>
      </c>
      <c r="N1759" s="1" t="s">
        <v>19</v>
      </c>
      <c r="O1759" s="1" t="s">
        <v>18507</v>
      </c>
    </row>
    <row r="1760" spans="1:15" x14ac:dyDescent="0.2">
      <c r="A1760" s="1" t="s">
        <v>8821</v>
      </c>
      <c r="B1760" s="1" t="str">
        <f>"SRR3664861"</f>
        <v>SRR3664861</v>
      </c>
      <c r="C1760" t="s">
        <v>6824</v>
      </c>
      <c r="D1760">
        <v>30333126</v>
      </c>
      <c r="E1760" s="1" t="s">
        <v>26</v>
      </c>
      <c r="F1760" s="1" t="s">
        <v>26</v>
      </c>
      <c r="G1760" s="1" t="s">
        <v>25</v>
      </c>
      <c r="H1760" s="1" t="s">
        <v>18502</v>
      </c>
      <c r="I1760" s="1" t="s">
        <v>32</v>
      </c>
      <c r="J1760" s="1" t="s">
        <v>18505</v>
      </c>
      <c r="K1760" s="1" t="s">
        <v>18504</v>
      </c>
      <c r="L1760" s="1" t="s">
        <v>40</v>
      </c>
      <c r="N1760" s="1" t="s">
        <v>19</v>
      </c>
      <c r="O1760" s="1" t="s">
        <v>18504</v>
      </c>
    </row>
    <row r="1761" spans="1:15" x14ac:dyDescent="0.2">
      <c r="A1761" s="1" t="s">
        <v>8822</v>
      </c>
      <c r="B1761" s="1" t="str">
        <f>"SRR3664862"</f>
        <v>SRR3664862</v>
      </c>
      <c r="C1761" t="s">
        <v>6825</v>
      </c>
      <c r="D1761">
        <v>30333126</v>
      </c>
      <c r="E1761" s="1" t="s">
        <v>26</v>
      </c>
      <c r="F1761" s="1" t="s">
        <v>26</v>
      </c>
      <c r="G1761" s="1" t="s">
        <v>18504</v>
      </c>
      <c r="H1761" s="1" t="s">
        <v>18502</v>
      </c>
      <c r="I1761" s="1" t="s">
        <v>18508</v>
      </c>
      <c r="J1761" s="1" t="s">
        <v>18507</v>
      </c>
      <c r="K1761" s="1" t="s">
        <v>18504</v>
      </c>
      <c r="L1761" s="1" t="s">
        <v>40</v>
      </c>
      <c r="N1761" s="1" t="s">
        <v>21</v>
      </c>
      <c r="O1761" s="1" t="s">
        <v>18504</v>
      </c>
    </row>
    <row r="1762" spans="1:15" x14ac:dyDescent="0.2">
      <c r="A1762" s="1" t="s">
        <v>8823</v>
      </c>
      <c r="B1762" s="1" t="str">
        <f>"SRR3664864"</f>
        <v>SRR3664864</v>
      </c>
      <c r="C1762" t="s">
        <v>6826</v>
      </c>
      <c r="D1762">
        <v>30333126</v>
      </c>
      <c r="E1762" s="1" t="s">
        <v>21</v>
      </c>
      <c r="F1762" s="1" t="s">
        <v>21</v>
      </c>
      <c r="G1762" s="1" t="s">
        <v>18509</v>
      </c>
      <c r="H1762" s="1" t="s">
        <v>21</v>
      </c>
      <c r="I1762" s="1" t="s">
        <v>54</v>
      </c>
      <c r="J1762" s="1" t="s">
        <v>21</v>
      </c>
      <c r="K1762" s="1" t="s">
        <v>18510</v>
      </c>
      <c r="L1762" s="1" t="s">
        <v>28</v>
      </c>
      <c r="M1762" s="1" t="s">
        <v>28</v>
      </c>
      <c r="N1762" s="1" t="s">
        <v>21</v>
      </c>
      <c r="O1762" s="1" t="s">
        <v>24</v>
      </c>
    </row>
    <row r="1763" spans="1:15" x14ac:dyDescent="0.2">
      <c r="A1763" s="1" t="s">
        <v>8824</v>
      </c>
      <c r="B1763" s="1" t="str">
        <f>"SRR3664868"</f>
        <v>SRR3664868</v>
      </c>
      <c r="C1763" t="s">
        <v>6827</v>
      </c>
      <c r="D1763">
        <v>30333126</v>
      </c>
      <c r="E1763" s="1" t="s">
        <v>26</v>
      </c>
      <c r="F1763" s="1" t="s">
        <v>26</v>
      </c>
      <c r="G1763" s="1" t="s">
        <v>25</v>
      </c>
      <c r="H1763" s="1" t="s">
        <v>18502</v>
      </c>
      <c r="I1763" s="1" t="s">
        <v>32</v>
      </c>
      <c r="J1763" s="1" t="s">
        <v>18505</v>
      </c>
      <c r="K1763" s="1" t="s">
        <v>18504</v>
      </c>
      <c r="L1763" s="1" t="s">
        <v>40</v>
      </c>
      <c r="N1763" s="1" t="s">
        <v>19</v>
      </c>
      <c r="O1763" s="1" t="s">
        <v>18504</v>
      </c>
    </row>
    <row r="1764" spans="1:15" x14ac:dyDescent="0.2">
      <c r="A1764" s="1" t="s">
        <v>8825</v>
      </c>
      <c r="B1764" s="1" t="str">
        <f>"SRR3664872"</f>
        <v>SRR3664872</v>
      </c>
      <c r="C1764" t="s">
        <v>6828</v>
      </c>
      <c r="D1764">
        <v>30333126</v>
      </c>
      <c r="E1764" s="1" t="s">
        <v>21</v>
      </c>
      <c r="F1764" s="1" t="s">
        <v>21</v>
      </c>
      <c r="G1764" s="1" t="s">
        <v>18509</v>
      </c>
      <c r="H1764" s="1" t="s">
        <v>18502</v>
      </c>
      <c r="I1764" s="1" t="s">
        <v>18509</v>
      </c>
      <c r="J1764" s="1" t="s">
        <v>21</v>
      </c>
      <c r="K1764" s="1" t="s">
        <v>18504</v>
      </c>
      <c r="L1764" s="1" t="s">
        <v>40</v>
      </c>
      <c r="N1764" s="1" t="s">
        <v>19</v>
      </c>
      <c r="O1764" s="1" t="s">
        <v>24</v>
      </c>
    </row>
    <row r="1765" spans="1:15" x14ac:dyDescent="0.2">
      <c r="A1765" s="1" t="s">
        <v>8826</v>
      </c>
      <c r="B1765" s="1" t="str">
        <f>"SRR3664874"</f>
        <v>SRR3664874</v>
      </c>
      <c r="C1765" t="s">
        <v>6829</v>
      </c>
      <c r="D1765">
        <v>30333126</v>
      </c>
      <c r="E1765" s="1" t="s">
        <v>26</v>
      </c>
      <c r="F1765" s="1" t="s">
        <v>26</v>
      </c>
      <c r="G1765" s="1" t="s">
        <v>25</v>
      </c>
      <c r="H1765" s="1" t="s">
        <v>18506</v>
      </c>
      <c r="I1765" s="1" t="s">
        <v>32</v>
      </c>
      <c r="J1765" s="1" t="s">
        <v>18506</v>
      </c>
      <c r="K1765" s="1" t="s">
        <v>25</v>
      </c>
      <c r="L1765" s="1" t="s">
        <v>40</v>
      </c>
      <c r="N1765" s="1" t="s">
        <v>21</v>
      </c>
      <c r="O1765" s="1" t="s">
        <v>18507</v>
      </c>
    </row>
    <row r="1766" spans="1:15" x14ac:dyDescent="0.2">
      <c r="A1766" s="1" t="s">
        <v>8827</v>
      </c>
      <c r="B1766" s="1" t="str">
        <f>"SRR3664878"</f>
        <v>SRR3664878</v>
      </c>
      <c r="C1766" t="s">
        <v>6830</v>
      </c>
      <c r="D1766">
        <v>30333126</v>
      </c>
      <c r="E1766" s="1" t="s">
        <v>21</v>
      </c>
      <c r="F1766" s="1" t="s">
        <v>21</v>
      </c>
      <c r="G1766" s="1" t="s">
        <v>18510</v>
      </c>
      <c r="H1766" s="1" t="s">
        <v>18502</v>
      </c>
      <c r="I1766" s="1" t="s">
        <v>18509</v>
      </c>
      <c r="J1766" s="1" t="s">
        <v>21</v>
      </c>
      <c r="K1766" s="1" t="s">
        <v>18504</v>
      </c>
      <c r="L1766" s="1" t="s">
        <v>40</v>
      </c>
      <c r="N1766" s="1" t="s">
        <v>19</v>
      </c>
      <c r="O1766" s="1" t="s">
        <v>24</v>
      </c>
    </row>
    <row r="1767" spans="1:15" x14ac:dyDescent="0.2">
      <c r="A1767" s="1" t="s">
        <v>8828</v>
      </c>
      <c r="B1767" s="1" t="str">
        <f>"SRR3664879"</f>
        <v>SRR3664879</v>
      </c>
      <c r="C1767" t="s">
        <v>6831</v>
      </c>
      <c r="D1767">
        <v>30333126</v>
      </c>
      <c r="E1767" s="1" t="s">
        <v>26</v>
      </c>
      <c r="F1767" s="1" t="s">
        <v>26</v>
      </c>
      <c r="G1767" s="1" t="s">
        <v>25</v>
      </c>
      <c r="H1767" s="1" t="s">
        <v>18502</v>
      </c>
      <c r="I1767" s="1" t="s">
        <v>18508</v>
      </c>
      <c r="J1767" s="1" t="s">
        <v>18506</v>
      </c>
      <c r="K1767" s="1" t="s">
        <v>18504</v>
      </c>
      <c r="M1767" s="1" t="s">
        <v>18502</v>
      </c>
      <c r="N1767" s="1" t="s">
        <v>19</v>
      </c>
      <c r="O1767" s="1" t="s">
        <v>18507</v>
      </c>
    </row>
    <row r="1768" spans="1:15" x14ac:dyDescent="0.2">
      <c r="A1768" s="1" t="s">
        <v>8829</v>
      </c>
      <c r="B1768" s="1" t="str">
        <f>"SRR3664882"</f>
        <v>SRR3664882</v>
      </c>
      <c r="C1768" t="s">
        <v>6832</v>
      </c>
      <c r="D1768">
        <v>30333126</v>
      </c>
      <c r="E1768" s="1" t="s">
        <v>26</v>
      </c>
      <c r="F1768" s="1" t="s">
        <v>26</v>
      </c>
      <c r="G1768" s="1" t="s">
        <v>25</v>
      </c>
      <c r="H1768" s="1" t="s">
        <v>18506</v>
      </c>
      <c r="I1768" s="1" t="s">
        <v>54</v>
      </c>
      <c r="J1768" s="1" t="s">
        <v>18505</v>
      </c>
      <c r="K1768" s="1" t="s">
        <v>22</v>
      </c>
      <c r="L1768" s="1" t="s">
        <v>40</v>
      </c>
      <c r="M1768" s="1" t="s">
        <v>18508</v>
      </c>
      <c r="N1768" s="1" t="s">
        <v>19</v>
      </c>
      <c r="O1768" s="1" t="s">
        <v>18507</v>
      </c>
    </row>
    <row r="1769" spans="1:15" x14ac:dyDescent="0.2">
      <c r="A1769" s="1" t="s">
        <v>8830</v>
      </c>
      <c r="B1769" s="1" t="str">
        <f>"SRR3664885"</f>
        <v>SRR3664885</v>
      </c>
      <c r="C1769" t="s">
        <v>6833</v>
      </c>
      <c r="D1769">
        <v>30333126</v>
      </c>
      <c r="E1769" s="1" t="s">
        <v>26</v>
      </c>
      <c r="F1769" s="1" t="s">
        <v>26</v>
      </c>
      <c r="G1769" s="1" t="s">
        <v>25</v>
      </c>
      <c r="H1769" s="1" t="s">
        <v>18506</v>
      </c>
      <c r="I1769" s="1" t="s">
        <v>18509</v>
      </c>
      <c r="J1769" s="1" t="s">
        <v>18506</v>
      </c>
      <c r="K1769" s="1" t="s">
        <v>18504</v>
      </c>
      <c r="M1769" s="1" t="s">
        <v>18502</v>
      </c>
      <c r="N1769" s="1" t="s">
        <v>19</v>
      </c>
      <c r="O1769" s="1" t="s">
        <v>18507</v>
      </c>
    </row>
    <row r="1770" spans="1:15" x14ac:dyDescent="0.2">
      <c r="A1770" s="1" t="s">
        <v>8831</v>
      </c>
      <c r="B1770" s="1" t="str">
        <f>"SRR3664889"</f>
        <v>SRR3664889</v>
      </c>
      <c r="C1770" t="s">
        <v>6834</v>
      </c>
      <c r="D1770">
        <v>30333126</v>
      </c>
      <c r="E1770" s="1" t="s">
        <v>21</v>
      </c>
      <c r="F1770" s="1" t="s">
        <v>21</v>
      </c>
      <c r="G1770" s="1" t="s">
        <v>18509</v>
      </c>
      <c r="H1770" s="1" t="s">
        <v>18502</v>
      </c>
      <c r="I1770" s="1" t="s">
        <v>18509</v>
      </c>
      <c r="J1770" s="1" t="s">
        <v>21</v>
      </c>
      <c r="K1770" s="1" t="s">
        <v>18504</v>
      </c>
      <c r="L1770" s="1" t="s">
        <v>40</v>
      </c>
      <c r="N1770" s="1" t="s">
        <v>19</v>
      </c>
      <c r="O1770" s="1" t="s">
        <v>24</v>
      </c>
    </row>
    <row r="1771" spans="1:15" x14ac:dyDescent="0.2">
      <c r="A1771" s="1" t="s">
        <v>8832</v>
      </c>
      <c r="B1771" s="1" t="str">
        <f>"SRR3664890"</f>
        <v>SRR3664890</v>
      </c>
      <c r="C1771" t="s">
        <v>6835</v>
      </c>
      <c r="D1771">
        <v>30333126</v>
      </c>
      <c r="E1771" s="1" t="s">
        <v>21</v>
      </c>
      <c r="F1771" s="1" t="s">
        <v>21</v>
      </c>
      <c r="G1771" s="1" t="s">
        <v>18510</v>
      </c>
      <c r="H1771" s="1" t="s">
        <v>18502</v>
      </c>
      <c r="I1771" s="1" t="s">
        <v>18509</v>
      </c>
      <c r="J1771" s="1" t="s">
        <v>21</v>
      </c>
      <c r="K1771" s="1" t="s">
        <v>18504</v>
      </c>
      <c r="L1771" s="1" t="s">
        <v>40</v>
      </c>
      <c r="N1771" s="1" t="s">
        <v>19</v>
      </c>
      <c r="O1771" s="1" t="s">
        <v>24</v>
      </c>
    </row>
    <row r="1772" spans="1:15" x14ac:dyDescent="0.2">
      <c r="A1772" s="1" t="s">
        <v>8833</v>
      </c>
      <c r="B1772" s="1" t="str">
        <f>"SRR3664891"</f>
        <v>SRR3664891</v>
      </c>
      <c r="C1772" t="s">
        <v>6836</v>
      </c>
      <c r="D1772">
        <v>30333126</v>
      </c>
      <c r="E1772" s="1" t="s">
        <v>21</v>
      </c>
      <c r="F1772" s="1" t="s">
        <v>21</v>
      </c>
      <c r="G1772" s="1" t="s">
        <v>18508</v>
      </c>
      <c r="H1772" s="1" t="s">
        <v>21</v>
      </c>
      <c r="I1772" s="1" t="s">
        <v>54</v>
      </c>
      <c r="J1772" s="1" t="s">
        <v>21</v>
      </c>
      <c r="K1772" s="1" t="s">
        <v>22</v>
      </c>
      <c r="L1772" s="1" t="s">
        <v>28</v>
      </c>
      <c r="M1772" s="1" t="s">
        <v>28</v>
      </c>
      <c r="N1772" s="1" t="s">
        <v>21</v>
      </c>
      <c r="O1772" s="1" t="s">
        <v>24</v>
      </c>
    </row>
    <row r="1773" spans="1:15" x14ac:dyDescent="0.2">
      <c r="A1773" s="1" t="s">
        <v>8834</v>
      </c>
      <c r="B1773" s="1" t="str">
        <f>"SRR3664898"</f>
        <v>SRR3664898</v>
      </c>
      <c r="C1773" t="s">
        <v>6837</v>
      </c>
      <c r="D1773">
        <v>30333126</v>
      </c>
      <c r="E1773" s="1" t="s">
        <v>21</v>
      </c>
      <c r="F1773" s="1" t="s">
        <v>18510</v>
      </c>
      <c r="G1773" s="1" t="s">
        <v>25</v>
      </c>
      <c r="H1773" s="1" t="s">
        <v>18506</v>
      </c>
      <c r="I1773" s="1" t="s">
        <v>54</v>
      </c>
      <c r="J1773" s="1" t="s">
        <v>18505</v>
      </c>
      <c r="K1773" s="1" t="s">
        <v>22</v>
      </c>
      <c r="L1773" s="1" t="s">
        <v>40</v>
      </c>
      <c r="M1773" s="1" t="s">
        <v>28</v>
      </c>
      <c r="N1773" s="1" t="s">
        <v>21</v>
      </c>
      <c r="O1773" s="1" t="s">
        <v>18507</v>
      </c>
    </row>
    <row r="1774" spans="1:15" x14ac:dyDescent="0.2">
      <c r="A1774" s="1" t="s">
        <v>8835</v>
      </c>
      <c r="B1774" s="1" t="str">
        <f>"SRR3664901"</f>
        <v>SRR3664901</v>
      </c>
      <c r="C1774" t="s">
        <v>6838</v>
      </c>
      <c r="D1774">
        <v>30333126</v>
      </c>
      <c r="E1774" s="1" t="s">
        <v>21</v>
      </c>
      <c r="F1774" s="1" t="s">
        <v>18502</v>
      </c>
      <c r="G1774" s="1" t="s">
        <v>25</v>
      </c>
      <c r="H1774" s="1" t="s">
        <v>18502</v>
      </c>
      <c r="I1774" s="1" t="s">
        <v>54</v>
      </c>
      <c r="J1774" s="1" t="s">
        <v>18506</v>
      </c>
      <c r="K1774" s="1" t="s">
        <v>18510</v>
      </c>
      <c r="L1774" s="1" t="s">
        <v>40</v>
      </c>
      <c r="M1774" s="1" t="s">
        <v>18508</v>
      </c>
      <c r="N1774" s="1" t="s">
        <v>19</v>
      </c>
      <c r="O1774" s="1" t="s">
        <v>18507</v>
      </c>
    </row>
    <row r="1775" spans="1:15" x14ac:dyDescent="0.2">
      <c r="A1775" s="1" t="s">
        <v>8836</v>
      </c>
      <c r="B1775" s="1" t="str">
        <f>"SRR3664909"</f>
        <v>SRR3664909</v>
      </c>
      <c r="C1775" t="s">
        <v>6839</v>
      </c>
      <c r="D1775">
        <v>30333126</v>
      </c>
      <c r="E1775" s="1" t="s">
        <v>26</v>
      </c>
      <c r="F1775" s="1" t="s">
        <v>26</v>
      </c>
      <c r="G1775" s="1" t="s">
        <v>25</v>
      </c>
      <c r="H1775" s="1" t="s">
        <v>18502</v>
      </c>
      <c r="I1775" s="1" t="s">
        <v>18508</v>
      </c>
      <c r="J1775" s="1" t="s">
        <v>18505</v>
      </c>
      <c r="K1775" s="1" t="s">
        <v>18504</v>
      </c>
      <c r="L1775" s="1" t="s">
        <v>40</v>
      </c>
      <c r="N1775" s="1" t="s">
        <v>19</v>
      </c>
      <c r="O1775" s="1" t="s">
        <v>18507</v>
      </c>
    </row>
    <row r="1776" spans="1:15" x14ac:dyDescent="0.2">
      <c r="A1776" s="1" t="s">
        <v>8837</v>
      </c>
      <c r="B1776" s="1" t="str">
        <f>"SRR3664911"</f>
        <v>SRR3664911</v>
      </c>
      <c r="C1776" t="s">
        <v>6840</v>
      </c>
      <c r="D1776">
        <v>30333126</v>
      </c>
      <c r="E1776" s="1" t="s">
        <v>26</v>
      </c>
      <c r="F1776" s="1" t="s">
        <v>26</v>
      </c>
      <c r="G1776" s="1" t="s">
        <v>25</v>
      </c>
      <c r="H1776" s="1" t="s">
        <v>18506</v>
      </c>
      <c r="I1776" s="1" t="s">
        <v>54</v>
      </c>
      <c r="J1776" s="1" t="s">
        <v>18505</v>
      </c>
      <c r="K1776" s="1" t="s">
        <v>18504</v>
      </c>
      <c r="L1776" s="1" t="s">
        <v>40</v>
      </c>
      <c r="M1776" s="1" t="s">
        <v>18508</v>
      </c>
      <c r="N1776" s="1" t="s">
        <v>21</v>
      </c>
      <c r="O1776" s="1" t="s">
        <v>18507</v>
      </c>
    </row>
    <row r="1777" spans="1:15" x14ac:dyDescent="0.2">
      <c r="A1777" s="1" t="s">
        <v>8838</v>
      </c>
      <c r="B1777" s="1" t="str">
        <f>"SRR3664919"</f>
        <v>SRR3664919</v>
      </c>
      <c r="C1777" t="s">
        <v>6841</v>
      </c>
      <c r="D1777">
        <v>30333126</v>
      </c>
      <c r="E1777" s="1" t="s">
        <v>26</v>
      </c>
      <c r="F1777" s="1" t="s">
        <v>26</v>
      </c>
      <c r="G1777" s="1" t="s">
        <v>25</v>
      </c>
      <c r="H1777" s="1" t="s">
        <v>18502</v>
      </c>
      <c r="I1777" s="1" t="s">
        <v>54</v>
      </c>
      <c r="J1777" s="1" t="s">
        <v>18505</v>
      </c>
      <c r="K1777" s="1" t="s">
        <v>22</v>
      </c>
      <c r="L1777" s="1" t="s">
        <v>40</v>
      </c>
      <c r="M1777" s="1" t="s">
        <v>28</v>
      </c>
      <c r="N1777" s="1" t="s">
        <v>21</v>
      </c>
      <c r="O1777" s="1" t="s">
        <v>18507</v>
      </c>
    </row>
    <row r="1778" spans="1:15" x14ac:dyDescent="0.2">
      <c r="A1778" s="1" t="s">
        <v>8839</v>
      </c>
      <c r="B1778" s="1" t="str">
        <f>"SRR3664924"</f>
        <v>SRR3664924</v>
      </c>
      <c r="C1778" t="s">
        <v>6842</v>
      </c>
      <c r="D1778">
        <v>30333126</v>
      </c>
      <c r="E1778" s="1" t="s">
        <v>18505</v>
      </c>
      <c r="F1778" s="1" t="s">
        <v>26</v>
      </c>
      <c r="G1778" s="1" t="s">
        <v>25</v>
      </c>
      <c r="H1778" s="1" t="s">
        <v>18502</v>
      </c>
      <c r="I1778" s="1" t="s">
        <v>54</v>
      </c>
      <c r="J1778" s="1" t="s">
        <v>18505</v>
      </c>
      <c r="K1778" s="1" t="s">
        <v>18504</v>
      </c>
      <c r="L1778" s="1" t="s">
        <v>40</v>
      </c>
      <c r="M1778" s="1" t="s">
        <v>18508</v>
      </c>
      <c r="N1778" s="1" t="s">
        <v>19</v>
      </c>
      <c r="O1778" s="1" t="s">
        <v>18507</v>
      </c>
    </row>
    <row r="1779" spans="1:15" x14ac:dyDescent="0.2">
      <c r="A1779" s="1" t="s">
        <v>8840</v>
      </c>
      <c r="B1779" s="1" t="str">
        <f>"SRR3664930"</f>
        <v>SRR3664930</v>
      </c>
      <c r="C1779" t="s">
        <v>6843</v>
      </c>
      <c r="D1779">
        <v>30333126</v>
      </c>
      <c r="E1779" s="1" t="s">
        <v>18505</v>
      </c>
      <c r="F1779" s="1" t="s">
        <v>26</v>
      </c>
      <c r="G1779" s="1" t="s">
        <v>25</v>
      </c>
      <c r="H1779" s="1" t="s">
        <v>18502</v>
      </c>
      <c r="I1779" s="1" t="s">
        <v>18508</v>
      </c>
      <c r="J1779" s="1" t="s">
        <v>18505</v>
      </c>
      <c r="K1779" s="1" t="s">
        <v>18504</v>
      </c>
      <c r="L1779" s="1" t="s">
        <v>40</v>
      </c>
      <c r="N1779" s="1" t="s">
        <v>19</v>
      </c>
      <c r="O1779" s="1" t="s">
        <v>18507</v>
      </c>
    </row>
    <row r="1780" spans="1:15" x14ac:dyDescent="0.2">
      <c r="A1780" s="1" t="s">
        <v>8841</v>
      </c>
      <c r="B1780" s="1" t="str">
        <f>"SRR3664931"</f>
        <v>SRR3664931</v>
      </c>
      <c r="C1780" t="s">
        <v>6844</v>
      </c>
      <c r="D1780">
        <v>30333126</v>
      </c>
      <c r="E1780" s="1" t="s">
        <v>21</v>
      </c>
      <c r="F1780" s="1" t="s">
        <v>18509</v>
      </c>
      <c r="G1780" s="1" t="s">
        <v>18506</v>
      </c>
      <c r="H1780" s="1" t="s">
        <v>18506</v>
      </c>
      <c r="I1780" s="1" t="s">
        <v>18509</v>
      </c>
      <c r="J1780" s="1" t="s">
        <v>18502</v>
      </c>
      <c r="K1780" s="1" t="s">
        <v>18504</v>
      </c>
      <c r="L1780" s="1" t="s">
        <v>40</v>
      </c>
      <c r="M1780" s="1" t="s">
        <v>18508</v>
      </c>
      <c r="N1780" s="1" t="s">
        <v>19</v>
      </c>
      <c r="O1780" s="1" t="s">
        <v>18502</v>
      </c>
    </row>
    <row r="1781" spans="1:15" x14ac:dyDescent="0.2">
      <c r="A1781" s="1" t="s">
        <v>8842</v>
      </c>
      <c r="B1781" s="1" t="str">
        <f>"SRR3664932"</f>
        <v>SRR3664932</v>
      </c>
      <c r="C1781" t="s">
        <v>6845</v>
      </c>
      <c r="D1781">
        <v>30333126</v>
      </c>
      <c r="E1781" s="1" t="s">
        <v>21</v>
      </c>
      <c r="F1781" s="1" t="s">
        <v>21</v>
      </c>
      <c r="G1781" s="1" t="s">
        <v>18510</v>
      </c>
      <c r="H1781" s="1" t="s">
        <v>18506</v>
      </c>
      <c r="I1781" s="1" t="s">
        <v>54</v>
      </c>
      <c r="J1781" s="1" t="s">
        <v>18509</v>
      </c>
      <c r="K1781" s="1" t="s">
        <v>22</v>
      </c>
      <c r="L1781" s="1" t="s">
        <v>40</v>
      </c>
      <c r="M1781" s="1" t="s">
        <v>28</v>
      </c>
      <c r="N1781" s="1" t="s">
        <v>21</v>
      </c>
      <c r="O1781" s="1" t="s">
        <v>24</v>
      </c>
    </row>
    <row r="1782" spans="1:15" x14ac:dyDescent="0.2">
      <c r="A1782" s="1" t="s">
        <v>8843</v>
      </c>
      <c r="B1782" s="1" t="str">
        <f>"SRR3664935"</f>
        <v>SRR3664935</v>
      </c>
      <c r="C1782" t="s">
        <v>6846</v>
      </c>
      <c r="D1782">
        <v>30333126</v>
      </c>
      <c r="E1782" s="1" t="s">
        <v>21</v>
      </c>
      <c r="F1782" s="1" t="s">
        <v>21</v>
      </c>
      <c r="G1782" s="1" t="s">
        <v>18509</v>
      </c>
      <c r="H1782" s="1" t="s">
        <v>18506</v>
      </c>
      <c r="I1782" s="1" t="s">
        <v>54</v>
      </c>
      <c r="J1782" s="1" t="s">
        <v>21</v>
      </c>
      <c r="K1782" s="1" t="s">
        <v>25</v>
      </c>
      <c r="L1782" s="1" t="s">
        <v>40</v>
      </c>
      <c r="N1782" s="1" t="s">
        <v>21</v>
      </c>
      <c r="O1782" s="1" t="s">
        <v>24</v>
      </c>
    </row>
    <row r="1783" spans="1:15" x14ac:dyDescent="0.2">
      <c r="A1783" s="1" t="s">
        <v>8844</v>
      </c>
      <c r="B1783" s="1" t="str">
        <f>"SRR3664939"</f>
        <v>SRR3664939</v>
      </c>
      <c r="C1783" t="s">
        <v>6847</v>
      </c>
      <c r="D1783">
        <v>30333126</v>
      </c>
      <c r="E1783" s="1" t="s">
        <v>26</v>
      </c>
      <c r="F1783" s="1" t="s">
        <v>26</v>
      </c>
      <c r="G1783" s="1" t="s">
        <v>25</v>
      </c>
      <c r="H1783" s="1" t="s">
        <v>18502</v>
      </c>
      <c r="I1783" s="1" t="s">
        <v>54</v>
      </c>
      <c r="J1783" s="1" t="s">
        <v>18506</v>
      </c>
      <c r="K1783" s="1" t="s">
        <v>18504</v>
      </c>
      <c r="L1783" s="1" t="s">
        <v>40</v>
      </c>
      <c r="M1783" s="1" t="s">
        <v>28</v>
      </c>
      <c r="N1783" s="1" t="s">
        <v>21</v>
      </c>
      <c r="O1783" s="1" t="s">
        <v>18507</v>
      </c>
    </row>
    <row r="1784" spans="1:15" x14ac:dyDescent="0.2">
      <c r="A1784" s="1" t="s">
        <v>8845</v>
      </c>
      <c r="B1784" s="1" t="str">
        <f>"SRR3664942"</f>
        <v>SRR3664942</v>
      </c>
      <c r="C1784" t="s">
        <v>6848</v>
      </c>
      <c r="D1784">
        <v>30333126</v>
      </c>
      <c r="E1784" s="1" t="s">
        <v>21</v>
      </c>
      <c r="F1784" s="1" t="s">
        <v>21</v>
      </c>
      <c r="G1784" s="1" t="s">
        <v>18510</v>
      </c>
      <c r="H1784" s="1" t="s">
        <v>18506</v>
      </c>
      <c r="I1784" s="1" t="s">
        <v>54</v>
      </c>
      <c r="J1784" s="1" t="s">
        <v>21</v>
      </c>
      <c r="K1784" s="1" t="s">
        <v>25</v>
      </c>
      <c r="L1784" s="1" t="s">
        <v>40</v>
      </c>
      <c r="N1784" s="1" t="s">
        <v>21</v>
      </c>
      <c r="O1784" s="1" t="s">
        <v>24</v>
      </c>
    </row>
    <row r="1785" spans="1:15" x14ac:dyDescent="0.2">
      <c r="A1785" s="1" t="s">
        <v>8846</v>
      </c>
      <c r="B1785" s="1" t="str">
        <f>"SRR3664947"</f>
        <v>SRR3664947</v>
      </c>
      <c r="C1785" t="s">
        <v>6849</v>
      </c>
      <c r="D1785">
        <v>30333126</v>
      </c>
      <c r="E1785" s="1" t="s">
        <v>18505</v>
      </c>
      <c r="F1785" s="1" t="s">
        <v>26</v>
      </c>
      <c r="G1785" s="1" t="s">
        <v>25</v>
      </c>
      <c r="H1785" s="1" t="s">
        <v>18502</v>
      </c>
      <c r="I1785" s="1" t="s">
        <v>32</v>
      </c>
      <c r="J1785" s="1" t="s">
        <v>18505</v>
      </c>
      <c r="K1785" s="1" t="s">
        <v>18504</v>
      </c>
      <c r="L1785" s="1" t="s">
        <v>40</v>
      </c>
      <c r="N1785" s="1" t="s">
        <v>19</v>
      </c>
      <c r="O1785" s="1" t="s">
        <v>18507</v>
      </c>
    </row>
    <row r="1786" spans="1:15" x14ac:dyDescent="0.2">
      <c r="A1786" s="1" t="s">
        <v>8847</v>
      </c>
      <c r="B1786" s="1" t="str">
        <f>"SRR3664949"</f>
        <v>SRR3664949</v>
      </c>
      <c r="C1786" t="s">
        <v>6850</v>
      </c>
      <c r="D1786">
        <v>30333126</v>
      </c>
      <c r="E1786" s="1" t="s">
        <v>26</v>
      </c>
      <c r="F1786" s="1" t="s">
        <v>26</v>
      </c>
      <c r="G1786" s="1" t="s">
        <v>25</v>
      </c>
      <c r="H1786" s="1" t="s">
        <v>18506</v>
      </c>
      <c r="I1786" s="1" t="s">
        <v>54</v>
      </c>
      <c r="J1786" s="1" t="s">
        <v>18506</v>
      </c>
      <c r="K1786" s="1" t="s">
        <v>22</v>
      </c>
      <c r="L1786" s="1" t="s">
        <v>28</v>
      </c>
      <c r="M1786" s="1" t="s">
        <v>28</v>
      </c>
      <c r="N1786" s="1" t="s">
        <v>21</v>
      </c>
      <c r="O1786" s="1" t="s">
        <v>18507</v>
      </c>
    </row>
    <row r="1787" spans="1:15" x14ac:dyDescent="0.2">
      <c r="A1787" s="1" t="s">
        <v>8848</v>
      </c>
      <c r="B1787" s="1" t="str">
        <f>"SRR3664951"</f>
        <v>SRR3664951</v>
      </c>
      <c r="C1787" t="s">
        <v>6851</v>
      </c>
      <c r="D1787">
        <v>30333126</v>
      </c>
      <c r="E1787" s="1" t="s">
        <v>26</v>
      </c>
      <c r="F1787" s="1" t="s">
        <v>26</v>
      </c>
      <c r="G1787" s="1" t="s">
        <v>25</v>
      </c>
      <c r="H1787" s="1" t="s">
        <v>18502</v>
      </c>
      <c r="I1787" s="1" t="s">
        <v>54</v>
      </c>
      <c r="J1787" s="1" t="s">
        <v>18506</v>
      </c>
      <c r="K1787" s="1" t="s">
        <v>22</v>
      </c>
      <c r="L1787" s="1" t="s">
        <v>40</v>
      </c>
      <c r="M1787" s="1" t="s">
        <v>18508</v>
      </c>
      <c r="N1787" s="1" t="s">
        <v>19</v>
      </c>
      <c r="O1787" s="1" t="s">
        <v>18507</v>
      </c>
    </row>
    <row r="1788" spans="1:15" x14ac:dyDescent="0.2">
      <c r="A1788" s="1" t="s">
        <v>8849</v>
      </c>
      <c r="B1788" s="1" t="str">
        <f>"SRR3664952"</f>
        <v>SRR3664952</v>
      </c>
      <c r="C1788" t="s">
        <v>6852</v>
      </c>
      <c r="D1788">
        <v>30333126</v>
      </c>
      <c r="E1788" s="1" t="s">
        <v>21</v>
      </c>
      <c r="F1788" s="1" t="s">
        <v>18502</v>
      </c>
      <c r="G1788" s="1" t="s">
        <v>25</v>
      </c>
      <c r="H1788" s="1" t="s">
        <v>18506</v>
      </c>
      <c r="I1788" s="1" t="s">
        <v>54</v>
      </c>
      <c r="J1788" s="1" t="s">
        <v>18505</v>
      </c>
      <c r="K1788" s="1" t="s">
        <v>22</v>
      </c>
      <c r="L1788" s="1" t="s">
        <v>40</v>
      </c>
      <c r="M1788" s="1" t="s">
        <v>28</v>
      </c>
      <c r="N1788" s="1" t="s">
        <v>21</v>
      </c>
      <c r="O1788" s="1" t="s">
        <v>18504</v>
      </c>
    </row>
    <row r="1789" spans="1:15" x14ac:dyDescent="0.2">
      <c r="A1789" s="1" t="s">
        <v>8850</v>
      </c>
      <c r="B1789" s="1" t="str">
        <f>"SRR3664955"</f>
        <v>SRR3664955</v>
      </c>
      <c r="C1789" t="s">
        <v>6853</v>
      </c>
      <c r="D1789">
        <v>30333126</v>
      </c>
      <c r="E1789" s="1" t="s">
        <v>26</v>
      </c>
      <c r="F1789" s="1" t="s">
        <v>26</v>
      </c>
      <c r="G1789" s="1" t="s">
        <v>25</v>
      </c>
      <c r="H1789" s="1" t="s">
        <v>41</v>
      </c>
      <c r="I1789" s="1" t="s">
        <v>18508</v>
      </c>
      <c r="J1789" s="1" t="s">
        <v>18506</v>
      </c>
      <c r="K1789" s="1" t="s">
        <v>18504</v>
      </c>
      <c r="L1789" s="1" t="s">
        <v>40</v>
      </c>
      <c r="M1789" s="1" t="s">
        <v>28</v>
      </c>
      <c r="N1789" s="1" t="s">
        <v>19</v>
      </c>
      <c r="O1789" s="1" t="s">
        <v>18507</v>
      </c>
    </row>
    <row r="1790" spans="1:15" x14ac:dyDescent="0.2">
      <c r="A1790" s="1" t="s">
        <v>8851</v>
      </c>
      <c r="B1790" s="1" t="str">
        <f>"SRR3664956"</f>
        <v>SRR3664956</v>
      </c>
      <c r="C1790" t="s">
        <v>6854</v>
      </c>
      <c r="D1790">
        <v>30333126</v>
      </c>
      <c r="E1790" s="1" t="s">
        <v>21</v>
      </c>
      <c r="F1790" s="1" t="s">
        <v>18502</v>
      </c>
      <c r="G1790" s="1" t="s">
        <v>25</v>
      </c>
      <c r="H1790" s="1" t="s">
        <v>18506</v>
      </c>
      <c r="I1790" s="1" t="s">
        <v>54</v>
      </c>
      <c r="J1790" s="1" t="s">
        <v>18506</v>
      </c>
      <c r="K1790" s="1" t="s">
        <v>25</v>
      </c>
      <c r="L1790" s="1" t="s">
        <v>40</v>
      </c>
      <c r="N1790" s="1" t="s">
        <v>21</v>
      </c>
      <c r="O1790" s="1" t="s">
        <v>18507</v>
      </c>
    </row>
    <row r="1791" spans="1:15" x14ac:dyDescent="0.2">
      <c r="A1791" s="1" t="s">
        <v>8852</v>
      </c>
      <c r="B1791" s="1" t="str">
        <f>"SRR3664957"</f>
        <v>SRR3664957</v>
      </c>
      <c r="C1791" t="s">
        <v>6855</v>
      </c>
      <c r="D1791">
        <v>30333126</v>
      </c>
      <c r="E1791" s="1" t="s">
        <v>26</v>
      </c>
      <c r="F1791" s="1" t="s">
        <v>26</v>
      </c>
      <c r="G1791" s="1" t="s">
        <v>25</v>
      </c>
      <c r="H1791" s="1" t="s">
        <v>18502</v>
      </c>
      <c r="I1791" s="1" t="s">
        <v>18509</v>
      </c>
      <c r="J1791" s="1" t="s">
        <v>18505</v>
      </c>
      <c r="K1791" s="1" t="s">
        <v>18504</v>
      </c>
      <c r="L1791" s="1" t="s">
        <v>40</v>
      </c>
      <c r="N1791" s="1" t="s">
        <v>21</v>
      </c>
      <c r="O1791" s="1" t="s">
        <v>18507</v>
      </c>
    </row>
    <row r="1792" spans="1:15" x14ac:dyDescent="0.2">
      <c r="A1792" s="1" t="s">
        <v>8853</v>
      </c>
      <c r="B1792" s="1" t="str">
        <f>"SRR3664960"</f>
        <v>SRR3664960</v>
      </c>
      <c r="C1792" t="s">
        <v>6856</v>
      </c>
      <c r="D1792">
        <v>30333126</v>
      </c>
      <c r="E1792" s="1" t="s">
        <v>26</v>
      </c>
      <c r="F1792" s="1" t="s">
        <v>26</v>
      </c>
      <c r="G1792" s="1" t="s">
        <v>25</v>
      </c>
      <c r="H1792" s="1" t="s">
        <v>18502</v>
      </c>
      <c r="I1792" s="1" t="s">
        <v>54</v>
      </c>
      <c r="J1792" s="1" t="s">
        <v>18505</v>
      </c>
      <c r="K1792" s="1" t="s">
        <v>25</v>
      </c>
      <c r="L1792" s="1" t="s">
        <v>40</v>
      </c>
      <c r="N1792" s="1" t="s">
        <v>21</v>
      </c>
      <c r="O1792" s="1" t="s">
        <v>18507</v>
      </c>
    </row>
    <row r="1793" spans="1:15" x14ac:dyDescent="0.2">
      <c r="A1793" s="1" t="s">
        <v>8854</v>
      </c>
      <c r="B1793" s="1" t="str">
        <f>"SRR3664970"</f>
        <v>SRR3664970</v>
      </c>
      <c r="C1793" t="s">
        <v>6857</v>
      </c>
      <c r="D1793">
        <v>30333126</v>
      </c>
      <c r="E1793" s="1" t="s">
        <v>26</v>
      </c>
      <c r="F1793" s="1" t="s">
        <v>26</v>
      </c>
      <c r="G1793" s="1" t="s">
        <v>25</v>
      </c>
      <c r="H1793" s="1" t="s">
        <v>18502</v>
      </c>
      <c r="I1793" s="1" t="s">
        <v>18508</v>
      </c>
      <c r="J1793" s="1" t="s">
        <v>18506</v>
      </c>
      <c r="K1793" s="1" t="s">
        <v>18504</v>
      </c>
      <c r="L1793" s="1" t="s">
        <v>40</v>
      </c>
      <c r="N1793" s="1" t="s">
        <v>19</v>
      </c>
      <c r="O1793" s="1" t="s">
        <v>18507</v>
      </c>
    </row>
    <row r="1794" spans="1:15" x14ac:dyDescent="0.2">
      <c r="A1794" s="1" t="s">
        <v>8855</v>
      </c>
      <c r="B1794" s="1" t="str">
        <f>"SRR3664971"</f>
        <v>SRR3664971</v>
      </c>
      <c r="C1794" t="s">
        <v>6858</v>
      </c>
      <c r="D1794">
        <v>30333126</v>
      </c>
      <c r="E1794" s="1" t="s">
        <v>21</v>
      </c>
      <c r="F1794" s="1" t="s">
        <v>18502</v>
      </c>
      <c r="G1794" s="1" t="s">
        <v>25</v>
      </c>
      <c r="H1794" s="1" t="s">
        <v>18502</v>
      </c>
      <c r="I1794" s="1" t="s">
        <v>18508</v>
      </c>
      <c r="J1794" s="1" t="s">
        <v>18506</v>
      </c>
      <c r="K1794" s="1" t="s">
        <v>18504</v>
      </c>
      <c r="L1794" s="1" t="s">
        <v>40</v>
      </c>
      <c r="N1794" s="1" t="s">
        <v>19</v>
      </c>
      <c r="O1794" s="1" t="s">
        <v>18505</v>
      </c>
    </row>
    <row r="1795" spans="1:15" x14ac:dyDescent="0.2">
      <c r="A1795" s="1" t="s">
        <v>8856</v>
      </c>
      <c r="B1795" s="1" t="str">
        <f>"SRR3664973"</f>
        <v>SRR3664973</v>
      </c>
      <c r="C1795" t="s">
        <v>6859</v>
      </c>
      <c r="D1795">
        <v>30333126</v>
      </c>
      <c r="E1795" s="1" t="s">
        <v>21</v>
      </c>
      <c r="F1795" s="1" t="s">
        <v>21</v>
      </c>
      <c r="G1795" s="1" t="s">
        <v>18508</v>
      </c>
      <c r="H1795" s="1" t="s">
        <v>18502</v>
      </c>
      <c r="I1795" s="1" t="s">
        <v>18508</v>
      </c>
      <c r="J1795" s="1" t="s">
        <v>21</v>
      </c>
      <c r="K1795" s="1" t="s">
        <v>18502</v>
      </c>
      <c r="L1795" s="1" t="s">
        <v>40</v>
      </c>
      <c r="M1795" s="1" t="s">
        <v>28</v>
      </c>
      <c r="N1795" s="1" t="s">
        <v>21</v>
      </c>
      <c r="O1795" s="1" t="s">
        <v>24</v>
      </c>
    </row>
    <row r="1796" spans="1:15" x14ac:dyDescent="0.2">
      <c r="A1796" s="1" t="s">
        <v>8857</v>
      </c>
      <c r="B1796" s="1" t="str">
        <f>"SRR3664974"</f>
        <v>SRR3664974</v>
      </c>
      <c r="C1796" t="s">
        <v>6860</v>
      </c>
      <c r="D1796">
        <v>30333126</v>
      </c>
      <c r="E1796" s="1" t="s">
        <v>21</v>
      </c>
      <c r="F1796" s="1" t="s">
        <v>21</v>
      </c>
      <c r="G1796" s="1" t="s">
        <v>18502</v>
      </c>
      <c r="H1796" s="1" t="s">
        <v>18502</v>
      </c>
      <c r="I1796" s="1" t="s">
        <v>54</v>
      </c>
      <c r="J1796" s="1" t="s">
        <v>18510</v>
      </c>
      <c r="K1796" s="1" t="s">
        <v>18504</v>
      </c>
      <c r="L1796" s="1" t="s">
        <v>40</v>
      </c>
      <c r="N1796" s="1" t="s">
        <v>21</v>
      </c>
      <c r="O1796" s="1" t="s">
        <v>24</v>
      </c>
    </row>
    <row r="1797" spans="1:15" x14ac:dyDescent="0.2">
      <c r="A1797" s="1" t="s">
        <v>8858</v>
      </c>
      <c r="B1797" s="1" t="str">
        <f>"SRR3664976"</f>
        <v>SRR3664976</v>
      </c>
      <c r="C1797" t="s">
        <v>6861</v>
      </c>
      <c r="D1797">
        <v>30333126</v>
      </c>
      <c r="E1797" s="1" t="s">
        <v>21</v>
      </c>
      <c r="F1797" s="1" t="s">
        <v>21</v>
      </c>
      <c r="G1797" s="1" t="s">
        <v>18510</v>
      </c>
      <c r="H1797" s="1" t="s">
        <v>18502</v>
      </c>
      <c r="I1797" s="1" t="s">
        <v>54</v>
      </c>
      <c r="J1797" s="1" t="s">
        <v>21</v>
      </c>
      <c r="K1797" s="1" t="s">
        <v>25</v>
      </c>
      <c r="L1797" s="1" t="s">
        <v>40</v>
      </c>
      <c r="M1797" s="1" t="s">
        <v>28</v>
      </c>
      <c r="N1797" s="1" t="s">
        <v>21</v>
      </c>
      <c r="O1797" s="1" t="s">
        <v>24</v>
      </c>
    </row>
    <row r="1798" spans="1:15" x14ac:dyDescent="0.2">
      <c r="A1798" s="1" t="s">
        <v>8859</v>
      </c>
      <c r="B1798" s="1" t="str">
        <f>"SRR3664978"</f>
        <v>SRR3664978</v>
      </c>
      <c r="C1798" t="s">
        <v>6862</v>
      </c>
      <c r="D1798">
        <v>30333126</v>
      </c>
      <c r="E1798" s="1" t="s">
        <v>21</v>
      </c>
      <c r="F1798" s="1" t="s">
        <v>18502</v>
      </c>
      <c r="G1798" s="1" t="s">
        <v>25</v>
      </c>
      <c r="H1798" s="1" t="s">
        <v>18506</v>
      </c>
      <c r="I1798" s="1" t="s">
        <v>18508</v>
      </c>
      <c r="J1798" s="1" t="s">
        <v>18505</v>
      </c>
      <c r="K1798" s="1" t="s">
        <v>22</v>
      </c>
      <c r="L1798" s="1" t="s">
        <v>40</v>
      </c>
      <c r="M1798" s="1" t="s">
        <v>28</v>
      </c>
      <c r="N1798" s="1" t="s">
        <v>21</v>
      </c>
      <c r="O1798" s="1" t="s">
        <v>18507</v>
      </c>
    </row>
    <row r="1799" spans="1:15" x14ac:dyDescent="0.2">
      <c r="A1799" s="1" t="s">
        <v>8860</v>
      </c>
      <c r="B1799" s="1" t="str">
        <f>"SRR3664985"</f>
        <v>SRR3664985</v>
      </c>
      <c r="C1799" t="s">
        <v>6863</v>
      </c>
      <c r="D1799">
        <v>30333126</v>
      </c>
      <c r="E1799" s="1" t="s">
        <v>21</v>
      </c>
      <c r="F1799" s="1" t="s">
        <v>21</v>
      </c>
      <c r="G1799" s="1" t="s">
        <v>18502</v>
      </c>
      <c r="H1799" s="1" t="s">
        <v>18502</v>
      </c>
      <c r="I1799" s="1" t="s">
        <v>54</v>
      </c>
      <c r="J1799" s="1" t="s">
        <v>18509</v>
      </c>
      <c r="K1799" s="1" t="s">
        <v>18504</v>
      </c>
      <c r="L1799" s="1" t="s">
        <v>28</v>
      </c>
      <c r="N1799" s="1" t="s">
        <v>21</v>
      </c>
      <c r="O1799" s="1" t="s">
        <v>18502</v>
      </c>
    </row>
    <row r="1800" spans="1:15" x14ac:dyDescent="0.2">
      <c r="A1800" s="1" t="s">
        <v>8861</v>
      </c>
      <c r="B1800" s="1" t="str">
        <f>"SRR3664991"</f>
        <v>SRR3664991</v>
      </c>
      <c r="C1800" t="s">
        <v>6864</v>
      </c>
      <c r="D1800">
        <v>30333126</v>
      </c>
      <c r="E1800" s="1" t="s">
        <v>26</v>
      </c>
      <c r="F1800" s="1" t="s">
        <v>26</v>
      </c>
      <c r="G1800" s="1" t="s">
        <v>25</v>
      </c>
      <c r="H1800" s="1" t="s">
        <v>18502</v>
      </c>
      <c r="I1800" s="1" t="s">
        <v>18509</v>
      </c>
      <c r="J1800" s="1" t="s">
        <v>18510</v>
      </c>
      <c r="K1800" s="1" t="s">
        <v>18504</v>
      </c>
      <c r="M1800" s="1" t="s">
        <v>18510</v>
      </c>
      <c r="N1800" s="1" t="s">
        <v>19</v>
      </c>
      <c r="O1800" s="1" t="s">
        <v>18507</v>
      </c>
    </row>
    <row r="1801" spans="1:15" x14ac:dyDescent="0.2">
      <c r="A1801" s="1" t="s">
        <v>8862</v>
      </c>
      <c r="B1801" s="1" t="str">
        <f>"SRR3664998"</f>
        <v>SRR3664998</v>
      </c>
      <c r="C1801" t="s">
        <v>6865</v>
      </c>
      <c r="D1801">
        <v>30333126</v>
      </c>
      <c r="E1801" s="1" t="s">
        <v>21</v>
      </c>
      <c r="F1801" s="1" t="s">
        <v>18502</v>
      </c>
      <c r="G1801" s="1" t="s">
        <v>25</v>
      </c>
      <c r="H1801" s="1" t="s">
        <v>18502</v>
      </c>
      <c r="I1801" s="1" t="s">
        <v>18509</v>
      </c>
      <c r="J1801" s="1" t="s">
        <v>18505</v>
      </c>
      <c r="K1801" s="1" t="s">
        <v>22</v>
      </c>
      <c r="L1801" s="1" t="s">
        <v>40</v>
      </c>
      <c r="M1801" s="1" t="s">
        <v>18508</v>
      </c>
      <c r="N1801" s="1" t="s">
        <v>21</v>
      </c>
      <c r="O1801" s="1" t="s">
        <v>18507</v>
      </c>
    </row>
    <row r="1802" spans="1:15" x14ac:dyDescent="0.2">
      <c r="A1802" s="1" t="s">
        <v>8863</v>
      </c>
      <c r="B1802" s="1" t="str">
        <f>"SRR3665000"</f>
        <v>SRR3665000</v>
      </c>
      <c r="C1802" t="s">
        <v>6866</v>
      </c>
      <c r="D1802">
        <v>30333126</v>
      </c>
      <c r="E1802" s="1" t="s">
        <v>21</v>
      </c>
      <c r="F1802" s="1" t="s">
        <v>18510</v>
      </c>
      <c r="G1802" s="1" t="s">
        <v>25</v>
      </c>
      <c r="H1802" s="1" t="s">
        <v>18506</v>
      </c>
      <c r="I1802" s="1" t="s">
        <v>54</v>
      </c>
      <c r="J1802" s="1" t="s">
        <v>18505</v>
      </c>
      <c r="K1802" s="1" t="s">
        <v>18507</v>
      </c>
      <c r="M1802" s="1" t="s">
        <v>28</v>
      </c>
      <c r="N1802" s="1" t="s">
        <v>21</v>
      </c>
      <c r="O1802" s="1" t="s">
        <v>18504</v>
      </c>
    </row>
    <row r="1803" spans="1:15" x14ac:dyDescent="0.2">
      <c r="A1803" s="1" t="s">
        <v>8864</v>
      </c>
      <c r="B1803" s="1" t="str">
        <f>"SRR3665009"</f>
        <v>SRR3665009</v>
      </c>
      <c r="C1803" t="s">
        <v>6867</v>
      </c>
      <c r="D1803">
        <v>30333126</v>
      </c>
      <c r="E1803" s="1" t="s">
        <v>21</v>
      </c>
      <c r="F1803" s="1" t="s">
        <v>18502</v>
      </c>
      <c r="G1803" s="1" t="s">
        <v>25</v>
      </c>
      <c r="H1803" s="1" t="s">
        <v>18502</v>
      </c>
      <c r="I1803" s="1" t="s">
        <v>54</v>
      </c>
      <c r="J1803" s="1" t="s">
        <v>18507</v>
      </c>
      <c r="K1803" s="1" t="s">
        <v>22</v>
      </c>
      <c r="L1803" s="1" t="s">
        <v>18510</v>
      </c>
      <c r="M1803" s="1" t="s">
        <v>28</v>
      </c>
      <c r="N1803" s="1" t="s">
        <v>21</v>
      </c>
      <c r="O1803" s="1" t="s">
        <v>18507</v>
      </c>
    </row>
    <row r="1804" spans="1:15" x14ac:dyDescent="0.2">
      <c r="A1804" s="1" t="s">
        <v>8865</v>
      </c>
      <c r="B1804" s="1" t="str">
        <f>"SRR3665011"</f>
        <v>SRR3665011</v>
      </c>
      <c r="C1804" t="s">
        <v>6868</v>
      </c>
      <c r="D1804">
        <v>30333126</v>
      </c>
      <c r="E1804" s="1" t="s">
        <v>21</v>
      </c>
      <c r="F1804" s="1" t="s">
        <v>18510</v>
      </c>
      <c r="G1804" s="1" t="s">
        <v>25</v>
      </c>
      <c r="H1804" s="1" t="s">
        <v>21</v>
      </c>
      <c r="I1804" s="1" t="s">
        <v>54</v>
      </c>
      <c r="J1804" s="1" t="s">
        <v>18505</v>
      </c>
      <c r="K1804" s="1" t="s">
        <v>18504</v>
      </c>
      <c r="L1804" s="1" t="s">
        <v>40</v>
      </c>
      <c r="M1804" s="1" t="s">
        <v>28</v>
      </c>
      <c r="N1804" s="1" t="s">
        <v>18509</v>
      </c>
      <c r="O1804" s="1" t="s">
        <v>18507</v>
      </c>
    </row>
    <row r="1805" spans="1:15" x14ac:dyDescent="0.2">
      <c r="A1805" s="1" t="s">
        <v>8866</v>
      </c>
      <c r="B1805" s="1" t="str">
        <f>"SRR3665014"</f>
        <v>SRR3665014</v>
      </c>
      <c r="C1805" t="s">
        <v>6869</v>
      </c>
      <c r="D1805">
        <v>30333126</v>
      </c>
      <c r="E1805" s="1" t="s">
        <v>26</v>
      </c>
      <c r="F1805" s="1" t="s">
        <v>26</v>
      </c>
      <c r="G1805" s="1" t="s">
        <v>25</v>
      </c>
      <c r="H1805" s="1" t="s">
        <v>18502</v>
      </c>
      <c r="I1805" s="1" t="s">
        <v>18508</v>
      </c>
      <c r="J1805" s="1" t="s">
        <v>18505</v>
      </c>
      <c r="K1805" s="1" t="s">
        <v>18504</v>
      </c>
      <c r="L1805" s="1" t="s">
        <v>40</v>
      </c>
      <c r="N1805" s="1" t="s">
        <v>19</v>
      </c>
      <c r="O1805" s="1" t="s">
        <v>18507</v>
      </c>
    </row>
    <row r="1806" spans="1:15" x14ac:dyDescent="0.2">
      <c r="A1806" s="1" t="s">
        <v>8867</v>
      </c>
      <c r="B1806" s="1" t="str">
        <f>"SRR3665017"</f>
        <v>SRR3665017</v>
      </c>
      <c r="C1806" t="s">
        <v>6870</v>
      </c>
      <c r="D1806">
        <v>30333126</v>
      </c>
      <c r="E1806" s="1" t="s">
        <v>26</v>
      </c>
      <c r="F1806" s="1" t="s">
        <v>26</v>
      </c>
      <c r="G1806" s="1" t="s">
        <v>25</v>
      </c>
      <c r="H1806" s="1" t="s">
        <v>18502</v>
      </c>
      <c r="I1806" s="1" t="s">
        <v>18509</v>
      </c>
      <c r="J1806" s="1" t="s">
        <v>18505</v>
      </c>
      <c r="K1806" s="1" t="s">
        <v>18504</v>
      </c>
      <c r="L1806" s="1" t="s">
        <v>40</v>
      </c>
      <c r="N1806" s="1" t="s">
        <v>19</v>
      </c>
      <c r="O1806" s="1" t="s">
        <v>18507</v>
      </c>
    </row>
    <row r="1807" spans="1:15" x14ac:dyDescent="0.2">
      <c r="A1807" s="1" t="s">
        <v>8868</v>
      </c>
      <c r="B1807" s="1" t="str">
        <f>"SRR3665018"</f>
        <v>SRR3665018</v>
      </c>
      <c r="C1807" t="s">
        <v>6871</v>
      </c>
      <c r="D1807">
        <v>30333126</v>
      </c>
      <c r="E1807" s="1" t="s">
        <v>26</v>
      </c>
      <c r="F1807" s="1" t="s">
        <v>26</v>
      </c>
      <c r="G1807" s="1" t="s">
        <v>25</v>
      </c>
      <c r="H1807" s="1" t="s">
        <v>18502</v>
      </c>
      <c r="I1807" s="1" t="s">
        <v>54</v>
      </c>
      <c r="J1807" s="1" t="s">
        <v>18506</v>
      </c>
      <c r="K1807" s="1" t="s">
        <v>22</v>
      </c>
      <c r="L1807" s="1" t="s">
        <v>40</v>
      </c>
      <c r="M1807" s="1" t="s">
        <v>18508</v>
      </c>
      <c r="N1807" s="1" t="s">
        <v>19</v>
      </c>
      <c r="O1807" s="1" t="s">
        <v>18507</v>
      </c>
    </row>
    <row r="1808" spans="1:15" x14ac:dyDescent="0.2">
      <c r="A1808" s="1" t="s">
        <v>8869</v>
      </c>
      <c r="B1808" s="1" t="str">
        <f>"SRR3665021"</f>
        <v>SRR3665021</v>
      </c>
      <c r="C1808" t="s">
        <v>6872</v>
      </c>
      <c r="D1808">
        <v>30333126</v>
      </c>
      <c r="E1808" s="1" t="s">
        <v>26</v>
      </c>
      <c r="F1808" s="1" t="s">
        <v>26</v>
      </c>
      <c r="G1808" s="1" t="s">
        <v>25</v>
      </c>
      <c r="H1808" s="1" t="s">
        <v>18502</v>
      </c>
      <c r="I1808" s="1" t="s">
        <v>18508</v>
      </c>
      <c r="J1808" s="1" t="s">
        <v>18505</v>
      </c>
      <c r="K1808" s="1" t="s">
        <v>18507</v>
      </c>
      <c r="L1808" s="1" t="s">
        <v>40</v>
      </c>
      <c r="N1808" s="1" t="s">
        <v>21</v>
      </c>
      <c r="O1808" s="1" t="s">
        <v>18507</v>
      </c>
    </row>
    <row r="1809" spans="1:15" x14ac:dyDescent="0.2">
      <c r="A1809" s="1" t="s">
        <v>8870</v>
      </c>
      <c r="B1809" s="1" t="str">
        <f>"SRR3665026"</f>
        <v>SRR3665026</v>
      </c>
      <c r="C1809" t="s">
        <v>6873</v>
      </c>
      <c r="D1809">
        <v>30333126</v>
      </c>
      <c r="E1809" s="1" t="s">
        <v>26</v>
      </c>
      <c r="F1809" s="1" t="s">
        <v>26</v>
      </c>
      <c r="G1809" s="1" t="s">
        <v>25</v>
      </c>
      <c r="H1809" s="1" t="s">
        <v>18502</v>
      </c>
      <c r="I1809" s="1" t="s">
        <v>18508</v>
      </c>
      <c r="J1809" s="1" t="s">
        <v>18506</v>
      </c>
      <c r="K1809" s="1" t="s">
        <v>18507</v>
      </c>
      <c r="L1809" s="1" t="s">
        <v>40</v>
      </c>
      <c r="N1809" s="1" t="s">
        <v>19</v>
      </c>
      <c r="O1809" s="1" t="s">
        <v>18507</v>
      </c>
    </row>
    <row r="1810" spans="1:15" x14ac:dyDescent="0.2">
      <c r="A1810" s="1" t="s">
        <v>8871</v>
      </c>
      <c r="B1810" s="1" t="str">
        <f>"SRR3665028"</f>
        <v>SRR3665028</v>
      </c>
      <c r="C1810" t="s">
        <v>6874</v>
      </c>
      <c r="D1810">
        <v>30333126</v>
      </c>
      <c r="E1810" s="1" t="s">
        <v>21</v>
      </c>
      <c r="F1810" s="1" t="s">
        <v>18510</v>
      </c>
      <c r="G1810" s="1" t="s">
        <v>25</v>
      </c>
      <c r="H1810" s="1" t="s">
        <v>18502</v>
      </c>
      <c r="I1810" s="1" t="s">
        <v>18508</v>
      </c>
      <c r="J1810" s="1" t="s">
        <v>18505</v>
      </c>
      <c r="K1810" s="1" t="s">
        <v>22</v>
      </c>
      <c r="L1810" s="1" t="s">
        <v>40</v>
      </c>
      <c r="M1810" s="1" t="s">
        <v>28</v>
      </c>
      <c r="N1810" s="1" t="s">
        <v>21</v>
      </c>
      <c r="O1810" s="1" t="s">
        <v>18507</v>
      </c>
    </row>
    <row r="1811" spans="1:15" x14ac:dyDescent="0.2">
      <c r="A1811" s="1" t="s">
        <v>8872</v>
      </c>
      <c r="B1811" s="1" t="str">
        <f>"SRR3665030"</f>
        <v>SRR3665030</v>
      </c>
      <c r="C1811" t="s">
        <v>6875</v>
      </c>
      <c r="D1811">
        <v>30333126</v>
      </c>
      <c r="E1811" s="1" t="s">
        <v>26</v>
      </c>
      <c r="F1811" s="1" t="s">
        <v>26</v>
      </c>
      <c r="G1811" s="1" t="s">
        <v>25</v>
      </c>
      <c r="H1811" s="1" t="s">
        <v>18502</v>
      </c>
      <c r="I1811" s="1" t="s">
        <v>18509</v>
      </c>
      <c r="J1811" s="1" t="s">
        <v>18505</v>
      </c>
      <c r="K1811" s="1" t="s">
        <v>25</v>
      </c>
      <c r="L1811" s="1" t="s">
        <v>40</v>
      </c>
      <c r="M1811" s="1" t="s">
        <v>28</v>
      </c>
      <c r="N1811" s="1" t="s">
        <v>21</v>
      </c>
      <c r="O1811" s="1" t="s">
        <v>18504</v>
      </c>
    </row>
    <row r="1812" spans="1:15" x14ac:dyDescent="0.2">
      <c r="A1812" s="1" t="s">
        <v>8873</v>
      </c>
      <c r="B1812" s="1" t="str">
        <f>"SRR3665037"</f>
        <v>SRR3665037</v>
      </c>
      <c r="C1812" t="s">
        <v>6876</v>
      </c>
      <c r="D1812">
        <v>30333126</v>
      </c>
      <c r="E1812" s="1" t="s">
        <v>21</v>
      </c>
      <c r="F1812" s="1" t="s">
        <v>18502</v>
      </c>
      <c r="G1812" s="1" t="s">
        <v>25</v>
      </c>
      <c r="H1812" s="1" t="s">
        <v>18502</v>
      </c>
      <c r="I1812" s="1" t="s">
        <v>18508</v>
      </c>
      <c r="J1812" s="1" t="s">
        <v>18505</v>
      </c>
      <c r="K1812" s="1" t="s">
        <v>22</v>
      </c>
      <c r="L1812" s="1" t="s">
        <v>40</v>
      </c>
      <c r="M1812" s="1" t="s">
        <v>18508</v>
      </c>
      <c r="N1812" s="1" t="s">
        <v>21</v>
      </c>
      <c r="O1812" s="1" t="s">
        <v>18507</v>
      </c>
    </row>
    <row r="1813" spans="1:15" x14ac:dyDescent="0.2">
      <c r="A1813" s="1" t="s">
        <v>8874</v>
      </c>
      <c r="B1813" s="1" t="str">
        <f>"SRR3665042"</f>
        <v>SRR3665042</v>
      </c>
      <c r="C1813" t="s">
        <v>6877</v>
      </c>
      <c r="D1813">
        <v>30333126</v>
      </c>
      <c r="E1813" s="1" t="s">
        <v>18506</v>
      </c>
      <c r="F1813" s="1" t="s">
        <v>18505</v>
      </c>
      <c r="G1813" s="1" t="s">
        <v>25</v>
      </c>
      <c r="H1813" s="1" t="s">
        <v>18510</v>
      </c>
      <c r="I1813" s="1" t="s">
        <v>18508</v>
      </c>
      <c r="J1813" s="1" t="s">
        <v>18509</v>
      </c>
      <c r="K1813" s="1" t="s">
        <v>25</v>
      </c>
      <c r="M1813" s="1" t="s">
        <v>18506</v>
      </c>
      <c r="N1813" s="1" t="s">
        <v>19</v>
      </c>
      <c r="O1813" s="1" t="s">
        <v>18505</v>
      </c>
    </row>
    <row r="1814" spans="1:15" x14ac:dyDescent="0.2">
      <c r="A1814" s="1" t="s">
        <v>8875</v>
      </c>
      <c r="B1814" s="1" t="str">
        <f>"SRR3665054"</f>
        <v>SRR3665054</v>
      </c>
      <c r="C1814" t="s">
        <v>6878</v>
      </c>
      <c r="D1814">
        <v>30333126</v>
      </c>
      <c r="E1814" s="1" t="s">
        <v>26</v>
      </c>
      <c r="F1814" s="1" t="s">
        <v>26</v>
      </c>
      <c r="G1814" s="1" t="s">
        <v>25</v>
      </c>
      <c r="H1814" s="1" t="s">
        <v>18506</v>
      </c>
      <c r="I1814" s="1" t="s">
        <v>32</v>
      </c>
      <c r="J1814" s="1" t="s">
        <v>18505</v>
      </c>
      <c r="K1814" s="1" t="s">
        <v>25</v>
      </c>
      <c r="M1814" s="1" t="s">
        <v>18508</v>
      </c>
      <c r="N1814" s="1" t="s">
        <v>21</v>
      </c>
      <c r="O1814" s="1" t="s">
        <v>18507</v>
      </c>
    </row>
    <row r="1815" spans="1:15" x14ac:dyDescent="0.2">
      <c r="A1815" s="1" t="s">
        <v>8876</v>
      </c>
      <c r="B1815" s="1" t="str">
        <f>"SRR3665063"</f>
        <v>SRR3665063</v>
      </c>
      <c r="C1815" t="s">
        <v>6879</v>
      </c>
      <c r="D1815">
        <v>30333126</v>
      </c>
      <c r="E1815" s="1" t="s">
        <v>21</v>
      </c>
      <c r="F1815" s="1" t="s">
        <v>18502</v>
      </c>
      <c r="G1815" s="1" t="s">
        <v>25</v>
      </c>
      <c r="H1815" s="1" t="s">
        <v>18502</v>
      </c>
      <c r="I1815" s="1" t="s">
        <v>18509</v>
      </c>
      <c r="J1815" s="1" t="s">
        <v>18505</v>
      </c>
      <c r="K1815" s="1" t="s">
        <v>18504</v>
      </c>
      <c r="L1815" s="1" t="s">
        <v>40</v>
      </c>
      <c r="N1815" s="1" t="s">
        <v>21</v>
      </c>
      <c r="O1815" s="1" t="s">
        <v>18507</v>
      </c>
    </row>
    <row r="1816" spans="1:15" x14ac:dyDescent="0.2">
      <c r="A1816" s="1" t="s">
        <v>8877</v>
      </c>
      <c r="B1816" s="1" t="str">
        <f>"SRR3665064"</f>
        <v>SRR3665064</v>
      </c>
      <c r="C1816" t="s">
        <v>6880</v>
      </c>
      <c r="D1816">
        <v>30333126</v>
      </c>
      <c r="E1816" s="1" t="s">
        <v>18505</v>
      </c>
      <c r="F1816" s="1" t="s">
        <v>26</v>
      </c>
      <c r="G1816" s="1" t="s">
        <v>25</v>
      </c>
      <c r="H1816" s="1" t="s">
        <v>18502</v>
      </c>
      <c r="I1816" s="1" t="s">
        <v>54</v>
      </c>
      <c r="J1816" s="1" t="s">
        <v>18505</v>
      </c>
      <c r="K1816" s="1" t="s">
        <v>18504</v>
      </c>
      <c r="L1816" s="1" t="s">
        <v>40</v>
      </c>
      <c r="M1816" s="1" t="s">
        <v>28</v>
      </c>
      <c r="N1816" s="1" t="s">
        <v>21</v>
      </c>
      <c r="O1816" s="1" t="s">
        <v>18507</v>
      </c>
    </row>
    <row r="1817" spans="1:15" x14ac:dyDescent="0.2">
      <c r="A1817" s="1" t="s">
        <v>8878</v>
      </c>
      <c r="B1817" s="1" t="str">
        <f>"SRR3665067"</f>
        <v>SRR3665067</v>
      </c>
      <c r="C1817" t="s">
        <v>6881</v>
      </c>
      <c r="D1817">
        <v>30333126</v>
      </c>
      <c r="E1817" s="1" t="s">
        <v>26</v>
      </c>
      <c r="F1817" s="1" t="s">
        <v>26</v>
      </c>
      <c r="G1817" s="1" t="s">
        <v>25</v>
      </c>
      <c r="H1817" s="1" t="s">
        <v>18506</v>
      </c>
      <c r="I1817" s="1" t="s">
        <v>18508</v>
      </c>
      <c r="J1817" s="1" t="s">
        <v>18505</v>
      </c>
      <c r="K1817" s="1" t="s">
        <v>25</v>
      </c>
      <c r="L1817" s="1" t="s">
        <v>40</v>
      </c>
      <c r="N1817" s="1" t="s">
        <v>19</v>
      </c>
      <c r="O1817" s="1" t="s">
        <v>18507</v>
      </c>
    </row>
    <row r="1818" spans="1:15" x14ac:dyDescent="0.2">
      <c r="A1818" s="1" t="s">
        <v>8879</v>
      </c>
      <c r="B1818" s="1" t="str">
        <f>"SRR3665069"</f>
        <v>SRR3665069</v>
      </c>
      <c r="C1818" t="s">
        <v>6882</v>
      </c>
      <c r="D1818">
        <v>30333126</v>
      </c>
      <c r="E1818" s="1" t="s">
        <v>21</v>
      </c>
      <c r="F1818" s="1" t="s">
        <v>18502</v>
      </c>
      <c r="G1818" s="1" t="s">
        <v>25</v>
      </c>
      <c r="H1818" s="1" t="s">
        <v>18506</v>
      </c>
      <c r="I1818" s="1" t="s">
        <v>18509</v>
      </c>
      <c r="J1818" s="1" t="s">
        <v>18505</v>
      </c>
      <c r="K1818" s="1" t="s">
        <v>22</v>
      </c>
      <c r="L1818" s="1" t="s">
        <v>40</v>
      </c>
      <c r="M1818" s="1" t="s">
        <v>18508</v>
      </c>
      <c r="N1818" s="1" t="s">
        <v>21</v>
      </c>
      <c r="O1818" s="1" t="s">
        <v>18507</v>
      </c>
    </row>
    <row r="1819" spans="1:15" x14ac:dyDescent="0.2">
      <c r="A1819" s="1" t="s">
        <v>8880</v>
      </c>
      <c r="B1819" s="1" t="str">
        <f>"SRR3665071"</f>
        <v>SRR3665071</v>
      </c>
      <c r="C1819" t="s">
        <v>6883</v>
      </c>
      <c r="D1819">
        <v>30333126</v>
      </c>
      <c r="E1819" s="1" t="s">
        <v>26</v>
      </c>
      <c r="F1819" s="1" t="s">
        <v>26</v>
      </c>
      <c r="G1819" s="1" t="s">
        <v>25</v>
      </c>
      <c r="H1819" s="1" t="s">
        <v>18502</v>
      </c>
      <c r="I1819" s="1" t="s">
        <v>18509</v>
      </c>
      <c r="J1819" s="1" t="s">
        <v>18505</v>
      </c>
      <c r="K1819" s="1" t="s">
        <v>18504</v>
      </c>
      <c r="L1819" s="1" t="s">
        <v>40</v>
      </c>
      <c r="N1819" s="1" t="s">
        <v>19</v>
      </c>
      <c r="O1819" s="1" t="s">
        <v>18507</v>
      </c>
    </row>
    <row r="1820" spans="1:15" x14ac:dyDescent="0.2">
      <c r="A1820" s="1" t="s">
        <v>8881</v>
      </c>
      <c r="B1820" s="1" t="str">
        <f>"SRR3665072"</f>
        <v>SRR3665072</v>
      </c>
      <c r="C1820" t="s">
        <v>6884</v>
      </c>
      <c r="D1820">
        <v>30333126</v>
      </c>
      <c r="E1820" s="1" t="s">
        <v>21</v>
      </c>
      <c r="F1820" s="1" t="s">
        <v>18509</v>
      </c>
      <c r="G1820" s="1" t="s">
        <v>18510</v>
      </c>
      <c r="H1820" s="1" t="s">
        <v>21</v>
      </c>
      <c r="I1820" s="1" t="s">
        <v>54</v>
      </c>
      <c r="J1820" s="1" t="s">
        <v>18509</v>
      </c>
      <c r="K1820" s="1" t="s">
        <v>18504</v>
      </c>
      <c r="L1820" s="1" t="s">
        <v>40</v>
      </c>
      <c r="M1820" s="1" t="s">
        <v>18508</v>
      </c>
      <c r="N1820" s="1" t="s">
        <v>19</v>
      </c>
      <c r="O1820" s="1" t="s">
        <v>24</v>
      </c>
    </row>
    <row r="1821" spans="1:15" x14ac:dyDescent="0.2">
      <c r="A1821" s="1" t="s">
        <v>8882</v>
      </c>
      <c r="B1821" s="1" t="str">
        <f>"SRR3665073"</f>
        <v>SRR3665073</v>
      </c>
      <c r="C1821" t="s">
        <v>6885</v>
      </c>
      <c r="D1821">
        <v>30333126</v>
      </c>
      <c r="E1821" s="1" t="s">
        <v>26</v>
      </c>
      <c r="F1821" s="1" t="s">
        <v>26</v>
      </c>
      <c r="G1821" s="1" t="s">
        <v>25</v>
      </c>
      <c r="H1821" s="1" t="s">
        <v>18502</v>
      </c>
      <c r="I1821" s="1" t="s">
        <v>18508</v>
      </c>
      <c r="J1821" s="1" t="s">
        <v>18505</v>
      </c>
      <c r="K1821" s="1" t="s">
        <v>18504</v>
      </c>
      <c r="L1821" s="1" t="s">
        <v>40</v>
      </c>
      <c r="N1821" s="1" t="s">
        <v>19</v>
      </c>
      <c r="O1821" s="1" t="s">
        <v>18507</v>
      </c>
    </row>
    <row r="1822" spans="1:15" x14ac:dyDescent="0.2">
      <c r="A1822" s="1" t="s">
        <v>8883</v>
      </c>
      <c r="B1822" s="1" t="str">
        <f>"SRR3665076"</f>
        <v>SRR3665076</v>
      </c>
      <c r="C1822" t="s">
        <v>6886</v>
      </c>
      <c r="D1822">
        <v>30333126</v>
      </c>
      <c r="E1822" s="1" t="s">
        <v>21</v>
      </c>
      <c r="F1822" s="1" t="s">
        <v>18510</v>
      </c>
      <c r="G1822" s="1" t="s">
        <v>25</v>
      </c>
      <c r="H1822" s="1" t="s">
        <v>18502</v>
      </c>
      <c r="I1822" s="1" t="s">
        <v>18509</v>
      </c>
      <c r="J1822" s="1" t="s">
        <v>18505</v>
      </c>
      <c r="K1822" s="1" t="s">
        <v>22</v>
      </c>
      <c r="L1822" s="1" t="s">
        <v>40</v>
      </c>
      <c r="M1822" s="1" t="s">
        <v>28</v>
      </c>
      <c r="N1822" s="1" t="s">
        <v>21</v>
      </c>
      <c r="O1822" s="1" t="s">
        <v>18507</v>
      </c>
    </row>
    <row r="1823" spans="1:15" x14ac:dyDescent="0.2">
      <c r="A1823" s="1" t="s">
        <v>8884</v>
      </c>
      <c r="B1823" s="1" t="str">
        <f>"SRR3665079"</f>
        <v>SRR3665079</v>
      </c>
      <c r="C1823" t="s">
        <v>6887</v>
      </c>
      <c r="D1823">
        <v>30333126</v>
      </c>
      <c r="E1823" s="1" t="s">
        <v>21</v>
      </c>
      <c r="F1823" s="1" t="s">
        <v>21</v>
      </c>
      <c r="G1823" s="1" t="s">
        <v>18510</v>
      </c>
      <c r="H1823" s="1" t="s">
        <v>18506</v>
      </c>
      <c r="I1823" s="1" t="s">
        <v>32</v>
      </c>
      <c r="J1823" s="1" t="s">
        <v>18509</v>
      </c>
      <c r="K1823" s="1" t="s">
        <v>18504</v>
      </c>
      <c r="L1823" s="1" t="s">
        <v>28</v>
      </c>
      <c r="M1823" s="1" t="s">
        <v>28</v>
      </c>
      <c r="N1823" s="1" t="s">
        <v>21</v>
      </c>
      <c r="O1823" s="1" t="s">
        <v>24</v>
      </c>
    </row>
    <row r="1824" spans="1:15" x14ac:dyDescent="0.2">
      <c r="A1824" s="1" t="s">
        <v>8885</v>
      </c>
      <c r="B1824" s="1" t="str">
        <f>"SRR3665080"</f>
        <v>SRR3665080</v>
      </c>
      <c r="C1824" t="s">
        <v>6888</v>
      </c>
      <c r="D1824">
        <v>30333126</v>
      </c>
      <c r="E1824" s="1" t="s">
        <v>21</v>
      </c>
      <c r="F1824" s="1" t="s">
        <v>21</v>
      </c>
      <c r="G1824" s="1" t="s">
        <v>18510</v>
      </c>
      <c r="H1824" s="1" t="s">
        <v>18502</v>
      </c>
      <c r="I1824" s="1" t="s">
        <v>18509</v>
      </c>
      <c r="J1824" s="1" t="s">
        <v>21</v>
      </c>
      <c r="K1824" s="1" t="s">
        <v>18504</v>
      </c>
      <c r="L1824" s="1" t="s">
        <v>28</v>
      </c>
      <c r="M1824" s="1" t="s">
        <v>28</v>
      </c>
      <c r="N1824" s="1" t="s">
        <v>21</v>
      </c>
      <c r="O1824" s="1" t="s">
        <v>24</v>
      </c>
    </row>
    <row r="1825" spans="1:15" x14ac:dyDescent="0.2">
      <c r="A1825" s="1" t="s">
        <v>8886</v>
      </c>
      <c r="B1825" s="1" t="str">
        <f>"SRR3665086"</f>
        <v>SRR3665086</v>
      </c>
      <c r="C1825" t="s">
        <v>6889</v>
      </c>
      <c r="D1825">
        <v>30333126</v>
      </c>
      <c r="E1825" s="1" t="s">
        <v>21</v>
      </c>
      <c r="F1825" s="1" t="s">
        <v>18502</v>
      </c>
      <c r="G1825" s="1" t="s">
        <v>25</v>
      </c>
      <c r="H1825" s="1" t="s">
        <v>18502</v>
      </c>
      <c r="I1825" s="1" t="s">
        <v>18509</v>
      </c>
      <c r="J1825" s="1" t="s">
        <v>18505</v>
      </c>
      <c r="K1825" s="1" t="s">
        <v>22</v>
      </c>
      <c r="L1825" s="1" t="s">
        <v>40</v>
      </c>
      <c r="M1825" s="1" t="s">
        <v>18508</v>
      </c>
      <c r="N1825" s="1" t="s">
        <v>19</v>
      </c>
      <c r="O1825" s="1" t="s">
        <v>18507</v>
      </c>
    </row>
    <row r="1826" spans="1:15" x14ac:dyDescent="0.2">
      <c r="A1826" s="1" t="s">
        <v>8887</v>
      </c>
      <c r="B1826" s="1" t="str">
        <f>"SRR3665087"</f>
        <v>SRR3665087</v>
      </c>
      <c r="C1826" t="s">
        <v>6890</v>
      </c>
      <c r="D1826">
        <v>30333126</v>
      </c>
      <c r="E1826" s="1" t="s">
        <v>21</v>
      </c>
      <c r="F1826" s="1" t="s">
        <v>18510</v>
      </c>
      <c r="G1826" s="1" t="s">
        <v>25</v>
      </c>
      <c r="H1826" s="1" t="s">
        <v>18502</v>
      </c>
      <c r="I1826" s="1" t="s">
        <v>54</v>
      </c>
      <c r="J1826" s="1" t="s">
        <v>18505</v>
      </c>
      <c r="K1826" s="1" t="s">
        <v>22</v>
      </c>
      <c r="L1826" s="1" t="s">
        <v>28</v>
      </c>
      <c r="M1826" s="1" t="s">
        <v>28</v>
      </c>
      <c r="N1826" s="1" t="s">
        <v>21</v>
      </c>
      <c r="O1826" s="1" t="s">
        <v>18507</v>
      </c>
    </row>
    <row r="1827" spans="1:15" x14ac:dyDescent="0.2">
      <c r="A1827" s="1" t="s">
        <v>8888</v>
      </c>
      <c r="B1827" s="1" t="str">
        <f>"SRR3665092"</f>
        <v>SRR3665092</v>
      </c>
      <c r="C1827" t="s">
        <v>6891</v>
      </c>
      <c r="D1827">
        <v>30333126</v>
      </c>
      <c r="E1827" s="1" t="s">
        <v>21</v>
      </c>
      <c r="F1827" s="1" t="s">
        <v>21</v>
      </c>
      <c r="G1827" s="1" t="s">
        <v>18508</v>
      </c>
      <c r="H1827" s="1" t="s">
        <v>18509</v>
      </c>
      <c r="I1827" s="1" t="s">
        <v>54</v>
      </c>
      <c r="J1827" s="1" t="s">
        <v>21</v>
      </c>
      <c r="K1827" s="1" t="s">
        <v>22</v>
      </c>
      <c r="L1827" s="1" t="s">
        <v>28</v>
      </c>
      <c r="M1827" s="1" t="s">
        <v>28</v>
      </c>
      <c r="N1827" s="1" t="s">
        <v>21</v>
      </c>
      <c r="O1827" s="1" t="s">
        <v>24</v>
      </c>
    </row>
    <row r="1828" spans="1:15" x14ac:dyDescent="0.2">
      <c r="A1828" s="1" t="s">
        <v>8889</v>
      </c>
      <c r="B1828" s="1" t="str">
        <f>"SRR3665094"</f>
        <v>SRR3665094</v>
      </c>
      <c r="C1828" t="s">
        <v>6892</v>
      </c>
      <c r="D1828">
        <v>30333126</v>
      </c>
      <c r="E1828" s="1" t="s">
        <v>21</v>
      </c>
      <c r="F1828" s="1" t="s">
        <v>21</v>
      </c>
      <c r="G1828" s="1" t="s">
        <v>18510</v>
      </c>
      <c r="H1828" s="1" t="s">
        <v>18502</v>
      </c>
      <c r="I1828" s="1" t="s">
        <v>54</v>
      </c>
      <c r="J1828" s="1" t="s">
        <v>21</v>
      </c>
      <c r="K1828" s="1" t="s">
        <v>18504</v>
      </c>
      <c r="M1828" s="1" t="s">
        <v>28</v>
      </c>
      <c r="N1828" s="1" t="s">
        <v>21</v>
      </c>
      <c r="O1828" s="1" t="s">
        <v>24</v>
      </c>
    </row>
    <row r="1829" spans="1:15" x14ac:dyDescent="0.2">
      <c r="A1829" s="1" t="s">
        <v>8890</v>
      </c>
      <c r="B1829" s="1" t="str">
        <f>"SRR3665097"</f>
        <v>SRR3665097</v>
      </c>
      <c r="C1829" t="s">
        <v>6893</v>
      </c>
      <c r="D1829">
        <v>30333126</v>
      </c>
      <c r="E1829" s="1" t="s">
        <v>26</v>
      </c>
      <c r="F1829" s="1" t="s">
        <v>26</v>
      </c>
      <c r="G1829" s="1" t="s">
        <v>25</v>
      </c>
      <c r="H1829" s="1" t="s">
        <v>18506</v>
      </c>
      <c r="I1829" s="1" t="s">
        <v>54</v>
      </c>
      <c r="J1829" s="1" t="s">
        <v>18506</v>
      </c>
      <c r="K1829" s="1" t="s">
        <v>25</v>
      </c>
      <c r="M1829" s="1" t="s">
        <v>18502</v>
      </c>
      <c r="N1829" s="1" t="s">
        <v>21</v>
      </c>
      <c r="O1829" s="1" t="s">
        <v>18507</v>
      </c>
    </row>
    <row r="1830" spans="1:15" x14ac:dyDescent="0.2">
      <c r="A1830" s="1" t="s">
        <v>8891</v>
      </c>
      <c r="B1830" s="1" t="str">
        <f>"SRR3665098"</f>
        <v>SRR3665098</v>
      </c>
      <c r="C1830" t="s">
        <v>6894</v>
      </c>
      <c r="D1830">
        <v>30333126</v>
      </c>
      <c r="E1830" s="1" t="s">
        <v>21</v>
      </c>
      <c r="F1830" s="1" t="s">
        <v>21</v>
      </c>
      <c r="G1830" s="1" t="s">
        <v>18502</v>
      </c>
      <c r="H1830" s="1" t="s">
        <v>18506</v>
      </c>
      <c r="I1830" s="1" t="s">
        <v>54</v>
      </c>
      <c r="J1830" s="1" t="s">
        <v>18509</v>
      </c>
      <c r="K1830" s="1" t="s">
        <v>25</v>
      </c>
      <c r="L1830" s="1" t="s">
        <v>40</v>
      </c>
      <c r="N1830" s="1" t="s">
        <v>21</v>
      </c>
      <c r="O1830" s="1" t="s">
        <v>24</v>
      </c>
    </row>
    <row r="1831" spans="1:15" x14ac:dyDescent="0.2">
      <c r="A1831" s="1" t="s">
        <v>8892</v>
      </c>
      <c r="B1831" s="1" t="str">
        <f>"SRR3665101"</f>
        <v>SRR3665101</v>
      </c>
      <c r="C1831" t="s">
        <v>6895</v>
      </c>
      <c r="D1831">
        <v>30333126</v>
      </c>
      <c r="E1831" s="1" t="s">
        <v>21</v>
      </c>
      <c r="F1831" s="1" t="s">
        <v>18509</v>
      </c>
      <c r="G1831" s="1" t="s">
        <v>18502</v>
      </c>
      <c r="H1831" s="1" t="s">
        <v>18502</v>
      </c>
      <c r="I1831" s="1" t="s">
        <v>54</v>
      </c>
      <c r="J1831" s="1" t="s">
        <v>18509</v>
      </c>
      <c r="K1831" s="1" t="s">
        <v>18504</v>
      </c>
      <c r="L1831" s="1" t="s">
        <v>40</v>
      </c>
      <c r="M1831" s="1" t="s">
        <v>18508</v>
      </c>
      <c r="N1831" s="1" t="s">
        <v>21</v>
      </c>
      <c r="O1831" s="1" t="s">
        <v>18502</v>
      </c>
    </row>
    <row r="1832" spans="1:15" x14ac:dyDescent="0.2">
      <c r="A1832" s="1" t="s">
        <v>8893</v>
      </c>
      <c r="B1832" s="1" t="str">
        <f>"SRR3665102"</f>
        <v>SRR3665102</v>
      </c>
      <c r="C1832" t="s">
        <v>6896</v>
      </c>
      <c r="D1832">
        <v>30333126</v>
      </c>
      <c r="E1832" s="1" t="s">
        <v>21</v>
      </c>
      <c r="F1832" s="1" t="s">
        <v>18502</v>
      </c>
      <c r="G1832" s="1" t="s">
        <v>25</v>
      </c>
      <c r="H1832" s="1" t="s">
        <v>18506</v>
      </c>
      <c r="I1832" s="1" t="s">
        <v>54</v>
      </c>
      <c r="J1832" s="1" t="s">
        <v>18507</v>
      </c>
      <c r="K1832" s="1" t="s">
        <v>25</v>
      </c>
      <c r="M1832" s="1" t="s">
        <v>18502</v>
      </c>
      <c r="N1832" s="1" t="s">
        <v>21</v>
      </c>
      <c r="O1832" s="1" t="s">
        <v>18504</v>
      </c>
    </row>
    <row r="1833" spans="1:15" x14ac:dyDescent="0.2">
      <c r="A1833" s="1" t="s">
        <v>8894</v>
      </c>
      <c r="B1833" s="1" t="str">
        <f>"SRR3665103"</f>
        <v>SRR3665103</v>
      </c>
      <c r="C1833" t="s">
        <v>6897</v>
      </c>
      <c r="D1833">
        <v>30333126</v>
      </c>
      <c r="E1833" s="1" t="s">
        <v>21</v>
      </c>
      <c r="F1833" s="1" t="s">
        <v>21</v>
      </c>
      <c r="G1833" s="1" t="s">
        <v>18509</v>
      </c>
      <c r="H1833" s="1" t="s">
        <v>18502</v>
      </c>
      <c r="I1833" s="1" t="s">
        <v>54</v>
      </c>
      <c r="J1833" s="1" t="s">
        <v>21</v>
      </c>
      <c r="K1833" s="1" t="s">
        <v>18505</v>
      </c>
      <c r="L1833" s="1" t="s">
        <v>28</v>
      </c>
      <c r="M1833" s="1" t="s">
        <v>28</v>
      </c>
      <c r="N1833" s="1" t="s">
        <v>21</v>
      </c>
      <c r="O1833" s="1" t="s">
        <v>24</v>
      </c>
    </row>
    <row r="1834" spans="1:15" x14ac:dyDescent="0.2">
      <c r="A1834" s="1" t="s">
        <v>8895</v>
      </c>
      <c r="B1834" s="1" t="str">
        <f>"SRR3665105"</f>
        <v>SRR3665105</v>
      </c>
      <c r="C1834" t="s">
        <v>6898</v>
      </c>
      <c r="D1834">
        <v>30333126</v>
      </c>
      <c r="E1834" s="1" t="s">
        <v>21</v>
      </c>
      <c r="F1834" s="1" t="s">
        <v>21</v>
      </c>
      <c r="G1834" s="1" t="s">
        <v>18510</v>
      </c>
      <c r="H1834" s="1" t="s">
        <v>18502</v>
      </c>
      <c r="I1834" s="1" t="s">
        <v>54</v>
      </c>
      <c r="J1834" s="1" t="s">
        <v>21</v>
      </c>
      <c r="K1834" s="1" t="s">
        <v>25</v>
      </c>
      <c r="L1834" s="1" t="s">
        <v>28</v>
      </c>
      <c r="N1834" s="1" t="s">
        <v>21</v>
      </c>
      <c r="O1834" s="1" t="s">
        <v>24</v>
      </c>
    </row>
    <row r="1835" spans="1:15" x14ac:dyDescent="0.2">
      <c r="A1835" s="1" t="s">
        <v>8896</v>
      </c>
      <c r="B1835" s="1" t="str">
        <f>"SRR3665111"</f>
        <v>SRR3665111</v>
      </c>
      <c r="C1835" t="s">
        <v>6899</v>
      </c>
      <c r="D1835">
        <v>30333126</v>
      </c>
      <c r="E1835" s="1" t="s">
        <v>26</v>
      </c>
      <c r="F1835" s="1" t="s">
        <v>18506</v>
      </c>
      <c r="G1835" s="1" t="s">
        <v>25</v>
      </c>
      <c r="H1835" s="1" t="s">
        <v>18506</v>
      </c>
      <c r="I1835" s="1" t="s">
        <v>54</v>
      </c>
      <c r="J1835" s="1" t="s">
        <v>18505</v>
      </c>
      <c r="K1835" s="1" t="s">
        <v>22</v>
      </c>
      <c r="L1835" s="1" t="s">
        <v>18510</v>
      </c>
      <c r="M1835" s="1" t="s">
        <v>28</v>
      </c>
      <c r="N1835" s="1" t="s">
        <v>21</v>
      </c>
      <c r="O1835" s="1" t="s">
        <v>18507</v>
      </c>
    </row>
    <row r="1836" spans="1:15" x14ac:dyDescent="0.2">
      <c r="A1836" s="1" t="s">
        <v>8897</v>
      </c>
      <c r="B1836" s="1" t="str">
        <f>"SRR3665114"</f>
        <v>SRR3665114</v>
      </c>
      <c r="C1836" t="s">
        <v>6900</v>
      </c>
      <c r="D1836">
        <v>30333126</v>
      </c>
      <c r="E1836" s="1" t="s">
        <v>26</v>
      </c>
      <c r="F1836" s="1" t="s">
        <v>26</v>
      </c>
      <c r="G1836" s="1" t="s">
        <v>25</v>
      </c>
      <c r="H1836" s="1" t="s">
        <v>18502</v>
      </c>
      <c r="I1836" s="1" t="s">
        <v>54</v>
      </c>
      <c r="J1836" s="1" t="s">
        <v>18506</v>
      </c>
      <c r="K1836" s="1" t="s">
        <v>22</v>
      </c>
      <c r="L1836" s="1" t="s">
        <v>40</v>
      </c>
      <c r="M1836" s="1" t="s">
        <v>18508</v>
      </c>
      <c r="N1836" s="1" t="s">
        <v>21</v>
      </c>
      <c r="O1836" s="1" t="s">
        <v>18507</v>
      </c>
    </row>
    <row r="1837" spans="1:15" x14ac:dyDescent="0.2">
      <c r="A1837" s="1" t="s">
        <v>8898</v>
      </c>
      <c r="B1837" s="1" t="str">
        <f>"SRR3665115"</f>
        <v>SRR3665115</v>
      </c>
      <c r="C1837" t="s">
        <v>6901</v>
      </c>
      <c r="D1837">
        <v>30333126</v>
      </c>
      <c r="E1837" s="1" t="s">
        <v>21</v>
      </c>
      <c r="F1837" s="1" t="s">
        <v>21</v>
      </c>
      <c r="G1837" s="1" t="s">
        <v>25</v>
      </c>
      <c r="H1837" s="1" t="s">
        <v>18502</v>
      </c>
      <c r="I1837" s="1" t="s">
        <v>18509</v>
      </c>
      <c r="J1837" s="1" t="s">
        <v>18505</v>
      </c>
      <c r="K1837" s="1" t="s">
        <v>25</v>
      </c>
      <c r="M1837" s="1" t="s">
        <v>41</v>
      </c>
      <c r="N1837" s="1" t="s">
        <v>21</v>
      </c>
      <c r="O1837" s="1" t="s">
        <v>18507</v>
      </c>
    </row>
    <row r="1838" spans="1:15" x14ac:dyDescent="0.2">
      <c r="A1838" s="1" t="s">
        <v>8899</v>
      </c>
      <c r="B1838" s="1" t="str">
        <f>"SRR3665121"</f>
        <v>SRR3665121</v>
      </c>
      <c r="C1838" t="s">
        <v>6902</v>
      </c>
      <c r="D1838">
        <v>30333126</v>
      </c>
      <c r="E1838" s="1" t="s">
        <v>26</v>
      </c>
      <c r="F1838" s="1" t="s">
        <v>26</v>
      </c>
      <c r="G1838" s="1" t="s">
        <v>25</v>
      </c>
      <c r="H1838" s="1" t="s">
        <v>18506</v>
      </c>
      <c r="I1838" s="1" t="s">
        <v>18508</v>
      </c>
      <c r="J1838" s="1" t="s">
        <v>18505</v>
      </c>
      <c r="K1838" s="1" t="s">
        <v>18504</v>
      </c>
      <c r="L1838" s="1" t="s">
        <v>40</v>
      </c>
      <c r="N1838" s="1" t="s">
        <v>19</v>
      </c>
      <c r="O1838" s="1" t="s">
        <v>18504</v>
      </c>
    </row>
    <row r="1839" spans="1:15" x14ac:dyDescent="0.2">
      <c r="A1839" s="1" t="s">
        <v>8900</v>
      </c>
      <c r="B1839" s="1" t="str">
        <f>"SRR3665127"</f>
        <v>SRR3665127</v>
      </c>
      <c r="C1839" t="s">
        <v>6903</v>
      </c>
      <c r="D1839">
        <v>30333126</v>
      </c>
      <c r="E1839" s="1" t="s">
        <v>21</v>
      </c>
      <c r="F1839" s="1" t="s">
        <v>18509</v>
      </c>
      <c r="G1839" s="1" t="s">
        <v>18502</v>
      </c>
      <c r="H1839" s="1" t="s">
        <v>18502</v>
      </c>
      <c r="I1839" s="1" t="s">
        <v>54</v>
      </c>
      <c r="J1839" s="1" t="s">
        <v>18510</v>
      </c>
      <c r="K1839" s="1" t="s">
        <v>18504</v>
      </c>
      <c r="L1839" s="1" t="s">
        <v>28</v>
      </c>
      <c r="N1839" s="1" t="s">
        <v>21</v>
      </c>
      <c r="O1839" s="1" t="s">
        <v>18502</v>
      </c>
    </row>
    <row r="1840" spans="1:15" x14ac:dyDescent="0.2">
      <c r="A1840" s="1" t="s">
        <v>8901</v>
      </c>
      <c r="B1840" s="1" t="str">
        <f>"SRR3665130"</f>
        <v>SRR3665130</v>
      </c>
      <c r="C1840" t="s">
        <v>6904</v>
      </c>
      <c r="D1840">
        <v>30333126</v>
      </c>
      <c r="E1840" s="1" t="s">
        <v>21</v>
      </c>
      <c r="F1840" s="1" t="s">
        <v>21</v>
      </c>
      <c r="G1840" s="1" t="s">
        <v>18509</v>
      </c>
      <c r="H1840" s="1" t="s">
        <v>18502</v>
      </c>
      <c r="I1840" s="1" t="s">
        <v>54</v>
      </c>
      <c r="J1840" s="1" t="s">
        <v>21</v>
      </c>
      <c r="K1840" s="1" t="s">
        <v>25</v>
      </c>
      <c r="L1840" s="1" t="s">
        <v>40</v>
      </c>
      <c r="M1840" s="1" t="s">
        <v>18508</v>
      </c>
      <c r="N1840" s="1" t="s">
        <v>21</v>
      </c>
      <c r="O1840" s="1" t="s">
        <v>24</v>
      </c>
    </row>
    <row r="1841" spans="1:15" x14ac:dyDescent="0.2">
      <c r="A1841" s="1" t="s">
        <v>8902</v>
      </c>
      <c r="B1841" s="1" t="str">
        <f>"SRR3665135"</f>
        <v>SRR3665135</v>
      </c>
      <c r="C1841" t="s">
        <v>6905</v>
      </c>
      <c r="D1841">
        <v>30333126</v>
      </c>
      <c r="E1841" s="1" t="s">
        <v>21</v>
      </c>
      <c r="F1841" s="1" t="s">
        <v>18509</v>
      </c>
      <c r="G1841" s="1" t="s">
        <v>18502</v>
      </c>
      <c r="H1841" s="1" t="s">
        <v>18502</v>
      </c>
      <c r="I1841" s="1" t="s">
        <v>54</v>
      </c>
      <c r="J1841" s="1" t="s">
        <v>18510</v>
      </c>
      <c r="K1841" s="1" t="s">
        <v>25</v>
      </c>
      <c r="L1841" s="1" t="s">
        <v>40</v>
      </c>
      <c r="N1841" s="1" t="s">
        <v>21</v>
      </c>
      <c r="O1841" s="1" t="s">
        <v>18502</v>
      </c>
    </row>
    <row r="1842" spans="1:15" x14ac:dyDescent="0.2">
      <c r="A1842" s="1" t="s">
        <v>8903</v>
      </c>
      <c r="B1842" s="1" t="str">
        <f>"SRR3665144"</f>
        <v>SRR3665144</v>
      </c>
      <c r="C1842" t="s">
        <v>6906</v>
      </c>
      <c r="D1842">
        <v>30333126</v>
      </c>
      <c r="E1842" s="1" t="s">
        <v>21</v>
      </c>
      <c r="F1842" s="1" t="s">
        <v>18509</v>
      </c>
      <c r="G1842" s="1" t="s">
        <v>18506</v>
      </c>
      <c r="H1842" s="1" t="s">
        <v>18506</v>
      </c>
      <c r="I1842" s="1" t="s">
        <v>54</v>
      </c>
      <c r="J1842" s="1" t="s">
        <v>18510</v>
      </c>
      <c r="K1842" s="1" t="s">
        <v>18504</v>
      </c>
      <c r="L1842" s="1" t="s">
        <v>40</v>
      </c>
      <c r="M1842" s="1" t="s">
        <v>28</v>
      </c>
      <c r="N1842" s="1" t="s">
        <v>21</v>
      </c>
      <c r="O1842" s="1" t="s">
        <v>18502</v>
      </c>
    </row>
    <row r="1843" spans="1:15" x14ac:dyDescent="0.2">
      <c r="A1843" s="1" t="s">
        <v>8904</v>
      </c>
      <c r="B1843" s="1" t="str">
        <f>"SRR3665145"</f>
        <v>SRR3665145</v>
      </c>
      <c r="C1843" t="s">
        <v>6907</v>
      </c>
      <c r="D1843">
        <v>30333126</v>
      </c>
      <c r="E1843" s="1" t="s">
        <v>18505</v>
      </c>
      <c r="F1843" s="1" t="s">
        <v>18506</v>
      </c>
      <c r="G1843" s="1" t="s">
        <v>25</v>
      </c>
      <c r="H1843" s="1" t="s">
        <v>18502</v>
      </c>
      <c r="I1843" s="1" t="s">
        <v>18508</v>
      </c>
      <c r="J1843" s="1" t="s">
        <v>18502</v>
      </c>
      <c r="K1843" s="1" t="s">
        <v>18504</v>
      </c>
      <c r="L1843" s="1" t="s">
        <v>40</v>
      </c>
      <c r="M1843" s="1" t="s">
        <v>18508</v>
      </c>
      <c r="N1843" s="1" t="s">
        <v>19</v>
      </c>
      <c r="O1843" s="1" t="s">
        <v>18505</v>
      </c>
    </row>
    <row r="1844" spans="1:15" x14ac:dyDescent="0.2">
      <c r="A1844" s="1" t="s">
        <v>8905</v>
      </c>
      <c r="B1844" s="1" t="str">
        <f>"SRR3665149"</f>
        <v>SRR3665149</v>
      </c>
      <c r="C1844" t="s">
        <v>6908</v>
      </c>
      <c r="D1844">
        <v>30333126</v>
      </c>
      <c r="E1844" s="1" t="s">
        <v>21</v>
      </c>
      <c r="F1844" s="1" t="s">
        <v>18510</v>
      </c>
      <c r="G1844" s="1" t="s">
        <v>18504</v>
      </c>
      <c r="H1844" s="1" t="s">
        <v>18502</v>
      </c>
      <c r="I1844" s="1" t="s">
        <v>54</v>
      </c>
      <c r="J1844" s="1" t="s">
        <v>18505</v>
      </c>
      <c r="K1844" s="1" t="s">
        <v>22</v>
      </c>
      <c r="L1844" s="1" t="s">
        <v>40</v>
      </c>
      <c r="M1844" s="1" t="s">
        <v>18508</v>
      </c>
      <c r="N1844" s="1" t="s">
        <v>21</v>
      </c>
      <c r="O1844" s="1" t="s">
        <v>18507</v>
      </c>
    </row>
    <row r="1845" spans="1:15" x14ac:dyDescent="0.2">
      <c r="A1845" s="1" t="s">
        <v>8906</v>
      </c>
      <c r="B1845" s="1" t="str">
        <f>"SRR3665153"</f>
        <v>SRR3665153</v>
      </c>
      <c r="C1845" t="s">
        <v>6909</v>
      </c>
      <c r="D1845">
        <v>30333126</v>
      </c>
      <c r="E1845" s="1" t="s">
        <v>26</v>
      </c>
      <c r="F1845" s="1" t="s">
        <v>26</v>
      </c>
      <c r="G1845" s="1" t="s">
        <v>25</v>
      </c>
      <c r="H1845" s="1" t="s">
        <v>18502</v>
      </c>
      <c r="I1845" s="1" t="s">
        <v>18508</v>
      </c>
      <c r="J1845" s="1" t="s">
        <v>18505</v>
      </c>
      <c r="K1845" s="1" t="s">
        <v>18504</v>
      </c>
      <c r="L1845" s="1" t="s">
        <v>40</v>
      </c>
      <c r="N1845" s="1" t="s">
        <v>19</v>
      </c>
      <c r="O1845" s="1" t="s">
        <v>18507</v>
      </c>
    </row>
    <row r="1846" spans="1:15" x14ac:dyDescent="0.2">
      <c r="A1846" s="1" t="s">
        <v>8907</v>
      </c>
      <c r="B1846" s="1" t="str">
        <f>"SRR3665160"</f>
        <v>SRR3665160</v>
      </c>
      <c r="C1846" t="s">
        <v>6910</v>
      </c>
      <c r="D1846">
        <v>30333126</v>
      </c>
      <c r="E1846" s="1" t="s">
        <v>21</v>
      </c>
      <c r="F1846" s="1" t="s">
        <v>18502</v>
      </c>
      <c r="G1846" s="1" t="s">
        <v>25</v>
      </c>
      <c r="H1846" s="1" t="s">
        <v>18502</v>
      </c>
      <c r="I1846" s="1" t="s">
        <v>18509</v>
      </c>
      <c r="J1846" s="1" t="s">
        <v>18506</v>
      </c>
      <c r="K1846" s="1" t="s">
        <v>18504</v>
      </c>
      <c r="M1846" s="1" t="s">
        <v>18502</v>
      </c>
      <c r="N1846" s="1" t="s">
        <v>21</v>
      </c>
      <c r="O1846" s="1" t="s">
        <v>18507</v>
      </c>
    </row>
    <row r="1847" spans="1:15" x14ac:dyDescent="0.2">
      <c r="A1847" s="1" t="s">
        <v>8908</v>
      </c>
      <c r="B1847" s="1" t="str">
        <f>"SRR3665169"</f>
        <v>SRR3665169</v>
      </c>
      <c r="C1847" t="s">
        <v>6911</v>
      </c>
      <c r="D1847">
        <v>30333126</v>
      </c>
      <c r="E1847" s="1" t="s">
        <v>26</v>
      </c>
      <c r="F1847" s="1" t="s">
        <v>26</v>
      </c>
      <c r="G1847" s="1" t="s">
        <v>18504</v>
      </c>
      <c r="H1847" s="1" t="s">
        <v>18506</v>
      </c>
      <c r="I1847" s="1" t="s">
        <v>18509</v>
      </c>
      <c r="J1847" s="1" t="s">
        <v>18505</v>
      </c>
      <c r="K1847" s="1" t="s">
        <v>18505</v>
      </c>
      <c r="L1847" s="1" t="s">
        <v>40</v>
      </c>
      <c r="M1847" s="1" t="s">
        <v>28</v>
      </c>
      <c r="N1847" s="1" t="s">
        <v>21</v>
      </c>
      <c r="O1847" s="1" t="s">
        <v>18507</v>
      </c>
    </row>
    <row r="1848" spans="1:15" x14ac:dyDescent="0.2">
      <c r="A1848" s="1" t="s">
        <v>8909</v>
      </c>
      <c r="B1848" s="1" t="str">
        <f>"SRR3665171"</f>
        <v>SRR3665171</v>
      </c>
      <c r="C1848" t="s">
        <v>6912</v>
      </c>
      <c r="D1848">
        <v>30333126</v>
      </c>
      <c r="E1848" s="1" t="s">
        <v>26</v>
      </c>
      <c r="F1848" s="1" t="s">
        <v>26</v>
      </c>
      <c r="G1848" s="1" t="s">
        <v>25</v>
      </c>
      <c r="H1848" s="1" t="s">
        <v>18506</v>
      </c>
      <c r="I1848" s="1" t="s">
        <v>18509</v>
      </c>
      <c r="J1848" s="1" t="s">
        <v>18507</v>
      </c>
      <c r="K1848" s="1" t="s">
        <v>22</v>
      </c>
      <c r="M1848" s="1" t="s">
        <v>28</v>
      </c>
      <c r="N1848" s="1" t="s">
        <v>19</v>
      </c>
      <c r="O1848" s="1" t="s">
        <v>18507</v>
      </c>
    </row>
    <row r="1849" spans="1:15" x14ac:dyDescent="0.2">
      <c r="A1849" s="1" t="s">
        <v>8910</v>
      </c>
      <c r="B1849" s="1" t="str">
        <f>"SRR3665173"</f>
        <v>SRR3665173</v>
      </c>
      <c r="C1849" t="s">
        <v>6913</v>
      </c>
      <c r="D1849">
        <v>30333126</v>
      </c>
      <c r="E1849" s="1" t="s">
        <v>21</v>
      </c>
      <c r="F1849" s="1" t="s">
        <v>18502</v>
      </c>
      <c r="G1849" s="1" t="s">
        <v>18505</v>
      </c>
      <c r="H1849" s="1" t="s">
        <v>18502</v>
      </c>
      <c r="I1849" s="1" t="s">
        <v>54</v>
      </c>
      <c r="J1849" s="1" t="s">
        <v>18506</v>
      </c>
      <c r="K1849" s="1" t="s">
        <v>22</v>
      </c>
      <c r="L1849" s="1" t="s">
        <v>40</v>
      </c>
      <c r="M1849" s="1" t="s">
        <v>28</v>
      </c>
      <c r="N1849" s="1" t="s">
        <v>21</v>
      </c>
      <c r="O1849" s="1" t="s">
        <v>18507</v>
      </c>
    </row>
    <row r="1850" spans="1:15" x14ac:dyDescent="0.2">
      <c r="A1850" s="1" t="s">
        <v>8911</v>
      </c>
      <c r="B1850" s="1" t="str">
        <f>"SRR3665175"</f>
        <v>SRR3665175</v>
      </c>
      <c r="C1850" t="s">
        <v>6914</v>
      </c>
      <c r="D1850">
        <v>30333126</v>
      </c>
      <c r="E1850" s="1" t="s">
        <v>21</v>
      </c>
      <c r="F1850" s="1" t="s">
        <v>18510</v>
      </c>
      <c r="G1850" s="1" t="s">
        <v>25</v>
      </c>
      <c r="H1850" s="1" t="s">
        <v>18506</v>
      </c>
      <c r="I1850" s="1" t="s">
        <v>18509</v>
      </c>
      <c r="J1850" s="1" t="s">
        <v>18505</v>
      </c>
      <c r="K1850" s="1" t="s">
        <v>18504</v>
      </c>
      <c r="L1850" s="1" t="s">
        <v>40</v>
      </c>
      <c r="M1850" s="1" t="s">
        <v>18508</v>
      </c>
      <c r="N1850" s="1" t="s">
        <v>21</v>
      </c>
      <c r="O1850" s="1" t="s">
        <v>18507</v>
      </c>
    </row>
    <row r="1851" spans="1:15" x14ac:dyDescent="0.2">
      <c r="A1851" s="1" t="s">
        <v>8912</v>
      </c>
      <c r="B1851" s="1" t="str">
        <f>"SRR3665182"</f>
        <v>SRR3665182</v>
      </c>
      <c r="C1851" t="s">
        <v>6915</v>
      </c>
      <c r="D1851">
        <v>30333126</v>
      </c>
      <c r="E1851" s="1" t="s">
        <v>21</v>
      </c>
      <c r="F1851" s="1" t="s">
        <v>18502</v>
      </c>
      <c r="G1851" s="1" t="s">
        <v>25</v>
      </c>
      <c r="H1851" s="1" t="s">
        <v>18502</v>
      </c>
      <c r="I1851" s="1" t="s">
        <v>54</v>
      </c>
      <c r="J1851" s="1" t="s">
        <v>18506</v>
      </c>
      <c r="K1851" s="1" t="s">
        <v>25</v>
      </c>
      <c r="L1851" s="1" t="s">
        <v>40</v>
      </c>
      <c r="N1851" s="1" t="s">
        <v>21</v>
      </c>
      <c r="O1851" s="1" t="s">
        <v>18507</v>
      </c>
    </row>
    <row r="1852" spans="1:15" x14ac:dyDescent="0.2">
      <c r="A1852" s="1" t="s">
        <v>8913</v>
      </c>
      <c r="B1852" s="1" t="str">
        <f>"SRR3665186"</f>
        <v>SRR3665186</v>
      </c>
      <c r="C1852" t="s">
        <v>6916</v>
      </c>
      <c r="D1852">
        <v>30333126</v>
      </c>
      <c r="E1852" s="1" t="s">
        <v>21</v>
      </c>
      <c r="F1852" s="1" t="s">
        <v>21</v>
      </c>
      <c r="G1852" s="1" t="s">
        <v>18510</v>
      </c>
      <c r="H1852" s="1" t="s">
        <v>18506</v>
      </c>
      <c r="I1852" s="1" t="s">
        <v>54</v>
      </c>
      <c r="J1852" s="1" t="s">
        <v>21</v>
      </c>
      <c r="K1852" s="1" t="s">
        <v>25</v>
      </c>
      <c r="L1852" s="1" t="s">
        <v>40</v>
      </c>
      <c r="N1852" s="1" t="s">
        <v>21</v>
      </c>
      <c r="O1852" s="1" t="s">
        <v>24</v>
      </c>
    </row>
    <row r="1853" spans="1:15" x14ac:dyDescent="0.2">
      <c r="A1853" s="1" t="s">
        <v>8914</v>
      </c>
      <c r="B1853" s="1" t="str">
        <f>"SRR3665188"</f>
        <v>SRR3665188</v>
      </c>
      <c r="C1853" t="s">
        <v>6917</v>
      </c>
      <c r="D1853">
        <v>30333126</v>
      </c>
      <c r="E1853" s="1" t="s">
        <v>21</v>
      </c>
      <c r="F1853" s="1" t="s">
        <v>18502</v>
      </c>
      <c r="G1853" s="1" t="s">
        <v>25</v>
      </c>
      <c r="H1853" s="1" t="s">
        <v>18506</v>
      </c>
      <c r="I1853" s="1" t="s">
        <v>54</v>
      </c>
      <c r="J1853" s="1" t="s">
        <v>18506</v>
      </c>
      <c r="K1853" s="1" t="s">
        <v>22</v>
      </c>
      <c r="L1853" s="1" t="s">
        <v>18510</v>
      </c>
      <c r="M1853" s="1" t="s">
        <v>28</v>
      </c>
      <c r="N1853" s="1" t="s">
        <v>19</v>
      </c>
      <c r="O1853" s="1" t="s">
        <v>18507</v>
      </c>
    </row>
    <row r="1854" spans="1:15" x14ac:dyDescent="0.2">
      <c r="A1854" s="1" t="s">
        <v>8915</v>
      </c>
      <c r="B1854" s="1" t="str">
        <f>"SRR3665189"</f>
        <v>SRR3665189</v>
      </c>
      <c r="C1854" t="s">
        <v>6918</v>
      </c>
      <c r="D1854">
        <v>30333126</v>
      </c>
      <c r="E1854" s="1" t="s">
        <v>26</v>
      </c>
      <c r="F1854" s="1" t="s">
        <v>26</v>
      </c>
      <c r="G1854" s="1" t="s">
        <v>25</v>
      </c>
      <c r="H1854" s="1" t="s">
        <v>18506</v>
      </c>
      <c r="I1854" s="1" t="s">
        <v>54</v>
      </c>
      <c r="J1854" s="1" t="s">
        <v>18506</v>
      </c>
      <c r="K1854" s="1" t="s">
        <v>18504</v>
      </c>
      <c r="L1854" s="1" t="s">
        <v>40</v>
      </c>
      <c r="N1854" s="1" t="s">
        <v>21</v>
      </c>
      <c r="O1854" s="1" t="s">
        <v>18507</v>
      </c>
    </row>
    <row r="1855" spans="1:15" x14ac:dyDescent="0.2">
      <c r="A1855" s="1" t="s">
        <v>8916</v>
      </c>
      <c r="B1855" s="1" t="str">
        <f>"SRR3665191"</f>
        <v>SRR3665191</v>
      </c>
      <c r="C1855" t="s">
        <v>6919</v>
      </c>
      <c r="D1855">
        <v>30333126</v>
      </c>
      <c r="E1855" s="1" t="s">
        <v>21</v>
      </c>
      <c r="F1855" s="1" t="s">
        <v>18502</v>
      </c>
      <c r="G1855" s="1" t="s">
        <v>25</v>
      </c>
      <c r="H1855" s="1" t="s">
        <v>18506</v>
      </c>
      <c r="I1855" s="1" t="s">
        <v>54</v>
      </c>
      <c r="J1855" s="1" t="s">
        <v>18506</v>
      </c>
      <c r="K1855" s="1" t="s">
        <v>25</v>
      </c>
      <c r="L1855" s="1" t="s">
        <v>40</v>
      </c>
      <c r="N1855" s="1" t="s">
        <v>21</v>
      </c>
      <c r="O1855" s="1" t="s">
        <v>18507</v>
      </c>
    </row>
    <row r="1856" spans="1:15" x14ac:dyDescent="0.2">
      <c r="A1856" s="1" t="s">
        <v>8917</v>
      </c>
      <c r="B1856" s="1" t="str">
        <f>"SRR3665193"</f>
        <v>SRR3665193</v>
      </c>
      <c r="C1856" t="s">
        <v>6920</v>
      </c>
      <c r="D1856">
        <v>30333126</v>
      </c>
      <c r="E1856" s="1" t="s">
        <v>26</v>
      </c>
      <c r="F1856" s="1" t="s">
        <v>26</v>
      </c>
      <c r="G1856" s="1" t="s">
        <v>25</v>
      </c>
      <c r="H1856" s="1" t="s">
        <v>18506</v>
      </c>
      <c r="I1856" s="1" t="s">
        <v>32</v>
      </c>
      <c r="J1856" s="1" t="s">
        <v>18505</v>
      </c>
      <c r="K1856" s="1" t="s">
        <v>18504</v>
      </c>
      <c r="L1856" s="1" t="s">
        <v>40</v>
      </c>
      <c r="N1856" s="1" t="s">
        <v>19</v>
      </c>
      <c r="O1856" s="1" t="s">
        <v>18504</v>
      </c>
    </row>
    <row r="1857" spans="1:15" x14ac:dyDescent="0.2">
      <c r="A1857" s="1" t="s">
        <v>8918</v>
      </c>
      <c r="B1857" s="1" t="str">
        <f>"SRR3665196"</f>
        <v>SRR3665196</v>
      </c>
      <c r="C1857" t="s">
        <v>6921</v>
      </c>
      <c r="D1857">
        <v>30333126</v>
      </c>
      <c r="E1857" s="1" t="s">
        <v>21</v>
      </c>
      <c r="F1857" s="1" t="s">
        <v>21</v>
      </c>
      <c r="G1857" s="1" t="s">
        <v>18510</v>
      </c>
      <c r="H1857" s="1" t="s">
        <v>18502</v>
      </c>
      <c r="I1857" s="1" t="s">
        <v>54</v>
      </c>
      <c r="J1857" s="1" t="s">
        <v>18509</v>
      </c>
      <c r="K1857" s="1" t="s">
        <v>18505</v>
      </c>
      <c r="M1857" s="1" t="s">
        <v>18509</v>
      </c>
      <c r="N1857" s="1" t="s">
        <v>21</v>
      </c>
      <c r="O1857" s="1" t="s">
        <v>24</v>
      </c>
    </row>
    <row r="1858" spans="1:15" x14ac:dyDescent="0.2">
      <c r="A1858" s="1" t="s">
        <v>8919</v>
      </c>
      <c r="B1858" s="1" t="str">
        <f>"SRR3665198"</f>
        <v>SRR3665198</v>
      </c>
      <c r="C1858" t="s">
        <v>6922</v>
      </c>
      <c r="D1858">
        <v>30333126</v>
      </c>
      <c r="E1858" s="1" t="s">
        <v>26</v>
      </c>
      <c r="F1858" s="1" t="s">
        <v>26</v>
      </c>
      <c r="G1858" s="1" t="s">
        <v>25</v>
      </c>
      <c r="H1858" s="1" t="s">
        <v>18506</v>
      </c>
      <c r="I1858" s="1" t="s">
        <v>54</v>
      </c>
      <c r="J1858" s="1" t="s">
        <v>18505</v>
      </c>
      <c r="K1858" s="1" t="s">
        <v>22</v>
      </c>
      <c r="L1858" s="1" t="s">
        <v>40</v>
      </c>
      <c r="M1858" s="1" t="s">
        <v>28</v>
      </c>
      <c r="N1858" s="1" t="s">
        <v>19</v>
      </c>
      <c r="O1858" s="1" t="s">
        <v>18507</v>
      </c>
    </row>
    <row r="1859" spans="1:15" x14ac:dyDescent="0.2">
      <c r="A1859" s="1" t="s">
        <v>8920</v>
      </c>
      <c r="B1859" s="1" t="str">
        <f>"SRR3665201"</f>
        <v>SRR3665201</v>
      </c>
      <c r="C1859" t="s">
        <v>6923</v>
      </c>
      <c r="D1859">
        <v>30333126</v>
      </c>
      <c r="E1859" s="1" t="s">
        <v>26</v>
      </c>
      <c r="F1859" s="1" t="s">
        <v>26</v>
      </c>
      <c r="G1859" s="1" t="s">
        <v>25</v>
      </c>
      <c r="H1859" s="1" t="s">
        <v>18506</v>
      </c>
      <c r="I1859" s="1" t="s">
        <v>32</v>
      </c>
      <c r="J1859" s="1" t="s">
        <v>18505</v>
      </c>
      <c r="K1859" s="1" t="s">
        <v>25</v>
      </c>
      <c r="L1859" s="1" t="s">
        <v>40</v>
      </c>
      <c r="N1859" s="1" t="s">
        <v>19</v>
      </c>
      <c r="O1859" s="1" t="s">
        <v>18504</v>
      </c>
    </row>
    <row r="1860" spans="1:15" x14ac:dyDescent="0.2">
      <c r="A1860" s="1" t="s">
        <v>8921</v>
      </c>
      <c r="B1860" s="1" t="str">
        <f>"SRR3665205"</f>
        <v>SRR3665205</v>
      </c>
      <c r="C1860" t="s">
        <v>6924</v>
      </c>
      <c r="D1860">
        <v>30333126</v>
      </c>
      <c r="E1860" s="1" t="s">
        <v>26</v>
      </c>
      <c r="F1860" s="1" t="s">
        <v>26</v>
      </c>
      <c r="G1860" s="1" t="s">
        <v>25</v>
      </c>
      <c r="H1860" s="1" t="s">
        <v>18502</v>
      </c>
      <c r="I1860" s="1" t="s">
        <v>18509</v>
      </c>
      <c r="J1860" s="1" t="s">
        <v>18506</v>
      </c>
      <c r="K1860" s="1" t="s">
        <v>18507</v>
      </c>
      <c r="L1860" s="1" t="s">
        <v>40</v>
      </c>
      <c r="N1860" s="1" t="s">
        <v>19</v>
      </c>
      <c r="O1860" s="1" t="s">
        <v>18507</v>
      </c>
    </row>
    <row r="1861" spans="1:15" x14ac:dyDescent="0.2">
      <c r="A1861" s="1" t="s">
        <v>8922</v>
      </c>
      <c r="B1861" s="1" t="str">
        <f>"SRR3665209"</f>
        <v>SRR3665209</v>
      </c>
      <c r="C1861" t="s">
        <v>6925</v>
      </c>
      <c r="D1861">
        <v>30333126</v>
      </c>
      <c r="E1861" s="1" t="s">
        <v>21</v>
      </c>
      <c r="F1861" s="1" t="s">
        <v>18510</v>
      </c>
      <c r="G1861" s="1" t="s">
        <v>25</v>
      </c>
      <c r="H1861" s="1" t="s">
        <v>18502</v>
      </c>
      <c r="I1861" s="1" t="s">
        <v>18509</v>
      </c>
      <c r="J1861" s="1" t="s">
        <v>18502</v>
      </c>
      <c r="K1861" s="1" t="s">
        <v>18510</v>
      </c>
      <c r="M1861" s="1" t="s">
        <v>28</v>
      </c>
      <c r="N1861" s="1" t="s">
        <v>19</v>
      </c>
      <c r="O1861" s="1" t="s">
        <v>18507</v>
      </c>
    </row>
    <row r="1862" spans="1:15" x14ac:dyDescent="0.2">
      <c r="A1862" s="1" t="s">
        <v>8923</v>
      </c>
      <c r="B1862" s="1" t="str">
        <f>"SRR3665217"</f>
        <v>SRR3665217</v>
      </c>
      <c r="C1862" t="s">
        <v>6926</v>
      </c>
      <c r="D1862">
        <v>30333126</v>
      </c>
      <c r="E1862" s="1" t="s">
        <v>21</v>
      </c>
      <c r="F1862" s="1" t="s">
        <v>21</v>
      </c>
      <c r="G1862" s="1" t="s">
        <v>18509</v>
      </c>
      <c r="H1862" s="1" t="s">
        <v>18502</v>
      </c>
      <c r="I1862" s="1" t="s">
        <v>18509</v>
      </c>
      <c r="J1862" s="1" t="s">
        <v>21</v>
      </c>
      <c r="K1862" s="1" t="s">
        <v>18504</v>
      </c>
      <c r="L1862" s="1" t="s">
        <v>40</v>
      </c>
      <c r="N1862" s="1" t="s">
        <v>21</v>
      </c>
      <c r="O1862" s="1" t="s">
        <v>24</v>
      </c>
    </row>
    <row r="1863" spans="1:15" x14ac:dyDescent="0.2">
      <c r="A1863" s="1" t="s">
        <v>8924</v>
      </c>
      <c r="B1863" s="1" t="str">
        <f>"SRR3665226"</f>
        <v>SRR3665226</v>
      </c>
      <c r="C1863" t="s">
        <v>6927</v>
      </c>
      <c r="D1863">
        <v>30333126</v>
      </c>
      <c r="E1863" s="1" t="s">
        <v>26</v>
      </c>
      <c r="F1863" s="1" t="s">
        <v>26</v>
      </c>
      <c r="G1863" s="1" t="s">
        <v>25</v>
      </c>
      <c r="H1863" s="1" t="s">
        <v>18506</v>
      </c>
      <c r="I1863" s="1" t="s">
        <v>54</v>
      </c>
      <c r="J1863" s="1" t="s">
        <v>18507</v>
      </c>
      <c r="K1863" s="1" t="s">
        <v>18504</v>
      </c>
      <c r="M1863" s="1" t="s">
        <v>28</v>
      </c>
      <c r="N1863" s="1" t="s">
        <v>18509</v>
      </c>
      <c r="O1863" s="1" t="s">
        <v>18504</v>
      </c>
    </row>
    <row r="1864" spans="1:15" x14ac:dyDescent="0.2">
      <c r="A1864" s="1" t="s">
        <v>8925</v>
      </c>
      <c r="B1864" s="1" t="str">
        <f>"SRR3665230"</f>
        <v>SRR3665230</v>
      </c>
      <c r="C1864" t="s">
        <v>6928</v>
      </c>
      <c r="D1864">
        <v>30333126</v>
      </c>
      <c r="E1864" s="1" t="s">
        <v>26</v>
      </c>
      <c r="F1864" s="1" t="s">
        <v>26</v>
      </c>
      <c r="G1864" s="1" t="s">
        <v>25</v>
      </c>
      <c r="H1864" s="1" t="s">
        <v>18502</v>
      </c>
      <c r="I1864" s="1" t="s">
        <v>32</v>
      </c>
      <c r="J1864" s="1" t="s">
        <v>18506</v>
      </c>
      <c r="K1864" s="1" t="s">
        <v>18504</v>
      </c>
      <c r="L1864" s="1" t="s">
        <v>40</v>
      </c>
      <c r="N1864" s="1" t="s">
        <v>19</v>
      </c>
      <c r="O1864" s="1" t="s">
        <v>18507</v>
      </c>
    </row>
    <row r="1865" spans="1:15" x14ac:dyDescent="0.2">
      <c r="A1865" s="1" t="s">
        <v>8926</v>
      </c>
      <c r="B1865" s="1" t="str">
        <f>"SRR3665232"</f>
        <v>SRR3665232</v>
      </c>
      <c r="C1865" t="s">
        <v>6929</v>
      </c>
      <c r="D1865">
        <v>30333126</v>
      </c>
      <c r="E1865" s="1" t="s">
        <v>21</v>
      </c>
      <c r="F1865" s="1" t="s">
        <v>21</v>
      </c>
      <c r="G1865" s="1" t="s">
        <v>18509</v>
      </c>
      <c r="H1865" s="1" t="s">
        <v>18502</v>
      </c>
      <c r="I1865" s="1" t="s">
        <v>54</v>
      </c>
      <c r="J1865" s="1" t="s">
        <v>21</v>
      </c>
      <c r="K1865" s="1" t="s">
        <v>18504</v>
      </c>
      <c r="L1865" s="1" t="s">
        <v>28</v>
      </c>
      <c r="M1865" s="1" t="s">
        <v>28</v>
      </c>
      <c r="N1865" s="1" t="s">
        <v>21</v>
      </c>
      <c r="O1865" s="1" t="s">
        <v>24</v>
      </c>
    </row>
    <row r="1866" spans="1:15" x14ac:dyDescent="0.2">
      <c r="A1866" s="1" t="s">
        <v>8927</v>
      </c>
      <c r="B1866" s="1" t="str">
        <f>"SRR3665234"</f>
        <v>SRR3665234</v>
      </c>
      <c r="C1866" t="s">
        <v>6930</v>
      </c>
      <c r="D1866">
        <v>30333126</v>
      </c>
      <c r="E1866" s="1" t="s">
        <v>26</v>
      </c>
      <c r="F1866" s="1" t="s">
        <v>26</v>
      </c>
      <c r="G1866" s="1" t="s">
        <v>25</v>
      </c>
      <c r="H1866" s="1" t="s">
        <v>18502</v>
      </c>
      <c r="I1866" s="1" t="s">
        <v>32</v>
      </c>
      <c r="J1866" s="1" t="s">
        <v>18505</v>
      </c>
      <c r="K1866" s="1" t="s">
        <v>18504</v>
      </c>
      <c r="L1866" s="1" t="s">
        <v>40</v>
      </c>
      <c r="N1866" s="1" t="s">
        <v>19</v>
      </c>
      <c r="O1866" s="1" t="s">
        <v>18504</v>
      </c>
    </row>
    <row r="1867" spans="1:15" x14ac:dyDescent="0.2">
      <c r="A1867" s="1" t="s">
        <v>8928</v>
      </c>
      <c r="B1867" s="1" t="str">
        <f>"SRR3665238"</f>
        <v>SRR3665238</v>
      </c>
      <c r="C1867" t="s">
        <v>6931</v>
      </c>
      <c r="D1867">
        <v>30333126</v>
      </c>
      <c r="E1867" s="1" t="s">
        <v>21</v>
      </c>
      <c r="F1867" s="1" t="s">
        <v>18510</v>
      </c>
      <c r="G1867" s="1" t="s">
        <v>25</v>
      </c>
      <c r="H1867" s="1" t="s">
        <v>18506</v>
      </c>
      <c r="I1867" s="1" t="s">
        <v>32</v>
      </c>
      <c r="J1867" s="1" t="s">
        <v>18505</v>
      </c>
      <c r="K1867" s="1" t="s">
        <v>18507</v>
      </c>
      <c r="L1867" s="1" t="s">
        <v>40</v>
      </c>
      <c r="M1867" s="1" t="s">
        <v>18508</v>
      </c>
      <c r="N1867" s="1" t="s">
        <v>19</v>
      </c>
      <c r="O1867" s="1" t="s">
        <v>18507</v>
      </c>
    </row>
    <row r="1868" spans="1:15" x14ac:dyDescent="0.2">
      <c r="A1868" s="1" t="s">
        <v>8929</v>
      </c>
      <c r="B1868" s="1" t="str">
        <f>"SRR3665246"</f>
        <v>SRR3665246</v>
      </c>
      <c r="C1868" t="s">
        <v>6932</v>
      </c>
      <c r="D1868">
        <v>30333126</v>
      </c>
      <c r="E1868" s="1" t="s">
        <v>26</v>
      </c>
      <c r="F1868" s="1" t="s">
        <v>26</v>
      </c>
      <c r="G1868" s="1" t="s">
        <v>25</v>
      </c>
      <c r="H1868" s="1" t="s">
        <v>18506</v>
      </c>
      <c r="I1868" s="1" t="s">
        <v>54</v>
      </c>
      <c r="J1868" s="1" t="s">
        <v>18506</v>
      </c>
      <c r="K1868" s="1" t="s">
        <v>18504</v>
      </c>
      <c r="L1868" s="1" t="s">
        <v>40</v>
      </c>
      <c r="N1868" s="1" t="s">
        <v>21</v>
      </c>
      <c r="O1868" s="1" t="s">
        <v>18507</v>
      </c>
    </row>
    <row r="1869" spans="1:15" x14ac:dyDescent="0.2">
      <c r="A1869" s="1" t="s">
        <v>8930</v>
      </c>
      <c r="B1869" s="1" t="str">
        <f>"SRR3665252"</f>
        <v>SRR3665252</v>
      </c>
      <c r="C1869" t="s">
        <v>6933</v>
      </c>
      <c r="D1869">
        <v>30333126</v>
      </c>
      <c r="E1869" s="1" t="s">
        <v>26</v>
      </c>
      <c r="F1869" s="1" t="s">
        <v>26</v>
      </c>
      <c r="G1869" s="1" t="s">
        <v>25</v>
      </c>
      <c r="H1869" s="1" t="s">
        <v>18502</v>
      </c>
      <c r="I1869" s="1" t="s">
        <v>32</v>
      </c>
      <c r="J1869" s="1" t="s">
        <v>18505</v>
      </c>
      <c r="K1869" s="1" t="s">
        <v>18504</v>
      </c>
      <c r="L1869" s="1" t="s">
        <v>40</v>
      </c>
      <c r="N1869" s="1" t="s">
        <v>19</v>
      </c>
      <c r="O1869" s="1" t="s">
        <v>18507</v>
      </c>
    </row>
    <row r="1870" spans="1:15" x14ac:dyDescent="0.2">
      <c r="A1870" s="1" t="s">
        <v>8931</v>
      </c>
      <c r="B1870" s="1" t="str">
        <f>"SRR3665261"</f>
        <v>SRR3665261</v>
      </c>
      <c r="C1870" t="s">
        <v>6934</v>
      </c>
      <c r="D1870">
        <v>30333126</v>
      </c>
      <c r="E1870" s="1" t="s">
        <v>26</v>
      </c>
      <c r="F1870" s="1" t="s">
        <v>26</v>
      </c>
      <c r="G1870" s="1" t="s">
        <v>25</v>
      </c>
      <c r="H1870" s="1" t="s">
        <v>18502</v>
      </c>
      <c r="I1870" s="1" t="s">
        <v>32</v>
      </c>
      <c r="J1870" s="1" t="s">
        <v>18505</v>
      </c>
      <c r="K1870" s="1" t="s">
        <v>25</v>
      </c>
      <c r="L1870" s="1" t="s">
        <v>40</v>
      </c>
      <c r="N1870" s="1" t="s">
        <v>19</v>
      </c>
      <c r="O1870" s="1" t="s">
        <v>18504</v>
      </c>
    </row>
    <row r="1871" spans="1:15" x14ac:dyDescent="0.2">
      <c r="A1871" s="1" t="s">
        <v>8932</v>
      </c>
      <c r="B1871" s="1" t="str">
        <f>"SRR3665263"</f>
        <v>SRR3665263</v>
      </c>
      <c r="C1871" t="s">
        <v>6935</v>
      </c>
      <c r="D1871">
        <v>30333126</v>
      </c>
      <c r="E1871" s="1" t="s">
        <v>26</v>
      </c>
      <c r="F1871" s="1" t="s">
        <v>26</v>
      </c>
      <c r="G1871" s="1" t="s">
        <v>25</v>
      </c>
      <c r="H1871" s="1" t="s">
        <v>18506</v>
      </c>
      <c r="I1871" s="1" t="s">
        <v>54</v>
      </c>
      <c r="J1871" s="1" t="s">
        <v>18506</v>
      </c>
      <c r="K1871" s="1" t="s">
        <v>22</v>
      </c>
      <c r="L1871" s="1" t="s">
        <v>40</v>
      </c>
      <c r="M1871" s="1" t="s">
        <v>28</v>
      </c>
      <c r="N1871" s="1" t="s">
        <v>18509</v>
      </c>
      <c r="O1871" s="1" t="s">
        <v>18507</v>
      </c>
    </row>
    <row r="1872" spans="1:15" x14ac:dyDescent="0.2">
      <c r="A1872" s="1" t="s">
        <v>8933</v>
      </c>
      <c r="B1872" s="1" t="str">
        <f>"SRR3665264"</f>
        <v>SRR3665264</v>
      </c>
      <c r="C1872" t="s">
        <v>6936</v>
      </c>
      <c r="D1872">
        <v>30333126</v>
      </c>
      <c r="E1872" s="1" t="s">
        <v>18505</v>
      </c>
      <c r="F1872" s="1" t="s">
        <v>26</v>
      </c>
      <c r="G1872" s="1" t="s">
        <v>25</v>
      </c>
      <c r="H1872" s="1" t="s">
        <v>18502</v>
      </c>
      <c r="I1872" s="1" t="s">
        <v>54</v>
      </c>
      <c r="J1872" s="1" t="s">
        <v>18502</v>
      </c>
      <c r="K1872" s="1" t="s">
        <v>18504</v>
      </c>
      <c r="L1872" s="1" t="s">
        <v>40</v>
      </c>
      <c r="N1872" s="1" t="s">
        <v>21</v>
      </c>
      <c r="O1872" s="1" t="s">
        <v>18507</v>
      </c>
    </row>
    <row r="1873" spans="1:15" x14ac:dyDescent="0.2">
      <c r="A1873" s="1" t="s">
        <v>8934</v>
      </c>
      <c r="B1873" s="1" t="str">
        <f>"SRR3665265"</f>
        <v>SRR3665265</v>
      </c>
      <c r="C1873" t="s">
        <v>6937</v>
      </c>
      <c r="D1873">
        <v>30333126</v>
      </c>
      <c r="E1873" s="1" t="s">
        <v>21</v>
      </c>
      <c r="F1873" s="1" t="s">
        <v>21</v>
      </c>
      <c r="G1873" s="1" t="s">
        <v>18502</v>
      </c>
      <c r="H1873" s="1" t="s">
        <v>18502</v>
      </c>
      <c r="I1873" s="1" t="s">
        <v>54</v>
      </c>
      <c r="J1873" s="1" t="s">
        <v>18509</v>
      </c>
      <c r="K1873" s="1" t="s">
        <v>18507</v>
      </c>
      <c r="L1873" s="1" t="s">
        <v>40</v>
      </c>
      <c r="N1873" s="1" t="s">
        <v>21</v>
      </c>
      <c r="O1873" s="1" t="s">
        <v>18502</v>
      </c>
    </row>
    <row r="1874" spans="1:15" x14ac:dyDescent="0.2">
      <c r="A1874" s="1" t="s">
        <v>8935</v>
      </c>
      <c r="B1874" s="1" t="str">
        <f>"SRR3665284"</f>
        <v>SRR3665284</v>
      </c>
      <c r="C1874" t="s">
        <v>6938</v>
      </c>
      <c r="D1874">
        <v>30333126</v>
      </c>
      <c r="E1874" s="1" t="s">
        <v>26</v>
      </c>
      <c r="F1874" s="1" t="s">
        <v>26</v>
      </c>
      <c r="G1874" s="1" t="s">
        <v>25</v>
      </c>
      <c r="H1874" s="1" t="s">
        <v>18502</v>
      </c>
      <c r="I1874" s="1" t="s">
        <v>32</v>
      </c>
      <c r="J1874" s="1" t="s">
        <v>18506</v>
      </c>
      <c r="K1874" s="1" t="s">
        <v>18504</v>
      </c>
      <c r="L1874" s="1" t="s">
        <v>40</v>
      </c>
      <c r="N1874" s="1" t="s">
        <v>19</v>
      </c>
      <c r="O1874" s="1" t="s">
        <v>18507</v>
      </c>
    </row>
    <row r="1875" spans="1:15" x14ac:dyDescent="0.2">
      <c r="A1875" s="1" t="s">
        <v>8936</v>
      </c>
      <c r="B1875" s="1" t="str">
        <f>"SRR3665286"</f>
        <v>SRR3665286</v>
      </c>
      <c r="C1875" t="s">
        <v>6939</v>
      </c>
      <c r="D1875">
        <v>30333126</v>
      </c>
      <c r="E1875" s="1" t="s">
        <v>21</v>
      </c>
      <c r="F1875" s="1" t="s">
        <v>21</v>
      </c>
      <c r="G1875" s="1" t="s">
        <v>18509</v>
      </c>
      <c r="H1875" s="1" t="s">
        <v>18506</v>
      </c>
      <c r="I1875" s="1" t="s">
        <v>54</v>
      </c>
      <c r="J1875" s="1" t="s">
        <v>21</v>
      </c>
      <c r="K1875" s="1" t="s">
        <v>25</v>
      </c>
      <c r="L1875" s="1" t="s">
        <v>40</v>
      </c>
      <c r="N1875" s="1" t="s">
        <v>21</v>
      </c>
      <c r="O1875" s="1" t="s">
        <v>24</v>
      </c>
    </row>
    <row r="1876" spans="1:15" x14ac:dyDescent="0.2">
      <c r="A1876" s="1" t="s">
        <v>8937</v>
      </c>
      <c r="B1876" s="1" t="str">
        <f>"SRR3665288"</f>
        <v>SRR3665288</v>
      </c>
      <c r="C1876" t="s">
        <v>6940</v>
      </c>
      <c r="D1876">
        <v>30333126</v>
      </c>
      <c r="E1876" s="1" t="s">
        <v>21</v>
      </c>
      <c r="F1876" s="1" t="s">
        <v>18502</v>
      </c>
      <c r="G1876" s="1" t="s">
        <v>25</v>
      </c>
      <c r="H1876" s="1" t="s">
        <v>18506</v>
      </c>
      <c r="I1876" s="1" t="s">
        <v>54</v>
      </c>
      <c r="J1876" s="1" t="s">
        <v>18506</v>
      </c>
      <c r="K1876" s="1" t="s">
        <v>18502</v>
      </c>
      <c r="L1876" s="1" t="s">
        <v>40</v>
      </c>
      <c r="N1876" s="1" t="s">
        <v>21</v>
      </c>
      <c r="O1876" s="1" t="s">
        <v>18507</v>
      </c>
    </row>
    <row r="1877" spans="1:15" x14ac:dyDescent="0.2">
      <c r="A1877" s="1" t="s">
        <v>8938</v>
      </c>
      <c r="B1877" s="1" t="str">
        <f>"SRR3665293"</f>
        <v>SRR3665293</v>
      </c>
      <c r="C1877" t="s">
        <v>6941</v>
      </c>
      <c r="D1877">
        <v>30333126</v>
      </c>
      <c r="E1877" s="1" t="s">
        <v>21</v>
      </c>
      <c r="F1877" s="1" t="s">
        <v>18509</v>
      </c>
      <c r="G1877" s="1" t="s">
        <v>18502</v>
      </c>
      <c r="H1877" s="1" t="s">
        <v>18502</v>
      </c>
      <c r="I1877" s="1" t="s">
        <v>54</v>
      </c>
      <c r="J1877" s="1" t="s">
        <v>18509</v>
      </c>
      <c r="K1877" s="1" t="s">
        <v>18504</v>
      </c>
      <c r="L1877" s="1" t="s">
        <v>40</v>
      </c>
      <c r="N1877" s="1" t="s">
        <v>21</v>
      </c>
      <c r="O1877" s="1" t="s">
        <v>24</v>
      </c>
    </row>
    <row r="1878" spans="1:15" x14ac:dyDescent="0.2">
      <c r="A1878" s="1" t="s">
        <v>8939</v>
      </c>
      <c r="B1878" s="1" t="str">
        <f>"SRR3665294"</f>
        <v>SRR3665294</v>
      </c>
      <c r="C1878" t="s">
        <v>6942</v>
      </c>
      <c r="D1878">
        <v>30333126</v>
      </c>
      <c r="E1878" s="1" t="s">
        <v>21</v>
      </c>
      <c r="F1878" s="1" t="s">
        <v>18502</v>
      </c>
      <c r="G1878" s="1" t="s">
        <v>25</v>
      </c>
      <c r="H1878" s="1" t="s">
        <v>18506</v>
      </c>
      <c r="I1878" s="1" t="s">
        <v>54</v>
      </c>
      <c r="J1878" s="1" t="s">
        <v>18505</v>
      </c>
      <c r="K1878" s="1" t="s">
        <v>25</v>
      </c>
      <c r="L1878" s="1" t="s">
        <v>28</v>
      </c>
      <c r="N1878" s="1" t="s">
        <v>21</v>
      </c>
      <c r="O1878" s="1" t="s">
        <v>18504</v>
      </c>
    </row>
    <row r="1879" spans="1:15" x14ac:dyDescent="0.2">
      <c r="A1879" s="1" t="s">
        <v>8940</v>
      </c>
      <c r="B1879" s="1" t="str">
        <f>"SRR3665297"</f>
        <v>SRR3665297</v>
      </c>
      <c r="C1879" t="s">
        <v>6943</v>
      </c>
      <c r="D1879">
        <v>30333126</v>
      </c>
      <c r="E1879" s="1" t="s">
        <v>21</v>
      </c>
      <c r="F1879" s="1" t="s">
        <v>21</v>
      </c>
      <c r="G1879" s="1" t="s">
        <v>18502</v>
      </c>
      <c r="H1879" s="1" t="s">
        <v>18502</v>
      </c>
      <c r="I1879" s="1" t="s">
        <v>54</v>
      </c>
      <c r="J1879" s="1" t="s">
        <v>18509</v>
      </c>
      <c r="K1879" s="1" t="s">
        <v>18504</v>
      </c>
      <c r="M1879" s="1" t="s">
        <v>18502</v>
      </c>
      <c r="N1879" s="1" t="s">
        <v>21</v>
      </c>
      <c r="O1879" s="1" t="s">
        <v>18502</v>
      </c>
    </row>
    <row r="1880" spans="1:15" x14ac:dyDescent="0.2">
      <c r="A1880" s="1" t="s">
        <v>8941</v>
      </c>
      <c r="B1880" s="1" t="str">
        <f>"SRR3665301"</f>
        <v>SRR3665301</v>
      </c>
      <c r="C1880" t="s">
        <v>6944</v>
      </c>
      <c r="D1880">
        <v>30333126</v>
      </c>
      <c r="E1880" s="1" t="s">
        <v>26</v>
      </c>
      <c r="F1880" s="1" t="s">
        <v>26</v>
      </c>
      <c r="G1880" s="1" t="s">
        <v>25</v>
      </c>
      <c r="H1880" s="1" t="s">
        <v>18506</v>
      </c>
      <c r="I1880" s="1" t="s">
        <v>32</v>
      </c>
      <c r="J1880" s="1" t="s">
        <v>18505</v>
      </c>
      <c r="K1880" s="1" t="s">
        <v>18504</v>
      </c>
      <c r="L1880" s="1" t="s">
        <v>40</v>
      </c>
      <c r="M1880" s="1" t="s">
        <v>18508</v>
      </c>
      <c r="N1880" s="1" t="s">
        <v>21</v>
      </c>
      <c r="O1880" s="1" t="s">
        <v>18504</v>
      </c>
    </row>
    <row r="1881" spans="1:15" x14ac:dyDescent="0.2">
      <c r="A1881" s="1" t="s">
        <v>8942</v>
      </c>
      <c r="B1881" s="1" t="str">
        <f>"SRR3665303"</f>
        <v>SRR3665303</v>
      </c>
      <c r="C1881" t="s">
        <v>6945</v>
      </c>
      <c r="D1881">
        <v>30333126</v>
      </c>
      <c r="E1881" s="1" t="s">
        <v>18505</v>
      </c>
      <c r="F1881" s="1" t="s">
        <v>18505</v>
      </c>
      <c r="G1881" s="1" t="s">
        <v>25</v>
      </c>
      <c r="H1881" s="1" t="s">
        <v>18502</v>
      </c>
      <c r="I1881" s="1" t="s">
        <v>54</v>
      </c>
      <c r="J1881" s="1" t="s">
        <v>18506</v>
      </c>
      <c r="K1881" s="1" t="s">
        <v>18504</v>
      </c>
      <c r="L1881" s="1" t="s">
        <v>40</v>
      </c>
      <c r="M1881" s="1" t="s">
        <v>28</v>
      </c>
      <c r="N1881" s="1" t="s">
        <v>21</v>
      </c>
      <c r="O1881" s="1" t="s">
        <v>18505</v>
      </c>
    </row>
    <row r="1882" spans="1:15" x14ac:dyDescent="0.2">
      <c r="A1882" s="1" t="s">
        <v>8943</v>
      </c>
      <c r="B1882" s="1" t="str">
        <f>"SRR3665305"</f>
        <v>SRR3665305</v>
      </c>
      <c r="C1882" t="s">
        <v>6946</v>
      </c>
      <c r="D1882">
        <v>30333126</v>
      </c>
      <c r="E1882" s="1" t="s">
        <v>26</v>
      </c>
      <c r="F1882" s="1" t="s">
        <v>26</v>
      </c>
      <c r="G1882" s="1" t="s">
        <v>25</v>
      </c>
      <c r="H1882" s="1" t="s">
        <v>18502</v>
      </c>
      <c r="I1882" s="1" t="s">
        <v>32</v>
      </c>
      <c r="J1882" s="1" t="s">
        <v>18506</v>
      </c>
      <c r="K1882" s="1" t="s">
        <v>18504</v>
      </c>
      <c r="L1882" s="1" t="s">
        <v>40</v>
      </c>
      <c r="N1882" s="1" t="s">
        <v>19</v>
      </c>
      <c r="O1882" s="1" t="s">
        <v>18507</v>
      </c>
    </row>
    <row r="1883" spans="1:15" x14ac:dyDescent="0.2">
      <c r="A1883" s="1" t="s">
        <v>8944</v>
      </c>
      <c r="B1883" s="1" t="str">
        <f>"SRR3665306"</f>
        <v>SRR3665306</v>
      </c>
      <c r="C1883" t="s">
        <v>6947</v>
      </c>
      <c r="D1883">
        <v>30333126</v>
      </c>
      <c r="E1883" s="1" t="s">
        <v>26</v>
      </c>
      <c r="F1883" s="1" t="s">
        <v>26</v>
      </c>
      <c r="G1883" s="1" t="s">
        <v>25</v>
      </c>
      <c r="H1883" s="1" t="s">
        <v>18506</v>
      </c>
      <c r="I1883" s="1" t="s">
        <v>54</v>
      </c>
      <c r="J1883" s="1" t="s">
        <v>18506</v>
      </c>
      <c r="K1883" s="1" t="s">
        <v>18510</v>
      </c>
      <c r="L1883" s="1" t="s">
        <v>40</v>
      </c>
      <c r="M1883" s="1" t="s">
        <v>18508</v>
      </c>
      <c r="N1883" s="1" t="s">
        <v>21</v>
      </c>
      <c r="O1883" s="1" t="s">
        <v>18504</v>
      </c>
    </row>
    <row r="1884" spans="1:15" x14ac:dyDescent="0.2">
      <c r="A1884" s="1" t="s">
        <v>8945</v>
      </c>
      <c r="B1884" s="1" t="str">
        <f>"SRR3670105"</f>
        <v>SRR3670105</v>
      </c>
      <c r="C1884" t="s">
        <v>6948</v>
      </c>
      <c r="D1884">
        <v>30333126</v>
      </c>
      <c r="E1884" s="1" t="s">
        <v>26</v>
      </c>
      <c r="F1884" s="1" t="s">
        <v>26</v>
      </c>
      <c r="G1884" s="1" t="s">
        <v>25</v>
      </c>
      <c r="H1884" s="1" t="s">
        <v>18502</v>
      </c>
      <c r="I1884" s="1" t="s">
        <v>18508</v>
      </c>
      <c r="J1884" s="1" t="s">
        <v>18506</v>
      </c>
      <c r="K1884" s="1" t="s">
        <v>18504</v>
      </c>
      <c r="M1884" s="1" t="s">
        <v>18510</v>
      </c>
      <c r="N1884" s="1" t="s">
        <v>21</v>
      </c>
      <c r="O1884" s="1" t="s">
        <v>18507</v>
      </c>
    </row>
    <row r="1885" spans="1:15" x14ac:dyDescent="0.2">
      <c r="A1885" s="1" t="s">
        <v>8946</v>
      </c>
      <c r="B1885" s="1" t="str">
        <f>"SRR3740186"</f>
        <v>SRR3740186</v>
      </c>
      <c r="C1885" t="s">
        <v>6949</v>
      </c>
      <c r="D1885">
        <v>30333126</v>
      </c>
      <c r="E1885" s="1" t="s">
        <v>26</v>
      </c>
      <c r="F1885" s="1" t="s">
        <v>26</v>
      </c>
      <c r="G1885" s="1" t="s">
        <v>25</v>
      </c>
      <c r="H1885" s="1" t="s">
        <v>18506</v>
      </c>
      <c r="I1885" s="1" t="s">
        <v>54</v>
      </c>
      <c r="J1885" s="1" t="s">
        <v>18505</v>
      </c>
      <c r="K1885" s="1" t="s">
        <v>25</v>
      </c>
      <c r="N1885" s="1" t="s">
        <v>21</v>
      </c>
      <c r="O1885" s="1" t="s">
        <v>18507</v>
      </c>
    </row>
    <row r="1886" spans="1:15" x14ac:dyDescent="0.2">
      <c r="A1886" s="1" t="s">
        <v>8947</v>
      </c>
      <c r="B1886" s="1" t="str">
        <f>"SRR3740187"</f>
        <v>SRR3740187</v>
      </c>
      <c r="C1886" t="s">
        <v>6950</v>
      </c>
      <c r="D1886">
        <v>30333126</v>
      </c>
      <c r="E1886" s="1" t="s">
        <v>21</v>
      </c>
      <c r="F1886" s="1" t="s">
        <v>21</v>
      </c>
      <c r="G1886" s="1" t="s">
        <v>18509</v>
      </c>
      <c r="H1886" s="1" t="s">
        <v>18502</v>
      </c>
      <c r="I1886" s="1" t="s">
        <v>54</v>
      </c>
      <c r="J1886" s="1" t="s">
        <v>21</v>
      </c>
      <c r="K1886" s="1" t="s">
        <v>25</v>
      </c>
      <c r="N1886" s="1" t="s">
        <v>21</v>
      </c>
      <c r="O1886" s="1" t="s">
        <v>24</v>
      </c>
    </row>
    <row r="1887" spans="1:15" x14ac:dyDescent="0.2">
      <c r="A1887" s="1" t="s">
        <v>8948</v>
      </c>
      <c r="B1887" s="1" t="str">
        <f>"SRR3740189"</f>
        <v>SRR3740189</v>
      </c>
      <c r="C1887" t="s">
        <v>6951</v>
      </c>
      <c r="D1887">
        <v>30333126</v>
      </c>
      <c r="E1887" s="1" t="s">
        <v>21</v>
      </c>
      <c r="F1887" s="1" t="s">
        <v>18502</v>
      </c>
      <c r="G1887" s="1" t="s">
        <v>25</v>
      </c>
      <c r="H1887" s="1" t="s">
        <v>18502</v>
      </c>
      <c r="I1887" s="1" t="s">
        <v>54</v>
      </c>
      <c r="J1887" s="1" t="s">
        <v>18506</v>
      </c>
      <c r="K1887" s="1" t="s">
        <v>18510</v>
      </c>
      <c r="M1887" s="1" t="s">
        <v>18508</v>
      </c>
      <c r="N1887" s="1" t="s">
        <v>19</v>
      </c>
      <c r="O1887" s="1" t="s">
        <v>18507</v>
      </c>
    </row>
    <row r="1888" spans="1:15" x14ac:dyDescent="0.2">
      <c r="A1888" s="1" t="s">
        <v>8949</v>
      </c>
      <c r="B1888" s="1" t="str">
        <f>"SRR3740190"</f>
        <v>SRR3740190</v>
      </c>
      <c r="C1888" t="s">
        <v>6952</v>
      </c>
      <c r="D1888">
        <v>30333126</v>
      </c>
      <c r="E1888" s="1" t="s">
        <v>21</v>
      </c>
      <c r="F1888" s="1" t="s">
        <v>18510</v>
      </c>
      <c r="G1888" s="1" t="s">
        <v>25</v>
      </c>
      <c r="H1888" s="1" t="s">
        <v>18502</v>
      </c>
      <c r="I1888" s="1" t="s">
        <v>54</v>
      </c>
      <c r="J1888" s="1" t="s">
        <v>18506</v>
      </c>
      <c r="K1888" s="1" t="s">
        <v>25</v>
      </c>
      <c r="N1888" s="1" t="s">
        <v>21</v>
      </c>
      <c r="O1888" s="1" t="s">
        <v>18507</v>
      </c>
    </row>
    <row r="1889" spans="1:15" x14ac:dyDescent="0.2">
      <c r="A1889" s="1" t="s">
        <v>8950</v>
      </c>
      <c r="B1889" s="1" t="str">
        <f>"SRR3740192"</f>
        <v>SRR3740192</v>
      </c>
      <c r="C1889" t="s">
        <v>6953</v>
      </c>
      <c r="D1889">
        <v>30333126</v>
      </c>
      <c r="E1889" s="1" t="s">
        <v>26</v>
      </c>
      <c r="F1889" s="1" t="s">
        <v>26</v>
      </c>
      <c r="G1889" s="1" t="s">
        <v>25</v>
      </c>
      <c r="H1889" s="1" t="s">
        <v>18506</v>
      </c>
      <c r="I1889" s="1" t="s">
        <v>18509</v>
      </c>
      <c r="J1889" s="1" t="s">
        <v>18505</v>
      </c>
      <c r="K1889" s="1" t="s">
        <v>25</v>
      </c>
      <c r="N1889" s="1" t="s">
        <v>19</v>
      </c>
      <c r="O1889" s="1" t="s">
        <v>18504</v>
      </c>
    </row>
    <row r="1890" spans="1:15" x14ac:dyDescent="0.2">
      <c r="A1890" s="1" t="s">
        <v>8951</v>
      </c>
      <c r="B1890" s="1" t="str">
        <f>"SRR3740200"</f>
        <v>SRR3740200</v>
      </c>
      <c r="C1890" t="s">
        <v>6954</v>
      </c>
      <c r="D1890">
        <v>30333126</v>
      </c>
      <c r="E1890" s="1" t="s">
        <v>21</v>
      </c>
      <c r="F1890" s="1" t="s">
        <v>21</v>
      </c>
      <c r="G1890" s="1" t="s">
        <v>18502</v>
      </c>
      <c r="H1890" s="1" t="s">
        <v>18502</v>
      </c>
      <c r="I1890" s="1" t="s">
        <v>54</v>
      </c>
      <c r="J1890" s="1" t="s">
        <v>18509</v>
      </c>
      <c r="K1890" s="1" t="s">
        <v>25</v>
      </c>
      <c r="N1890" s="1" t="s">
        <v>21</v>
      </c>
      <c r="O1890" s="1" t="s">
        <v>18502</v>
      </c>
    </row>
    <row r="1891" spans="1:15" x14ac:dyDescent="0.2">
      <c r="A1891" s="1" t="s">
        <v>8952</v>
      </c>
      <c r="B1891" s="1" t="str">
        <f>"SRR3745543"</f>
        <v>SRR3745543</v>
      </c>
      <c r="C1891" t="s">
        <v>6955</v>
      </c>
      <c r="D1891">
        <v>30333126</v>
      </c>
      <c r="E1891" s="1" t="s">
        <v>26</v>
      </c>
      <c r="F1891" s="1" t="s">
        <v>26</v>
      </c>
      <c r="G1891" s="1" t="s">
        <v>25</v>
      </c>
      <c r="H1891" s="1" t="s">
        <v>18502</v>
      </c>
      <c r="I1891" s="1" t="s">
        <v>18509</v>
      </c>
      <c r="J1891" s="1" t="s">
        <v>18505</v>
      </c>
      <c r="K1891" s="1" t="s">
        <v>25</v>
      </c>
      <c r="M1891" s="1" t="s">
        <v>28</v>
      </c>
      <c r="N1891" s="1" t="s">
        <v>21</v>
      </c>
      <c r="O1891" s="1" t="s">
        <v>18504</v>
      </c>
    </row>
    <row r="1892" spans="1:15" x14ac:dyDescent="0.2">
      <c r="A1892" s="1" t="s">
        <v>8953</v>
      </c>
      <c r="B1892" s="1" t="str">
        <f>"SRR3745546"</f>
        <v>SRR3745546</v>
      </c>
      <c r="C1892" t="s">
        <v>6956</v>
      </c>
      <c r="D1892">
        <v>30333126</v>
      </c>
      <c r="E1892" s="1" t="s">
        <v>21</v>
      </c>
      <c r="F1892" s="1" t="s">
        <v>21</v>
      </c>
      <c r="G1892" s="1" t="s">
        <v>18510</v>
      </c>
      <c r="H1892" s="1" t="s">
        <v>18506</v>
      </c>
      <c r="I1892" s="1" t="s">
        <v>54</v>
      </c>
      <c r="J1892" s="1" t="s">
        <v>21</v>
      </c>
      <c r="K1892" s="1" t="s">
        <v>22</v>
      </c>
      <c r="M1892" s="1" t="s">
        <v>18508</v>
      </c>
      <c r="N1892" s="1" t="s">
        <v>21</v>
      </c>
      <c r="O1892" s="1" t="s">
        <v>24</v>
      </c>
    </row>
    <row r="1893" spans="1:15" x14ac:dyDescent="0.2">
      <c r="A1893" s="1" t="s">
        <v>8954</v>
      </c>
      <c r="B1893" s="1" t="str">
        <f>"SRR3764681"</f>
        <v>SRR3764681</v>
      </c>
      <c r="C1893" t="s">
        <v>6957</v>
      </c>
      <c r="D1893">
        <v>30333126</v>
      </c>
      <c r="E1893" s="1" t="s">
        <v>26</v>
      </c>
      <c r="F1893" s="1" t="s">
        <v>26</v>
      </c>
      <c r="G1893" s="1" t="s">
        <v>25</v>
      </c>
      <c r="H1893" s="1" t="s">
        <v>18502</v>
      </c>
      <c r="I1893" s="1" t="s">
        <v>18508</v>
      </c>
      <c r="J1893" s="1" t="s">
        <v>18506</v>
      </c>
      <c r="K1893" s="1" t="s">
        <v>18504</v>
      </c>
      <c r="N1893" s="1" t="s">
        <v>19</v>
      </c>
      <c r="O1893" s="1" t="s">
        <v>18507</v>
      </c>
    </row>
    <row r="1894" spans="1:15" x14ac:dyDescent="0.2">
      <c r="A1894" s="1" t="s">
        <v>8955</v>
      </c>
      <c r="B1894" s="1" t="str">
        <f>"SRR3764720"</f>
        <v>SRR3764720</v>
      </c>
      <c r="C1894" t="s">
        <v>6958</v>
      </c>
      <c r="D1894">
        <v>30333126</v>
      </c>
      <c r="E1894" s="1" t="s">
        <v>21</v>
      </c>
      <c r="F1894" s="1" t="s">
        <v>21</v>
      </c>
      <c r="G1894" s="1" t="s">
        <v>18509</v>
      </c>
      <c r="H1894" s="1" t="s">
        <v>18506</v>
      </c>
      <c r="I1894" s="1" t="s">
        <v>54</v>
      </c>
      <c r="J1894" s="1" t="s">
        <v>21</v>
      </c>
      <c r="K1894" s="1" t="s">
        <v>25</v>
      </c>
      <c r="N1894" s="1" t="s">
        <v>21</v>
      </c>
      <c r="O1894" s="1" t="s">
        <v>24</v>
      </c>
    </row>
    <row r="1895" spans="1:15" x14ac:dyDescent="0.2">
      <c r="A1895" s="1" t="s">
        <v>8956</v>
      </c>
      <c r="B1895" s="1" t="str">
        <f>"SRR3765051"</f>
        <v>SRR3765051</v>
      </c>
      <c r="C1895" t="s">
        <v>6959</v>
      </c>
      <c r="D1895">
        <v>30333126</v>
      </c>
      <c r="E1895" s="1" t="s">
        <v>21</v>
      </c>
      <c r="F1895" s="1" t="s">
        <v>21</v>
      </c>
      <c r="G1895" s="1" t="s">
        <v>18509</v>
      </c>
      <c r="H1895" s="1" t="s">
        <v>18502</v>
      </c>
      <c r="I1895" s="1" t="s">
        <v>54</v>
      </c>
      <c r="J1895" s="1" t="s">
        <v>21</v>
      </c>
      <c r="K1895" s="1" t="s">
        <v>25</v>
      </c>
      <c r="N1895" s="1" t="s">
        <v>21</v>
      </c>
      <c r="O1895" s="1" t="s">
        <v>24</v>
      </c>
    </row>
    <row r="1896" spans="1:15" x14ac:dyDescent="0.2">
      <c r="A1896" s="1" t="s">
        <v>8957</v>
      </c>
      <c r="B1896" s="1" t="str">
        <f>"SRR3765054"</f>
        <v>SRR3765054</v>
      </c>
      <c r="C1896" t="s">
        <v>6960</v>
      </c>
      <c r="D1896">
        <v>30333126</v>
      </c>
      <c r="E1896" s="1" t="s">
        <v>18505</v>
      </c>
      <c r="F1896" s="1" t="s">
        <v>18505</v>
      </c>
      <c r="G1896" s="1" t="s">
        <v>25</v>
      </c>
      <c r="H1896" s="1" t="s">
        <v>18502</v>
      </c>
      <c r="I1896" s="1" t="s">
        <v>54</v>
      </c>
      <c r="J1896" s="1" t="s">
        <v>18502</v>
      </c>
      <c r="K1896" s="1" t="s">
        <v>18506</v>
      </c>
      <c r="N1896" s="1" t="s">
        <v>19</v>
      </c>
      <c r="O1896" s="1" t="s">
        <v>18505</v>
      </c>
    </row>
    <row r="1897" spans="1:15" x14ac:dyDescent="0.2">
      <c r="A1897" s="1" t="s">
        <v>8958</v>
      </c>
      <c r="B1897" s="1" t="str">
        <f>"SRR3765176"</f>
        <v>SRR3765176</v>
      </c>
      <c r="C1897" t="s">
        <v>6961</v>
      </c>
      <c r="D1897">
        <v>30333126</v>
      </c>
      <c r="E1897" s="1" t="s">
        <v>21</v>
      </c>
      <c r="F1897" s="1" t="s">
        <v>21</v>
      </c>
      <c r="G1897" s="1" t="s">
        <v>18502</v>
      </c>
      <c r="H1897" s="1" t="s">
        <v>18506</v>
      </c>
      <c r="I1897" s="1" t="s">
        <v>54</v>
      </c>
      <c r="J1897" s="1" t="s">
        <v>18509</v>
      </c>
      <c r="K1897" s="1" t="s">
        <v>25</v>
      </c>
      <c r="N1897" s="1" t="s">
        <v>21</v>
      </c>
      <c r="O1897" s="1" t="s">
        <v>18502</v>
      </c>
    </row>
    <row r="1898" spans="1:15" x14ac:dyDescent="0.2">
      <c r="A1898" s="1" t="s">
        <v>8959</v>
      </c>
      <c r="B1898" s="1" t="str">
        <f>"SRR3925188"</f>
        <v>SRR3925188</v>
      </c>
      <c r="C1898" t="s">
        <v>6962</v>
      </c>
      <c r="D1898">
        <v>30333126</v>
      </c>
      <c r="E1898" s="1" t="s">
        <v>26</v>
      </c>
      <c r="F1898" s="1" t="s">
        <v>26</v>
      </c>
      <c r="G1898" s="1" t="s">
        <v>25</v>
      </c>
      <c r="H1898" s="1" t="s">
        <v>18502</v>
      </c>
      <c r="I1898" s="1" t="s">
        <v>18508</v>
      </c>
      <c r="J1898" s="1" t="s">
        <v>18506</v>
      </c>
      <c r="K1898" s="1" t="s">
        <v>18504</v>
      </c>
      <c r="M1898" s="1" t="s">
        <v>18502</v>
      </c>
      <c r="N1898" s="1" t="s">
        <v>19</v>
      </c>
      <c r="O1898" s="1" t="s">
        <v>18507</v>
      </c>
    </row>
    <row r="1899" spans="1:15" x14ac:dyDescent="0.2">
      <c r="A1899" s="1" t="s">
        <v>8960</v>
      </c>
      <c r="B1899" s="1" t="str">
        <f>"SRR3932884"</f>
        <v>SRR3932884</v>
      </c>
      <c r="C1899" t="s">
        <v>6963</v>
      </c>
      <c r="D1899">
        <v>30333126</v>
      </c>
      <c r="E1899" s="1" t="s">
        <v>26</v>
      </c>
      <c r="F1899" s="1" t="s">
        <v>26</v>
      </c>
      <c r="G1899" s="1" t="s">
        <v>25</v>
      </c>
      <c r="H1899" s="1" t="s">
        <v>18506</v>
      </c>
      <c r="I1899" s="1" t="s">
        <v>18509</v>
      </c>
      <c r="J1899" s="1" t="s">
        <v>18505</v>
      </c>
      <c r="K1899" s="1" t="s">
        <v>18504</v>
      </c>
      <c r="M1899" s="1" t="s">
        <v>18508</v>
      </c>
      <c r="N1899" s="1" t="s">
        <v>21</v>
      </c>
      <c r="O1899" s="1" t="s">
        <v>18507</v>
      </c>
    </row>
    <row r="1900" spans="1:15" x14ac:dyDescent="0.2">
      <c r="A1900" s="1" t="s">
        <v>8961</v>
      </c>
      <c r="B1900" s="1" t="str">
        <f>"SRR3932885"</f>
        <v>SRR3932885</v>
      </c>
      <c r="C1900" t="s">
        <v>6964</v>
      </c>
      <c r="D1900">
        <v>30333126</v>
      </c>
      <c r="E1900" s="1" t="s">
        <v>21</v>
      </c>
      <c r="F1900" s="1" t="s">
        <v>21</v>
      </c>
      <c r="G1900" s="1" t="s">
        <v>18502</v>
      </c>
      <c r="H1900" s="1" t="s">
        <v>18502</v>
      </c>
      <c r="I1900" s="1" t="s">
        <v>54</v>
      </c>
      <c r="J1900" s="1" t="s">
        <v>18510</v>
      </c>
      <c r="K1900" s="1" t="s">
        <v>25</v>
      </c>
      <c r="M1900" s="1" t="s">
        <v>18502</v>
      </c>
      <c r="N1900" s="1" t="s">
        <v>21</v>
      </c>
      <c r="O1900" s="1" t="s">
        <v>18502</v>
      </c>
    </row>
    <row r="1901" spans="1:15" x14ac:dyDescent="0.2">
      <c r="A1901" s="1" t="s">
        <v>8962</v>
      </c>
      <c r="B1901" s="1" t="str">
        <f>"SRR3932891"</f>
        <v>SRR3932891</v>
      </c>
      <c r="C1901" t="s">
        <v>6965</v>
      </c>
      <c r="D1901">
        <v>30333126</v>
      </c>
      <c r="E1901" s="1" t="s">
        <v>21</v>
      </c>
      <c r="F1901" s="1" t="s">
        <v>21</v>
      </c>
      <c r="G1901" s="1" t="s">
        <v>18502</v>
      </c>
      <c r="H1901" s="1" t="s">
        <v>18506</v>
      </c>
      <c r="I1901" s="1" t="s">
        <v>54</v>
      </c>
      <c r="J1901" s="1" t="s">
        <v>18509</v>
      </c>
      <c r="K1901" s="1" t="s">
        <v>25</v>
      </c>
      <c r="M1901" s="1" t="s">
        <v>18506</v>
      </c>
      <c r="N1901" s="1" t="s">
        <v>21</v>
      </c>
      <c r="O1901" s="1" t="s">
        <v>18502</v>
      </c>
    </row>
    <row r="1902" spans="1:15" x14ac:dyDescent="0.2">
      <c r="A1902" s="1" t="s">
        <v>8963</v>
      </c>
      <c r="B1902" s="1" t="str">
        <f>"SRR3932894"</f>
        <v>SRR3932894</v>
      </c>
      <c r="C1902" t="s">
        <v>6966</v>
      </c>
      <c r="D1902">
        <v>30333126</v>
      </c>
      <c r="E1902" s="1" t="s">
        <v>21</v>
      </c>
      <c r="F1902" s="1" t="s">
        <v>18509</v>
      </c>
      <c r="G1902" s="1" t="s">
        <v>18502</v>
      </c>
      <c r="H1902" s="1" t="s">
        <v>18506</v>
      </c>
      <c r="I1902" s="1" t="s">
        <v>54</v>
      </c>
      <c r="J1902" s="1" t="s">
        <v>18509</v>
      </c>
      <c r="K1902" s="1" t="s">
        <v>25</v>
      </c>
      <c r="M1902" s="1" t="s">
        <v>18506</v>
      </c>
      <c r="N1902" s="1" t="s">
        <v>21</v>
      </c>
      <c r="O1902" s="1" t="s">
        <v>18502</v>
      </c>
    </row>
    <row r="1903" spans="1:15" x14ac:dyDescent="0.2">
      <c r="A1903" s="1" t="s">
        <v>8964</v>
      </c>
      <c r="B1903" s="1" t="str">
        <f>"SRR3932895"</f>
        <v>SRR3932895</v>
      </c>
      <c r="C1903" t="s">
        <v>6967</v>
      </c>
      <c r="D1903">
        <v>30333126</v>
      </c>
      <c r="E1903" s="1" t="s">
        <v>26</v>
      </c>
      <c r="F1903" s="1" t="s">
        <v>26</v>
      </c>
      <c r="G1903" s="1" t="s">
        <v>25</v>
      </c>
      <c r="H1903" s="1" t="s">
        <v>18506</v>
      </c>
      <c r="I1903" s="1" t="s">
        <v>54</v>
      </c>
      <c r="J1903" s="1" t="s">
        <v>18505</v>
      </c>
      <c r="K1903" s="1" t="s">
        <v>25</v>
      </c>
      <c r="M1903" s="1" t="s">
        <v>18502</v>
      </c>
      <c r="N1903" s="1" t="s">
        <v>21</v>
      </c>
      <c r="O1903" s="1" t="s">
        <v>18504</v>
      </c>
    </row>
    <row r="1904" spans="1:15" x14ac:dyDescent="0.2">
      <c r="A1904" s="1" t="s">
        <v>8965</v>
      </c>
      <c r="B1904" s="1" t="str">
        <f>"SRR3932897"</f>
        <v>SRR3932897</v>
      </c>
      <c r="C1904" t="s">
        <v>6968</v>
      </c>
      <c r="D1904">
        <v>30333126</v>
      </c>
      <c r="E1904" s="1" t="s">
        <v>26</v>
      </c>
      <c r="F1904" s="1" t="s">
        <v>26</v>
      </c>
      <c r="G1904" s="1" t="s">
        <v>25</v>
      </c>
      <c r="H1904" s="1" t="s">
        <v>18502</v>
      </c>
      <c r="I1904" s="1" t="s">
        <v>54</v>
      </c>
      <c r="J1904" s="1" t="s">
        <v>18505</v>
      </c>
      <c r="K1904" s="1" t="s">
        <v>18504</v>
      </c>
      <c r="M1904" s="1" t="s">
        <v>18506</v>
      </c>
      <c r="N1904" s="1" t="s">
        <v>21</v>
      </c>
      <c r="O1904" s="1" t="s">
        <v>18507</v>
      </c>
    </row>
    <row r="1905" spans="1:15" x14ac:dyDescent="0.2">
      <c r="A1905" s="1" t="s">
        <v>8966</v>
      </c>
      <c r="B1905" s="1" t="str">
        <f>"SRR3932898"</f>
        <v>SRR3932898</v>
      </c>
      <c r="C1905" t="s">
        <v>6969</v>
      </c>
      <c r="D1905">
        <v>30333126</v>
      </c>
      <c r="E1905" s="1" t="s">
        <v>21</v>
      </c>
      <c r="F1905" s="1" t="s">
        <v>21</v>
      </c>
      <c r="G1905" s="1" t="s">
        <v>18510</v>
      </c>
      <c r="H1905" s="1" t="s">
        <v>18502</v>
      </c>
      <c r="I1905" s="1" t="s">
        <v>54</v>
      </c>
      <c r="J1905" s="1" t="s">
        <v>21</v>
      </c>
      <c r="K1905" s="1" t="s">
        <v>18504</v>
      </c>
      <c r="M1905" s="1" t="s">
        <v>18502</v>
      </c>
      <c r="N1905" s="1" t="s">
        <v>21</v>
      </c>
      <c r="O1905" s="1" t="s">
        <v>24</v>
      </c>
    </row>
    <row r="1906" spans="1:15" x14ac:dyDescent="0.2">
      <c r="A1906" s="1" t="s">
        <v>8967</v>
      </c>
      <c r="B1906" s="1" t="str">
        <f>"SRR3932899"</f>
        <v>SRR3932899</v>
      </c>
      <c r="C1906" t="s">
        <v>6970</v>
      </c>
      <c r="D1906">
        <v>30333126</v>
      </c>
      <c r="E1906" s="1" t="s">
        <v>21</v>
      </c>
      <c r="F1906" s="1" t="s">
        <v>18509</v>
      </c>
      <c r="G1906" s="1" t="s">
        <v>18506</v>
      </c>
      <c r="H1906" s="1" t="s">
        <v>18506</v>
      </c>
      <c r="I1906" s="1" t="s">
        <v>54</v>
      </c>
      <c r="J1906" s="1" t="s">
        <v>18510</v>
      </c>
      <c r="K1906" s="1" t="s">
        <v>25</v>
      </c>
      <c r="M1906" s="1" t="s">
        <v>18506</v>
      </c>
      <c r="N1906" s="1" t="s">
        <v>21</v>
      </c>
      <c r="O1906" s="1" t="s">
        <v>18502</v>
      </c>
    </row>
    <row r="1907" spans="1:15" x14ac:dyDescent="0.2">
      <c r="A1907" s="1" t="s">
        <v>8968</v>
      </c>
      <c r="B1907" s="1" t="str">
        <f>"SRR3932900"</f>
        <v>SRR3932900</v>
      </c>
      <c r="C1907" t="s">
        <v>6971</v>
      </c>
      <c r="D1907">
        <v>30333126</v>
      </c>
      <c r="E1907" s="1" t="s">
        <v>26</v>
      </c>
      <c r="F1907" s="1" t="s">
        <v>26</v>
      </c>
      <c r="G1907" s="1" t="s">
        <v>25</v>
      </c>
      <c r="H1907" s="1" t="s">
        <v>18506</v>
      </c>
      <c r="I1907" s="1" t="s">
        <v>54</v>
      </c>
      <c r="J1907" s="1" t="s">
        <v>18506</v>
      </c>
      <c r="K1907" s="1" t="s">
        <v>18504</v>
      </c>
      <c r="M1907" s="1" t="s">
        <v>18502</v>
      </c>
      <c r="N1907" s="1" t="s">
        <v>21</v>
      </c>
      <c r="O1907" s="1" t="s">
        <v>18504</v>
      </c>
    </row>
    <row r="1908" spans="1:15" x14ac:dyDescent="0.2">
      <c r="A1908" s="1" t="s">
        <v>8969</v>
      </c>
      <c r="B1908" s="1" t="str">
        <f>"SRR3932901"</f>
        <v>SRR3932901</v>
      </c>
      <c r="C1908" t="s">
        <v>6972</v>
      </c>
      <c r="D1908">
        <v>30333126</v>
      </c>
      <c r="E1908" s="1" t="s">
        <v>21</v>
      </c>
      <c r="F1908" s="1" t="s">
        <v>18510</v>
      </c>
      <c r="G1908" s="1" t="s">
        <v>25</v>
      </c>
      <c r="H1908" s="1" t="s">
        <v>18502</v>
      </c>
      <c r="I1908" s="1" t="s">
        <v>18509</v>
      </c>
      <c r="J1908" s="1" t="s">
        <v>18506</v>
      </c>
      <c r="K1908" s="1" t="s">
        <v>18507</v>
      </c>
      <c r="M1908" s="1" t="s">
        <v>28</v>
      </c>
      <c r="N1908" s="1" t="s">
        <v>19</v>
      </c>
      <c r="O1908" s="1" t="s">
        <v>18507</v>
      </c>
    </row>
    <row r="1909" spans="1:15" x14ac:dyDescent="0.2">
      <c r="A1909" s="1" t="s">
        <v>8970</v>
      </c>
      <c r="B1909" s="1" t="str">
        <f>"SRR3932910"</f>
        <v>SRR3932910</v>
      </c>
      <c r="C1909" t="s">
        <v>6973</v>
      </c>
      <c r="D1909">
        <v>30333126</v>
      </c>
      <c r="E1909" s="1" t="s">
        <v>26</v>
      </c>
      <c r="F1909" s="1" t="s">
        <v>26</v>
      </c>
      <c r="G1909" s="1" t="s">
        <v>25</v>
      </c>
      <c r="H1909" s="1" t="s">
        <v>18502</v>
      </c>
      <c r="I1909" s="1" t="s">
        <v>18509</v>
      </c>
      <c r="J1909" s="1" t="s">
        <v>18506</v>
      </c>
      <c r="K1909" s="1" t="s">
        <v>18504</v>
      </c>
      <c r="M1909" s="1" t="s">
        <v>18510</v>
      </c>
      <c r="N1909" s="1" t="s">
        <v>19</v>
      </c>
      <c r="O1909" s="1" t="s">
        <v>18507</v>
      </c>
    </row>
    <row r="1910" spans="1:15" x14ac:dyDescent="0.2">
      <c r="A1910" s="1" t="s">
        <v>8971</v>
      </c>
      <c r="B1910" s="1" t="str">
        <f>"SRR3932911"</f>
        <v>SRR3932911</v>
      </c>
      <c r="C1910" t="s">
        <v>6974</v>
      </c>
      <c r="D1910">
        <v>30333126</v>
      </c>
      <c r="E1910" s="1" t="s">
        <v>26</v>
      </c>
      <c r="F1910" s="1" t="s">
        <v>26</v>
      </c>
      <c r="G1910" s="1" t="s">
        <v>25</v>
      </c>
      <c r="H1910" s="1" t="s">
        <v>18502</v>
      </c>
      <c r="I1910" s="1" t="s">
        <v>32</v>
      </c>
      <c r="J1910" s="1" t="s">
        <v>18505</v>
      </c>
      <c r="K1910" s="1" t="s">
        <v>18504</v>
      </c>
      <c r="M1910" s="1" t="s">
        <v>18502</v>
      </c>
      <c r="N1910" s="1" t="s">
        <v>19</v>
      </c>
      <c r="O1910" s="1" t="s">
        <v>18504</v>
      </c>
    </row>
    <row r="1911" spans="1:15" x14ac:dyDescent="0.2">
      <c r="A1911" s="1" t="s">
        <v>8972</v>
      </c>
      <c r="B1911" s="1" t="str">
        <f>"SRR3932915"</f>
        <v>SRR3932915</v>
      </c>
      <c r="C1911" t="s">
        <v>6975</v>
      </c>
      <c r="D1911">
        <v>30333126</v>
      </c>
      <c r="E1911" s="1" t="s">
        <v>26</v>
      </c>
      <c r="F1911" s="1" t="s">
        <v>26</v>
      </c>
      <c r="G1911" s="1" t="s">
        <v>25</v>
      </c>
      <c r="H1911" s="1" t="s">
        <v>18502</v>
      </c>
      <c r="I1911" s="1" t="s">
        <v>18509</v>
      </c>
      <c r="J1911" s="1" t="s">
        <v>18505</v>
      </c>
      <c r="K1911" s="1" t="s">
        <v>18507</v>
      </c>
      <c r="M1911" s="1" t="s">
        <v>18502</v>
      </c>
      <c r="N1911" s="1" t="s">
        <v>19</v>
      </c>
      <c r="O1911" s="1" t="s">
        <v>18507</v>
      </c>
    </row>
    <row r="1912" spans="1:15" x14ac:dyDescent="0.2">
      <c r="A1912" s="1" t="s">
        <v>8973</v>
      </c>
      <c r="B1912" s="1" t="str">
        <f>"SRR3932916"</f>
        <v>SRR3932916</v>
      </c>
      <c r="C1912" t="s">
        <v>6976</v>
      </c>
      <c r="D1912">
        <v>30333126</v>
      </c>
      <c r="E1912" s="1" t="s">
        <v>26</v>
      </c>
      <c r="F1912" s="1" t="s">
        <v>26</v>
      </c>
      <c r="G1912" s="1" t="s">
        <v>25</v>
      </c>
      <c r="H1912" s="1" t="s">
        <v>18502</v>
      </c>
      <c r="I1912" s="1" t="s">
        <v>18509</v>
      </c>
      <c r="J1912" s="1" t="s">
        <v>18505</v>
      </c>
      <c r="K1912" s="1" t="s">
        <v>18504</v>
      </c>
      <c r="M1912" s="1" t="s">
        <v>18502</v>
      </c>
      <c r="N1912" s="1" t="s">
        <v>19</v>
      </c>
      <c r="O1912" s="1" t="s">
        <v>18507</v>
      </c>
    </row>
    <row r="1913" spans="1:15" x14ac:dyDescent="0.2">
      <c r="A1913" s="1" t="s">
        <v>8974</v>
      </c>
      <c r="B1913" s="1" t="str">
        <f>"SRR3932918"</f>
        <v>SRR3932918</v>
      </c>
      <c r="C1913" t="s">
        <v>6977</v>
      </c>
      <c r="D1913">
        <v>30333126</v>
      </c>
      <c r="E1913" s="1" t="s">
        <v>26</v>
      </c>
      <c r="F1913" s="1" t="s">
        <v>26</v>
      </c>
      <c r="G1913" s="1" t="s">
        <v>25</v>
      </c>
      <c r="H1913" s="1" t="s">
        <v>18502</v>
      </c>
      <c r="I1913" s="1" t="s">
        <v>18509</v>
      </c>
      <c r="J1913" s="1" t="s">
        <v>18506</v>
      </c>
      <c r="K1913" s="1" t="s">
        <v>25</v>
      </c>
      <c r="M1913" s="1" t="s">
        <v>18506</v>
      </c>
      <c r="N1913" s="1" t="s">
        <v>19</v>
      </c>
      <c r="O1913" s="1" t="s">
        <v>18504</v>
      </c>
    </row>
    <row r="1914" spans="1:15" x14ac:dyDescent="0.2">
      <c r="A1914" s="1" t="s">
        <v>8975</v>
      </c>
      <c r="B1914" s="1" t="str">
        <f>"SRR3932922"</f>
        <v>SRR3932922</v>
      </c>
      <c r="C1914" t="s">
        <v>6978</v>
      </c>
      <c r="D1914">
        <v>30333126</v>
      </c>
      <c r="E1914" s="1" t="s">
        <v>21</v>
      </c>
      <c r="F1914" s="1" t="s">
        <v>18509</v>
      </c>
      <c r="G1914" s="1" t="s">
        <v>18502</v>
      </c>
      <c r="H1914" s="1" t="s">
        <v>18502</v>
      </c>
      <c r="I1914" s="1" t="s">
        <v>54</v>
      </c>
      <c r="J1914" s="1" t="s">
        <v>18509</v>
      </c>
      <c r="K1914" s="1" t="s">
        <v>25</v>
      </c>
      <c r="M1914" s="1" t="s">
        <v>18506</v>
      </c>
      <c r="N1914" s="1" t="s">
        <v>21</v>
      </c>
      <c r="O1914" s="1" t="s">
        <v>18502</v>
      </c>
    </row>
    <row r="1915" spans="1:15" x14ac:dyDescent="0.2">
      <c r="A1915" s="1" t="s">
        <v>8976</v>
      </c>
      <c r="B1915" s="1" t="str">
        <f>"SRR3932925"</f>
        <v>SRR3932925</v>
      </c>
      <c r="C1915" t="s">
        <v>6979</v>
      </c>
      <c r="D1915">
        <v>30333126</v>
      </c>
      <c r="E1915" s="1" t="s">
        <v>26</v>
      </c>
      <c r="F1915" s="1" t="s">
        <v>26</v>
      </c>
      <c r="G1915" s="1" t="s">
        <v>25</v>
      </c>
      <c r="H1915" s="1" t="s">
        <v>18502</v>
      </c>
      <c r="I1915" s="1" t="s">
        <v>54</v>
      </c>
      <c r="J1915" s="1" t="s">
        <v>18506</v>
      </c>
      <c r="K1915" s="1" t="s">
        <v>25</v>
      </c>
      <c r="M1915" s="1" t="s">
        <v>18506</v>
      </c>
      <c r="N1915" s="1" t="s">
        <v>21</v>
      </c>
      <c r="O1915" s="1" t="s">
        <v>18507</v>
      </c>
    </row>
    <row r="1916" spans="1:15" x14ac:dyDescent="0.2">
      <c r="A1916" s="1" t="s">
        <v>8977</v>
      </c>
      <c r="B1916" s="1" t="str">
        <f>"SRR3932929"</f>
        <v>SRR3932929</v>
      </c>
      <c r="C1916" t="s">
        <v>6980</v>
      </c>
      <c r="D1916">
        <v>30333126</v>
      </c>
      <c r="E1916" s="1" t="s">
        <v>26</v>
      </c>
      <c r="F1916" s="1" t="s">
        <v>26</v>
      </c>
      <c r="G1916" s="1" t="s">
        <v>25</v>
      </c>
      <c r="H1916" s="1" t="s">
        <v>18506</v>
      </c>
      <c r="I1916" s="1" t="s">
        <v>18509</v>
      </c>
      <c r="J1916" s="1" t="s">
        <v>18505</v>
      </c>
      <c r="K1916" s="1" t="s">
        <v>25</v>
      </c>
      <c r="M1916" s="1" t="s">
        <v>41</v>
      </c>
      <c r="N1916" s="1" t="s">
        <v>19</v>
      </c>
      <c r="O1916" s="1" t="s">
        <v>18504</v>
      </c>
    </row>
    <row r="1917" spans="1:15" x14ac:dyDescent="0.2">
      <c r="A1917" s="1" t="s">
        <v>8978</v>
      </c>
      <c r="B1917" s="1" t="str">
        <f>"SRR3932930"</f>
        <v>SRR3932930</v>
      </c>
      <c r="C1917" t="s">
        <v>6981</v>
      </c>
      <c r="D1917">
        <v>30333126</v>
      </c>
      <c r="E1917" s="1" t="s">
        <v>26</v>
      </c>
      <c r="F1917" s="1" t="s">
        <v>26</v>
      </c>
      <c r="G1917" s="1" t="s">
        <v>25</v>
      </c>
      <c r="H1917" s="1" t="s">
        <v>18502</v>
      </c>
      <c r="I1917" s="1" t="s">
        <v>54</v>
      </c>
      <c r="J1917" s="1" t="s">
        <v>18505</v>
      </c>
      <c r="K1917" s="1" t="s">
        <v>22</v>
      </c>
      <c r="M1917" s="1" t="s">
        <v>28</v>
      </c>
      <c r="N1917" s="1" t="s">
        <v>19</v>
      </c>
      <c r="O1917" s="1" t="s">
        <v>18507</v>
      </c>
    </row>
    <row r="1918" spans="1:15" x14ac:dyDescent="0.2">
      <c r="A1918" s="1" t="s">
        <v>8979</v>
      </c>
      <c r="B1918" s="1" t="str">
        <f>"SRR3932940"</f>
        <v>SRR3932940</v>
      </c>
      <c r="C1918" t="s">
        <v>6982</v>
      </c>
      <c r="D1918">
        <v>30333126</v>
      </c>
      <c r="E1918" s="1" t="s">
        <v>26</v>
      </c>
      <c r="F1918" s="1" t="s">
        <v>26</v>
      </c>
      <c r="G1918" s="1" t="s">
        <v>25</v>
      </c>
      <c r="H1918" s="1" t="s">
        <v>18506</v>
      </c>
      <c r="I1918" s="1" t="s">
        <v>18509</v>
      </c>
      <c r="J1918" s="1" t="s">
        <v>18502</v>
      </c>
      <c r="K1918" s="1" t="s">
        <v>18507</v>
      </c>
      <c r="M1918" s="1" t="s">
        <v>18510</v>
      </c>
      <c r="N1918" s="1" t="s">
        <v>19</v>
      </c>
      <c r="O1918" s="1" t="s">
        <v>18505</v>
      </c>
    </row>
    <row r="1919" spans="1:15" x14ac:dyDescent="0.2">
      <c r="A1919" s="1" t="s">
        <v>8980</v>
      </c>
      <c r="B1919" s="1" t="str">
        <f>"SRR3932951"</f>
        <v>SRR3932951</v>
      </c>
      <c r="C1919" t="s">
        <v>6983</v>
      </c>
      <c r="D1919">
        <v>30333126</v>
      </c>
      <c r="E1919" s="1" t="s">
        <v>26</v>
      </c>
      <c r="F1919" s="1" t="s">
        <v>26</v>
      </c>
      <c r="G1919" s="1" t="s">
        <v>25</v>
      </c>
      <c r="H1919" s="1" t="s">
        <v>21</v>
      </c>
      <c r="I1919" s="1" t="s">
        <v>54</v>
      </c>
      <c r="J1919" s="1" t="s">
        <v>18502</v>
      </c>
      <c r="K1919" s="1" t="s">
        <v>25</v>
      </c>
      <c r="M1919" s="1" t="s">
        <v>28</v>
      </c>
      <c r="N1919" s="1" t="s">
        <v>21</v>
      </c>
      <c r="O1919" s="1" t="s">
        <v>18507</v>
      </c>
    </row>
    <row r="1920" spans="1:15" x14ac:dyDescent="0.2">
      <c r="A1920" s="1" t="s">
        <v>8981</v>
      </c>
      <c r="B1920" s="1" t="str">
        <f>"SRR3932955"</f>
        <v>SRR3932955</v>
      </c>
      <c r="C1920" t="s">
        <v>6984</v>
      </c>
      <c r="D1920">
        <v>30333126</v>
      </c>
      <c r="E1920" s="1" t="s">
        <v>26</v>
      </c>
      <c r="F1920" s="1" t="s">
        <v>26</v>
      </c>
      <c r="G1920" s="1" t="s">
        <v>25</v>
      </c>
      <c r="H1920" s="1" t="s">
        <v>18502</v>
      </c>
      <c r="I1920" s="1" t="s">
        <v>18509</v>
      </c>
      <c r="J1920" s="1" t="s">
        <v>18506</v>
      </c>
      <c r="K1920" s="1" t="s">
        <v>18504</v>
      </c>
      <c r="M1920" s="1" t="s">
        <v>18502</v>
      </c>
      <c r="N1920" s="1" t="s">
        <v>19</v>
      </c>
      <c r="O1920" s="1" t="s">
        <v>18507</v>
      </c>
    </row>
    <row r="1921" spans="1:15" x14ac:dyDescent="0.2">
      <c r="A1921" s="1" t="s">
        <v>8982</v>
      </c>
      <c r="B1921" s="1" t="str">
        <f>"SRR3932957"</f>
        <v>SRR3932957</v>
      </c>
      <c r="C1921" t="s">
        <v>6985</v>
      </c>
      <c r="D1921">
        <v>30333126</v>
      </c>
      <c r="E1921" s="1" t="s">
        <v>26</v>
      </c>
      <c r="F1921" s="1" t="s">
        <v>26</v>
      </c>
      <c r="G1921" s="1" t="s">
        <v>25</v>
      </c>
      <c r="H1921" s="1" t="s">
        <v>18502</v>
      </c>
      <c r="I1921" s="1" t="s">
        <v>18509</v>
      </c>
      <c r="J1921" s="1" t="s">
        <v>18506</v>
      </c>
      <c r="K1921" s="1" t="s">
        <v>18504</v>
      </c>
      <c r="M1921" s="1" t="s">
        <v>18502</v>
      </c>
      <c r="N1921" s="1" t="s">
        <v>18509</v>
      </c>
      <c r="O1921" s="1" t="s">
        <v>18507</v>
      </c>
    </row>
    <row r="1922" spans="1:15" x14ac:dyDescent="0.2">
      <c r="A1922" s="1" t="s">
        <v>8983</v>
      </c>
      <c r="B1922" s="1" t="str">
        <f>"SRR3932960"</f>
        <v>SRR3932960</v>
      </c>
      <c r="C1922" t="s">
        <v>6986</v>
      </c>
      <c r="D1922">
        <v>30333126</v>
      </c>
      <c r="E1922" s="1" t="s">
        <v>21</v>
      </c>
      <c r="F1922" s="1" t="s">
        <v>18502</v>
      </c>
      <c r="G1922" s="1" t="s">
        <v>25</v>
      </c>
      <c r="H1922" s="1" t="s">
        <v>18502</v>
      </c>
      <c r="I1922" s="1" t="s">
        <v>18509</v>
      </c>
      <c r="J1922" s="1" t="s">
        <v>18506</v>
      </c>
      <c r="K1922" s="1" t="s">
        <v>25</v>
      </c>
      <c r="M1922" s="1" t="s">
        <v>18506</v>
      </c>
      <c r="N1922" s="1" t="s">
        <v>18502</v>
      </c>
      <c r="O1922" s="1" t="s">
        <v>18507</v>
      </c>
    </row>
    <row r="1923" spans="1:15" x14ac:dyDescent="0.2">
      <c r="A1923" s="1" t="s">
        <v>8984</v>
      </c>
      <c r="B1923" s="1" t="str">
        <f>"SRR3932961"</f>
        <v>SRR3932961</v>
      </c>
      <c r="C1923" t="s">
        <v>6987</v>
      </c>
      <c r="D1923">
        <v>30333126</v>
      </c>
      <c r="E1923" s="1" t="s">
        <v>26</v>
      </c>
      <c r="F1923" s="1" t="s">
        <v>26</v>
      </c>
      <c r="G1923" s="1" t="s">
        <v>25</v>
      </c>
      <c r="H1923" s="1" t="s">
        <v>18502</v>
      </c>
      <c r="I1923" s="1" t="s">
        <v>18509</v>
      </c>
      <c r="J1923" s="1" t="s">
        <v>18505</v>
      </c>
      <c r="K1923" s="1" t="s">
        <v>18504</v>
      </c>
      <c r="M1923" s="1" t="s">
        <v>18502</v>
      </c>
      <c r="N1923" s="1" t="s">
        <v>19</v>
      </c>
      <c r="O1923" s="1" t="s">
        <v>18507</v>
      </c>
    </row>
    <row r="1924" spans="1:15" x14ac:dyDescent="0.2">
      <c r="A1924" s="1" t="s">
        <v>8985</v>
      </c>
      <c r="B1924" s="1" t="str">
        <f>"SRR3932967"</f>
        <v>SRR3932967</v>
      </c>
      <c r="C1924" t="s">
        <v>6988</v>
      </c>
      <c r="D1924">
        <v>30333126</v>
      </c>
      <c r="E1924" s="1" t="s">
        <v>26</v>
      </c>
      <c r="F1924" s="1" t="s">
        <v>26</v>
      </c>
      <c r="G1924" s="1" t="s">
        <v>25</v>
      </c>
      <c r="H1924" s="1" t="s">
        <v>18502</v>
      </c>
      <c r="I1924" s="1" t="s">
        <v>18509</v>
      </c>
      <c r="J1924" s="1" t="s">
        <v>18506</v>
      </c>
      <c r="K1924" s="1" t="s">
        <v>18504</v>
      </c>
      <c r="M1924" s="1" t="s">
        <v>28</v>
      </c>
      <c r="N1924" s="1" t="s">
        <v>21</v>
      </c>
      <c r="O1924" s="1" t="s">
        <v>18507</v>
      </c>
    </row>
    <row r="1925" spans="1:15" x14ac:dyDescent="0.2">
      <c r="A1925" s="1" t="s">
        <v>8986</v>
      </c>
      <c r="B1925" s="1" t="str">
        <f>"SRR3932968"</f>
        <v>SRR3932968</v>
      </c>
      <c r="C1925" t="s">
        <v>6989</v>
      </c>
      <c r="D1925">
        <v>30333126</v>
      </c>
      <c r="E1925" s="1" t="s">
        <v>26</v>
      </c>
      <c r="F1925" s="1" t="s">
        <v>26</v>
      </c>
      <c r="G1925" s="1" t="s">
        <v>25</v>
      </c>
      <c r="H1925" s="1" t="s">
        <v>18506</v>
      </c>
      <c r="I1925" s="1" t="s">
        <v>18508</v>
      </c>
      <c r="J1925" s="1" t="s">
        <v>18506</v>
      </c>
      <c r="K1925" s="1" t="s">
        <v>18504</v>
      </c>
      <c r="M1925" s="1" t="s">
        <v>18508</v>
      </c>
      <c r="N1925" s="1" t="s">
        <v>21</v>
      </c>
      <c r="O1925" s="1" t="s">
        <v>18507</v>
      </c>
    </row>
    <row r="1926" spans="1:15" x14ac:dyDescent="0.2">
      <c r="A1926" s="1" t="s">
        <v>8987</v>
      </c>
      <c r="B1926" s="1" t="str">
        <f>"SRR3932970"</f>
        <v>SRR3932970</v>
      </c>
      <c r="C1926" t="s">
        <v>6990</v>
      </c>
      <c r="D1926">
        <v>30333126</v>
      </c>
      <c r="E1926" s="1" t="s">
        <v>26</v>
      </c>
      <c r="F1926" s="1" t="s">
        <v>26</v>
      </c>
      <c r="G1926" s="1" t="s">
        <v>25</v>
      </c>
      <c r="H1926" s="1" t="s">
        <v>18502</v>
      </c>
      <c r="I1926" s="1" t="s">
        <v>18508</v>
      </c>
      <c r="J1926" s="1" t="s">
        <v>18502</v>
      </c>
      <c r="K1926" s="1" t="s">
        <v>18504</v>
      </c>
      <c r="M1926" s="1" t="s">
        <v>18502</v>
      </c>
      <c r="N1926" s="1" t="s">
        <v>19</v>
      </c>
      <c r="O1926" s="1" t="s">
        <v>18505</v>
      </c>
    </row>
    <row r="1927" spans="1:15" x14ac:dyDescent="0.2">
      <c r="A1927" s="1" t="s">
        <v>8988</v>
      </c>
      <c r="B1927" s="1" t="str">
        <f>"SRR3932972"</f>
        <v>SRR3932972</v>
      </c>
      <c r="C1927" t="s">
        <v>6991</v>
      </c>
      <c r="D1927">
        <v>30333126</v>
      </c>
      <c r="E1927" s="1" t="s">
        <v>26</v>
      </c>
      <c r="F1927" s="1" t="s">
        <v>26</v>
      </c>
      <c r="G1927" s="1" t="s">
        <v>25</v>
      </c>
      <c r="H1927" s="1" t="s">
        <v>18506</v>
      </c>
      <c r="I1927" s="1" t="s">
        <v>18508</v>
      </c>
      <c r="J1927" s="1" t="s">
        <v>18502</v>
      </c>
      <c r="K1927" s="1" t="s">
        <v>25</v>
      </c>
      <c r="M1927" s="1" t="s">
        <v>28</v>
      </c>
      <c r="N1927" s="1" t="s">
        <v>21</v>
      </c>
      <c r="O1927" s="1" t="s">
        <v>18504</v>
      </c>
    </row>
    <row r="1928" spans="1:15" x14ac:dyDescent="0.2">
      <c r="A1928" s="1" t="s">
        <v>8989</v>
      </c>
      <c r="B1928" s="1" t="str">
        <f>"SRR3932973"</f>
        <v>SRR3932973</v>
      </c>
      <c r="C1928" t="s">
        <v>6992</v>
      </c>
      <c r="D1928">
        <v>30333126</v>
      </c>
      <c r="E1928" s="1" t="s">
        <v>26</v>
      </c>
      <c r="F1928" s="1" t="s">
        <v>26</v>
      </c>
      <c r="G1928" s="1" t="s">
        <v>25</v>
      </c>
      <c r="H1928" s="1" t="s">
        <v>18506</v>
      </c>
      <c r="I1928" s="1" t="s">
        <v>54</v>
      </c>
      <c r="J1928" s="1" t="s">
        <v>18505</v>
      </c>
      <c r="K1928" s="1" t="s">
        <v>22</v>
      </c>
      <c r="M1928" s="1" t="s">
        <v>28</v>
      </c>
      <c r="N1928" s="1" t="s">
        <v>19</v>
      </c>
      <c r="O1928" s="1" t="s">
        <v>18507</v>
      </c>
    </row>
    <row r="1929" spans="1:15" x14ac:dyDescent="0.2">
      <c r="A1929" s="1" t="s">
        <v>8990</v>
      </c>
      <c r="B1929" s="1" t="str">
        <f>"SRR3932980"</f>
        <v>SRR3932980</v>
      </c>
      <c r="C1929" t="s">
        <v>6993</v>
      </c>
      <c r="D1929">
        <v>30333126</v>
      </c>
      <c r="E1929" s="1" t="s">
        <v>26</v>
      </c>
      <c r="F1929" s="1" t="s">
        <v>26</v>
      </c>
      <c r="G1929" s="1" t="s">
        <v>25</v>
      </c>
      <c r="H1929" s="1" t="s">
        <v>18502</v>
      </c>
      <c r="I1929" s="1" t="s">
        <v>54</v>
      </c>
      <c r="J1929" s="1" t="s">
        <v>18506</v>
      </c>
      <c r="K1929" s="1" t="s">
        <v>22</v>
      </c>
      <c r="M1929" s="1" t="s">
        <v>18508</v>
      </c>
      <c r="N1929" s="1" t="s">
        <v>19</v>
      </c>
      <c r="O1929" s="1" t="s">
        <v>18507</v>
      </c>
    </row>
    <row r="1930" spans="1:15" x14ac:dyDescent="0.2">
      <c r="A1930" s="1" t="s">
        <v>8991</v>
      </c>
      <c r="B1930" s="1" t="str">
        <f>"SRR3932983"</f>
        <v>SRR3932983</v>
      </c>
      <c r="C1930" t="s">
        <v>6994</v>
      </c>
      <c r="D1930">
        <v>30333126</v>
      </c>
      <c r="E1930" s="1" t="s">
        <v>26</v>
      </c>
      <c r="F1930" s="1" t="s">
        <v>26</v>
      </c>
      <c r="G1930" s="1" t="s">
        <v>25</v>
      </c>
      <c r="H1930" s="1" t="s">
        <v>18502</v>
      </c>
      <c r="I1930" s="1" t="s">
        <v>32</v>
      </c>
      <c r="J1930" s="1" t="s">
        <v>18506</v>
      </c>
      <c r="K1930" s="1" t="s">
        <v>18504</v>
      </c>
      <c r="M1930" s="1" t="s">
        <v>18506</v>
      </c>
      <c r="N1930" s="1" t="s">
        <v>19</v>
      </c>
      <c r="O1930" s="1" t="s">
        <v>18507</v>
      </c>
    </row>
    <row r="1931" spans="1:15" x14ac:dyDescent="0.2">
      <c r="A1931" s="1" t="s">
        <v>8992</v>
      </c>
      <c r="B1931" s="1" t="str">
        <f>"SRR3932985"</f>
        <v>SRR3932985</v>
      </c>
      <c r="C1931" t="s">
        <v>6995</v>
      </c>
      <c r="D1931">
        <v>30333126</v>
      </c>
      <c r="E1931" s="1" t="s">
        <v>21</v>
      </c>
      <c r="F1931" s="1" t="s">
        <v>21</v>
      </c>
      <c r="G1931" s="1" t="s">
        <v>18509</v>
      </c>
      <c r="H1931" s="1" t="s">
        <v>18502</v>
      </c>
      <c r="I1931" s="1" t="s">
        <v>18508</v>
      </c>
      <c r="J1931" s="1" t="s">
        <v>21</v>
      </c>
      <c r="K1931" s="1" t="s">
        <v>18507</v>
      </c>
      <c r="M1931" s="1" t="s">
        <v>18502</v>
      </c>
      <c r="N1931" s="1" t="s">
        <v>21</v>
      </c>
      <c r="O1931" s="1" t="s">
        <v>24</v>
      </c>
    </row>
    <row r="1932" spans="1:15" x14ac:dyDescent="0.2">
      <c r="A1932" s="1" t="s">
        <v>8993</v>
      </c>
      <c r="B1932" s="1" t="str">
        <f>"SRR3932988"</f>
        <v>SRR3932988</v>
      </c>
      <c r="C1932" t="s">
        <v>6996</v>
      </c>
      <c r="D1932">
        <v>30333126</v>
      </c>
      <c r="E1932" s="1" t="s">
        <v>26</v>
      </c>
      <c r="F1932" s="1" t="s">
        <v>26</v>
      </c>
      <c r="G1932" s="1" t="s">
        <v>25</v>
      </c>
      <c r="H1932" s="1" t="s">
        <v>18502</v>
      </c>
      <c r="I1932" s="1" t="s">
        <v>54</v>
      </c>
      <c r="J1932" s="1" t="s">
        <v>18505</v>
      </c>
      <c r="K1932" s="1" t="s">
        <v>18504</v>
      </c>
      <c r="M1932" s="1" t="s">
        <v>18502</v>
      </c>
      <c r="N1932" s="1" t="s">
        <v>21</v>
      </c>
      <c r="O1932" s="1" t="s">
        <v>18507</v>
      </c>
    </row>
    <row r="1933" spans="1:15" x14ac:dyDescent="0.2">
      <c r="A1933" s="1" t="s">
        <v>8994</v>
      </c>
      <c r="B1933" s="1" t="str">
        <f>"SRR3932990"</f>
        <v>SRR3932990</v>
      </c>
      <c r="C1933" t="s">
        <v>6997</v>
      </c>
      <c r="D1933">
        <v>30333126</v>
      </c>
      <c r="E1933" s="1" t="s">
        <v>26</v>
      </c>
      <c r="F1933" s="1" t="s">
        <v>26</v>
      </c>
      <c r="G1933" s="1" t="s">
        <v>25</v>
      </c>
      <c r="H1933" s="1" t="s">
        <v>18506</v>
      </c>
      <c r="I1933" s="1" t="s">
        <v>18509</v>
      </c>
      <c r="J1933" s="1" t="s">
        <v>18505</v>
      </c>
      <c r="K1933" s="1" t="s">
        <v>18504</v>
      </c>
      <c r="M1933" s="1" t="s">
        <v>18502</v>
      </c>
      <c r="N1933" s="1" t="s">
        <v>19</v>
      </c>
      <c r="O1933" s="1" t="s">
        <v>18504</v>
      </c>
    </row>
    <row r="1934" spans="1:15" x14ac:dyDescent="0.2">
      <c r="A1934" s="1" t="s">
        <v>8995</v>
      </c>
      <c r="B1934" s="1" t="str">
        <f>"SRR3932994"</f>
        <v>SRR3932994</v>
      </c>
      <c r="C1934" t="s">
        <v>6998</v>
      </c>
      <c r="D1934">
        <v>30333126</v>
      </c>
      <c r="E1934" s="1" t="s">
        <v>26</v>
      </c>
      <c r="F1934" s="1" t="s">
        <v>26</v>
      </c>
      <c r="G1934" s="1" t="s">
        <v>25</v>
      </c>
      <c r="H1934" s="1" t="s">
        <v>18502</v>
      </c>
      <c r="I1934" s="1" t="s">
        <v>18509</v>
      </c>
      <c r="J1934" s="1" t="s">
        <v>18506</v>
      </c>
      <c r="K1934" s="1" t="s">
        <v>25</v>
      </c>
      <c r="M1934" s="1" t="s">
        <v>18506</v>
      </c>
      <c r="N1934" s="1" t="s">
        <v>19</v>
      </c>
      <c r="O1934" s="1" t="s">
        <v>18507</v>
      </c>
    </row>
    <row r="1935" spans="1:15" x14ac:dyDescent="0.2">
      <c r="A1935" s="1" t="s">
        <v>8996</v>
      </c>
      <c r="B1935" s="1" t="str">
        <f>"SRR3932996"</f>
        <v>SRR3932996</v>
      </c>
      <c r="C1935" t="s">
        <v>6999</v>
      </c>
      <c r="D1935">
        <v>30333126</v>
      </c>
      <c r="E1935" s="1" t="s">
        <v>26</v>
      </c>
      <c r="F1935" s="1" t="s">
        <v>26</v>
      </c>
      <c r="G1935" s="1" t="s">
        <v>25</v>
      </c>
      <c r="H1935" s="1" t="s">
        <v>18502</v>
      </c>
      <c r="I1935" s="1" t="s">
        <v>18509</v>
      </c>
      <c r="J1935" s="1" t="s">
        <v>18506</v>
      </c>
      <c r="K1935" s="1" t="s">
        <v>18504</v>
      </c>
      <c r="M1935" s="1" t="s">
        <v>18502</v>
      </c>
      <c r="N1935" s="1" t="s">
        <v>19</v>
      </c>
      <c r="O1935" s="1" t="s">
        <v>18507</v>
      </c>
    </row>
    <row r="1936" spans="1:15" x14ac:dyDescent="0.2">
      <c r="A1936" s="1" t="s">
        <v>8997</v>
      </c>
      <c r="B1936" s="1" t="str">
        <f>"SRR3932999"</f>
        <v>SRR3932999</v>
      </c>
      <c r="C1936" t="s">
        <v>7000</v>
      </c>
      <c r="D1936">
        <v>30333126</v>
      </c>
      <c r="E1936" s="1" t="s">
        <v>21</v>
      </c>
      <c r="F1936" s="1" t="s">
        <v>18502</v>
      </c>
      <c r="G1936" s="1" t="s">
        <v>25</v>
      </c>
      <c r="H1936" s="1" t="s">
        <v>18506</v>
      </c>
      <c r="I1936" s="1" t="s">
        <v>18509</v>
      </c>
      <c r="J1936" s="1" t="s">
        <v>18505</v>
      </c>
      <c r="K1936" s="1" t="s">
        <v>18510</v>
      </c>
      <c r="M1936" s="1" t="s">
        <v>18508</v>
      </c>
      <c r="N1936" s="1" t="s">
        <v>21</v>
      </c>
      <c r="O1936" s="1" t="s">
        <v>18507</v>
      </c>
    </row>
    <row r="1937" spans="1:15" x14ac:dyDescent="0.2">
      <c r="A1937" s="1" t="s">
        <v>8998</v>
      </c>
      <c r="B1937" s="1" t="str">
        <f>"SRR3933000"</f>
        <v>SRR3933000</v>
      </c>
      <c r="C1937" t="s">
        <v>7001</v>
      </c>
      <c r="D1937">
        <v>30333126</v>
      </c>
      <c r="E1937" s="1" t="s">
        <v>18505</v>
      </c>
      <c r="F1937" s="1" t="s">
        <v>18505</v>
      </c>
      <c r="G1937" s="1" t="s">
        <v>25</v>
      </c>
      <c r="H1937" s="1" t="s">
        <v>18506</v>
      </c>
      <c r="I1937" s="1" t="s">
        <v>18509</v>
      </c>
      <c r="J1937" s="1" t="s">
        <v>18502</v>
      </c>
      <c r="K1937" s="1" t="s">
        <v>18504</v>
      </c>
      <c r="M1937" s="1" t="s">
        <v>18506</v>
      </c>
      <c r="N1937" s="1" t="s">
        <v>19</v>
      </c>
      <c r="O1937" s="1" t="s">
        <v>18507</v>
      </c>
    </row>
    <row r="1938" spans="1:15" x14ac:dyDescent="0.2">
      <c r="A1938" s="1" t="s">
        <v>8999</v>
      </c>
      <c r="B1938" s="1" t="str">
        <f>"SRR3933003"</f>
        <v>SRR3933003</v>
      </c>
      <c r="C1938" t="s">
        <v>7002</v>
      </c>
      <c r="D1938">
        <v>30333126</v>
      </c>
      <c r="E1938" s="1" t="s">
        <v>21</v>
      </c>
      <c r="F1938" s="1" t="s">
        <v>21</v>
      </c>
      <c r="G1938" s="1" t="s">
        <v>18506</v>
      </c>
      <c r="H1938" s="1" t="s">
        <v>18502</v>
      </c>
      <c r="I1938" s="1" t="s">
        <v>32</v>
      </c>
      <c r="J1938" s="1" t="s">
        <v>18510</v>
      </c>
      <c r="K1938" s="1" t="s">
        <v>18504</v>
      </c>
      <c r="M1938" s="1" t="s">
        <v>18510</v>
      </c>
      <c r="N1938" s="1" t="s">
        <v>19</v>
      </c>
      <c r="O1938" s="1" t="s">
        <v>24</v>
      </c>
    </row>
    <row r="1939" spans="1:15" x14ac:dyDescent="0.2">
      <c r="A1939" s="1" t="s">
        <v>9000</v>
      </c>
      <c r="B1939" s="1" t="str">
        <f>"SRR3933007"</f>
        <v>SRR3933007</v>
      </c>
      <c r="C1939" t="s">
        <v>7003</v>
      </c>
      <c r="D1939">
        <v>30333126</v>
      </c>
      <c r="E1939" s="1" t="s">
        <v>18505</v>
      </c>
      <c r="F1939" s="1" t="s">
        <v>18505</v>
      </c>
      <c r="G1939" s="1" t="s">
        <v>25</v>
      </c>
      <c r="H1939" s="1" t="s">
        <v>18502</v>
      </c>
      <c r="I1939" s="1" t="s">
        <v>18509</v>
      </c>
      <c r="J1939" s="1" t="s">
        <v>18502</v>
      </c>
      <c r="K1939" s="1" t="s">
        <v>18504</v>
      </c>
      <c r="M1939" s="1" t="s">
        <v>18502</v>
      </c>
      <c r="N1939" s="1" t="s">
        <v>19</v>
      </c>
      <c r="O1939" s="1" t="s">
        <v>18507</v>
      </c>
    </row>
    <row r="1940" spans="1:15" x14ac:dyDescent="0.2">
      <c r="A1940" s="1" t="s">
        <v>9001</v>
      </c>
      <c r="B1940" s="1" t="str">
        <f>"SRR3933011"</f>
        <v>SRR3933011</v>
      </c>
      <c r="C1940" t="s">
        <v>7004</v>
      </c>
      <c r="D1940">
        <v>30333126</v>
      </c>
      <c r="E1940" s="1" t="s">
        <v>21</v>
      </c>
      <c r="F1940" s="1" t="s">
        <v>21</v>
      </c>
      <c r="G1940" s="1" t="s">
        <v>18509</v>
      </c>
      <c r="H1940" s="1" t="s">
        <v>18502</v>
      </c>
      <c r="I1940" s="1" t="s">
        <v>18509</v>
      </c>
      <c r="J1940" s="1" t="s">
        <v>21</v>
      </c>
      <c r="K1940" s="1" t="s">
        <v>25</v>
      </c>
      <c r="M1940" s="1" t="s">
        <v>18502</v>
      </c>
      <c r="N1940" s="1" t="s">
        <v>19</v>
      </c>
      <c r="O1940" s="1" t="s">
        <v>24</v>
      </c>
    </row>
    <row r="1941" spans="1:15" x14ac:dyDescent="0.2">
      <c r="A1941" s="1" t="s">
        <v>9002</v>
      </c>
      <c r="B1941" s="1" t="str">
        <f>"SRR3933012"</f>
        <v>SRR3933012</v>
      </c>
      <c r="C1941" t="s">
        <v>7005</v>
      </c>
      <c r="D1941">
        <v>30333126</v>
      </c>
      <c r="E1941" s="1" t="s">
        <v>26</v>
      </c>
      <c r="F1941" s="1" t="s">
        <v>18505</v>
      </c>
      <c r="G1941" s="1" t="s">
        <v>25</v>
      </c>
      <c r="H1941" s="1" t="s">
        <v>18506</v>
      </c>
      <c r="I1941" s="1" t="s">
        <v>18509</v>
      </c>
      <c r="J1941" s="1" t="s">
        <v>18506</v>
      </c>
      <c r="K1941" s="1" t="s">
        <v>25</v>
      </c>
      <c r="M1941" s="1" t="s">
        <v>18506</v>
      </c>
      <c r="N1941" s="1" t="s">
        <v>19</v>
      </c>
      <c r="O1941" s="1" t="s">
        <v>18507</v>
      </c>
    </row>
    <row r="1942" spans="1:15" x14ac:dyDescent="0.2">
      <c r="A1942" s="1" t="s">
        <v>9003</v>
      </c>
      <c r="B1942" s="1" t="str">
        <f>"SRR3933013"</f>
        <v>SRR3933013</v>
      </c>
      <c r="C1942" t="s">
        <v>7006</v>
      </c>
      <c r="D1942">
        <v>30333126</v>
      </c>
      <c r="E1942" s="1" t="s">
        <v>26</v>
      </c>
      <c r="F1942" s="1" t="s">
        <v>26</v>
      </c>
      <c r="G1942" s="1" t="s">
        <v>25</v>
      </c>
      <c r="H1942" s="1" t="s">
        <v>18506</v>
      </c>
      <c r="I1942" s="1" t="s">
        <v>18509</v>
      </c>
      <c r="J1942" s="1" t="s">
        <v>18506</v>
      </c>
      <c r="K1942" s="1" t="s">
        <v>18504</v>
      </c>
      <c r="M1942" s="1" t="s">
        <v>28</v>
      </c>
      <c r="N1942" s="1" t="s">
        <v>21</v>
      </c>
      <c r="O1942" s="1" t="s">
        <v>18504</v>
      </c>
    </row>
    <row r="1943" spans="1:15" x14ac:dyDescent="0.2">
      <c r="A1943" s="1" t="s">
        <v>9004</v>
      </c>
      <c r="B1943" s="1" t="str">
        <f>"SRR3933015"</f>
        <v>SRR3933015</v>
      </c>
      <c r="C1943" t="s">
        <v>7007</v>
      </c>
      <c r="D1943">
        <v>30333126</v>
      </c>
      <c r="E1943" s="1" t="s">
        <v>26</v>
      </c>
      <c r="F1943" s="1" t="s">
        <v>26</v>
      </c>
      <c r="G1943" s="1" t="s">
        <v>25</v>
      </c>
      <c r="H1943" s="1" t="s">
        <v>18502</v>
      </c>
      <c r="I1943" s="1" t="s">
        <v>18509</v>
      </c>
      <c r="J1943" s="1" t="s">
        <v>18505</v>
      </c>
      <c r="K1943" s="1" t="s">
        <v>25</v>
      </c>
      <c r="M1943" s="1" t="s">
        <v>18502</v>
      </c>
      <c r="N1943" s="1" t="s">
        <v>19</v>
      </c>
      <c r="O1943" s="1" t="s">
        <v>18507</v>
      </c>
    </row>
    <row r="1944" spans="1:15" x14ac:dyDescent="0.2">
      <c r="A1944" s="1" t="s">
        <v>9005</v>
      </c>
      <c r="B1944" s="1" t="str">
        <f>"SRR3933025"</f>
        <v>SRR3933025</v>
      </c>
      <c r="C1944" t="s">
        <v>7008</v>
      </c>
      <c r="D1944">
        <v>30333126</v>
      </c>
      <c r="E1944" s="1" t="s">
        <v>21</v>
      </c>
      <c r="F1944" s="1" t="s">
        <v>18510</v>
      </c>
      <c r="G1944" s="1" t="s">
        <v>25</v>
      </c>
      <c r="H1944" s="1" t="s">
        <v>18502</v>
      </c>
      <c r="I1944" s="1" t="s">
        <v>54</v>
      </c>
      <c r="J1944" s="1" t="s">
        <v>18502</v>
      </c>
      <c r="K1944" s="1" t="s">
        <v>22</v>
      </c>
      <c r="M1944" s="1" t="s">
        <v>28</v>
      </c>
      <c r="N1944" s="1" t="s">
        <v>21</v>
      </c>
      <c r="O1944" s="1" t="s">
        <v>18507</v>
      </c>
    </row>
    <row r="1945" spans="1:15" x14ac:dyDescent="0.2">
      <c r="A1945" s="1" t="s">
        <v>9006</v>
      </c>
      <c r="B1945" s="1" t="str">
        <f>"SRR3933026"</f>
        <v>SRR3933026</v>
      </c>
      <c r="C1945" t="s">
        <v>7009</v>
      </c>
      <c r="D1945">
        <v>30333126</v>
      </c>
      <c r="E1945" s="1" t="s">
        <v>26</v>
      </c>
      <c r="F1945" s="1" t="s">
        <v>26</v>
      </c>
      <c r="G1945" s="1" t="s">
        <v>25</v>
      </c>
      <c r="H1945" s="1" t="s">
        <v>18502</v>
      </c>
      <c r="I1945" s="1" t="s">
        <v>18509</v>
      </c>
      <c r="J1945" s="1" t="s">
        <v>18506</v>
      </c>
      <c r="K1945" s="1" t="s">
        <v>18504</v>
      </c>
      <c r="M1945" s="1" t="s">
        <v>18502</v>
      </c>
      <c r="N1945" s="1" t="s">
        <v>19</v>
      </c>
      <c r="O1945" s="1" t="s">
        <v>18507</v>
      </c>
    </row>
    <row r="1946" spans="1:15" x14ac:dyDescent="0.2">
      <c r="A1946" s="1" t="s">
        <v>9007</v>
      </c>
      <c r="B1946" s="1" t="str">
        <f>"SRR3933029"</f>
        <v>SRR3933029</v>
      </c>
      <c r="C1946" t="s">
        <v>7010</v>
      </c>
      <c r="D1946">
        <v>30333126</v>
      </c>
      <c r="E1946" s="1" t="s">
        <v>26</v>
      </c>
      <c r="F1946" s="1" t="s">
        <v>26</v>
      </c>
      <c r="G1946" s="1" t="s">
        <v>25</v>
      </c>
      <c r="H1946" s="1" t="s">
        <v>18502</v>
      </c>
      <c r="I1946" s="1" t="s">
        <v>18509</v>
      </c>
      <c r="J1946" s="1" t="s">
        <v>18505</v>
      </c>
      <c r="K1946" s="1" t="s">
        <v>18506</v>
      </c>
      <c r="M1946" s="1" t="s">
        <v>18502</v>
      </c>
      <c r="N1946" s="1" t="s">
        <v>21</v>
      </c>
      <c r="O1946" s="1" t="s">
        <v>18507</v>
      </c>
    </row>
    <row r="1947" spans="1:15" x14ac:dyDescent="0.2">
      <c r="A1947" s="1" t="s">
        <v>9008</v>
      </c>
      <c r="B1947" s="1" t="str">
        <f>"SRR3933036"</f>
        <v>SRR3933036</v>
      </c>
      <c r="C1947" t="s">
        <v>7011</v>
      </c>
      <c r="D1947">
        <v>30333126</v>
      </c>
      <c r="E1947" s="1" t="s">
        <v>26</v>
      </c>
      <c r="F1947" s="1" t="s">
        <v>26</v>
      </c>
      <c r="G1947" s="1" t="s">
        <v>25</v>
      </c>
      <c r="H1947" s="1" t="s">
        <v>18502</v>
      </c>
      <c r="I1947" s="1" t="s">
        <v>54</v>
      </c>
      <c r="J1947" s="1" t="s">
        <v>18505</v>
      </c>
      <c r="K1947" s="1" t="s">
        <v>22</v>
      </c>
      <c r="M1947" s="1" t="s">
        <v>28</v>
      </c>
      <c r="N1947" s="1" t="s">
        <v>19</v>
      </c>
      <c r="O1947" s="1" t="s">
        <v>18507</v>
      </c>
    </row>
    <row r="1948" spans="1:15" x14ac:dyDescent="0.2">
      <c r="A1948" s="1" t="s">
        <v>9009</v>
      </c>
      <c r="B1948" s="1" t="str">
        <f>"SRR3933043"</f>
        <v>SRR3933043</v>
      </c>
      <c r="C1948" t="s">
        <v>7012</v>
      </c>
      <c r="D1948">
        <v>30333126</v>
      </c>
      <c r="E1948" s="1" t="s">
        <v>26</v>
      </c>
      <c r="F1948" s="1" t="s">
        <v>26</v>
      </c>
      <c r="G1948" s="1" t="s">
        <v>25</v>
      </c>
      <c r="H1948" s="1" t="s">
        <v>18502</v>
      </c>
      <c r="I1948" s="1" t="s">
        <v>18509</v>
      </c>
      <c r="J1948" s="1" t="s">
        <v>18506</v>
      </c>
      <c r="K1948" s="1" t="s">
        <v>18504</v>
      </c>
      <c r="M1948" s="1" t="s">
        <v>18502</v>
      </c>
      <c r="N1948" s="1" t="s">
        <v>19</v>
      </c>
      <c r="O1948" s="1" t="s">
        <v>18507</v>
      </c>
    </row>
    <row r="1949" spans="1:15" x14ac:dyDescent="0.2">
      <c r="A1949" s="1" t="s">
        <v>9010</v>
      </c>
      <c r="B1949" s="1" t="str">
        <f>"SRR3933045"</f>
        <v>SRR3933045</v>
      </c>
      <c r="C1949" t="s">
        <v>7013</v>
      </c>
      <c r="D1949">
        <v>30333126</v>
      </c>
      <c r="E1949" s="1" t="s">
        <v>21</v>
      </c>
      <c r="F1949" s="1" t="s">
        <v>18502</v>
      </c>
      <c r="G1949" s="1" t="s">
        <v>25</v>
      </c>
      <c r="H1949" s="1" t="s">
        <v>18502</v>
      </c>
      <c r="I1949" s="1" t="s">
        <v>54</v>
      </c>
      <c r="J1949" s="1" t="s">
        <v>18505</v>
      </c>
      <c r="K1949" s="1" t="s">
        <v>25</v>
      </c>
      <c r="M1949" s="1" t="s">
        <v>28</v>
      </c>
      <c r="N1949" s="1" t="s">
        <v>21</v>
      </c>
      <c r="O1949" s="1" t="s">
        <v>18507</v>
      </c>
    </row>
    <row r="1950" spans="1:15" x14ac:dyDescent="0.2">
      <c r="A1950" s="1" t="s">
        <v>9011</v>
      </c>
      <c r="B1950" s="1" t="str">
        <f>"SRR3933046"</f>
        <v>SRR3933046</v>
      </c>
      <c r="C1950" t="s">
        <v>7014</v>
      </c>
      <c r="D1950">
        <v>30333126</v>
      </c>
      <c r="E1950" s="1" t="s">
        <v>21</v>
      </c>
      <c r="F1950" s="1" t="s">
        <v>21</v>
      </c>
      <c r="G1950" s="1" t="s">
        <v>18502</v>
      </c>
      <c r="H1950" s="1" t="s">
        <v>18506</v>
      </c>
      <c r="I1950" s="1" t="s">
        <v>54</v>
      </c>
      <c r="J1950" s="1" t="s">
        <v>18509</v>
      </c>
      <c r="K1950" s="1" t="s">
        <v>25</v>
      </c>
      <c r="M1950" s="1" t="s">
        <v>18502</v>
      </c>
      <c r="N1950" s="1" t="s">
        <v>21</v>
      </c>
      <c r="O1950" s="1" t="s">
        <v>24</v>
      </c>
    </row>
    <row r="1951" spans="1:15" x14ac:dyDescent="0.2">
      <c r="A1951" s="1" t="s">
        <v>9012</v>
      </c>
      <c r="B1951" s="1" t="str">
        <f>"SRR3933049"</f>
        <v>SRR3933049</v>
      </c>
      <c r="C1951" t="s">
        <v>7015</v>
      </c>
      <c r="D1951">
        <v>30333126</v>
      </c>
      <c r="E1951" s="1" t="s">
        <v>26</v>
      </c>
      <c r="F1951" s="1" t="s">
        <v>18505</v>
      </c>
      <c r="G1951" s="1" t="s">
        <v>25</v>
      </c>
      <c r="H1951" s="1" t="s">
        <v>18502</v>
      </c>
      <c r="I1951" s="1" t="s">
        <v>18509</v>
      </c>
      <c r="J1951" s="1" t="s">
        <v>18506</v>
      </c>
      <c r="K1951" s="1" t="s">
        <v>18504</v>
      </c>
      <c r="M1951" s="1" t="s">
        <v>18506</v>
      </c>
      <c r="N1951" s="1" t="s">
        <v>19</v>
      </c>
      <c r="O1951" s="1" t="s">
        <v>18504</v>
      </c>
    </row>
    <row r="1952" spans="1:15" x14ac:dyDescent="0.2">
      <c r="A1952" s="1" t="s">
        <v>9013</v>
      </c>
      <c r="B1952" s="1" t="str">
        <f>"SRR3933051"</f>
        <v>SRR3933051</v>
      </c>
      <c r="C1952" t="s">
        <v>7016</v>
      </c>
      <c r="D1952">
        <v>30333126</v>
      </c>
      <c r="E1952" s="1" t="s">
        <v>26</v>
      </c>
      <c r="F1952" s="1" t="s">
        <v>26</v>
      </c>
      <c r="G1952" s="1" t="s">
        <v>25</v>
      </c>
      <c r="H1952" s="1" t="s">
        <v>18502</v>
      </c>
      <c r="I1952" s="1" t="s">
        <v>54</v>
      </c>
      <c r="J1952" s="1" t="s">
        <v>18505</v>
      </c>
      <c r="K1952" s="1" t="s">
        <v>18502</v>
      </c>
      <c r="M1952" s="1" t="s">
        <v>18509</v>
      </c>
      <c r="N1952" s="1" t="s">
        <v>21</v>
      </c>
      <c r="O1952" s="1" t="s">
        <v>18507</v>
      </c>
    </row>
    <row r="1953" spans="1:15" x14ac:dyDescent="0.2">
      <c r="A1953" s="1" t="s">
        <v>9014</v>
      </c>
      <c r="B1953" s="1" t="str">
        <f>"SRR3933056"</f>
        <v>SRR3933056</v>
      </c>
      <c r="C1953" t="s">
        <v>7017</v>
      </c>
      <c r="D1953">
        <v>30333126</v>
      </c>
      <c r="E1953" s="1" t="s">
        <v>26</v>
      </c>
      <c r="F1953" s="1" t="s">
        <v>26</v>
      </c>
      <c r="G1953" s="1" t="s">
        <v>25</v>
      </c>
      <c r="H1953" s="1" t="s">
        <v>18502</v>
      </c>
      <c r="I1953" s="1" t="s">
        <v>18509</v>
      </c>
      <c r="J1953" s="1" t="s">
        <v>18505</v>
      </c>
      <c r="K1953" s="1" t="s">
        <v>18504</v>
      </c>
      <c r="M1953" s="1" t="s">
        <v>18502</v>
      </c>
      <c r="N1953" s="1" t="s">
        <v>19</v>
      </c>
      <c r="O1953" s="1" t="s">
        <v>18507</v>
      </c>
    </row>
    <row r="1954" spans="1:15" x14ac:dyDescent="0.2">
      <c r="A1954" s="1" t="s">
        <v>9015</v>
      </c>
      <c r="B1954" s="1" t="str">
        <f>"SRR3933066"</f>
        <v>SRR3933066</v>
      </c>
      <c r="C1954" t="s">
        <v>7018</v>
      </c>
      <c r="D1954">
        <v>30333126</v>
      </c>
      <c r="E1954" s="1" t="s">
        <v>21</v>
      </c>
      <c r="F1954" s="1" t="s">
        <v>21</v>
      </c>
      <c r="G1954" s="1" t="s">
        <v>18510</v>
      </c>
      <c r="H1954" s="1" t="s">
        <v>18502</v>
      </c>
      <c r="I1954" s="1" t="s">
        <v>54</v>
      </c>
      <c r="J1954" s="1" t="s">
        <v>21</v>
      </c>
      <c r="K1954" s="1" t="s">
        <v>22</v>
      </c>
      <c r="M1954" s="1" t="s">
        <v>18509</v>
      </c>
      <c r="N1954" s="1" t="s">
        <v>19</v>
      </c>
      <c r="O1954" s="1" t="s">
        <v>24</v>
      </c>
    </row>
    <row r="1955" spans="1:15" x14ac:dyDescent="0.2">
      <c r="A1955" s="1" t="s">
        <v>9016</v>
      </c>
      <c r="B1955" s="1" t="str">
        <f>"SRR3933067"</f>
        <v>SRR3933067</v>
      </c>
      <c r="C1955" t="s">
        <v>7019</v>
      </c>
      <c r="D1955">
        <v>30333126</v>
      </c>
      <c r="E1955" s="1" t="s">
        <v>18505</v>
      </c>
      <c r="F1955" s="1" t="s">
        <v>26</v>
      </c>
      <c r="G1955" s="1" t="s">
        <v>25</v>
      </c>
      <c r="H1955" s="1" t="s">
        <v>18506</v>
      </c>
      <c r="I1955" s="1" t="s">
        <v>54</v>
      </c>
      <c r="J1955" s="1" t="s">
        <v>18505</v>
      </c>
      <c r="K1955" s="1" t="s">
        <v>18504</v>
      </c>
      <c r="M1955" s="1" t="s">
        <v>18509</v>
      </c>
      <c r="N1955" s="1" t="s">
        <v>21</v>
      </c>
      <c r="O1955" s="1" t="s">
        <v>18507</v>
      </c>
    </row>
    <row r="1956" spans="1:15" x14ac:dyDescent="0.2">
      <c r="A1956" s="1" t="s">
        <v>9017</v>
      </c>
      <c r="B1956" s="1" t="str">
        <f>"SRR3933070"</f>
        <v>SRR3933070</v>
      </c>
      <c r="C1956" t="s">
        <v>7020</v>
      </c>
      <c r="D1956">
        <v>30333126</v>
      </c>
      <c r="E1956" s="1" t="s">
        <v>26</v>
      </c>
      <c r="F1956" s="1" t="s">
        <v>26</v>
      </c>
      <c r="G1956" s="1" t="s">
        <v>25</v>
      </c>
      <c r="H1956" s="1" t="s">
        <v>18506</v>
      </c>
      <c r="I1956" s="1" t="s">
        <v>18509</v>
      </c>
      <c r="J1956" s="1" t="s">
        <v>18505</v>
      </c>
      <c r="K1956" s="1" t="s">
        <v>18504</v>
      </c>
      <c r="M1956" s="1" t="s">
        <v>18508</v>
      </c>
      <c r="N1956" s="1" t="s">
        <v>19</v>
      </c>
      <c r="O1956" s="1" t="s">
        <v>18507</v>
      </c>
    </row>
    <row r="1957" spans="1:15" x14ac:dyDescent="0.2">
      <c r="A1957" s="1" t="s">
        <v>9018</v>
      </c>
      <c r="B1957" s="1" t="str">
        <f>"SRR3933071"</f>
        <v>SRR3933071</v>
      </c>
      <c r="C1957" t="s">
        <v>7021</v>
      </c>
      <c r="D1957">
        <v>30333126</v>
      </c>
      <c r="E1957" s="1" t="s">
        <v>21</v>
      </c>
      <c r="F1957" s="1" t="s">
        <v>18502</v>
      </c>
      <c r="G1957" s="1" t="s">
        <v>25</v>
      </c>
      <c r="H1957" s="1" t="s">
        <v>18502</v>
      </c>
      <c r="I1957" s="1" t="s">
        <v>54</v>
      </c>
      <c r="J1957" s="1" t="s">
        <v>18506</v>
      </c>
      <c r="K1957" s="1" t="s">
        <v>22</v>
      </c>
      <c r="M1957" s="1" t="s">
        <v>28</v>
      </c>
      <c r="N1957" s="1" t="s">
        <v>21</v>
      </c>
      <c r="O1957" s="1" t="s">
        <v>18507</v>
      </c>
    </row>
    <row r="1958" spans="1:15" x14ac:dyDescent="0.2">
      <c r="A1958" s="1" t="s">
        <v>9019</v>
      </c>
      <c r="B1958" s="1" t="str">
        <f>"SRR3933072"</f>
        <v>SRR3933072</v>
      </c>
      <c r="C1958" t="s">
        <v>7022</v>
      </c>
      <c r="D1958">
        <v>30333126</v>
      </c>
      <c r="E1958" s="1" t="s">
        <v>26</v>
      </c>
      <c r="F1958" s="1" t="s">
        <v>26</v>
      </c>
      <c r="G1958" s="1" t="s">
        <v>25</v>
      </c>
      <c r="H1958" s="1" t="s">
        <v>18506</v>
      </c>
      <c r="I1958" s="1" t="s">
        <v>54</v>
      </c>
      <c r="J1958" s="1" t="s">
        <v>18505</v>
      </c>
      <c r="K1958" s="1" t="s">
        <v>25</v>
      </c>
      <c r="M1958" s="1" t="s">
        <v>18506</v>
      </c>
      <c r="N1958" s="1" t="s">
        <v>21</v>
      </c>
      <c r="O1958" s="1" t="s">
        <v>18507</v>
      </c>
    </row>
    <row r="1959" spans="1:15" x14ac:dyDescent="0.2">
      <c r="A1959" s="1" t="s">
        <v>9020</v>
      </c>
      <c r="B1959" s="1" t="str">
        <f>"SRR3933073"</f>
        <v>SRR3933073</v>
      </c>
      <c r="C1959" t="s">
        <v>7023</v>
      </c>
      <c r="D1959">
        <v>30333126</v>
      </c>
      <c r="E1959" s="1" t="s">
        <v>21</v>
      </c>
      <c r="F1959" s="1" t="s">
        <v>18502</v>
      </c>
      <c r="G1959" s="1" t="s">
        <v>18508</v>
      </c>
      <c r="H1959" s="1" t="s">
        <v>18506</v>
      </c>
      <c r="I1959" s="1" t="s">
        <v>54</v>
      </c>
      <c r="J1959" s="1" t="s">
        <v>18505</v>
      </c>
      <c r="K1959" s="1" t="s">
        <v>18504</v>
      </c>
      <c r="M1959" s="1" t="s">
        <v>18509</v>
      </c>
      <c r="N1959" s="1" t="s">
        <v>21</v>
      </c>
      <c r="O1959" s="1" t="s">
        <v>24</v>
      </c>
    </row>
    <row r="1960" spans="1:15" x14ac:dyDescent="0.2">
      <c r="A1960" s="1" t="s">
        <v>9021</v>
      </c>
      <c r="B1960" s="1" t="str">
        <f>"SRR3933074"</f>
        <v>SRR3933074</v>
      </c>
      <c r="C1960" t="s">
        <v>7024</v>
      </c>
      <c r="D1960">
        <v>30333126</v>
      </c>
      <c r="E1960" s="1" t="s">
        <v>26</v>
      </c>
      <c r="F1960" s="1" t="s">
        <v>26</v>
      </c>
      <c r="G1960" s="1" t="s">
        <v>25</v>
      </c>
      <c r="H1960" s="1" t="s">
        <v>18502</v>
      </c>
      <c r="I1960" s="1" t="s">
        <v>32</v>
      </c>
      <c r="J1960" s="1" t="s">
        <v>18505</v>
      </c>
      <c r="K1960" s="1" t="s">
        <v>25</v>
      </c>
      <c r="M1960" s="1" t="s">
        <v>18502</v>
      </c>
      <c r="N1960" s="1" t="s">
        <v>19</v>
      </c>
      <c r="O1960" s="1" t="s">
        <v>18507</v>
      </c>
    </row>
    <row r="1961" spans="1:15" x14ac:dyDescent="0.2">
      <c r="A1961" s="1" t="s">
        <v>9022</v>
      </c>
      <c r="B1961" s="1" t="str">
        <f>"SRR3933079"</f>
        <v>SRR3933079</v>
      </c>
      <c r="C1961" t="s">
        <v>7025</v>
      </c>
      <c r="D1961">
        <v>30333126</v>
      </c>
      <c r="E1961" s="1" t="s">
        <v>21</v>
      </c>
      <c r="F1961" s="1" t="s">
        <v>21</v>
      </c>
      <c r="G1961" s="1" t="s">
        <v>18510</v>
      </c>
      <c r="H1961" s="1" t="s">
        <v>18502</v>
      </c>
      <c r="I1961" s="1" t="s">
        <v>54</v>
      </c>
      <c r="J1961" s="1" t="s">
        <v>18509</v>
      </c>
      <c r="K1961" s="1" t="s">
        <v>25</v>
      </c>
      <c r="M1961" s="1" t="s">
        <v>18502</v>
      </c>
      <c r="N1961" s="1" t="s">
        <v>21</v>
      </c>
      <c r="O1961" s="1" t="s">
        <v>24</v>
      </c>
    </row>
    <row r="1962" spans="1:15" x14ac:dyDescent="0.2">
      <c r="A1962" s="1" t="s">
        <v>9023</v>
      </c>
      <c r="B1962" s="1" t="str">
        <f>"SRR3933082"</f>
        <v>SRR3933082</v>
      </c>
      <c r="C1962" t="s">
        <v>7026</v>
      </c>
      <c r="D1962">
        <v>30333126</v>
      </c>
      <c r="E1962" s="1" t="s">
        <v>26</v>
      </c>
      <c r="F1962" s="1" t="s">
        <v>26</v>
      </c>
      <c r="G1962" s="1" t="s">
        <v>25</v>
      </c>
      <c r="H1962" s="1" t="s">
        <v>18506</v>
      </c>
      <c r="I1962" s="1" t="s">
        <v>54</v>
      </c>
      <c r="J1962" s="1" t="s">
        <v>18505</v>
      </c>
      <c r="K1962" s="1" t="s">
        <v>25</v>
      </c>
      <c r="M1962" s="1" t="s">
        <v>18502</v>
      </c>
      <c r="N1962" s="1" t="s">
        <v>21</v>
      </c>
      <c r="O1962" s="1" t="s">
        <v>18504</v>
      </c>
    </row>
    <row r="1963" spans="1:15" x14ac:dyDescent="0.2">
      <c r="A1963" s="1" t="s">
        <v>9024</v>
      </c>
      <c r="B1963" s="1" t="str">
        <f>"SRR3993888"</f>
        <v>SRR3993888</v>
      </c>
      <c r="C1963" t="s">
        <v>7027</v>
      </c>
      <c r="D1963">
        <v>30333126</v>
      </c>
      <c r="E1963" s="1" t="s">
        <v>18505</v>
      </c>
      <c r="F1963" s="1" t="s">
        <v>18505</v>
      </c>
      <c r="G1963" s="1" t="s">
        <v>25</v>
      </c>
      <c r="H1963" s="1" t="s">
        <v>18502</v>
      </c>
      <c r="I1963" s="1" t="s">
        <v>18508</v>
      </c>
      <c r="J1963" s="1" t="s">
        <v>18506</v>
      </c>
      <c r="K1963" s="1" t="s">
        <v>25</v>
      </c>
      <c r="M1963" s="1" t="s">
        <v>28</v>
      </c>
      <c r="N1963" s="1" t="s">
        <v>21</v>
      </c>
      <c r="O1963" s="1" t="s">
        <v>18507</v>
      </c>
    </row>
    <row r="1964" spans="1:15" x14ac:dyDescent="0.2">
      <c r="A1964" s="1" t="s">
        <v>9025</v>
      </c>
      <c r="B1964" s="1" t="str">
        <f>"SRR4019209"</f>
        <v>SRR4019209</v>
      </c>
      <c r="C1964" t="s">
        <v>7028</v>
      </c>
      <c r="D1964">
        <v>30333126</v>
      </c>
      <c r="E1964" s="1" t="s">
        <v>26</v>
      </c>
      <c r="F1964" s="1" t="s">
        <v>26</v>
      </c>
      <c r="G1964" s="1" t="s">
        <v>25</v>
      </c>
      <c r="H1964" s="1" t="s">
        <v>18506</v>
      </c>
      <c r="I1964" s="1" t="s">
        <v>54</v>
      </c>
      <c r="J1964" s="1" t="s">
        <v>18506</v>
      </c>
      <c r="K1964" s="1" t="s">
        <v>25</v>
      </c>
      <c r="N1964" s="1" t="s">
        <v>21</v>
      </c>
      <c r="O1964" s="1" t="s">
        <v>18507</v>
      </c>
    </row>
    <row r="1965" spans="1:15" x14ac:dyDescent="0.2">
      <c r="A1965" s="1" t="s">
        <v>9026</v>
      </c>
      <c r="B1965" s="1" t="str">
        <f>"SRR4019210"</f>
        <v>SRR4019210</v>
      </c>
      <c r="C1965" t="s">
        <v>7029</v>
      </c>
      <c r="D1965">
        <v>30333126</v>
      </c>
      <c r="E1965" s="1" t="s">
        <v>26</v>
      </c>
      <c r="F1965" s="1" t="s">
        <v>26</v>
      </c>
      <c r="G1965" s="1" t="s">
        <v>25</v>
      </c>
      <c r="H1965" s="1" t="s">
        <v>18510</v>
      </c>
      <c r="I1965" s="1" t="s">
        <v>54</v>
      </c>
      <c r="J1965" s="1" t="s">
        <v>18505</v>
      </c>
      <c r="K1965" s="1" t="s">
        <v>25</v>
      </c>
      <c r="N1965" s="1" t="s">
        <v>21</v>
      </c>
      <c r="O1965" s="1" t="s">
        <v>18504</v>
      </c>
    </row>
    <row r="1966" spans="1:15" x14ac:dyDescent="0.2">
      <c r="A1966" s="1" t="s">
        <v>9027</v>
      </c>
      <c r="B1966" s="1" t="str">
        <f>"SRR4019211"</f>
        <v>SRR4019211</v>
      </c>
      <c r="C1966" t="s">
        <v>7030</v>
      </c>
      <c r="D1966">
        <v>30333126</v>
      </c>
      <c r="E1966" s="1" t="s">
        <v>18505</v>
      </c>
      <c r="F1966" s="1" t="s">
        <v>26</v>
      </c>
      <c r="G1966" s="1" t="s">
        <v>25</v>
      </c>
      <c r="H1966" s="1" t="s">
        <v>18502</v>
      </c>
      <c r="I1966" s="1" t="s">
        <v>54</v>
      </c>
      <c r="J1966" s="1" t="s">
        <v>18506</v>
      </c>
      <c r="K1966" s="1" t="s">
        <v>25</v>
      </c>
      <c r="N1966" s="1" t="s">
        <v>21</v>
      </c>
      <c r="O1966" s="1" t="s">
        <v>18507</v>
      </c>
    </row>
    <row r="1967" spans="1:15" x14ac:dyDescent="0.2">
      <c r="A1967" s="1" t="s">
        <v>9028</v>
      </c>
      <c r="B1967" s="1" t="str">
        <f>"SRR4019212"</f>
        <v>SRR4019212</v>
      </c>
      <c r="C1967" t="s">
        <v>7031</v>
      </c>
      <c r="D1967">
        <v>30333126</v>
      </c>
      <c r="E1967" s="1" t="s">
        <v>26</v>
      </c>
      <c r="F1967" s="1" t="s">
        <v>26</v>
      </c>
      <c r="G1967" s="1" t="s">
        <v>25</v>
      </c>
      <c r="H1967" s="1" t="s">
        <v>18502</v>
      </c>
      <c r="I1967" s="1" t="s">
        <v>54</v>
      </c>
      <c r="J1967" s="1" t="s">
        <v>18506</v>
      </c>
      <c r="K1967" s="1" t="s">
        <v>18504</v>
      </c>
      <c r="N1967" s="1" t="s">
        <v>21</v>
      </c>
      <c r="O1967" s="1" t="s">
        <v>18504</v>
      </c>
    </row>
    <row r="1968" spans="1:15" x14ac:dyDescent="0.2">
      <c r="A1968" s="1" t="s">
        <v>9029</v>
      </c>
      <c r="B1968" s="1" t="str">
        <f>"SRR4019214"</f>
        <v>SRR4019214</v>
      </c>
      <c r="C1968" t="s">
        <v>7032</v>
      </c>
      <c r="D1968">
        <v>30333126</v>
      </c>
      <c r="E1968" s="1" t="s">
        <v>26</v>
      </c>
      <c r="F1968" s="1" t="s">
        <v>26</v>
      </c>
      <c r="G1968" s="1" t="s">
        <v>25</v>
      </c>
      <c r="H1968" s="1" t="s">
        <v>18502</v>
      </c>
      <c r="I1968" s="1" t="s">
        <v>32</v>
      </c>
      <c r="J1968" s="1" t="s">
        <v>18506</v>
      </c>
      <c r="K1968" s="1" t="s">
        <v>18504</v>
      </c>
      <c r="N1968" s="1" t="s">
        <v>19</v>
      </c>
      <c r="O1968" s="1" t="s">
        <v>18507</v>
      </c>
    </row>
    <row r="1969" spans="1:15" x14ac:dyDescent="0.2">
      <c r="A1969" s="1" t="s">
        <v>9030</v>
      </c>
      <c r="B1969" s="1" t="str">
        <f>"SRR4019215"</f>
        <v>SRR4019215</v>
      </c>
      <c r="C1969" t="s">
        <v>7033</v>
      </c>
      <c r="D1969">
        <v>30333126</v>
      </c>
      <c r="E1969" s="1" t="s">
        <v>21</v>
      </c>
      <c r="F1969" s="1" t="s">
        <v>21</v>
      </c>
      <c r="G1969" s="1" t="s">
        <v>18510</v>
      </c>
      <c r="H1969" s="1" t="s">
        <v>18506</v>
      </c>
      <c r="I1969" s="1" t="s">
        <v>18509</v>
      </c>
      <c r="J1969" s="1" t="s">
        <v>18509</v>
      </c>
      <c r="K1969" s="1" t="s">
        <v>18504</v>
      </c>
      <c r="M1969" s="1" t="s">
        <v>18508</v>
      </c>
      <c r="N1969" s="1" t="s">
        <v>21</v>
      </c>
      <c r="O1969" s="1" t="s">
        <v>24</v>
      </c>
    </row>
    <row r="1970" spans="1:15" x14ac:dyDescent="0.2">
      <c r="A1970" s="1" t="s">
        <v>9031</v>
      </c>
      <c r="B1970" s="1" t="str">
        <f>"SRR4019220"</f>
        <v>SRR4019220</v>
      </c>
      <c r="C1970" t="s">
        <v>7034</v>
      </c>
      <c r="D1970">
        <v>30333126</v>
      </c>
      <c r="E1970" s="1" t="s">
        <v>21</v>
      </c>
      <c r="F1970" s="1" t="s">
        <v>18509</v>
      </c>
      <c r="G1970" s="1" t="s">
        <v>18510</v>
      </c>
      <c r="H1970" s="1" t="s">
        <v>18502</v>
      </c>
      <c r="I1970" s="1" t="s">
        <v>54</v>
      </c>
      <c r="J1970" s="1" t="s">
        <v>18510</v>
      </c>
      <c r="K1970" s="1" t="s">
        <v>18504</v>
      </c>
      <c r="N1970" s="1" t="s">
        <v>21</v>
      </c>
      <c r="O1970" s="1" t="s">
        <v>18502</v>
      </c>
    </row>
    <row r="1971" spans="1:15" x14ac:dyDescent="0.2">
      <c r="A1971" s="1" t="s">
        <v>9032</v>
      </c>
      <c r="B1971" s="1" t="str">
        <f>"SRR4019221"</f>
        <v>SRR4019221</v>
      </c>
      <c r="C1971" t="s">
        <v>7035</v>
      </c>
      <c r="D1971">
        <v>30333126</v>
      </c>
      <c r="E1971" s="1" t="s">
        <v>21</v>
      </c>
      <c r="F1971" s="1" t="s">
        <v>21</v>
      </c>
      <c r="G1971" s="1" t="s">
        <v>18510</v>
      </c>
      <c r="H1971" s="1" t="s">
        <v>18502</v>
      </c>
      <c r="I1971" s="1" t="s">
        <v>54</v>
      </c>
      <c r="J1971" s="1" t="s">
        <v>21</v>
      </c>
      <c r="K1971" s="1" t="s">
        <v>25</v>
      </c>
      <c r="N1971" s="1" t="s">
        <v>21</v>
      </c>
      <c r="O1971" s="1" t="s">
        <v>24</v>
      </c>
    </row>
    <row r="1972" spans="1:15" x14ac:dyDescent="0.2">
      <c r="A1972" s="1" t="s">
        <v>9033</v>
      </c>
      <c r="B1972" s="1" t="str">
        <f>"SRR4238014"</f>
        <v>SRR4238014</v>
      </c>
      <c r="C1972" t="s">
        <v>7036</v>
      </c>
      <c r="D1972">
        <v>30333126</v>
      </c>
      <c r="E1972" s="1" t="s">
        <v>26</v>
      </c>
      <c r="F1972" s="1" t="s">
        <v>26</v>
      </c>
      <c r="G1972" s="1" t="s">
        <v>25</v>
      </c>
      <c r="H1972" s="1" t="s">
        <v>18502</v>
      </c>
      <c r="I1972" s="1" t="s">
        <v>18508</v>
      </c>
      <c r="J1972" s="1" t="s">
        <v>18506</v>
      </c>
      <c r="K1972" s="1" t="s">
        <v>22</v>
      </c>
      <c r="M1972" s="1" t="s">
        <v>18508</v>
      </c>
      <c r="N1972" s="1" t="s">
        <v>19</v>
      </c>
      <c r="O1972" s="1" t="s">
        <v>18507</v>
      </c>
    </row>
    <row r="1973" spans="1:15" x14ac:dyDescent="0.2">
      <c r="A1973" s="1" t="s">
        <v>9034</v>
      </c>
      <c r="B1973" s="1" t="str">
        <f>"SRR4280560"</f>
        <v>SRR4280560</v>
      </c>
      <c r="C1973" t="s">
        <v>7037</v>
      </c>
      <c r="D1973">
        <v>30333126</v>
      </c>
      <c r="E1973" s="1" t="s">
        <v>26</v>
      </c>
      <c r="F1973" s="1" t="s">
        <v>26</v>
      </c>
      <c r="G1973" s="1" t="s">
        <v>25</v>
      </c>
      <c r="H1973" s="1" t="s">
        <v>18506</v>
      </c>
      <c r="I1973" s="1" t="s">
        <v>18509</v>
      </c>
      <c r="J1973" s="1" t="s">
        <v>18506</v>
      </c>
      <c r="K1973" s="1" t="s">
        <v>18504</v>
      </c>
      <c r="M1973" s="1" t="s">
        <v>28</v>
      </c>
      <c r="N1973" s="1" t="s">
        <v>21</v>
      </c>
      <c r="O1973" s="1" t="s">
        <v>18504</v>
      </c>
    </row>
    <row r="1974" spans="1:15" x14ac:dyDescent="0.2">
      <c r="A1974" s="1" t="s">
        <v>9035</v>
      </c>
      <c r="B1974" s="1" t="str">
        <f>"SRR4280562"</f>
        <v>SRR4280562</v>
      </c>
      <c r="C1974" t="s">
        <v>7038</v>
      </c>
      <c r="D1974">
        <v>30333126</v>
      </c>
      <c r="E1974" s="1" t="s">
        <v>26</v>
      </c>
      <c r="F1974" s="1" t="s">
        <v>26</v>
      </c>
      <c r="G1974" s="1" t="s">
        <v>25</v>
      </c>
      <c r="H1974" s="1" t="s">
        <v>18506</v>
      </c>
      <c r="I1974" s="1" t="s">
        <v>18509</v>
      </c>
      <c r="J1974" s="1" t="s">
        <v>18505</v>
      </c>
      <c r="K1974" s="1" t="s">
        <v>18507</v>
      </c>
      <c r="M1974" s="1" t="s">
        <v>18502</v>
      </c>
      <c r="N1974" s="1" t="s">
        <v>19</v>
      </c>
      <c r="O1974" s="1" t="s">
        <v>18507</v>
      </c>
    </row>
    <row r="1975" spans="1:15" x14ac:dyDescent="0.2">
      <c r="A1975" s="1" t="s">
        <v>9036</v>
      </c>
      <c r="B1975" s="1" t="str">
        <f>"SRR4280566"</f>
        <v>SRR4280566</v>
      </c>
      <c r="C1975" t="s">
        <v>7039</v>
      </c>
      <c r="D1975">
        <v>30333126</v>
      </c>
      <c r="E1975" s="1" t="s">
        <v>26</v>
      </c>
      <c r="F1975" s="1" t="s">
        <v>26</v>
      </c>
      <c r="G1975" s="1" t="s">
        <v>25</v>
      </c>
      <c r="H1975" s="1" t="s">
        <v>18502</v>
      </c>
      <c r="I1975" s="1" t="s">
        <v>18508</v>
      </c>
      <c r="J1975" s="1" t="s">
        <v>18506</v>
      </c>
      <c r="K1975" s="1" t="s">
        <v>18504</v>
      </c>
      <c r="M1975" s="1" t="s">
        <v>28</v>
      </c>
      <c r="N1975" s="1" t="s">
        <v>21</v>
      </c>
      <c r="O1975" s="1" t="s">
        <v>18507</v>
      </c>
    </row>
    <row r="1976" spans="1:15" x14ac:dyDescent="0.2">
      <c r="A1976" s="1" t="s">
        <v>9037</v>
      </c>
      <c r="B1976" s="1" t="str">
        <f>"SRR4280572"</f>
        <v>SRR4280572</v>
      </c>
      <c r="C1976" t="s">
        <v>7040</v>
      </c>
      <c r="D1976">
        <v>30333126</v>
      </c>
      <c r="E1976" s="1" t="s">
        <v>26</v>
      </c>
      <c r="F1976" s="1" t="s">
        <v>26</v>
      </c>
      <c r="G1976" s="1" t="s">
        <v>25</v>
      </c>
      <c r="H1976" s="1" t="s">
        <v>18502</v>
      </c>
      <c r="I1976" s="1" t="s">
        <v>18509</v>
      </c>
      <c r="J1976" s="1" t="s">
        <v>18502</v>
      </c>
      <c r="K1976" s="1" t="s">
        <v>18504</v>
      </c>
      <c r="M1976" s="1" t="s">
        <v>18502</v>
      </c>
      <c r="N1976" s="1" t="s">
        <v>21</v>
      </c>
      <c r="O1976" s="1" t="s">
        <v>18507</v>
      </c>
    </row>
    <row r="1977" spans="1:15" x14ac:dyDescent="0.2">
      <c r="A1977" s="1" t="s">
        <v>9038</v>
      </c>
      <c r="B1977" s="1" t="str">
        <f>"SRR4280576"</f>
        <v>SRR4280576</v>
      </c>
      <c r="C1977" t="s">
        <v>7041</v>
      </c>
      <c r="D1977">
        <v>30333126</v>
      </c>
      <c r="E1977" s="1" t="s">
        <v>26</v>
      </c>
      <c r="F1977" s="1" t="s">
        <v>26</v>
      </c>
      <c r="G1977" s="1" t="s">
        <v>25</v>
      </c>
      <c r="H1977" s="1" t="s">
        <v>18502</v>
      </c>
      <c r="I1977" s="1" t="s">
        <v>18509</v>
      </c>
      <c r="J1977" s="1" t="s">
        <v>18502</v>
      </c>
      <c r="K1977" s="1" t="s">
        <v>18504</v>
      </c>
      <c r="M1977" s="1" t="s">
        <v>18502</v>
      </c>
      <c r="N1977" s="1" t="s">
        <v>19</v>
      </c>
      <c r="O1977" s="1" t="s">
        <v>18507</v>
      </c>
    </row>
    <row r="1978" spans="1:15" x14ac:dyDescent="0.2">
      <c r="A1978" s="1" t="s">
        <v>9039</v>
      </c>
      <c r="B1978" s="1" t="str">
        <f>"SRR4280577"</f>
        <v>SRR4280577</v>
      </c>
      <c r="C1978" t="s">
        <v>7042</v>
      </c>
      <c r="D1978">
        <v>30333126</v>
      </c>
      <c r="E1978" s="1" t="s">
        <v>26</v>
      </c>
      <c r="F1978" s="1" t="s">
        <v>26</v>
      </c>
      <c r="G1978" s="1" t="s">
        <v>25</v>
      </c>
      <c r="H1978" s="1" t="s">
        <v>18506</v>
      </c>
      <c r="I1978" s="1" t="s">
        <v>18508</v>
      </c>
      <c r="J1978" s="1" t="s">
        <v>18505</v>
      </c>
      <c r="K1978" s="1" t="s">
        <v>18504</v>
      </c>
      <c r="M1978" s="1" t="s">
        <v>18510</v>
      </c>
      <c r="N1978" s="1" t="s">
        <v>19</v>
      </c>
      <c r="O1978" s="1" t="s">
        <v>18504</v>
      </c>
    </row>
    <row r="1979" spans="1:15" x14ac:dyDescent="0.2">
      <c r="A1979" s="1" t="s">
        <v>9040</v>
      </c>
      <c r="B1979" s="1" t="str">
        <f>"SRR4280578"</f>
        <v>SRR4280578</v>
      </c>
      <c r="C1979" t="s">
        <v>7043</v>
      </c>
      <c r="D1979">
        <v>30333126</v>
      </c>
      <c r="E1979" s="1" t="s">
        <v>18505</v>
      </c>
      <c r="F1979" s="1" t="s">
        <v>26</v>
      </c>
      <c r="G1979" s="1" t="s">
        <v>25</v>
      </c>
      <c r="H1979" s="1" t="s">
        <v>18502</v>
      </c>
      <c r="I1979" s="1" t="s">
        <v>18508</v>
      </c>
      <c r="J1979" s="1" t="s">
        <v>18506</v>
      </c>
      <c r="K1979" s="1" t="s">
        <v>18504</v>
      </c>
      <c r="M1979" s="1" t="s">
        <v>18502</v>
      </c>
      <c r="N1979" s="1" t="s">
        <v>19</v>
      </c>
      <c r="O1979" s="1" t="s">
        <v>18507</v>
      </c>
    </row>
    <row r="1980" spans="1:15" x14ac:dyDescent="0.2">
      <c r="A1980" s="1" t="s">
        <v>9041</v>
      </c>
      <c r="B1980" s="1" t="str">
        <f>"SRR4280579"</f>
        <v>SRR4280579</v>
      </c>
      <c r="C1980" t="s">
        <v>7044</v>
      </c>
      <c r="D1980">
        <v>30333126</v>
      </c>
      <c r="E1980" s="1" t="s">
        <v>26</v>
      </c>
      <c r="F1980" s="1" t="s">
        <v>26</v>
      </c>
      <c r="G1980" s="1" t="s">
        <v>25</v>
      </c>
      <c r="H1980" s="1" t="s">
        <v>18502</v>
      </c>
      <c r="I1980" s="1" t="s">
        <v>18509</v>
      </c>
      <c r="J1980" s="1" t="s">
        <v>18506</v>
      </c>
      <c r="K1980" s="1" t="s">
        <v>18507</v>
      </c>
      <c r="M1980" s="1" t="s">
        <v>18510</v>
      </c>
      <c r="N1980" s="1" t="s">
        <v>19</v>
      </c>
      <c r="O1980" s="1" t="s">
        <v>18507</v>
      </c>
    </row>
    <row r="1981" spans="1:15" x14ac:dyDescent="0.2">
      <c r="A1981" s="1" t="s">
        <v>9042</v>
      </c>
      <c r="B1981" s="1" t="str">
        <f>"SRR4280581"</f>
        <v>SRR4280581</v>
      </c>
      <c r="C1981" t="s">
        <v>7045</v>
      </c>
      <c r="D1981">
        <v>30333126</v>
      </c>
      <c r="E1981" s="1" t="s">
        <v>21</v>
      </c>
      <c r="F1981" s="1" t="s">
        <v>21</v>
      </c>
      <c r="G1981" s="1" t="s">
        <v>18510</v>
      </c>
      <c r="H1981" s="1" t="s">
        <v>18506</v>
      </c>
      <c r="I1981" s="1" t="s">
        <v>18509</v>
      </c>
      <c r="J1981" s="1" t="s">
        <v>21</v>
      </c>
      <c r="K1981" s="1" t="s">
        <v>25</v>
      </c>
      <c r="M1981" s="1" t="s">
        <v>18502</v>
      </c>
      <c r="N1981" s="1" t="s">
        <v>19</v>
      </c>
      <c r="O1981" s="1" t="s">
        <v>24</v>
      </c>
    </row>
    <row r="1982" spans="1:15" x14ac:dyDescent="0.2">
      <c r="A1982" s="1" t="s">
        <v>9043</v>
      </c>
      <c r="B1982" s="1" t="str">
        <f>"SRR4280582"</f>
        <v>SRR4280582</v>
      </c>
      <c r="C1982" t="s">
        <v>7046</v>
      </c>
      <c r="D1982">
        <v>30333126</v>
      </c>
      <c r="E1982" s="1" t="s">
        <v>26</v>
      </c>
      <c r="F1982" s="1" t="s">
        <v>26</v>
      </c>
      <c r="G1982" s="1" t="s">
        <v>25</v>
      </c>
      <c r="H1982" s="1" t="s">
        <v>18506</v>
      </c>
      <c r="I1982" s="1" t="s">
        <v>18508</v>
      </c>
      <c r="J1982" s="1" t="s">
        <v>18505</v>
      </c>
      <c r="K1982" s="1" t="s">
        <v>18507</v>
      </c>
      <c r="M1982" s="1" t="s">
        <v>18508</v>
      </c>
      <c r="N1982" s="1" t="s">
        <v>21</v>
      </c>
      <c r="O1982" s="1" t="s">
        <v>18507</v>
      </c>
    </row>
    <row r="1983" spans="1:15" x14ac:dyDescent="0.2">
      <c r="A1983" s="1" t="s">
        <v>9044</v>
      </c>
      <c r="B1983" s="1" t="str">
        <f>"SRR4280583"</f>
        <v>SRR4280583</v>
      </c>
      <c r="C1983" t="s">
        <v>7047</v>
      </c>
      <c r="D1983">
        <v>30333126</v>
      </c>
      <c r="E1983" s="1" t="s">
        <v>21</v>
      </c>
      <c r="F1983" s="1" t="s">
        <v>18509</v>
      </c>
      <c r="G1983" s="1" t="s">
        <v>18502</v>
      </c>
      <c r="H1983" s="1" t="s">
        <v>18502</v>
      </c>
      <c r="I1983" s="1" t="s">
        <v>54</v>
      </c>
      <c r="J1983" s="1" t="s">
        <v>18509</v>
      </c>
      <c r="K1983" s="1" t="s">
        <v>18504</v>
      </c>
      <c r="M1983" s="1" t="s">
        <v>18502</v>
      </c>
      <c r="N1983" s="1" t="s">
        <v>21</v>
      </c>
      <c r="O1983" s="1" t="s">
        <v>18502</v>
      </c>
    </row>
    <row r="1984" spans="1:15" x14ac:dyDescent="0.2">
      <c r="A1984" s="1" t="s">
        <v>9045</v>
      </c>
      <c r="B1984" s="1" t="str">
        <f>"SRR4280584"</f>
        <v>SRR4280584</v>
      </c>
      <c r="C1984" t="s">
        <v>7048</v>
      </c>
      <c r="D1984">
        <v>30333126</v>
      </c>
      <c r="E1984" s="1" t="s">
        <v>18505</v>
      </c>
      <c r="F1984" s="1" t="s">
        <v>26</v>
      </c>
      <c r="G1984" s="1" t="s">
        <v>25</v>
      </c>
      <c r="H1984" s="1" t="s">
        <v>18502</v>
      </c>
      <c r="I1984" s="1" t="s">
        <v>54</v>
      </c>
      <c r="J1984" s="1" t="s">
        <v>18502</v>
      </c>
      <c r="K1984" s="1" t="s">
        <v>22</v>
      </c>
      <c r="M1984" s="1" t="s">
        <v>28</v>
      </c>
      <c r="N1984" s="1" t="s">
        <v>19</v>
      </c>
      <c r="O1984" s="1" t="s">
        <v>18507</v>
      </c>
    </row>
    <row r="1985" spans="1:15" x14ac:dyDescent="0.2">
      <c r="A1985" s="1" t="s">
        <v>9046</v>
      </c>
      <c r="B1985" s="1" t="str">
        <f>"SRR4280585"</f>
        <v>SRR4280585</v>
      </c>
      <c r="C1985" t="s">
        <v>7049</v>
      </c>
      <c r="D1985">
        <v>30333126</v>
      </c>
      <c r="E1985" s="1" t="s">
        <v>26</v>
      </c>
      <c r="F1985" s="1" t="s">
        <v>26</v>
      </c>
      <c r="G1985" s="1" t="s">
        <v>25</v>
      </c>
      <c r="H1985" s="1" t="s">
        <v>18502</v>
      </c>
      <c r="I1985" s="1" t="s">
        <v>54</v>
      </c>
      <c r="J1985" s="1" t="s">
        <v>18506</v>
      </c>
      <c r="K1985" s="1" t="s">
        <v>25</v>
      </c>
      <c r="M1985" s="1" t="s">
        <v>18502</v>
      </c>
      <c r="N1985" s="1" t="s">
        <v>21</v>
      </c>
      <c r="O1985" s="1" t="s">
        <v>18507</v>
      </c>
    </row>
    <row r="1986" spans="1:15" x14ac:dyDescent="0.2">
      <c r="A1986" s="1" t="s">
        <v>9047</v>
      </c>
      <c r="B1986" s="1" t="str">
        <f>"SRR4280586"</f>
        <v>SRR4280586</v>
      </c>
      <c r="C1986" t="s">
        <v>7050</v>
      </c>
      <c r="D1986">
        <v>30333126</v>
      </c>
      <c r="E1986" s="1" t="s">
        <v>26</v>
      </c>
      <c r="F1986" s="1" t="s">
        <v>26</v>
      </c>
      <c r="G1986" s="1" t="s">
        <v>25</v>
      </c>
      <c r="H1986" s="1" t="s">
        <v>18506</v>
      </c>
      <c r="I1986" s="1" t="s">
        <v>54</v>
      </c>
      <c r="J1986" s="1" t="s">
        <v>18506</v>
      </c>
      <c r="K1986" s="1" t="s">
        <v>25</v>
      </c>
      <c r="M1986" s="1" t="s">
        <v>18502</v>
      </c>
      <c r="N1986" s="1" t="s">
        <v>21</v>
      </c>
      <c r="O1986" s="1" t="s">
        <v>18507</v>
      </c>
    </row>
    <row r="1987" spans="1:15" x14ac:dyDescent="0.2">
      <c r="A1987" s="1" t="s">
        <v>9048</v>
      </c>
      <c r="B1987" s="1" t="str">
        <f>"SRR4280595"</f>
        <v>SRR4280595</v>
      </c>
      <c r="C1987" t="s">
        <v>7051</v>
      </c>
      <c r="D1987">
        <v>30333126</v>
      </c>
      <c r="E1987" s="1" t="s">
        <v>26</v>
      </c>
      <c r="F1987" s="1" t="s">
        <v>26</v>
      </c>
      <c r="G1987" s="1" t="s">
        <v>25</v>
      </c>
      <c r="H1987" s="1" t="s">
        <v>18506</v>
      </c>
      <c r="I1987" s="1" t="s">
        <v>54</v>
      </c>
      <c r="J1987" s="1" t="s">
        <v>18505</v>
      </c>
      <c r="K1987" s="1" t="s">
        <v>22</v>
      </c>
      <c r="M1987" s="1" t="s">
        <v>18509</v>
      </c>
      <c r="N1987" s="1" t="s">
        <v>19</v>
      </c>
      <c r="O1987" s="1" t="s">
        <v>18504</v>
      </c>
    </row>
    <row r="1988" spans="1:15" x14ac:dyDescent="0.2">
      <c r="A1988" s="1" t="s">
        <v>9049</v>
      </c>
      <c r="B1988" s="1" t="str">
        <f>"SRR4280597"</f>
        <v>SRR4280597</v>
      </c>
      <c r="C1988" t="s">
        <v>7052</v>
      </c>
      <c r="D1988">
        <v>30333126</v>
      </c>
      <c r="E1988" s="1" t="s">
        <v>26</v>
      </c>
      <c r="F1988" s="1" t="s">
        <v>26</v>
      </c>
      <c r="G1988" s="1" t="s">
        <v>25</v>
      </c>
      <c r="H1988" s="1" t="s">
        <v>18506</v>
      </c>
      <c r="I1988" s="1" t="s">
        <v>18509</v>
      </c>
      <c r="J1988" s="1" t="s">
        <v>18505</v>
      </c>
      <c r="K1988" s="1" t="s">
        <v>18507</v>
      </c>
      <c r="M1988" s="1" t="s">
        <v>18510</v>
      </c>
      <c r="N1988" s="1" t="s">
        <v>21</v>
      </c>
      <c r="O1988" s="1" t="s">
        <v>18507</v>
      </c>
    </row>
    <row r="1989" spans="1:15" x14ac:dyDescent="0.2">
      <c r="A1989" s="1" t="s">
        <v>9050</v>
      </c>
      <c r="B1989" s="1" t="str">
        <f>"SRR4280606"</f>
        <v>SRR4280606</v>
      </c>
      <c r="C1989" t="s">
        <v>7053</v>
      </c>
      <c r="D1989">
        <v>30333126</v>
      </c>
      <c r="E1989" s="1" t="s">
        <v>26</v>
      </c>
      <c r="F1989" s="1" t="s">
        <v>26</v>
      </c>
      <c r="G1989" s="1" t="s">
        <v>25</v>
      </c>
      <c r="H1989" s="1" t="s">
        <v>18506</v>
      </c>
      <c r="I1989" s="1" t="s">
        <v>54</v>
      </c>
      <c r="J1989" s="1" t="s">
        <v>18506</v>
      </c>
      <c r="K1989" s="1" t="s">
        <v>25</v>
      </c>
      <c r="M1989" s="1" t="s">
        <v>18502</v>
      </c>
      <c r="N1989" s="1" t="s">
        <v>21</v>
      </c>
      <c r="O1989" s="1" t="s">
        <v>18504</v>
      </c>
    </row>
    <row r="1990" spans="1:15" x14ac:dyDescent="0.2">
      <c r="A1990" s="1" t="s">
        <v>9051</v>
      </c>
      <c r="B1990" s="1" t="str">
        <f>"SRR4280607"</f>
        <v>SRR4280607</v>
      </c>
      <c r="C1990" t="s">
        <v>7054</v>
      </c>
      <c r="D1990">
        <v>30333126</v>
      </c>
      <c r="E1990" s="1" t="s">
        <v>26</v>
      </c>
      <c r="F1990" s="1" t="s">
        <v>26</v>
      </c>
      <c r="G1990" s="1" t="s">
        <v>25</v>
      </c>
      <c r="H1990" s="1" t="s">
        <v>18506</v>
      </c>
      <c r="I1990" s="1" t="s">
        <v>54</v>
      </c>
      <c r="J1990" s="1" t="s">
        <v>18505</v>
      </c>
      <c r="K1990" s="1" t="s">
        <v>25</v>
      </c>
      <c r="M1990" s="1" t="s">
        <v>18506</v>
      </c>
      <c r="N1990" s="1" t="s">
        <v>21</v>
      </c>
      <c r="O1990" s="1" t="s">
        <v>18504</v>
      </c>
    </row>
    <row r="1991" spans="1:15" x14ac:dyDescent="0.2">
      <c r="A1991" s="1" t="s">
        <v>9052</v>
      </c>
      <c r="B1991" s="1" t="str">
        <f>"SRR4280614"</f>
        <v>SRR4280614</v>
      </c>
      <c r="C1991" t="s">
        <v>7055</v>
      </c>
      <c r="D1991">
        <v>30333126</v>
      </c>
      <c r="E1991" s="1" t="s">
        <v>26</v>
      </c>
      <c r="F1991" s="1" t="s">
        <v>26</v>
      </c>
      <c r="G1991" s="1" t="s">
        <v>25</v>
      </c>
      <c r="H1991" s="1" t="s">
        <v>18502</v>
      </c>
      <c r="I1991" s="1" t="s">
        <v>54</v>
      </c>
      <c r="J1991" s="1" t="s">
        <v>18505</v>
      </c>
      <c r="K1991" s="1" t="s">
        <v>25</v>
      </c>
      <c r="M1991" s="1" t="s">
        <v>18502</v>
      </c>
      <c r="N1991" s="1" t="s">
        <v>21</v>
      </c>
      <c r="O1991" s="1" t="s">
        <v>18507</v>
      </c>
    </row>
    <row r="1992" spans="1:15" x14ac:dyDescent="0.2">
      <c r="A1992" s="1" t="s">
        <v>9053</v>
      </c>
      <c r="B1992" s="1" t="str">
        <f>"SRR4280615"</f>
        <v>SRR4280615</v>
      </c>
      <c r="C1992" t="s">
        <v>7056</v>
      </c>
      <c r="D1992">
        <v>30333126</v>
      </c>
      <c r="E1992" s="1" t="s">
        <v>26</v>
      </c>
      <c r="F1992" s="1" t="s">
        <v>18505</v>
      </c>
      <c r="G1992" s="1" t="s">
        <v>25</v>
      </c>
      <c r="H1992" s="1" t="s">
        <v>18502</v>
      </c>
      <c r="I1992" s="1" t="s">
        <v>54</v>
      </c>
      <c r="J1992" s="1" t="s">
        <v>18506</v>
      </c>
      <c r="K1992" s="1" t="s">
        <v>25</v>
      </c>
      <c r="M1992" s="1" t="s">
        <v>18502</v>
      </c>
      <c r="N1992" s="1" t="s">
        <v>21</v>
      </c>
      <c r="O1992" s="1" t="s">
        <v>18507</v>
      </c>
    </row>
    <row r="1993" spans="1:15" x14ac:dyDescent="0.2">
      <c r="A1993" s="1" t="s">
        <v>9054</v>
      </c>
      <c r="B1993" s="1" t="str">
        <f>"SRR4280617"</f>
        <v>SRR4280617</v>
      </c>
      <c r="C1993" t="s">
        <v>7057</v>
      </c>
      <c r="D1993">
        <v>30333126</v>
      </c>
      <c r="E1993" s="1" t="s">
        <v>21</v>
      </c>
      <c r="F1993" s="1" t="s">
        <v>21</v>
      </c>
      <c r="G1993" s="1" t="s">
        <v>18510</v>
      </c>
      <c r="H1993" s="1" t="s">
        <v>18502</v>
      </c>
      <c r="I1993" s="1" t="s">
        <v>54</v>
      </c>
      <c r="J1993" s="1" t="s">
        <v>18509</v>
      </c>
      <c r="K1993" s="1" t="s">
        <v>22</v>
      </c>
      <c r="M1993" s="1" t="s">
        <v>18509</v>
      </c>
      <c r="N1993" s="1" t="s">
        <v>21</v>
      </c>
      <c r="O1993" s="1" t="s">
        <v>24</v>
      </c>
    </row>
    <row r="1994" spans="1:15" x14ac:dyDescent="0.2">
      <c r="A1994" s="1" t="s">
        <v>9055</v>
      </c>
      <c r="B1994" s="1" t="str">
        <f>"SRR4280621"</f>
        <v>SRR4280621</v>
      </c>
      <c r="C1994" t="s">
        <v>7058</v>
      </c>
      <c r="D1994">
        <v>30333126</v>
      </c>
      <c r="E1994" s="1" t="s">
        <v>26</v>
      </c>
      <c r="F1994" s="1" t="s">
        <v>26</v>
      </c>
      <c r="G1994" s="1" t="s">
        <v>25</v>
      </c>
      <c r="H1994" s="1" t="s">
        <v>18502</v>
      </c>
      <c r="I1994" s="1" t="s">
        <v>18509</v>
      </c>
      <c r="J1994" s="1" t="s">
        <v>18505</v>
      </c>
      <c r="K1994" s="1" t="s">
        <v>18504</v>
      </c>
      <c r="M1994" s="1" t="s">
        <v>18502</v>
      </c>
      <c r="N1994" s="1" t="s">
        <v>19</v>
      </c>
      <c r="O1994" s="1" t="s">
        <v>18507</v>
      </c>
    </row>
    <row r="1995" spans="1:15" x14ac:dyDescent="0.2">
      <c r="A1995" s="1" t="s">
        <v>9056</v>
      </c>
      <c r="B1995" s="1" t="str">
        <f>"SRR4280623"</f>
        <v>SRR4280623</v>
      </c>
      <c r="C1995" t="s">
        <v>7059</v>
      </c>
      <c r="D1995">
        <v>30333126</v>
      </c>
      <c r="E1995" s="1" t="s">
        <v>21</v>
      </c>
      <c r="F1995" s="1" t="s">
        <v>18502</v>
      </c>
      <c r="G1995" s="1" t="s">
        <v>25</v>
      </c>
      <c r="H1995" s="1" t="s">
        <v>18510</v>
      </c>
      <c r="I1995" s="1" t="s">
        <v>54</v>
      </c>
      <c r="J1995" s="1" t="s">
        <v>18506</v>
      </c>
      <c r="K1995" s="1" t="s">
        <v>25</v>
      </c>
      <c r="M1995" s="1" t="s">
        <v>28</v>
      </c>
      <c r="N1995" s="1" t="s">
        <v>21</v>
      </c>
      <c r="O1995" s="1" t="s">
        <v>18505</v>
      </c>
    </row>
    <row r="1996" spans="1:15" x14ac:dyDescent="0.2">
      <c r="A1996" s="1" t="s">
        <v>9057</v>
      </c>
      <c r="B1996" s="1" t="str">
        <f>"SRR4280624"</f>
        <v>SRR4280624</v>
      </c>
      <c r="C1996" t="s">
        <v>7060</v>
      </c>
      <c r="D1996">
        <v>30333126</v>
      </c>
      <c r="E1996" s="1" t="s">
        <v>18505</v>
      </c>
      <c r="F1996" s="1" t="s">
        <v>18505</v>
      </c>
      <c r="G1996" s="1" t="s">
        <v>25</v>
      </c>
      <c r="H1996" s="1" t="s">
        <v>18502</v>
      </c>
      <c r="I1996" s="1" t="s">
        <v>18509</v>
      </c>
      <c r="J1996" s="1" t="s">
        <v>18506</v>
      </c>
      <c r="K1996" s="1" t="s">
        <v>18507</v>
      </c>
      <c r="M1996" s="1" t="s">
        <v>18502</v>
      </c>
      <c r="N1996" s="1" t="s">
        <v>19</v>
      </c>
      <c r="O1996" s="1" t="s">
        <v>18507</v>
      </c>
    </row>
    <row r="1997" spans="1:15" x14ac:dyDescent="0.2">
      <c r="A1997" s="1" t="s">
        <v>9058</v>
      </c>
      <c r="B1997" s="1" t="str">
        <f>"SRR4280629"</f>
        <v>SRR4280629</v>
      </c>
      <c r="C1997" t="s">
        <v>7061</v>
      </c>
      <c r="D1997">
        <v>30333126</v>
      </c>
      <c r="E1997" s="1" t="s">
        <v>18505</v>
      </c>
      <c r="F1997" s="1" t="s">
        <v>26</v>
      </c>
      <c r="G1997" s="1" t="s">
        <v>25</v>
      </c>
      <c r="H1997" s="1" t="s">
        <v>18502</v>
      </c>
      <c r="I1997" s="1" t="s">
        <v>32</v>
      </c>
      <c r="J1997" s="1" t="s">
        <v>18506</v>
      </c>
      <c r="K1997" s="1" t="s">
        <v>22</v>
      </c>
      <c r="M1997" s="1" t="s">
        <v>28</v>
      </c>
      <c r="N1997" s="1" t="s">
        <v>19</v>
      </c>
      <c r="O1997" s="1" t="s">
        <v>18507</v>
      </c>
    </row>
    <row r="1998" spans="1:15" x14ac:dyDescent="0.2">
      <c r="A1998" s="1" t="s">
        <v>9059</v>
      </c>
      <c r="B1998" s="1" t="str">
        <f>"SRR4280640"</f>
        <v>SRR4280640</v>
      </c>
      <c r="C1998" t="s">
        <v>7062</v>
      </c>
      <c r="D1998">
        <v>30333126</v>
      </c>
      <c r="E1998" s="1" t="s">
        <v>18505</v>
      </c>
      <c r="F1998" s="1" t="s">
        <v>18505</v>
      </c>
      <c r="G1998" s="1" t="s">
        <v>25</v>
      </c>
      <c r="H1998" s="1" t="s">
        <v>18502</v>
      </c>
      <c r="I1998" s="1" t="s">
        <v>18509</v>
      </c>
      <c r="J1998" s="1" t="s">
        <v>18505</v>
      </c>
      <c r="K1998" s="1" t="s">
        <v>25</v>
      </c>
      <c r="M1998" s="1" t="s">
        <v>28</v>
      </c>
      <c r="N1998" s="1" t="s">
        <v>21</v>
      </c>
      <c r="O1998" s="1" t="s">
        <v>18507</v>
      </c>
    </row>
    <row r="1999" spans="1:15" x14ac:dyDescent="0.2">
      <c r="A1999" s="1" t="s">
        <v>9060</v>
      </c>
      <c r="B1999" s="1" t="str">
        <f>"SRR4280641"</f>
        <v>SRR4280641</v>
      </c>
      <c r="C1999" t="s">
        <v>7063</v>
      </c>
      <c r="D1999">
        <v>30333126</v>
      </c>
      <c r="E1999" s="1" t="s">
        <v>26</v>
      </c>
      <c r="F1999" s="1" t="s">
        <v>26</v>
      </c>
      <c r="G1999" s="1" t="s">
        <v>25</v>
      </c>
      <c r="H1999" s="1" t="s">
        <v>18502</v>
      </c>
      <c r="I1999" s="1" t="s">
        <v>54</v>
      </c>
      <c r="J1999" s="1" t="s">
        <v>18506</v>
      </c>
      <c r="K1999" s="1" t="s">
        <v>25</v>
      </c>
      <c r="M1999" s="1" t="s">
        <v>18502</v>
      </c>
      <c r="N1999" s="1" t="s">
        <v>21</v>
      </c>
      <c r="O1999" s="1" t="s">
        <v>18505</v>
      </c>
    </row>
    <row r="2000" spans="1:15" x14ac:dyDescent="0.2">
      <c r="A2000" s="1" t="s">
        <v>9061</v>
      </c>
      <c r="B2000" s="1" t="str">
        <f>"SRR4280642"</f>
        <v>SRR4280642</v>
      </c>
      <c r="C2000" t="s">
        <v>7064</v>
      </c>
      <c r="D2000">
        <v>30333126</v>
      </c>
      <c r="E2000" s="1" t="s">
        <v>21</v>
      </c>
      <c r="F2000" s="1" t="s">
        <v>21</v>
      </c>
      <c r="G2000" s="1" t="s">
        <v>18510</v>
      </c>
      <c r="H2000" s="1" t="s">
        <v>18502</v>
      </c>
      <c r="I2000" s="1" t="s">
        <v>54</v>
      </c>
      <c r="J2000" s="1" t="s">
        <v>21</v>
      </c>
      <c r="K2000" s="1" t="s">
        <v>25</v>
      </c>
      <c r="M2000" s="1" t="s">
        <v>18506</v>
      </c>
      <c r="N2000" s="1" t="s">
        <v>21</v>
      </c>
      <c r="O2000" s="1" t="s">
        <v>24</v>
      </c>
    </row>
    <row r="2001" spans="1:15" x14ac:dyDescent="0.2">
      <c r="A2001" s="6" t="s">
        <v>9062</v>
      </c>
      <c r="B2001" s="6" t="str">
        <f>"SRR4280647"</f>
        <v>SRR4280647</v>
      </c>
      <c r="C2001" s="7" t="s">
        <v>7065</v>
      </c>
      <c r="D2001" s="7">
        <v>30333126</v>
      </c>
      <c r="E2001" s="6" t="s">
        <v>21</v>
      </c>
      <c r="F2001" s="6" t="s">
        <v>18510</v>
      </c>
      <c r="G2001" s="6" t="s">
        <v>25</v>
      </c>
      <c r="H2001" s="6" t="s">
        <v>21</v>
      </c>
      <c r="I2001" s="6" t="s">
        <v>54</v>
      </c>
      <c r="J2001" s="6" t="s">
        <v>18505</v>
      </c>
      <c r="K2001" s="6" t="s">
        <v>18504</v>
      </c>
      <c r="L2001" s="7"/>
      <c r="M2001" s="6" t="s">
        <v>18508</v>
      </c>
      <c r="N2001" s="6" t="s">
        <v>18509</v>
      </c>
      <c r="O2001" s="6" t="s">
        <v>18504</v>
      </c>
    </row>
    <row r="2002" spans="1:15" x14ac:dyDescent="0.2">
      <c r="A2002" s="1" t="s">
        <v>9064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578A2-CA8E-9243-A43E-C867BC4BBE09}">
  <dimension ref="A1:X55"/>
  <sheetViews>
    <sheetView workbookViewId="0">
      <selection activeCell="F18" sqref="F18"/>
    </sheetView>
  </sheetViews>
  <sheetFormatPr baseColWidth="10" defaultRowHeight="16" x14ac:dyDescent="0.2"/>
  <cols>
    <col min="1" max="1" width="14.1640625" customWidth="1"/>
    <col min="2" max="2" width="29.1640625" customWidth="1"/>
    <col min="3" max="3" width="19" style="14" customWidth="1"/>
    <col min="4" max="4" width="21" style="14" customWidth="1"/>
    <col min="5" max="5" width="20.1640625" style="14" customWidth="1"/>
    <col min="6" max="6" width="18.83203125" style="14" customWidth="1"/>
    <col min="7" max="7" width="3.6640625" style="14" customWidth="1"/>
    <col min="8" max="8" width="18.33203125" style="14" customWidth="1"/>
    <col min="9" max="9" width="21" style="14" customWidth="1"/>
    <col min="10" max="10" width="20.6640625" style="14" customWidth="1"/>
    <col min="11" max="11" width="18.6640625" style="14" customWidth="1"/>
    <col min="12" max="12" width="18.1640625" style="14" customWidth="1"/>
    <col min="13" max="14" width="10.83203125" style="14"/>
  </cols>
  <sheetData>
    <row r="1" spans="1:24" x14ac:dyDescent="0.2">
      <c r="A1" s="17" t="s">
        <v>34861</v>
      </c>
      <c r="B1" s="7"/>
      <c r="C1" s="15"/>
      <c r="D1" s="15"/>
      <c r="E1" s="15"/>
      <c r="F1" s="15"/>
      <c r="G1" s="15"/>
      <c r="H1" s="15"/>
      <c r="I1" s="15"/>
      <c r="J1" s="15"/>
      <c r="K1" s="15"/>
    </row>
    <row r="2" spans="1:24" x14ac:dyDescent="0.2">
      <c r="C2" s="63" t="s">
        <v>25551</v>
      </c>
      <c r="D2" s="63"/>
      <c r="E2" s="63"/>
      <c r="F2" s="63"/>
      <c r="H2" s="63" t="s">
        <v>25546</v>
      </c>
      <c r="I2" s="63"/>
      <c r="J2" s="63"/>
      <c r="K2" s="63"/>
    </row>
    <row r="3" spans="1:24" x14ac:dyDescent="0.2">
      <c r="A3" s="17" t="s">
        <v>25483</v>
      </c>
      <c r="B3" s="17" t="s">
        <v>25475</v>
      </c>
      <c r="C3" s="13" t="s">
        <v>25480</v>
      </c>
      <c r="D3" s="13" t="s">
        <v>25484</v>
      </c>
      <c r="E3" s="13" t="s">
        <v>25481</v>
      </c>
      <c r="F3" s="13" t="s">
        <v>25482</v>
      </c>
      <c r="G3" s="18"/>
      <c r="H3" s="13" t="s">
        <v>25480</v>
      </c>
      <c r="I3" s="13" t="s">
        <v>25484</v>
      </c>
      <c r="J3" s="13" t="s">
        <v>25481</v>
      </c>
      <c r="K3" s="13" t="s">
        <v>25482</v>
      </c>
      <c r="N3"/>
    </row>
    <row r="4" spans="1:24" x14ac:dyDescent="0.2">
      <c r="A4" t="s">
        <v>25476</v>
      </c>
      <c r="B4" t="s">
        <v>43</v>
      </c>
      <c r="C4" s="14" t="s">
        <v>34330</v>
      </c>
      <c r="D4" s="14" t="s">
        <v>34331</v>
      </c>
      <c r="E4" s="14" t="s">
        <v>34332</v>
      </c>
      <c r="F4" s="14" t="s">
        <v>34333</v>
      </c>
      <c r="H4" s="14" t="s">
        <v>34178</v>
      </c>
      <c r="I4" s="14" t="s">
        <v>34209</v>
      </c>
      <c r="J4" s="14" t="s">
        <v>34210</v>
      </c>
      <c r="K4" s="14" t="s">
        <v>34211</v>
      </c>
      <c r="L4"/>
    </row>
    <row r="5" spans="1:24" x14ac:dyDescent="0.2">
      <c r="A5" t="s">
        <v>25476</v>
      </c>
      <c r="B5" t="s">
        <v>25550</v>
      </c>
      <c r="C5" s="14" t="s">
        <v>34334</v>
      </c>
      <c r="D5" s="14" t="s">
        <v>34335</v>
      </c>
      <c r="E5" s="14" t="s">
        <v>34336</v>
      </c>
      <c r="F5" s="14" t="s">
        <v>34337</v>
      </c>
      <c r="H5" s="14" t="s">
        <v>34179</v>
      </c>
      <c r="I5" s="14" t="s">
        <v>34212</v>
      </c>
      <c r="J5" s="14" t="s">
        <v>34213</v>
      </c>
      <c r="K5" s="14" t="s">
        <v>25555</v>
      </c>
      <c r="L5" s="16"/>
      <c r="Q5" s="16"/>
      <c r="R5" s="16"/>
      <c r="S5" s="16"/>
      <c r="T5" s="16"/>
      <c r="U5" s="16"/>
      <c r="V5" s="16"/>
      <c r="W5" s="16"/>
      <c r="X5" s="16"/>
    </row>
    <row r="6" spans="1:24" x14ac:dyDescent="0.2">
      <c r="A6" t="s">
        <v>25476</v>
      </c>
      <c r="B6" t="s">
        <v>25487</v>
      </c>
      <c r="C6" s="14" t="s">
        <v>34338</v>
      </c>
      <c r="D6" s="14" t="s">
        <v>34339</v>
      </c>
      <c r="E6" s="14" t="s">
        <v>34340</v>
      </c>
      <c r="F6" s="14" t="s">
        <v>34341</v>
      </c>
      <c r="H6" s="14" t="s">
        <v>34180</v>
      </c>
      <c r="I6" s="14" t="s">
        <v>34214</v>
      </c>
      <c r="J6" s="14" t="s">
        <v>34215</v>
      </c>
      <c r="K6" s="14" t="s">
        <v>34216</v>
      </c>
      <c r="L6" s="16"/>
      <c r="Q6" s="16"/>
      <c r="R6" s="16"/>
      <c r="S6" s="16"/>
      <c r="T6" s="16"/>
      <c r="U6" s="16"/>
      <c r="V6" s="16"/>
      <c r="W6" s="16"/>
      <c r="X6" s="16"/>
    </row>
    <row r="7" spans="1:24" x14ac:dyDescent="0.2">
      <c r="A7" t="s">
        <v>25476</v>
      </c>
      <c r="B7" t="s">
        <v>25488</v>
      </c>
      <c r="C7" s="14" t="s">
        <v>34342</v>
      </c>
      <c r="D7" s="14" t="s">
        <v>34343</v>
      </c>
      <c r="E7" s="14" t="s">
        <v>34344</v>
      </c>
      <c r="F7" s="14" t="s">
        <v>34345</v>
      </c>
      <c r="H7" s="14" t="s">
        <v>34181</v>
      </c>
      <c r="I7" s="14" t="s">
        <v>34217</v>
      </c>
      <c r="J7" s="14" t="s">
        <v>34218</v>
      </c>
      <c r="K7" s="14" t="s">
        <v>34219</v>
      </c>
      <c r="L7" s="16"/>
      <c r="Q7" s="16"/>
      <c r="R7" s="16"/>
      <c r="S7" s="16"/>
      <c r="T7" s="16"/>
      <c r="U7" s="16"/>
      <c r="V7" s="16"/>
      <c r="W7" s="16"/>
      <c r="X7" s="16"/>
    </row>
    <row r="8" spans="1:24" x14ac:dyDescent="0.2">
      <c r="A8" t="s">
        <v>25476</v>
      </c>
      <c r="B8" t="s">
        <v>25489</v>
      </c>
      <c r="C8" s="14" t="s">
        <v>34346</v>
      </c>
      <c r="D8" s="14" t="s">
        <v>34347</v>
      </c>
      <c r="E8" s="14" t="s">
        <v>34348</v>
      </c>
      <c r="F8" s="14" t="s">
        <v>34349</v>
      </c>
      <c r="H8" s="14" t="s">
        <v>34182</v>
      </c>
      <c r="I8" s="14" t="s">
        <v>34220</v>
      </c>
      <c r="J8" s="14" t="s">
        <v>34221</v>
      </c>
      <c r="K8" s="14" t="s">
        <v>34222</v>
      </c>
      <c r="L8" s="16"/>
      <c r="Q8" s="16"/>
      <c r="R8" s="16"/>
      <c r="S8" s="16"/>
      <c r="T8" s="16"/>
      <c r="U8" s="16"/>
      <c r="V8" s="16"/>
      <c r="W8" s="16"/>
      <c r="X8" s="16"/>
    </row>
    <row r="9" spans="1:24" x14ac:dyDescent="0.2">
      <c r="A9" t="s">
        <v>25476</v>
      </c>
      <c r="B9" t="s">
        <v>25490</v>
      </c>
      <c r="C9" s="14" t="s">
        <v>34350</v>
      </c>
      <c r="D9" s="14" t="s">
        <v>34351</v>
      </c>
      <c r="E9" s="14" t="s">
        <v>34352</v>
      </c>
      <c r="F9" s="14" t="s">
        <v>34353</v>
      </c>
      <c r="H9" s="14" t="s">
        <v>34183</v>
      </c>
      <c r="I9" s="14" t="s">
        <v>34223</v>
      </c>
      <c r="J9" s="14" t="s">
        <v>34224</v>
      </c>
      <c r="K9" s="14" t="s">
        <v>34225</v>
      </c>
      <c r="L9" s="16"/>
      <c r="Q9" s="16"/>
      <c r="R9" s="16"/>
      <c r="S9" s="16"/>
      <c r="T9" s="16"/>
      <c r="U9" s="16"/>
      <c r="V9" s="16"/>
      <c r="W9" s="16"/>
      <c r="X9" s="16"/>
    </row>
    <row r="10" spans="1:24" x14ac:dyDescent="0.2">
      <c r="A10" t="s">
        <v>25476</v>
      </c>
      <c r="B10" t="s">
        <v>25491</v>
      </c>
      <c r="C10" s="14" t="s">
        <v>34354</v>
      </c>
      <c r="D10" s="14" t="s">
        <v>25486</v>
      </c>
      <c r="E10" s="14" t="s">
        <v>34355</v>
      </c>
      <c r="F10" s="14" t="s">
        <v>34356</v>
      </c>
      <c r="H10" s="14" t="s">
        <v>34184</v>
      </c>
      <c r="I10" s="14" t="s">
        <v>34226</v>
      </c>
      <c r="J10" s="14" t="s">
        <v>34227</v>
      </c>
      <c r="K10" s="14" t="s">
        <v>34228</v>
      </c>
      <c r="L10" s="16"/>
      <c r="Q10" s="16"/>
      <c r="R10" s="16"/>
      <c r="S10" s="16"/>
      <c r="T10" s="16"/>
      <c r="U10" s="16"/>
      <c r="V10" s="16"/>
      <c r="W10" s="16"/>
      <c r="X10" s="16"/>
    </row>
    <row r="11" spans="1:24" x14ac:dyDescent="0.2">
      <c r="A11" t="s">
        <v>25476</v>
      </c>
      <c r="B11" t="s">
        <v>25492</v>
      </c>
      <c r="C11" s="14" t="s">
        <v>34357</v>
      </c>
      <c r="D11" s="14" t="s">
        <v>34358</v>
      </c>
      <c r="E11" s="14" t="s">
        <v>34359</v>
      </c>
      <c r="F11" s="14" t="s">
        <v>34360</v>
      </c>
      <c r="H11" s="14" t="s">
        <v>34185</v>
      </c>
      <c r="I11" s="14" t="s">
        <v>34229</v>
      </c>
      <c r="J11" s="14" t="s">
        <v>34230</v>
      </c>
      <c r="K11" s="14" t="s">
        <v>25485</v>
      </c>
      <c r="L11" s="16"/>
      <c r="Q11" s="16"/>
      <c r="R11" s="16"/>
      <c r="S11" s="16"/>
      <c r="T11" s="16"/>
      <c r="U11" s="16"/>
      <c r="V11" s="16"/>
      <c r="W11" s="16"/>
      <c r="X11" s="16"/>
    </row>
    <row r="12" spans="1:24" x14ac:dyDescent="0.2">
      <c r="A12" t="s">
        <v>25476</v>
      </c>
      <c r="B12" t="s">
        <v>25493</v>
      </c>
      <c r="C12" s="14" t="s">
        <v>34361</v>
      </c>
      <c r="D12" s="14" t="s">
        <v>34362</v>
      </c>
      <c r="E12" s="14" t="s">
        <v>34363</v>
      </c>
      <c r="F12" s="14" t="s">
        <v>34364</v>
      </c>
      <c r="H12" s="14" t="s">
        <v>34186</v>
      </c>
      <c r="I12" s="14" t="s">
        <v>34231</v>
      </c>
      <c r="J12" s="14" t="s">
        <v>34232</v>
      </c>
      <c r="K12" s="14" t="s">
        <v>34233</v>
      </c>
      <c r="L12" s="16"/>
      <c r="Q12" s="16"/>
      <c r="R12" s="16"/>
      <c r="S12" s="16"/>
      <c r="T12" s="16"/>
      <c r="U12" s="16"/>
      <c r="V12" s="16"/>
      <c r="W12" s="16"/>
      <c r="X12" s="16"/>
    </row>
    <row r="13" spans="1:24" x14ac:dyDescent="0.2">
      <c r="A13" t="s">
        <v>25476</v>
      </c>
      <c r="B13" t="s">
        <v>55</v>
      </c>
      <c r="C13" s="14" t="s">
        <v>34365</v>
      </c>
      <c r="D13" s="14" t="s">
        <v>34366</v>
      </c>
      <c r="E13" s="14" t="s">
        <v>34367</v>
      </c>
      <c r="F13" s="14" t="s">
        <v>34368</v>
      </c>
      <c r="H13" s="14" t="s">
        <v>34187</v>
      </c>
      <c r="I13" s="14" t="s">
        <v>34234</v>
      </c>
      <c r="J13" s="14" t="s">
        <v>34235</v>
      </c>
      <c r="K13" s="14" t="s">
        <v>34236</v>
      </c>
      <c r="L13" s="16"/>
      <c r="Q13" s="16"/>
      <c r="R13" s="16"/>
      <c r="S13" s="16"/>
      <c r="T13" s="16"/>
      <c r="U13" s="16"/>
      <c r="V13" s="16"/>
      <c r="W13" s="16"/>
      <c r="X13" s="16"/>
    </row>
    <row r="14" spans="1:24" x14ac:dyDescent="0.2">
      <c r="A14" t="s">
        <v>25476</v>
      </c>
      <c r="B14" t="s">
        <v>25494</v>
      </c>
      <c r="C14" s="14" t="s">
        <v>34369</v>
      </c>
      <c r="D14" s="14" t="s">
        <v>34370</v>
      </c>
      <c r="E14" s="14" t="s">
        <v>34371</v>
      </c>
      <c r="F14" s="14" t="s">
        <v>34372</v>
      </c>
      <c r="H14" s="14" t="s">
        <v>34188</v>
      </c>
      <c r="I14" s="14" t="s">
        <v>34237</v>
      </c>
      <c r="J14" s="14" t="s">
        <v>34238</v>
      </c>
      <c r="K14" s="14" t="s">
        <v>34239</v>
      </c>
      <c r="L14" s="16"/>
      <c r="Q14" s="16"/>
      <c r="R14" s="16"/>
      <c r="S14" s="16"/>
      <c r="T14" s="16"/>
      <c r="U14" s="16"/>
      <c r="V14" s="16"/>
      <c r="W14" s="16"/>
      <c r="X14" s="16"/>
    </row>
    <row r="15" spans="1:24" x14ac:dyDescent="0.2">
      <c r="A15" t="s">
        <v>25476</v>
      </c>
      <c r="B15" t="s">
        <v>25495</v>
      </c>
      <c r="C15" s="14" t="s">
        <v>34373</v>
      </c>
      <c r="D15" s="14" t="s">
        <v>34374</v>
      </c>
      <c r="E15" s="14" t="s">
        <v>34375</v>
      </c>
      <c r="F15" s="14" t="s">
        <v>34376</v>
      </c>
      <c r="H15" s="14" t="s">
        <v>34189</v>
      </c>
      <c r="I15" s="14" t="s">
        <v>34240</v>
      </c>
      <c r="J15" s="14" t="s">
        <v>34241</v>
      </c>
      <c r="K15" s="14" t="s">
        <v>34242</v>
      </c>
      <c r="L15" s="16"/>
      <c r="Q15" s="16"/>
      <c r="R15" s="16"/>
      <c r="S15" s="16"/>
      <c r="T15" s="16"/>
      <c r="U15" s="16"/>
      <c r="V15" s="16"/>
      <c r="W15" s="16"/>
      <c r="X15" s="16"/>
    </row>
    <row r="16" spans="1:24" x14ac:dyDescent="0.2">
      <c r="A16" t="s">
        <v>25476</v>
      </c>
      <c r="B16" t="s">
        <v>25496</v>
      </c>
      <c r="C16" s="14" t="s">
        <v>34377</v>
      </c>
      <c r="D16" s="14" t="s">
        <v>34378</v>
      </c>
      <c r="E16" s="14" t="s">
        <v>34379</v>
      </c>
      <c r="F16" s="14" t="s">
        <v>34380</v>
      </c>
      <c r="H16" s="14" t="s">
        <v>34190</v>
      </c>
      <c r="I16" s="14" t="s">
        <v>34243</v>
      </c>
      <c r="J16" s="14" t="s">
        <v>34244</v>
      </c>
      <c r="K16" s="14" t="s">
        <v>34245</v>
      </c>
      <c r="L16" s="16"/>
      <c r="Q16" s="16"/>
      <c r="R16" s="16"/>
      <c r="S16" s="16"/>
      <c r="T16" s="16"/>
      <c r="U16" s="16"/>
      <c r="V16" s="16"/>
      <c r="W16" s="16"/>
      <c r="X16" s="16"/>
    </row>
    <row r="17" spans="1:24" x14ac:dyDescent="0.2">
      <c r="A17" t="s">
        <v>25476</v>
      </c>
      <c r="B17" t="s">
        <v>25497</v>
      </c>
      <c r="C17" s="14" t="s">
        <v>34381</v>
      </c>
      <c r="D17" s="14" t="s">
        <v>34382</v>
      </c>
      <c r="E17" s="14" t="s">
        <v>34383</v>
      </c>
      <c r="F17" s="14" t="s">
        <v>34384</v>
      </c>
      <c r="H17" s="14" t="s">
        <v>34191</v>
      </c>
      <c r="I17" s="14" t="s">
        <v>34246</v>
      </c>
      <c r="J17" s="14" t="s">
        <v>34247</v>
      </c>
      <c r="K17" s="14" t="s">
        <v>34248</v>
      </c>
      <c r="L17" s="16"/>
      <c r="Q17" s="16"/>
      <c r="R17" s="16"/>
      <c r="S17" s="16"/>
      <c r="T17" s="16"/>
      <c r="U17" s="16"/>
      <c r="V17" s="16"/>
      <c r="W17" s="16"/>
      <c r="X17" s="16"/>
    </row>
    <row r="18" spans="1:24" x14ac:dyDescent="0.2">
      <c r="A18" t="s">
        <v>25476</v>
      </c>
      <c r="B18" t="s">
        <v>25547</v>
      </c>
      <c r="C18" s="14" t="s">
        <v>34385</v>
      </c>
      <c r="D18" s="14" t="s">
        <v>34386</v>
      </c>
      <c r="E18" s="14" t="s">
        <v>34387</v>
      </c>
      <c r="F18" s="14" t="s">
        <v>34388</v>
      </c>
      <c r="H18" s="14" t="s">
        <v>34192</v>
      </c>
      <c r="I18" s="14" t="s">
        <v>34249</v>
      </c>
      <c r="J18" s="14" t="s">
        <v>34250</v>
      </c>
      <c r="K18" s="14" t="s">
        <v>34251</v>
      </c>
      <c r="L18" s="16"/>
      <c r="Q18" s="16"/>
      <c r="R18" s="16"/>
      <c r="S18" s="16"/>
      <c r="T18" s="16"/>
      <c r="U18" s="16"/>
      <c r="V18" s="16"/>
      <c r="W18" s="16"/>
      <c r="X18" s="16"/>
    </row>
    <row r="19" spans="1:24" x14ac:dyDescent="0.2">
      <c r="A19" t="s">
        <v>25476</v>
      </c>
      <c r="B19" t="s">
        <v>25498</v>
      </c>
      <c r="C19" s="14" t="s">
        <v>34389</v>
      </c>
      <c r="D19" s="14" t="s">
        <v>34390</v>
      </c>
      <c r="E19" s="14" t="s">
        <v>34391</v>
      </c>
      <c r="F19" s="14" t="s">
        <v>34392</v>
      </c>
      <c r="H19" s="14" t="s">
        <v>34193</v>
      </c>
      <c r="I19" s="14" t="s">
        <v>34252</v>
      </c>
      <c r="J19" s="14" t="s">
        <v>34253</v>
      </c>
      <c r="K19" s="14" t="s">
        <v>34254</v>
      </c>
      <c r="L19" s="16"/>
      <c r="Q19" s="16"/>
      <c r="R19" s="16"/>
      <c r="S19" s="16"/>
      <c r="T19" s="16"/>
      <c r="U19" s="16"/>
      <c r="V19" s="16"/>
      <c r="W19" s="16"/>
      <c r="X19" s="16"/>
    </row>
    <row r="20" spans="1:24" x14ac:dyDescent="0.2">
      <c r="A20" t="s">
        <v>25476</v>
      </c>
      <c r="B20" t="s">
        <v>25499</v>
      </c>
      <c r="C20" s="14" t="s">
        <v>34393</v>
      </c>
      <c r="D20" s="14" t="s">
        <v>34394</v>
      </c>
      <c r="E20" s="14" t="s">
        <v>34395</v>
      </c>
      <c r="F20" s="14" t="s">
        <v>34396</v>
      </c>
      <c r="H20" s="14" t="s">
        <v>34194</v>
      </c>
      <c r="I20" s="14" t="s">
        <v>34255</v>
      </c>
      <c r="J20" s="14" t="s">
        <v>34256</v>
      </c>
      <c r="K20" s="14" t="s">
        <v>34257</v>
      </c>
      <c r="L20" s="16"/>
      <c r="Q20" s="16"/>
      <c r="R20" s="16"/>
      <c r="S20" s="16"/>
      <c r="T20" s="16"/>
      <c r="U20" s="16"/>
      <c r="V20" s="16"/>
      <c r="W20" s="16"/>
      <c r="X20" s="16"/>
    </row>
    <row r="21" spans="1:24" x14ac:dyDescent="0.2">
      <c r="A21" t="s">
        <v>25476</v>
      </c>
      <c r="B21" t="s">
        <v>25548</v>
      </c>
      <c r="C21" s="14" t="s">
        <v>34397</v>
      </c>
      <c r="D21" s="14" t="s">
        <v>34398</v>
      </c>
      <c r="E21" s="14" t="s">
        <v>34399</v>
      </c>
      <c r="F21" s="14" t="s">
        <v>34400</v>
      </c>
      <c r="H21" s="14" t="s">
        <v>34195</v>
      </c>
      <c r="I21" s="14" t="s">
        <v>34258</v>
      </c>
      <c r="J21" s="14" t="s">
        <v>34259</v>
      </c>
      <c r="K21" s="14" t="s">
        <v>34260</v>
      </c>
      <c r="L21" s="16"/>
      <c r="Q21" s="16"/>
      <c r="R21" s="16"/>
      <c r="S21" s="16"/>
      <c r="T21" s="16"/>
      <c r="U21" s="16"/>
      <c r="V21" s="16"/>
      <c r="W21" s="16"/>
      <c r="X21" s="16"/>
    </row>
    <row r="22" spans="1:24" x14ac:dyDescent="0.2">
      <c r="A22" s="17" t="s">
        <v>25476</v>
      </c>
      <c r="B22" s="17" t="s">
        <v>25545</v>
      </c>
      <c r="C22" s="24" t="s">
        <v>34401</v>
      </c>
      <c r="D22" s="24" t="s">
        <v>34402</v>
      </c>
      <c r="E22" s="24" t="s">
        <v>34403</v>
      </c>
      <c r="F22" s="24" t="s">
        <v>34404</v>
      </c>
      <c r="G22" s="15"/>
      <c r="H22" s="24" t="s">
        <v>34196</v>
      </c>
      <c r="I22" s="24" t="s">
        <v>34261</v>
      </c>
      <c r="J22" s="24" t="s">
        <v>34262</v>
      </c>
      <c r="K22" s="24" t="s">
        <v>34263</v>
      </c>
      <c r="L22" s="16"/>
      <c r="Q22" s="16"/>
      <c r="R22" s="16"/>
      <c r="S22" s="16"/>
      <c r="T22" s="16"/>
      <c r="U22" s="16"/>
      <c r="V22" s="16"/>
      <c r="W22" s="16"/>
      <c r="X22" s="16"/>
    </row>
    <row r="23" spans="1:24" x14ac:dyDescent="0.2">
      <c r="A23" t="s">
        <v>25477</v>
      </c>
      <c r="B23" t="s">
        <v>43</v>
      </c>
      <c r="C23" s="14" t="s">
        <v>34405</v>
      </c>
      <c r="D23" s="14" t="s">
        <v>34406</v>
      </c>
      <c r="E23" s="14" t="s">
        <v>34407</v>
      </c>
      <c r="F23" s="14" t="s">
        <v>34408</v>
      </c>
      <c r="H23" s="14" t="s">
        <v>34197</v>
      </c>
      <c r="I23" s="14" t="s">
        <v>25509</v>
      </c>
      <c r="J23" s="14" t="s">
        <v>25510</v>
      </c>
      <c r="K23" s="14" t="s">
        <v>25511</v>
      </c>
      <c r="L23" s="16"/>
      <c r="Q23" s="16"/>
      <c r="R23" s="16"/>
      <c r="S23" s="16"/>
      <c r="T23" s="16"/>
      <c r="U23" s="16"/>
      <c r="V23" s="16"/>
      <c r="W23" s="16"/>
      <c r="X23" s="16"/>
    </row>
    <row r="24" spans="1:24" x14ac:dyDescent="0.2">
      <c r="A24" t="s">
        <v>25477</v>
      </c>
      <c r="B24" t="s">
        <v>44</v>
      </c>
      <c r="C24" s="14" t="s">
        <v>34409</v>
      </c>
      <c r="D24" s="14" t="s">
        <v>25508</v>
      </c>
      <c r="E24" s="14" t="s">
        <v>34410</v>
      </c>
      <c r="F24" s="14" t="s">
        <v>34411</v>
      </c>
      <c r="H24" s="14" t="s">
        <v>34198</v>
      </c>
      <c r="I24" s="14" t="s">
        <v>25512</v>
      </c>
      <c r="J24" s="14" t="s">
        <v>25513</v>
      </c>
      <c r="K24" s="14" t="s">
        <v>25514</v>
      </c>
      <c r="L24"/>
    </row>
    <row r="25" spans="1:24" x14ac:dyDescent="0.2">
      <c r="A25" t="s">
        <v>25477</v>
      </c>
      <c r="B25" t="s">
        <v>45</v>
      </c>
      <c r="C25" s="14" t="s">
        <v>34412</v>
      </c>
      <c r="D25" s="14" t="s">
        <v>34413</v>
      </c>
      <c r="E25" s="14" t="s">
        <v>34414</v>
      </c>
      <c r="F25" s="14" t="s">
        <v>34415</v>
      </c>
      <c r="H25" s="14" t="s">
        <v>34199</v>
      </c>
      <c r="I25" s="14" t="s">
        <v>25515</v>
      </c>
      <c r="J25" s="14" t="s">
        <v>25516</v>
      </c>
      <c r="K25" s="14" t="s">
        <v>25517</v>
      </c>
      <c r="L25"/>
    </row>
    <row r="26" spans="1:24" x14ac:dyDescent="0.2">
      <c r="A26" t="s">
        <v>25477</v>
      </c>
      <c r="B26" t="s">
        <v>46</v>
      </c>
      <c r="C26" s="14" t="s">
        <v>34416</v>
      </c>
      <c r="D26" s="14" t="s">
        <v>34417</v>
      </c>
      <c r="E26" s="14" t="s">
        <v>34418</v>
      </c>
      <c r="F26" s="14" t="s">
        <v>34419</v>
      </c>
      <c r="H26" s="14" t="s">
        <v>34200</v>
      </c>
      <c r="I26" s="14" t="s">
        <v>25518</v>
      </c>
      <c r="J26" s="14" t="s">
        <v>25519</v>
      </c>
      <c r="K26" s="14" t="s">
        <v>25520</v>
      </c>
      <c r="L26"/>
    </row>
    <row r="27" spans="1:24" x14ac:dyDescent="0.2">
      <c r="A27" t="s">
        <v>25477</v>
      </c>
      <c r="B27" t="s">
        <v>47</v>
      </c>
      <c r="C27" s="14" t="s">
        <v>34420</v>
      </c>
      <c r="D27" s="14" t="s">
        <v>34421</v>
      </c>
      <c r="E27" s="14" t="s">
        <v>34422</v>
      </c>
      <c r="F27" s="14" t="s">
        <v>34423</v>
      </c>
      <c r="H27" s="14" t="s">
        <v>34201</v>
      </c>
      <c r="I27" s="14" t="s">
        <v>25521</v>
      </c>
      <c r="J27" s="14" t="s">
        <v>25522</v>
      </c>
      <c r="K27" s="14" t="s">
        <v>25523</v>
      </c>
      <c r="L27"/>
    </row>
    <row r="28" spans="1:24" x14ac:dyDescent="0.2">
      <c r="A28" t="s">
        <v>25477</v>
      </c>
      <c r="B28" t="s">
        <v>48</v>
      </c>
      <c r="C28" s="14" t="s">
        <v>34424</v>
      </c>
      <c r="D28" s="14" t="s">
        <v>34425</v>
      </c>
      <c r="E28" s="14" t="s">
        <v>34426</v>
      </c>
      <c r="F28" s="14" t="s">
        <v>34427</v>
      </c>
      <c r="H28" s="14" t="s">
        <v>34202</v>
      </c>
      <c r="I28" s="14" t="s">
        <v>25524</v>
      </c>
      <c r="J28" s="14" t="s">
        <v>25525</v>
      </c>
      <c r="K28" s="14" t="s">
        <v>25526</v>
      </c>
      <c r="L28"/>
    </row>
    <row r="29" spans="1:24" x14ac:dyDescent="0.2">
      <c r="A29" t="s">
        <v>25477</v>
      </c>
      <c r="B29" t="s">
        <v>49</v>
      </c>
      <c r="C29" s="14" t="s">
        <v>34428</v>
      </c>
      <c r="D29" s="14" t="s">
        <v>34429</v>
      </c>
      <c r="E29" s="14" t="s">
        <v>34430</v>
      </c>
      <c r="F29" s="14" t="s">
        <v>34431</v>
      </c>
      <c r="H29" s="14" t="s">
        <v>34203</v>
      </c>
      <c r="I29" s="14" t="s">
        <v>25527</v>
      </c>
      <c r="J29" s="14" t="s">
        <v>25528</v>
      </c>
      <c r="K29" s="14" t="s">
        <v>25529</v>
      </c>
      <c r="L29"/>
    </row>
    <row r="30" spans="1:24" x14ac:dyDescent="0.2">
      <c r="A30" t="s">
        <v>25477</v>
      </c>
      <c r="B30" t="s">
        <v>50</v>
      </c>
      <c r="C30" s="14" t="s">
        <v>34432</v>
      </c>
      <c r="D30" s="14" t="s">
        <v>34433</v>
      </c>
      <c r="E30" s="14" t="s">
        <v>34434</v>
      </c>
      <c r="F30" s="14" t="s">
        <v>34400</v>
      </c>
      <c r="H30" s="14" t="s">
        <v>34204</v>
      </c>
      <c r="I30" s="14" t="s">
        <v>25530</v>
      </c>
      <c r="J30" s="14" t="s">
        <v>25531</v>
      </c>
      <c r="K30" s="14" t="s">
        <v>25532</v>
      </c>
      <c r="L30"/>
    </row>
    <row r="31" spans="1:24" x14ac:dyDescent="0.2">
      <c r="A31" t="s">
        <v>25477</v>
      </c>
      <c r="B31" t="s">
        <v>51</v>
      </c>
      <c r="C31" s="14" t="s">
        <v>34435</v>
      </c>
      <c r="D31" s="14" t="s">
        <v>34436</v>
      </c>
      <c r="E31" s="14" t="s">
        <v>34437</v>
      </c>
      <c r="F31" s="14" t="s">
        <v>34438</v>
      </c>
      <c r="H31" s="14" t="s">
        <v>34205</v>
      </c>
      <c r="I31" s="14" t="s">
        <v>25533</v>
      </c>
      <c r="J31" s="14" t="s">
        <v>25534</v>
      </c>
      <c r="K31" s="14" t="s">
        <v>25535</v>
      </c>
      <c r="L31"/>
    </row>
    <row r="32" spans="1:24" x14ac:dyDescent="0.2">
      <c r="A32" t="s">
        <v>25477</v>
      </c>
      <c r="B32" t="s">
        <v>52</v>
      </c>
      <c r="C32" s="14" t="s">
        <v>34439</v>
      </c>
      <c r="D32" s="14" t="s">
        <v>34440</v>
      </c>
      <c r="E32" s="14" t="s">
        <v>34441</v>
      </c>
      <c r="F32" s="14" t="s">
        <v>34442</v>
      </c>
      <c r="H32" s="14" t="s">
        <v>34206</v>
      </c>
      <c r="I32" s="14" t="s">
        <v>25536</v>
      </c>
      <c r="J32" s="14" t="s">
        <v>25537</v>
      </c>
      <c r="K32" s="14" t="s">
        <v>25538</v>
      </c>
      <c r="L32"/>
    </row>
    <row r="33" spans="1:24" x14ac:dyDescent="0.2">
      <c r="A33" t="s">
        <v>25477</v>
      </c>
      <c r="B33" t="s">
        <v>53</v>
      </c>
      <c r="C33" s="14" t="s">
        <v>34443</v>
      </c>
      <c r="D33" s="14" t="s">
        <v>34444</v>
      </c>
      <c r="E33" s="14" t="s">
        <v>34445</v>
      </c>
      <c r="F33" s="14" t="s">
        <v>34446</v>
      </c>
      <c r="H33" s="14" t="s">
        <v>34207</v>
      </c>
      <c r="I33" s="14" t="s">
        <v>25539</v>
      </c>
      <c r="J33" s="14" t="s">
        <v>25540</v>
      </c>
      <c r="K33" s="14" t="s">
        <v>25541</v>
      </c>
      <c r="L33"/>
    </row>
    <row r="34" spans="1:24" x14ac:dyDescent="0.2">
      <c r="A34" s="17" t="s">
        <v>25477</v>
      </c>
      <c r="B34" s="17" t="s">
        <v>25545</v>
      </c>
      <c r="C34" s="24" t="s">
        <v>34447</v>
      </c>
      <c r="D34" s="24" t="s">
        <v>34448</v>
      </c>
      <c r="E34" s="24" t="s">
        <v>34449</v>
      </c>
      <c r="F34" s="24" t="s">
        <v>34450</v>
      </c>
      <c r="G34" s="15"/>
      <c r="H34" s="24" t="s">
        <v>34208</v>
      </c>
      <c r="I34" s="24" t="s">
        <v>25505</v>
      </c>
      <c r="J34" s="24" t="s">
        <v>25506</v>
      </c>
      <c r="K34" s="24" t="s">
        <v>25507</v>
      </c>
      <c r="L34"/>
    </row>
    <row r="35" spans="1:24" x14ac:dyDescent="0.2">
      <c r="A35" t="s">
        <v>25478</v>
      </c>
      <c r="B35" t="s">
        <v>25556</v>
      </c>
      <c r="C35" s="14" t="s">
        <v>34451</v>
      </c>
      <c r="D35" s="14" t="s">
        <v>34452</v>
      </c>
      <c r="E35" s="14" t="s">
        <v>34453</v>
      </c>
      <c r="F35" s="14" t="s">
        <v>34454</v>
      </c>
      <c r="H35" s="14" t="s">
        <v>34264</v>
      </c>
      <c r="I35" s="14" t="s">
        <v>34265</v>
      </c>
      <c r="J35" s="14" t="s">
        <v>34266</v>
      </c>
      <c r="K35" s="14" t="s">
        <v>25504</v>
      </c>
      <c r="L35"/>
    </row>
    <row r="36" spans="1:24" x14ac:dyDescent="0.2">
      <c r="A36" t="s">
        <v>25478</v>
      </c>
      <c r="B36" t="s">
        <v>25500</v>
      </c>
      <c r="C36" s="14" t="s">
        <v>34455</v>
      </c>
      <c r="D36" s="14" t="s">
        <v>34456</v>
      </c>
      <c r="E36" s="14" t="s">
        <v>34457</v>
      </c>
      <c r="F36" s="14" t="s">
        <v>34458</v>
      </c>
      <c r="H36" s="14" t="s">
        <v>34267</v>
      </c>
      <c r="I36" s="14" t="s">
        <v>34268</v>
      </c>
      <c r="J36" s="14" t="s">
        <v>34269</v>
      </c>
      <c r="K36" s="14" t="s">
        <v>34270</v>
      </c>
      <c r="L36" s="16"/>
      <c r="Q36" s="16"/>
      <c r="R36" s="16"/>
      <c r="S36" s="16"/>
      <c r="T36" s="16"/>
      <c r="U36" s="16"/>
      <c r="V36" s="16"/>
      <c r="W36" s="16"/>
      <c r="X36" s="16"/>
    </row>
    <row r="37" spans="1:24" x14ac:dyDescent="0.2">
      <c r="A37" t="s">
        <v>25478</v>
      </c>
      <c r="B37" t="s">
        <v>25490</v>
      </c>
      <c r="C37" s="14" t="s">
        <v>34459</v>
      </c>
      <c r="D37" s="14" t="s">
        <v>34460</v>
      </c>
      <c r="E37" s="14" t="s">
        <v>34461</v>
      </c>
      <c r="F37" s="14" t="s">
        <v>34462</v>
      </c>
      <c r="H37" s="14" t="s">
        <v>34271</v>
      </c>
      <c r="I37" s="14" t="s">
        <v>34272</v>
      </c>
      <c r="J37" s="14" t="s">
        <v>34273</v>
      </c>
      <c r="K37" s="14" t="s">
        <v>34274</v>
      </c>
      <c r="L37"/>
    </row>
    <row r="38" spans="1:24" x14ac:dyDescent="0.2">
      <c r="A38" t="s">
        <v>25478</v>
      </c>
      <c r="B38" t="s">
        <v>25503</v>
      </c>
      <c r="C38" s="14" t="s">
        <v>34463</v>
      </c>
      <c r="D38" s="14" t="s">
        <v>34464</v>
      </c>
      <c r="E38" s="14" t="s">
        <v>34465</v>
      </c>
      <c r="F38" s="14" t="s">
        <v>34466</v>
      </c>
      <c r="H38" s="14" t="s">
        <v>34275</v>
      </c>
      <c r="I38" s="14" t="s">
        <v>34276</v>
      </c>
      <c r="J38" s="14" t="s">
        <v>34277</v>
      </c>
      <c r="K38" s="14" t="s">
        <v>34278</v>
      </c>
      <c r="L38"/>
    </row>
    <row r="39" spans="1:24" x14ac:dyDescent="0.2">
      <c r="A39" t="s">
        <v>25478</v>
      </c>
      <c r="B39" t="s">
        <v>25492</v>
      </c>
      <c r="C39" s="14" t="s">
        <v>34467</v>
      </c>
      <c r="D39" s="14" t="s">
        <v>34468</v>
      </c>
      <c r="E39" s="14" t="s">
        <v>34469</v>
      </c>
      <c r="F39" s="14" t="s">
        <v>34470</v>
      </c>
      <c r="H39" s="14" t="s">
        <v>34279</v>
      </c>
      <c r="I39" s="14" t="s">
        <v>34280</v>
      </c>
      <c r="J39" s="14" t="s">
        <v>25543</v>
      </c>
      <c r="K39" s="14" t="s">
        <v>25504</v>
      </c>
      <c r="L39"/>
    </row>
    <row r="40" spans="1:24" x14ac:dyDescent="0.2">
      <c r="A40" t="s">
        <v>25478</v>
      </c>
      <c r="B40" t="s">
        <v>25501</v>
      </c>
      <c r="C40" s="14" t="s">
        <v>34346</v>
      </c>
      <c r="D40" s="14" t="s">
        <v>34471</v>
      </c>
      <c r="E40" s="14" t="s">
        <v>25542</v>
      </c>
      <c r="F40" s="14" t="s">
        <v>34472</v>
      </c>
      <c r="H40" s="14" t="s">
        <v>34281</v>
      </c>
      <c r="I40" s="14" t="s">
        <v>25553</v>
      </c>
      <c r="J40" s="14" t="s">
        <v>34282</v>
      </c>
      <c r="K40" s="14" t="s">
        <v>25554</v>
      </c>
      <c r="L40"/>
    </row>
    <row r="41" spans="1:24" x14ac:dyDescent="0.2">
      <c r="A41" t="s">
        <v>25478</v>
      </c>
      <c r="B41" t="s">
        <v>25494</v>
      </c>
      <c r="C41" s="14" t="s">
        <v>34473</v>
      </c>
      <c r="D41" s="14" t="s">
        <v>34474</v>
      </c>
      <c r="E41" s="14" t="s">
        <v>34475</v>
      </c>
      <c r="F41" s="14" t="s">
        <v>34476</v>
      </c>
      <c r="H41" s="14" t="s">
        <v>34283</v>
      </c>
      <c r="I41" s="14" t="s">
        <v>34284</v>
      </c>
      <c r="J41" s="14" t="s">
        <v>34285</v>
      </c>
      <c r="K41" s="14" t="s">
        <v>34286</v>
      </c>
      <c r="L41"/>
    </row>
    <row r="42" spans="1:24" x14ac:dyDescent="0.2">
      <c r="A42" t="s">
        <v>25478</v>
      </c>
      <c r="B42" t="s">
        <v>53</v>
      </c>
      <c r="C42" s="14" t="s">
        <v>34477</v>
      </c>
      <c r="D42" s="14" t="s">
        <v>34478</v>
      </c>
      <c r="E42" s="14" t="s">
        <v>34479</v>
      </c>
      <c r="F42" s="14" t="s">
        <v>34480</v>
      </c>
      <c r="H42" s="14" t="s">
        <v>34291</v>
      </c>
      <c r="I42" s="14" t="s">
        <v>34292</v>
      </c>
      <c r="J42" s="14" t="s">
        <v>34293</v>
      </c>
      <c r="K42" s="14" t="s">
        <v>34294</v>
      </c>
      <c r="L42"/>
    </row>
    <row r="43" spans="1:24" x14ac:dyDescent="0.2">
      <c r="A43" t="s">
        <v>25478</v>
      </c>
      <c r="B43" t="s">
        <v>25502</v>
      </c>
      <c r="C43" s="14" t="s">
        <v>34481</v>
      </c>
      <c r="D43" s="14" t="s">
        <v>34482</v>
      </c>
      <c r="E43" s="14" t="s">
        <v>34483</v>
      </c>
      <c r="F43" s="14" t="s">
        <v>34484</v>
      </c>
      <c r="H43" s="14" t="s">
        <v>34287</v>
      </c>
      <c r="I43" s="14" t="s">
        <v>34288</v>
      </c>
      <c r="J43" s="14" t="s">
        <v>34289</v>
      </c>
      <c r="K43" s="14" t="s">
        <v>34290</v>
      </c>
      <c r="L43"/>
    </row>
    <row r="44" spans="1:24" x14ac:dyDescent="0.2">
      <c r="A44" t="s">
        <v>25478</v>
      </c>
      <c r="B44" t="s">
        <v>25498</v>
      </c>
      <c r="C44" s="14" t="s">
        <v>34485</v>
      </c>
      <c r="D44" s="14" t="s">
        <v>34486</v>
      </c>
      <c r="E44" s="14" t="s">
        <v>34487</v>
      </c>
      <c r="F44" s="14" t="s">
        <v>34488</v>
      </c>
      <c r="H44" s="14" t="s">
        <v>34295</v>
      </c>
      <c r="I44" s="14" t="s">
        <v>34296</v>
      </c>
      <c r="J44" s="14" t="s">
        <v>34297</v>
      </c>
      <c r="K44" s="14" t="s">
        <v>34298</v>
      </c>
      <c r="L44"/>
    </row>
    <row r="45" spans="1:24" ht="17" customHeight="1" x14ac:dyDescent="0.2">
      <c r="A45" s="17" t="s">
        <v>25478</v>
      </c>
      <c r="B45" s="17" t="s">
        <v>25545</v>
      </c>
      <c r="C45" s="24" t="s">
        <v>34489</v>
      </c>
      <c r="D45" s="24" t="s">
        <v>34490</v>
      </c>
      <c r="E45" s="24" t="s">
        <v>34491</v>
      </c>
      <c r="F45" s="24" t="s">
        <v>34492</v>
      </c>
      <c r="G45" s="15"/>
      <c r="H45" s="24" t="s">
        <v>34299</v>
      </c>
      <c r="I45" s="24" t="s">
        <v>34300</v>
      </c>
      <c r="J45" s="24" t="s">
        <v>34301</v>
      </c>
      <c r="K45" s="24" t="s">
        <v>34302</v>
      </c>
      <c r="L45"/>
    </row>
    <row r="46" spans="1:24" ht="13" customHeight="1" x14ac:dyDescent="0.2">
      <c r="A46" t="s">
        <v>25479</v>
      </c>
      <c r="B46" t="s">
        <v>55</v>
      </c>
      <c r="C46" s="14" t="s">
        <v>34493</v>
      </c>
      <c r="D46" s="14" t="s">
        <v>34494</v>
      </c>
      <c r="E46" s="14" t="s">
        <v>34495</v>
      </c>
      <c r="F46" s="14" t="s">
        <v>34496</v>
      </c>
      <c r="H46" s="14" t="s">
        <v>34303</v>
      </c>
      <c r="I46" s="14" t="s">
        <v>34304</v>
      </c>
      <c r="J46" s="14" t="s">
        <v>34305</v>
      </c>
      <c r="K46" s="14" t="s">
        <v>25544</v>
      </c>
      <c r="L46"/>
    </row>
    <row r="47" spans="1:24" x14ac:dyDescent="0.2">
      <c r="A47" t="s">
        <v>25479</v>
      </c>
      <c r="B47" t="s">
        <v>56</v>
      </c>
      <c r="C47" s="14" t="s">
        <v>34497</v>
      </c>
      <c r="D47" s="14" t="s">
        <v>34498</v>
      </c>
      <c r="E47" s="14" t="s">
        <v>34499</v>
      </c>
      <c r="F47" s="14" t="s">
        <v>34500</v>
      </c>
      <c r="H47" s="14" t="s">
        <v>34306</v>
      </c>
      <c r="I47" s="14" t="s">
        <v>34307</v>
      </c>
      <c r="J47" s="14" t="s">
        <v>34308</v>
      </c>
      <c r="K47" s="14" t="s">
        <v>34309</v>
      </c>
      <c r="L47"/>
    </row>
    <row r="48" spans="1:24" x14ac:dyDescent="0.2">
      <c r="A48" t="s">
        <v>25479</v>
      </c>
      <c r="B48" t="s">
        <v>57</v>
      </c>
      <c r="C48" s="14" t="s">
        <v>34501</v>
      </c>
      <c r="D48" s="14" t="s">
        <v>34502</v>
      </c>
      <c r="E48" s="14" t="s">
        <v>34503</v>
      </c>
      <c r="F48" s="14" t="s">
        <v>34504</v>
      </c>
      <c r="H48" s="14" t="s">
        <v>34310</v>
      </c>
      <c r="I48" s="14" t="s">
        <v>34311</v>
      </c>
      <c r="J48" s="14" t="s">
        <v>34312</v>
      </c>
      <c r="K48" s="14" t="s">
        <v>34313</v>
      </c>
      <c r="L48"/>
    </row>
    <row r="49" spans="1:14" x14ac:dyDescent="0.2">
      <c r="A49" t="s">
        <v>25479</v>
      </c>
      <c r="B49" t="s">
        <v>25549</v>
      </c>
      <c r="C49" s="14" t="s">
        <v>34505</v>
      </c>
      <c r="D49" s="14" t="s">
        <v>34506</v>
      </c>
      <c r="E49" s="14" t="s">
        <v>34507</v>
      </c>
      <c r="F49" s="14" t="s">
        <v>34508</v>
      </c>
      <c r="H49" s="14" t="s">
        <v>34314</v>
      </c>
      <c r="I49" s="14" t="s">
        <v>34315</v>
      </c>
      <c r="J49" s="14" t="s">
        <v>34316</v>
      </c>
      <c r="K49" s="14" t="s">
        <v>34317</v>
      </c>
      <c r="L49"/>
    </row>
    <row r="50" spans="1:14" x14ac:dyDescent="0.2">
      <c r="A50" t="s">
        <v>25479</v>
      </c>
      <c r="B50" t="s">
        <v>59</v>
      </c>
      <c r="C50" s="14" t="s">
        <v>34509</v>
      </c>
      <c r="D50" s="14" t="s">
        <v>34510</v>
      </c>
      <c r="E50" s="14" t="s">
        <v>34511</v>
      </c>
      <c r="F50" s="14" t="s">
        <v>34512</v>
      </c>
      <c r="H50" s="14" t="s">
        <v>34318</v>
      </c>
      <c r="I50" s="14" t="s">
        <v>34319</v>
      </c>
      <c r="J50" s="14" t="s">
        <v>34320</v>
      </c>
      <c r="K50" s="14" t="s">
        <v>34321</v>
      </c>
      <c r="L50"/>
    </row>
    <row r="51" spans="1:14" x14ac:dyDescent="0.2">
      <c r="A51" t="s">
        <v>25479</v>
      </c>
      <c r="B51" t="s">
        <v>60</v>
      </c>
      <c r="C51" s="14" t="s">
        <v>34513</v>
      </c>
      <c r="D51" s="14" t="s">
        <v>34514</v>
      </c>
      <c r="E51" s="14" t="s">
        <v>34515</v>
      </c>
      <c r="F51" s="14" t="s">
        <v>34516</v>
      </c>
      <c r="H51" s="14" t="s">
        <v>34322</v>
      </c>
      <c r="I51" s="14" t="s">
        <v>34323</v>
      </c>
      <c r="J51" s="14" t="s">
        <v>34324</v>
      </c>
      <c r="K51" s="14" t="s">
        <v>34325</v>
      </c>
      <c r="L51"/>
    </row>
    <row r="52" spans="1:14" x14ac:dyDescent="0.2">
      <c r="A52" s="17" t="s">
        <v>25479</v>
      </c>
      <c r="B52" s="17" t="s">
        <v>25545</v>
      </c>
      <c r="C52" s="24" t="s">
        <v>34517</v>
      </c>
      <c r="D52" s="24" t="s">
        <v>34518</v>
      </c>
      <c r="E52" s="24" t="s">
        <v>34519</v>
      </c>
      <c r="F52" s="24" t="s">
        <v>34520</v>
      </c>
      <c r="G52" s="15"/>
      <c r="H52" s="24" t="s">
        <v>34326</v>
      </c>
      <c r="I52" s="24" t="s">
        <v>34327</v>
      </c>
      <c r="J52" s="24" t="s">
        <v>34328</v>
      </c>
      <c r="K52" s="24" t="s">
        <v>34329</v>
      </c>
      <c r="L52"/>
    </row>
    <row r="53" spans="1:14" s="21" customFormat="1" x14ac:dyDescent="0.2">
      <c r="A53" s="21" t="s">
        <v>25557</v>
      </c>
      <c r="C53" s="20"/>
      <c r="D53" s="20"/>
      <c r="E53" s="20"/>
      <c r="F53" s="20"/>
      <c r="G53" s="20"/>
      <c r="H53" s="20"/>
      <c r="I53" s="20"/>
      <c r="J53" s="20"/>
      <c r="K53" s="20"/>
      <c r="L53" s="20"/>
      <c r="M53" s="20"/>
      <c r="N53" s="20"/>
    </row>
    <row r="54" spans="1:14" s="21" customFormat="1" x14ac:dyDescent="0.2">
      <c r="D54" s="26"/>
      <c r="E54" s="20"/>
      <c r="F54" s="20"/>
      <c r="G54" s="20"/>
      <c r="H54" s="20"/>
      <c r="I54" s="20"/>
      <c r="J54" s="20"/>
      <c r="K54" s="20"/>
      <c r="L54" s="20"/>
      <c r="M54" s="20"/>
      <c r="N54" s="20"/>
    </row>
    <row r="55" spans="1:14" s="21" customFormat="1" x14ac:dyDescent="0.2">
      <c r="C55" s="19"/>
      <c r="D55" s="27"/>
      <c r="E55" s="25"/>
      <c r="F55" s="25"/>
      <c r="G55" s="25"/>
      <c r="H55" s="25"/>
      <c r="I55" s="25"/>
      <c r="J55" s="25"/>
      <c r="K55" s="25"/>
      <c r="L55" s="20"/>
      <c r="M55" s="20"/>
      <c r="N55" s="20"/>
    </row>
  </sheetData>
  <sortState ref="A36:K46">
    <sortCondition ref="B36:B46"/>
  </sortState>
  <mergeCells count="2">
    <mergeCell ref="C2:F2"/>
    <mergeCell ref="H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7444D-0633-BF45-851B-CB3FF05A86C4}">
  <dimension ref="A1:E4002"/>
  <sheetViews>
    <sheetView workbookViewId="0">
      <selection activeCell="E10" sqref="E10"/>
    </sheetView>
  </sheetViews>
  <sheetFormatPr baseColWidth="10" defaultRowHeight="16" x14ac:dyDescent="0.2"/>
  <cols>
    <col min="1" max="1" width="24.5" customWidth="1"/>
    <col min="3" max="3" width="21.83203125" style="16" customWidth="1"/>
    <col min="4" max="4" width="22.33203125" customWidth="1"/>
    <col min="5" max="5" width="114.5" customWidth="1"/>
  </cols>
  <sheetData>
    <row r="1" spans="1:5" x14ac:dyDescent="0.2">
      <c r="A1" s="3" t="s">
        <v>34862</v>
      </c>
    </row>
    <row r="2" spans="1:5" x14ac:dyDescent="0.2">
      <c r="A2" s="9" t="s">
        <v>18527</v>
      </c>
      <c r="B2" s="9" t="s">
        <v>34521</v>
      </c>
      <c r="C2" s="28" t="s">
        <v>34522</v>
      </c>
      <c r="D2" s="9" t="s">
        <v>18528</v>
      </c>
      <c r="E2" s="9" t="s">
        <v>25552</v>
      </c>
    </row>
    <row r="3" spans="1:5" x14ac:dyDescent="0.2">
      <c r="A3" t="s">
        <v>18546</v>
      </c>
      <c r="B3">
        <v>1</v>
      </c>
      <c r="C3" s="16">
        <v>168.47858009999999</v>
      </c>
      <c r="D3" t="s">
        <v>18530</v>
      </c>
      <c r="E3" t="s">
        <v>18547</v>
      </c>
    </row>
    <row r="4" spans="1:5" x14ac:dyDescent="0.2">
      <c r="A4" t="s">
        <v>18647</v>
      </c>
      <c r="B4">
        <v>1</v>
      </c>
      <c r="C4" s="16">
        <v>138.6296701</v>
      </c>
      <c r="D4" t="s">
        <v>18530</v>
      </c>
      <c r="E4" t="s">
        <v>18648</v>
      </c>
    </row>
    <row r="5" spans="1:5" x14ac:dyDescent="0.2">
      <c r="A5" t="s">
        <v>18550</v>
      </c>
      <c r="B5">
        <v>1</v>
      </c>
      <c r="C5" s="16">
        <v>124.3703471</v>
      </c>
      <c r="D5" t="s">
        <v>18530</v>
      </c>
      <c r="E5" t="s">
        <v>18551</v>
      </c>
    </row>
    <row r="6" spans="1:5" x14ac:dyDescent="0.2">
      <c r="A6" t="s">
        <v>18606</v>
      </c>
      <c r="B6">
        <v>1</v>
      </c>
      <c r="C6" s="16">
        <v>85.704200740000005</v>
      </c>
      <c r="D6" t="s">
        <v>18530</v>
      </c>
      <c r="E6" t="s">
        <v>18607</v>
      </c>
    </row>
    <row r="7" spans="1:5" x14ac:dyDescent="0.2">
      <c r="A7" t="s">
        <v>18635</v>
      </c>
      <c r="B7">
        <v>1</v>
      </c>
      <c r="C7" s="16">
        <v>76.009445349999993</v>
      </c>
      <c r="D7" t="s">
        <v>18530</v>
      </c>
      <c r="E7" t="s">
        <v>18636</v>
      </c>
    </row>
    <row r="8" spans="1:5" x14ac:dyDescent="0.2">
      <c r="A8" t="s">
        <v>18634</v>
      </c>
      <c r="B8">
        <v>1</v>
      </c>
      <c r="C8" s="16">
        <v>68.226760049999996</v>
      </c>
      <c r="D8" t="s">
        <v>18530</v>
      </c>
      <c r="E8" t="s">
        <v>18553</v>
      </c>
    </row>
    <row r="9" spans="1:5" x14ac:dyDescent="0.2">
      <c r="A9" t="s">
        <v>18685</v>
      </c>
      <c r="B9">
        <v>1</v>
      </c>
      <c r="C9" s="16">
        <v>67.182795639999995</v>
      </c>
      <c r="D9" t="s">
        <v>18530</v>
      </c>
      <c r="E9" t="s">
        <v>18686</v>
      </c>
    </row>
    <row r="10" spans="1:5" x14ac:dyDescent="0.2">
      <c r="A10" t="s">
        <v>18695</v>
      </c>
      <c r="B10">
        <v>1</v>
      </c>
      <c r="C10" s="16">
        <v>65.976335649999996</v>
      </c>
      <c r="D10" t="s">
        <v>18530</v>
      </c>
      <c r="E10" t="s">
        <v>18696</v>
      </c>
    </row>
    <row r="11" spans="1:5" x14ac:dyDescent="0.2">
      <c r="A11" t="s">
        <v>18578</v>
      </c>
      <c r="B11">
        <v>1</v>
      </c>
      <c r="C11" s="16">
        <v>61.570018609999998</v>
      </c>
      <c r="D11" t="s">
        <v>18530</v>
      </c>
      <c r="E11" t="s">
        <v>18579</v>
      </c>
    </row>
    <row r="12" spans="1:5" x14ac:dyDescent="0.2">
      <c r="A12" t="s">
        <v>18703</v>
      </c>
      <c r="B12">
        <v>1</v>
      </c>
      <c r="C12" s="16">
        <v>60.659573989999998</v>
      </c>
      <c r="D12" t="s">
        <v>18530</v>
      </c>
      <c r="E12" t="s">
        <v>18704</v>
      </c>
    </row>
    <row r="13" spans="1:5" x14ac:dyDescent="0.2">
      <c r="A13" t="s">
        <v>18534</v>
      </c>
      <c r="B13">
        <v>1</v>
      </c>
      <c r="C13" s="16">
        <v>60.228390699999999</v>
      </c>
      <c r="D13" t="s">
        <v>18530</v>
      </c>
      <c r="E13" t="s">
        <v>18535</v>
      </c>
    </row>
    <row r="14" spans="1:5" x14ac:dyDescent="0.2">
      <c r="A14" t="s">
        <v>18691</v>
      </c>
      <c r="B14">
        <v>1</v>
      </c>
      <c r="C14" s="16">
        <v>60.196956720000003</v>
      </c>
      <c r="D14" t="s">
        <v>18530</v>
      </c>
      <c r="E14" t="s">
        <v>18692</v>
      </c>
    </row>
    <row r="15" spans="1:5" x14ac:dyDescent="0.2">
      <c r="A15" t="s">
        <v>18616</v>
      </c>
      <c r="B15">
        <v>1</v>
      </c>
      <c r="C15" s="16">
        <v>59.4451429</v>
      </c>
      <c r="D15" t="s">
        <v>18530</v>
      </c>
      <c r="E15" t="s">
        <v>18617</v>
      </c>
    </row>
    <row r="16" spans="1:5" x14ac:dyDescent="0.2">
      <c r="A16" t="s">
        <v>18626</v>
      </c>
      <c r="B16">
        <v>1</v>
      </c>
      <c r="C16" s="16">
        <v>56.285842250000002</v>
      </c>
      <c r="D16" t="s">
        <v>18530</v>
      </c>
      <c r="E16" t="s">
        <v>18627</v>
      </c>
    </row>
    <row r="17" spans="1:5" x14ac:dyDescent="0.2">
      <c r="A17" t="s">
        <v>18540</v>
      </c>
      <c r="B17">
        <v>1</v>
      </c>
      <c r="C17" s="16">
        <v>51.226341040000001</v>
      </c>
      <c r="D17" t="s">
        <v>18530</v>
      </c>
      <c r="E17" t="s">
        <v>18541</v>
      </c>
    </row>
    <row r="18" spans="1:5" x14ac:dyDescent="0.2">
      <c r="A18" t="s">
        <v>18572</v>
      </c>
      <c r="B18">
        <v>1</v>
      </c>
      <c r="C18" s="16">
        <v>50.492763869999997</v>
      </c>
      <c r="D18" t="s">
        <v>18530</v>
      </c>
      <c r="E18" t="s">
        <v>18573</v>
      </c>
    </row>
    <row r="19" spans="1:5" x14ac:dyDescent="0.2">
      <c r="A19" t="s">
        <v>18586</v>
      </c>
      <c r="B19">
        <v>1</v>
      </c>
      <c r="C19" s="16">
        <v>50.41755732</v>
      </c>
      <c r="D19" t="s">
        <v>18530</v>
      </c>
      <c r="E19" t="s">
        <v>18587</v>
      </c>
    </row>
    <row r="20" spans="1:5" x14ac:dyDescent="0.2">
      <c r="A20" t="s">
        <v>18624</v>
      </c>
      <c r="B20">
        <v>1</v>
      </c>
      <c r="C20" s="16">
        <v>49.738906059999998</v>
      </c>
      <c r="D20" t="s">
        <v>18530</v>
      </c>
      <c r="E20" t="s">
        <v>18625</v>
      </c>
    </row>
    <row r="21" spans="1:5" x14ac:dyDescent="0.2">
      <c r="A21" t="s">
        <v>18699</v>
      </c>
      <c r="B21">
        <v>1</v>
      </c>
      <c r="C21" s="16">
        <v>49.200276889999998</v>
      </c>
      <c r="D21" t="s">
        <v>18530</v>
      </c>
      <c r="E21" t="s">
        <v>18700</v>
      </c>
    </row>
    <row r="22" spans="1:5" x14ac:dyDescent="0.2">
      <c r="A22" t="s">
        <v>18596</v>
      </c>
      <c r="B22">
        <v>1</v>
      </c>
      <c r="C22" s="16">
        <v>48.948992930000003</v>
      </c>
      <c r="D22" t="s">
        <v>18530</v>
      </c>
      <c r="E22" t="s">
        <v>18597</v>
      </c>
    </row>
    <row r="23" spans="1:5" x14ac:dyDescent="0.2">
      <c r="A23" t="s">
        <v>18681</v>
      </c>
      <c r="B23">
        <v>1</v>
      </c>
      <c r="C23" s="16">
        <v>48.04489143</v>
      </c>
      <c r="D23" t="s">
        <v>18530</v>
      </c>
      <c r="E23" t="s">
        <v>18682</v>
      </c>
    </row>
    <row r="24" spans="1:5" x14ac:dyDescent="0.2">
      <c r="A24" t="s">
        <v>18612</v>
      </c>
      <c r="B24">
        <v>1</v>
      </c>
      <c r="C24" s="16">
        <v>46.905229599999998</v>
      </c>
      <c r="D24" t="s">
        <v>18530</v>
      </c>
      <c r="E24" t="s">
        <v>18613</v>
      </c>
    </row>
    <row r="25" spans="1:5" x14ac:dyDescent="0.2">
      <c r="A25" t="s">
        <v>18614</v>
      </c>
      <c r="B25">
        <v>1</v>
      </c>
      <c r="C25" s="16">
        <v>44.902887560000003</v>
      </c>
      <c r="D25" t="s">
        <v>18530</v>
      </c>
      <c r="E25" t="s">
        <v>18615</v>
      </c>
    </row>
    <row r="26" spans="1:5" x14ac:dyDescent="0.2">
      <c r="A26" t="s">
        <v>18701</v>
      </c>
      <c r="B26">
        <v>1</v>
      </c>
      <c r="C26" s="16">
        <v>40.837879260000001</v>
      </c>
      <c r="D26" t="s">
        <v>18530</v>
      </c>
      <c r="E26" t="s">
        <v>18702</v>
      </c>
    </row>
    <row r="27" spans="1:5" x14ac:dyDescent="0.2">
      <c r="A27" t="s">
        <v>18707</v>
      </c>
      <c r="B27">
        <v>1</v>
      </c>
      <c r="C27" s="16">
        <v>39.553712750000003</v>
      </c>
      <c r="D27" t="s">
        <v>18530</v>
      </c>
      <c r="E27" t="s">
        <v>18708</v>
      </c>
    </row>
    <row r="28" spans="1:5" x14ac:dyDescent="0.2">
      <c r="A28" t="s">
        <v>18562</v>
      </c>
      <c r="B28">
        <v>1</v>
      </c>
      <c r="C28" s="16">
        <v>39.546941420000003</v>
      </c>
      <c r="D28" t="s">
        <v>18530</v>
      </c>
      <c r="E28" t="s">
        <v>18563</v>
      </c>
    </row>
    <row r="29" spans="1:5" x14ac:dyDescent="0.2">
      <c r="A29" t="s">
        <v>18643</v>
      </c>
      <c r="B29">
        <v>1</v>
      </c>
      <c r="C29" s="16">
        <v>38.719754049999999</v>
      </c>
      <c r="D29" t="s">
        <v>18530</v>
      </c>
      <c r="E29" t="s">
        <v>18644</v>
      </c>
    </row>
    <row r="30" spans="1:5" x14ac:dyDescent="0.2">
      <c r="A30" t="s">
        <v>18637</v>
      </c>
      <c r="B30">
        <v>1</v>
      </c>
      <c r="C30" s="16">
        <v>37.915801709999997</v>
      </c>
      <c r="D30" t="s">
        <v>18530</v>
      </c>
      <c r="E30" t="s">
        <v>18638</v>
      </c>
    </row>
    <row r="31" spans="1:5" x14ac:dyDescent="0.2">
      <c r="A31" t="s">
        <v>18687</v>
      </c>
      <c r="B31">
        <v>1</v>
      </c>
      <c r="C31" s="16">
        <v>37.236061239999998</v>
      </c>
      <c r="D31" t="s">
        <v>18530</v>
      </c>
      <c r="E31" t="s">
        <v>18688</v>
      </c>
    </row>
    <row r="32" spans="1:5" x14ac:dyDescent="0.2">
      <c r="A32" t="s">
        <v>18618</v>
      </c>
      <c r="B32">
        <v>1</v>
      </c>
      <c r="C32" s="16">
        <v>37.133164610000001</v>
      </c>
      <c r="D32" t="s">
        <v>18530</v>
      </c>
      <c r="E32" t="s">
        <v>18619</v>
      </c>
    </row>
    <row r="33" spans="1:5" x14ac:dyDescent="0.2">
      <c r="A33" t="s">
        <v>18600</v>
      </c>
      <c r="B33">
        <v>1</v>
      </c>
      <c r="C33" s="16">
        <v>35.804656680000001</v>
      </c>
      <c r="D33" t="s">
        <v>18530</v>
      </c>
      <c r="E33" t="s">
        <v>18601</v>
      </c>
    </row>
    <row r="34" spans="1:5" x14ac:dyDescent="0.2">
      <c r="A34" t="s">
        <v>18576</v>
      </c>
      <c r="B34">
        <v>1</v>
      </c>
      <c r="C34" s="16">
        <v>35.506595480000001</v>
      </c>
      <c r="D34" t="s">
        <v>18530</v>
      </c>
      <c r="E34" t="s">
        <v>18577</v>
      </c>
    </row>
    <row r="35" spans="1:5" x14ac:dyDescent="0.2">
      <c r="A35" t="s">
        <v>18677</v>
      </c>
      <c r="B35">
        <v>1</v>
      </c>
      <c r="C35" s="16">
        <v>35.381117860000003</v>
      </c>
      <c r="D35" t="s">
        <v>18530</v>
      </c>
      <c r="E35" t="s">
        <v>18678</v>
      </c>
    </row>
    <row r="36" spans="1:5" x14ac:dyDescent="0.2">
      <c r="A36" t="s">
        <v>18649</v>
      </c>
      <c r="B36">
        <v>1</v>
      </c>
      <c r="C36" s="16">
        <v>32.917493229999998</v>
      </c>
      <c r="D36" t="s">
        <v>18530</v>
      </c>
      <c r="E36" t="s">
        <v>18650</v>
      </c>
    </row>
    <row r="37" spans="1:5" x14ac:dyDescent="0.2">
      <c r="A37" t="s">
        <v>18592</v>
      </c>
      <c r="B37">
        <v>1</v>
      </c>
      <c r="C37" s="16">
        <v>32.119001590000003</v>
      </c>
      <c r="D37" t="s">
        <v>18530</v>
      </c>
      <c r="E37" t="s">
        <v>18593</v>
      </c>
    </row>
    <row r="38" spans="1:5" x14ac:dyDescent="0.2">
      <c r="A38" t="s">
        <v>18554</v>
      </c>
      <c r="B38">
        <v>1</v>
      </c>
      <c r="C38" s="16">
        <v>31.592190120000001</v>
      </c>
      <c r="D38" t="s">
        <v>18530</v>
      </c>
      <c r="E38" t="s">
        <v>18555</v>
      </c>
    </row>
    <row r="39" spans="1:5" x14ac:dyDescent="0.2">
      <c r="A39" t="s">
        <v>18622</v>
      </c>
      <c r="B39">
        <v>1</v>
      </c>
      <c r="C39" s="16">
        <v>31.565897369999998</v>
      </c>
      <c r="D39" t="s">
        <v>18530</v>
      </c>
      <c r="E39" t="s">
        <v>18623</v>
      </c>
    </row>
    <row r="40" spans="1:5" x14ac:dyDescent="0.2">
      <c r="A40" t="s">
        <v>18570</v>
      </c>
      <c r="B40">
        <v>1</v>
      </c>
      <c r="C40" s="16">
        <v>30.300550940000001</v>
      </c>
      <c r="D40" t="s">
        <v>18530</v>
      </c>
      <c r="E40" t="s">
        <v>18571</v>
      </c>
    </row>
    <row r="41" spans="1:5" x14ac:dyDescent="0.2">
      <c r="A41" t="s">
        <v>18552</v>
      </c>
      <c r="B41">
        <v>1</v>
      </c>
      <c r="C41" s="16">
        <v>30.018001550000001</v>
      </c>
      <c r="D41" t="s">
        <v>18530</v>
      </c>
      <c r="E41" t="s">
        <v>18553</v>
      </c>
    </row>
    <row r="42" spans="1:5" x14ac:dyDescent="0.2">
      <c r="A42" t="s">
        <v>18610</v>
      </c>
      <c r="B42">
        <v>1</v>
      </c>
      <c r="C42" s="16">
        <v>29.163815400000001</v>
      </c>
      <c r="D42" t="s">
        <v>18530</v>
      </c>
      <c r="E42" t="s">
        <v>18611</v>
      </c>
    </row>
    <row r="43" spans="1:5" x14ac:dyDescent="0.2">
      <c r="A43" t="s">
        <v>18639</v>
      </c>
      <c r="B43">
        <v>1</v>
      </c>
      <c r="C43" s="16">
        <v>28.66834536</v>
      </c>
      <c r="D43" t="s">
        <v>18530</v>
      </c>
      <c r="E43" t="s">
        <v>18640</v>
      </c>
    </row>
    <row r="44" spans="1:5" x14ac:dyDescent="0.2">
      <c r="A44" t="s">
        <v>18558</v>
      </c>
      <c r="B44">
        <v>1</v>
      </c>
      <c r="C44" s="16">
        <v>28.46565554</v>
      </c>
      <c r="D44" t="s">
        <v>18530</v>
      </c>
      <c r="E44" t="s">
        <v>18559</v>
      </c>
    </row>
    <row r="45" spans="1:5" x14ac:dyDescent="0.2">
      <c r="A45" t="s">
        <v>18653</v>
      </c>
      <c r="B45">
        <v>1</v>
      </c>
      <c r="C45" s="16">
        <v>27.91804823</v>
      </c>
      <c r="D45" t="s">
        <v>18530</v>
      </c>
      <c r="E45" t="s">
        <v>18654</v>
      </c>
    </row>
    <row r="46" spans="1:5" x14ac:dyDescent="0.2">
      <c r="A46" t="s">
        <v>18598</v>
      </c>
      <c r="B46">
        <v>1</v>
      </c>
      <c r="C46" s="16">
        <v>25.04793944</v>
      </c>
      <c r="D46" t="s">
        <v>18530</v>
      </c>
      <c r="E46" t="s">
        <v>18599</v>
      </c>
    </row>
    <row r="47" spans="1:5" x14ac:dyDescent="0.2">
      <c r="A47" t="s">
        <v>18665</v>
      </c>
      <c r="B47">
        <v>1</v>
      </c>
      <c r="C47" s="16">
        <v>23.843927799999999</v>
      </c>
      <c r="D47" t="s">
        <v>18530</v>
      </c>
      <c r="E47" t="s">
        <v>18666</v>
      </c>
    </row>
    <row r="48" spans="1:5" x14ac:dyDescent="0.2">
      <c r="A48" t="s">
        <v>18560</v>
      </c>
      <c r="B48">
        <v>1</v>
      </c>
      <c r="C48" s="16">
        <v>22.747422419999999</v>
      </c>
      <c r="D48" t="s">
        <v>18530</v>
      </c>
      <c r="E48" t="s">
        <v>18561</v>
      </c>
    </row>
    <row r="49" spans="1:5" x14ac:dyDescent="0.2">
      <c r="A49" t="s">
        <v>18717</v>
      </c>
      <c r="B49">
        <v>1</v>
      </c>
      <c r="C49" s="16">
        <v>22.515950490000002</v>
      </c>
      <c r="D49" t="s">
        <v>18530</v>
      </c>
      <c r="E49" t="s">
        <v>18718</v>
      </c>
    </row>
    <row r="50" spans="1:5" x14ac:dyDescent="0.2">
      <c r="A50" t="s">
        <v>18630</v>
      </c>
      <c r="B50">
        <v>1</v>
      </c>
      <c r="C50" s="16">
        <v>22.15609444</v>
      </c>
      <c r="D50" t="s">
        <v>18530</v>
      </c>
      <c r="E50" t="s">
        <v>18631</v>
      </c>
    </row>
    <row r="51" spans="1:5" x14ac:dyDescent="0.2">
      <c r="A51" t="s">
        <v>18657</v>
      </c>
      <c r="B51">
        <v>1</v>
      </c>
      <c r="C51" s="16">
        <v>21.325598429999999</v>
      </c>
      <c r="D51" t="s">
        <v>18530</v>
      </c>
      <c r="E51" t="s">
        <v>18658</v>
      </c>
    </row>
    <row r="52" spans="1:5" x14ac:dyDescent="0.2">
      <c r="A52" t="s">
        <v>18588</v>
      </c>
      <c r="B52">
        <v>1</v>
      </c>
      <c r="C52" s="16">
        <v>20.928445109999998</v>
      </c>
      <c r="D52" t="s">
        <v>18530</v>
      </c>
      <c r="E52" t="s">
        <v>18589</v>
      </c>
    </row>
    <row r="53" spans="1:5" x14ac:dyDescent="0.2">
      <c r="A53" t="s">
        <v>18584</v>
      </c>
      <c r="B53">
        <v>1</v>
      </c>
      <c r="C53" s="16">
        <v>20.504034560000001</v>
      </c>
      <c r="D53" t="s">
        <v>18530</v>
      </c>
      <c r="E53" t="s">
        <v>18585</v>
      </c>
    </row>
    <row r="54" spans="1:5" x14ac:dyDescent="0.2">
      <c r="A54" t="s">
        <v>18659</v>
      </c>
      <c r="B54">
        <v>1</v>
      </c>
      <c r="C54" s="16">
        <v>19.798479</v>
      </c>
      <c r="D54" t="s">
        <v>18530</v>
      </c>
      <c r="E54" t="s">
        <v>18660</v>
      </c>
    </row>
    <row r="55" spans="1:5" x14ac:dyDescent="0.2">
      <c r="A55" t="s">
        <v>18590</v>
      </c>
      <c r="B55">
        <v>1</v>
      </c>
      <c r="C55" s="16">
        <v>18.48992325</v>
      </c>
      <c r="D55" t="s">
        <v>18530</v>
      </c>
      <c r="E55" t="s">
        <v>18591</v>
      </c>
    </row>
    <row r="56" spans="1:5" x14ac:dyDescent="0.2">
      <c r="A56" t="s">
        <v>18568</v>
      </c>
      <c r="B56">
        <v>1</v>
      </c>
      <c r="C56" s="16">
        <v>18.161856360000002</v>
      </c>
      <c r="D56" t="s">
        <v>18530</v>
      </c>
      <c r="E56" t="s">
        <v>18569</v>
      </c>
    </row>
    <row r="57" spans="1:5" x14ac:dyDescent="0.2">
      <c r="A57" t="s">
        <v>18556</v>
      </c>
      <c r="B57">
        <v>1</v>
      </c>
      <c r="C57" s="16">
        <v>18.022397949999998</v>
      </c>
      <c r="D57" t="s">
        <v>18530</v>
      </c>
      <c r="E57" t="s">
        <v>18557</v>
      </c>
    </row>
    <row r="58" spans="1:5" x14ac:dyDescent="0.2">
      <c r="A58" t="s">
        <v>18564</v>
      </c>
      <c r="B58">
        <v>1</v>
      </c>
      <c r="C58" s="16">
        <v>17.51862942</v>
      </c>
      <c r="D58" t="s">
        <v>18530</v>
      </c>
      <c r="E58" t="s">
        <v>18565</v>
      </c>
    </row>
    <row r="59" spans="1:5" x14ac:dyDescent="0.2">
      <c r="A59" t="s">
        <v>18725</v>
      </c>
      <c r="B59">
        <v>1</v>
      </c>
      <c r="C59" s="16">
        <v>16.440152049999998</v>
      </c>
      <c r="D59" t="s">
        <v>18530</v>
      </c>
      <c r="E59" t="s">
        <v>18726</v>
      </c>
    </row>
    <row r="60" spans="1:5" x14ac:dyDescent="0.2">
      <c r="A60" t="s">
        <v>18675</v>
      </c>
      <c r="B60">
        <v>1</v>
      </c>
      <c r="C60" s="16">
        <v>16.413836</v>
      </c>
      <c r="D60" t="s">
        <v>18530</v>
      </c>
      <c r="E60" t="s">
        <v>18676</v>
      </c>
    </row>
    <row r="61" spans="1:5" x14ac:dyDescent="0.2">
      <c r="A61" t="s">
        <v>18536</v>
      </c>
      <c r="B61">
        <v>1</v>
      </c>
      <c r="C61" s="16">
        <v>15.545530530000001</v>
      </c>
      <c r="D61" t="s">
        <v>18530</v>
      </c>
      <c r="E61" t="s">
        <v>18537</v>
      </c>
    </row>
    <row r="62" spans="1:5" x14ac:dyDescent="0.2">
      <c r="A62" t="s">
        <v>18721</v>
      </c>
      <c r="B62">
        <v>1</v>
      </c>
      <c r="C62" s="16">
        <v>15.320518809999999</v>
      </c>
      <c r="D62" t="s">
        <v>18530</v>
      </c>
      <c r="E62" t="s">
        <v>18722</v>
      </c>
    </row>
    <row r="63" spans="1:5" x14ac:dyDescent="0.2">
      <c r="A63" t="s">
        <v>18693</v>
      </c>
      <c r="B63">
        <v>1</v>
      </c>
      <c r="C63" s="16">
        <v>15.27594951</v>
      </c>
      <c r="D63" t="s">
        <v>18530</v>
      </c>
      <c r="E63" t="s">
        <v>18694</v>
      </c>
    </row>
    <row r="64" spans="1:5" x14ac:dyDescent="0.2">
      <c r="A64" t="s">
        <v>18632</v>
      </c>
      <c r="B64">
        <v>1</v>
      </c>
      <c r="C64" s="16">
        <v>14.83081196</v>
      </c>
      <c r="D64" t="s">
        <v>18530</v>
      </c>
      <c r="E64" t="s">
        <v>18633</v>
      </c>
    </row>
    <row r="65" spans="1:5" x14ac:dyDescent="0.2">
      <c r="A65" t="s">
        <v>18655</v>
      </c>
      <c r="B65">
        <v>1</v>
      </c>
      <c r="C65" s="16">
        <v>14.08389502</v>
      </c>
      <c r="D65" t="s">
        <v>18530</v>
      </c>
      <c r="E65" t="s">
        <v>18656</v>
      </c>
    </row>
    <row r="66" spans="1:5" x14ac:dyDescent="0.2">
      <c r="A66" t="s">
        <v>18641</v>
      </c>
      <c r="B66">
        <v>1</v>
      </c>
      <c r="C66" s="16">
        <v>14.0269753</v>
      </c>
      <c r="D66" t="s">
        <v>18530</v>
      </c>
      <c r="E66" t="s">
        <v>18642</v>
      </c>
    </row>
    <row r="67" spans="1:5" x14ac:dyDescent="0.2">
      <c r="A67" t="s">
        <v>18667</v>
      </c>
      <c r="B67">
        <v>1</v>
      </c>
      <c r="C67" s="16">
        <v>13.73468682</v>
      </c>
      <c r="D67" t="s">
        <v>18530</v>
      </c>
      <c r="E67" t="s">
        <v>18668</v>
      </c>
    </row>
    <row r="68" spans="1:5" x14ac:dyDescent="0.2">
      <c r="A68" t="s">
        <v>18608</v>
      </c>
      <c r="B68">
        <v>1</v>
      </c>
      <c r="C68" s="16">
        <v>13.698833540000001</v>
      </c>
      <c r="D68" t="s">
        <v>18530</v>
      </c>
      <c r="E68" t="s">
        <v>18609</v>
      </c>
    </row>
    <row r="69" spans="1:5" x14ac:dyDescent="0.2">
      <c r="A69" t="s">
        <v>18548</v>
      </c>
      <c r="B69">
        <v>1</v>
      </c>
      <c r="C69" s="16">
        <v>11.592695640000001</v>
      </c>
      <c r="D69" t="s">
        <v>18530</v>
      </c>
      <c r="E69" t="s">
        <v>18549</v>
      </c>
    </row>
    <row r="70" spans="1:5" x14ac:dyDescent="0.2">
      <c r="A70" t="s">
        <v>18697</v>
      </c>
      <c r="B70">
        <v>1</v>
      </c>
      <c r="C70" s="16">
        <v>11.149740250000001</v>
      </c>
      <c r="D70" t="s">
        <v>18530</v>
      </c>
      <c r="E70" t="s">
        <v>18698</v>
      </c>
    </row>
    <row r="71" spans="1:5" x14ac:dyDescent="0.2">
      <c r="A71" t="s">
        <v>18671</v>
      </c>
      <c r="B71">
        <v>1</v>
      </c>
      <c r="C71" s="16">
        <v>11.126658150000001</v>
      </c>
      <c r="D71" t="s">
        <v>18530</v>
      </c>
      <c r="E71" t="s">
        <v>18672</v>
      </c>
    </row>
    <row r="72" spans="1:5" x14ac:dyDescent="0.2">
      <c r="A72" t="s">
        <v>18620</v>
      </c>
      <c r="B72">
        <v>1</v>
      </c>
      <c r="C72" s="16">
        <v>10.95359152</v>
      </c>
      <c r="D72" t="s">
        <v>18530</v>
      </c>
      <c r="E72" t="s">
        <v>18621</v>
      </c>
    </row>
    <row r="73" spans="1:5" x14ac:dyDescent="0.2">
      <c r="A73" t="s">
        <v>18673</v>
      </c>
      <c r="B73">
        <v>1</v>
      </c>
      <c r="C73" s="16">
        <v>10.640893370000001</v>
      </c>
      <c r="D73" t="s">
        <v>18530</v>
      </c>
      <c r="E73" t="s">
        <v>18674</v>
      </c>
    </row>
    <row r="74" spans="1:5" x14ac:dyDescent="0.2">
      <c r="A74" t="s">
        <v>18669</v>
      </c>
      <c r="B74">
        <v>1</v>
      </c>
      <c r="C74" s="16">
        <v>9.9203155059999997</v>
      </c>
      <c r="D74" t="s">
        <v>18530</v>
      </c>
      <c r="E74" t="s">
        <v>18670</v>
      </c>
    </row>
    <row r="75" spans="1:5" x14ac:dyDescent="0.2">
      <c r="A75" t="s">
        <v>18532</v>
      </c>
      <c r="B75">
        <v>1</v>
      </c>
      <c r="C75" s="16">
        <v>9.5612987090000008</v>
      </c>
      <c r="D75" t="s">
        <v>18530</v>
      </c>
      <c r="E75" t="s">
        <v>18533</v>
      </c>
    </row>
    <row r="76" spans="1:5" x14ac:dyDescent="0.2">
      <c r="A76" t="s">
        <v>18566</v>
      </c>
      <c r="B76">
        <v>1</v>
      </c>
      <c r="C76" s="16">
        <v>9.4615541170000004</v>
      </c>
      <c r="D76" t="s">
        <v>18530</v>
      </c>
      <c r="E76" t="s">
        <v>18567</v>
      </c>
    </row>
    <row r="77" spans="1:5" x14ac:dyDescent="0.2">
      <c r="A77" t="s">
        <v>18538</v>
      </c>
      <c r="B77">
        <v>1</v>
      </c>
      <c r="C77" s="16">
        <v>8.6391615359999996</v>
      </c>
      <c r="D77" t="s">
        <v>18530</v>
      </c>
      <c r="E77" t="s">
        <v>18539</v>
      </c>
    </row>
    <row r="78" spans="1:5" x14ac:dyDescent="0.2">
      <c r="A78" t="s">
        <v>18582</v>
      </c>
      <c r="B78">
        <v>1</v>
      </c>
      <c r="C78" s="16">
        <v>8.5786942800000006</v>
      </c>
      <c r="D78" t="s">
        <v>18530</v>
      </c>
      <c r="E78" t="s">
        <v>18583</v>
      </c>
    </row>
    <row r="79" spans="1:5" x14ac:dyDescent="0.2">
      <c r="A79" t="s">
        <v>18574</v>
      </c>
      <c r="B79">
        <v>1</v>
      </c>
      <c r="C79" s="16">
        <v>7.8351797879999996</v>
      </c>
      <c r="D79" t="s">
        <v>18530</v>
      </c>
      <c r="E79" t="s">
        <v>18575</v>
      </c>
    </row>
    <row r="80" spans="1:5" x14ac:dyDescent="0.2">
      <c r="A80" t="s">
        <v>18727</v>
      </c>
      <c r="B80">
        <v>1</v>
      </c>
      <c r="C80" s="16">
        <v>7.7510323909999999</v>
      </c>
      <c r="D80" t="s">
        <v>18530</v>
      </c>
      <c r="E80" t="s">
        <v>18728</v>
      </c>
    </row>
    <row r="81" spans="1:5" x14ac:dyDescent="0.2">
      <c r="A81" t="s">
        <v>18604</v>
      </c>
      <c r="B81">
        <v>1</v>
      </c>
      <c r="C81" s="16">
        <v>7.6450908269999998</v>
      </c>
      <c r="D81" t="s">
        <v>18530</v>
      </c>
      <c r="E81" t="s">
        <v>18605</v>
      </c>
    </row>
    <row r="82" spans="1:5" x14ac:dyDescent="0.2">
      <c r="A82" t="s">
        <v>18711</v>
      </c>
      <c r="B82">
        <v>1</v>
      </c>
      <c r="C82" s="16">
        <v>7.2631721039999997</v>
      </c>
      <c r="D82" t="s">
        <v>18530</v>
      </c>
      <c r="E82" t="s">
        <v>18712</v>
      </c>
    </row>
    <row r="83" spans="1:5" x14ac:dyDescent="0.2">
      <c r="A83" t="s">
        <v>18594</v>
      </c>
      <c r="B83">
        <v>1</v>
      </c>
      <c r="C83" s="16">
        <v>7.0401191699999996</v>
      </c>
      <c r="D83" t="s">
        <v>18530</v>
      </c>
      <c r="E83" t="s">
        <v>18595</v>
      </c>
    </row>
    <row r="84" spans="1:5" x14ac:dyDescent="0.2">
      <c r="A84" t="s">
        <v>18705</v>
      </c>
      <c r="B84">
        <v>1</v>
      </c>
      <c r="C84" s="16">
        <v>5.9481630929999998</v>
      </c>
      <c r="D84" t="s">
        <v>18530</v>
      </c>
      <c r="E84" t="s">
        <v>18706</v>
      </c>
    </row>
    <row r="85" spans="1:5" x14ac:dyDescent="0.2">
      <c r="A85" t="s">
        <v>18628</v>
      </c>
      <c r="B85">
        <v>1</v>
      </c>
      <c r="C85" s="16">
        <v>5.4140739379999996</v>
      </c>
      <c r="D85" t="s">
        <v>18530</v>
      </c>
      <c r="E85" t="s">
        <v>18629</v>
      </c>
    </row>
    <row r="86" spans="1:5" x14ac:dyDescent="0.2">
      <c r="A86" t="s">
        <v>18683</v>
      </c>
      <c r="B86">
        <v>1</v>
      </c>
      <c r="C86" s="16">
        <v>3.6527838880000001</v>
      </c>
      <c r="D86" t="s">
        <v>18530</v>
      </c>
      <c r="E86" t="s">
        <v>18684</v>
      </c>
    </row>
    <row r="87" spans="1:5" x14ac:dyDescent="0.2">
      <c r="A87" t="s">
        <v>18715</v>
      </c>
      <c r="B87">
        <v>1</v>
      </c>
      <c r="C87" s="16">
        <v>3.0181354599999999</v>
      </c>
      <c r="D87" t="s">
        <v>18530</v>
      </c>
      <c r="E87" t="s">
        <v>18716</v>
      </c>
    </row>
    <row r="88" spans="1:5" x14ac:dyDescent="0.2">
      <c r="A88" t="s">
        <v>18580</v>
      </c>
      <c r="B88">
        <v>1</v>
      </c>
      <c r="C88" s="16">
        <v>2.9337970119999999</v>
      </c>
      <c r="D88" t="s">
        <v>18530</v>
      </c>
      <c r="E88" t="s">
        <v>18581</v>
      </c>
    </row>
    <row r="89" spans="1:5" x14ac:dyDescent="0.2">
      <c r="A89" t="s">
        <v>18661</v>
      </c>
      <c r="B89">
        <v>1</v>
      </c>
      <c r="C89" s="16">
        <v>2.919621931</v>
      </c>
      <c r="D89" t="s">
        <v>18530</v>
      </c>
      <c r="E89" t="s">
        <v>18662</v>
      </c>
    </row>
    <row r="90" spans="1:5" x14ac:dyDescent="0.2">
      <c r="A90" t="s">
        <v>18645</v>
      </c>
      <c r="B90">
        <v>1</v>
      </c>
      <c r="C90" s="16">
        <v>2.8761374050000001</v>
      </c>
      <c r="D90" t="s">
        <v>18530</v>
      </c>
      <c r="E90" t="s">
        <v>18646</v>
      </c>
    </row>
    <row r="91" spans="1:5" x14ac:dyDescent="0.2">
      <c r="A91" t="s">
        <v>18651</v>
      </c>
      <c r="B91">
        <v>1</v>
      </c>
      <c r="C91" s="16">
        <v>2.7028722790000002</v>
      </c>
      <c r="D91" t="s">
        <v>18530</v>
      </c>
      <c r="E91" t="s">
        <v>18652</v>
      </c>
    </row>
    <row r="92" spans="1:5" x14ac:dyDescent="0.2">
      <c r="A92" t="s">
        <v>18602</v>
      </c>
      <c r="B92">
        <v>1</v>
      </c>
      <c r="C92" s="16">
        <v>2.6057908439999999</v>
      </c>
      <c r="D92" t="s">
        <v>18530</v>
      </c>
      <c r="E92" t="s">
        <v>18603</v>
      </c>
    </row>
    <row r="93" spans="1:5" x14ac:dyDescent="0.2">
      <c r="A93" t="s">
        <v>18529</v>
      </c>
      <c r="B93">
        <v>1</v>
      </c>
      <c r="C93" s="16">
        <v>2.5554269829999998</v>
      </c>
      <c r="D93" t="s">
        <v>18530</v>
      </c>
      <c r="E93" t="s">
        <v>18531</v>
      </c>
    </row>
    <row r="94" spans="1:5" x14ac:dyDescent="0.2">
      <c r="A94" t="s">
        <v>18689</v>
      </c>
      <c r="B94">
        <v>1</v>
      </c>
      <c r="C94" s="16">
        <v>2.5303549689999998</v>
      </c>
      <c r="D94" t="s">
        <v>18530</v>
      </c>
      <c r="E94" t="s">
        <v>18690</v>
      </c>
    </row>
    <row r="95" spans="1:5" x14ac:dyDescent="0.2">
      <c r="A95" t="s">
        <v>18663</v>
      </c>
      <c r="B95">
        <v>1</v>
      </c>
      <c r="C95" s="16">
        <v>2.012424931</v>
      </c>
      <c r="D95" t="s">
        <v>18530</v>
      </c>
      <c r="E95" t="s">
        <v>18664</v>
      </c>
    </row>
    <row r="96" spans="1:5" x14ac:dyDescent="0.2">
      <c r="A96" t="s">
        <v>18542</v>
      </c>
      <c r="B96">
        <v>1</v>
      </c>
      <c r="C96" s="16">
        <v>1.031896629</v>
      </c>
      <c r="D96" t="s">
        <v>18530</v>
      </c>
      <c r="E96" t="s">
        <v>18543</v>
      </c>
    </row>
    <row r="97" spans="1:5" x14ac:dyDescent="0.2">
      <c r="A97" t="s">
        <v>18679</v>
      </c>
      <c r="B97">
        <v>1</v>
      </c>
      <c r="C97" s="16">
        <v>0.75617638200000004</v>
      </c>
      <c r="D97" t="s">
        <v>18530</v>
      </c>
      <c r="E97" t="s">
        <v>18680</v>
      </c>
    </row>
    <row r="98" spans="1:5" x14ac:dyDescent="0.2">
      <c r="A98" t="s">
        <v>18713</v>
      </c>
      <c r="B98">
        <v>1</v>
      </c>
      <c r="C98" s="16">
        <v>0.55626914999999999</v>
      </c>
      <c r="D98" t="s">
        <v>18530</v>
      </c>
      <c r="E98" t="s">
        <v>18714</v>
      </c>
    </row>
    <row r="99" spans="1:5" x14ac:dyDescent="0.2">
      <c r="A99" t="s">
        <v>18723</v>
      </c>
      <c r="B99">
        <v>1</v>
      </c>
      <c r="C99" s="16">
        <v>4.6487844E-2</v>
      </c>
      <c r="D99" t="s">
        <v>18530</v>
      </c>
      <c r="E99" t="s">
        <v>18724</v>
      </c>
    </row>
    <row r="100" spans="1:5" x14ac:dyDescent="0.2">
      <c r="A100" t="s">
        <v>18544</v>
      </c>
      <c r="B100">
        <v>1</v>
      </c>
      <c r="C100" s="16">
        <v>0</v>
      </c>
      <c r="D100" t="s">
        <v>18530</v>
      </c>
      <c r="E100" t="s">
        <v>18545</v>
      </c>
    </row>
    <row r="101" spans="1:5" x14ac:dyDescent="0.2">
      <c r="A101" t="s">
        <v>18709</v>
      </c>
      <c r="B101">
        <v>1</v>
      </c>
      <c r="C101" s="16">
        <v>0</v>
      </c>
      <c r="D101" t="s">
        <v>18530</v>
      </c>
      <c r="E101" t="s">
        <v>18710</v>
      </c>
    </row>
    <row r="102" spans="1:5" x14ac:dyDescent="0.2">
      <c r="A102" t="s">
        <v>18719</v>
      </c>
      <c r="B102">
        <v>1</v>
      </c>
      <c r="C102" s="16">
        <v>0</v>
      </c>
      <c r="D102" t="s">
        <v>18530</v>
      </c>
      <c r="E102" t="s">
        <v>18720</v>
      </c>
    </row>
    <row r="103" spans="1:5" x14ac:dyDescent="0.2">
      <c r="A103" t="s">
        <v>18907</v>
      </c>
      <c r="B103">
        <v>2</v>
      </c>
      <c r="C103" s="16">
        <v>157.81405770000001</v>
      </c>
      <c r="D103" t="s">
        <v>18530</v>
      </c>
      <c r="E103" t="s">
        <v>18908</v>
      </c>
    </row>
    <row r="104" spans="1:5" x14ac:dyDescent="0.2">
      <c r="A104" t="s">
        <v>18772</v>
      </c>
      <c r="B104">
        <v>2</v>
      </c>
      <c r="C104" s="16">
        <v>135.3827671</v>
      </c>
      <c r="D104" t="s">
        <v>18530</v>
      </c>
      <c r="E104" t="s">
        <v>18773</v>
      </c>
    </row>
    <row r="105" spans="1:5" x14ac:dyDescent="0.2">
      <c r="A105" t="s">
        <v>18754</v>
      </c>
      <c r="B105">
        <v>2</v>
      </c>
      <c r="C105" s="16">
        <v>124.5588042</v>
      </c>
      <c r="D105" t="s">
        <v>18530</v>
      </c>
      <c r="E105" t="s">
        <v>18755</v>
      </c>
    </row>
    <row r="106" spans="1:5" x14ac:dyDescent="0.2">
      <c r="A106" t="s">
        <v>18776</v>
      </c>
      <c r="B106">
        <v>2</v>
      </c>
      <c r="C106" s="16">
        <v>123.3128248</v>
      </c>
      <c r="D106" t="s">
        <v>18530</v>
      </c>
      <c r="E106" t="s">
        <v>18777</v>
      </c>
    </row>
    <row r="107" spans="1:5" x14ac:dyDescent="0.2">
      <c r="A107" t="s">
        <v>18834</v>
      </c>
      <c r="B107">
        <v>2</v>
      </c>
      <c r="C107" s="16">
        <v>119.2564795</v>
      </c>
      <c r="D107" t="s">
        <v>18530</v>
      </c>
      <c r="E107" t="s">
        <v>18835</v>
      </c>
    </row>
    <row r="108" spans="1:5" x14ac:dyDescent="0.2">
      <c r="A108" t="s">
        <v>18869</v>
      </c>
      <c r="B108">
        <v>2</v>
      </c>
      <c r="C108" s="16">
        <v>105.86363110000001</v>
      </c>
      <c r="D108" t="s">
        <v>18530</v>
      </c>
      <c r="E108" t="s">
        <v>18870</v>
      </c>
    </row>
    <row r="109" spans="1:5" x14ac:dyDescent="0.2">
      <c r="A109" t="s">
        <v>18742</v>
      </c>
      <c r="B109">
        <v>2</v>
      </c>
      <c r="C109" s="16">
        <v>98.834244560000002</v>
      </c>
      <c r="D109" t="s">
        <v>18530</v>
      </c>
      <c r="E109" t="s">
        <v>18743</v>
      </c>
    </row>
    <row r="110" spans="1:5" x14ac:dyDescent="0.2">
      <c r="A110" t="s">
        <v>18818</v>
      </c>
      <c r="B110">
        <v>2</v>
      </c>
      <c r="C110" s="16">
        <v>92.767018429999993</v>
      </c>
      <c r="D110" t="s">
        <v>18530</v>
      </c>
      <c r="E110" t="s">
        <v>18819</v>
      </c>
    </row>
    <row r="111" spans="1:5" x14ac:dyDescent="0.2">
      <c r="A111" t="s">
        <v>18752</v>
      </c>
      <c r="B111">
        <v>2</v>
      </c>
      <c r="C111" s="16">
        <v>84.195098759999993</v>
      </c>
      <c r="D111" t="s">
        <v>18530</v>
      </c>
      <c r="E111" t="s">
        <v>18753</v>
      </c>
    </row>
    <row r="112" spans="1:5" x14ac:dyDescent="0.2">
      <c r="A112" t="s">
        <v>18808</v>
      </c>
      <c r="B112">
        <v>2</v>
      </c>
      <c r="C112" s="16">
        <v>79.880218889999995</v>
      </c>
      <c r="D112" t="s">
        <v>18530</v>
      </c>
      <c r="E112" t="s">
        <v>18809</v>
      </c>
    </row>
    <row r="113" spans="1:5" x14ac:dyDescent="0.2">
      <c r="A113" t="s">
        <v>18881</v>
      </c>
      <c r="B113">
        <v>2</v>
      </c>
      <c r="C113" s="16">
        <v>71.917978430000005</v>
      </c>
      <c r="D113" t="s">
        <v>18530</v>
      </c>
      <c r="E113" t="s">
        <v>18882</v>
      </c>
    </row>
    <row r="114" spans="1:5" x14ac:dyDescent="0.2">
      <c r="A114" t="s">
        <v>18836</v>
      </c>
      <c r="B114">
        <v>2</v>
      </c>
      <c r="C114" s="16">
        <v>71.877321140000006</v>
      </c>
      <c r="D114" t="s">
        <v>18530</v>
      </c>
      <c r="E114" t="s">
        <v>18837</v>
      </c>
    </row>
    <row r="115" spans="1:5" x14ac:dyDescent="0.2">
      <c r="A115" t="s">
        <v>18918</v>
      </c>
      <c r="B115">
        <v>2</v>
      </c>
      <c r="C115" s="16">
        <v>64.537084739999997</v>
      </c>
      <c r="D115" t="s">
        <v>18530</v>
      </c>
      <c r="E115" t="s">
        <v>18919</v>
      </c>
    </row>
    <row r="116" spans="1:5" x14ac:dyDescent="0.2">
      <c r="A116" t="s">
        <v>18729</v>
      </c>
      <c r="B116">
        <v>2</v>
      </c>
      <c r="C116" s="16">
        <v>62.788214959999998</v>
      </c>
      <c r="D116" t="s">
        <v>18530</v>
      </c>
      <c r="E116" t="s">
        <v>18730</v>
      </c>
    </row>
    <row r="117" spans="1:5" x14ac:dyDescent="0.2">
      <c r="A117" t="s">
        <v>18838</v>
      </c>
      <c r="B117">
        <v>2</v>
      </c>
      <c r="C117" s="16">
        <v>61.683362850000002</v>
      </c>
      <c r="D117" t="s">
        <v>18530</v>
      </c>
      <c r="E117" t="s">
        <v>18839</v>
      </c>
    </row>
    <row r="118" spans="1:5" x14ac:dyDescent="0.2">
      <c r="A118" t="s">
        <v>18858</v>
      </c>
      <c r="B118">
        <v>2</v>
      </c>
      <c r="C118" s="16">
        <v>58.916822500000002</v>
      </c>
      <c r="D118" t="s">
        <v>18530</v>
      </c>
      <c r="E118" t="s">
        <v>18859</v>
      </c>
    </row>
    <row r="119" spans="1:5" x14ac:dyDescent="0.2">
      <c r="A119" t="s">
        <v>18786</v>
      </c>
      <c r="B119">
        <v>2</v>
      </c>
      <c r="C119" s="16">
        <v>53.191574930000002</v>
      </c>
      <c r="D119" t="s">
        <v>18530</v>
      </c>
      <c r="E119" t="s">
        <v>18787</v>
      </c>
    </row>
    <row r="120" spans="1:5" x14ac:dyDescent="0.2">
      <c r="A120" t="s">
        <v>18848</v>
      </c>
      <c r="B120">
        <v>2</v>
      </c>
      <c r="C120" s="16">
        <v>51.717300700000003</v>
      </c>
      <c r="D120" t="s">
        <v>18530</v>
      </c>
      <c r="E120" t="s">
        <v>18849</v>
      </c>
    </row>
    <row r="121" spans="1:5" x14ac:dyDescent="0.2">
      <c r="A121" t="s">
        <v>18850</v>
      </c>
      <c r="B121">
        <v>2</v>
      </c>
      <c r="C121" s="16">
        <v>48.362226970000002</v>
      </c>
      <c r="D121" t="s">
        <v>18530</v>
      </c>
      <c r="E121" t="s">
        <v>18851</v>
      </c>
    </row>
    <row r="122" spans="1:5" x14ac:dyDescent="0.2">
      <c r="A122" t="s">
        <v>18816</v>
      </c>
      <c r="B122">
        <v>2</v>
      </c>
      <c r="C122" s="16">
        <v>48.2831379</v>
      </c>
      <c r="D122" t="s">
        <v>18530</v>
      </c>
      <c r="E122" t="s">
        <v>18817</v>
      </c>
    </row>
    <row r="123" spans="1:5" x14ac:dyDescent="0.2">
      <c r="A123" t="s">
        <v>18877</v>
      </c>
      <c r="B123">
        <v>2</v>
      </c>
      <c r="C123" s="16">
        <v>47.89374273</v>
      </c>
      <c r="D123" t="s">
        <v>18530</v>
      </c>
      <c r="E123" t="s">
        <v>18878</v>
      </c>
    </row>
    <row r="124" spans="1:5" x14ac:dyDescent="0.2">
      <c r="A124" t="s">
        <v>18862</v>
      </c>
      <c r="B124">
        <v>2</v>
      </c>
      <c r="C124" s="16">
        <v>46.839084389999996</v>
      </c>
      <c r="D124" t="s">
        <v>18530</v>
      </c>
      <c r="E124" t="s">
        <v>18863</v>
      </c>
    </row>
    <row r="125" spans="1:5" x14ac:dyDescent="0.2">
      <c r="A125" t="s">
        <v>18842</v>
      </c>
      <c r="B125">
        <v>2</v>
      </c>
      <c r="C125" s="16">
        <v>46.458242140000003</v>
      </c>
      <c r="D125" t="s">
        <v>18530</v>
      </c>
      <c r="E125" t="s">
        <v>18843</v>
      </c>
    </row>
    <row r="126" spans="1:5" x14ac:dyDescent="0.2">
      <c r="A126" t="s">
        <v>18885</v>
      </c>
      <c r="B126">
        <v>2</v>
      </c>
      <c r="C126" s="16">
        <v>46.400426250000002</v>
      </c>
      <c r="D126" t="s">
        <v>18530</v>
      </c>
      <c r="E126" t="s">
        <v>18886</v>
      </c>
    </row>
    <row r="127" spans="1:5" x14ac:dyDescent="0.2">
      <c r="A127" t="s">
        <v>18780</v>
      </c>
      <c r="B127">
        <v>2</v>
      </c>
      <c r="C127" s="16">
        <v>44.664188609999997</v>
      </c>
      <c r="D127" t="s">
        <v>18530</v>
      </c>
      <c r="E127" t="s">
        <v>18781</v>
      </c>
    </row>
    <row r="128" spans="1:5" x14ac:dyDescent="0.2">
      <c r="A128" t="s">
        <v>18867</v>
      </c>
      <c r="B128">
        <v>2</v>
      </c>
      <c r="C128" s="16">
        <v>40.837538479999999</v>
      </c>
      <c r="D128" t="s">
        <v>18530</v>
      </c>
      <c r="E128" t="s">
        <v>18868</v>
      </c>
    </row>
    <row r="129" spans="1:5" x14ac:dyDescent="0.2">
      <c r="A129" t="s">
        <v>18796</v>
      </c>
      <c r="B129">
        <v>2</v>
      </c>
      <c r="C129" s="16">
        <v>36.839388319999998</v>
      </c>
      <c r="D129" t="s">
        <v>18530</v>
      </c>
      <c r="E129" t="s">
        <v>18797</v>
      </c>
    </row>
    <row r="130" spans="1:5" x14ac:dyDescent="0.2">
      <c r="A130" t="s">
        <v>18734</v>
      </c>
      <c r="B130">
        <v>2</v>
      </c>
      <c r="C130" s="16">
        <v>36.334347790000002</v>
      </c>
      <c r="D130" t="s">
        <v>18530</v>
      </c>
      <c r="E130" t="s">
        <v>18735</v>
      </c>
    </row>
    <row r="131" spans="1:5" x14ac:dyDescent="0.2">
      <c r="A131" t="s">
        <v>18746</v>
      </c>
      <c r="B131">
        <v>2</v>
      </c>
      <c r="C131" s="16">
        <v>36.261402650000001</v>
      </c>
      <c r="D131" t="s">
        <v>18530</v>
      </c>
      <c r="E131" t="s">
        <v>18747</v>
      </c>
    </row>
    <row r="132" spans="1:5" x14ac:dyDescent="0.2">
      <c r="A132" t="s">
        <v>18915</v>
      </c>
      <c r="B132">
        <v>2</v>
      </c>
      <c r="C132" s="16">
        <v>35.06763565</v>
      </c>
      <c r="D132" t="s">
        <v>18530</v>
      </c>
      <c r="E132" t="s">
        <v>18916</v>
      </c>
    </row>
    <row r="133" spans="1:5" x14ac:dyDescent="0.2">
      <c r="A133" t="s">
        <v>18883</v>
      </c>
      <c r="B133">
        <v>2</v>
      </c>
      <c r="C133" s="16">
        <v>34.711796530000001</v>
      </c>
      <c r="D133" t="s">
        <v>18530</v>
      </c>
      <c r="E133" t="s">
        <v>18884</v>
      </c>
    </row>
    <row r="134" spans="1:5" x14ac:dyDescent="0.2">
      <c r="A134" t="s">
        <v>18854</v>
      </c>
      <c r="B134">
        <v>2</v>
      </c>
      <c r="C134" s="16">
        <v>34.703717519999998</v>
      </c>
      <c r="D134" t="s">
        <v>18530</v>
      </c>
      <c r="E134" t="s">
        <v>18855</v>
      </c>
    </row>
    <row r="135" spans="1:5" x14ac:dyDescent="0.2">
      <c r="A135" t="s">
        <v>18913</v>
      </c>
      <c r="B135">
        <v>2</v>
      </c>
      <c r="C135" s="16">
        <v>32.968617739999999</v>
      </c>
      <c r="D135" t="s">
        <v>18530</v>
      </c>
      <c r="E135" t="s">
        <v>18914</v>
      </c>
    </row>
    <row r="136" spans="1:5" x14ac:dyDescent="0.2">
      <c r="A136" t="s">
        <v>18792</v>
      </c>
      <c r="B136">
        <v>2</v>
      </c>
      <c r="C136" s="16">
        <v>31.113014360000001</v>
      </c>
      <c r="D136" t="s">
        <v>18530</v>
      </c>
      <c r="E136" t="s">
        <v>18793</v>
      </c>
    </row>
    <row r="137" spans="1:5" x14ac:dyDescent="0.2">
      <c r="A137" t="s">
        <v>18731</v>
      </c>
      <c r="B137">
        <v>2</v>
      </c>
      <c r="C137" s="16">
        <v>30.998025609999999</v>
      </c>
      <c r="D137" t="s">
        <v>18530</v>
      </c>
      <c r="E137" t="s">
        <v>18732</v>
      </c>
    </row>
    <row r="138" spans="1:5" x14ac:dyDescent="0.2">
      <c r="A138" t="s">
        <v>18736</v>
      </c>
      <c r="B138">
        <v>2</v>
      </c>
      <c r="C138" s="16">
        <v>30.553566119999999</v>
      </c>
      <c r="D138" t="s">
        <v>18530</v>
      </c>
      <c r="E138" t="s">
        <v>18737</v>
      </c>
    </row>
    <row r="139" spans="1:5" x14ac:dyDescent="0.2">
      <c r="A139" t="s">
        <v>18802</v>
      </c>
      <c r="B139">
        <v>2</v>
      </c>
      <c r="C139" s="16">
        <v>29.695206500000001</v>
      </c>
      <c r="D139" t="s">
        <v>18530</v>
      </c>
      <c r="E139" t="s">
        <v>18803</v>
      </c>
    </row>
    <row r="140" spans="1:5" x14ac:dyDescent="0.2">
      <c r="A140" t="s">
        <v>18770</v>
      </c>
      <c r="B140">
        <v>2</v>
      </c>
      <c r="C140" s="16">
        <v>28.410285890000001</v>
      </c>
      <c r="D140" t="s">
        <v>18530</v>
      </c>
      <c r="E140" t="s">
        <v>18771</v>
      </c>
    </row>
    <row r="141" spans="1:5" x14ac:dyDescent="0.2">
      <c r="A141" t="s">
        <v>18887</v>
      </c>
      <c r="B141">
        <v>2</v>
      </c>
      <c r="C141" s="16">
        <v>27.881063990000001</v>
      </c>
      <c r="D141" t="s">
        <v>18530</v>
      </c>
      <c r="E141" t="s">
        <v>18888</v>
      </c>
    </row>
    <row r="142" spans="1:5" x14ac:dyDescent="0.2">
      <c r="A142" t="s">
        <v>18804</v>
      </c>
      <c r="B142">
        <v>2</v>
      </c>
      <c r="C142" s="16">
        <v>27.315411919999999</v>
      </c>
      <c r="D142" t="s">
        <v>18530</v>
      </c>
      <c r="E142" t="s">
        <v>18805</v>
      </c>
    </row>
    <row r="143" spans="1:5" x14ac:dyDescent="0.2">
      <c r="A143" t="s">
        <v>18768</v>
      </c>
      <c r="B143">
        <v>2</v>
      </c>
      <c r="C143" s="16">
        <v>26.753228379999999</v>
      </c>
      <c r="D143" t="s">
        <v>18530</v>
      </c>
      <c r="E143" t="s">
        <v>18769</v>
      </c>
    </row>
    <row r="144" spans="1:5" x14ac:dyDescent="0.2">
      <c r="A144" t="s">
        <v>18830</v>
      </c>
      <c r="B144">
        <v>2</v>
      </c>
      <c r="C144" s="16">
        <v>26.34985395</v>
      </c>
      <c r="D144" t="s">
        <v>18530</v>
      </c>
      <c r="E144" t="s">
        <v>18831</v>
      </c>
    </row>
    <row r="145" spans="1:5" x14ac:dyDescent="0.2">
      <c r="A145" t="s">
        <v>18782</v>
      </c>
      <c r="B145">
        <v>2</v>
      </c>
      <c r="C145" s="16">
        <v>26.004743090000002</v>
      </c>
      <c r="D145" t="s">
        <v>18530</v>
      </c>
      <c r="E145" t="s">
        <v>18783</v>
      </c>
    </row>
    <row r="146" spans="1:5" x14ac:dyDescent="0.2">
      <c r="A146" t="s">
        <v>18865</v>
      </c>
      <c r="B146">
        <v>2</v>
      </c>
      <c r="C146" s="16">
        <v>25.322671360000001</v>
      </c>
      <c r="D146" t="s">
        <v>18530</v>
      </c>
      <c r="E146" t="s">
        <v>18866</v>
      </c>
    </row>
    <row r="147" spans="1:5" x14ac:dyDescent="0.2">
      <c r="A147" t="s">
        <v>18909</v>
      </c>
      <c r="B147">
        <v>2</v>
      </c>
      <c r="C147" s="16">
        <v>24.964231949999999</v>
      </c>
      <c r="D147" t="s">
        <v>18530</v>
      </c>
      <c r="E147" t="s">
        <v>18910</v>
      </c>
    </row>
    <row r="148" spans="1:5" x14ac:dyDescent="0.2">
      <c r="A148" t="s">
        <v>18846</v>
      </c>
      <c r="B148">
        <v>2</v>
      </c>
      <c r="C148" s="16">
        <v>24.92576218</v>
      </c>
      <c r="D148" t="s">
        <v>18530</v>
      </c>
      <c r="E148" t="s">
        <v>18847</v>
      </c>
    </row>
    <row r="149" spans="1:5" x14ac:dyDescent="0.2">
      <c r="A149" t="s">
        <v>18897</v>
      </c>
      <c r="B149">
        <v>2</v>
      </c>
      <c r="C149" s="16">
        <v>24.846644560000001</v>
      </c>
      <c r="D149" t="s">
        <v>18530</v>
      </c>
      <c r="E149" t="s">
        <v>18553</v>
      </c>
    </row>
    <row r="150" spans="1:5" x14ac:dyDescent="0.2">
      <c r="A150" t="s">
        <v>18864</v>
      </c>
      <c r="B150">
        <v>2</v>
      </c>
      <c r="C150" s="16">
        <v>24.67383573</v>
      </c>
      <c r="D150" t="s">
        <v>18530</v>
      </c>
      <c r="E150" t="s">
        <v>18553</v>
      </c>
    </row>
    <row r="151" spans="1:5" x14ac:dyDescent="0.2">
      <c r="A151" t="s">
        <v>18889</v>
      </c>
      <c r="B151">
        <v>2</v>
      </c>
      <c r="C151" s="16">
        <v>23.28025117</v>
      </c>
      <c r="D151" t="s">
        <v>18530</v>
      </c>
      <c r="E151" t="s">
        <v>18890</v>
      </c>
    </row>
    <row r="152" spans="1:5" x14ac:dyDescent="0.2">
      <c r="A152" t="s">
        <v>18778</v>
      </c>
      <c r="B152">
        <v>2</v>
      </c>
      <c r="C152" s="16">
        <v>21.776147040000001</v>
      </c>
      <c r="D152" t="s">
        <v>18530</v>
      </c>
      <c r="E152" t="s">
        <v>18779</v>
      </c>
    </row>
    <row r="153" spans="1:5" x14ac:dyDescent="0.2">
      <c r="A153" t="s">
        <v>18814</v>
      </c>
      <c r="B153">
        <v>2</v>
      </c>
      <c r="C153" s="16">
        <v>21.695200939999999</v>
      </c>
      <c r="D153" t="s">
        <v>18530</v>
      </c>
      <c r="E153" t="s">
        <v>18815</v>
      </c>
    </row>
    <row r="154" spans="1:5" x14ac:dyDescent="0.2">
      <c r="A154" t="s">
        <v>18856</v>
      </c>
      <c r="B154">
        <v>2</v>
      </c>
      <c r="C154" s="16">
        <v>19.07818627</v>
      </c>
      <c r="D154" t="s">
        <v>18530</v>
      </c>
      <c r="E154" t="s">
        <v>18857</v>
      </c>
    </row>
    <row r="155" spans="1:5" x14ac:dyDescent="0.2">
      <c r="A155" t="s">
        <v>18898</v>
      </c>
      <c r="B155">
        <v>2</v>
      </c>
      <c r="C155" s="16">
        <v>18.580974250000001</v>
      </c>
      <c r="D155" t="s">
        <v>18530</v>
      </c>
      <c r="E155" t="s">
        <v>18899</v>
      </c>
    </row>
    <row r="156" spans="1:5" x14ac:dyDescent="0.2">
      <c r="A156" t="s">
        <v>18902</v>
      </c>
      <c r="B156">
        <v>2</v>
      </c>
      <c r="C156" s="16">
        <v>18.325574899999999</v>
      </c>
      <c r="D156" t="s">
        <v>18530</v>
      </c>
      <c r="E156" t="s">
        <v>18903</v>
      </c>
    </row>
    <row r="157" spans="1:5" x14ac:dyDescent="0.2">
      <c r="A157" t="s">
        <v>18756</v>
      </c>
      <c r="B157">
        <v>2</v>
      </c>
      <c r="C157" s="16">
        <v>17.885837169999999</v>
      </c>
      <c r="D157" t="s">
        <v>18530</v>
      </c>
      <c r="E157" t="s">
        <v>18757</v>
      </c>
    </row>
    <row r="158" spans="1:5" x14ac:dyDescent="0.2">
      <c r="A158" t="s">
        <v>18844</v>
      </c>
      <c r="B158">
        <v>2</v>
      </c>
      <c r="C158" s="16">
        <v>17.35276365</v>
      </c>
      <c r="D158" t="s">
        <v>18530</v>
      </c>
      <c r="E158" t="s">
        <v>18845</v>
      </c>
    </row>
    <row r="159" spans="1:5" x14ac:dyDescent="0.2">
      <c r="A159" t="s">
        <v>18744</v>
      </c>
      <c r="B159">
        <v>2</v>
      </c>
      <c r="C159" s="16">
        <v>15.67590927</v>
      </c>
      <c r="D159" t="s">
        <v>18530</v>
      </c>
      <c r="E159" t="s">
        <v>18745</v>
      </c>
    </row>
    <row r="160" spans="1:5" x14ac:dyDescent="0.2">
      <c r="A160" t="s">
        <v>18794</v>
      </c>
      <c r="B160">
        <v>2</v>
      </c>
      <c r="C160" s="16">
        <v>15.490839340000001</v>
      </c>
      <c r="D160" t="s">
        <v>18530</v>
      </c>
      <c r="E160" t="s">
        <v>18795</v>
      </c>
    </row>
    <row r="161" spans="1:5" x14ac:dyDescent="0.2">
      <c r="A161" t="s">
        <v>18806</v>
      </c>
      <c r="B161">
        <v>2</v>
      </c>
      <c r="C161" s="16">
        <v>15.221962810000001</v>
      </c>
      <c r="D161" t="s">
        <v>18530</v>
      </c>
      <c r="E161" t="s">
        <v>18807</v>
      </c>
    </row>
    <row r="162" spans="1:5" x14ac:dyDescent="0.2">
      <c r="A162" t="s">
        <v>18820</v>
      </c>
      <c r="B162">
        <v>2</v>
      </c>
      <c r="C162" s="16">
        <v>15.19447321</v>
      </c>
      <c r="D162" t="s">
        <v>18530</v>
      </c>
      <c r="E162" t="s">
        <v>18821</v>
      </c>
    </row>
    <row r="163" spans="1:5" x14ac:dyDescent="0.2">
      <c r="A163" t="s">
        <v>18920</v>
      </c>
      <c r="B163">
        <v>2</v>
      </c>
      <c r="C163" s="16">
        <v>14.97269127</v>
      </c>
      <c r="D163" t="s">
        <v>18530</v>
      </c>
      <c r="E163" t="s">
        <v>18921</v>
      </c>
    </row>
    <row r="164" spans="1:5" x14ac:dyDescent="0.2">
      <c r="A164" t="s">
        <v>18905</v>
      </c>
      <c r="B164">
        <v>2</v>
      </c>
      <c r="C164" s="16">
        <v>14.143867439999999</v>
      </c>
      <c r="D164" t="s">
        <v>18530</v>
      </c>
      <c r="E164" t="s">
        <v>18906</v>
      </c>
    </row>
    <row r="165" spans="1:5" x14ac:dyDescent="0.2">
      <c r="A165" t="s">
        <v>18764</v>
      </c>
      <c r="B165">
        <v>2</v>
      </c>
      <c r="C165" s="16">
        <v>12.811332889999999</v>
      </c>
      <c r="D165" t="s">
        <v>18530</v>
      </c>
      <c r="E165" t="s">
        <v>18765</v>
      </c>
    </row>
    <row r="166" spans="1:5" x14ac:dyDescent="0.2">
      <c r="A166" t="s">
        <v>18738</v>
      </c>
      <c r="B166">
        <v>2</v>
      </c>
      <c r="C166" s="16">
        <v>11.43632848</v>
      </c>
      <c r="D166" t="s">
        <v>18530</v>
      </c>
      <c r="E166" t="s">
        <v>18739</v>
      </c>
    </row>
    <row r="167" spans="1:5" x14ac:dyDescent="0.2">
      <c r="A167" t="s">
        <v>18911</v>
      </c>
      <c r="B167">
        <v>2</v>
      </c>
      <c r="C167" s="16">
        <v>9.9859895810000001</v>
      </c>
      <c r="D167" t="s">
        <v>18530</v>
      </c>
      <c r="E167" t="s">
        <v>18912</v>
      </c>
    </row>
    <row r="168" spans="1:5" x14ac:dyDescent="0.2">
      <c r="A168" t="s">
        <v>18852</v>
      </c>
      <c r="B168">
        <v>2</v>
      </c>
      <c r="C168" s="16">
        <v>9.6812829120000004</v>
      </c>
      <c r="D168" t="s">
        <v>18530</v>
      </c>
      <c r="E168" t="s">
        <v>18853</v>
      </c>
    </row>
    <row r="169" spans="1:5" x14ac:dyDescent="0.2">
      <c r="A169" t="s">
        <v>18860</v>
      </c>
      <c r="B169">
        <v>2</v>
      </c>
      <c r="C169" s="16">
        <v>9.4241614059999996</v>
      </c>
      <c r="D169" t="s">
        <v>18530</v>
      </c>
      <c r="E169" t="s">
        <v>18861</v>
      </c>
    </row>
    <row r="170" spans="1:5" x14ac:dyDescent="0.2">
      <c r="A170" t="s">
        <v>18922</v>
      </c>
      <c r="B170">
        <v>2</v>
      </c>
      <c r="C170" s="16">
        <v>8.9461123849999993</v>
      </c>
      <c r="D170" t="s">
        <v>18530</v>
      </c>
      <c r="E170" t="s">
        <v>18923</v>
      </c>
    </row>
    <row r="171" spans="1:5" x14ac:dyDescent="0.2">
      <c r="A171" t="s">
        <v>18840</v>
      </c>
      <c r="B171">
        <v>2</v>
      </c>
      <c r="C171" s="16">
        <v>8.5214089190000006</v>
      </c>
      <c r="D171" t="s">
        <v>18530</v>
      </c>
      <c r="E171" t="s">
        <v>18841</v>
      </c>
    </row>
    <row r="172" spans="1:5" x14ac:dyDescent="0.2">
      <c r="A172" t="s">
        <v>18784</v>
      </c>
      <c r="B172">
        <v>2</v>
      </c>
      <c r="C172" s="16">
        <v>7.6583303559999996</v>
      </c>
      <c r="D172" t="s">
        <v>18530</v>
      </c>
      <c r="E172" t="s">
        <v>18785</v>
      </c>
    </row>
    <row r="173" spans="1:5" x14ac:dyDescent="0.2">
      <c r="A173" t="s">
        <v>18891</v>
      </c>
      <c r="B173">
        <v>2</v>
      </c>
      <c r="C173" s="16">
        <v>7.31468702</v>
      </c>
      <c r="D173" t="s">
        <v>18530</v>
      </c>
      <c r="E173" t="s">
        <v>18892</v>
      </c>
    </row>
    <row r="174" spans="1:5" x14ac:dyDescent="0.2">
      <c r="A174" t="s">
        <v>18788</v>
      </c>
      <c r="B174">
        <v>2</v>
      </c>
      <c r="C174" s="16">
        <v>7.1614708269999996</v>
      </c>
      <c r="D174" t="s">
        <v>18530</v>
      </c>
      <c r="E174" t="s">
        <v>18789</v>
      </c>
    </row>
    <row r="175" spans="1:5" x14ac:dyDescent="0.2">
      <c r="A175" t="s">
        <v>18828</v>
      </c>
      <c r="B175">
        <v>2</v>
      </c>
      <c r="C175" s="16">
        <v>7.0545189400000003</v>
      </c>
      <c r="D175" t="s">
        <v>18530</v>
      </c>
      <c r="E175" t="s">
        <v>18829</v>
      </c>
    </row>
    <row r="176" spans="1:5" x14ac:dyDescent="0.2">
      <c r="A176" t="s">
        <v>18748</v>
      </c>
      <c r="B176">
        <v>2</v>
      </c>
      <c r="C176" s="16">
        <v>6.9381487699999997</v>
      </c>
      <c r="D176" t="s">
        <v>18530</v>
      </c>
      <c r="E176" t="s">
        <v>18749</v>
      </c>
    </row>
    <row r="177" spans="1:5" x14ac:dyDescent="0.2">
      <c r="A177" t="s">
        <v>18900</v>
      </c>
      <c r="B177">
        <v>2</v>
      </c>
      <c r="C177" s="16">
        <v>6.8697565459999996</v>
      </c>
      <c r="D177" t="s">
        <v>18530</v>
      </c>
      <c r="E177" t="s">
        <v>18901</v>
      </c>
    </row>
    <row r="178" spans="1:5" x14ac:dyDescent="0.2">
      <c r="A178" t="s">
        <v>18832</v>
      </c>
      <c r="B178">
        <v>2</v>
      </c>
      <c r="C178" s="16">
        <v>5.8422258749999996</v>
      </c>
      <c r="D178" t="s">
        <v>18530</v>
      </c>
      <c r="E178" t="s">
        <v>18833</v>
      </c>
    </row>
    <row r="179" spans="1:5" x14ac:dyDescent="0.2">
      <c r="A179" t="s">
        <v>18810</v>
      </c>
      <c r="B179">
        <v>2</v>
      </c>
      <c r="C179" s="16">
        <v>5.4398710589999997</v>
      </c>
      <c r="D179" t="s">
        <v>18530</v>
      </c>
      <c r="E179" t="s">
        <v>18811</v>
      </c>
    </row>
    <row r="180" spans="1:5" x14ac:dyDescent="0.2">
      <c r="A180" t="s">
        <v>18871</v>
      </c>
      <c r="B180">
        <v>2</v>
      </c>
      <c r="C180" s="16">
        <v>5.1988190860000003</v>
      </c>
      <c r="D180" t="s">
        <v>18530</v>
      </c>
      <c r="E180" t="s">
        <v>18872</v>
      </c>
    </row>
    <row r="181" spans="1:5" x14ac:dyDescent="0.2">
      <c r="A181" t="s">
        <v>18760</v>
      </c>
      <c r="B181">
        <v>2</v>
      </c>
      <c r="C181" s="16">
        <v>4.8756943079999999</v>
      </c>
      <c r="D181" t="s">
        <v>18530</v>
      </c>
      <c r="E181" t="s">
        <v>18761</v>
      </c>
    </row>
    <row r="182" spans="1:5" x14ac:dyDescent="0.2">
      <c r="A182" t="s">
        <v>18750</v>
      </c>
      <c r="B182">
        <v>2</v>
      </c>
      <c r="C182" s="16">
        <v>3.8991237050000001</v>
      </c>
      <c r="D182" t="s">
        <v>18530</v>
      </c>
      <c r="E182" t="s">
        <v>18751</v>
      </c>
    </row>
    <row r="183" spans="1:5" x14ac:dyDescent="0.2">
      <c r="A183" t="s">
        <v>18895</v>
      </c>
      <c r="B183">
        <v>2</v>
      </c>
      <c r="C183" s="16">
        <v>3.7389784000000001</v>
      </c>
      <c r="D183" t="s">
        <v>18530</v>
      </c>
      <c r="E183" t="s">
        <v>18896</v>
      </c>
    </row>
    <row r="184" spans="1:5" x14ac:dyDescent="0.2">
      <c r="A184" t="s">
        <v>18790</v>
      </c>
      <c r="B184">
        <v>2</v>
      </c>
      <c r="C184" s="16">
        <v>3.120024275</v>
      </c>
      <c r="D184" t="s">
        <v>18530</v>
      </c>
      <c r="E184" t="s">
        <v>18791</v>
      </c>
    </row>
    <row r="185" spans="1:5" x14ac:dyDescent="0.2">
      <c r="A185" t="s">
        <v>18826</v>
      </c>
      <c r="B185">
        <v>2</v>
      </c>
      <c r="C185" s="16">
        <v>2.6747257179999999</v>
      </c>
      <c r="D185" t="s">
        <v>18530</v>
      </c>
      <c r="E185" t="s">
        <v>18827</v>
      </c>
    </row>
    <row r="186" spans="1:5" x14ac:dyDescent="0.2">
      <c r="A186" t="s">
        <v>18812</v>
      </c>
      <c r="B186">
        <v>2</v>
      </c>
      <c r="C186" s="16">
        <v>2.5654295729999999</v>
      </c>
      <c r="D186" t="s">
        <v>18530</v>
      </c>
      <c r="E186" t="s">
        <v>18813</v>
      </c>
    </row>
    <row r="187" spans="1:5" x14ac:dyDescent="0.2">
      <c r="A187" t="s">
        <v>18904</v>
      </c>
      <c r="B187">
        <v>2</v>
      </c>
      <c r="C187" s="16">
        <v>2.3678920630000002</v>
      </c>
      <c r="D187" t="s">
        <v>18530</v>
      </c>
      <c r="E187" t="s">
        <v>18553</v>
      </c>
    </row>
    <row r="188" spans="1:5" x14ac:dyDescent="0.2">
      <c r="A188" t="s">
        <v>18875</v>
      </c>
      <c r="B188">
        <v>2</v>
      </c>
      <c r="C188" s="16">
        <v>2.1489602140000001</v>
      </c>
      <c r="D188" t="s">
        <v>18530</v>
      </c>
      <c r="E188" t="s">
        <v>18876</v>
      </c>
    </row>
    <row r="189" spans="1:5" x14ac:dyDescent="0.2">
      <c r="A189" t="s">
        <v>18740</v>
      </c>
      <c r="B189">
        <v>2</v>
      </c>
      <c r="C189" s="16">
        <v>2.046440214</v>
      </c>
      <c r="D189" t="s">
        <v>18530</v>
      </c>
      <c r="E189" t="s">
        <v>18741</v>
      </c>
    </row>
    <row r="190" spans="1:5" x14ac:dyDescent="0.2">
      <c r="A190" t="s">
        <v>18873</v>
      </c>
      <c r="B190">
        <v>2</v>
      </c>
      <c r="C190" s="16">
        <v>1.7944627710000001</v>
      </c>
      <c r="D190" t="s">
        <v>18530</v>
      </c>
      <c r="E190" t="s">
        <v>18874</v>
      </c>
    </row>
    <row r="191" spans="1:5" x14ac:dyDescent="0.2">
      <c r="A191" t="s">
        <v>18758</v>
      </c>
      <c r="B191">
        <v>2</v>
      </c>
      <c r="C191" s="16">
        <v>1.6997348969999999</v>
      </c>
      <c r="D191" t="s">
        <v>18530</v>
      </c>
      <c r="E191" t="s">
        <v>18759</v>
      </c>
    </row>
    <row r="192" spans="1:5" x14ac:dyDescent="0.2">
      <c r="A192" t="s">
        <v>18800</v>
      </c>
      <c r="B192">
        <v>2</v>
      </c>
      <c r="C192" s="16">
        <v>1.6681763999999999</v>
      </c>
      <c r="D192" t="s">
        <v>18530</v>
      </c>
      <c r="E192" t="s">
        <v>18801</v>
      </c>
    </row>
    <row r="193" spans="1:5" x14ac:dyDescent="0.2">
      <c r="A193" t="s">
        <v>18893</v>
      </c>
      <c r="B193">
        <v>2</v>
      </c>
      <c r="C193" s="16">
        <v>1.6006039489999999</v>
      </c>
      <c r="D193" t="s">
        <v>18530</v>
      </c>
      <c r="E193" t="s">
        <v>18894</v>
      </c>
    </row>
    <row r="194" spans="1:5" x14ac:dyDescent="0.2">
      <c r="A194" t="s">
        <v>18879</v>
      </c>
      <c r="B194">
        <v>2</v>
      </c>
      <c r="C194" s="16">
        <v>0.95320587199999995</v>
      </c>
      <c r="D194" t="s">
        <v>18530</v>
      </c>
      <c r="E194" t="s">
        <v>18880</v>
      </c>
    </row>
    <row r="195" spans="1:5" x14ac:dyDescent="0.2">
      <c r="A195" t="s">
        <v>18824</v>
      </c>
      <c r="B195">
        <v>2</v>
      </c>
      <c r="C195" s="16">
        <v>0.50293877600000003</v>
      </c>
      <c r="D195" t="s">
        <v>18530</v>
      </c>
      <c r="E195" t="s">
        <v>18825</v>
      </c>
    </row>
    <row r="196" spans="1:5" x14ac:dyDescent="0.2">
      <c r="A196" t="s">
        <v>18733</v>
      </c>
      <c r="B196">
        <v>2</v>
      </c>
      <c r="C196" s="16">
        <v>0</v>
      </c>
      <c r="D196" t="s">
        <v>18530</v>
      </c>
      <c r="E196" t="s">
        <v>18553</v>
      </c>
    </row>
    <row r="197" spans="1:5" x14ac:dyDescent="0.2">
      <c r="A197" t="s">
        <v>18762</v>
      </c>
      <c r="B197">
        <v>2</v>
      </c>
      <c r="C197" s="16">
        <v>0</v>
      </c>
      <c r="D197" t="s">
        <v>18530</v>
      </c>
      <c r="E197" t="s">
        <v>18763</v>
      </c>
    </row>
    <row r="198" spans="1:5" x14ac:dyDescent="0.2">
      <c r="A198" t="s">
        <v>18766</v>
      </c>
      <c r="B198">
        <v>2</v>
      </c>
      <c r="C198" s="16">
        <v>0</v>
      </c>
      <c r="D198" t="s">
        <v>18530</v>
      </c>
      <c r="E198" t="s">
        <v>18767</v>
      </c>
    </row>
    <row r="199" spans="1:5" x14ac:dyDescent="0.2">
      <c r="A199" t="s">
        <v>18774</v>
      </c>
      <c r="B199">
        <v>2</v>
      </c>
      <c r="C199" s="16">
        <v>0</v>
      </c>
      <c r="D199" t="s">
        <v>18530</v>
      </c>
      <c r="E199" t="s">
        <v>18775</v>
      </c>
    </row>
    <row r="200" spans="1:5" x14ac:dyDescent="0.2">
      <c r="A200" t="s">
        <v>18798</v>
      </c>
      <c r="B200">
        <v>2</v>
      </c>
      <c r="C200" s="16">
        <v>0</v>
      </c>
      <c r="D200" t="s">
        <v>18530</v>
      </c>
      <c r="E200" t="s">
        <v>18799</v>
      </c>
    </row>
    <row r="201" spans="1:5" x14ac:dyDescent="0.2">
      <c r="A201" t="s">
        <v>18822</v>
      </c>
      <c r="B201">
        <v>2</v>
      </c>
      <c r="C201" s="16">
        <v>0</v>
      </c>
      <c r="D201" t="s">
        <v>18530</v>
      </c>
      <c r="E201" t="s">
        <v>18823</v>
      </c>
    </row>
    <row r="202" spans="1:5" x14ac:dyDescent="0.2">
      <c r="A202" t="s">
        <v>18917</v>
      </c>
      <c r="B202">
        <v>2</v>
      </c>
      <c r="C202" s="16">
        <v>0</v>
      </c>
      <c r="D202" t="s">
        <v>18530</v>
      </c>
      <c r="E202" t="s">
        <v>18553</v>
      </c>
    </row>
    <row r="203" spans="1:5" x14ac:dyDescent="0.2">
      <c r="A203" t="s">
        <v>19011</v>
      </c>
      <c r="B203">
        <v>3</v>
      </c>
      <c r="C203" s="16">
        <v>519.8689766</v>
      </c>
      <c r="D203" t="s">
        <v>18530</v>
      </c>
      <c r="E203" t="s">
        <v>19012</v>
      </c>
    </row>
    <row r="204" spans="1:5" x14ac:dyDescent="0.2">
      <c r="A204" t="s">
        <v>18936</v>
      </c>
      <c r="B204">
        <v>3</v>
      </c>
      <c r="C204" s="16">
        <v>310.29377049999999</v>
      </c>
      <c r="D204" t="s">
        <v>18530</v>
      </c>
      <c r="E204" t="s">
        <v>18937</v>
      </c>
    </row>
    <row r="205" spans="1:5" x14ac:dyDescent="0.2">
      <c r="A205" t="s">
        <v>19110</v>
      </c>
      <c r="B205">
        <v>3</v>
      </c>
      <c r="C205" s="16">
        <v>257.24777879999999</v>
      </c>
      <c r="D205" t="s">
        <v>18530</v>
      </c>
      <c r="E205" t="s">
        <v>19111</v>
      </c>
    </row>
    <row r="206" spans="1:5" x14ac:dyDescent="0.2">
      <c r="A206" t="s">
        <v>19077</v>
      </c>
      <c r="B206">
        <v>3</v>
      </c>
      <c r="C206" s="16">
        <v>167.35466299999999</v>
      </c>
      <c r="D206" t="s">
        <v>18530</v>
      </c>
      <c r="E206" t="s">
        <v>19078</v>
      </c>
    </row>
    <row r="207" spans="1:5" x14ac:dyDescent="0.2">
      <c r="A207" t="s">
        <v>18924</v>
      </c>
      <c r="B207">
        <v>3</v>
      </c>
      <c r="C207" s="16">
        <v>152.27664559999999</v>
      </c>
      <c r="D207" t="s">
        <v>18530</v>
      </c>
      <c r="E207" t="s">
        <v>18925</v>
      </c>
    </row>
    <row r="208" spans="1:5" x14ac:dyDescent="0.2">
      <c r="A208" t="s">
        <v>19045</v>
      </c>
      <c r="B208">
        <v>3</v>
      </c>
      <c r="C208" s="16">
        <v>147.91411339999999</v>
      </c>
      <c r="D208" t="s">
        <v>18530</v>
      </c>
      <c r="E208" t="s">
        <v>19046</v>
      </c>
    </row>
    <row r="209" spans="1:5" x14ac:dyDescent="0.2">
      <c r="A209" t="s">
        <v>19004</v>
      </c>
      <c r="B209">
        <v>3</v>
      </c>
      <c r="C209" s="16">
        <v>146.20321150000001</v>
      </c>
      <c r="D209" t="s">
        <v>18530</v>
      </c>
      <c r="E209" t="s">
        <v>19005</v>
      </c>
    </row>
    <row r="210" spans="1:5" x14ac:dyDescent="0.2">
      <c r="A210" t="s">
        <v>18949</v>
      </c>
      <c r="B210">
        <v>3</v>
      </c>
      <c r="C210" s="16">
        <v>129.8283022</v>
      </c>
      <c r="D210" t="s">
        <v>18530</v>
      </c>
      <c r="E210" t="s">
        <v>18950</v>
      </c>
    </row>
    <row r="211" spans="1:5" x14ac:dyDescent="0.2">
      <c r="A211" t="s">
        <v>19108</v>
      </c>
      <c r="B211">
        <v>3</v>
      </c>
      <c r="C211" s="16">
        <v>125.6141456</v>
      </c>
      <c r="D211" t="s">
        <v>18530</v>
      </c>
      <c r="E211" t="s">
        <v>19109</v>
      </c>
    </row>
    <row r="212" spans="1:5" x14ac:dyDescent="0.2">
      <c r="A212" t="s">
        <v>19099</v>
      </c>
      <c r="B212">
        <v>3</v>
      </c>
      <c r="C212" s="16">
        <v>100.8895198</v>
      </c>
      <c r="D212" t="s">
        <v>18530</v>
      </c>
      <c r="E212" t="s">
        <v>19100</v>
      </c>
    </row>
    <row r="213" spans="1:5" x14ac:dyDescent="0.2">
      <c r="A213" t="s">
        <v>19023</v>
      </c>
      <c r="B213">
        <v>3</v>
      </c>
      <c r="C213" s="16">
        <v>98.840677020000001</v>
      </c>
      <c r="D213" t="s">
        <v>18530</v>
      </c>
      <c r="E213" t="s">
        <v>19024</v>
      </c>
    </row>
    <row r="214" spans="1:5" x14ac:dyDescent="0.2">
      <c r="A214" t="s">
        <v>18979</v>
      </c>
      <c r="B214">
        <v>3</v>
      </c>
      <c r="C214" s="16">
        <v>94.758457849999999</v>
      </c>
      <c r="D214" t="s">
        <v>18530</v>
      </c>
      <c r="E214" t="s">
        <v>18980</v>
      </c>
    </row>
    <row r="215" spans="1:5" x14ac:dyDescent="0.2">
      <c r="A215" t="s">
        <v>19091</v>
      </c>
      <c r="B215">
        <v>3</v>
      </c>
      <c r="C215" s="16">
        <v>84.80759827</v>
      </c>
      <c r="D215" t="s">
        <v>18530</v>
      </c>
      <c r="E215" t="s">
        <v>19092</v>
      </c>
    </row>
    <row r="216" spans="1:5" x14ac:dyDescent="0.2">
      <c r="A216" t="s">
        <v>18944</v>
      </c>
      <c r="B216">
        <v>3</v>
      </c>
      <c r="C216" s="16">
        <v>80.197855930000003</v>
      </c>
      <c r="D216" t="s">
        <v>18530</v>
      </c>
      <c r="E216" t="s">
        <v>18945</v>
      </c>
    </row>
    <row r="217" spans="1:5" x14ac:dyDescent="0.2">
      <c r="A217" t="s">
        <v>19051</v>
      </c>
      <c r="B217">
        <v>3</v>
      </c>
      <c r="C217" s="16">
        <v>77.743070320000001</v>
      </c>
      <c r="D217" t="s">
        <v>18530</v>
      </c>
      <c r="E217" t="s">
        <v>19052</v>
      </c>
    </row>
    <row r="218" spans="1:5" x14ac:dyDescent="0.2">
      <c r="A218" t="s">
        <v>18928</v>
      </c>
      <c r="B218">
        <v>3</v>
      </c>
      <c r="C218" s="16">
        <v>77.399167809999994</v>
      </c>
      <c r="D218" t="s">
        <v>18530</v>
      </c>
      <c r="E218" t="s">
        <v>18929</v>
      </c>
    </row>
    <row r="219" spans="1:5" x14ac:dyDescent="0.2">
      <c r="A219" t="s">
        <v>19049</v>
      </c>
      <c r="B219">
        <v>3</v>
      </c>
      <c r="C219" s="16">
        <v>75.79645275</v>
      </c>
      <c r="D219" t="s">
        <v>18530</v>
      </c>
      <c r="E219" t="s">
        <v>19050</v>
      </c>
    </row>
    <row r="220" spans="1:5" x14ac:dyDescent="0.2">
      <c r="A220" t="s">
        <v>19031</v>
      </c>
      <c r="B220">
        <v>3</v>
      </c>
      <c r="C220" s="16">
        <v>73.977234300000006</v>
      </c>
      <c r="D220" t="s">
        <v>18530</v>
      </c>
      <c r="E220" t="s">
        <v>19032</v>
      </c>
    </row>
    <row r="221" spans="1:5" x14ac:dyDescent="0.2">
      <c r="A221" t="s">
        <v>19002</v>
      </c>
      <c r="B221">
        <v>3</v>
      </c>
      <c r="C221" s="16">
        <v>71.600174850000002</v>
      </c>
      <c r="D221" t="s">
        <v>18530</v>
      </c>
      <c r="E221" t="s">
        <v>19003</v>
      </c>
    </row>
    <row r="222" spans="1:5" x14ac:dyDescent="0.2">
      <c r="A222" t="s">
        <v>18983</v>
      </c>
      <c r="B222">
        <v>3</v>
      </c>
      <c r="C222" s="16">
        <v>68.554507000000001</v>
      </c>
      <c r="D222" t="s">
        <v>18530</v>
      </c>
      <c r="E222" t="s">
        <v>18984</v>
      </c>
    </row>
    <row r="223" spans="1:5" x14ac:dyDescent="0.2">
      <c r="A223" t="s">
        <v>18940</v>
      </c>
      <c r="B223">
        <v>3</v>
      </c>
      <c r="C223" s="16">
        <v>67.760949199999999</v>
      </c>
      <c r="D223" t="s">
        <v>18530</v>
      </c>
      <c r="E223" t="s">
        <v>18941</v>
      </c>
    </row>
    <row r="224" spans="1:5" x14ac:dyDescent="0.2">
      <c r="A224" t="s">
        <v>19075</v>
      </c>
      <c r="B224">
        <v>3</v>
      </c>
      <c r="C224" s="16">
        <v>61.707520879999997</v>
      </c>
      <c r="D224" t="s">
        <v>18530</v>
      </c>
      <c r="E224" t="s">
        <v>19076</v>
      </c>
    </row>
    <row r="225" spans="1:5" x14ac:dyDescent="0.2">
      <c r="A225" t="s">
        <v>18963</v>
      </c>
      <c r="B225">
        <v>3</v>
      </c>
      <c r="C225" s="16">
        <v>59.99339861</v>
      </c>
      <c r="D225" t="s">
        <v>18530</v>
      </c>
      <c r="E225" t="s">
        <v>18964</v>
      </c>
    </row>
    <row r="226" spans="1:5" x14ac:dyDescent="0.2">
      <c r="A226" t="s">
        <v>19029</v>
      </c>
      <c r="B226">
        <v>3</v>
      </c>
      <c r="C226" s="16">
        <v>59.5227833</v>
      </c>
      <c r="D226" t="s">
        <v>18530</v>
      </c>
      <c r="E226" t="s">
        <v>19030</v>
      </c>
    </row>
    <row r="227" spans="1:5" x14ac:dyDescent="0.2">
      <c r="A227" t="s">
        <v>19047</v>
      </c>
      <c r="B227">
        <v>3</v>
      </c>
      <c r="C227" s="16">
        <v>48.94752544</v>
      </c>
      <c r="D227" t="s">
        <v>18530</v>
      </c>
      <c r="E227" t="s">
        <v>19048</v>
      </c>
    </row>
    <row r="228" spans="1:5" x14ac:dyDescent="0.2">
      <c r="A228" t="s">
        <v>19000</v>
      </c>
      <c r="B228">
        <v>3</v>
      </c>
      <c r="C228" s="16">
        <v>46.77737578</v>
      </c>
      <c r="D228" t="s">
        <v>18530</v>
      </c>
      <c r="E228" t="s">
        <v>19001</v>
      </c>
    </row>
    <row r="229" spans="1:5" x14ac:dyDescent="0.2">
      <c r="A229" t="s">
        <v>18955</v>
      </c>
      <c r="B229">
        <v>3</v>
      </c>
      <c r="C229" s="16">
        <v>45.256995109999998</v>
      </c>
      <c r="D229" t="s">
        <v>18530</v>
      </c>
      <c r="E229" t="s">
        <v>18956</v>
      </c>
    </row>
    <row r="230" spans="1:5" x14ac:dyDescent="0.2">
      <c r="A230" t="s">
        <v>18953</v>
      </c>
      <c r="B230">
        <v>3</v>
      </c>
      <c r="C230" s="16">
        <v>44.121575129999997</v>
      </c>
      <c r="D230" t="s">
        <v>18530</v>
      </c>
      <c r="E230" t="s">
        <v>18954</v>
      </c>
    </row>
    <row r="231" spans="1:5" x14ac:dyDescent="0.2">
      <c r="A231" t="s">
        <v>18938</v>
      </c>
      <c r="B231">
        <v>3</v>
      </c>
      <c r="C231" s="16">
        <v>42.695981660000001</v>
      </c>
      <c r="D231" t="s">
        <v>18530</v>
      </c>
      <c r="E231" t="s">
        <v>18939</v>
      </c>
    </row>
    <row r="232" spans="1:5" x14ac:dyDescent="0.2">
      <c r="A232" t="s">
        <v>19086</v>
      </c>
      <c r="B232">
        <v>3</v>
      </c>
      <c r="C232" s="16">
        <v>40.918224940000002</v>
      </c>
      <c r="D232" t="s">
        <v>18530</v>
      </c>
      <c r="E232" t="s">
        <v>19026</v>
      </c>
    </row>
    <row r="233" spans="1:5" x14ac:dyDescent="0.2">
      <c r="A233" t="s">
        <v>19057</v>
      </c>
      <c r="B233">
        <v>3</v>
      </c>
      <c r="C233" s="16">
        <v>40.320552710000001</v>
      </c>
      <c r="D233" t="s">
        <v>18530</v>
      </c>
      <c r="E233" t="s">
        <v>19058</v>
      </c>
    </row>
    <row r="234" spans="1:5" x14ac:dyDescent="0.2">
      <c r="A234" t="s">
        <v>19059</v>
      </c>
      <c r="B234">
        <v>3</v>
      </c>
      <c r="C234" s="16">
        <v>38.522963050000001</v>
      </c>
      <c r="D234" t="s">
        <v>18530</v>
      </c>
      <c r="E234" t="s">
        <v>19060</v>
      </c>
    </row>
    <row r="235" spans="1:5" x14ac:dyDescent="0.2">
      <c r="A235" t="s">
        <v>19079</v>
      </c>
      <c r="B235">
        <v>3</v>
      </c>
      <c r="C235" s="16">
        <v>38.379104759999997</v>
      </c>
      <c r="D235" t="s">
        <v>18530</v>
      </c>
      <c r="E235" t="s">
        <v>19080</v>
      </c>
    </row>
    <row r="236" spans="1:5" x14ac:dyDescent="0.2">
      <c r="A236" t="s">
        <v>19063</v>
      </c>
      <c r="B236">
        <v>3</v>
      </c>
      <c r="C236" s="16">
        <v>37.071850449999999</v>
      </c>
      <c r="D236" t="s">
        <v>18530</v>
      </c>
      <c r="E236" t="s">
        <v>19064</v>
      </c>
    </row>
    <row r="237" spans="1:5" x14ac:dyDescent="0.2">
      <c r="A237" t="s">
        <v>18977</v>
      </c>
      <c r="B237">
        <v>3</v>
      </c>
      <c r="C237" s="16">
        <v>35.943610040000003</v>
      </c>
      <c r="D237" t="s">
        <v>18530</v>
      </c>
      <c r="E237" t="s">
        <v>18978</v>
      </c>
    </row>
    <row r="238" spans="1:5" x14ac:dyDescent="0.2">
      <c r="A238" t="s">
        <v>19009</v>
      </c>
      <c r="B238">
        <v>3</v>
      </c>
      <c r="C238" s="16">
        <v>35.081756259999999</v>
      </c>
      <c r="D238" t="s">
        <v>18530</v>
      </c>
      <c r="E238" t="s">
        <v>19010</v>
      </c>
    </row>
    <row r="239" spans="1:5" x14ac:dyDescent="0.2">
      <c r="A239" t="s">
        <v>19116</v>
      </c>
      <c r="B239">
        <v>3</v>
      </c>
      <c r="C239" s="16">
        <v>34.731801009999998</v>
      </c>
      <c r="D239" t="s">
        <v>18530</v>
      </c>
      <c r="E239" t="s">
        <v>19117</v>
      </c>
    </row>
    <row r="240" spans="1:5" x14ac:dyDescent="0.2">
      <c r="A240" t="s">
        <v>18946</v>
      </c>
      <c r="B240">
        <v>3</v>
      </c>
      <c r="C240" s="16">
        <v>34.001417439999997</v>
      </c>
      <c r="D240" t="s">
        <v>18530</v>
      </c>
      <c r="E240" t="s">
        <v>18947</v>
      </c>
    </row>
    <row r="241" spans="1:5" x14ac:dyDescent="0.2">
      <c r="A241" t="s">
        <v>19073</v>
      </c>
      <c r="B241">
        <v>3</v>
      </c>
      <c r="C241" s="16">
        <v>33.757440619999997</v>
      </c>
      <c r="D241" t="s">
        <v>18530</v>
      </c>
      <c r="E241" t="s">
        <v>19074</v>
      </c>
    </row>
    <row r="242" spans="1:5" x14ac:dyDescent="0.2">
      <c r="A242" t="s">
        <v>19006</v>
      </c>
      <c r="B242">
        <v>3</v>
      </c>
      <c r="C242" s="16">
        <v>33.501424460000003</v>
      </c>
      <c r="D242" t="s">
        <v>18530</v>
      </c>
      <c r="E242" t="s">
        <v>18553</v>
      </c>
    </row>
    <row r="243" spans="1:5" x14ac:dyDescent="0.2">
      <c r="A243" t="s">
        <v>18930</v>
      </c>
      <c r="B243">
        <v>3</v>
      </c>
      <c r="C243" s="16">
        <v>33.189098219999998</v>
      </c>
      <c r="D243" t="s">
        <v>18530</v>
      </c>
      <c r="E243" t="s">
        <v>18931</v>
      </c>
    </row>
    <row r="244" spans="1:5" x14ac:dyDescent="0.2">
      <c r="A244" t="s">
        <v>19053</v>
      </c>
      <c r="B244">
        <v>3</v>
      </c>
      <c r="C244" s="16">
        <v>32.374548249999997</v>
      </c>
      <c r="D244" t="s">
        <v>18530</v>
      </c>
      <c r="E244" t="s">
        <v>19054</v>
      </c>
    </row>
    <row r="245" spans="1:5" x14ac:dyDescent="0.2">
      <c r="A245" t="s">
        <v>18959</v>
      </c>
      <c r="B245">
        <v>3</v>
      </c>
      <c r="C245" s="16">
        <v>30.91591691</v>
      </c>
      <c r="D245" t="s">
        <v>18530</v>
      </c>
      <c r="E245" t="s">
        <v>18960</v>
      </c>
    </row>
    <row r="246" spans="1:5" x14ac:dyDescent="0.2">
      <c r="A246" t="s">
        <v>19041</v>
      </c>
      <c r="B246">
        <v>3</v>
      </c>
      <c r="C246" s="16">
        <v>30.64573867</v>
      </c>
      <c r="D246" t="s">
        <v>18530</v>
      </c>
      <c r="E246" t="s">
        <v>19042</v>
      </c>
    </row>
    <row r="247" spans="1:5" x14ac:dyDescent="0.2">
      <c r="A247" t="s">
        <v>19021</v>
      </c>
      <c r="B247">
        <v>3</v>
      </c>
      <c r="C247" s="16">
        <v>30.545618999999999</v>
      </c>
      <c r="D247" t="s">
        <v>18530</v>
      </c>
      <c r="E247" t="s">
        <v>19022</v>
      </c>
    </row>
    <row r="248" spans="1:5" x14ac:dyDescent="0.2">
      <c r="A248" t="s">
        <v>19025</v>
      </c>
      <c r="B248">
        <v>3</v>
      </c>
      <c r="C248" s="16">
        <v>29.841212609999999</v>
      </c>
      <c r="D248" t="s">
        <v>18530</v>
      </c>
      <c r="E248" t="s">
        <v>19026</v>
      </c>
    </row>
    <row r="249" spans="1:5" x14ac:dyDescent="0.2">
      <c r="A249" t="s">
        <v>18942</v>
      </c>
      <c r="B249">
        <v>3</v>
      </c>
      <c r="C249" s="16">
        <v>29.329850059999998</v>
      </c>
      <c r="D249" t="s">
        <v>18530</v>
      </c>
      <c r="E249" t="s">
        <v>18943</v>
      </c>
    </row>
    <row r="250" spans="1:5" x14ac:dyDescent="0.2">
      <c r="A250" t="s">
        <v>18934</v>
      </c>
      <c r="B250">
        <v>3</v>
      </c>
      <c r="C250" s="16">
        <v>26.715849200000001</v>
      </c>
      <c r="D250" t="s">
        <v>18530</v>
      </c>
      <c r="E250" t="s">
        <v>18935</v>
      </c>
    </row>
    <row r="251" spans="1:5" x14ac:dyDescent="0.2">
      <c r="A251" t="s">
        <v>19007</v>
      </c>
      <c r="B251">
        <v>3</v>
      </c>
      <c r="C251" s="16">
        <v>26.013420270000001</v>
      </c>
      <c r="D251" t="s">
        <v>18530</v>
      </c>
      <c r="E251" t="s">
        <v>19008</v>
      </c>
    </row>
    <row r="252" spans="1:5" x14ac:dyDescent="0.2">
      <c r="A252" t="s">
        <v>19055</v>
      </c>
      <c r="B252">
        <v>3</v>
      </c>
      <c r="C252" s="16">
        <v>25.367649409999999</v>
      </c>
      <c r="D252" t="s">
        <v>18530</v>
      </c>
      <c r="E252" t="s">
        <v>19056</v>
      </c>
    </row>
    <row r="253" spans="1:5" x14ac:dyDescent="0.2">
      <c r="A253" t="s">
        <v>19071</v>
      </c>
      <c r="B253">
        <v>3</v>
      </c>
      <c r="C253" s="16">
        <v>24.135843430000001</v>
      </c>
      <c r="D253" t="s">
        <v>18530</v>
      </c>
      <c r="E253" t="s">
        <v>19072</v>
      </c>
    </row>
    <row r="254" spans="1:5" x14ac:dyDescent="0.2">
      <c r="A254" t="s">
        <v>19039</v>
      </c>
      <c r="B254">
        <v>3</v>
      </c>
      <c r="C254" s="16">
        <v>23.356519209999998</v>
      </c>
      <c r="D254" t="s">
        <v>18530</v>
      </c>
      <c r="E254" t="s">
        <v>19040</v>
      </c>
    </row>
    <row r="255" spans="1:5" x14ac:dyDescent="0.2">
      <c r="A255" t="s">
        <v>18981</v>
      </c>
      <c r="B255">
        <v>3</v>
      </c>
      <c r="C255" s="16">
        <v>22.274051239999999</v>
      </c>
      <c r="D255" t="s">
        <v>18530</v>
      </c>
      <c r="E255" t="s">
        <v>18982</v>
      </c>
    </row>
    <row r="256" spans="1:5" x14ac:dyDescent="0.2">
      <c r="A256" t="s">
        <v>18969</v>
      </c>
      <c r="B256">
        <v>3</v>
      </c>
      <c r="C256" s="16">
        <v>21.843219319999999</v>
      </c>
      <c r="D256" t="s">
        <v>18530</v>
      </c>
      <c r="E256" t="s">
        <v>18970</v>
      </c>
    </row>
    <row r="257" spans="1:5" x14ac:dyDescent="0.2">
      <c r="A257" t="s">
        <v>19069</v>
      </c>
      <c r="B257">
        <v>3</v>
      </c>
      <c r="C257" s="16">
        <v>21.67519231</v>
      </c>
      <c r="D257" t="s">
        <v>18530</v>
      </c>
      <c r="E257" t="s">
        <v>19070</v>
      </c>
    </row>
    <row r="258" spans="1:5" x14ac:dyDescent="0.2">
      <c r="A258" t="s">
        <v>19081</v>
      </c>
      <c r="B258">
        <v>3</v>
      </c>
      <c r="C258" s="16">
        <v>21.335135659999999</v>
      </c>
      <c r="D258" t="s">
        <v>18530</v>
      </c>
      <c r="E258" t="s">
        <v>19082</v>
      </c>
    </row>
    <row r="259" spans="1:5" x14ac:dyDescent="0.2">
      <c r="A259" t="s">
        <v>19084</v>
      </c>
      <c r="B259">
        <v>3</v>
      </c>
      <c r="C259" s="16">
        <v>20.31358268</v>
      </c>
      <c r="D259" t="s">
        <v>18530</v>
      </c>
      <c r="E259" t="s">
        <v>19085</v>
      </c>
    </row>
    <row r="260" spans="1:5" x14ac:dyDescent="0.2">
      <c r="A260" t="s">
        <v>19013</v>
      </c>
      <c r="B260">
        <v>3</v>
      </c>
      <c r="C260" s="16">
        <v>19.978220820000001</v>
      </c>
      <c r="D260" t="s">
        <v>18530</v>
      </c>
      <c r="E260" t="s">
        <v>19014</v>
      </c>
    </row>
    <row r="261" spans="1:5" x14ac:dyDescent="0.2">
      <c r="A261" t="s">
        <v>19017</v>
      </c>
      <c r="B261">
        <v>3</v>
      </c>
      <c r="C261" s="16">
        <v>17.83932407</v>
      </c>
      <c r="D261" t="s">
        <v>18530</v>
      </c>
      <c r="E261" t="s">
        <v>19018</v>
      </c>
    </row>
    <row r="262" spans="1:5" x14ac:dyDescent="0.2">
      <c r="A262" t="s">
        <v>18957</v>
      </c>
      <c r="B262">
        <v>3</v>
      </c>
      <c r="C262" s="16">
        <v>16.131881660000001</v>
      </c>
      <c r="D262" t="s">
        <v>18530</v>
      </c>
      <c r="E262" t="s">
        <v>18958</v>
      </c>
    </row>
    <row r="263" spans="1:5" x14ac:dyDescent="0.2">
      <c r="A263" t="s">
        <v>19083</v>
      </c>
      <c r="B263">
        <v>3</v>
      </c>
      <c r="C263" s="16">
        <v>16.033082780000001</v>
      </c>
      <c r="D263" t="s">
        <v>18530</v>
      </c>
      <c r="E263" t="s">
        <v>18553</v>
      </c>
    </row>
    <row r="264" spans="1:5" x14ac:dyDescent="0.2">
      <c r="A264" t="s">
        <v>19037</v>
      </c>
      <c r="B264">
        <v>3</v>
      </c>
      <c r="C264" s="16">
        <v>15.765854340000001</v>
      </c>
      <c r="D264" t="s">
        <v>18530</v>
      </c>
      <c r="E264" t="s">
        <v>19038</v>
      </c>
    </row>
    <row r="265" spans="1:5" x14ac:dyDescent="0.2">
      <c r="A265" t="s">
        <v>18951</v>
      </c>
      <c r="B265">
        <v>3</v>
      </c>
      <c r="C265" s="16">
        <v>15.68852744</v>
      </c>
      <c r="D265" t="s">
        <v>18530</v>
      </c>
      <c r="E265" t="s">
        <v>18952</v>
      </c>
    </row>
    <row r="266" spans="1:5" x14ac:dyDescent="0.2">
      <c r="A266" t="s">
        <v>19061</v>
      </c>
      <c r="B266">
        <v>3</v>
      </c>
      <c r="C266" s="16">
        <v>15.66588494</v>
      </c>
      <c r="D266" t="s">
        <v>18530</v>
      </c>
      <c r="E266" t="s">
        <v>19062</v>
      </c>
    </row>
    <row r="267" spans="1:5" x14ac:dyDescent="0.2">
      <c r="A267" t="s">
        <v>19089</v>
      </c>
      <c r="B267">
        <v>3</v>
      </c>
      <c r="C267" s="16">
        <v>15.077195100000001</v>
      </c>
      <c r="D267" t="s">
        <v>18530</v>
      </c>
      <c r="E267" t="s">
        <v>19090</v>
      </c>
    </row>
    <row r="268" spans="1:5" x14ac:dyDescent="0.2">
      <c r="A268" t="s">
        <v>19087</v>
      </c>
      <c r="B268">
        <v>3</v>
      </c>
      <c r="C268" s="16">
        <v>14.423445149999999</v>
      </c>
      <c r="D268" t="s">
        <v>18530</v>
      </c>
      <c r="E268" t="s">
        <v>19088</v>
      </c>
    </row>
    <row r="269" spans="1:5" x14ac:dyDescent="0.2">
      <c r="A269" t="s">
        <v>18985</v>
      </c>
      <c r="B269">
        <v>3</v>
      </c>
      <c r="C269" s="16">
        <v>13.938664770000001</v>
      </c>
      <c r="D269" t="s">
        <v>18530</v>
      </c>
      <c r="E269" t="s">
        <v>18986</v>
      </c>
    </row>
    <row r="270" spans="1:5" x14ac:dyDescent="0.2">
      <c r="A270" t="s">
        <v>18926</v>
      </c>
      <c r="B270">
        <v>3</v>
      </c>
      <c r="C270" s="16">
        <v>13.791341859999999</v>
      </c>
      <c r="D270" t="s">
        <v>18530</v>
      </c>
      <c r="E270" t="s">
        <v>18927</v>
      </c>
    </row>
    <row r="271" spans="1:5" x14ac:dyDescent="0.2">
      <c r="A271" t="s">
        <v>19065</v>
      </c>
      <c r="B271">
        <v>3</v>
      </c>
      <c r="C271" s="16">
        <v>12.861993549999999</v>
      </c>
      <c r="D271" t="s">
        <v>18530</v>
      </c>
      <c r="E271" t="s">
        <v>19066</v>
      </c>
    </row>
    <row r="272" spans="1:5" x14ac:dyDescent="0.2">
      <c r="A272" t="s">
        <v>19095</v>
      </c>
      <c r="B272">
        <v>3</v>
      </c>
      <c r="C272" s="16">
        <v>12.617996440000001</v>
      </c>
      <c r="D272" t="s">
        <v>18530</v>
      </c>
      <c r="E272" t="s">
        <v>19096</v>
      </c>
    </row>
    <row r="273" spans="1:5" x14ac:dyDescent="0.2">
      <c r="A273" t="s">
        <v>19102</v>
      </c>
      <c r="B273">
        <v>3</v>
      </c>
      <c r="C273" s="16">
        <v>12.554702369999999</v>
      </c>
      <c r="D273" t="s">
        <v>18530</v>
      </c>
      <c r="E273" t="s">
        <v>19103</v>
      </c>
    </row>
    <row r="274" spans="1:5" x14ac:dyDescent="0.2">
      <c r="A274" t="s">
        <v>18991</v>
      </c>
      <c r="B274">
        <v>3</v>
      </c>
      <c r="C274" s="16">
        <v>11.8040988</v>
      </c>
      <c r="D274" t="s">
        <v>18530</v>
      </c>
      <c r="E274" t="s">
        <v>18631</v>
      </c>
    </row>
    <row r="275" spans="1:5" x14ac:dyDescent="0.2">
      <c r="A275" t="s">
        <v>18987</v>
      </c>
      <c r="B275">
        <v>3</v>
      </c>
      <c r="C275" s="16">
        <v>11.631285610000001</v>
      </c>
      <c r="D275" t="s">
        <v>18530</v>
      </c>
      <c r="E275" t="s">
        <v>18988</v>
      </c>
    </row>
    <row r="276" spans="1:5" x14ac:dyDescent="0.2">
      <c r="A276" t="s">
        <v>18989</v>
      </c>
      <c r="B276">
        <v>3</v>
      </c>
      <c r="C276" s="16">
        <v>11.12993488</v>
      </c>
      <c r="D276" t="s">
        <v>18530</v>
      </c>
      <c r="E276" t="s">
        <v>18990</v>
      </c>
    </row>
    <row r="277" spans="1:5" x14ac:dyDescent="0.2">
      <c r="A277" t="s">
        <v>19035</v>
      </c>
      <c r="B277">
        <v>3</v>
      </c>
      <c r="C277" s="16">
        <v>10.79569781</v>
      </c>
      <c r="D277" t="s">
        <v>18530</v>
      </c>
      <c r="E277" t="s">
        <v>19036</v>
      </c>
    </row>
    <row r="278" spans="1:5" x14ac:dyDescent="0.2">
      <c r="A278" t="s">
        <v>18994</v>
      </c>
      <c r="B278">
        <v>3</v>
      </c>
      <c r="C278" s="16">
        <v>10.74341094</v>
      </c>
      <c r="D278" t="s">
        <v>18530</v>
      </c>
      <c r="E278" t="s">
        <v>18995</v>
      </c>
    </row>
    <row r="279" spans="1:5" x14ac:dyDescent="0.2">
      <c r="A279" t="s">
        <v>18965</v>
      </c>
      <c r="B279">
        <v>3</v>
      </c>
      <c r="C279" s="16">
        <v>10.10021023</v>
      </c>
      <c r="D279" t="s">
        <v>18530</v>
      </c>
      <c r="E279" t="s">
        <v>18966</v>
      </c>
    </row>
    <row r="280" spans="1:5" x14ac:dyDescent="0.2">
      <c r="A280" t="s">
        <v>19112</v>
      </c>
      <c r="B280">
        <v>3</v>
      </c>
      <c r="C280" s="16">
        <v>10.01149843</v>
      </c>
      <c r="D280" t="s">
        <v>18530</v>
      </c>
      <c r="E280" t="s">
        <v>19113</v>
      </c>
    </row>
    <row r="281" spans="1:5" x14ac:dyDescent="0.2">
      <c r="A281" t="s">
        <v>19101</v>
      </c>
      <c r="B281">
        <v>3</v>
      </c>
      <c r="C281" s="16">
        <v>9.0813884429999998</v>
      </c>
      <c r="D281" t="s">
        <v>18530</v>
      </c>
      <c r="E281" t="s">
        <v>18553</v>
      </c>
    </row>
    <row r="282" spans="1:5" x14ac:dyDescent="0.2">
      <c r="A282" t="s">
        <v>19019</v>
      </c>
      <c r="B282">
        <v>3</v>
      </c>
      <c r="C282" s="16">
        <v>8.4696945299999999</v>
      </c>
      <c r="D282" t="s">
        <v>18530</v>
      </c>
      <c r="E282" t="s">
        <v>19020</v>
      </c>
    </row>
    <row r="283" spans="1:5" x14ac:dyDescent="0.2">
      <c r="A283" t="s">
        <v>19067</v>
      </c>
      <c r="B283">
        <v>3</v>
      </c>
      <c r="C283" s="16">
        <v>7.9039847180000002</v>
      </c>
      <c r="D283" t="s">
        <v>18530</v>
      </c>
      <c r="E283" t="s">
        <v>19068</v>
      </c>
    </row>
    <row r="284" spans="1:5" x14ac:dyDescent="0.2">
      <c r="A284" t="s">
        <v>19093</v>
      </c>
      <c r="B284">
        <v>3</v>
      </c>
      <c r="C284" s="16">
        <v>7.6648135660000003</v>
      </c>
      <c r="D284" t="s">
        <v>18530</v>
      </c>
      <c r="E284" t="s">
        <v>19094</v>
      </c>
    </row>
    <row r="285" spans="1:5" x14ac:dyDescent="0.2">
      <c r="A285" t="s">
        <v>18932</v>
      </c>
      <c r="B285">
        <v>3</v>
      </c>
      <c r="C285" s="16">
        <v>7.0555139440000003</v>
      </c>
      <c r="D285" t="s">
        <v>18530</v>
      </c>
      <c r="E285" t="s">
        <v>18933</v>
      </c>
    </row>
    <row r="286" spans="1:5" x14ac:dyDescent="0.2">
      <c r="A286" t="s">
        <v>18971</v>
      </c>
      <c r="B286">
        <v>3</v>
      </c>
      <c r="C286" s="16">
        <v>6.9229130569999997</v>
      </c>
      <c r="D286" t="s">
        <v>18530</v>
      </c>
      <c r="E286" t="s">
        <v>18972</v>
      </c>
    </row>
    <row r="287" spans="1:5" x14ac:dyDescent="0.2">
      <c r="A287" t="s">
        <v>19043</v>
      </c>
      <c r="B287">
        <v>3</v>
      </c>
      <c r="C287" s="16">
        <v>6.122620113</v>
      </c>
      <c r="D287" t="s">
        <v>18530</v>
      </c>
      <c r="E287" t="s">
        <v>19044</v>
      </c>
    </row>
    <row r="288" spans="1:5" x14ac:dyDescent="0.2">
      <c r="A288" t="s">
        <v>19033</v>
      </c>
      <c r="B288">
        <v>3</v>
      </c>
      <c r="C288" s="16">
        <v>5.9625891419999997</v>
      </c>
      <c r="D288" t="s">
        <v>18530</v>
      </c>
      <c r="E288" t="s">
        <v>19034</v>
      </c>
    </row>
    <row r="289" spans="1:5" x14ac:dyDescent="0.2">
      <c r="A289" t="s">
        <v>19104</v>
      </c>
      <c r="B289">
        <v>3</v>
      </c>
      <c r="C289" s="16">
        <v>4.4897219660000003</v>
      </c>
      <c r="D289" t="s">
        <v>18530</v>
      </c>
      <c r="E289" t="s">
        <v>19105</v>
      </c>
    </row>
    <row r="290" spans="1:5" x14ac:dyDescent="0.2">
      <c r="A290" t="s">
        <v>19015</v>
      </c>
      <c r="B290">
        <v>3</v>
      </c>
      <c r="C290" s="16">
        <v>4.3689643829999998</v>
      </c>
      <c r="D290" t="s">
        <v>18530</v>
      </c>
      <c r="E290" t="s">
        <v>19016</v>
      </c>
    </row>
    <row r="291" spans="1:5" x14ac:dyDescent="0.2">
      <c r="A291" t="s">
        <v>18998</v>
      </c>
      <c r="B291">
        <v>3</v>
      </c>
      <c r="C291" s="16">
        <v>4.1930095749999996</v>
      </c>
      <c r="D291" t="s">
        <v>18530</v>
      </c>
      <c r="E291" t="s">
        <v>18999</v>
      </c>
    </row>
    <row r="292" spans="1:5" x14ac:dyDescent="0.2">
      <c r="A292" t="s">
        <v>19114</v>
      </c>
      <c r="B292">
        <v>3</v>
      </c>
      <c r="C292" s="16">
        <v>3.8858078410000001</v>
      </c>
      <c r="D292" t="s">
        <v>18530</v>
      </c>
      <c r="E292" t="s">
        <v>19115</v>
      </c>
    </row>
    <row r="293" spans="1:5" x14ac:dyDescent="0.2">
      <c r="A293" t="s">
        <v>19027</v>
      </c>
      <c r="B293">
        <v>3</v>
      </c>
      <c r="C293" s="16">
        <v>3.4379172370000002</v>
      </c>
      <c r="D293" t="s">
        <v>18530</v>
      </c>
      <c r="E293" t="s">
        <v>19028</v>
      </c>
    </row>
    <row r="294" spans="1:5" x14ac:dyDescent="0.2">
      <c r="A294" t="s">
        <v>18948</v>
      </c>
      <c r="B294">
        <v>3</v>
      </c>
      <c r="C294" s="16">
        <v>3.1201856860000001</v>
      </c>
      <c r="D294" t="s">
        <v>18530</v>
      </c>
      <c r="E294" t="s">
        <v>18553</v>
      </c>
    </row>
    <row r="295" spans="1:5" x14ac:dyDescent="0.2">
      <c r="A295" t="s">
        <v>18996</v>
      </c>
      <c r="B295">
        <v>3</v>
      </c>
      <c r="C295" s="16">
        <v>2.746918081</v>
      </c>
      <c r="D295" t="s">
        <v>18530</v>
      </c>
      <c r="E295" t="s">
        <v>18997</v>
      </c>
    </row>
    <row r="296" spans="1:5" x14ac:dyDescent="0.2">
      <c r="A296" t="s">
        <v>18973</v>
      </c>
      <c r="B296">
        <v>3</v>
      </c>
      <c r="C296" s="16">
        <v>2.2317228349999998</v>
      </c>
      <c r="D296" t="s">
        <v>18530</v>
      </c>
      <c r="E296" t="s">
        <v>18974</v>
      </c>
    </row>
    <row r="297" spans="1:5" x14ac:dyDescent="0.2">
      <c r="A297" t="s">
        <v>18961</v>
      </c>
      <c r="B297">
        <v>3</v>
      </c>
      <c r="C297" s="16">
        <v>1.9952567480000001</v>
      </c>
      <c r="D297" t="s">
        <v>18530</v>
      </c>
      <c r="E297" t="s">
        <v>18962</v>
      </c>
    </row>
    <row r="298" spans="1:5" x14ac:dyDescent="0.2">
      <c r="A298" t="s">
        <v>19097</v>
      </c>
      <c r="B298">
        <v>3</v>
      </c>
      <c r="C298" s="16">
        <v>1.596319888</v>
      </c>
      <c r="D298" t="s">
        <v>18530</v>
      </c>
      <c r="E298" t="s">
        <v>19098</v>
      </c>
    </row>
    <row r="299" spans="1:5" x14ac:dyDescent="0.2">
      <c r="A299" t="s">
        <v>18967</v>
      </c>
      <c r="B299">
        <v>3</v>
      </c>
      <c r="C299" s="16">
        <v>1.373280482</v>
      </c>
      <c r="D299" t="s">
        <v>18530</v>
      </c>
      <c r="E299" t="s">
        <v>18968</v>
      </c>
    </row>
    <row r="300" spans="1:5" x14ac:dyDescent="0.2">
      <c r="A300" t="s">
        <v>18992</v>
      </c>
      <c r="B300">
        <v>3</v>
      </c>
      <c r="C300" s="16">
        <v>0.545366554</v>
      </c>
      <c r="D300" t="s">
        <v>18530</v>
      </c>
      <c r="E300" t="s">
        <v>18993</v>
      </c>
    </row>
    <row r="301" spans="1:5" x14ac:dyDescent="0.2">
      <c r="A301" t="s">
        <v>19106</v>
      </c>
      <c r="B301">
        <v>3</v>
      </c>
      <c r="C301" s="16">
        <v>0.40846742699999999</v>
      </c>
      <c r="D301" t="s">
        <v>18530</v>
      </c>
      <c r="E301" t="s">
        <v>19107</v>
      </c>
    </row>
    <row r="302" spans="1:5" x14ac:dyDescent="0.2">
      <c r="A302" t="s">
        <v>18975</v>
      </c>
      <c r="B302">
        <v>3</v>
      </c>
      <c r="C302" s="16">
        <v>0</v>
      </c>
      <c r="D302" t="s">
        <v>18530</v>
      </c>
      <c r="E302" t="s">
        <v>18976</v>
      </c>
    </row>
    <row r="303" spans="1:5" x14ac:dyDescent="0.2">
      <c r="A303" t="s">
        <v>19135</v>
      </c>
      <c r="B303">
        <v>4</v>
      </c>
      <c r="C303" s="16">
        <v>214.34451759999999</v>
      </c>
      <c r="D303" t="s">
        <v>18530</v>
      </c>
      <c r="E303" t="s">
        <v>19136</v>
      </c>
    </row>
    <row r="304" spans="1:5" x14ac:dyDescent="0.2">
      <c r="A304" t="s">
        <v>19176</v>
      </c>
      <c r="B304">
        <v>4</v>
      </c>
      <c r="C304" s="16">
        <v>202.38095430000001</v>
      </c>
      <c r="D304" t="s">
        <v>18530</v>
      </c>
      <c r="E304" t="s">
        <v>19177</v>
      </c>
    </row>
    <row r="305" spans="1:5" x14ac:dyDescent="0.2">
      <c r="A305" t="s">
        <v>19149</v>
      </c>
      <c r="B305">
        <v>4</v>
      </c>
      <c r="C305" s="16">
        <v>119.7516141</v>
      </c>
      <c r="D305" t="s">
        <v>18530</v>
      </c>
      <c r="E305" t="s">
        <v>19150</v>
      </c>
    </row>
    <row r="306" spans="1:5" x14ac:dyDescent="0.2">
      <c r="A306" t="s">
        <v>19287</v>
      </c>
      <c r="B306">
        <v>4</v>
      </c>
      <c r="C306" s="16">
        <v>88.237152280000004</v>
      </c>
      <c r="D306" t="s">
        <v>18530</v>
      </c>
      <c r="E306" t="s">
        <v>19288</v>
      </c>
    </row>
    <row r="307" spans="1:5" x14ac:dyDescent="0.2">
      <c r="A307" t="s">
        <v>19171</v>
      </c>
      <c r="B307">
        <v>4</v>
      </c>
      <c r="C307" s="16">
        <v>87.198099249999999</v>
      </c>
      <c r="D307" t="s">
        <v>18530</v>
      </c>
      <c r="E307" t="s">
        <v>19172</v>
      </c>
    </row>
    <row r="308" spans="1:5" x14ac:dyDescent="0.2">
      <c r="A308" t="s">
        <v>19234</v>
      </c>
      <c r="B308">
        <v>4</v>
      </c>
      <c r="C308" s="16">
        <v>73.043995929999994</v>
      </c>
      <c r="D308" t="s">
        <v>18530</v>
      </c>
      <c r="E308" t="s">
        <v>19183</v>
      </c>
    </row>
    <row r="309" spans="1:5" x14ac:dyDescent="0.2">
      <c r="A309" t="s">
        <v>19235</v>
      </c>
      <c r="B309">
        <v>4</v>
      </c>
      <c r="C309" s="16">
        <v>72.501410370000002</v>
      </c>
      <c r="D309" t="s">
        <v>18530</v>
      </c>
      <c r="E309" t="s">
        <v>19236</v>
      </c>
    </row>
    <row r="310" spans="1:5" x14ac:dyDescent="0.2">
      <c r="A310" t="s">
        <v>19129</v>
      </c>
      <c r="B310">
        <v>4</v>
      </c>
      <c r="C310" s="16">
        <v>56.685332279999997</v>
      </c>
      <c r="D310" t="s">
        <v>18530</v>
      </c>
      <c r="E310" t="s">
        <v>19130</v>
      </c>
    </row>
    <row r="311" spans="1:5" x14ac:dyDescent="0.2">
      <c r="A311" t="s">
        <v>19267</v>
      </c>
      <c r="B311">
        <v>4</v>
      </c>
      <c r="C311" s="16">
        <v>54.96255172</v>
      </c>
      <c r="D311" t="s">
        <v>18530</v>
      </c>
      <c r="E311" t="s">
        <v>19268</v>
      </c>
    </row>
    <row r="312" spans="1:5" x14ac:dyDescent="0.2">
      <c r="A312" t="s">
        <v>19261</v>
      </c>
      <c r="B312">
        <v>4</v>
      </c>
      <c r="C312" s="16">
        <v>53.3037092</v>
      </c>
      <c r="D312" t="s">
        <v>18530</v>
      </c>
      <c r="E312" t="s">
        <v>19262</v>
      </c>
    </row>
    <row r="313" spans="1:5" x14ac:dyDescent="0.2">
      <c r="A313" t="s">
        <v>19219</v>
      </c>
      <c r="B313">
        <v>4</v>
      </c>
      <c r="C313" s="16">
        <v>49.13201068</v>
      </c>
      <c r="D313" t="s">
        <v>18530</v>
      </c>
      <c r="E313" t="s">
        <v>19220</v>
      </c>
    </row>
    <row r="314" spans="1:5" x14ac:dyDescent="0.2">
      <c r="A314" t="s">
        <v>19118</v>
      </c>
      <c r="B314">
        <v>4</v>
      </c>
      <c r="C314" s="16">
        <v>48.490101680000002</v>
      </c>
      <c r="D314" t="s">
        <v>18530</v>
      </c>
      <c r="E314" t="s">
        <v>19119</v>
      </c>
    </row>
    <row r="315" spans="1:5" x14ac:dyDescent="0.2">
      <c r="A315" t="s">
        <v>19293</v>
      </c>
      <c r="B315">
        <v>4</v>
      </c>
      <c r="C315" s="16">
        <v>47.106546899999998</v>
      </c>
      <c r="D315" t="s">
        <v>18530</v>
      </c>
      <c r="E315" t="s">
        <v>19294</v>
      </c>
    </row>
    <row r="316" spans="1:5" x14ac:dyDescent="0.2">
      <c r="A316" t="s">
        <v>19225</v>
      </c>
      <c r="B316">
        <v>4</v>
      </c>
      <c r="C316" s="16">
        <v>46.653690539999999</v>
      </c>
      <c r="D316" t="s">
        <v>18530</v>
      </c>
      <c r="E316" t="s">
        <v>18927</v>
      </c>
    </row>
    <row r="317" spans="1:5" x14ac:dyDescent="0.2">
      <c r="A317" t="s">
        <v>19269</v>
      </c>
      <c r="B317">
        <v>4</v>
      </c>
      <c r="C317" s="16">
        <v>43.163097039999997</v>
      </c>
      <c r="D317" t="s">
        <v>18530</v>
      </c>
      <c r="E317" t="s">
        <v>19270</v>
      </c>
    </row>
    <row r="318" spans="1:5" x14ac:dyDescent="0.2">
      <c r="A318" t="s">
        <v>19208</v>
      </c>
      <c r="B318">
        <v>4</v>
      </c>
      <c r="C318" s="16">
        <v>42.879002389999997</v>
      </c>
      <c r="D318" t="s">
        <v>18530</v>
      </c>
      <c r="E318" t="s">
        <v>19209</v>
      </c>
    </row>
    <row r="319" spans="1:5" x14ac:dyDescent="0.2">
      <c r="A319" t="s">
        <v>19259</v>
      </c>
      <c r="B319">
        <v>4</v>
      </c>
      <c r="C319" s="16">
        <v>42.082431120000003</v>
      </c>
      <c r="D319" t="s">
        <v>18530</v>
      </c>
      <c r="E319" t="s">
        <v>19260</v>
      </c>
    </row>
    <row r="320" spans="1:5" x14ac:dyDescent="0.2">
      <c r="A320" t="s">
        <v>19255</v>
      </c>
      <c r="B320">
        <v>4</v>
      </c>
      <c r="C320" s="16">
        <v>40.151785570000001</v>
      </c>
      <c r="D320" t="s">
        <v>18530</v>
      </c>
      <c r="E320" t="s">
        <v>19256</v>
      </c>
    </row>
    <row r="321" spans="1:5" x14ac:dyDescent="0.2">
      <c r="A321" t="s">
        <v>19124</v>
      </c>
      <c r="B321">
        <v>4</v>
      </c>
      <c r="C321" s="16">
        <v>37.135371149999997</v>
      </c>
      <c r="D321" t="s">
        <v>18530</v>
      </c>
      <c r="E321" t="s">
        <v>19125</v>
      </c>
    </row>
    <row r="322" spans="1:5" x14ac:dyDescent="0.2">
      <c r="A322" t="s">
        <v>19202</v>
      </c>
      <c r="B322">
        <v>4</v>
      </c>
      <c r="C322" s="16">
        <v>35.422330649999999</v>
      </c>
      <c r="D322" t="s">
        <v>18530</v>
      </c>
      <c r="E322" t="s">
        <v>19203</v>
      </c>
    </row>
    <row r="323" spans="1:5" x14ac:dyDescent="0.2">
      <c r="A323" t="s">
        <v>19243</v>
      </c>
      <c r="B323">
        <v>4</v>
      </c>
      <c r="C323" s="16">
        <v>34.08947766</v>
      </c>
      <c r="D323" t="s">
        <v>18530</v>
      </c>
      <c r="E323" t="s">
        <v>19244</v>
      </c>
    </row>
    <row r="324" spans="1:5" x14ac:dyDescent="0.2">
      <c r="A324" t="s">
        <v>19120</v>
      </c>
      <c r="B324">
        <v>4</v>
      </c>
      <c r="C324" s="16">
        <v>33.523299680000001</v>
      </c>
      <c r="D324" t="s">
        <v>18530</v>
      </c>
      <c r="E324" t="s">
        <v>19121</v>
      </c>
    </row>
    <row r="325" spans="1:5" x14ac:dyDescent="0.2">
      <c r="A325" t="s">
        <v>19155</v>
      </c>
      <c r="B325">
        <v>4</v>
      </c>
      <c r="C325" s="16">
        <v>33.452997480000001</v>
      </c>
      <c r="D325" t="s">
        <v>18530</v>
      </c>
      <c r="E325" t="s">
        <v>19156</v>
      </c>
    </row>
    <row r="326" spans="1:5" x14ac:dyDescent="0.2">
      <c r="A326" t="s">
        <v>19174</v>
      </c>
      <c r="B326">
        <v>4</v>
      </c>
      <c r="C326" s="16">
        <v>33.280533560000002</v>
      </c>
      <c r="D326" t="s">
        <v>18530</v>
      </c>
      <c r="E326" t="s">
        <v>19175</v>
      </c>
    </row>
    <row r="327" spans="1:5" x14ac:dyDescent="0.2">
      <c r="A327" t="s">
        <v>19196</v>
      </c>
      <c r="B327">
        <v>4</v>
      </c>
      <c r="C327" s="16">
        <v>32.785282850000002</v>
      </c>
      <c r="D327" t="s">
        <v>18530</v>
      </c>
      <c r="E327" t="s">
        <v>19197</v>
      </c>
    </row>
    <row r="328" spans="1:5" x14ac:dyDescent="0.2">
      <c r="A328" t="s">
        <v>19309</v>
      </c>
      <c r="B328">
        <v>4</v>
      </c>
      <c r="C328" s="16">
        <v>32.611406909999999</v>
      </c>
      <c r="D328" t="s">
        <v>18530</v>
      </c>
      <c r="E328" t="s">
        <v>19310</v>
      </c>
    </row>
    <row r="329" spans="1:5" x14ac:dyDescent="0.2">
      <c r="A329" t="s">
        <v>19245</v>
      </c>
      <c r="B329">
        <v>4</v>
      </c>
      <c r="C329" s="16">
        <v>32.260042060000004</v>
      </c>
      <c r="D329" t="s">
        <v>18530</v>
      </c>
      <c r="E329" t="s">
        <v>18553</v>
      </c>
    </row>
    <row r="330" spans="1:5" x14ac:dyDescent="0.2">
      <c r="A330" t="s">
        <v>19204</v>
      </c>
      <c r="B330">
        <v>4</v>
      </c>
      <c r="C330" s="16">
        <v>32.245822820000001</v>
      </c>
      <c r="D330" t="s">
        <v>18530</v>
      </c>
      <c r="E330" t="s">
        <v>19205</v>
      </c>
    </row>
    <row r="331" spans="1:5" x14ac:dyDescent="0.2">
      <c r="A331" t="s">
        <v>19279</v>
      </c>
      <c r="B331">
        <v>4</v>
      </c>
      <c r="C331" s="16">
        <v>31.897536420000002</v>
      </c>
      <c r="D331" t="s">
        <v>18530</v>
      </c>
      <c r="E331" t="s">
        <v>19280</v>
      </c>
    </row>
    <row r="332" spans="1:5" x14ac:dyDescent="0.2">
      <c r="A332" t="s">
        <v>19169</v>
      </c>
      <c r="B332">
        <v>4</v>
      </c>
      <c r="C332" s="16">
        <v>31.1714716</v>
      </c>
      <c r="D332" t="s">
        <v>18530</v>
      </c>
      <c r="E332" t="s">
        <v>19170</v>
      </c>
    </row>
    <row r="333" spans="1:5" x14ac:dyDescent="0.2">
      <c r="A333" t="s">
        <v>19143</v>
      </c>
      <c r="B333">
        <v>4</v>
      </c>
      <c r="C333" s="16">
        <v>31.15942883</v>
      </c>
      <c r="D333" t="s">
        <v>18530</v>
      </c>
      <c r="E333" t="s">
        <v>19144</v>
      </c>
    </row>
    <row r="334" spans="1:5" x14ac:dyDescent="0.2">
      <c r="A334" t="s">
        <v>19248</v>
      </c>
      <c r="B334">
        <v>4</v>
      </c>
      <c r="C334" s="16">
        <v>30.58472557</v>
      </c>
      <c r="D334" t="s">
        <v>18530</v>
      </c>
      <c r="E334" t="s">
        <v>19249</v>
      </c>
    </row>
    <row r="335" spans="1:5" x14ac:dyDescent="0.2">
      <c r="A335" t="s">
        <v>19194</v>
      </c>
      <c r="B335">
        <v>4</v>
      </c>
      <c r="C335" s="16">
        <v>30.536543930000001</v>
      </c>
      <c r="D335" t="s">
        <v>18530</v>
      </c>
      <c r="E335" t="s">
        <v>19195</v>
      </c>
    </row>
    <row r="336" spans="1:5" x14ac:dyDescent="0.2">
      <c r="A336" t="s">
        <v>19178</v>
      </c>
      <c r="B336">
        <v>4</v>
      </c>
      <c r="C336" s="16">
        <v>30.231103619999999</v>
      </c>
      <c r="D336" t="s">
        <v>18530</v>
      </c>
      <c r="E336" t="s">
        <v>19179</v>
      </c>
    </row>
    <row r="337" spans="1:5" x14ac:dyDescent="0.2">
      <c r="A337" t="s">
        <v>19210</v>
      </c>
      <c r="B337">
        <v>4</v>
      </c>
      <c r="C337" s="16">
        <v>29.56721143</v>
      </c>
      <c r="D337" t="s">
        <v>18530</v>
      </c>
      <c r="E337" t="s">
        <v>19211</v>
      </c>
    </row>
    <row r="338" spans="1:5" x14ac:dyDescent="0.2">
      <c r="A338" t="s">
        <v>19182</v>
      </c>
      <c r="B338">
        <v>4</v>
      </c>
      <c r="C338" s="16">
        <v>28.554856940000001</v>
      </c>
      <c r="D338" t="s">
        <v>18530</v>
      </c>
      <c r="E338" t="s">
        <v>19183</v>
      </c>
    </row>
    <row r="339" spans="1:5" x14ac:dyDescent="0.2">
      <c r="A339" t="s">
        <v>19221</v>
      </c>
      <c r="B339">
        <v>4</v>
      </c>
      <c r="C339" s="16">
        <v>26.61898734</v>
      </c>
      <c r="D339" t="s">
        <v>18530</v>
      </c>
      <c r="E339" t="s">
        <v>19222</v>
      </c>
    </row>
    <row r="340" spans="1:5" x14ac:dyDescent="0.2">
      <c r="A340" t="s">
        <v>19215</v>
      </c>
      <c r="B340">
        <v>4</v>
      </c>
      <c r="C340" s="16">
        <v>24.237665379999999</v>
      </c>
      <c r="D340" t="s">
        <v>18530</v>
      </c>
      <c r="E340" t="s">
        <v>19216</v>
      </c>
    </row>
    <row r="341" spans="1:5" x14ac:dyDescent="0.2">
      <c r="A341" t="s">
        <v>19200</v>
      </c>
      <c r="B341">
        <v>4</v>
      </c>
      <c r="C341" s="16">
        <v>23.587878310000001</v>
      </c>
      <c r="D341" t="s">
        <v>18530</v>
      </c>
      <c r="E341" t="s">
        <v>19201</v>
      </c>
    </row>
    <row r="342" spans="1:5" x14ac:dyDescent="0.2">
      <c r="A342" t="s">
        <v>19291</v>
      </c>
      <c r="B342">
        <v>4</v>
      </c>
      <c r="C342" s="16">
        <v>23.433411639999999</v>
      </c>
      <c r="D342" t="s">
        <v>18530</v>
      </c>
      <c r="E342" t="s">
        <v>19292</v>
      </c>
    </row>
    <row r="343" spans="1:5" x14ac:dyDescent="0.2">
      <c r="A343" t="s">
        <v>19145</v>
      </c>
      <c r="B343">
        <v>4</v>
      </c>
      <c r="C343" s="16">
        <v>23.375676559999999</v>
      </c>
      <c r="D343" t="s">
        <v>18530</v>
      </c>
      <c r="E343" t="s">
        <v>19146</v>
      </c>
    </row>
    <row r="344" spans="1:5" x14ac:dyDescent="0.2">
      <c r="A344" t="s">
        <v>19212</v>
      </c>
      <c r="B344">
        <v>4</v>
      </c>
      <c r="C344" s="16">
        <v>22.817860840000002</v>
      </c>
      <c r="D344" t="s">
        <v>18530</v>
      </c>
      <c r="E344" t="s">
        <v>18735</v>
      </c>
    </row>
    <row r="345" spans="1:5" x14ac:dyDescent="0.2">
      <c r="A345" t="s">
        <v>19257</v>
      </c>
      <c r="B345">
        <v>4</v>
      </c>
      <c r="C345" s="16">
        <v>22.43944011</v>
      </c>
      <c r="D345" t="s">
        <v>18530</v>
      </c>
      <c r="E345" t="s">
        <v>19258</v>
      </c>
    </row>
    <row r="346" spans="1:5" x14ac:dyDescent="0.2">
      <c r="A346" t="s">
        <v>19303</v>
      </c>
      <c r="B346">
        <v>4</v>
      </c>
      <c r="C346" s="16">
        <v>21.89252802</v>
      </c>
      <c r="D346" t="s">
        <v>18530</v>
      </c>
      <c r="E346" t="s">
        <v>19304</v>
      </c>
    </row>
    <row r="347" spans="1:5" x14ac:dyDescent="0.2">
      <c r="A347" t="s">
        <v>19239</v>
      </c>
      <c r="B347">
        <v>4</v>
      </c>
      <c r="C347" s="16">
        <v>21.323910980000001</v>
      </c>
      <c r="D347" t="s">
        <v>18530</v>
      </c>
      <c r="E347" t="s">
        <v>19240</v>
      </c>
    </row>
    <row r="348" spans="1:5" x14ac:dyDescent="0.2">
      <c r="A348" t="s">
        <v>19190</v>
      </c>
      <c r="B348">
        <v>4</v>
      </c>
      <c r="C348" s="16">
        <v>20.90051691</v>
      </c>
      <c r="D348" t="s">
        <v>18530</v>
      </c>
      <c r="E348" t="s">
        <v>19191</v>
      </c>
    </row>
    <row r="349" spans="1:5" x14ac:dyDescent="0.2">
      <c r="A349" t="s">
        <v>19283</v>
      </c>
      <c r="B349">
        <v>4</v>
      </c>
      <c r="C349" s="16">
        <v>20.32838344</v>
      </c>
      <c r="D349" t="s">
        <v>18530</v>
      </c>
      <c r="E349" t="s">
        <v>19284</v>
      </c>
    </row>
    <row r="350" spans="1:5" x14ac:dyDescent="0.2">
      <c r="A350" t="s">
        <v>19277</v>
      </c>
      <c r="B350">
        <v>4</v>
      </c>
      <c r="C350" s="16">
        <v>20.269665020000001</v>
      </c>
      <c r="D350" t="s">
        <v>18530</v>
      </c>
      <c r="E350" t="s">
        <v>19278</v>
      </c>
    </row>
    <row r="351" spans="1:5" x14ac:dyDescent="0.2">
      <c r="A351" t="s">
        <v>19271</v>
      </c>
      <c r="B351">
        <v>4</v>
      </c>
      <c r="C351" s="16">
        <v>19.691351449999999</v>
      </c>
      <c r="D351" t="s">
        <v>18530</v>
      </c>
      <c r="E351" t="s">
        <v>19272</v>
      </c>
    </row>
    <row r="352" spans="1:5" x14ac:dyDescent="0.2">
      <c r="A352" t="s">
        <v>19213</v>
      </c>
      <c r="B352">
        <v>4</v>
      </c>
      <c r="C352" s="16">
        <v>19.681738660000001</v>
      </c>
      <c r="D352" t="s">
        <v>18530</v>
      </c>
      <c r="E352" t="s">
        <v>19214</v>
      </c>
    </row>
    <row r="353" spans="1:5" x14ac:dyDescent="0.2">
      <c r="A353" t="s">
        <v>19230</v>
      </c>
      <c r="B353">
        <v>4</v>
      </c>
      <c r="C353" s="16">
        <v>19.164453420000001</v>
      </c>
      <c r="D353" t="s">
        <v>18530</v>
      </c>
      <c r="E353" t="s">
        <v>19231</v>
      </c>
    </row>
    <row r="354" spans="1:5" x14ac:dyDescent="0.2">
      <c r="A354" t="s">
        <v>19289</v>
      </c>
      <c r="B354">
        <v>4</v>
      </c>
      <c r="C354" s="16">
        <v>19.055518849999999</v>
      </c>
      <c r="D354" t="s">
        <v>18530</v>
      </c>
      <c r="E354" t="s">
        <v>19290</v>
      </c>
    </row>
    <row r="355" spans="1:5" x14ac:dyDescent="0.2">
      <c r="A355" t="s">
        <v>19167</v>
      </c>
      <c r="B355">
        <v>4</v>
      </c>
      <c r="C355" s="16">
        <v>18.853368410000002</v>
      </c>
      <c r="D355" t="s">
        <v>18530</v>
      </c>
      <c r="E355" t="s">
        <v>19168</v>
      </c>
    </row>
    <row r="356" spans="1:5" x14ac:dyDescent="0.2">
      <c r="A356" t="s">
        <v>19226</v>
      </c>
      <c r="B356">
        <v>4</v>
      </c>
      <c r="C356" s="16">
        <v>18.7148827</v>
      </c>
      <c r="D356" t="s">
        <v>18530</v>
      </c>
      <c r="E356" t="s">
        <v>19227</v>
      </c>
    </row>
    <row r="357" spans="1:5" x14ac:dyDescent="0.2">
      <c r="A357" t="s">
        <v>19251</v>
      </c>
      <c r="B357">
        <v>4</v>
      </c>
      <c r="C357" s="16">
        <v>18.243248489999999</v>
      </c>
      <c r="D357" t="s">
        <v>18530</v>
      </c>
      <c r="E357" t="s">
        <v>19252</v>
      </c>
    </row>
    <row r="358" spans="1:5" x14ac:dyDescent="0.2">
      <c r="A358" t="s">
        <v>19299</v>
      </c>
      <c r="B358">
        <v>4</v>
      </c>
      <c r="C358" s="16">
        <v>18.13750636</v>
      </c>
      <c r="D358" t="s">
        <v>18530</v>
      </c>
      <c r="E358" t="s">
        <v>19300</v>
      </c>
    </row>
    <row r="359" spans="1:5" x14ac:dyDescent="0.2">
      <c r="A359" t="s">
        <v>19153</v>
      </c>
      <c r="B359">
        <v>4</v>
      </c>
      <c r="C359" s="16">
        <v>17.44008736</v>
      </c>
      <c r="D359" t="s">
        <v>18530</v>
      </c>
      <c r="E359" t="s">
        <v>19154</v>
      </c>
    </row>
    <row r="360" spans="1:5" x14ac:dyDescent="0.2">
      <c r="A360" t="s">
        <v>19133</v>
      </c>
      <c r="B360">
        <v>4</v>
      </c>
      <c r="C360" s="16">
        <v>17.35728851</v>
      </c>
      <c r="D360" t="s">
        <v>18530</v>
      </c>
      <c r="E360" t="s">
        <v>19134</v>
      </c>
    </row>
    <row r="361" spans="1:5" x14ac:dyDescent="0.2">
      <c r="A361" t="s">
        <v>19281</v>
      </c>
      <c r="B361">
        <v>4</v>
      </c>
      <c r="C361" s="16">
        <v>17.080316190000001</v>
      </c>
      <c r="D361" t="s">
        <v>18530</v>
      </c>
      <c r="E361" t="s">
        <v>19282</v>
      </c>
    </row>
    <row r="362" spans="1:5" x14ac:dyDescent="0.2">
      <c r="A362" t="s">
        <v>19147</v>
      </c>
      <c r="B362">
        <v>4</v>
      </c>
      <c r="C362" s="16">
        <v>17.061433789999999</v>
      </c>
      <c r="D362" t="s">
        <v>18530</v>
      </c>
      <c r="E362" t="s">
        <v>19148</v>
      </c>
    </row>
    <row r="363" spans="1:5" x14ac:dyDescent="0.2">
      <c r="A363" t="s">
        <v>19186</v>
      </c>
      <c r="B363">
        <v>4</v>
      </c>
      <c r="C363" s="16">
        <v>16.70999574</v>
      </c>
      <c r="D363" t="s">
        <v>18530</v>
      </c>
      <c r="E363" t="s">
        <v>19187</v>
      </c>
    </row>
    <row r="364" spans="1:5" x14ac:dyDescent="0.2">
      <c r="A364" t="s">
        <v>19263</v>
      </c>
      <c r="B364">
        <v>4</v>
      </c>
      <c r="C364" s="16">
        <v>14.67351736</v>
      </c>
      <c r="D364" t="s">
        <v>18530</v>
      </c>
      <c r="E364" t="s">
        <v>19264</v>
      </c>
    </row>
    <row r="365" spans="1:5" x14ac:dyDescent="0.2">
      <c r="A365" t="s">
        <v>19237</v>
      </c>
      <c r="B365">
        <v>4</v>
      </c>
      <c r="C365" s="16">
        <v>14.2014441</v>
      </c>
      <c r="D365" t="s">
        <v>18530</v>
      </c>
      <c r="E365" t="s">
        <v>19238</v>
      </c>
    </row>
    <row r="366" spans="1:5" x14ac:dyDescent="0.2">
      <c r="A366" t="s">
        <v>19188</v>
      </c>
      <c r="B366">
        <v>4</v>
      </c>
      <c r="C366" s="16">
        <v>13.85085027</v>
      </c>
      <c r="D366" t="s">
        <v>18530</v>
      </c>
      <c r="E366" t="s">
        <v>19189</v>
      </c>
    </row>
    <row r="367" spans="1:5" x14ac:dyDescent="0.2">
      <c r="A367" t="s">
        <v>19265</v>
      </c>
      <c r="B367">
        <v>4</v>
      </c>
      <c r="C367" s="16">
        <v>13.80695017</v>
      </c>
      <c r="D367" t="s">
        <v>18530</v>
      </c>
      <c r="E367" t="s">
        <v>19266</v>
      </c>
    </row>
    <row r="368" spans="1:5" x14ac:dyDescent="0.2">
      <c r="A368" t="s">
        <v>19122</v>
      </c>
      <c r="B368">
        <v>4</v>
      </c>
      <c r="C368" s="16">
        <v>13.68689951</v>
      </c>
      <c r="D368" t="s">
        <v>18530</v>
      </c>
      <c r="E368" t="s">
        <v>19123</v>
      </c>
    </row>
    <row r="369" spans="1:5" x14ac:dyDescent="0.2">
      <c r="A369" t="s">
        <v>19180</v>
      </c>
      <c r="B369">
        <v>4</v>
      </c>
      <c r="C369" s="16">
        <v>12.723232680000001</v>
      </c>
      <c r="D369" t="s">
        <v>18530</v>
      </c>
      <c r="E369" t="s">
        <v>19181</v>
      </c>
    </row>
    <row r="370" spans="1:5" x14ac:dyDescent="0.2">
      <c r="A370" t="s">
        <v>19223</v>
      </c>
      <c r="B370">
        <v>4</v>
      </c>
      <c r="C370" s="16">
        <v>11.02769674</v>
      </c>
      <c r="D370" t="s">
        <v>18530</v>
      </c>
      <c r="E370" t="s">
        <v>19224</v>
      </c>
    </row>
    <row r="371" spans="1:5" x14ac:dyDescent="0.2">
      <c r="A371" t="s">
        <v>19297</v>
      </c>
      <c r="B371">
        <v>4</v>
      </c>
      <c r="C371" s="16">
        <v>10.617422899999999</v>
      </c>
      <c r="D371" t="s">
        <v>18530</v>
      </c>
      <c r="E371" t="s">
        <v>19298</v>
      </c>
    </row>
    <row r="372" spans="1:5" x14ac:dyDescent="0.2">
      <c r="A372" t="s">
        <v>19139</v>
      </c>
      <c r="B372">
        <v>4</v>
      </c>
      <c r="C372" s="16">
        <v>10.52275743</v>
      </c>
      <c r="D372" t="s">
        <v>18530</v>
      </c>
      <c r="E372" t="s">
        <v>19140</v>
      </c>
    </row>
    <row r="373" spans="1:5" x14ac:dyDescent="0.2">
      <c r="A373" t="s">
        <v>19250</v>
      </c>
      <c r="B373">
        <v>4</v>
      </c>
      <c r="C373" s="16">
        <v>9.0707085749999994</v>
      </c>
      <c r="D373" t="s">
        <v>18530</v>
      </c>
      <c r="E373" t="s">
        <v>18553</v>
      </c>
    </row>
    <row r="374" spans="1:5" x14ac:dyDescent="0.2">
      <c r="A374" t="s">
        <v>19192</v>
      </c>
      <c r="B374">
        <v>4</v>
      </c>
      <c r="C374" s="16">
        <v>7.9959740630000002</v>
      </c>
      <c r="D374" t="s">
        <v>18530</v>
      </c>
      <c r="E374" t="s">
        <v>19193</v>
      </c>
    </row>
    <row r="375" spans="1:5" x14ac:dyDescent="0.2">
      <c r="A375" t="s">
        <v>19126</v>
      </c>
      <c r="B375">
        <v>4</v>
      </c>
      <c r="C375" s="16">
        <v>7.1799265830000003</v>
      </c>
      <c r="D375" t="s">
        <v>18530</v>
      </c>
      <c r="E375" t="s">
        <v>19127</v>
      </c>
    </row>
    <row r="376" spans="1:5" x14ac:dyDescent="0.2">
      <c r="A376" t="s">
        <v>19184</v>
      </c>
      <c r="B376">
        <v>4</v>
      </c>
      <c r="C376" s="16">
        <v>6.9106507529999996</v>
      </c>
      <c r="D376" t="s">
        <v>18530</v>
      </c>
      <c r="E376" t="s">
        <v>19185</v>
      </c>
    </row>
    <row r="377" spans="1:5" x14ac:dyDescent="0.2">
      <c r="A377" t="s">
        <v>19295</v>
      </c>
      <c r="B377">
        <v>4</v>
      </c>
      <c r="C377" s="16">
        <v>6.8770621619999996</v>
      </c>
      <c r="D377" t="s">
        <v>18530</v>
      </c>
      <c r="E377" t="s">
        <v>19296</v>
      </c>
    </row>
    <row r="378" spans="1:5" x14ac:dyDescent="0.2">
      <c r="A378" t="s">
        <v>19275</v>
      </c>
      <c r="B378">
        <v>4</v>
      </c>
      <c r="C378" s="16">
        <v>6.2951695499999998</v>
      </c>
      <c r="D378" t="s">
        <v>18530</v>
      </c>
      <c r="E378" t="s">
        <v>19276</v>
      </c>
    </row>
    <row r="379" spans="1:5" x14ac:dyDescent="0.2">
      <c r="A379" t="s">
        <v>19128</v>
      </c>
      <c r="B379">
        <v>4</v>
      </c>
      <c r="C379" s="16">
        <v>5.8096500420000003</v>
      </c>
      <c r="D379" t="s">
        <v>18530</v>
      </c>
      <c r="E379" t="s">
        <v>18553</v>
      </c>
    </row>
    <row r="380" spans="1:5" x14ac:dyDescent="0.2">
      <c r="A380" t="s">
        <v>19165</v>
      </c>
      <c r="B380">
        <v>4</v>
      </c>
      <c r="C380" s="16">
        <v>5.6843421850000002</v>
      </c>
      <c r="D380" t="s">
        <v>18530</v>
      </c>
      <c r="E380" t="s">
        <v>19166</v>
      </c>
    </row>
    <row r="381" spans="1:5" x14ac:dyDescent="0.2">
      <c r="A381" t="s">
        <v>19273</v>
      </c>
      <c r="B381">
        <v>4</v>
      </c>
      <c r="C381" s="16">
        <v>4.7068913490000002</v>
      </c>
      <c r="D381" t="s">
        <v>18530</v>
      </c>
      <c r="E381" t="s">
        <v>19274</v>
      </c>
    </row>
    <row r="382" spans="1:5" x14ac:dyDescent="0.2">
      <c r="A382" t="s">
        <v>19173</v>
      </c>
      <c r="B382">
        <v>4</v>
      </c>
      <c r="C382" s="16">
        <v>4.0966930829999999</v>
      </c>
      <c r="D382" t="s">
        <v>18530</v>
      </c>
      <c r="E382" t="s">
        <v>18553</v>
      </c>
    </row>
    <row r="383" spans="1:5" x14ac:dyDescent="0.2">
      <c r="A383" t="s">
        <v>19137</v>
      </c>
      <c r="B383">
        <v>4</v>
      </c>
      <c r="C383" s="16">
        <v>3.7425626099999998</v>
      </c>
      <c r="D383" t="s">
        <v>18530</v>
      </c>
      <c r="E383" t="s">
        <v>19138</v>
      </c>
    </row>
    <row r="384" spans="1:5" x14ac:dyDescent="0.2">
      <c r="A384" t="s">
        <v>19232</v>
      </c>
      <c r="B384">
        <v>4</v>
      </c>
      <c r="C384" s="16">
        <v>3.3813973850000001</v>
      </c>
      <c r="D384" t="s">
        <v>18530</v>
      </c>
      <c r="E384" t="s">
        <v>19233</v>
      </c>
    </row>
    <row r="385" spans="1:5" x14ac:dyDescent="0.2">
      <c r="A385" t="s">
        <v>19131</v>
      </c>
      <c r="B385">
        <v>4</v>
      </c>
      <c r="C385" s="16">
        <v>2.8466433480000002</v>
      </c>
      <c r="D385" t="s">
        <v>18530</v>
      </c>
      <c r="E385" t="s">
        <v>19132</v>
      </c>
    </row>
    <row r="386" spans="1:5" x14ac:dyDescent="0.2">
      <c r="A386" t="s">
        <v>19198</v>
      </c>
      <c r="B386">
        <v>4</v>
      </c>
      <c r="C386" s="16">
        <v>2.7336139340000001</v>
      </c>
      <c r="D386" t="s">
        <v>18530</v>
      </c>
      <c r="E386" t="s">
        <v>19199</v>
      </c>
    </row>
    <row r="387" spans="1:5" x14ac:dyDescent="0.2">
      <c r="A387" t="s">
        <v>19159</v>
      </c>
      <c r="B387">
        <v>4</v>
      </c>
      <c r="C387" s="16">
        <v>2.5593536019999998</v>
      </c>
      <c r="D387" t="s">
        <v>18530</v>
      </c>
      <c r="E387" t="s">
        <v>19160</v>
      </c>
    </row>
    <row r="388" spans="1:5" x14ac:dyDescent="0.2">
      <c r="A388" t="s">
        <v>19157</v>
      </c>
      <c r="B388">
        <v>4</v>
      </c>
      <c r="C388" s="16">
        <v>2.5328195760000001</v>
      </c>
      <c r="D388" t="s">
        <v>18530</v>
      </c>
      <c r="E388" t="s">
        <v>19158</v>
      </c>
    </row>
    <row r="389" spans="1:5" x14ac:dyDescent="0.2">
      <c r="A389" t="s">
        <v>19301</v>
      </c>
      <c r="B389">
        <v>4</v>
      </c>
      <c r="C389" s="16">
        <v>2.517438769</v>
      </c>
      <c r="D389" t="s">
        <v>18530</v>
      </c>
      <c r="E389" t="s">
        <v>19302</v>
      </c>
    </row>
    <row r="390" spans="1:5" x14ac:dyDescent="0.2">
      <c r="A390" t="s">
        <v>19217</v>
      </c>
      <c r="B390">
        <v>4</v>
      </c>
      <c r="C390" s="16">
        <v>2.4944290260000002</v>
      </c>
      <c r="D390" t="s">
        <v>18530</v>
      </c>
      <c r="E390" t="s">
        <v>19218</v>
      </c>
    </row>
    <row r="391" spans="1:5" x14ac:dyDescent="0.2">
      <c r="A391" t="s">
        <v>19141</v>
      </c>
      <c r="B391">
        <v>4</v>
      </c>
      <c r="C391" s="16">
        <v>2.4544833270000002</v>
      </c>
      <c r="D391" t="s">
        <v>18530</v>
      </c>
      <c r="E391" t="s">
        <v>19142</v>
      </c>
    </row>
    <row r="392" spans="1:5" x14ac:dyDescent="0.2">
      <c r="A392" t="s">
        <v>19246</v>
      </c>
      <c r="B392">
        <v>4</v>
      </c>
      <c r="C392" s="16">
        <v>2.3117969120000001</v>
      </c>
      <c r="D392" t="s">
        <v>18530</v>
      </c>
      <c r="E392" t="s">
        <v>19247</v>
      </c>
    </row>
    <row r="393" spans="1:5" x14ac:dyDescent="0.2">
      <c r="A393" t="s">
        <v>19151</v>
      </c>
      <c r="B393">
        <v>4</v>
      </c>
      <c r="C393" s="16">
        <v>1.7632358029999999</v>
      </c>
      <c r="D393" t="s">
        <v>18530</v>
      </c>
      <c r="E393" t="s">
        <v>19152</v>
      </c>
    </row>
    <row r="394" spans="1:5" x14ac:dyDescent="0.2">
      <c r="A394" t="s">
        <v>19305</v>
      </c>
      <c r="B394">
        <v>4</v>
      </c>
      <c r="C394" s="16">
        <v>1.657157408</v>
      </c>
      <c r="D394" t="s">
        <v>18530</v>
      </c>
      <c r="E394" t="s">
        <v>19306</v>
      </c>
    </row>
    <row r="395" spans="1:5" x14ac:dyDescent="0.2">
      <c r="A395" t="s">
        <v>19228</v>
      </c>
      <c r="B395">
        <v>4</v>
      </c>
      <c r="C395" s="16">
        <v>1.390363901</v>
      </c>
      <c r="D395" t="s">
        <v>18530</v>
      </c>
      <c r="E395" t="s">
        <v>19229</v>
      </c>
    </row>
    <row r="396" spans="1:5" x14ac:dyDescent="0.2">
      <c r="A396" t="s">
        <v>19253</v>
      </c>
      <c r="B396">
        <v>4</v>
      </c>
      <c r="C396" s="16">
        <v>1.226605744</v>
      </c>
      <c r="D396" t="s">
        <v>18530</v>
      </c>
      <c r="E396" t="s">
        <v>19254</v>
      </c>
    </row>
    <row r="397" spans="1:5" x14ac:dyDescent="0.2">
      <c r="A397" t="s">
        <v>19206</v>
      </c>
      <c r="B397">
        <v>4</v>
      </c>
      <c r="C397" s="16">
        <v>1.1384978589999999</v>
      </c>
      <c r="D397" t="s">
        <v>18530</v>
      </c>
      <c r="E397" t="s">
        <v>19207</v>
      </c>
    </row>
    <row r="398" spans="1:5" x14ac:dyDescent="0.2">
      <c r="A398" t="s">
        <v>19285</v>
      </c>
      <c r="B398">
        <v>4</v>
      </c>
      <c r="C398" s="16">
        <v>0.17978957300000001</v>
      </c>
      <c r="D398" t="s">
        <v>18530</v>
      </c>
      <c r="E398" t="s">
        <v>19286</v>
      </c>
    </row>
    <row r="399" spans="1:5" x14ac:dyDescent="0.2">
      <c r="A399" t="s">
        <v>19307</v>
      </c>
      <c r="B399">
        <v>4</v>
      </c>
      <c r="C399" s="16">
        <v>0.17343272300000001</v>
      </c>
      <c r="D399" t="s">
        <v>18530</v>
      </c>
      <c r="E399" t="s">
        <v>19308</v>
      </c>
    </row>
    <row r="400" spans="1:5" x14ac:dyDescent="0.2">
      <c r="A400" t="s">
        <v>19241</v>
      </c>
      <c r="B400">
        <v>4</v>
      </c>
      <c r="C400" s="16">
        <v>6.0211301000000002E-2</v>
      </c>
      <c r="D400" t="s">
        <v>18530</v>
      </c>
      <c r="E400" t="s">
        <v>19242</v>
      </c>
    </row>
    <row r="401" spans="1:5" x14ac:dyDescent="0.2">
      <c r="A401" t="s">
        <v>19161</v>
      </c>
      <c r="B401">
        <v>4</v>
      </c>
      <c r="C401" s="16">
        <v>0</v>
      </c>
      <c r="D401" t="s">
        <v>18530</v>
      </c>
      <c r="E401" t="s">
        <v>19162</v>
      </c>
    </row>
    <row r="402" spans="1:5" x14ac:dyDescent="0.2">
      <c r="A402" t="s">
        <v>19163</v>
      </c>
      <c r="B402">
        <v>4</v>
      </c>
      <c r="C402" s="16">
        <v>0</v>
      </c>
      <c r="D402" t="s">
        <v>18530</v>
      </c>
      <c r="E402" t="s">
        <v>19164</v>
      </c>
    </row>
    <row r="403" spans="1:5" x14ac:dyDescent="0.2">
      <c r="A403" t="s">
        <v>19498</v>
      </c>
      <c r="B403">
        <v>5</v>
      </c>
      <c r="C403" s="16">
        <v>388.08292319999998</v>
      </c>
      <c r="D403" t="s">
        <v>18530</v>
      </c>
      <c r="E403" t="s">
        <v>19499</v>
      </c>
    </row>
    <row r="404" spans="1:5" x14ac:dyDescent="0.2">
      <c r="A404" t="s">
        <v>19353</v>
      </c>
      <c r="B404">
        <v>5</v>
      </c>
      <c r="C404" s="16">
        <v>135.1373577</v>
      </c>
      <c r="D404" t="s">
        <v>18530</v>
      </c>
      <c r="E404" t="s">
        <v>19354</v>
      </c>
    </row>
    <row r="405" spans="1:5" x14ac:dyDescent="0.2">
      <c r="A405" t="s">
        <v>19501</v>
      </c>
      <c r="B405">
        <v>5</v>
      </c>
      <c r="C405" s="16">
        <v>119.5584796</v>
      </c>
      <c r="D405" t="s">
        <v>18530</v>
      </c>
      <c r="E405" t="s">
        <v>19502</v>
      </c>
    </row>
    <row r="406" spans="1:5" x14ac:dyDescent="0.2">
      <c r="A406" t="s">
        <v>19340</v>
      </c>
      <c r="B406">
        <v>5</v>
      </c>
      <c r="C406" s="16">
        <v>115.7852747</v>
      </c>
      <c r="D406" t="s">
        <v>18530</v>
      </c>
      <c r="E406" t="s">
        <v>19341</v>
      </c>
    </row>
    <row r="407" spans="1:5" x14ac:dyDescent="0.2">
      <c r="A407" t="s">
        <v>19392</v>
      </c>
      <c r="B407">
        <v>5</v>
      </c>
      <c r="C407" s="16">
        <v>92.055917190000002</v>
      </c>
      <c r="D407" t="s">
        <v>18530</v>
      </c>
      <c r="E407" t="s">
        <v>19393</v>
      </c>
    </row>
    <row r="408" spans="1:5" x14ac:dyDescent="0.2">
      <c r="A408" t="s">
        <v>19425</v>
      </c>
      <c r="B408">
        <v>5</v>
      </c>
      <c r="C408" s="16">
        <v>89.507366110000007</v>
      </c>
      <c r="D408" t="s">
        <v>18530</v>
      </c>
      <c r="E408" t="s">
        <v>19426</v>
      </c>
    </row>
    <row r="409" spans="1:5" x14ac:dyDescent="0.2">
      <c r="A409" t="s">
        <v>19472</v>
      </c>
      <c r="B409">
        <v>5</v>
      </c>
      <c r="C409" s="16">
        <v>81.800829489999998</v>
      </c>
      <c r="D409" t="s">
        <v>18530</v>
      </c>
      <c r="E409" t="s">
        <v>19473</v>
      </c>
    </row>
    <row r="410" spans="1:5" x14ac:dyDescent="0.2">
      <c r="A410" t="s">
        <v>19454</v>
      </c>
      <c r="B410">
        <v>5</v>
      </c>
      <c r="C410" s="16">
        <v>72.878771659999998</v>
      </c>
      <c r="D410" t="s">
        <v>18530</v>
      </c>
      <c r="E410" t="s">
        <v>19455</v>
      </c>
    </row>
    <row r="411" spans="1:5" x14ac:dyDescent="0.2">
      <c r="A411" t="s">
        <v>19414</v>
      </c>
      <c r="B411">
        <v>5</v>
      </c>
      <c r="C411" s="16">
        <v>68.670380379999997</v>
      </c>
      <c r="D411" t="s">
        <v>18530</v>
      </c>
      <c r="E411" t="s">
        <v>19415</v>
      </c>
    </row>
    <row r="412" spans="1:5" x14ac:dyDescent="0.2">
      <c r="A412" t="s">
        <v>19359</v>
      </c>
      <c r="B412">
        <v>5</v>
      </c>
      <c r="C412" s="16">
        <v>67.862258600000004</v>
      </c>
      <c r="D412" t="s">
        <v>18530</v>
      </c>
      <c r="E412" t="s">
        <v>19360</v>
      </c>
    </row>
    <row r="413" spans="1:5" x14ac:dyDescent="0.2">
      <c r="A413" t="s">
        <v>19488</v>
      </c>
      <c r="B413">
        <v>5</v>
      </c>
      <c r="C413" s="16">
        <v>63.868851059999997</v>
      </c>
      <c r="D413" t="s">
        <v>18530</v>
      </c>
      <c r="E413" t="s">
        <v>19489</v>
      </c>
    </row>
    <row r="414" spans="1:5" x14ac:dyDescent="0.2">
      <c r="A414" t="s">
        <v>19382</v>
      </c>
      <c r="B414">
        <v>5</v>
      </c>
      <c r="C414" s="16">
        <v>60.018849729999999</v>
      </c>
      <c r="D414" t="s">
        <v>18530</v>
      </c>
      <c r="E414" t="s">
        <v>19383</v>
      </c>
    </row>
    <row r="415" spans="1:5" x14ac:dyDescent="0.2">
      <c r="A415" t="s">
        <v>19394</v>
      </c>
      <c r="B415">
        <v>5</v>
      </c>
      <c r="C415" s="16">
        <v>55.103732710000003</v>
      </c>
      <c r="D415" t="s">
        <v>18530</v>
      </c>
      <c r="E415" t="s">
        <v>19395</v>
      </c>
    </row>
    <row r="416" spans="1:5" x14ac:dyDescent="0.2">
      <c r="A416" t="s">
        <v>19476</v>
      </c>
      <c r="B416">
        <v>5</v>
      </c>
      <c r="C416" s="16">
        <v>51.809065480000001</v>
      </c>
      <c r="D416" t="s">
        <v>18530</v>
      </c>
      <c r="E416" t="s">
        <v>19477</v>
      </c>
    </row>
    <row r="417" spans="1:5" x14ac:dyDescent="0.2">
      <c r="A417" t="s">
        <v>19410</v>
      </c>
      <c r="B417">
        <v>5</v>
      </c>
      <c r="C417" s="16">
        <v>48.416630349999998</v>
      </c>
      <c r="D417" t="s">
        <v>18530</v>
      </c>
      <c r="E417" t="s">
        <v>19411</v>
      </c>
    </row>
    <row r="418" spans="1:5" x14ac:dyDescent="0.2">
      <c r="A418" t="s">
        <v>19345</v>
      </c>
      <c r="B418">
        <v>5</v>
      </c>
      <c r="C418" s="16">
        <v>47.127841549999999</v>
      </c>
      <c r="D418" t="s">
        <v>18530</v>
      </c>
      <c r="E418" t="s">
        <v>19346</v>
      </c>
    </row>
    <row r="419" spans="1:5" x14ac:dyDescent="0.2">
      <c r="A419" t="s">
        <v>19380</v>
      </c>
      <c r="B419">
        <v>5</v>
      </c>
      <c r="C419" s="16">
        <v>45.645197269999997</v>
      </c>
      <c r="D419" t="s">
        <v>18530</v>
      </c>
      <c r="E419" t="s">
        <v>19381</v>
      </c>
    </row>
    <row r="420" spans="1:5" x14ac:dyDescent="0.2">
      <c r="A420" t="s">
        <v>19379</v>
      </c>
      <c r="B420">
        <v>5</v>
      </c>
      <c r="C420" s="16">
        <v>45.367830599999998</v>
      </c>
      <c r="D420" t="s">
        <v>18530</v>
      </c>
      <c r="E420" t="s">
        <v>19197</v>
      </c>
    </row>
    <row r="421" spans="1:5" x14ac:dyDescent="0.2">
      <c r="A421" t="s">
        <v>19458</v>
      </c>
      <c r="B421">
        <v>5</v>
      </c>
      <c r="C421" s="16">
        <v>45.128688169999997</v>
      </c>
      <c r="D421" t="s">
        <v>18530</v>
      </c>
      <c r="E421" t="s">
        <v>19459</v>
      </c>
    </row>
    <row r="422" spans="1:5" x14ac:dyDescent="0.2">
      <c r="A422" t="s">
        <v>19316</v>
      </c>
      <c r="B422">
        <v>5</v>
      </c>
      <c r="C422" s="16">
        <v>41.563941069999998</v>
      </c>
      <c r="D422" t="s">
        <v>18530</v>
      </c>
      <c r="E422" t="s">
        <v>19317</v>
      </c>
    </row>
    <row r="423" spans="1:5" x14ac:dyDescent="0.2">
      <c r="A423" t="s">
        <v>19420</v>
      </c>
      <c r="B423">
        <v>5</v>
      </c>
      <c r="C423" s="16">
        <v>40.222615570000002</v>
      </c>
      <c r="D423" t="s">
        <v>18530</v>
      </c>
      <c r="E423" t="s">
        <v>19383</v>
      </c>
    </row>
    <row r="424" spans="1:5" x14ac:dyDescent="0.2">
      <c r="A424" t="s">
        <v>19496</v>
      </c>
      <c r="B424">
        <v>5</v>
      </c>
      <c r="C424" s="16">
        <v>39.265718499999998</v>
      </c>
      <c r="D424" t="s">
        <v>18530</v>
      </c>
      <c r="E424" t="s">
        <v>19497</v>
      </c>
    </row>
    <row r="425" spans="1:5" x14ac:dyDescent="0.2">
      <c r="A425" t="s">
        <v>19402</v>
      </c>
      <c r="B425">
        <v>5</v>
      </c>
      <c r="C425" s="16">
        <v>37.471490230000001</v>
      </c>
      <c r="D425" t="s">
        <v>18530</v>
      </c>
      <c r="E425" t="s">
        <v>19403</v>
      </c>
    </row>
    <row r="426" spans="1:5" x14ac:dyDescent="0.2">
      <c r="A426" t="s">
        <v>19400</v>
      </c>
      <c r="B426">
        <v>5</v>
      </c>
      <c r="C426" s="16">
        <v>36.864537550000001</v>
      </c>
      <c r="D426" t="s">
        <v>18530</v>
      </c>
      <c r="E426" t="s">
        <v>19401</v>
      </c>
    </row>
    <row r="427" spans="1:5" x14ac:dyDescent="0.2">
      <c r="A427" t="s">
        <v>19480</v>
      </c>
      <c r="B427">
        <v>5</v>
      </c>
      <c r="C427" s="16">
        <v>36.837587839999998</v>
      </c>
      <c r="D427" t="s">
        <v>18530</v>
      </c>
      <c r="E427" t="s">
        <v>19481</v>
      </c>
    </row>
    <row r="428" spans="1:5" x14ac:dyDescent="0.2">
      <c r="A428" t="s">
        <v>19433</v>
      </c>
      <c r="B428">
        <v>5</v>
      </c>
      <c r="C428" s="16">
        <v>36.790656689999999</v>
      </c>
      <c r="D428" t="s">
        <v>18530</v>
      </c>
      <c r="E428" t="s">
        <v>19341</v>
      </c>
    </row>
    <row r="429" spans="1:5" x14ac:dyDescent="0.2">
      <c r="A429" t="s">
        <v>19482</v>
      </c>
      <c r="B429">
        <v>5</v>
      </c>
      <c r="C429" s="16">
        <v>33.635111709999997</v>
      </c>
      <c r="D429" t="s">
        <v>18530</v>
      </c>
      <c r="E429" t="s">
        <v>19483</v>
      </c>
    </row>
    <row r="430" spans="1:5" x14ac:dyDescent="0.2">
      <c r="A430" t="s">
        <v>19424</v>
      </c>
      <c r="B430">
        <v>5</v>
      </c>
      <c r="C430" s="16">
        <v>31.036021259999998</v>
      </c>
      <c r="D430" t="s">
        <v>18530</v>
      </c>
      <c r="E430" t="s">
        <v>19026</v>
      </c>
    </row>
    <row r="431" spans="1:5" x14ac:dyDescent="0.2">
      <c r="A431" t="s">
        <v>19412</v>
      </c>
      <c r="B431">
        <v>5</v>
      </c>
      <c r="C431" s="16">
        <v>30.753434989999999</v>
      </c>
      <c r="D431" t="s">
        <v>18530</v>
      </c>
      <c r="E431" t="s">
        <v>19413</v>
      </c>
    </row>
    <row r="432" spans="1:5" x14ac:dyDescent="0.2">
      <c r="A432" t="s">
        <v>19349</v>
      </c>
      <c r="B432">
        <v>5</v>
      </c>
      <c r="C432" s="16">
        <v>29.372109030000001</v>
      </c>
      <c r="D432" t="s">
        <v>18530</v>
      </c>
      <c r="E432" t="s">
        <v>19350</v>
      </c>
    </row>
    <row r="433" spans="1:5" x14ac:dyDescent="0.2">
      <c r="A433" t="s">
        <v>19444</v>
      </c>
      <c r="B433">
        <v>5</v>
      </c>
      <c r="C433" s="16">
        <v>27.620526170000002</v>
      </c>
      <c r="D433" t="s">
        <v>18530</v>
      </c>
      <c r="E433" t="s">
        <v>19445</v>
      </c>
    </row>
    <row r="434" spans="1:5" x14ac:dyDescent="0.2">
      <c r="A434" t="s">
        <v>19427</v>
      </c>
      <c r="B434">
        <v>5</v>
      </c>
      <c r="C434" s="16">
        <v>27.302652819999999</v>
      </c>
      <c r="D434" t="s">
        <v>18530</v>
      </c>
      <c r="E434" t="s">
        <v>19428</v>
      </c>
    </row>
    <row r="435" spans="1:5" x14ac:dyDescent="0.2">
      <c r="A435" t="s">
        <v>19313</v>
      </c>
      <c r="B435">
        <v>5</v>
      </c>
      <c r="C435" s="16">
        <v>25.529411020000001</v>
      </c>
      <c r="D435" t="s">
        <v>18530</v>
      </c>
      <c r="E435" t="s">
        <v>18631</v>
      </c>
    </row>
    <row r="436" spans="1:5" x14ac:dyDescent="0.2">
      <c r="A436" t="s">
        <v>19388</v>
      </c>
      <c r="B436">
        <v>5</v>
      </c>
      <c r="C436" s="16">
        <v>24.767439069999998</v>
      </c>
      <c r="D436" t="s">
        <v>18530</v>
      </c>
      <c r="E436" t="s">
        <v>19389</v>
      </c>
    </row>
    <row r="437" spans="1:5" x14ac:dyDescent="0.2">
      <c r="A437" t="s">
        <v>19361</v>
      </c>
      <c r="B437">
        <v>5</v>
      </c>
      <c r="C437" s="16">
        <v>23.034409969999999</v>
      </c>
      <c r="D437" t="s">
        <v>18530</v>
      </c>
      <c r="E437" t="s">
        <v>19362</v>
      </c>
    </row>
    <row r="438" spans="1:5" x14ac:dyDescent="0.2">
      <c r="A438" t="s">
        <v>19324</v>
      </c>
      <c r="B438">
        <v>5</v>
      </c>
      <c r="C438" s="16">
        <v>22.239904790000001</v>
      </c>
      <c r="D438" t="s">
        <v>18530</v>
      </c>
      <c r="E438" t="s">
        <v>19325</v>
      </c>
    </row>
    <row r="439" spans="1:5" x14ac:dyDescent="0.2">
      <c r="A439" t="s">
        <v>19347</v>
      </c>
      <c r="B439">
        <v>5</v>
      </c>
      <c r="C439" s="16">
        <v>22.189940310000001</v>
      </c>
      <c r="D439" t="s">
        <v>18530</v>
      </c>
      <c r="E439" t="s">
        <v>19348</v>
      </c>
    </row>
    <row r="440" spans="1:5" x14ac:dyDescent="0.2">
      <c r="A440" t="s">
        <v>19386</v>
      </c>
      <c r="B440">
        <v>5</v>
      </c>
      <c r="C440" s="16">
        <v>21.777502080000001</v>
      </c>
      <c r="D440" t="s">
        <v>18530</v>
      </c>
      <c r="E440" t="s">
        <v>19387</v>
      </c>
    </row>
    <row r="441" spans="1:5" x14ac:dyDescent="0.2">
      <c r="A441" t="s">
        <v>19326</v>
      </c>
      <c r="B441">
        <v>5</v>
      </c>
      <c r="C441" s="16">
        <v>20.74871358</v>
      </c>
      <c r="D441" t="s">
        <v>18530</v>
      </c>
      <c r="E441" t="s">
        <v>19327</v>
      </c>
    </row>
    <row r="442" spans="1:5" x14ac:dyDescent="0.2">
      <c r="A442" t="s">
        <v>19478</v>
      </c>
      <c r="B442">
        <v>5</v>
      </c>
      <c r="C442" s="16">
        <v>20.2056936</v>
      </c>
      <c r="D442" t="s">
        <v>18530</v>
      </c>
      <c r="E442" t="s">
        <v>19479</v>
      </c>
    </row>
    <row r="443" spans="1:5" x14ac:dyDescent="0.2">
      <c r="A443" t="s">
        <v>19436</v>
      </c>
      <c r="B443">
        <v>5</v>
      </c>
      <c r="C443" s="16">
        <v>18.084399749999999</v>
      </c>
      <c r="D443" t="s">
        <v>18530</v>
      </c>
      <c r="E443" t="s">
        <v>19437</v>
      </c>
    </row>
    <row r="444" spans="1:5" x14ac:dyDescent="0.2">
      <c r="A444" t="s">
        <v>19492</v>
      </c>
      <c r="B444">
        <v>5</v>
      </c>
      <c r="C444" s="16">
        <v>17.399260569999999</v>
      </c>
      <c r="D444" t="s">
        <v>18530</v>
      </c>
      <c r="E444" t="s">
        <v>19493</v>
      </c>
    </row>
    <row r="445" spans="1:5" x14ac:dyDescent="0.2">
      <c r="A445" t="s">
        <v>19440</v>
      </c>
      <c r="B445">
        <v>5</v>
      </c>
      <c r="C445" s="16">
        <v>16.48246176</v>
      </c>
      <c r="D445" t="s">
        <v>18530</v>
      </c>
      <c r="E445" t="s">
        <v>19441</v>
      </c>
    </row>
    <row r="446" spans="1:5" x14ac:dyDescent="0.2">
      <c r="A446" t="s">
        <v>19450</v>
      </c>
      <c r="B446">
        <v>5</v>
      </c>
      <c r="C446" s="16">
        <v>15.117967569999999</v>
      </c>
      <c r="D446" t="s">
        <v>18530</v>
      </c>
      <c r="E446" t="s">
        <v>19451</v>
      </c>
    </row>
    <row r="447" spans="1:5" x14ac:dyDescent="0.2">
      <c r="A447" t="s">
        <v>19448</v>
      </c>
      <c r="B447">
        <v>5</v>
      </c>
      <c r="C447" s="16">
        <v>15.081176599999999</v>
      </c>
      <c r="D447" t="s">
        <v>18530</v>
      </c>
      <c r="E447" t="s">
        <v>19449</v>
      </c>
    </row>
    <row r="448" spans="1:5" x14ac:dyDescent="0.2">
      <c r="A448" t="s">
        <v>19377</v>
      </c>
      <c r="B448">
        <v>5</v>
      </c>
      <c r="C448" s="16">
        <v>14.22516875</v>
      </c>
      <c r="D448" t="s">
        <v>18530</v>
      </c>
      <c r="E448" t="s">
        <v>19378</v>
      </c>
    </row>
    <row r="449" spans="1:5" x14ac:dyDescent="0.2">
      <c r="A449" t="s">
        <v>19466</v>
      </c>
      <c r="B449">
        <v>5</v>
      </c>
      <c r="C449" s="16">
        <v>13.78561375</v>
      </c>
      <c r="D449" t="s">
        <v>18530</v>
      </c>
      <c r="E449" t="s">
        <v>19467</v>
      </c>
    </row>
    <row r="450" spans="1:5" x14ac:dyDescent="0.2">
      <c r="A450" t="s">
        <v>19371</v>
      </c>
      <c r="B450">
        <v>5</v>
      </c>
      <c r="C450" s="16">
        <v>12.74441195</v>
      </c>
      <c r="D450" t="s">
        <v>18530</v>
      </c>
      <c r="E450" t="s">
        <v>19372</v>
      </c>
    </row>
    <row r="451" spans="1:5" x14ac:dyDescent="0.2">
      <c r="A451" t="s">
        <v>19416</v>
      </c>
      <c r="B451">
        <v>5</v>
      </c>
      <c r="C451" s="16">
        <v>12.659270340000001</v>
      </c>
      <c r="D451" t="s">
        <v>18530</v>
      </c>
      <c r="E451" t="s">
        <v>19417</v>
      </c>
    </row>
    <row r="452" spans="1:5" x14ac:dyDescent="0.2">
      <c r="A452" t="s">
        <v>19484</v>
      </c>
      <c r="B452">
        <v>5</v>
      </c>
      <c r="C452" s="16">
        <v>12.32596367</v>
      </c>
      <c r="D452" t="s">
        <v>18530</v>
      </c>
      <c r="E452" t="s">
        <v>19485</v>
      </c>
    </row>
    <row r="453" spans="1:5" x14ac:dyDescent="0.2">
      <c r="A453" t="s">
        <v>19406</v>
      </c>
      <c r="B453">
        <v>5</v>
      </c>
      <c r="C453" s="16">
        <v>11.665229910000001</v>
      </c>
      <c r="D453" t="s">
        <v>18530</v>
      </c>
      <c r="E453" t="s">
        <v>19407</v>
      </c>
    </row>
    <row r="454" spans="1:5" x14ac:dyDescent="0.2">
      <c r="A454" t="s">
        <v>19355</v>
      </c>
      <c r="B454">
        <v>5</v>
      </c>
      <c r="C454" s="16">
        <v>11.33658194</v>
      </c>
      <c r="D454" t="s">
        <v>18530</v>
      </c>
      <c r="E454" t="s">
        <v>19356</v>
      </c>
    </row>
    <row r="455" spans="1:5" x14ac:dyDescent="0.2">
      <c r="A455" t="s">
        <v>19396</v>
      </c>
      <c r="B455">
        <v>5</v>
      </c>
      <c r="C455" s="16">
        <v>10.204620589999999</v>
      </c>
      <c r="D455" t="s">
        <v>18530</v>
      </c>
      <c r="E455" t="s">
        <v>19397</v>
      </c>
    </row>
    <row r="456" spans="1:5" x14ac:dyDescent="0.2">
      <c r="A456" t="s">
        <v>19334</v>
      </c>
      <c r="B456">
        <v>5</v>
      </c>
      <c r="C456" s="16">
        <v>9.9750629869999994</v>
      </c>
      <c r="D456" t="s">
        <v>18530</v>
      </c>
      <c r="E456" t="s">
        <v>19335</v>
      </c>
    </row>
    <row r="457" spans="1:5" x14ac:dyDescent="0.2">
      <c r="A457" t="s">
        <v>19375</v>
      </c>
      <c r="B457">
        <v>5</v>
      </c>
      <c r="C457" s="16">
        <v>9.8678197000000001</v>
      </c>
      <c r="D457" t="s">
        <v>18530</v>
      </c>
      <c r="E457" t="s">
        <v>19376</v>
      </c>
    </row>
    <row r="458" spans="1:5" x14ac:dyDescent="0.2">
      <c r="A458" t="s">
        <v>19486</v>
      </c>
      <c r="B458">
        <v>5</v>
      </c>
      <c r="C458" s="16">
        <v>9.5369911680000001</v>
      </c>
      <c r="D458" t="s">
        <v>18530</v>
      </c>
      <c r="E458" t="s">
        <v>19487</v>
      </c>
    </row>
    <row r="459" spans="1:5" x14ac:dyDescent="0.2">
      <c r="A459" t="s">
        <v>19462</v>
      </c>
      <c r="B459">
        <v>5</v>
      </c>
      <c r="C459" s="16">
        <v>9.4421385519999994</v>
      </c>
      <c r="D459" t="s">
        <v>18530</v>
      </c>
      <c r="E459" t="s">
        <v>19463</v>
      </c>
    </row>
    <row r="460" spans="1:5" x14ac:dyDescent="0.2">
      <c r="A460" t="s">
        <v>19357</v>
      </c>
      <c r="B460">
        <v>5</v>
      </c>
      <c r="C460" s="16">
        <v>9.1780336249999994</v>
      </c>
      <c r="D460" t="s">
        <v>18530</v>
      </c>
      <c r="E460" t="s">
        <v>19358</v>
      </c>
    </row>
    <row r="461" spans="1:5" x14ac:dyDescent="0.2">
      <c r="A461" t="s">
        <v>19460</v>
      </c>
      <c r="B461">
        <v>5</v>
      </c>
      <c r="C461" s="16">
        <v>8.6459073019999995</v>
      </c>
      <c r="D461" t="s">
        <v>18530</v>
      </c>
      <c r="E461" t="s">
        <v>19461</v>
      </c>
    </row>
    <row r="462" spans="1:5" x14ac:dyDescent="0.2">
      <c r="A462" t="s">
        <v>19318</v>
      </c>
      <c r="B462">
        <v>5</v>
      </c>
      <c r="C462" s="16">
        <v>8.0810708899999995</v>
      </c>
      <c r="D462" t="s">
        <v>18530</v>
      </c>
      <c r="E462" t="s">
        <v>19319</v>
      </c>
    </row>
    <row r="463" spans="1:5" x14ac:dyDescent="0.2">
      <c r="A463" t="s">
        <v>19429</v>
      </c>
      <c r="B463">
        <v>5</v>
      </c>
      <c r="C463" s="16">
        <v>8.059248062</v>
      </c>
      <c r="D463" t="s">
        <v>18530</v>
      </c>
      <c r="E463" t="s">
        <v>19430</v>
      </c>
    </row>
    <row r="464" spans="1:5" x14ac:dyDescent="0.2">
      <c r="A464" t="s">
        <v>19311</v>
      </c>
      <c r="B464">
        <v>5</v>
      </c>
      <c r="C464" s="16">
        <v>7.7163077690000001</v>
      </c>
      <c r="D464" t="s">
        <v>18530</v>
      </c>
      <c r="E464" t="s">
        <v>19312</v>
      </c>
    </row>
    <row r="465" spans="1:5" x14ac:dyDescent="0.2">
      <c r="A465" t="s">
        <v>19431</v>
      </c>
      <c r="B465">
        <v>5</v>
      </c>
      <c r="C465" s="16">
        <v>7.5822805119999996</v>
      </c>
      <c r="D465" t="s">
        <v>18530</v>
      </c>
      <c r="E465" t="s">
        <v>19432</v>
      </c>
    </row>
    <row r="466" spans="1:5" x14ac:dyDescent="0.2">
      <c r="A466" t="s">
        <v>19408</v>
      </c>
      <c r="B466">
        <v>5</v>
      </c>
      <c r="C466" s="16">
        <v>7.2040457880000002</v>
      </c>
      <c r="D466" t="s">
        <v>18530</v>
      </c>
      <c r="E466" t="s">
        <v>19409</v>
      </c>
    </row>
    <row r="467" spans="1:5" x14ac:dyDescent="0.2">
      <c r="A467" t="s">
        <v>19367</v>
      </c>
      <c r="B467">
        <v>5</v>
      </c>
      <c r="C467" s="16">
        <v>6.9619222269999996</v>
      </c>
      <c r="D467" t="s">
        <v>18530</v>
      </c>
      <c r="E467" t="s">
        <v>19368</v>
      </c>
    </row>
    <row r="468" spans="1:5" x14ac:dyDescent="0.2">
      <c r="A468" t="s">
        <v>19342</v>
      </c>
      <c r="B468">
        <v>5</v>
      </c>
      <c r="C468" s="16">
        <v>6.9459024410000003</v>
      </c>
      <c r="D468" t="s">
        <v>18530</v>
      </c>
      <c r="E468" t="s">
        <v>19343</v>
      </c>
    </row>
    <row r="469" spans="1:5" x14ac:dyDescent="0.2">
      <c r="A469" t="s">
        <v>19384</v>
      </c>
      <c r="B469">
        <v>5</v>
      </c>
      <c r="C469" s="16">
        <v>6.6119802740000004</v>
      </c>
      <c r="D469" t="s">
        <v>18530</v>
      </c>
      <c r="E469" t="s">
        <v>19385</v>
      </c>
    </row>
    <row r="470" spans="1:5" x14ac:dyDescent="0.2">
      <c r="A470" t="s">
        <v>19398</v>
      </c>
      <c r="B470">
        <v>5</v>
      </c>
      <c r="C470" s="16">
        <v>6.4993545790000002</v>
      </c>
      <c r="D470" t="s">
        <v>18530</v>
      </c>
      <c r="E470" t="s">
        <v>19399</v>
      </c>
    </row>
    <row r="471" spans="1:5" x14ac:dyDescent="0.2">
      <c r="A471" t="s">
        <v>19336</v>
      </c>
      <c r="B471">
        <v>5</v>
      </c>
      <c r="C471" s="16">
        <v>6.3326920280000003</v>
      </c>
      <c r="D471" t="s">
        <v>18530</v>
      </c>
      <c r="E471" t="s">
        <v>19337</v>
      </c>
    </row>
    <row r="472" spans="1:5" x14ac:dyDescent="0.2">
      <c r="A472" t="s">
        <v>19314</v>
      </c>
      <c r="B472">
        <v>5</v>
      </c>
      <c r="C472" s="16">
        <v>6.2062875640000001</v>
      </c>
      <c r="D472" t="s">
        <v>18530</v>
      </c>
      <c r="E472" t="s">
        <v>19315</v>
      </c>
    </row>
    <row r="473" spans="1:5" x14ac:dyDescent="0.2">
      <c r="A473" t="s">
        <v>19490</v>
      </c>
      <c r="B473">
        <v>5</v>
      </c>
      <c r="C473" s="16">
        <v>5.8151477829999996</v>
      </c>
      <c r="D473" t="s">
        <v>18530</v>
      </c>
      <c r="E473" t="s">
        <v>19491</v>
      </c>
    </row>
    <row r="474" spans="1:5" x14ac:dyDescent="0.2">
      <c r="A474" t="s">
        <v>19365</v>
      </c>
      <c r="B474">
        <v>5</v>
      </c>
      <c r="C474" s="16">
        <v>5.5107281400000003</v>
      </c>
      <c r="D474" t="s">
        <v>18530</v>
      </c>
      <c r="E474" t="s">
        <v>19366</v>
      </c>
    </row>
    <row r="475" spans="1:5" x14ac:dyDescent="0.2">
      <c r="A475" t="s">
        <v>19351</v>
      </c>
      <c r="B475">
        <v>5</v>
      </c>
      <c r="C475" s="16">
        <v>5.4112077269999999</v>
      </c>
      <c r="D475" t="s">
        <v>18530</v>
      </c>
      <c r="E475" t="s">
        <v>19352</v>
      </c>
    </row>
    <row r="476" spans="1:5" x14ac:dyDescent="0.2">
      <c r="A476" t="s">
        <v>19468</v>
      </c>
      <c r="B476">
        <v>5</v>
      </c>
      <c r="C476" s="16">
        <v>4.5020878279999996</v>
      </c>
      <c r="D476" t="s">
        <v>18530</v>
      </c>
      <c r="E476" t="s">
        <v>19469</v>
      </c>
    </row>
    <row r="477" spans="1:5" x14ac:dyDescent="0.2">
      <c r="A477" t="s">
        <v>19434</v>
      </c>
      <c r="B477">
        <v>5</v>
      </c>
      <c r="C477" s="16">
        <v>4.4361009710000001</v>
      </c>
      <c r="D477" t="s">
        <v>18530</v>
      </c>
      <c r="E477" t="s">
        <v>19435</v>
      </c>
    </row>
    <row r="478" spans="1:5" x14ac:dyDescent="0.2">
      <c r="A478" t="s">
        <v>19464</v>
      </c>
      <c r="B478">
        <v>5</v>
      </c>
      <c r="C478" s="16">
        <v>4.3470687569999997</v>
      </c>
      <c r="D478" t="s">
        <v>18530</v>
      </c>
      <c r="E478" t="s">
        <v>19465</v>
      </c>
    </row>
    <row r="479" spans="1:5" x14ac:dyDescent="0.2">
      <c r="A479" t="s">
        <v>19363</v>
      </c>
      <c r="B479">
        <v>5</v>
      </c>
      <c r="C479" s="16">
        <v>4.28952227</v>
      </c>
      <c r="D479" t="s">
        <v>18530</v>
      </c>
      <c r="E479" t="s">
        <v>19364</v>
      </c>
    </row>
    <row r="480" spans="1:5" x14ac:dyDescent="0.2">
      <c r="A480" t="s">
        <v>19500</v>
      </c>
      <c r="B480">
        <v>5</v>
      </c>
      <c r="C480" s="16">
        <v>3.766423997</v>
      </c>
      <c r="D480" t="s">
        <v>18530</v>
      </c>
      <c r="E480" t="s">
        <v>18553</v>
      </c>
    </row>
    <row r="481" spans="1:5" x14ac:dyDescent="0.2">
      <c r="A481" t="s">
        <v>19328</v>
      </c>
      <c r="B481">
        <v>5</v>
      </c>
      <c r="C481" s="16">
        <v>3.493998216</v>
      </c>
      <c r="D481" t="s">
        <v>18530</v>
      </c>
      <c r="E481" t="s">
        <v>19329</v>
      </c>
    </row>
    <row r="482" spans="1:5" x14ac:dyDescent="0.2">
      <c r="A482" t="s">
        <v>19320</v>
      </c>
      <c r="B482">
        <v>5</v>
      </c>
      <c r="C482" s="16">
        <v>3.4557592600000002</v>
      </c>
      <c r="D482" t="s">
        <v>18530</v>
      </c>
      <c r="E482" t="s">
        <v>19321</v>
      </c>
    </row>
    <row r="483" spans="1:5" x14ac:dyDescent="0.2">
      <c r="A483" t="s">
        <v>19474</v>
      </c>
      <c r="B483">
        <v>5</v>
      </c>
      <c r="C483" s="16">
        <v>2.511913002</v>
      </c>
      <c r="D483" t="s">
        <v>18530</v>
      </c>
      <c r="E483" t="s">
        <v>19475</v>
      </c>
    </row>
    <row r="484" spans="1:5" x14ac:dyDescent="0.2">
      <c r="A484" t="s">
        <v>19470</v>
      </c>
      <c r="B484">
        <v>5</v>
      </c>
      <c r="C484" s="16">
        <v>2.4607169249999998</v>
      </c>
      <c r="D484" t="s">
        <v>18530</v>
      </c>
      <c r="E484" t="s">
        <v>19471</v>
      </c>
    </row>
    <row r="485" spans="1:5" x14ac:dyDescent="0.2">
      <c r="A485" t="s">
        <v>19418</v>
      </c>
      <c r="B485">
        <v>5</v>
      </c>
      <c r="C485" s="16">
        <v>2.2164650379999999</v>
      </c>
      <c r="D485" t="s">
        <v>18530</v>
      </c>
      <c r="E485" t="s">
        <v>19419</v>
      </c>
    </row>
    <row r="486" spans="1:5" x14ac:dyDescent="0.2">
      <c r="A486" t="s">
        <v>19438</v>
      </c>
      <c r="B486">
        <v>5</v>
      </c>
      <c r="C486" s="16">
        <v>1.8564560189999999</v>
      </c>
      <c r="D486" t="s">
        <v>18530</v>
      </c>
      <c r="E486" t="s">
        <v>19439</v>
      </c>
    </row>
    <row r="487" spans="1:5" x14ac:dyDescent="0.2">
      <c r="A487" t="s">
        <v>19494</v>
      </c>
      <c r="B487">
        <v>5</v>
      </c>
      <c r="C487" s="16">
        <v>1.6239957220000001</v>
      </c>
      <c r="D487" t="s">
        <v>18530</v>
      </c>
      <c r="E487" t="s">
        <v>19495</v>
      </c>
    </row>
    <row r="488" spans="1:5" x14ac:dyDescent="0.2">
      <c r="A488" t="s">
        <v>19344</v>
      </c>
      <c r="B488">
        <v>5</v>
      </c>
      <c r="C488" s="16">
        <v>1.5495994420000001</v>
      </c>
      <c r="D488" t="s">
        <v>18530</v>
      </c>
      <c r="E488" t="s">
        <v>18553</v>
      </c>
    </row>
    <row r="489" spans="1:5" x14ac:dyDescent="0.2">
      <c r="A489" t="s">
        <v>19369</v>
      </c>
      <c r="B489">
        <v>5</v>
      </c>
      <c r="C489" s="16">
        <v>1.3874997090000001</v>
      </c>
      <c r="D489" t="s">
        <v>18530</v>
      </c>
      <c r="E489" t="s">
        <v>19370</v>
      </c>
    </row>
    <row r="490" spans="1:5" x14ac:dyDescent="0.2">
      <c r="A490" t="s">
        <v>19404</v>
      </c>
      <c r="B490">
        <v>5</v>
      </c>
      <c r="C490" s="16">
        <v>1.3810066809999999</v>
      </c>
      <c r="D490" t="s">
        <v>18530</v>
      </c>
      <c r="E490" t="s">
        <v>19405</v>
      </c>
    </row>
    <row r="491" spans="1:5" x14ac:dyDescent="0.2">
      <c r="A491" t="s">
        <v>19330</v>
      </c>
      <c r="B491">
        <v>5</v>
      </c>
      <c r="C491" s="16">
        <v>1.1262560880000001</v>
      </c>
      <c r="D491" t="s">
        <v>18530</v>
      </c>
      <c r="E491" t="s">
        <v>19331</v>
      </c>
    </row>
    <row r="492" spans="1:5" x14ac:dyDescent="0.2">
      <c r="A492" t="s">
        <v>19338</v>
      </c>
      <c r="B492">
        <v>5</v>
      </c>
      <c r="C492" s="16">
        <v>0.85586125000000002</v>
      </c>
      <c r="D492" t="s">
        <v>18530</v>
      </c>
      <c r="E492" t="s">
        <v>19339</v>
      </c>
    </row>
    <row r="493" spans="1:5" x14ac:dyDescent="0.2">
      <c r="A493" t="s">
        <v>19446</v>
      </c>
      <c r="B493">
        <v>5</v>
      </c>
      <c r="C493" s="16">
        <v>0.84839042499999995</v>
      </c>
      <c r="D493" t="s">
        <v>18530</v>
      </c>
      <c r="E493" t="s">
        <v>19447</v>
      </c>
    </row>
    <row r="494" spans="1:5" x14ac:dyDescent="0.2">
      <c r="A494" t="s">
        <v>19322</v>
      </c>
      <c r="B494">
        <v>5</v>
      </c>
      <c r="C494" s="16">
        <v>0.68780280599999999</v>
      </c>
      <c r="D494" t="s">
        <v>18530</v>
      </c>
      <c r="E494" t="s">
        <v>19323</v>
      </c>
    </row>
    <row r="495" spans="1:5" x14ac:dyDescent="0.2">
      <c r="A495" t="s">
        <v>19452</v>
      </c>
      <c r="B495">
        <v>5</v>
      </c>
      <c r="C495" s="16">
        <v>0.61308895500000005</v>
      </c>
      <c r="D495" t="s">
        <v>18530</v>
      </c>
      <c r="E495" t="s">
        <v>19453</v>
      </c>
    </row>
    <row r="496" spans="1:5" x14ac:dyDescent="0.2">
      <c r="A496" t="s">
        <v>19421</v>
      </c>
      <c r="B496">
        <v>5</v>
      </c>
      <c r="C496" s="16">
        <v>0.47949457200000001</v>
      </c>
      <c r="D496" t="s">
        <v>18530</v>
      </c>
      <c r="E496" t="s">
        <v>19422</v>
      </c>
    </row>
    <row r="497" spans="1:5" x14ac:dyDescent="0.2">
      <c r="A497" t="s">
        <v>19332</v>
      </c>
      <c r="B497">
        <v>5</v>
      </c>
      <c r="C497" s="16">
        <v>0.46345386500000002</v>
      </c>
      <c r="D497" t="s">
        <v>18530</v>
      </c>
      <c r="E497" t="s">
        <v>19333</v>
      </c>
    </row>
    <row r="498" spans="1:5" x14ac:dyDescent="0.2">
      <c r="A498" t="s">
        <v>19442</v>
      </c>
      <c r="B498">
        <v>5</v>
      </c>
      <c r="C498" s="16">
        <v>0.105609179</v>
      </c>
      <c r="D498" t="s">
        <v>18530</v>
      </c>
      <c r="E498" t="s">
        <v>19443</v>
      </c>
    </row>
    <row r="499" spans="1:5" x14ac:dyDescent="0.2">
      <c r="A499" t="s">
        <v>19373</v>
      </c>
      <c r="B499">
        <v>5</v>
      </c>
      <c r="C499" s="16">
        <v>0</v>
      </c>
      <c r="D499" t="s">
        <v>18530</v>
      </c>
      <c r="E499" t="s">
        <v>19374</v>
      </c>
    </row>
    <row r="500" spans="1:5" x14ac:dyDescent="0.2">
      <c r="A500" t="s">
        <v>19390</v>
      </c>
      <c r="B500">
        <v>5</v>
      </c>
      <c r="C500" s="16">
        <v>0</v>
      </c>
      <c r="D500" t="s">
        <v>18530</v>
      </c>
      <c r="E500" t="s">
        <v>19391</v>
      </c>
    </row>
    <row r="501" spans="1:5" x14ac:dyDescent="0.2">
      <c r="A501" t="s">
        <v>19423</v>
      </c>
      <c r="B501">
        <v>5</v>
      </c>
      <c r="C501" s="16">
        <v>0</v>
      </c>
      <c r="D501" t="s">
        <v>18530</v>
      </c>
      <c r="E501" t="s">
        <v>18553</v>
      </c>
    </row>
    <row r="502" spans="1:5" x14ac:dyDescent="0.2">
      <c r="A502" t="s">
        <v>19456</v>
      </c>
      <c r="B502">
        <v>5</v>
      </c>
      <c r="C502" s="16">
        <v>0</v>
      </c>
      <c r="D502" t="s">
        <v>18530</v>
      </c>
      <c r="E502" t="s">
        <v>19457</v>
      </c>
    </row>
    <row r="503" spans="1:5" x14ac:dyDescent="0.2">
      <c r="A503" t="s">
        <v>19527</v>
      </c>
      <c r="B503">
        <v>6</v>
      </c>
      <c r="C503" s="16">
        <v>533.33998999999994</v>
      </c>
      <c r="D503" t="s">
        <v>18530</v>
      </c>
      <c r="E503" t="s">
        <v>19528</v>
      </c>
    </row>
    <row r="504" spans="1:5" x14ac:dyDescent="0.2">
      <c r="A504" t="s">
        <v>19537</v>
      </c>
      <c r="B504">
        <v>6</v>
      </c>
      <c r="C504" s="16">
        <v>138.86889629999999</v>
      </c>
      <c r="D504" t="s">
        <v>18530</v>
      </c>
      <c r="E504" t="s">
        <v>19538</v>
      </c>
    </row>
    <row r="505" spans="1:5" x14ac:dyDescent="0.2">
      <c r="A505" t="s">
        <v>19695</v>
      </c>
      <c r="B505">
        <v>6</v>
      </c>
      <c r="C505" s="16">
        <v>122.6491395</v>
      </c>
      <c r="D505" t="s">
        <v>18530</v>
      </c>
      <c r="E505" t="s">
        <v>19696</v>
      </c>
    </row>
    <row r="506" spans="1:5" x14ac:dyDescent="0.2">
      <c r="A506" t="s">
        <v>19541</v>
      </c>
      <c r="B506">
        <v>6</v>
      </c>
      <c r="C506" s="16">
        <v>113.1278532</v>
      </c>
      <c r="D506" t="s">
        <v>18530</v>
      </c>
      <c r="E506" t="s">
        <v>19542</v>
      </c>
    </row>
    <row r="507" spans="1:5" x14ac:dyDescent="0.2">
      <c r="A507" t="s">
        <v>19650</v>
      </c>
      <c r="B507">
        <v>6</v>
      </c>
      <c r="C507" s="16">
        <v>92.365292879999998</v>
      </c>
      <c r="D507" t="s">
        <v>18530</v>
      </c>
      <c r="E507" t="s">
        <v>19651</v>
      </c>
    </row>
    <row r="508" spans="1:5" x14ac:dyDescent="0.2">
      <c r="A508" t="s">
        <v>19587</v>
      </c>
      <c r="B508">
        <v>6</v>
      </c>
      <c r="C508" s="16">
        <v>89.655582670000001</v>
      </c>
      <c r="D508" t="s">
        <v>18530</v>
      </c>
      <c r="E508" t="s">
        <v>19588</v>
      </c>
    </row>
    <row r="509" spans="1:5" x14ac:dyDescent="0.2">
      <c r="A509" t="s">
        <v>19642</v>
      </c>
      <c r="B509">
        <v>6</v>
      </c>
      <c r="C509" s="16">
        <v>85.811193540000005</v>
      </c>
      <c r="D509" t="s">
        <v>18530</v>
      </c>
      <c r="E509" t="s">
        <v>19643</v>
      </c>
    </row>
    <row r="510" spans="1:5" x14ac:dyDescent="0.2">
      <c r="A510" t="s">
        <v>19656</v>
      </c>
      <c r="B510">
        <v>6</v>
      </c>
      <c r="C510" s="16">
        <v>84.933892150000005</v>
      </c>
      <c r="D510" t="s">
        <v>18530</v>
      </c>
      <c r="E510" t="s">
        <v>19657</v>
      </c>
    </row>
    <row r="511" spans="1:5" x14ac:dyDescent="0.2">
      <c r="A511" t="s">
        <v>19583</v>
      </c>
      <c r="B511">
        <v>6</v>
      </c>
      <c r="C511" s="16">
        <v>83.120077670000001</v>
      </c>
      <c r="D511" t="s">
        <v>18530</v>
      </c>
      <c r="E511" t="s">
        <v>19584</v>
      </c>
    </row>
    <row r="512" spans="1:5" x14ac:dyDescent="0.2">
      <c r="A512" t="s">
        <v>19687</v>
      </c>
      <c r="B512">
        <v>6</v>
      </c>
      <c r="C512" s="16">
        <v>80.317696569999995</v>
      </c>
      <c r="D512" t="s">
        <v>18530</v>
      </c>
      <c r="E512" t="s">
        <v>19688</v>
      </c>
    </row>
    <row r="513" spans="1:5" x14ac:dyDescent="0.2">
      <c r="A513" t="s">
        <v>19616</v>
      </c>
      <c r="B513">
        <v>6</v>
      </c>
      <c r="C513" s="16">
        <v>78.323926409999999</v>
      </c>
      <c r="D513" t="s">
        <v>18530</v>
      </c>
      <c r="E513" t="s">
        <v>19617</v>
      </c>
    </row>
    <row r="514" spans="1:5" x14ac:dyDescent="0.2">
      <c r="A514" t="s">
        <v>19549</v>
      </c>
      <c r="B514">
        <v>6</v>
      </c>
      <c r="C514" s="16">
        <v>77.913880129999995</v>
      </c>
      <c r="D514" t="s">
        <v>18530</v>
      </c>
      <c r="E514" t="s">
        <v>19550</v>
      </c>
    </row>
    <row r="515" spans="1:5" x14ac:dyDescent="0.2">
      <c r="A515" t="s">
        <v>19595</v>
      </c>
      <c r="B515">
        <v>6</v>
      </c>
      <c r="C515" s="16">
        <v>77.469337539999998</v>
      </c>
      <c r="D515" t="s">
        <v>18530</v>
      </c>
      <c r="E515" t="s">
        <v>19596</v>
      </c>
    </row>
    <row r="516" spans="1:5" x14ac:dyDescent="0.2">
      <c r="A516" t="s">
        <v>19681</v>
      </c>
      <c r="B516">
        <v>6</v>
      </c>
      <c r="C516" s="16">
        <v>76.972520840000001</v>
      </c>
      <c r="D516" t="s">
        <v>18530</v>
      </c>
      <c r="E516" t="s">
        <v>19682</v>
      </c>
    </row>
    <row r="517" spans="1:5" x14ac:dyDescent="0.2">
      <c r="A517" t="s">
        <v>19585</v>
      </c>
      <c r="B517">
        <v>6</v>
      </c>
      <c r="C517" s="16">
        <v>75.115957409999993</v>
      </c>
      <c r="D517" t="s">
        <v>18530</v>
      </c>
      <c r="E517" t="s">
        <v>19586</v>
      </c>
    </row>
    <row r="518" spans="1:5" x14ac:dyDescent="0.2">
      <c r="A518" t="s">
        <v>19524</v>
      </c>
      <c r="B518">
        <v>6</v>
      </c>
      <c r="C518" s="16">
        <v>74.306321670000003</v>
      </c>
      <c r="D518" t="s">
        <v>18530</v>
      </c>
      <c r="E518" t="s">
        <v>19525</v>
      </c>
    </row>
    <row r="519" spans="1:5" x14ac:dyDescent="0.2">
      <c r="A519" t="s">
        <v>19543</v>
      </c>
      <c r="B519">
        <v>6</v>
      </c>
      <c r="C519" s="16">
        <v>72.091363400000006</v>
      </c>
      <c r="D519" t="s">
        <v>18530</v>
      </c>
      <c r="E519" t="s">
        <v>19544</v>
      </c>
    </row>
    <row r="520" spans="1:5" x14ac:dyDescent="0.2">
      <c r="A520" t="s">
        <v>19675</v>
      </c>
      <c r="B520">
        <v>6</v>
      </c>
      <c r="C520" s="16">
        <v>67.717530839999995</v>
      </c>
      <c r="D520" t="s">
        <v>18530</v>
      </c>
      <c r="E520" t="s">
        <v>19676</v>
      </c>
    </row>
    <row r="521" spans="1:5" x14ac:dyDescent="0.2">
      <c r="A521" t="s">
        <v>19520</v>
      </c>
      <c r="B521">
        <v>6</v>
      </c>
      <c r="C521" s="16">
        <v>67.371741360000001</v>
      </c>
      <c r="D521" t="s">
        <v>18530</v>
      </c>
      <c r="E521" t="s">
        <v>19521</v>
      </c>
    </row>
    <row r="522" spans="1:5" x14ac:dyDescent="0.2">
      <c r="A522" t="s">
        <v>19667</v>
      </c>
      <c r="B522">
        <v>6</v>
      </c>
      <c r="C522" s="16">
        <v>66.218874260000007</v>
      </c>
      <c r="D522" t="s">
        <v>18530</v>
      </c>
      <c r="E522" t="s">
        <v>19668</v>
      </c>
    </row>
    <row r="523" spans="1:5" x14ac:dyDescent="0.2">
      <c r="A523" t="s">
        <v>19652</v>
      </c>
      <c r="B523">
        <v>6</v>
      </c>
      <c r="C523" s="16">
        <v>63.67233014</v>
      </c>
      <c r="D523" t="s">
        <v>18530</v>
      </c>
      <c r="E523" t="s">
        <v>19653</v>
      </c>
    </row>
    <row r="524" spans="1:5" x14ac:dyDescent="0.2">
      <c r="A524" t="s">
        <v>19646</v>
      </c>
      <c r="B524">
        <v>6</v>
      </c>
      <c r="C524" s="16">
        <v>55.30515621</v>
      </c>
      <c r="D524" t="s">
        <v>18530</v>
      </c>
      <c r="E524" t="s">
        <v>19647</v>
      </c>
    </row>
    <row r="525" spans="1:5" x14ac:dyDescent="0.2">
      <c r="A525" t="s">
        <v>19535</v>
      </c>
      <c r="B525">
        <v>6</v>
      </c>
      <c r="C525" s="16">
        <v>54.854745250000001</v>
      </c>
      <c r="D525" t="s">
        <v>18530</v>
      </c>
      <c r="E525" t="s">
        <v>19536</v>
      </c>
    </row>
    <row r="526" spans="1:5" x14ac:dyDescent="0.2">
      <c r="A526" t="s">
        <v>19577</v>
      </c>
      <c r="B526">
        <v>6</v>
      </c>
      <c r="C526" s="16">
        <v>53.452131889999997</v>
      </c>
      <c r="D526" t="s">
        <v>18530</v>
      </c>
      <c r="E526" t="s">
        <v>19578</v>
      </c>
    </row>
    <row r="527" spans="1:5" x14ac:dyDescent="0.2">
      <c r="A527" t="s">
        <v>19557</v>
      </c>
      <c r="B527">
        <v>6</v>
      </c>
      <c r="C527" s="16">
        <v>52.127814460000003</v>
      </c>
      <c r="D527" t="s">
        <v>18530</v>
      </c>
      <c r="E527" t="s">
        <v>19558</v>
      </c>
    </row>
    <row r="528" spans="1:5" x14ac:dyDescent="0.2">
      <c r="A528" t="s">
        <v>19579</v>
      </c>
      <c r="B528">
        <v>6</v>
      </c>
      <c r="C528" s="16">
        <v>46.995895500000003</v>
      </c>
      <c r="D528" t="s">
        <v>18530</v>
      </c>
      <c r="E528" t="s">
        <v>19580</v>
      </c>
    </row>
    <row r="529" spans="1:5" x14ac:dyDescent="0.2">
      <c r="A529" t="s">
        <v>19626</v>
      </c>
      <c r="B529">
        <v>6</v>
      </c>
      <c r="C529" s="16">
        <v>46.992677010000001</v>
      </c>
      <c r="D529" t="s">
        <v>18530</v>
      </c>
      <c r="E529" t="s">
        <v>19627</v>
      </c>
    </row>
    <row r="530" spans="1:5" x14ac:dyDescent="0.2">
      <c r="A530" t="s">
        <v>19533</v>
      </c>
      <c r="B530">
        <v>6</v>
      </c>
      <c r="C530" s="16">
        <v>46.752867819999999</v>
      </c>
      <c r="D530" t="s">
        <v>18530</v>
      </c>
      <c r="E530" t="s">
        <v>19534</v>
      </c>
    </row>
    <row r="531" spans="1:5" x14ac:dyDescent="0.2">
      <c r="A531" t="s">
        <v>19669</v>
      </c>
      <c r="B531">
        <v>6</v>
      </c>
      <c r="C531" s="16">
        <v>46.497912589999999</v>
      </c>
      <c r="D531" t="s">
        <v>18530</v>
      </c>
      <c r="E531" t="s">
        <v>19670</v>
      </c>
    </row>
    <row r="532" spans="1:5" x14ac:dyDescent="0.2">
      <c r="A532" t="s">
        <v>19630</v>
      </c>
      <c r="B532">
        <v>6</v>
      </c>
      <c r="C532" s="16">
        <v>43.625372030000001</v>
      </c>
      <c r="D532" t="s">
        <v>18530</v>
      </c>
      <c r="E532" t="s">
        <v>19631</v>
      </c>
    </row>
    <row r="533" spans="1:5" x14ac:dyDescent="0.2">
      <c r="A533" t="s">
        <v>19571</v>
      </c>
      <c r="B533">
        <v>6</v>
      </c>
      <c r="C533" s="16">
        <v>42.705592549999999</v>
      </c>
      <c r="D533" t="s">
        <v>18530</v>
      </c>
      <c r="E533" t="s">
        <v>19572</v>
      </c>
    </row>
    <row r="534" spans="1:5" x14ac:dyDescent="0.2">
      <c r="A534" t="s">
        <v>19638</v>
      </c>
      <c r="B534">
        <v>6</v>
      </c>
      <c r="C534" s="16">
        <v>41.231715610000002</v>
      </c>
      <c r="D534" t="s">
        <v>18530</v>
      </c>
      <c r="E534" t="s">
        <v>19639</v>
      </c>
    </row>
    <row r="535" spans="1:5" x14ac:dyDescent="0.2">
      <c r="A535" t="s">
        <v>19605</v>
      </c>
      <c r="B535">
        <v>6</v>
      </c>
      <c r="C535" s="16">
        <v>40.918737890000003</v>
      </c>
      <c r="D535" t="s">
        <v>18530</v>
      </c>
      <c r="E535" t="s">
        <v>18583</v>
      </c>
    </row>
    <row r="536" spans="1:5" x14ac:dyDescent="0.2">
      <c r="A536" t="s">
        <v>19671</v>
      </c>
      <c r="B536">
        <v>6</v>
      </c>
      <c r="C536" s="16">
        <v>38.892169010000003</v>
      </c>
      <c r="D536" t="s">
        <v>18530</v>
      </c>
      <c r="E536" t="s">
        <v>19672</v>
      </c>
    </row>
    <row r="537" spans="1:5" x14ac:dyDescent="0.2">
      <c r="A537" t="s">
        <v>19563</v>
      </c>
      <c r="B537">
        <v>6</v>
      </c>
      <c r="C537" s="16">
        <v>37.061080939999997</v>
      </c>
      <c r="D537" t="s">
        <v>18530</v>
      </c>
      <c r="E537" t="s">
        <v>19564</v>
      </c>
    </row>
    <row r="538" spans="1:5" x14ac:dyDescent="0.2">
      <c r="A538" t="s">
        <v>19599</v>
      </c>
      <c r="B538">
        <v>6</v>
      </c>
      <c r="C538" s="16">
        <v>36.248407139999998</v>
      </c>
      <c r="D538" t="s">
        <v>18530</v>
      </c>
      <c r="E538" t="s">
        <v>19600</v>
      </c>
    </row>
    <row r="539" spans="1:5" x14ac:dyDescent="0.2">
      <c r="A539" t="s">
        <v>19606</v>
      </c>
      <c r="B539">
        <v>6</v>
      </c>
      <c r="C539" s="16">
        <v>36.097216959999997</v>
      </c>
      <c r="D539" t="s">
        <v>18530</v>
      </c>
      <c r="E539" t="s">
        <v>19607</v>
      </c>
    </row>
    <row r="540" spans="1:5" x14ac:dyDescent="0.2">
      <c r="A540" t="s">
        <v>19510</v>
      </c>
      <c r="B540">
        <v>6</v>
      </c>
      <c r="C540" s="16">
        <v>35.86700716</v>
      </c>
      <c r="D540" t="s">
        <v>18530</v>
      </c>
      <c r="E540" t="s">
        <v>19511</v>
      </c>
    </row>
    <row r="541" spans="1:5" x14ac:dyDescent="0.2">
      <c r="A541" t="s">
        <v>19661</v>
      </c>
      <c r="B541">
        <v>6</v>
      </c>
      <c r="C541" s="16">
        <v>32.198801670000002</v>
      </c>
      <c r="D541" t="s">
        <v>18530</v>
      </c>
      <c r="E541" t="s">
        <v>19662</v>
      </c>
    </row>
    <row r="542" spans="1:5" x14ac:dyDescent="0.2">
      <c r="A542" t="s">
        <v>19573</v>
      </c>
      <c r="B542">
        <v>6</v>
      </c>
      <c r="C542" s="16">
        <v>30.87426683</v>
      </c>
      <c r="D542" t="s">
        <v>18530</v>
      </c>
      <c r="E542" t="s">
        <v>19574</v>
      </c>
    </row>
    <row r="543" spans="1:5" x14ac:dyDescent="0.2">
      <c r="A543" t="s">
        <v>19555</v>
      </c>
      <c r="B543">
        <v>6</v>
      </c>
      <c r="C543" s="16">
        <v>29.27963111</v>
      </c>
      <c r="D543" t="s">
        <v>18530</v>
      </c>
      <c r="E543" t="s">
        <v>19556</v>
      </c>
    </row>
    <row r="544" spans="1:5" x14ac:dyDescent="0.2">
      <c r="A544" t="s">
        <v>19589</v>
      </c>
      <c r="B544">
        <v>6</v>
      </c>
      <c r="C544" s="16">
        <v>28.480938559999998</v>
      </c>
      <c r="D544" t="s">
        <v>18530</v>
      </c>
      <c r="E544" t="s">
        <v>19590</v>
      </c>
    </row>
    <row r="545" spans="1:5" x14ac:dyDescent="0.2">
      <c r="A545" t="s">
        <v>19503</v>
      </c>
      <c r="B545">
        <v>6</v>
      </c>
      <c r="C545" s="16">
        <v>28.304600579999999</v>
      </c>
      <c r="D545" t="s">
        <v>18530</v>
      </c>
      <c r="E545" t="s">
        <v>19504</v>
      </c>
    </row>
    <row r="546" spans="1:5" x14ac:dyDescent="0.2">
      <c r="A546" t="s">
        <v>19593</v>
      </c>
      <c r="B546">
        <v>6</v>
      </c>
      <c r="C546" s="16">
        <v>27.251045640000001</v>
      </c>
      <c r="D546" t="s">
        <v>18530</v>
      </c>
      <c r="E546" t="s">
        <v>19594</v>
      </c>
    </row>
    <row r="547" spans="1:5" x14ac:dyDescent="0.2">
      <c r="A547" t="s">
        <v>19620</v>
      </c>
      <c r="B547">
        <v>6</v>
      </c>
      <c r="C547" s="16">
        <v>27.236467829999999</v>
      </c>
      <c r="D547" t="s">
        <v>18530</v>
      </c>
      <c r="E547" t="s">
        <v>19621</v>
      </c>
    </row>
    <row r="548" spans="1:5" x14ac:dyDescent="0.2">
      <c r="A548" t="s">
        <v>19567</v>
      </c>
      <c r="B548">
        <v>6</v>
      </c>
      <c r="C548" s="16">
        <v>26.448914340000002</v>
      </c>
      <c r="D548" t="s">
        <v>18530</v>
      </c>
      <c r="E548" t="s">
        <v>19568</v>
      </c>
    </row>
    <row r="549" spans="1:5" x14ac:dyDescent="0.2">
      <c r="A549" t="s">
        <v>19529</v>
      </c>
      <c r="B549">
        <v>6</v>
      </c>
      <c r="C549" s="16">
        <v>25.485655479999998</v>
      </c>
      <c r="D549" t="s">
        <v>18530</v>
      </c>
      <c r="E549" t="s">
        <v>19530</v>
      </c>
    </row>
    <row r="550" spans="1:5" x14ac:dyDescent="0.2">
      <c r="A550" t="s">
        <v>19634</v>
      </c>
      <c r="B550">
        <v>6</v>
      </c>
      <c r="C550" s="16">
        <v>25.476727480000001</v>
      </c>
      <c r="D550" t="s">
        <v>18530</v>
      </c>
      <c r="E550" t="s">
        <v>19635</v>
      </c>
    </row>
    <row r="551" spans="1:5" x14ac:dyDescent="0.2">
      <c r="A551" t="s">
        <v>19506</v>
      </c>
      <c r="B551">
        <v>6</v>
      </c>
      <c r="C551" s="16">
        <v>25.445101340000001</v>
      </c>
      <c r="D551" t="s">
        <v>18530</v>
      </c>
      <c r="E551" t="s">
        <v>19507</v>
      </c>
    </row>
    <row r="552" spans="1:5" x14ac:dyDescent="0.2">
      <c r="A552" t="s">
        <v>19516</v>
      </c>
      <c r="B552">
        <v>6</v>
      </c>
      <c r="C552" s="16">
        <v>25.272104070000001</v>
      </c>
      <c r="D552" t="s">
        <v>18530</v>
      </c>
      <c r="E552" t="s">
        <v>19517</v>
      </c>
    </row>
    <row r="553" spans="1:5" x14ac:dyDescent="0.2">
      <c r="A553" t="s">
        <v>19640</v>
      </c>
      <c r="B553">
        <v>6</v>
      </c>
      <c r="C553" s="16">
        <v>23.975519200000001</v>
      </c>
      <c r="D553" t="s">
        <v>18530</v>
      </c>
      <c r="E553" t="s">
        <v>19641</v>
      </c>
    </row>
    <row r="554" spans="1:5" x14ac:dyDescent="0.2">
      <c r="A554" t="s">
        <v>19654</v>
      </c>
      <c r="B554">
        <v>6</v>
      </c>
      <c r="C554" s="16">
        <v>23.260567049999999</v>
      </c>
      <c r="D554" t="s">
        <v>18530</v>
      </c>
      <c r="E554" t="s">
        <v>19655</v>
      </c>
    </row>
    <row r="555" spans="1:5" x14ac:dyDescent="0.2">
      <c r="A555" t="s">
        <v>19539</v>
      </c>
      <c r="B555">
        <v>6</v>
      </c>
      <c r="C555" s="16">
        <v>23.006895020000002</v>
      </c>
      <c r="D555" t="s">
        <v>18530</v>
      </c>
      <c r="E555" t="s">
        <v>19540</v>
      </c>
    </row>
    <row r="556" spans="1:5" x14ac:dyDescent="0.2">
      <c r="A556" t="s">
        <v>19658</v>
      </c>
      <c r="B556">
        <v>6</v>
      </c>
      <c r="C556" s="16">
        <v>22.79770925</v>
      </c>
      <c r="D556" t="s">
        <v>18530</v>
      </c>
      <c r="E556" t="s">
        <v>18631</v>
      </c>
    </row>
    <row r="557" spans="1:5" x14ac:dyDescent="0.2">
      <c r="A557" t="s">
        <v>19679</v>
      </c>
      <c r="B557">
        <v>6</v>
      </c>
      <c r="C557" s="16">
        <v>22.74417807</v>
      </c>
      <c r="D557" t="s">
        <v>18530</v>
      </c>
      <c r="E557" t="s">
        <v>19680</v>
      </c>
    </row>
    <row r="558" spans="1:5" x14ac:dyDescent="0.2">
      <c r="A558" t="s">
        <v>19545</v>
      </c>
      <c r="B558">
        <v>6</v>
      </c>
      <c r="C558" s="16">
        <v>22.381541500000001</v>
      </c>
      <c r="D558" t="s">
        <v>18530</v>
      </c>
      <c r="E558" t="s">
        <v>19546</v>
      </c>
    </row>
    <row r="559" spans="1:5" x14ac:dyDescent="0.2">
      <c r="A559" t="s">
        <v>19612</v>
      </c>
      <c r="B559">
        <v>6</v>
      </c>
      <c r="C559" s="16">
        <v>21.337834709999999</v>
      </c>
      <c r="D559" t="s">
        <v>18530</v>
      </c>
      <c r="E559" t="s">
        <v>19613</v>
      </c>
    </row>
    <row r="560" spans="1:5" x14ac:dyDescent="0.2">
      <c r="A560" t="s">
        <v>19512</v>
      </c>
      <c r="B560">
        <v>6</v>
      </c>
      <c r="C560" s="16">
        <v>20.130883529999998</v>
      </c>
      <c r="D560" t="s">
        <v>18530</v>
      </c>
      <c r="E560" t="s">
        <v>19513</v>
      </c>
    </row>
    <row r="561" spans="1:5" x14ac:dyDescent="0.2">
      <c r="A561" t="s">
        <v>19663</v>
      </c>
      <c r="B561">
        <v>6</v>
      </c>
      <c r="C561" s="16">
        <v>20.08206757</v>
      </c>
      <c r="D561" t="s">
        <v>18530</v>
      </c>
      <c r="E561" t="s">
        <v>19664</v>
      </c>
    </row>
    <row r="562" spans="1:5" x14ac:dyDescent="0.2">
      <c r="A562" t="s">
        <v>19518</v>
      </c>
      <c r="B562">
        <v>6</v>
      </c>
      <c r="C562" s="16">
        <v>19.486165939999999</v>
      </c>
      <c r="D562" t="s">
        <v>18530</v>
      </c>
      <c r="E562" t="s">
        <v>19519</v>
      </c>
    </row>
    <row r="563" spans="1:5" x14ac:dyDescent="0.2">
      <c r="A563" t="s">
        <v>19673</v>
      </c>
      <c r="B563">
        <v>6</v>
      </c>
      <c r="C563" s="16">
        <v>19.40742959</v>
      </c>
      <c r="D563" t="s">
        <v>18530</v>
      </c>
      <c r="E563" t="s">
        <v>19674</v>
      </c>
    </row>
    <row r="564" spans="1:5" x14ac:dyDescent="0.2">
      <c r="A564" t="s">
        <v>19632</v>
      </c>
      <c r="B564">
        <v>6</v>
      </c>
      <c r="C564" s="16">
        <v>18.988254690000002</v>
      </c>
      <c r="D564" t="s">
        <v>18530</v>
      </c>
      <c r="E564" t="s">
        <v>19633</v>
      </c>
    </row>
    <row r="565" spans="1:5" x14ac:dyDescent="0.2">
      <c r="A565" t="s">
        <v>19693</v>
      </c>
      <c r="B565">
        <v>6</v>
      </c>
      <c r="C565" s="16">
        <v>18.71904674</v>
      </c>
      <c r="D565" t="s">
        <v>18530</v>
      </c>
      <c r="E565" t="s">
        <v>19694</v>
      </c>
    </row>
    <row r="566" spans="1:5" x14ac:dyDescent="0.2">
      <c r="A566" t="s">
        <v>19575</v>
      </c>
      <c r="B566">
        <v>6</v>
      </c>
      <c r="C566" s="16">
        <v>18.60895519</v>
      </c>
      <c r="D566" t="s">
        <v>18530</v>
      </c>
      <c r="E566" t="s">
        <v>19576</v>
      </c>
    </row>
    <row r="567" spans="1:5" x14ac:dyDescent="0.2">
      <c r="A567" t="s">
        <v>19597</v>
      </c>
      <c r="B567">
        <v>6</v>
      </c>
      <c r="C567" s="16">
        <v>18.330900509999999</v>
      </c>
      <c r="D567" t="s">
        <v>18530</v>
      </c>
      <c r="E567" t="s">
        <v>19598</v>
      </c>
    </row>
    <row r="568" spans="1:5" x14ac:dyDescent="0.2">
      <c r="A568" t="s">
        <v>19531</v>
      </c>
      <c r="B568">
        <v>6</v>
      </c>
      <c r="C568" s="16">
        <v>18.25949439</v>
      </c>
      <c r="D568" t="s">
        <v>18530</v>
      </c>
      <c r="E568" t="s">
        <v>19532</v>
      </c>
    </row>
    <row r="569" spans="1:5" x14ac:dyDescent="0.2">
      <c r="A569" t="s">
        <v>19601</v>
      </c>
      <c r="B569">
        <v>6</v>
      </c>
      <c r="C569" s="16">
        <v>18.059105450000001</v>
      </c>
      <c r="D569" t="s">
        <v>18530</v>
      </c>
      <c r="E569" t="s">
        <v>19602</v>
      </c>
    </row>
    <row r="570" spans="1:5" x14ac:dyDescent="0.2">
      <c r="A570" t="s">
        <v>19644</v>
      </c>
      <c r="B570">
        <v>6</v>
      </c>
      <c r="C570" s="16">
        <v>17.969023870000001</v>
      </c>
      <c r="D570" t="s">
        <v>18530</v>
      </c>
      <c r="E570" t="s">
        <v>19645</v>
      </c>
    </row>
    <row r="571" spans="1:5" x14ac:dyDescent="0.2">
      <c r="A571" t="s">
        <v>19677</v>
      </c>
      <c r="B571">
        <v>6</v>
      </c>
      <c r="C571" s="16">
        <v>17.295052760000001</v>
      </c>
      <c r="D571" t="s">
        <v>18530</v>
      </c>
      <c r="E571" t="s">
        <v>19678</v>
      </c>
    </row>
    <row r="572" spans="1:5" x14ac:dyDescent="0.2">
      <c r="A572" t="s">
        <v>19547</v>
      </c>
      <c r="B572">
        <v>6</v>
      </c>
      <c r="C572" s="16">
        <v>16.888373680000001</v>
      </c>
      <c r="D572" t="s">
        <v>18530</v>
      </c>
      <c r="E572" t="s">
        <v>19548</v>
      </c>
    </row>
    <row r="573" spans="1:5" x14ac:dyDescent="0.2">
      <c r="A573" t="s">
        <v>19624</v>
      </c>
      <c r="B573">
        <v>6</v>
      </c>
      <c r="C573" s="16">
        <v>16.513203740000002</v>
      </c>
      <c r="D573" t="s">
        <v>18530</v>
      </c>
      <c r="E573" t="s">
        <v>19625</v>
      </c>
    </row>
    <row r="574" spans="1:5" x14ac:dyDescent="0.2">
      <c r="A574" t="s">
        <v>19514</v>
      </c>
      <c r="B574">
        <v>6</v>
      </c>
      <c r="C574" s="16">
        <v>16.404893430000001</v>
      </c>
      <c r="D574" t="s">
        <v>18530</v>
      </c>
      <c r="E574" t="s">
        <v>19515</v>
      </c>
    </row>
    <row r="575" spans="1:5" x14ac:dyDescent="0.2">
      <c r="A575" t="s">
        <v>19685</v>
      </c>
      <c r="B575">
        <v>6</v>
      </c>
      <c r="C575" s="16">
        <v>14.522960680000001</v>
      </c>
      <c r="D575" t="s">
        <v>18530</v>
      </c>
      <c r="E575" t="s">
        <v>19686</v>
      </c>
    </row>
    <row r="576" spans="1:5" x14ac:dyDescent="0.2">
      <c r="A576" t="s">
        <v>19551</v>
      </c>
      <c r="B576">
        <v>6</v>
      </c>
      <c r="C576" s="16">
        <v>14.37792421</v>
      </c>
      <c r="D576" t="s">
        <v>18530</v>
      </c>
      <c r="E576" t="s">
        <v>19552</v>
      </c>
    </row>
    <row r="577" spans="1:5" x14ac:dyDescent="0.2">
      <c r="A577" t="s">
        <v>19697</v>
      </c>
      <c r="B577">
        <v>6</v>
      </c>
      <c r="C577" s="16">
        <v>14.15990803</v>
      </c>
      <c r="D577" t="s">
        <v>18530</v>
      </c>
      <c r="E577" t="s">
        <v>19698</v>
      </c>
    </row>
    <row r="578" spans="1:5" x14ac:dyDescent="0.2">
      <c r="A578" t="s">
        <v>19591</v>
      </c>
      <c r="B578">
        <v>6</v>
      </c>
      <c r="C578" s="16">
        <v>13.63079179</v>
      </c>
      <c r="D578" t="s">
        <v>18530</v>
      </c>
      <c r="E578" t="s">
        <v>19592</v>
      </c>
    </row>
    <row r="579" spans="1:5" x14ac:dyDescent="0.2">
      <c r="A579" t="s">
        <v>19618</v>
      </c>
      <c r="B579">
        <v>6</v>
      </c>
      <c r="C579" s="16">
        <v>12.444864109999999</v>
      </c>
      <c r="D579" t="s">
        <v>18530</v>
      </c>
      <c r="E579" t="s">
        <v>19619</v>
      </c>
    </row>
    <row r="580" spans="1:5" x14ac:dyDescent="0.2">
      <c r="A580" t="s">
        <v>19659</v>
      </c>
      <c r="B580">
        <v>6</v>
      </c>
      <c r="C580" s="16">
        <v>12.40528366</v>
      </c>
      <c r="D580" t="s">
        <v>18530</v>
      </c>
      <c r="E580" t="s">
        <v>19660</v>
      </c>
    </row>
    <row r="581" spans="1:5" x14ac:dyDescent="0.2">
      <c r="A581" t="s">
        <v>19608</v>
      </c>
      <c r="B581">
        <v>6</v>
      </c>
      <c r="C581" s="16">
        <v>12.338357</v>
      </c>
      <c r="D581" t="s">
        <v>18530</v>
      </c>
      <c r="E581" t="s">
        <v>19609</v>
      </c>
    </row>
    <row r="582" spans="1:5" x14ac:dyDescent="0.2">
      <c r="A582" t="s">
        <v>19691</v>
      </c>
      <c r="B582">
        <v>6</v>
      </c>
      <c r="C582" s="16">
        <v>11.7624745</v>
      </c>
      <c r="D582" t="s">
        <v>18530</v>
      </c>
      <c r="E582" t="s">
        <v>19692</v>
      </c>
    </row>
    <row r="583" spans="1:5" x14ac:dyDescent="0.2">
      <c r="A583" t="s">
        <v>19526</v>
      </c>
      <c r="B583">
        <v>6</v>
      </c>
      <c r="C583" s="16">
        <v>11.422263920000001</v>
      </c>
      <c r="D583" t="s">
        <v>18530</v>
      </c>
      <c r="E583" t="s">
        <v>18553</v>
      </c>
    </row>
    <row r="584" spans="1:5" x14ac:dyDescent="0.2">
      <c r="A584" t="s">
        <v>19648</v>
      </c>
      <c r="B584">
        <v>6</v>
      </c>
      <c r="C584" s="16">
        <v>10.13869573</v>
      </c>
      <c r="D584" t="s">
        <v>18530</v>
      </c>
      <c r="E584" t="s">
        <v>19649</v>
      </c>
    </row>
    <row r="585" spans="1:5" x14ac:dyDescent="0.2">
      <c r="A585" t="s">
        <v>19553</v>
      </c>
      <c r="B585">
        <v>6</v>
      </c>
      <c r="C585" s="16">
        <v>9.9573383470000003</v>
      </c>
      <c r="D585" t="s">
        <v>18530</v>
      </c>
      <c r="E585" t="s">
        <v>19554</v>
      </c>
    </row>
    <row r="586" spans="1:5" x14ac:dyDescent="0.2">
      <c r="A586" t="s">
        <v>19636</v>
      </c>
      <c r="B586">
        <v>6</v>
      </c>
      <c r="C586" s="16">
        <v>9.9368932169999997</v>
      </c>
      <c r="D586" t="s">
        <v>18530</v>
      </c>
      <c r="E586" t="s">
        <v>19637</v>
      </c>
    </row>
    <row r="587" spans="1:5" x14ac:dyDescent="0.2">
      <c r="A587" t="s">
        <v>19665</v>
      </c>
      <c r="B587">
        <v>6</v>
      </c>
      <c r="C587" s="16">
        <v>9.2540131999999993</v>
      </c>
      <c r="D587" t="s">
        <v>18530</v>
      </c>
      <c r="E587" t="s">
        <v>19666</v>
      </c>
    </row>
    <row r="588" spans="1:5" x14ac:dyDescent="0.2">
      <c r="A588" t="s">
        <v>19689</v>
      </c>
      <c r="B588">
        <v>6</v>
      </c>
      <c r="C588" s="16">
        <v>9.0849877679999995</v>
      </c>
      <c r="D588" t="s">
        <v>18530</v>
      </c>
      <c r="E588" t="s">
        <v>19690</v>
      </c>
    </row>
    <row r="589" spans="1:5" x14ac:dyDescent="0.2">
      <c r="A589" t="s">
        <v>19565</v>
      </c>
      <c r="B589">
        <v>6</v>
      </c>
      <c r="C589" s="16">
        <v>7.8196213959999996</v>
      </c>
      <c r="D589" t="s">
        <v>18530</v>
      </c>
      <c r="E589" t="s">
        <v>19566</v>
      </c>
    </row>
    <row r="590" spans="1:5" x14ac:dyDescent="0.2">
      <c r="A590" t="s">
        <v>19508</v>
      </c>
      <c r="B590">
        <v>6</v>
      </c>
      <c r="C590" s="16">
        <v>6.7829032590000002</v>
      </c>
      <c r="D590" t="s">
        <v>18530</v>
      </c>
      <c r="E590" t="s">
        <v>19509</v>
      </c>
    </row>
    <row r="591" spans="1:5" x14ac:dyDescent="0.2">
      <c r="A591" t="s">
        <v>19569</v>
      </c>
      <c r="B591">
        <v>6</v>
      </c>
      <c r="C591" s="16">
        <v>6.0309691350000003</v>
      </c>
      <c r="D591" t="s">
        <v>18530</v>
      </c>
      <c r="E591" t="s">
        <v>19570</v>
      </c>
    </row>
    <row r="592" spans="1:5" x14ac:dyDescent="0.2">
      <c r="A592" t="s">
        <v>19614</v>
      </c>
      <c r="B592">
        <v>6</v>
      </c>
      <c r="C592" s="16">
        <v>5.7809589719999996</v>
      </c>
      <c r="D592" t="s">
        <v>18530</v>
      </c>
      <c r="E592" t="s">
        <v>19615</v>
      </c>
    </row>
    <row r="593" spans="1:5" x14ac:dyDescent="0.2">
      <c r="A593" t="s">
        <v>19628</v>
      </c>
      <c r="B593">
        <v>6</v>
      </c>
      <c r="C593" s="16">
        <v>5.0634826789999998</v>
      </c>
      <c r="D593" t="s">
        <v>18530</v>
      </c>
      <c r="E593" t="s">
        <v>19629</v>
      </c>
    </row>
    <row r="594" spans="1:5" x14ac:dyDescent="0.2">
      <c r="A594" t="s">
        <v>19559</v>
      </c>
      <c r="B594">
        <v>6</v>
      </c>
      <c r="C594" s="16">
        <v>5.0572752760000004</v>
      </c>
      <c r="D594" t="s">
        <v>18530</v>
      </c>
      <c r="E594" t="s">
        <v>19560</v>
      </c>
    </row>
    <row r="595" spans="1:5" x14ac:dyDescent="0.2">
      <c r="A595" t="s">
        <v>19622</v>
      </c>
      <c r="B595">
        <v>6</v>
      </c>
      <c r="C595" s="16">
        <v>4.8120211179999997</v>
      </c>
      <c r="D595" t="s">
        <v>18530</v>
      </c>
      <c r="E595" t="s">
        <v>19623</v>
      </c>
    </row>
    <row r="596" spans="1:5" x14ac:dyDescent="0.2">
      <c r="A596" t="s">
        <v>19683</v>
      </c>
      <c r="B596">
        <v>6</v>
      </c>
      <c r="C596" s="16">
        <v>2.668905992</v>
      </c>
      <c r="D596" t="s">
        <v>18530</v>
      </c>
      <c r="E596" t="s">
        <v>19684</v>
      </c>
    </row>
    <row r="597" spans="1:5" x14ac:dyDescent="0.2">
      <c r="A597" t="s">
        <v>19610</v>
      </c>
      <c r="B597">
        <v>6</v>
      </c>
      <c r="C597" s="16">
        <v>1.47704049</v>
      </c>
      <c r="D597" t="s">
        <v>18530</v>
      </c>
      <c r="E597" t="s">
        <v>19611</v>
      </c>
    </row>
    <row r="598" spans="1:5" x14ac:dyDescent="0.2">
      <c r="A598" t="s">
        <v>19581</v>
      </c>
      <c r="B598">
        <v>6</v>
      </c>
      <c r="C598" s="16">
        <v>0.99230143800000004</v>
      </c>
      <c r="D598" t="s">
        <v>18530</v>
      </c>
      <c r="E598" t="s">
        <v>19582</v>
      </c>
    </row>
    <row r="599" spans="1:5" x14ac:dyDescent="0.2">
      <c r="A599" t="s">
        <v>19522</v>
      </c>
      <c r="B599">
        <v>6</v>
      </c>
      <c r="C599" s="16">
        <v>0.71023322700000002</v>
      </c>
      <c r="D599" t="s">
        <v>18530</v>
      </c>
      <c r="E599" t="s">
        <v>19523</v>
      </c>
    </row>
    <row r="600" spans="1:5" x14ac:dyDescent="0.2">
      <c r="A600" t="s">
        <v>19561</v>
      </c>
      <c r="B600">
        <v>6</v>
      </c>
      <c r="C600" s="16">
        <v>0.26472389699999999</v>
      </c>
      <c r="D600" t="s">
        <v>18530</v>
      </c>
      <c r="E600" t="s">
        <v>19562</v>
      </c>
    </row>
    <row r="601" spans="1:5" x14ac:dyDescent="0.2">
      <c r="A601" t="s">
        <v>19505</v>
      </c>
      <c r="B601">
        <v>6</v>
      </c>
      <c r="C601" s="16">
        <v>0.111976624</v>
      </c>
      <c r="D601" t="s">
        <v>18530</v>
      </c>
      <c r="E601" t="s">
        <v>18553</v>
      </c>
    </row>
    <row r="602" spans="1:5" x14ac:dyDescent="0.2">
      <c r="A602" t="s">
        <v>19603</v>
      </c>
      <c r="B602">
        <v>6</v>
      </c>
      <c r="C602" s="16">
        <v>0</v>
      </c>
      <c r="D602" t="s">
        <v>18530</v>
      </c>
      <c r="E602" t="s">
        <v>19604</v>
      </c>
    </row>
    <row r="603" spans="1:5" x14ac:dyDescent="0.2">
      <c r="A603" t="s">
        <v>19865</v>
      </c>
      <c r="B603">
        <v>7</v>
      </c>
      <c r="C603" s="16">
        <v>669.22397079999996</v>
      </c>
      <c r="D603" t="s">
        <v>18530</v>
      </c>
      <c r="E603" t="s">
        <v>19866</v>
      </c>
    </row>
    <row r="604" spans="1:5" x14ac:dyDescent="0.2">
      <c r="A604" t="s">
        <v>19761</v>
      </c>
      <c r="B604">
        <v>7</v>
      </c>
      <c r="C604" s="16">
        <v>140.37590879999999</v>
      </c>
      <c r="D604" t="s">
        <v>18530</v>
      </c>
      <c r="E604" t="s">
        <v>19762</v>
      </c>
    </row>
    <row r="605" spans="1:5" x14ac:dyDescent="0.2">
      <c r="A605" t="s">
        <v>19791</v>
      </c>
      <c r="B605">
        <v>7</v>
      </c>
      <c r="C605" s="16">
        <v>106.9968798</v>
      </c>
      <c r="D605" t="s">
        <v>18530</v>
      </c>
      <c r="E605" t="s">
        <v>19792</v>
      </c>
    </row>
    <row r="606" spans="1:5" x14ac:dyDescent="0.2">
      <c r="A606" t="s">
        <v>19779</v>
      </c>
      <c r="B606">
        <v>7</v>
      </c>
      <c r="C606" s="16">
        <v>101.5425893</v>
      </c>
      <c r="D606" t="s">
        <v>18530</v>
      </c>
      <c r="E606" t="s">
        <v>19780</v>
      </c>
    </row>
    <row r="607" spans="1:5" x14ac:dyDescent="0.2">
      <c r="A607" t="s">
        <v>19805</v>
      </c>
      <c r="B607">
        <v>7</v>
      </c>
      <c r="C607" s="16">
        <v>93.243413849999996</v>
      </c>
      <c r="D607" t="s">
        <v>18530</v>
      </c>
      <c r="E607" t="s">
        <v>19806</v>
      </c>
    </row>
    <row r="608" spans="1:5" x14ac:dyDescent="0.2">
      <c r="A608" t="s">
        <v>19859</v>
      </c>
      <c r="B608">
        <v>7</v>
      </c>
      <c r="C608" s="16">
        <v>86.537386359999999</v>
      </c>
      <c r="D608" t="s">
        <v>18530</v>
      </c>
      <c r="E608" t="s">
        <v>19860</v>
      </c>
    </row>
    <row r="609" spans="1:5" x14ac:dyDescent="0.2">
      <c r="A609" t="s">
        <v>19835</v>
      </c>
      <c r="B609">
        <v>7</v>
      </c>
      <c r="C609" s="16">
        <v>78.482515530000001</v>
      </c>
      <c r="D609" t="s">
        <v>18530</v>
      </c>
      <c r="E609" t="s">
        <v>19836</v>
      </c>
    </row>
    <row r="610" spans="1:5" x14ac:dyDescent="0.2">
      <c r="A610" t="s">
        <v>19823</v>
      </c>
      <c r="B610">
        <v>7</v>
      </c>
      <c r="C610" s="16">
        <v>76.083935960000005</v>
      </c>
      <c r="D610" t="s">
        <v>18530</v>
      </c>
      <c r="E610" t="s">
        <v>19824</v>
      </c>
    </row>
    <row r="611" spans="1:5" x14ac:dyDescent="0.2">
      <c r="A611" t="s">
        <v>19833</v>
      </c>
      <c r="B611">
        <v>7</v>
      </c>
      <c r="C611" s="16">
        <v>73.454382879999997</v>
      </c>
      <c r="D611" t="s">
        <v>18530</v>
      </c>
      <c r="E611" t="s">
        <v>19834</v>
      </c>
    </row>
    <row r="612" spans="1:5" x14ac:dyDescent="0.2">
      <c r="A612" t="s">
        <v>19727</v>
      </c>
      <c r="B612">
        <v>7</v>
      </c>
      <c r="C612" s="16">
        <v>61.029119389999998</v>
      </c>
      <c r="D612" t="s">
        <v>18530</v>
      </c>
      <c r="E612" t="s">
        <v>19728</v>
      </c>
    </row>
    <row r="613" spans="1:5" x14ac:dyDescent="0.2">
      <c r="A613" t="s">
        <v>19839</v>
      </c>
      <c r="B613">
        <v>7</v>
      </c>
      <c r="C613" s="16">
        <v>60.847857240000003</v>
      </c>
      <c r="D613" t="s">
        <v>18530</v>
      </c>
      <c r="E613" t="s">
        <v>19840</v>
      </c>
    </row>
    <row r="614" spans="1:5" x14ac:dyDescent="0.2">
      <c r="A614" t="s">
        <v>19722</v>
      </c>
      <c r="B614">
        <v>7</v>
      </c>
      <c r="C614" s="16">
        <v>58.59456496</v>
      </c>
      <c r="D614" t="s">
        <v>18530</v>
      </c>
      <c r="E614" t="s">
        <v>19723</v>
      </c>
    </row>
    <row r="615" spans="1:5" x14ac:dyDescent="0.2">
      <c r="A615" t="s">
        <v>19726</v>
      </c>
      <c r="B615">
        <v>7</v>
      </c>
      <c r="C615" s="16">
        <v>58.402019940000002</v>
      </c>
      <c r="D615" t="s">
        <v>18530</v>
      </c>
      <c r="E615" t="s">
        <v>18631</v>
      </c>
    </row>
    <row r="616" spans="1:5" x14ac:dyDescent="0.2">
      <c r="A616" t="s">
        <v>19699</v>
      </c>
      <c r="B616">
        <v>7</v>
      </c>
      <c r="C616" s="16">
        <v>58.377274139999997</v>
      </c>
      <c r="D616" t="s">
        <v>18530</v>
      </c>
      <c r="E616" t="s">
        <v>19700</v>
      </c>
    </row>
    <row r="617" spans="1:5" x14ac:dyDescent="0.2">
      <c r="A617" t="s">
        <v>19748</v>
      </c>
      <c r="B617">
        <v>7</v>
      </c>
      <c r="C617" s="16">
        <v>53.58582088</v>
      </c>
      <c r="D617" t="s">
        <v>18530</v>
      </c>
      <c r="E617" t="s">
        <v>19749</v>
      </c>
    </row>
    <row r="618" spans="1:5" x14ac:dyDescent="0.2">
      <c r="A618" t="s">
        <v>19815</v>
      </c>
      <c r="B618">
        <v>7</v>
      </c>
      <c r="C618" s="16">
        <v>51.56259541</v>
      </c>
      <c r="D618" t="s">
        <v>18530</v>
      </c>
      <c r="E618" t="s">
        <v>19772</v>
      </c>
    </row>
    <row r="619" spans="1:5" x14ac:dyDescent="0.2">
      <c r="A619" t="s">
        <v>19711</v>
      </c>
      <c r="B619">
        <v>7</v>
      </c>
      <c r="C619" s="16">
        <v>51.501352939999997</v>
      </c>
      <c r="D619" t="s">
        <v>18530</v>
      </c>
      <c r="E619" t="s">
        <v>18631</v>
      </c>
    </row>
    <row r="620" spans="1:5" x14ac:dyDescent="0.2">
      <c r="A620" t="s">
        <v>19845</v>
      </c>
      <c r="B620">
        <v>7</v>
      </c>
      <c r="C620" s="16">
        <v>50.096951140000002</v>
      </c>
      <c r="D620" t="s">
        <v>18530</v>
      </c>
      <c r="E620" t="s">
        <v>19846</v>
      </c>
    </row>
    <row r="621" spans="1:5" x14ac:dyDescent="0.2">
      <c r="A621" t="s">
        <v>19724</v>
      </c>
      <c r="B621">
        <v>7</v>
      </c>
      <c r="C621" s="16">
        <v>48.272651830000001</v>
      </c>
      <c r="D621" t="s">
        <v>18530</v>
      </c>
      <c r="E621" t="s">
        <v>19725</v>
      </c>
    </row>
    <row r="622" spans="1:5" x14ac:dyDescent="0.2">
      <c r="A622" t="s">
        <v>19714</v>
      </c>
      <c r="B622">
        <v>7</v>
      </c>
      <c r="C622" s="16">
        <v>47.528375449999999</v>
      </c>
      <c r="D622" t="s">
        <v>18530</v>
      </c>
      <c r="E622" t="s">
        <v>19715</v>
      </c>
    </row>
    <row r="623" spans="1:5" x14ac:dyDescent="0.2">
      <c r="A623" t="s">
        <v>19720</v>
      </c>
      <c r="B623">
        <v>7</v>
      </c>
      <c r="C623" s="16">
        <v>47.033388260000002</v>
      </c>
      <c r="D623" t="s">
        <v>18530</v>
      </c>
      <c r="E623" t="s">
        <v>19721</v>
      </c>
    </row>
    <row r="624" spans="1:5" x14ac:dyDescent="0.2">
      <c r="A624" t="s">
        <v>19873</v>
      </c>
      <c r="B624">
        <v>7</v>
      </c>
      <c r="C624" s="16">
        <v>46.438667389999999</v>
      </c>
      <c r="D624" t="s">
        <v>18530</v>
      </c>
      <c r="E624" t="s">
        <v>19874</v>
      </c>
    </row>
    <row r="625" spans="1:5" x14ac:dyDescent="0.2">
      <c r="A625" t="s">
        <v>19811</v>
      </c>
      <c r="B625">
        <v>7</v>
      </c>
      <c r="C625" s="16">
        <v>44.008694069999997</v>
      </c>
      <c r="D625" t="s">
        <v>18530</v>
      </c>
      <c r="E625" t="s">
        <v>19812</v>
      </c>
    </row>
    <row r="626" spans="1:5" x14ac:dyDescent="0.2">
      <c r="A626" t="s">
        <v>19871</v>
      </c>
      <c r="B626">
        <v>7</v>
      </c>
      <c r="C626" s="16">
        <v>41.650960859999998</v>
      </c>
      <c r="D626" t="s">
        <v>18530</v>
      </c>
      <c r="E626" t="s">
        <v>19872</v>
      </c>
    </row>
    <row r="627" spans="1:5" x14ac:dyDescent="0.2">
      <c r="A627" t="s">
        <v>19716</v>
      </c>
      <c r="B627">
        <v>7</v>
      </c>
      <c r="C627" s="16">
        <v>41.109171889999999</v>
      </c>
      <c r="D627" t="s">
        <v>18530</v>
      </c>
      <c r="E627" t="s">
        <v>19717</v>
      </c>
    </row>
    <row r="628" spans="1:5" x14ac:dyDescent="0.2">
      <c r="A628" t="s">
        <v>19783</v>
      </c>
      <c r="B628">
        <v>7</v>
      </c>
      <c r="C628" s="16">
        <v>40.955340659999997</v>
      </c>
      <c r="D628" t="s">
        <v>18530</v>
      </c>
      <c r="E628" t="s">
        <v>19784</v>
      </c>
    </row>
    <row r="629" spans="1:5" x14ac:dyDescent="0.2">
      <c r="A629" t="s">
        <v>19781</v>
      </c>
      <c r="B629">
        <v>7</v>
      </c>
      <c r="C629" s="16">
        <v>40.441017950000003</v>
      </c>
      <c r="D629" t="s">
        <v>18530</v>
      </c>
      <c r="E629" t="s">
        <v>19782</v>
      </c>
    </row>
    <row r="630" spans="1:5" x14ac:dyDescent="0.2">
      <c r="A630" t="s">
        <v>19771</v>
      </c>
      <c r="B630">
        <v>7</v>
      </c>
      <c r="C630" s="16">
        <v>39.242540650000002</v>
      </c>
      <c r="D630" t="s">
        <v>18530</v>
      </c>
      <c r="E630" t="s">
        <v>19772</v>
      </c>
    </row>
    <row r="631" spans="1:5" x14ac:dyDescent="0.2">
      <c r="A631" t="s">
        <v>19769</v>
      </c>
      <c r="B631">
        <v>7</v>
      </c>
      <c r="C631" s="16">
        <v>38.110652680000001</v>
      </c>
      <c r="D631" t="s">
        <v>18530</v>
      </c>
      <c r="E631" t="s">
        <v>19770</v>
      </c>
    </row>
    <row r="632" spans="1:5" x14ac:dyDescent="0.2">
      <c r="A632" t="s">
        <v>19854</v>
      </c>
      <c r="B632">
        <v>7</v>
      </c>
      <c r="C632" s="16">
        <v>36.2979488</v>
      </c>
      <c r="D632" t="s">
        <v>18530</v>
      </c>
      <c r="E632" t="s">
        <v>19855</v>
      </c>
    </row>
    <row r="633" spans="1:5" x14ac:dyDescent="0.2">
      <c r="A633" t="s">
        <v>19750</v>
      </c>
      <c r="B633">
        <v>7</v>
      </c>
      <c r="C633" s="16">
        <v>36.294699319999999</v>
      </c>
      <c r="D633" t="s">
        <v>18530</v>
      </c>
      <c r="E633" t="s">
        <v>19751</v>
      </c>
    </row>
    <row r="634" spans="1:5" x14ac:dyDescent="0.2">
      <c r="A634" t="s">
        <v>19803</v>
      </c>
      <c r="B634">
        <v>7</v>
      </c>
      <c r="C634" s="16">
        <v>33.340671460000003</v>
      </c>
      <c r="D634" t="s">
        <v>18530</v>
      </c>
      <c r="E634" t="s">
        <v>19804</v>
      </c>
    </row>
    <row r="635" spans="1:5" x14ac:dyDescent="0.2">
      <c r="A635" t="s">
        <v>19793</v>
      </c>
      <c r="B635">
        <v>7</v>
      </c>
      <c r="C635" s="16">
        <v>30.798782320000001</v>
      </c>
      <c r="D635" t="s">
        <v>18530</v>
      </c>
      <c r="E635" t="s">
        <v>19794</v>
      </c>
    </row>
    <row r="636" spans="1:5" x14ac:dyDescent="0.2">
      <c r="A636" t="s">
        <v>19885</v>
      </c>
      <c r="B636">
        <v>7</v>
      </c>
      <c r="C636" s="16">
        <v>29.219348650000001</v>
      </c>
      <c r="D636" t="s">
        <v>18530</v>
      </c>
      <c r="E636" t="s">
        <v>19886</v>
      </c>
    </row>
    <row r="637" spans="1:5" x14ac:dyDescent="0.2">
      <c r="A637" t="s">
        <v>19752</v>
      </c>
      <c r="B637">
        <v>7</v>
      </c>
      <c r="C637" s="16">
        <v>26.63176</v>
      </c>
      <c r="D637" t="s">
        <v>18530</v>
      </c>
      <c r="E637" t="s">
        <v>19753</v>
      </c>
    </row>
    <row r="638" spans="1:5" x14ac:dyDescent="0.2">
      <c r="A638" t="s">
        <v>19701</v>
      </c>
      <c r="B638">
        <v>7</v>
      </c>
      <c r="C638" s="16">
        <v>23.008565900000001</v>
      </c>
      <c r="D638" t="s">
        <v>18530</v>
      </c>
      <c r="E638" t="s">
        <v>19702</v>
      </c>
    </row>
    <row r="639" spans="1:5" x14ac:dyDescent="0.2">
      <c r="A639" t="s">
        <v>19879</v>
      </c>
      <c r="B639">
        <v>7</v>
      </c>
      <c r="C639" s="16">
        <v>22.911774340000001</v>
      </c>
      <c r="D639" t="s">
        <v>18530</v>
      </c>
      <c r="E639" t="s">
        <v>19880</v>
      </c>
    </row>
    <row r="640" spans="1:5" x14ac:dyDescent="0.2">
      <c r="A640" t="s">
        <v>19801</v>
      </c>
      <c r="B640">
        <v>7</v>
      </c>
      <c r="C640" s="16">
        <v>22.72025953</v>
      </c>
      <c r="D640" t="s">
        <v>18530</v>
      </c>
      <c r="E640" t="s">
        <v>19802</v>
      </c>
    </row>
    <row r="641" spans="1:5" x14ac:dyDescent="0.2">
      <c r="A641" t="s">
        <v>19707</v>
      </c>
      <c r="B641">
        <v>7</v>
      </c>
      <c r="C641" s="16">
        <v>21.502074140000001</v>
      </c>
      <c r="D641" t="s">
        <v>18530</v>
      </c>
      <c r="E641" t="s">
        <v>19708</v>
      </c>
    </row>
    <row r="642" spans="1:5" x14ac:dyDescent="0.2">
      <c r="A642" t="s">
        <v>19887</v>
      </c>
      <c r="B642">
        <v>7</v>
      </c>
      <c r="C642" s="16">
        <v>21.474761279999999</v>
      </c>
      <c r="D642" t="s">
        <v>18530</v>
      </c>
      <c r="E642" t="s">
        <v>19888</v>
      </c>
    </row>
    <row r="643" spans="1:5" x14ac:dyDescent="0.2">
      <c r="A643" t="s">
        <v>19831</v>
      </c>
      <c r="B643">
        <v>7</v>
      </c>
      <c r="C643" s="16">
        <v>21.269455369999999</v>
      </c>
      <c r="D643" t="s">
        <v>18530</v>
      </c>
      <c r="E643" t="s">
        <v>19832</v>
      </c>
    </row>
    <row r="644" spans="1:5" x14ac:dyDescent="0.2">
      <c r="A644" t="s">
        <v>19797</v>
      </c>
      <c r="B644">
        <v>7</v>
      </c>
      <c r="C644" s="16">
        <v>20.680925640000002</v>
      </c>
      <c r="D644" t="s">
        <v>18530</v>
      </c>
      <c r="E644" t="s">
        <v>19798</v>
      </c>
    </row>
    <row r="645" spans="1:5" x14ac:dyDescent="0.2">
      <c r="A645" t="s">
        <v>19773</v>
      </c>
      <c r="B645">
        <v>7</v>
      </c>
      <c r="C645" s="16">
        <v>20.261495709999998</v>
      </c>
      <c r="D645" t="s">
        <v>18530</v>
      </c>
      <c r="E645" t="s">
        <v>19774</v>
      </c>
    </row>
    <row r="646" spans="1:5" x14ac:dyDescent="0.2">
      <c r="A646" t="s">
        <v>19848</v>
      </c>
      <c r="B646">
        <v>7</v>
      </c>
      <c r="C646" s="16">
        <v>19.144869740000001</v>
      </c>
      <c r="D646" t="s">
        <v>18530</v>
      </c>
      <c r="E646" t="s">
        <v>19849</v>
      </c>
    </row>
    <row r="647" spans="1:5" x14ac:dyDescent="0.2">
      <c r="A647" t="s">
        <v>19731</v>
      </c>
      <c r="B647">
        <v>7</v>
      </c>
      <c r="C647" s="16">
        <v>18.666076060000002</v>
      </c>
      <c r="D647" t="s">
        <v>18530</v>
      </c>
      <c r="E647" t="s">
        <v>19732</v>
      </c>
    </row>
    <row r="648" spans="1:5" x14ac:dyDescent="0.2">
      <c r="A648" t="s">
        <v>19729</v>
      </c>
      <c r="B648">
        <v>7</v>
      </c>
      <c r="C648" s="16">
        <v>18.53122638</v>
      </c>
      <c r="D648" t="s">
        <v>18530</v>
      </c>
      <c r="E648" t="s">
        <v>19730</v>
      </c>
    </row>
    <row r="649" spans="1:5" x14ac:dyDescent="0.2">
      <c r="A649" t="s">
        <v>19741</v>
      </c>
      <c r="B649">
        <v>7</v>
      </c>
      <c r="C649" s="16">
        <v>17.776922519999999</v>
      </c>
      <c r="D649" t="s">
        <v>18530</v>
      </c>
      <c r="E649" t="s">
        <v>19742</v>
      </c>
    </row>
    <row r="650" spans="1:5" x14ac:dyDescent="0.2">
      <c r="A650" t="s">
        <v>19787</v>
      </c>
      <c r="B650">
        <v>7</v>
      </c>
      <c r="C650" s="16">
        <v>17.585667529999998</v>
      </c>
      <c r="D650" t="s">
        <v>18530</v>
      </c>
      <c r="E650" t="s">
        <v>19788</v>
      </c>
    </row>
    <row r="651" spans="1:5" x14ac:dyDescent="0.2">
      <c r="A651" t="s">
        <v>19821</v>
      </c>
      <c r="B651">
        <v>7</v>
      </c>
      <c r="C651" s="16">
        <v>17.254515720000001</v>
      </c>
      <c r="D651" t="s">
        <v>18530</v>
      </c>
      <c r="E651" t="s">
        <v>19822</v>
      </c>
    </row>
    <row r="652" spans="1:5" x14ac:dyDescent="0.2">
      <c r="A652" t="s">
        <v>19785</v>
      </c>
      <c r="B652">
        <v>7</v>
      </c>
      <c r="C652" s="16">
        <v>17.071931339999999</v>
      </c>
      <c r="D652" t="s">
        <v>18530</v>
      </c>
      <c r="E652" t="s">
        <v>19786</v>
      </c>
    </row>
    <row r="653" spans="1:5" x14ac:dyDescent="0.2">
      <c r="A653" t="s">
        <v>19712</v>
      </c>
      <c r="B653">
        <v>7</v>
      </c>
      <c r="C653" s="16">
        <v>17.05697657</v>
      </c>
      <c r="D653" t="s">
        <v>18530</v>
      </c>
      <c r="E653" t="s">
        <v>19713</v>
      </c>
    </row>
    <row r="654" spans="1:5" x14ac:dyDescent="0.2">
      <c r="A654" t="s">
        <v>19825</v>
      </c>
      <c r="B654">
        <v>7</v>
      </c>
      <c r="C654" s="16">
        <v>16.589707969999999</v>
      </c>
      <c r="D654" t="s">
        <v>18530</v>
      </c>
      <c r="E654" t="s">
        <v>19826</v>
      </c>
    </row>
    <row r="655" spans="1:5" x14ac:dyDescent="0.2">
      <c r="A655" t="s">
        <v>19867</v>
      </c>
      <c r="B655">
        <v>7</v>
      </c>
      <c r="C655" s="16">
        <v>15.70077047</v>
      </c>
      <c r="D655" t="s">
        <v>18530</v>
      </c>
      <c r="E655" t="s">
        <v>19868</v>
      </c>
    </row>
    <row r="656" spans="1:5" x14ac:dyDescent="0.2">
      <c r="A656" t="s">
        <v>19739</v>
      </c>
      <c r="B656">
        <v>7</v>
      </c>
      <c r="C656" s="16">
        <v>15.2405443</v>
      </c>
      <c r="D656" t="s">
        <v>18530</v>
      </c>
      <c r="E656" t="s">
        <v>19740</v>
      </c>
    </row>
    <row r="657" spans="1:5" x14ac:dyDescent="0.2">
      <c r="A657" t="s">
        <v>19737</v>
      </c>
      <c r="B657">
        <v>7</v>
      </c>
      <c r="C657" s="16">
        <v>15.22198315</v>
      </c>
      <c r="D657" t="s">
        <v>18530</v>
      </c>
      <c r="E657" t="s">
        <v>19738</v>
      </c>
    </row>
    <row r="658" spans="1:5" x14ac:dyDescent="0.2">
      <c r="A658" t="s">
        <v>19863</v>
      </c>
      <c r="B658">
        <v>7</v>
      </c>
      <c r="C658" s="16">
        <v>14.725938770000001</v>
      </c>
      <c r="D658" t="s">
        <v>18530</v>
      </c>
      <c r="E658" t="s">
        <v>19864</v>
      </c>
    </row>
    <row r="659" spans="1:5" x14ac:dyDescent="0.2">
      <c r="A659" t="s">
        <v>19861</v>
      </c>
      <c r="B659">
        <v>7</v>
      </c>
      <c r="C659" s="16">
        <v>14.611580869999999</v>
      </c>
      <c r="D659" t="s">
        <v>18530</v>
      </c>
      <c r="E659" t="s">
        <v>19862</v>
      </c>
    </row>
    <row r="660" spans="1:5" x14ac:dyDescent="0.2">
      <c r="A660" t="s">
        <v>19733</v>
      </c>
      <c r="B660">
        <v>7</v>
      </c>
      <c r="C660" s="16">
        <v>14.121495810000001</v>
      </c>
      <c r="D660" t="s">
        <v>18530</v>
      </c>
      <c r="E660" t="s">
        <v>19734</v>
      </c>
    </row>
    <row r="661" spans="1:5" x14ac:dyDescent="0.2">
      <c r="A661" t="s">
        <v>19857</v>
      </c>
      <c r="B661">
        <v>7</v>
      </c>
      <c r="C661" s="16">
        <v>13.60634552</v>
      </c>
      <c r="D661" t="s">
        <v>18530</v>
      </c>
      <c r="E661" t="s">
        <v>19858</v>
      </c>
    </row>
    <row r="662" spans="1:5" x14ac:dyDescent="0.2">
      <c r="A662" t="s">
        <v>19829</v>
      </c>
      <c r="B662">
        <v>7</v>
      </c>
      <c r="C662" s="16">
        <v>12.498094419999999</v>
      </c>
      <c r="D662" t="s">
        <v>18530</v>
      </c>
      <c r="E662" t="s">
        <v>19830</v>
      </c>
    </row>
    <row r="663" spans="1:5" x14ac:dyDescent="0.2">
      <c r="A663" t="s">
        <v>19818</v>
      </c>
      <c r="B663">
        <v>7</v>
      </c>
      <c r="C663" s="16">
        <v>12.49677395</v>
      </c>
      <c r="D663" t="s">
        <v>18530</v>
      </c>
      <c r="E663" t="s">
        <v>19819</v>
      </c>
    </row>
    <row r="664" spans="1:5" x14ac:dyDescent="0.2">
      <c r="A664" t="s">
        <v>19718</v>
      </c>
      <c r="B664">
        <v>7</v>
      </c>
      <c r="C664" s="16">
        <v>12.0131865</v>
      </c>
      <c r="D664" t="s">
        <v>18530</v>
      </c>
      <c r="E664" t="s">
        <v>19719</v>
      </c>
    </row>
    <row r="665" spans="1:5" x14ac:dyDescent="0.2">
      <c r="A665" t="s">
        <v>19877</v>
      </c>
      <c r="B665">
        <v>7</v>
      </c>
      <c r="C665" s="16">
        <v>11.689022270000001</v>
      </c>
      <c r="D665" t="s">
        <v>18530</v>
      </c>
      <c r="E665" t="s">
        <v>19878</v>
      </c>
    </row>
    <row r="666" spans="1:5" x14ac:dyDescent="0.2">
      <c r="A666" t="s">
        <v>19820</v>
      </c>
      <c r="B666">
        <v>7</v>
      </c>
      <c r="C666" s="16">
        <v>11.12976978</v>
      </c>
      <c r="D666" t="s">
        <v>18530</v>
      </c>
      <c r="E666" t="s">
        <v>18901</v>
      </c>
    </row>
    <row r="667" spans="1:5" x14ac:dyDescent="0.2">
      <c r="A667" t="s">
        <v>19767</v>
      </c>
      <c r="B667">
        <v>7</v>
      </c>
      <c r="C667" s="16">
        <v>10.37432443</v>
      </c>
      <c r="D667" t="s">
        <v>18530</v>
      </c>
      <c r="E667" t="s">
        <v>19768</v>
      </c>
    </row>
    <row r="668" spans="1:5" x14ac:dyDescent="0.2">
      <c r="A668" t="s">
        <v>19754</v>
      </c>
      <c r="B668">
        <v>7</v>
      </c>
      <c r="C668" s="16">
        <v>10.343936709999999</v>
      </c>
      <c r="D668" t="s">
        <v>18530</v>
      </c>
      <c r="E668" t="s">
        <v>19755</v>
      </c>
    </row>
    <row r="669" spans="1:5" x14ac:dyDescent="0.2">
      <c r="A669" t="s">
        <v>19795</v>
      </c>
      <c r="B669">
        <v>7</v>
      </c>
      <c r="C669" s="16">
        <v>9.9603823479999996</v>
      </c>
      <c r="D669" t="s">
        <v>18530</v>
      </c>
      <c r="E669" t="s">
        <v>19796</v>
      </c>
    </row>
    <row r="670" spans="1:5" x14ac:dyDescent="0.2">
      <c r="A670" t="s">
        <v>19847</v>
      </c>
      <c r="B670">
        <v>7</v>
      </c>
      <c r="C670" s="16">
        <v>9.7242667189999992</v>
      </c>
      <c r="D670" t="s">
        <v>18530</v>
      </c>
      <c r="E670" t="s">
        <v>19639</v>
      </c>
    </row>
    <row r="671" spans="1:5" x14ac:dyDescent="0.2">
      <c r="A671" t="s">
        <v>19799</v>
      </c>
      <c r="B671">
        <v>7</v>
      </c>
      <c r="C671" s="16">
        <v>8.6714042469999999</v>
      </c>
      <c r="D671" t="s">
        <v>18530</v>
      </c>
      <c r="E671" t="s">
        <v>19800</v>
      </c>
    </row>
    <row r="672" spans="1:5" x14ac:dyDescent="0.2">
      <c r="A672" t="s">
        <v>19746</v>
      </c>
      <c r="B672">
        <v>7</v>
      </c>
      <c r="C672" s="16">
        <v>8.6185878969999994</v>
      </c>
      <c r="D672" t="s">
        <v>18530</v>
      </c>
      <c r="E672" t="s">
        <v>19747</v>
      </c>
    </row>
    <row r="673" spans="1:5" x14ac:dyDescent="0.2">
      <c r="A673" t="s">
        <v>19813</v>
      </c>
      <c r="B673">
        <v>7</v>
      </c>
      <c r="C673" s="16">
        <v>8.3759737899999998</v>
      </c>
      <c r="D673" t="s">
        <v>18530</v>
      </c>
      <c r="E673" t="s">
        <v>19814</v>
      </c>
    </row>
    <row r="674" spans="1:5" x14ac:dyDescent="0.2">
      <c r="A674" t="s">
        <v>19756</v>
      </c>
      <c r="B674">
        <v>7</v>
      </c>
      <c r="C674" s="16">
        <v>8.1850067129999999</v>
      </c>
      <c r="D674" t="s">
        <v>18530</v>
      </c>
      <c r="E674" t="s">
        <v>19757</v>
      </c>
    </row>
    <row r="675" spans="1:5" x14ac:dyDescent="0.2">
      <c r="A675" t="s">
        <v>19759</v>
      </c>
      <c r="B675">
        <v>7</v>
      </c>
      <c r="C675" s="16">
        <v>7.8278358170000004</v>
      </c>
      <c r="D675" t="s">
        <v>18530</v>
      </c>
      <c r="E675" t="s">
        <v>19760</v>
      </c>
    </row>
    <row r="676" spans="1:5" x14ac:dyDescent="0.2">
      <c r="A676" t="s">
        <v>19889</v>
      </c>
      <c r="B676">
        <v>7</v>
      </c>
      <c r="C676" s="16">
        <v>7.4438164159999998</v>
      </c>
      <c r="D676" t="s">
        <v>18530</v>
      </c>
      <c r="E676" t="s">
        <v>19890</v>
      </c>
    </row>
    <row r="677" spans="1:5" x14ac:dyDescent="0.2">
      <c r="A677" t="s">
        <v>19837</v>
      </c>
      <c r="B677">
        <v>7</v>
      </c>
      <c r="C677" s="16">
        <v>7.1527624980000004</v>
      </c>
      <c r="D677" t="s">
        <v>18530</v>
      </c>
      <c r="E677" t="s">
        <v>19838</v>
      </c>
    </row>
    <row r="678" spans="1:5" x14ac:dyDescent="0.2">
      <c r="A678" t="s">
        <v>19843</v>
      </c>
      <c r="B678">
        <v>7</v>
      </c>
      <c r="C678" s="16">
        <v>6.93356803</v>
      </c>
      <c r="D678" t="s">
        <v>18530</v>
      </c>
      <c r="E678" t="s">
        <v>19844</v>
      </c>
    </row>
    <row r="679" spans="1:5" x14ac:dyDescent="0.2">
      <c r="A679" t="s">
        <v>19816</v>
      </c>
      <c r="B679">
        <v>7</v>
      </c>
      <c r="C679" s="16">
        <v>6.7767633480000002</v>
      </c>
      <c r="D679" t="s">
        <v>18530</v>
      </c>
      <c r="E679" t="s">
        <v>19817</v>
      </c>
    </row>
    <row r="680" spans="1:5" x14ac:dyDescent="0.2">
      <c r="A680" t="s">
        <v>19763</v>
      </c>
      <c r="B680">
        <v>7</v>
      </c>
      <c r="C680" s="16">
        <v>6.6314312150000001</v>
      </c>
      <c r="D680" t="s">
        <v>18530</v>
      </c>
      <c r="E680" t="s">
        <v>19764</v>
      </c>
    </row>
    <row r="681" spans="1:5" x14ac:dyDescent="0.2">
      <c r="A681" t="s">
        <v>19850</v>
      </c>
      <c r="B681">
        <v>7</v>
      </c>
      <c r="C681" s="16">
        <v>5.7937740189999998</v>
      </c>
      <c r="D681" t="s">
        <v>18530</v>
      </c>
      <c r="E681" t="s">
        <v>19851</v>
      </c>
    </row>
    <row r="682" spans="1:5" x14ac:dyDescent="0.2">
      <c r="A682" t="s">
        <v>19827</v>
      </c>
      <c r="B682">
        <v>7</v>
      </c>
      <c r="C682" s="16">
        <v>4.9044322759999996</v>
      </c>
      <c r="D682" t="s">
        <v>18530</v>
      </c>
      <c r="E682" t="s">
        <v>19828</v>
      </c>
    </row>
    <row r="683" spans="1:5" x14ac:dyDescent="0.2">
      <c r="A683" t="s">
        <v>19709</v>
      </c>
      <c r="B683">
        <v>7</v>
      </c>
      <c r="C683" s="16">
        <v>3.4829798830000001</v>
      </c>
      <c r="D683" t="s">
        <v>18530</v>
      </c>
      <c r="E683" t="s">
        <v>19710</v>
      </c>
    </row>
    <row r="684" spans="1:5" x14ac:dyDescent="0.2">
      <c r="A684" t="s">
        <v>19809</v>
      </c>
      <c r="B684">
        <v>7</v>
      </c>
      <c r="C684" s="16">
        <v>3.4518118449999999</v>
      </c>
      <c r="D684" t="s">
        <v>18530</v>
      </c>
      <c r="E684" t="s">
        <v>19810</v>
      </c>
    </row>
    <row r="685" spans="1:5" x14ac:dyDescent="0.2">
      <c r="A685" t="s">
        <v>19743</v>
      </c>
      <c r="B685">
        <v>7</v>
      </c>
      <c r="C685" s="16">
        <v>3.4149125630000001</v>
      </c>
      <c r="D685" t="s">
        <v>18530</v>
      </c>
      <c r="E685" t="s">
        <v>19744</v>
      </c>
    </row>
    <row r="686" spans="1:5" x14ac:dyDescent="0.2">
      <c r="A686" t="s">
        <v>19703</v>
      </c>
      <c r="B686">
        <v>7</v>
      </c>
      <c r="C686" s="16">
        <v>3.3176848290000001</v>
      </c>
      <c r="D686" t="s">
        <v>18530</v>
      </c>
      <c r="E686" t="s">
        <v>19704</v>
      </c>
    </row>
    <row r="687" spans="1:5" x14ac:dyDescent="0.2">
      <c r="A687" t="s">
        <v>19745</v>
      </c>
      <c r="B687">
        <v>7</v>
      </c>
      <c r="C687" s="16">
        <v>3.2795735019999999</v>
      </c>
      <c r="D687" t="s">
        <v>18530</v>
      </c>
      <c r="E687" t="s">
        <v>18553</v>
      </c>
    </row>
    <row r="688" spans="1:5" x14ac:dyDescent="0.2">
      <c r="A688" t="s">
        <v>19875</v>
      </c>
      <c r="B688">
        <v>7</v>
      </c>
      <c r="C688" s="16">
        <v>3.1350182860000002</v>
      </c>
      <c r="D688" t="s">
        <v>18530</v>
      </c>
      <c r="E688" t="s">
        <v>19876</v>
      </c>
    </row>
    <row r="689" spans="1:5" x14ac:dyDescent="0.2">
      <c r="A689" t="s">
        <v>19705</v>
      </c>
      <c r="B689">
        <v>7</v>
      </c>
      <c r="C689" s="16">
        <v>2.253442562</v>
      </c>
      <c r="D689" t="s">
        <v>18530</v>
      </c>
      <c r="E689" t="s">
        <v>19706</v>
      </c>
    </row>
    <row r="690" spans="1:5" x14ac:dyDescent="0.2">
      <c r="A690" t="s">
        <v>19852</v>
      </c>
      <c r="B690">
        <v>7</v>
      </c>
      <c r="C690" s="16">
        <v>2.0143939469999999</v>
      </c>
      <c r="D690" t="s">
        <v>18530</v>
      </c>
      <c r="E690" t="s">
        <v>19853</v>
      </c>
    </row>
    <row r="691" spans="1:5" x14ac:dyDescent="0.2">
      <c r="A691" t="s">
        <v>19869</v>
      </c>
      <c r="B691">
        <v>7</v>
      </c>
      <c r="C691" s="16">
        <v>1.0674928720000001</v>
      </c>
      <c r="D691" t="s">
        <v>18530</v>
      </c>
      <c r="E691" t="s">
        <v>19870</v>
      </c>
    </row>
    <row r="692" spans="1:5" x14ac:dyDescent="0.2">
      <c r="A692" t="s">
        <v>19856</v>
      </c>
      <c r="B692">
        <v>7</v>
      </c>
      <c r="C692" s="16">
        <v>0.800042331</v>
      </c>
      <c r="D692" t="s">
        <v>18530</v>
      </c>
      <c r="E692" t="s">
        <v>18593</v>
      </c>
    </row>
    <row r="693" spans="1:5" x14ac:dyDescent="0.2">
      <c r="A693" t="s">
        <v>19883</v>
      </c>
      <c r="B693">
        <v>7</v>
      </c>
      <c r="C693" s="16">
        <v>0.60817492399999995</v>
      </c>
      <c r="D693" t="s">
        <v>18530</v>
      </c>
      <c r="E693" t="s">
        <v>19884</v>
      </c>
    </row>
    <row r="694" spans="1:5" x14ac:dyDescent="0.2">
      <c r="A694" t="s">
        <v>19789</v>
      </c>
      <c r="B694">
        <v>7</v>
      </c>
      <c r="C694" s="16">
        <v>0.27003469699999999</v>
      </c>
      <c r="D694" t="s">
        <v>18530</v>
      </c>
      <c r="E694" t="s">
        <v>19790</v>
      </c>
    </row>
    <row r="695" spans="1:5" x14ac:dyDescent="0.2">
      <c r="A695" t="s">
        <v>19735</v>
      </c>
      <c r="B695">
        <v>7</v>
      </c>
      <c r="C695" s="16">
        <v>0.12553335700000001</v>
      </c>
      <c r="D695" t="s">
        <v>18530</v>
      </c>
      <c r="E695" t="s">
        <v>19736</v>
      </c>
    </row>
    <row r="696" spans="1:5" x14ac:dyDescent="0.2">
      <c r="A696" t="s">
        <v>19758</v>
      </c>
      <c r="B696">
        <v>7</v>
      </c>
      <c r="C696" s="16">
        <v>0</v>
      </c>
      <c r="D696" t="s">
        <v>18530</v>
      </c>
      <c r="E696" t="s">
        <v>18553</v>
      </c>
    </row>
    <row r="697" spans="1:5" x14ac:dyDescent="0.2">
      <c r="A697" t="s">
        <v>19765</v>
      </c>
      <c r="B697">
        <v>7</v>
      </c>
      <c r="C697" s="16">
        <v>0</v>
      </c>
      <c r="D697" t="s">
        <v>18530</v>
      </c>
      <c r="E697" t="s">
        <v>19766</v>
      </c>
    </row>
    <row r="698" spans="1:5" x14ac:dyDescent="0.2">
      <c r="A698" t="s">
        <v>19775</v>
      </c>
      <c r="B698">
        <v>7</v>
      </c>
      <c r="C698" s="16">
        <v>0</v>
      </c>
      <c r="D698" t="s">
        <v>18530</v>
      </c>
      <c r="E698" t="s">
        <v>19776</v>
      </c>
    </row>
    <row r="699" spans="1:5" x14ac:dyDescent="0.2">
      <c r="A699" t="s">
        <v>19777</v>
      </c>
      <c r="B699">
        <v>7</v>
      </c>
      <c r="C699" s="16">
        <v>0</v>
      </c>
      <c r="D699" t="s">
        <v>18530</v>
      </c>
      <c r="E699" t="s">
        <v>19778</v>
      </c>
    </row>
    <row r="700" spans="1:5" x14ac:dyDescent="0.2">
      <c r="A700" t="s">
        <v>19807</v>
      </c>
      <c r="B700">
        <v>7</v>
      </c>
      <c r="C700" s="16">
        <v>0</v>
      </c>
      <c r="D700" t="s">
        <v>18530</v>
      </c>
      <c r="E700" t="s">
        <v>19808</v>
      </c>
    </row>
    <row r="701" spans="1:5" x14ac:dyDescent="0.2">
      <c r="A701" t="s">
        <v>19841</v>
      </c>
      <c r="B701">
        <v>7</v>
      </c>
      <c r="C701" s="16">
        <v>0</v>
      </c>
      <c r="D701" t="s">
        <v>18530</v>
      </c>
      <c r="E701" t="s">
        <v>19842</v>
      </c>
    </row>
    <row r="702" spans="1:5" x14ac:dyDescent="0.2">
      <c r="A702" t="s">
        <v>19881</v>
      </c>
      <c r="B702">
        <v>7</v>
      </c>
      <c r="C702" s="16">
        <v>0</v>
      </c>
      <c r="D702" t="s">
        <v>18530</v>
      </c>
      <c r="E702" t="s">
        <v>19882</v>
      </c>
    </row>
    <row r="703" spans="1:5" x14ac:dyDescent="0.2">
      <c r="A703" t="s">
        <v>20030</v>
      </c>
      <c r="B703">
        <v>8</v>
      </c>
      <c r="C703" s="16">
        <v>106.7497291</v>
      </c>
      <c r="D703" t="s">
        <v>18530</v>
      </c>
      <c r="E703" t="s">
        <v>20031</v>
      </c>
    </row>
    <row r="704" spans="1:5" x14ac:dyDescent="0.2">
      <c r="A704" t="s">
        <v>20041</v>
      </c>
      <c r="B704">
        <v>8</v>
      </c>
      <c r="C704" s="16">
        <v>91.344878589999993</v>
      </c>
      <c r="D704" t="s">
        <v>18530</v>
      </c>
      <c r="E704" t="s">
        <v>20042</v>
      </c>
    </row>
    <row r="705" spans="1:5" x14ac:dyDescent="0.2">
      <c r="A705" t="s">
        <v>19891</v>
      </c>
      <c r="B705">
        <v>8</v>
      </c>
      <c r="C705" s="16">
        <v>88.50273</v>
      </c>
      <c r="D705" t="s">
        <v>18530</v>
      </c>
      <c r="E705" t="s">
        <v>19892</v>
      </c>
    </row>
    <row r="706" spans="1:5" x14ac:dyDescent="0.2">
      <c r="A706" t="s">
        <v>19952</v>
      </c>
      <c r="B706">
        <v>8</v>
      </c>
      <c r="C706" s="16">
        <v>86.518448960000001</v>
      </c>
      <c r="D706" t="s">
        <v>18530</v>
      </c>
      <c r="E706" t="s">
        <v>19953</v>
      </c>
    </row>
    <row r="707" spans="1:5" x14ac:dyDescent="0.2">
      <c r="A707" t="s">
        <v>20026</v>
      </c>
      <c r="B707">
        <v>8</v>
      </c>
      <c r="C707" s="16">
        <v>85.864873349999996</v>
      </c>
      <c r="D707" t="s">
        <v>18530</v>
      </c>
      <c r="E707" t="s">
        <v>20027</v>
      </c>
    </row>
    <row r="708" spans="1:5" x14ac:dyDescent="0.2">
      <c r="A708" t="s">
        <v>19964</v>
      </c>
      <c r="B708">
        <v>8</v>
      </c>
      <c r="C708" s="16">
        <v>85.556614300000007</v>
      </c>
      <c r="D708" t="s">
        <v>18530</v>
      </c>
      <c r="E708" t="s">
        <v>19965</v>
      </c>
    </row>
    <row r="709" spans="1:5" x14ac:dyDescent="0.2">
      <c r="A709" t="s">
        <v>19985</v>
      </c>
      <c r="B709">
        <v>8</v>
      </c>
      <c r="C709" s="16">
        <v>82.68633543</v>
      </c>
      <c r="D709" t="s">
        <v>18530</v>
      </c>
      <c r="E709" t="s">
        <v>19986</v>
      </c>
    </row>
    <row r="710" spans="1:5" x14ac:dyDescent="0.2">
      <c r="A710" t="s">
        <v>20012</v>
      </c>
      <c r="B710">
        <v>8</v>
      </c>
      <c r="C710" s="16">
        <v>76.131706949999995</v>
      </c>
      <c r="D710" t="s">
        <v>18530</v>
      </c>
      <c r="E710" t="s">
        <v>20013</v>
      </c>
    </row>
    <row r="711" spans="1:5" x14ac:dyDescent="0.2">
      <c r="A711" t="s">
        <v>19972</v>
      </c>
      <c r="B711">
        <v>8</v>
      </c>
      <c r="C711" s="16">
        <v>69.282371389999994</v>
      </c>
      <c r="D711" t="s">
        <v>18530</v>
      </c>
      <c r="E711" t="s">
        <v>18553</v>
      </c>
    </row>
    <row r="712" spans="1:5" x14ac:dyDescent="0.2">
      <c r="A712" t="s">
        <v>19970</v>
      </c>
      <c r="B712">
        <v>8</v>
      </c>
      <c r="C712" s="16">
        <v>64.544925120000002</v>
      </c>
      <c r="D712" t="s">
        <v>18530</v>
      </c>
      <c r="E712" t="s">
        <v>19971</v>
      </c>
    </row>
    <row r="713" spans="1:5" x14ac:dyDescent="0.2">
      <c r="A713" t="s">
        <v>19991</v>
      </c>
      <c r="B713">
        <v>8</v>
      </c>
      <c r="C713" s="16">
        <v>62.818269010000002</v>
      </c>
      <c r="D713" t="s">
        <v>18530</v>
      </c>
      <c r="E713" t="s">
        <v>19992</v>
      </c>
    </row>
    <row r="714" spans="1:5" x14ac:dyDescent="0.2">
      <c r="A714" t="s">
        <v>20022</v>
      </c>
      <c r="B714">
        <v>8</v>
      </c>
      <c r="C714" s="16">
        <v>58.95440747</v>
      </c>
      <c r="D714" t="s">
        <v>18530</v>
      </c>
      <c r="E714" t="s">
        <v>20023</v>
      </c>
    </row>
    <row r="715" spans="1:5" x14ac:dyDescent="0.2">
      <c r="A715" t="s">
        <v>20020</v>
      </c>
      <c r="B715">
        <v>8</v>
      </c>
      <c r="C715" s="16">
        <v>56.102722249999999</v>
      </c>
      <c r="D715" t="s">
        <v>18530</v>
      </c>
      <c r="E715" t="s">
        <v>20021</v>
      </c>
    </row>
    <row r="716" spans="1:5" x14ac:dyDescent="0.2">
      <c r="A716" t="s">
        <v>20058</v>
      </c>
      <c r="B716">
        <v>8</v>
      </c>
      <c r="C716" s="16">
        <v>55.583296060000002</v>
      </c>
      <c r="D716" t="s">
        <v>18530</v>
      </c>
      <c r="E716" t="s">
        <v>20059</v>
      </c>
    </row>
    <row r="717" spans="1:5" x14ac:dyDescent="0.2">
      <c r="A717" t="s">
        <v>19979</v>
      </c>
      <c r="B717">
        <v>8</v>
      </c>
      <c r="C717" s="16">
        <v>53.709967020000001</v>
      </c>
      <c r="D717" t="s">
        <v>18530</v>
      </c>
      <c r="E717" t="s">
        <v>19980</v>
      </c>
    </row>
    <row r="718" spans="1:5" x14ac:dyDescent="0.2">
      <c r="A718" t="s">
        <v>20039</v>
      </c>
      <c r="B718">
        <v>8</v>
      </c>
      <c r="C718" s="16">
        <v>44.459597459999998</v>
      </c>
      <c r="D718" t="s">
        <v>18530</v>
      </c>
      <c r="E718" t="s">
        <v>20040</v>
      </c>
    </row>
    <row r="719" spans="1:5" x14ac:dyDescent="0.2">
      <c r="A719" t="s">
        <v>20060</v>
      </c>
      <c r="B719">
        <v>8</v>
      </c>
      <c r="C719" s="16">
        <v>40.56623982</v>
      </c>
      <c r="D719" t="s">
        <v>18530</v>
      </c>
      <c r="E719" t="s">
        <v>19647</v>
      </c>
    </row>
    <row r="720" spans="1:5" x14ac:dyDescent="0.2">
      <c r="A720" t="s">
        <v>20050</v>
      </c>
      <c r="B720">
        <v>8</v>
      </c>
      <c r="C720" s="16">
        <v>37.553132310000002</v>
      </c>
      <c r="D720" t="s">
        <v>18530</v>
      </c>
      <c r="E720" t="s">
        <v>20051</v>
      </c>
    </row>
    <row r="721" spans="1:5" x14ac:dyDescent="0.2">
      <c r="A721" t="s">
        <v>19898</v>
      </c>
      <c r="B721">
        <v>8</v>
      </c>
      <c r="C721" s="16">
        <v>35.596494550000003</v>
      </c>
      <c r="D721" t="s">
        <v>18530</v>
      </c>
      <c r="E721" t="s">
        <v>19899</v>
      </c>
    </row>
    <row r="722" spans="1:5" x14ac:dyDescent="0.2">
      <c r="A722" t="s">
        <v>19904</v>
      </c>
      <c r="B722">
        <v>8</v>
      </c>
      <c r="C722" s="16">
        <v>32.071288410000001</v>
      </c>
      <c r="D722" t="s">
        <v>18530</v>
      </c>
      <c r="E722" t="s">
        <v>19905</v>
      </c>
    </row>
    <row r="723" spans="1:5" x14ac:dyDescent="0.2">
      <c r="A723" t="s">
        <v>20044</v>
      </c>
      <c r="B723">
        <v>8</v>
      </c>
      <c r="C723" s="16">
        <v>31.777281420000001</v>
      </c>
      <c r="D723" t="s">
        <v>18530</v>
      </c>
      <c r="E723" t="s">
        <v>20045</v>
      </c>
    </row>
    <row r="724" spans="1:5" x14ac:dyDescent="0.2">
      <c r="A724" t="s">
        <v>19938</v>
      </c>
      <c r="B724">
        <v>8</v>
      </c>
      <c r="C724" s="16">
        <v>29.223967380000001</v>
      </c>
      <c r="D724" t="s">
        <v>18530</v>
      </c>
      <c r="E724" t="s">
        <v>19939</v>
      </c>
    </row>
    <row r="725" spans="1:5" x14ac:dyDescent="0.2">
      <c r="A725" t="s">
        <v>19921</v>
      </c>
      <c r="B725">
        <v>8</v>
      </c>
      <c r="C725" s="16">
        <v>28.808550449999998</v>
      </c>
      <c r="D725" t="s">
        <v>18530</v>
      </c>
      <c r="E725" t="s">
        <v>19922</v>
      </c>
    </row>
    <row r="726" spans="1:5" x14ac:dyDescent="0.2">
      <c r="A726" t="s">
        <v>19926</v>
      </c>
      <c r="B726">
        <v>8</v>
      </c>
      <c r="C726" s="16">
        <v>26.089075210000001</v>
      </c>
      <c r="D726" t="s">
        <v>18530</v>
      </c>
      <c r="E726" t="s">
        <v>19927</v>
      </c>
    </row>
    <row r="727" spans="1:5" x14ac:dyDescent="0.2">
      <c r="A727" t="s">
        <v>19975</v>
      </c>
      <c r="B727">
        <v>8</v>
      </c>
      <c r="C727" s="16">
        <v>25.904644739999998</v>
      </c>
      <c r="D727" t="s">
        <v>18530</v>
      </c>
      <c r="E727" t="s">
        <v>19976</v>
      </c>
    </row>
    <row r="728" spans="1:5" x14ac:dyDescent="0.2">
      <c r="A728" t="s">
        <v>19987</v>
      </c>
      <c r="B728">
        <v>8</v>
      </c>
      <c r="C728" s="16">
        <v>25.53492966</v>
      </c>
      <c r="D728" t="s">
        <v>18530</v>
      </c>
      <c r="E728" t="s">
        <v>19988</v>
      </c>
    </row>
    <row r="729" spans="1:5" x14ac:dyDescent="0.2">
      <c r="A729" t="s">
        <v>19977</v>
      </c>
      <c r="B729">
        <v>8</v>
      </c>
      <c r="C729" s="16">
        <v>24.253304350000001</v>
      </c>
      <c r="D729" t="s">
        <v>18530</v>
      </c>
      <c r="E729" t="s">
        <v>19978</v>
      </c>
    </row>
    <row r="730" spans="1:5" x14ac:dyDescent="0.2">
      <c r="A730" t="s">
        <v>19950</v>
      </c>
      <c r="B730">
        <v>8</v>
      </c>
      <c r="C730" s="16">
        <v>24.174278109999999</v>
      </c>
      <c r="D730" t="s">
        <v>18530</v>
      </c>
      <c r="E730" t="s">
        <v>19951</v>
      </c>
    </row>
    <row r="731" spans="1:5" x14ac:dyDescent="0.2">
      <c r="A731" t="s">
        <v>20004</v>
      </c>
      <c r="B731">
        <v>8</v>
      </c>
      <c r="C731" s="16">
        <v>22.7211748</v>
      </c>
      <c r="D731" t="s">
        <v>18530</v>
      </c>
      <c r="E731" t="s">
        <v>20005</v>
      </c>
    </row>
    <row r="732" spans="1:5" x14ac:dyDescent="0.2">
      <c r="A732" t="s">
        <v>19895</v>
      </c>
      <c r="B732">
        <v>8</v>
      </c>
      <c r="C732" s="16">
        <v>22.414274559999999</v>
      </c>
      <c r="D732" t="s">
        <v>18530</v>
      </c>
      <c r="E732" t="s">
        <v>18678</v>
      </c>
    </row>
    <row r="733" spans="1:5" x14ac:dyDescent="0.2">
      <c r="A733" t="s">
        <v>20028</v>
      </c>
      <c r="B733">
        <v>8</v>
      </c>
      <c r="C733" s="16">
        <v>21.452755979999999</v>
      </c>
      <c r="D733" t="s">
        <v>18530</v>
      </c>
      <c r="E733" t="s">
        <v>20029</v>
      </c>
    </row>
    <row r="734" spans="1:5" x14ac:dyDescent="0.2">
      <c r="A734" t="s">
        <v>20010</v>
      </c>
      <c r="B734">
        <v>8</v>
      </c>
      <c r="C734" s="16">
        <v>20.373307530000002</v>
      </c>
      <c r="D734" t="s">
        <v>18530</v>
      </c>
      <c r="E734" t="s">
        <v>20011</v>
      </c>
    </row>
    <row r="735" spans="1:5" x14ac:dyDescent="0.2">
      <c r="A735" t="s">
        <v>20071</v>
      </c>
      <c r="B735">
        <v>8</v>
      </c>
      <c r="C735" s="16">
        <v>20.283091259999999</v>
      </c>
      <c r="D735" t="s">
        <v>18530</v>
      </c>
      <c r="E735" t="s">
        <v>20072</v>
      </c>
    </row>
    <row r="736" spans="1:5" x14ac:dyDescent="0.2">
      <c r="A736" t="s">
        <v>19928</v>
      </c>
      <c r="B736">
        <v>8</v>
      </c>
      <c r="C736" s="16">
        <v>20.16563232</v>
      </c>
      <c r="D736" t="s">
        <v>18530</v>
      </c>
      <c r="E736" t="s">
        <v>19929</v>
      </c>
    </row>
    <row r="737" spans="1:5" x14ac:dyDescent="0.2">
      <c r="A737" t="s">
        <v>19909</v>
      </c>
      <c r="B737">
        <v>8</v>
      </c>
      <c r="C737" s="16">
        <v>19.97714946</v>
      </c>
      <c r="D737" t="s">
        <v>18530</v>
      </c>
      <c r="E737" t="s">
        <v>19910</v>
      </c>
    </row>
    <row r="738" spans="1:5" x14ac:dyDescent="0.2">
      <c r="A738" t="s">
        <v>19966</v>
      </c>
      <c r="B738">
        <v>8</v>
      </c>
      <c r="C738" s="16">
        <v>19.874392239999999</v>
      </c>
      <c r="D738" t="s">
        <v>18530</v>
      </c>
      <c r="E738" t="s">
        <v>19967</v>
      </c>
    </row>
    <row r="739" spans="1:5" x14ac:dyDescent="0.2">
      <c r="A739" t="s">
        <v>20019</v>
      </c>
      <c r="B739">
        <v>8</v>
      </c>
      <c r="C739" s="16">
        <v>19.083589360000001</v>
      </c>
      <c r="D739" t="s">
        <v>18530</v>
      </c>
      <c r="E739" t="s">
        <v>18648</v>
      </c>
    </row>
    <row r="740" spans="1:5" x14ac:dyDescent="0.2">
      <c r="A740" t="s">
        <v>19954</v>
      </c>
      <c r="B740">
        <v>8</v>
      </c>
      <c r="C740" s="16">
        <v>18.83136137</v>
      </c>
      <c r="D740" t="s">
        <v>18530</v>
      </c>
      <c r="E740" t="s">
        <v>19955</v>
      </c>
    </row>
    <row r="741" spans="1:5" x14ac:dyDescent="0.2">
      <c r="A741" t="s">
        <v>20002</v>
      </c>
      <c r="B741">
        <v>8</v>
      </c>
      <c r="C741" s="16">
        <v>18.5717578</v>
      </c>
      <c r="D741" t="s">
        <v>18530</v>
      </c>
      <c r="E741" t="s">
        <v>20003</v>
      </c>
    </row>
    <row r="742" spans="1:5" x14ac:dyDescent="0.2">
      <c r="A742" t="s">
        <v>19915</v>
      </c>
      <c r="B742">
        <v>8</v>
      </c>
      <c r="C742" s="16">
        <v>18.201343619999999</v>
      </c>
      <c r="D742" t="s">
        <v>18530</v>
      </c>
      <c r="E742" t="s">
        <v>19916</v>
      </c>
    </row>
    <row r="743" spans="1:5" x14ac:dyDescent="0.2">
      <c r="A743" t="s">
        <v>20043</v>
      </c>
      <c r="B743">
        <v>8</v>
      </c>
      <c r="C743" s="16">
        <v>17.901807720000001</v>
      </c>
      <c r="D743" t="s">
        <v>18530</v>
      </c>
      <c r="E743" t="s">
        <v>18901</v>
      </c>
    </row>
    <row r="744" spans="1:5" x14ac:dyDescent="0.2">
      <c r="A744" t="s">
        <v>19973</v>
      </c>
      <c r="B744">
        <v>8</v>
      </c>
      <c r="C744" s="16">
        <v>17.767534959999999</v>
      </c>
      <c r="D744" t="s">
        <v>18530</v>
      </c>
      <c r="E744" t="s">
        <v>19974</v>
      </c>
    </row>
    <row r="745" spans="1:5" x14ac:dyDescent="0.2">
      <c r="A745" t="s">
        <v>19906</v>
      </c>
      <c r="B745">
        <v>8</v>
      </c>
      <c r="C745" s="16">
        <v>17.48604551</v>
      </c>
      <c r="D745" t="s">
        <v>18530</v>
      </c>
      <c r="E745" t="s">
        <v>18553</v>
      </c>
    </row>
    <row r="746" spans="1:5" x14ac:dyDescent="0.2">
      <c r="A746" t="s">
        <v>19902</v>
      </c>
      <c r="B746">
        <v>8</v>
      </c>
      <c r="C746" s="16">
        <v>16.6876216</v>
      </c>
      <c r="D746" t="s">
        <v>18530</v>
      </c>
      <c r="E746" t="s">
        <v>19903</v>
      </c>
    </row>
    <row r="747" spans="1:5" x14ac:dyDescent="0.2">
      <c r="A747" t="s">
        <v>19917</v>
      </c>
      <c r="B747">
        <v>8</v>
      </c>
      <c r="C747" s="16">
        <v>16.54651982</v>
      </c>
      <c r="D747" t="s">
        <v>18530</v>
      </c>
      <c r="E747" t="s">
        <v>19918</v>
      </c>
    </row>
    <row r="748" spans="1:5" x14ac:dyDescent="0.2">
      <c r="A748" t="s">
        <v>20034</v>
      </c>
      <c r="B748">
        <v>8</v>
      </c>
      <c r="C748" s="16">
        <v>16.037518049999999</v>
      </c>
      <c r="D748" t="s">
        <v>18530</v>
      </c>
      <c r="E748" t="s">
        <v>20035</v>
      </c>
    </row>
    <row r="749" spans="1:5" x14ac:dyDescent="0.2">
      <c r="A749" t="s">
        <v>20048</v>
      </c>
      <c r="B749">
        <v>8</v>
      </c>
      <c r="C749" s="16">
        <v>16.01575412</v>
      </c>
      <c r="D749" t="s">
        <v>18530</v>
      </c>
      <c r="E749" t="s">
        <v>20049</v>
      </c>
    </row>
    <row r="750" spans="1:5" x14ac:dyDescent="0.2">
      <c r="A750" t="s">
        <v>19911</v>
      </c>
      <c r="B750">
        <v>8</v>
      </c>
      <c r="C750" s="16">
        <v>15.01751591</v>
      </c>
      <c r="D750" t="s">
        <v>18530</v>
      </c>
      <c r="E750" t="s">
        <v>19912</v>
      </c>
    </row>
    <row r="751" spans="1:5" x14ac:dyDescent="0.2">
      <c r="A751" t="s">
        <v>20069</v>
      </c>
      <c r="B751">
        <v>8</v>
      </c>
      <c r="C751" s="16">
        <v>14.85815461</v>
      </c>
      <c r="D751" t="s">
        <v>18530</v>
      </c>
      <c r="E751" t="s">
        <v>20070</v>
      </c>
    </row>
    <row r="752" spans="1:5" x14ac:dyDescent="0.2">
      <c r="A752" t="s">
        <v>19942</v>
      </c>
      <c r="B752">
        <v>8</v>
      </c>
      <c r="C752" s="16">
        <v>14.80909552</v>
      </c>
      <c r="D752" t="s">
        <v>18530</v>
      </c>
      <c r="E752" t="s">
        <v>19943</v>
      </c>
    </row>
    <row r="753" spans="1:5" x14ac:dyDescent="0.2">
      <c r="A753" t="s">
        <v>20061</v>
      </c>
      <c r="B753">
        <v>8</v>
      </c>
      <c r="C753" s="16">
        <v>14.08983072</v>
      </c>
      <c r="D753" t="s">
        <v>18530</v>
      </c>
      <c r="E753" t="s">
        <v>20062</v>
      </c>
    </row>
    <row r="754" spans="1:5" x14ac:dyDescent="0.2">
      <c r="A754" t="s">
        <v>19934</v>
      </c>
      <c r="B754">
        <v>8</v>
      </c>
      <c r="C754" s="16">
        <v>13.702994329999999</v>
      </c>
      <c r="D754" t="s">
        <v>18530</v>
      </c>
      <c r="E754" t="s">
        <v>19383</v>
      </c>
    </row>
    <row r="755" spans="1:5" x14ac:dyDescent="0.2">
      <c r="A755" t="s">
        <v>19913</v>
      </c>
      <c r="B755">
        <v>8</v>
      </c>
      <c r="C755" s="16">
        <v>13.24871926</v>
      </c>
      <c r="D755" t="s">
        <v>18530</v>
      </c>
      <c r="E755" t="s">
        <v>19914</v>
      </c>
    </row>
    <row r="756" spans="1:5" x14ac:dyDescent="0.2">
      <c r="A756" t="s">
        <v>19940</v>
      </c>
      <c r="B756">
        <v>8</v>
      </c>
      <c r="C756" s="16">
        <v>13.208692429999999</v>
      </c>
      <c r="D756" t="s">
        <v>18530</v>
      </c>
      <c r="E756" t="s">
        <v>19941</v>
      </c>
    </row>
    <row r="757" spans="1:5" x14ac:dyDescent="0.2">
      <c r="A757" t="s">
        <v>19896</v>
      </c>
      <c r="B757">
        <v>8</v>
      </c>
      <c r="C757" s="16">
        <v>13.200172009999999</v>
      </c>
      <c r="D757" t="s">
        <v>18530</v>
      </c>
      <c r="E757" t="s">
        <v>19897</v>
      </c>
    </row>
    <row r="758" spans="1:5" x14ac:dyDescent="0.2">
      <c r="A758" t="s">
        <v>20032</v>
      </c>
      <c r="B758">
        <v>8</v>
      </c>
      <c r="C758" s="16">
        <v>13.018242580000001</v>
      </c>
      <c r="D758" t="s">
        <v>18530</v>
      </c>
      <c r="E758" t="s">
        <v>20033</v>
      </c>
    </row>
    <row r="759" spans="1:5" x14ac:dyDescent="0.2">
      <c r="A759" t="s">
        <v>19907</v>
      </c>
      <c r="B759">
        <v>8</v>
      </c>
      <c r="C759" s="16">
        <v>12.86191927</v>
      </c>
      <c r="D759" t="s">
        <v>18530</v>
      </c>
      <c r="E759" t="s">
        <v>19908</v>
      </c>
    </row>
    <row r="760" spans="1:5" x14ac:dyDescent="0.2">
      <c r="A760" t="s">
        <v>20000</v>
      </c>
      <c r="B760">
        <v>8</v>
      </c>
      <c r="C760" s="16">
        <v>12.534216669999999</v>
      </c>
      <c r="D760" t="s">
        <v>18530</v>
      </c>
      <c r="E760" t="s">
        <v>20001</v>
      </c>
    </row>
    <row r="761" spans="1:5" x14ac:dyDescent="0.2">
      <c r="A761" t="s">
        <v>20038</v>
      </c>
      <c r="B761">
        <v>8</v>
      </c>
      <c r="C761" s="16">
        <v>12.15845584</v>
      </c>
      <c r="D761" t="s">
        <v>18530</v>
      </c>
      <c r="E761" t="s">
        <v>19725</v>
      </c>
    </row>
    <row r="762" spans="1:5" x14ac:dyDescent="0.2">
      <c r="A762" t="s">
        <v>20036</v>
      </c>
      <c r="B762">
        <v>8</v>
      </c>
      <c r="C762" s="16">
        <v>11.5202711</v>
      </c>
      <c r="D762" t="s">
        <v>18530</v>
      </c>
      <c r="E762" t="s">
        <v>20037</v>
      </c>
    </row>
    <row r="763" spans="1:5" x14ac:dyDescent="0.2">
      <c r="A763" t="s">
        <v>20008</v>
      </c>
      <c r="B763">
        <v>8</v>
      </c>
      <c r="C763" s="16">
        <v>11.493654530000001</v>
      </c>
      <c r="D763" t="s">
        <v>18530</v>
      </c>
      <c r="E763" t="s">
        <v>20009</v>
      </c>
    </row>
    <row r="764" spans="1:5" x14ac:dyDescent="0.2">
      <c r="A764" t="s">
        <v>20046</v>
      </c>
      <c r="B764">
        <v>8</v>
      </c>
      <c r="C764" s="16">
        <v>11.42262841</v>
      </c>
      <c r="D764" t="s">
        <v>18530</v>
      </c>
      <c r="E764" t="s">
        <v>20047</v>
      </c>
    </row>
    <row r="765" spans="1:5" x14ac:dyDescent="0.2">
      <c r="A765" t="s">
        <v>20016</v>
      </c>
      <c r="B765">
        <v>8</v>
      </c>
      <c r="C765" s="16">
        <v>11.041976119999999</v>
      </c>
      <c r="D765" t="s">
        <v>18530</v>
      </c>
      <c r="E765" t="s">
        <v>18553</v>
      </c>
    </row>
    <row r="766" spans="1:5" x14ac:dyDescent="0.2">
      <c r="A766" t="s">
        <v>19993</v>
      </c>
      <c r="B766">
        <v>8</v>
      </c>
      <c r="C766" s="16">
        <v>10.88601998</v>
      </c>
      <c r="D766" t="s">
        <v>18530</v>
      </c>
      <c r="E766" t="s">
        <v>19383</v>
      </c>
    </row>
    <row r="767" spans="1:5" x14ac:dyDescent="0.2">
      <c r="A767" t="s">
        <v>20006</v>
      </c>
      <c r="B767">
        <v>8</v>
      </c>
      <c r="C767" s="16">
        <v>10.64601204</v>
      </c>
      <c r="D767" t="s">
        <v>18530</v>
      </c>
      <c r="E767" t="s">
        <v>20007</v>
      </c>
    </row>
    <row r="768" spans="1:5" x14ac:dyDescent="0.2">
      <c r="A768" t="s">
        <v>20073</v>
      </c>
      <c r="B768">
        <v>8</v>
      </c>
      <c r="C768" s="16">
        <v>10.33829375</v>
      </c>
      <c r="D768" t="s">
        <v>18530</v>
      </c>
      <c r="E768" t="s">
        <v>20074</v>
      </c>
    </row>
    <row r="769" spans="1:5" x14ac:dyDescent="0.2">
      <c r="A769" t="s">
        <v>19968</v>
      </c>
      <c r="B769">
        <v>8</v>
      </c>
      <c r="C769" s="16">
        <v>9.2594471859999992</v>
      </c>
      <c r="D769" t="s">
        <v>18530</v>
      </c>
      <c r="E769" t="s">
        <v>19969</v>
      </c>
    </row>
    <row r="770" spans="1:5" x14ac:dyDescent="0.2">
      <c r="A770" t="s">
        <v>19996</v>
      </c>
      <c r="B770">
        <v>8</v>
      </c>
      <c r="C770" s="16">
        <v>8.8991844699999998</v>
      </c>
      <c r="D770" t="s">
        <v>18530</v>
      </c>
      <c r="E770" t="s">
        <v>19997</v>
      </c>
    </row>
    <row r="771" spans="1:5" x14ac:dyDescent="0.2">
      <c r="A771" t="s">
        <v>19981</v>
      </c>
      <c r="B771">
        <v>8</v>
      </c>
      <c r="C771" s="16">
        <v>8.8656699020000005</v>
      </c>
      <c r="D771" t="s">
        <v>18530</v>
      </c>
      <c r="E771" t="s">
        <v>19982</v>
      </c>
    </row>
    <row r="772" spans="1:5" x14ac:dyDescent="0.2">
      <c r="A772" t="s">
        <v>19919</v>
      </c>
      <c r="B772">
        <v>8</v>
      </c>
      <c r="C772" s="16">
        <v>8.7873483960000005</v>
      </c>
      <c r="D772" t="s">
        <v>18530</v>
      </c>
      <c r="E772" t="s">
        <v>19920</v>
      </c>
    </row>
    <row r="773" spans="1:5" x14ac:dyDescent="0.2">
      <c r="A773" t="s">
        <v>19923</v>
      </c>
      <c r="B773">
        <v>8</v>
      </c>
      <c r="C773" s="16">
        <v>8.737677433</v>
      </c>
      <c r="D773" t="s">
        <v>18530</v>
      </c>
      <c r="E773" t="s">
        <v>19924</v>
      </c>
    </row>
    <row r="774" spans="1:5" x14ac:dyDescent="0.2">
      <c r="A774" t="s">
        <v>19998</v>
      </c>
      <c r="B774">
        <v>8</v>
      </c>
      <c r="C774" s="16">
        <v>7.3585616839999997</v>
      </c>
      <c r="D774" t="s">
        <v>18530</v>
      </c>
      <c r="E774" t="s">
        <v>19999</v>
      </c>
    </row>
    <row r="775" spans="1:5" x14ac:dyDescent="0.2">
      <c r="A775" t="s">
        <v>19935</v>
      </c>
      <c r="B775">
        <v>8</v>
      </c>
      <c r="C775" s="16">
        <v>6.5469808519999999</v>
      </c>
      <c r="D775" t="s">
        <v>18530</v>
      </c>
      <c r="E775" t="s">
        <v>19936</v>
      </c>
    </row>
    <row r="776" spans="1:5" x14ac:dyDescent="0.2">
      <c r="A776" t="s">
        <v>19958</v>
      </c>
      <c r="B776">
        <v>8</v>
      </c>
      <c r="C776" s="16">
        <v>4.6300200260000004</v>
      </c>
      <c r="D776" t="s">
        <v>18530</v>
      </c>
      <c r="E776" t="s">
        <v>19959</v>
      </c>
    </row>
    <row r="777" spans="1:5" x14ac:dyDescent="0.2">
      <c r="A777" t="s">
        <v>20067</v>
      </c>
      <c r="B777">
        <v>8</v>
      </c>
      <c r="C777" s="16">
        <v>4.3251809149999998</v>
      </c>
      <c r="D777" t="s">
        <v>18530</v>
      </c>
      <c r="E777" t="s">
        <v>20068</v>
      </c>
    </row>
    <row r="778" spans="1:5" x14ac:dyDescent="0.2">
      <c r="A778" t="s">
        <v>20075</v>
      </c>
      <c r="B778">
        <v>8</v>
      </c>
      <c r="C778" s="16">
        <v>4.3203490609999999</v>
      </c>
      <c r="D778" t="s">
        <v>18530</v>
      </c>
      <c r="E778" t="s">
        <v>20076</v>
      </c>
    </row>
    <row r="779" spans="1:5" x14ac:dyDescent="0.2">
      <c r="A779" t="s">
        <v>20077</v>
      </c>
      <c r="B779">
        <v>8</v>
      </c>
      <c r="C779" s="16">
        <v>3.770524601</v>
      </c>
      <c r="D779" t="s">
        <v>18530</v>
      </c>
      <c r="E779" t="s">
        <v>20078</v>
      </c>
    </row>
    <row r="780" spans="1:5" x14ac:dyDescent="0.2">
      <c r="A780" t="s">
        <v>19989</v>
      </c>
      <c r="B780">
        <v>8</v>
      </c>
      <c r="C780" s="16">
        <v>3.7112744700000002</v>
      </c>
      <c r="D780" t="s">
        <v>18530</v>
      </c>
      <c r="E780" t="s">
        <v>19990</v>
      </c>
    </row>
    <row r="781" spans="1:5" x14ac:dyDescent="0.2">
      <c r="A781" t="s">
        <v>19893</v>
      </c>
      <c r="B781">
        <v>8</v>
      </c>
      <c r="C781" s="16">
        <v>3.5188928719999999</v>
      </c>
      <c r="D781" t="s">
        <v>18530</v>
      </c>
      <c r="E781" t="s">
        <v>19894</v>
      </c>
    </row>
    <row r="782" spans="1:5" x14ac:dyDescent="0.2">
      <c r="A782" t="s">
        <v>19937</v>
      </c>
      <c r="B782">
        <v>8</v>
      </c>
      <c r="C782" s="16">
        <v>3.4832767140000001</v>
      </c>
      <c r="D782" t="s">
        <v>18530</v>
      </c>
      <c r="E782" t="s">
        <v>18631</v>
      </c>
    </row>
    <row r="783" spans="1:5" x14ac:dyDescent="0.2">
      <c r="A783" t="s">
        <v>20065</v>
      </c>
      <c r="B783">
        <v>8</v>
      </c>
      <c r="C783" s="16">
        <v>3.2376685489999999</v>
      </c>
      <c r="D783" t="s">
        <v>18530</v>
      </c>
      <c r="E783" t="s">
        <v>20066</v>
      </c>
    </row>
    <row r="784" spans="1:5" x14ac:dyDescent="0.2">
      <c r="A784" t="s">
        <v>20056</v>
      </c>
      <c r="B784">
        <v>8</v>
      </c>
      <c r="C784" s="16">
        <v>2.8537426840000002</v>
      </c>
      <c r="D784" t="s">
        <v>18530</v>
      </c>
      <c r="E784" t="s">
        <v>20057</v>
      </c>
    </row>
    <row r="785" spans="1:5" x14ac:dyDescent="0.2">
      <c r="A785" t="s">
        <v>19983</v>
      </c>
      <c r="B785">
        <v>8</v>
      </c>
      <c r="C785" s="16">
        <v>2.422636985</v>
      </c>
      <c r="D785" t="s">
        <v>18530</v>
      </c>
      <c r="E785" t="s">
        <v>19984</v>
      </c>
    </row>
    <row r="786" spans="1:5" x14ac:dyDescent="0.2">
      <c r="A786" t="s">
        <v>19960</v>
      </c>
      <c r="B786">
        <v>8</v>
      </c>
      <c r="C786" s="16">
        <v>2.1253595860000001</v>
      </c>
      <c r="D786" t="s">
        <v>18530</v>
      </c>
      <c r="E786" t="s">
        <v>19961</v>
      </c>
    </row>
    <row r="787" spans="1:5" x14ac:dyDescent="0.2">
      <c r="A787" t="s">
        <v>19925</v>
      </c>
      <c r="B787">
        <v>8</v>
      </c>
      <c r="C787" s="16">
        <v>1.901078912</v>
      </c>
      <c r="D787" t="s">
        <v>18530</v>
      </c>
      <c r="E787" t="s">
        <v>18553</v>
      </c>
    </row>
    <row r="788" spans="1:5" x14ac:dyDescent="0.2">
      <c r="A788" t="s">
        <v>19900</v>
      </c>
      <c r="B788">
        <v>8</v>
      </c>
      <c r="C788" s="16">
        <v>1.5436194999999999</v>
      </c>
      <c r="D788" t="s">
        <v>18530</v>
      </c>
      <c r="E788" t="s">
        <v>19901</v>
      </c>
    </row>
    <row r="789" spans="1:5" x14ac:dyDescent="0.2">
      <c r="A789" t="s">
        <v>19946</v>
      </c>
      <c r="B789">
        <v>8</v>
      </c>
      <c r="C789" s="16">
        <v>1.293990754</v>
      </c>
      <c r="D789" t="s">
        <v>18530</v>
      </c>
      <c r="E789" t="s">
        <v>19947</v>
      </c>
    </row>
    <row r="790" spans="1:5" x14ac:dyDescent="0.2">
      <c r="A790" t="s">
        <v>19962</v>
      </c>
      <c r="B790">
        <v>8</v>
      </c>
      <c r="C790" s="16">
        <v>1.2393514219999999</v>
      </c>
      <c r="D790" t="s">
        <v>18530</v>
      </c>
      <c r="E790" t="s">
        <v>19963</v>
      </c>
    </row>
    <row r="791" spans="1:5" x14ac:dyDescent="0.2">
      <c r="A791" t="s">
        <v>20054</v>
      </c>
      <c r="B791">
        <v>8</v>
      </c>
      <c r="C791" s="16">
        <v>1.2083731010000001</v>
      </c>
      <c r="D791" t="s">
        <v>18530</v>
      </c>
      <c r="E791" t="s">
        <v>20055</v>
      </c>
    </row>
    <row r="792" spans="1:5" x14ac:dyDescent="0.2">
      <c r="A792" t="s">
        <v>19932</v>
      </c>
      <c r="B792">
        <v>8</v>
      </c>
      <c r="C792" s="16">
        <v>1.0099870520000001</v>
      </c>
      <c r="D792" t="s">
        <v>18530</v>
      </c>
      <c r="E792" t="s">
        <v>19933</v>
      </c>
    </row>
    <row r="793" spans="1:5" x14ac:dyDescent="0.2">
      <c r="A793" t="s">
        <v>19994</v>
      </c>
      <c r="B793">
        <v>8</v>
      </c>
      <c r="C793" s="16">
        <v>0.84727805</v>
      </c>
      <c r="D793" t="s">
        <v>18530</v>
      </c>
      <c r="E793" t="s">
        <v>19995</v>
      </c>
    </row>
    <row r="794" spans="1:5" x14ac:dyDescent="0.2">
      <c r="A794" t="s">
        <v>20014</v>
      </c>
      <c r="B794">
        <v>8</v>
      </c>
      <c r="C794" s="16">
        <v>0.80816676099999996</v>
      </c>
      <c r="D794" t="s">
        <v>18530</v>
      </c>
      <c r="E794" t="s">
        <v>20015</v>
      </c>
    </row>
    <row r="795" spans="1:5" x14ac:dyDescent="0.2">
      <c r="A795" t="s">
        <v>20024</v>
      </c>
      <c r="B795">
        <v>8</v>
      </c>
      <c r="C795" s="16">
        <v>0.58518695899999995</v>
      </c>
      <c r="D795" t="s">
        <v>18530</v>
      </c>
      <c r="E795" t="s">
        <v>20025</v>
      </c>
    </row>
    <row r="796" spans="1:5" x14ac:dyDescent="0.2">
      <c r="A796" t="s">
        <v>19948</v>
      </c>
      <c r="B796">
        <v>8</v>
      </c>
      <c r="C796" s="16">
        <v>0.29117916999999999</v>
      </c>
      <c r="D796" t="s">
        <v>18530</v>
      </c>
      <c r="E796" t="s">
        <v>19949</v>
      </c>
    </row>
    <row r="797" spans="1:5" x14ac:dyDescent="0.2">
      <c r="A797" t="s">
        <v>19930</v>
      </c>
      <c r="B797">
        <v>8</v>
      </c>
      <c r="C797" s="16">
        <v>0</v>
      </c>
      <c r="D797" t="s">
        <v>18530</v>
      </c>
      <c r="E797" t="s">
        <v>19931</v>
      </c>
    </row>
    <row r="798" spans="1:5" x14ac:dyDescent="0.2">
      <c r="A798" t="s">
        <v>19944</v>
      </c>
      <c r="B798">
        <v>8</v>
      </c>
      <c r="C798" s="16">
        <v>0</v>
      </c>
      <c r="D798" t="s">
        <v>18530</v>
      </c>
      <c r="E798" t="s">
        <v>19945</v>
      </c>
    </row>
    <row r="799" spans="1:5" x14ac:dyDescent="0.2">
      <c r="A799" t="s">
        <v>19956</v>
      </c>
      <c r="B799">
        <v>8</v>
      </c>
      <c r="C799" s="16">
        <v>0</v>
      </c>
      <c r="D799" t="s">
        <v>18530</v>
      </c>
      <c r="E799" t="s">
        <v>19957</v>
      </c>
    </row>
    <row r="800" spans="1:5" x14ac:dyDescent="0.2">
      <c r="A800" t="s">
        <v>20017</v>
      </c>
      <c r="B800">
        <v>8</v>
      </c>
      <c r="C800" s="16">
        <v>0</v>
      </c>
      <c r="D800" t="s">
        <v>18530</v>
      </c>
      <c r="E800" t="s">
        <v>20018</v>
      </c>
    </row>
    <row r="801" spans="1:5" x14ac:dyDescent="0.2">
      <c r="A801" t="s">
        <v>20052</v>
      </c>
      <c r="B801">
        <v>8</v>
      </c>
      <c r="C801" s="16">
        <v>0</v>
      </c>
      <c r="D801" t="s">
        <v>18530</v>
      </c>
      <c r="E801" t="s">
        <v>20053</v>
      </c>
    </row>
    <row r="802" spans="1:5" x14ac:dyDescent="0.2">
      <c r="A802" t="s">
        <v>20063</v>
      </c>
      <c r="B802">
        <v>8</v>
      </c>
      <c r="C802" s="16">
        <v>0</v>
      </c>
      <c r="D802" t="s">
        <v>18530</v>
      </c>
      <c r="E802" t="s">
        <v>20064</v>
      </c>
    </row>
    <row r="803" spans="1:5" x14ac:dyDescent="0.2">
      <c r="A803" t="s">
        <v>20204</v>
      </c>
      <c r="B803">
        <v>9</v>
      </c>
      <c r="C803" s="16">
        <v>379.0318934</v>
      </c>
      <c r="D803" t="s">
        <v>18530</v>
      </c>
      <c r="E803" t="s">
        <v>20205</v>
      </c>
    </row>
    <row r="804" spans="1:5" x14ac:dyDescent="0.2">
      <c r="A804" t="s">
        <v>20125</v>
      </c>
      <c r="B804">
        <v>9</v>
      </c>
      <c r="C804" s="16">
        <v>355.21766000000002</v>
      </c>
      <c r="D804" t="s">
        <v>18530</v>
      </c>
      <c r="E804" t="s">
        <v>20126</v>
      </c>
    </row>
    <row r="805" spans="1:5" x14ac:dyDescent="0.2">
      <c r="A805" t="s">
        <v>20216</v>
      </c>
      <c r="B805">
        <v>9</v>
      </c>
      <c r="C805" s="16">
        <v>245.9078145</v>
      </c>
      <c r="D805" t="s">
        <v>18530</v>
      </c>
      <c r="E805" t="s">
        <v>20217</v>
      </c>
    </row>
    <row r="806" spans="1:5" x14ac:dyDescent="0.2">
      <c r="A806" t="s">
        <v>20186</v>
      </c>
      <c r="B806">
        <v>9</v>
      </c>
      <c r="C806" s="16">
        <v>90.264265989999998</v>
      </c>
      <c r="D806" t="s">
        <v>18530</v>
      </c>
      <c r="E806" t="s">
        <v>20187</v>
      </c>
    </row>
    <row r="807" spans="1:5" x14ac:dyDescent="0.2">
      <c r="A807" t="s">
        <v>20111</v>
      </c>
      <c r="B807">
        <v>9</v>
      </c>
      <c r="C807" s="16">
        <v>63.773113039999998</v>
      </c>
      <c r="D807" t="s">
        <v>18530</v>
      </c>
      <c r="E807" t="s">
        <v>20112</v>
      </c>
    </row>
    <row r="808" spans="1:5" x14ac:dyDescent="0.2">
      <c r="A808" t="s">
        <v>20232</v>
      </c>
      <c r="B808">
        <v>9</v>
      </c>
      <c r="C808" s="16">
        <v>61.950081570000002</v>
      </c>
      <c r="D808" t="s">
        <v>18530</v>
      </c>
      <c r="E808" t="s">
        <v>20233</v>
      </c>
    </row>
    <row r="809" spans="1:5" x14ac:dyDescent="0.2">
      <c r="A809" t="s">
        <v>20236</v>
      </c>
      <c r="B809">
        <v>9</v>
      </c>
      <c r="C809" s="16">
        <v>57.096001000000001</v>
      </c>
      <c r="D809" t="s">
        <v>18530</v>
      </c>
      <c r="E809" t="s">
        <v>20237</v>
      </c>
    </row>
    <row r="810" spans="1:5" x14ac:dyDescent="0.2">
      <c r="A810" t="s">
        <v>20211</v>
      </c>
      <c r="B810">
        <v>9</v>
      </c>
      <c r="C810" s="16">
        <v>57.092932210000001</v>
      </c>
      <c r="D810" t="s">
        <v>18530</v>
      </c>
      <c r="E810" t="s">
        <v>20212</v>
      </c>
    </row>
    <row r="811" spans="1:5" x14ac:dyDescent="0.2">
      <c r="A811" t="s">
        <v>20244</v>
      </c>
      <c r="B811">
        <v>9</v>
      </c>
      <c r="C811" s="16">
        <v>56.303587030000003</v>
      </c>
      <c r="D811" t="s">
        <v>18530</v>
      </c>
      <c r="E811" t="s">
        <v>20245</v>
      </c>
    </row>
    <row r="812" spans="1:5" x14ac:dyDescent="0.2">
      <c r="A812" t="s">
        <v>20107</v>
      </c>
      <c r="B812">
        <v>9</v>
      </c>
      <c r="C812" s="16">
        <v>49.888617050000001</v>
      </c>
      <c r="D812" t="s">
        <v>18530</v>
      </c>
      <c r="E812" t="s">
        <v>20108</v>
      </c>
    </row>
    <row r="813" spans="1:5" x14ac:dyDescent="0.2">
      <c r="A813" t="s">
        <v>20260</v>
      </c>
      <c r="B813">
        <v>9</v>
      </c>
      <c r="C813" s="16">
        <v>44.172998679999999</v>
      </c>
      <c r="D813" t="s">
        <v>18530</v>
      </c>
      <c r="E813" t="s">
        <v>18553</v>
      </c>
    </row>
    <row r="814" spans="1:5" x14ac:dyDescent="0.2">
      <c r="A814" t="s">
        <v>20162</v>
      </c>
      <c r="B814">
        <v>9</v>
      </c>
      <c r="C814" s="16">
        <v>43.696470820000002</v>
      </c>
      <c r="D814" t="s">
        <v>18530</v>
      </c>
      <c r="E814" t="s">
        <v>20163</v>
      </c>
    </row>
    <row r="815" spans="1:5" x14ac:dyDescent="0.2">
      <c r="A815" t="s">
        <v>20199</v>
      </c>
      <c r="B815">
        <v>9</v>
      </c>
      <c r="C815" s="16">
        <v>42.01160943</v>
      </c>
      <c r="D815" t="s">
        <v>18530</v>
      </c>
      <c r="E815" t="s">
        <v>20200</v>
      </c>
    </row>
    <row r="816" spans="1:5" x14ac:dyDescent="0.2">
      <c r="A816" t="s">
        <v>20201</v>
      </c>
      <c r="B816">
        <v>9</v>
      </c>
      <c r="C816" s="16">
        <v>39.933302210000001</v>
      </c>
      <c r="D816" t="s">
        <v>18530</v>
      </c>
      <c r="E816" t="s">
        <v>20202</v>
      </c>
    </row>
    <row r="817" spans="1:5" x14ac:dyDescent="0.2">
      <c r="A817" t="s">
        <v>20209</v>
      </c>
      <c r="B817">
        <v>9</v>
      </c>
      <c r="C817" s="16">
        <v>39.063339939999999</v>
      </c>
      <c r="D817" t="s">
        <v>18530</v>
      </c>
      <c r="E817" t="s">
        <v>20210</v>
      </c>
    </row>
    <row r="818" spans="1:5" x14ac:dyDescent="0.2">
      <c r="A818" t="s">
        <v>20127</v>
      </c>
      <c r="B818">
        <v>9</v>
      </c>
      <c r="C818" s="16">
        <v>38.737079919999999</v>
      </c>
      <c r="D818" t="s">
        <v>18530</v>
      </c>
      <c r="E818" t="s">
        <v>20128</v>
      </c>
    </row>
    <row r="819" spans="1:5" x14ac:dyDescent="0.2">
      <c r="A819" t="s">
        <v>20140</v>
      </c>
      <c r="B819">
        <v>9</v>
      </c>
      <c r="C819" s="16">
        <v>36.757343370000001</v>
      </c>
      <c r="D819" t="s">
        <v>18530</v>
      </c>
      <c r="E819" t="s">
        <v>20141</v>
      </c>
    </row>
    <row r="820" spans="1:5" x14ac:dyDescent="0.2">
      <c r="A820" t="s">
        <v>20256</v>
      </c>
      <c r="B820">
        <v>9</v>
      </c>
      <c r="C820" s="16">
        <v>36.044598980000004</v>
      </c>
      <c r="D820" t="s">
        <v>18530</v>
      </c>
      <c r="E820" t="s">
        <v>20257</v>
      </c>
    </row>
    <row r="821" spans="1:5" x14ac:dyDescent="0.2">
      <c r="A821" t="s">
        <v>20240</v>
      </c>
      <c r="B821">
        <v>9</v>
      </c>
      <c r="C821" s="16">
        <v>34.707589030000001</v>
      </c>
      <c r="D821" t="s">
        <v>18530</v>
      </c>
      <c r="E821" t="s">
        <v>20241</v>
      </c>
    </row>
    <row r="822" spans="1:5" x14ac:dyDescent="0.2">
      <c r="A822" t="s">
        <v>20138</v>
      </c>
      <c r="B822">
        <v>9</v>
      </c>
      <c r="C822" s="16">
        <v>34.035102590000001</v>
      </c>
      <c r="D822" t="s">
        <v>18530</v>
      </c>
      <c r="E822" t="s">
        <v>20139</v>
      </c>
    </row>
    <row r="823" spans="1:5" x14ac:dyDescent="0.2">
      <c r="A823" t="s">
        <v>20144</v>
      </c>
      <c r="B823">
        <v>9</v>
      </c>
      <c r="C823" s="16">
        <v>33.506089070000002</v>
      </c>
      <c r="D823" t="s">
        <v>18530</v>
      </c>
      <c r="E823" t="s">
        <v>20145</v>
      </c>
    </row>
    <row r="824" spans="1:5" x14ac:dyDescent="0.2">
      <c r="A824" t="s">
        <v>20238</v>
      </c>
      <c r="B824">
        <v>9</v>
      </c>
      <c r="C824" s="16">
        <v>28.30477848</v>
      </c>
      <c r="D824" t="s">
        <v>18530</v>
      </c>
      <c r="E824" t="s">
        <v>20239</v>
      </c>
    </row>
    <row r="825" spans="1:5" x14ac:dyDescent="0.2">
      <c r="A825" t="s">
        <v>20192</v>
      </c>
      <c r="B825">
        <v>9</v>
      </c>
      <c r="C825" s="16">
        <v>26.944916030000002</v>
      </c>
      <c r="D825" t="s">
        <v>18530</v>
      </c>
      <c r="E825" t="s">
        <v>20193</v>
      </c>
    </row>
    <row r="826" spans="1:5" x14ac:dyDescent="0.2">
      <c r="A826" t="s">
        <v>20118</v>
      </c>
      <c r="B826">
        <v>9</v>
      </c>
      <c r="C826" s="16">
        <v>26.9129808</v>
      </c>
      <c r="D826" t="s">
        <v>18530</v>
      </c>
      <c r="E826" t="s">
        <v>20119</v>
      </c>
    </row>
    <row r="827" spans="1:5" x14ac:dyDescent="0.2">
      <c r="A827" t="s">
        <v>20096</v>
      </c>
      <c r="B827">
        <v>9</v>
      </c>
      <c r="C827" s="16">
        <v>22.71921605</v>
      </c>
      <c r="D827" t="s">
        <v>18530</v>
      </c>
      <c r="E827" t="s">
        <v>19725</v>
      </c>
    </row>
    <row r="828" spans="1:5" x14ac:dyDescent="0.2">
      <c r="A828" t="s">
        <v>20213</v>
      </c>
      <c r="B828">
        <v>9</v>
      </c>
      <c r="C828" s="16">
        <v>21.330856579999999</v>
      </c>
      <c r="D828" t="s">
        <v>18530</v>
      </c>
      <c r="E828" t="s">
        <v>20214</v>
      </c>
    </row>
    <row r="829" spans="1:5" x14ac:dyDescent="0.2">
      <c r="A829" t="s">
        <v>20224</v>
      </c>
      <c r="B829">
        <v>9</v>
      </c>
      <c r="C829" s="16">
        <v>20.124900239999999</v>
      </c>
      <c r="D829" t="s">
        <v>18530</v>
      </c>
      <c r="E829" t="s">
        <v>20225</v>
      </c>
    </row>
    <row r="830" spans="1:5" x14ac:dyDescent="0.2">
      <c r="A830" t="s">
        <v>20097</v>
      </c>
      <c r="B830">
        <v>9</v>
      </c>
      <c r="C830" s="16">
        <v>19.439203970000001</v>
      </c>
      <c r="D830" t="s">
        <v>18530</v>
      </c>
      <c r="E830" t="s">
        <v>20098</v>
      </c>
    </row>
    <row r="831" spans="1:5" x14ac:dyDescent="0.2">
      <c r="A831" t="s">
        <v>20081</v>
      </c>
      <c r="B831">
        <v>9</v>
      </c>
      <c r="C831" s="16">
        <v>18.76743883</v>
      </c>
      <c r="D831" t="s">
        <v>18530</v>
      </c>
      <c r="E831" t="s">
        <v>20082</v>
      </c>
    </row>
    <row r="832" spans="1:5" x14ac:dyDescent="0.2">
      <c r="A832" t="s">
        <v>20203</v>
      </c>
      <c r="B832">
        <v>9</v>
      </c>
      <c r="C832" s="16">
        <v>18.485341179999999</v>
      </c>
      <c r="D832" t="s">
        <v>18530</v>
      </c>
      <c r="E832" t="s">
        <v>19615</v>
      </c>
    </row>
    <row r="833" spans="1:5" x14ac:dyDescent="0.2">
      <c r="A833" t="s">
        <v>20122</v>
      </c>
      <c r="B833">
        <v>9</v>
      </c>
      <c r="C833" s="16">
        <v>18.11957486</v>
      </c>
      <c r="D833" t="s">
        <v>18530</v>
      </c>
      <c r="E833" t="s">
        <v>18553</v>
      </c>
    </row>
    <row r="834" spans="1:5" x14ac:dyDescent="0.2">
      <c r="A834" t="s">
        <v>20083</v>
      </c>
      <c r="B834">
        <v>9</v>
      </c>
      <c r="C834" s="16">
        <v>17.97064288</v>
      </c>
      <c r="D834" t="s">
        <v>18530</v>
      </c>
      <c r="E834" t="s">
        <v>20084</v>
      </c>
    </row>
    <row r="835" spans="1:5" x14ac:dyDescent="0.2">
      <c r="A835" t="s">
        <v>20228</v>
      </c>
      <c r="B835">
        <v>9</v>
      </c>
      <c r="C835" s="16">
        <v>17.558380199999998</v>
      </c>
      <c r="D835" t="s">
        <v>18530</v>
      </c>
      <c r="E835" t="s">
        <v>20229</v>
      </c>
    </row>
    <row r="836" spans="1:5" x14ac:dyDescent="0.2">
      <c r="A836" t="s">
        <v>20215</v>
      </c>
      <c r="B836">
        <v>9</v>
      </c>
      <c r="C836" s="16">
        <v>17.474264049999999</v>
      </c>
      <c r="D836" t="s">
        <v>18530</v>
      </c>
      <c r="E836" t="s">
        <v>18678</v>
      </c>
    </row>
    <row r="837" spans="1:5" x14ac:dyDescent="0.2">
      <c r="A837" t="s">
        <v>20234</v>
      </c>
      <c r="B837">
        <v>9</v>
      </c>
      <c r="C837" s="16">
        <v>17.28137426</v>
      </c>
      <c r="D837" t="s">
        <v>18530</v>
      </c>
      <c r="E837" t="s">
        <v>20235</v>
      </c>
    </row>
    <row r="838" spans="1:5" x14ac:dyDescent="0.2">
      <c r="A838" t="s">
        <v>20105</v>
      </c>
      <c r="B838">
        <v>9</v>
      </c>
      <c r="C838" s="16">
        <v>16.654484570000001</v>
      </c>
      <c r="D838" t="s">
        <v>18530</v>
      </c>
      <c r="E838" t="s">
        <v>20106</v>
      </c>
    </row>
    <row r="839" spans="1:5" x14ac:dyDescent="0.2">
      <c r="A839" t="s">
        <v>20158</v>
      </c>
      <c r="B839">
        <v>9</v>
      </c>
      <c r="C839" s="16">
        <v>16.60985719</v>
      </c>
      <c r="D839" t="s">
        <v>18530</v>
      </c>
      <c r="E839" t="s">
        <v>20159</v>
      </c>
    </row>
    <row r="840" spans="1:5" x14ac:dyDescent="0.2">
      <c r="A840" t="s">
        <v>20085</v>
      </c>
      <c r="B840">
        <v>9</v>
      </c>
      <c r="C840" s="16">
        <v>15.57379066</v>
      </c>
      <c r="D840" t="s">
        <v>18530</v>
      </c>
      <c r="E840" t="s">
        <v>20086</v>
      </c>
    </row>
    <row r="841" spans="1:5" x14ac:dyDescent="0.2">
      <c r="A841" t="s">
        <v>20090</v>
      </c>
      <c r="B841">
        <v>9</v>
      </c>
      <c r="C841" s="16">
        <v>15.170374929999999</v>
      </c>
      <c r="D841" t="s">
        <v>18530</v>
      </c>
      <c r="E841" t="s">
        <v>18553</v>
      </c>
    </row>
    <row r="842" spans="1:5" x14ac:dyDescent="0.2">
      <c r="A842" t="s">
        <v>20230</v>
      </c>
      <c r="B842">
        <v>9</v>
      </c>
      <c r="C842" s="16">
        <v>15.03845611</v>
      </c>
      <c r="D842" t="s">
        <v>18530</v>
      </c>
      <c r="E842" t="s">
        <v>20231</v>
      </c>
    </row>
    <row r="843" spans="1:5" x14ac:dyDescent="0.2">
      <c r="A843" t="s">
        <v>20184</v>
      </c>
      <c r="B843">
        <v>9</v>
      </c>
      <c r="C843" s="16">
        <v>14.892440649999999</v>
      </c>
      <c r="D843" t="s">
        <v>18530</v>
      </c>
      <c r="E843" t="s">
        <v>20185</v>
      </c>
    </row>
    <row r="844" spans="1:5" x14ac:dyDescent="0.2">
      <c r="A844" t="s">
        <v>20164</v>
      </c>
      <c r="B844">
        <v>9</v>
      </c>
      <c r="C844" s="16">
        <v>14.433250230000001</v>
      </c>
      <c r="D844" t="s">
        <v>18530</v>
      </c>
      <c r="E844" t="s">
        <v>20045</v>
      </c>
    </row>
    <row r="845" spans="1:5" x14ac:dyDescent="0.2">
      <c r="A845" t="s">
        <v>20091</v>
      </c>
      <c r="B845">
        <v>9</v>
      </c>
      <c r="C845" s="16">
        <v>14.299461389999999</v>
      </c>
      <c r="D845" t="s">
        <v>18530</v>
      </c>
      <c r="E845" t="s">
        <v>20092</v>
      </c>
    </row>
    <row r="846" spans="1:5" x14ac:dyDescent="0.2">
      <c r="A846" t="s">
        <v>20117</v>
      </c>
      <c r="B846">
        <v>9</v>
      </c>
      <c r="C846" s="16">
        <v>14.274850949999999</v>
      </c>
      <c r="D846" t="s">
        <v>18530</v>
      </c>
      <c r="E846" t="s">
        <v>18553</v>
      </c>
    </row>
    <row r="847" spans="1:5" x14ac:dyDescent="0.2">
      <c r="A847" t="s">
        <v>20129</v>
      </c>
      <c r="B847">
        <v>9</v>
      </c>
      <c r="C847" s="16">
        <v>14.13624141</v>
      </c>
      <c r="D847" t="s">
        <v>18530</v>
      </c>
      <c r="E847" t="s">
        <v>20130</v>
      </c>
    </row>
    <row r="848" spans="1:5" x14ac:dyDescent="0.2">
      <c r="A848" t="s">
        <v>20190</v>
      </c>
      <c r="B848">
        <v>9</v>
      </c>
      <c r="C848" s="16">
        <v>13.808290080000001</v>
      </c>
      <c r="D848" t="s">
        <v>18530</v>
      </c>
      <c r="E848" t="s">
        <v>20191</v>
      </c>
    </row>
    <row r="849" spans="1:5" x14ac:dyDescent="0.2">
      <c r="A849" t="s">
        <v>20250</v>
      </c>
      <c r="B849">
        <v>9</v>
      </c>
      <c r="C849" s="16">
        <v>13.594599029999999</v>
      </c>
      <c r="D849" t="s">
        <v>18530</v>
      </c>
      <c r="E849" t="s">
        <v>20251</v>
      </c>
    </row>
    <row r="850" spans="1:5" x14ac:dyDescent="0.2">
      <c r="A850" t="s">
        <v>20263</v>
      </c>
      <c r="B850">
        <v>9</v>
      </c>
      <c r="C850" s="16">
        <v>13.41804172</v>
      </c>
      <c r="D850" t="s">
        <v>18530</v>
      </c>
      <c r="E850" t="s">
        <v>20264</v>
      </c>
    </row>
    <row r="851" spans="1:5" x14ac:dyDescent="0.2">
      <c r="A851" t="s">
        <v>20156</v>
      </c>
      <c r="B851">
        <v>9</v>
      </c>
      <c r="C851" s="16">
        <v>12.67595114</v>
      </c>
      <c r="D851" t="s">
        <v>18530</v>
      </c>
      <c r="E851" t="s">
        <v>20157</v>
      </c>
    </row>
    <row r="852" spans="1:5" x14ac:dyDescent="0.2">
      <c r="A852" t="s">
        <v>20218</v>
      </c>
      <c r="B852">
        <v>9</v>
      </c>
      <c r="C852" s="16">
        <v>12.12573246</v>
      </c>
      <c r="D852" t="s">
        <v>18530</v>
      </c>
      <c r="E852" t="s">
        <v>20219</v>
      </c>
    </row>
    <row r="853" spans="1:5" x14ac:dyDescent="0.2">
      <c r="A853" t="s">
        <v>20258</v>
      </c>
      <c r="B853">
        <v>9</v>
      </c>
      <c r="C853" s="16">
        <v>11.1376496</v>
      </c>
      <c r="D853" t="s">
        <v>18530</v>
      </c>
      <c r="E853" t="s">
        <v>20259</v>
      </c>
    </row>
    <row r="854" spans="1:5" x14ac:dyDescent="0.2">
      <c r="A854" t="s">
        <v>20242</v>
      </c>
      <c r="B854">
        <v>9</v>
      </c>
      <c r="C854" s="16">
        <v>10.909288480000001</v>
      </c>
      <c r="D854" t="s">
        <v>18530</v>
      </c>
      <c r="E854" t="s">
        <v>20243</v>
      </c>
    </row>
    <row r="855" spans="1:5" x14ac:dyDescent="0.2">
      <c r="A855" t="s">
        <v>20120</v>
      </c>
      <c r="B855">
        <v>9</v>
      </c>
      <c r="C855" s="16">
        <v>10.846027830000001</v>
      </c>
      <c r="D855" t="s">
        <v>18530</v>
      </c>
      <c r="E855" t="s">
        <v>20121</v>
      </c>
    </row>
    <row r="856" spans="1:5" x14ac:dyDescent="0.2">
      <c r="A856" t="s">
        <v>20131</v>
      </c>
      <c r="B856">
        <v>9</v>
      </c>
      <c r="C856" s="16">
        <v>10.828656329999999</v>
      </c>
      <c r="D856" t="s">
        <v>18530</v>
      </c>
      <c r="E856" t="s">
        <v>20132</v>
      </c>
    </row>
    <row r="857" spans="1:5" x14ac:dyDescent="0.2">
      <c r="A857" t="s">
        <v>20222</v>
      </c>
      <c r="B857">
        <v>9</v>
      </c>
      <c r="C857" s="16">
        <v>10.714697660000001</v>
      </c>
      <c r="D857" t="s">
        <v>18530</v>
      </c>
      <c r="E857" t="s">
        <v>20223</v>
      </c>
    </row>
    <row r="858" spans="1:5" x14ac:dyDescent="0.2">
      <c r="A858" t="s">
        <v>20226</v>
      </c>
      <c r="B858">
        <v>9</v>
      </c>
      <c r="C858" s="16">
        <v>10.62613282</v>
      </c>
      <c r="D858" t="s">
        <v>18530</v>
      </c>
      <c r="E858" t="s">
        <v>20227</v>
      </c>
    </row>
    <row r="859" spans="1:5" x14ac:dyDescent="0.2">
      <c r="A859" t="s">
        <v>20175</v>
      </c>
      <c r="B859">
        <v>9</v>
      </c>
      <c r="C859" s="16">
        <v>9.7253529929999996</v>
      </c>
      <c r="D859" t="s">
        <v>18530</v>
      </c>
      <c r="E859" t="s">
        <v>20176</v>
      </c>
    </row>
    <row r="860" spans="1:5" x14ac:dyDescent="0.2">
      <c r="A860" t="s">
        <v>20195</v>
      </c>
      <c r="B860">
        <v>9</v>
      </c>
      <c r="C860" s="16">
        <v>9.1839577840000004</v>
      </c>
      <c r="D860" t="s">
        <v>18530</v>
      </c>
      <c r="E860" t="s">
        <v>20196</v>
      </c>
    </row>
    <row r="861" spans="1:5" x14ac:dyDescent="0.2">
      <c r="A861" t="s">
        <v>20103</v>
      </c>
      <c r="B861">
        <v>9</v>
      </c>
      <c r="C861" s="16">
        <v>8.4710687470000003</v>
      </c>
      <c r="D861" t="s">
        <v>18530</v>
      </c>
      <c r="E861" t="s">
        <v>20104</v>
      </c>
    </row>
    <row r="862" spans="1:5" x14ac:dyDescent="0.2">
      <c r="A862" t="s">
        <v>20182</v>
      </c>
      <c r="B862">
        <v>9</v>
      </c>
      <c r="C862" s="16">
        <v>8.4119676380000001</v>
      </c>
      <c r="D862" t="s">
        <v>18530</v>
      </c>
      <c r="E862" t="s">
        <v>20183</v>
      </c>
    </row>
    <row r="863" spans="1:5" x14ac:dyDescent="0.2">
      <c r="A863" t="s">
        <v>20148</v>
      </c>
      <c r="B863">
        <v>9</v>
      </c>
      <c r="C863" s="16">
        <v>8.3277138199999996</v>
      </c>
      <c r="D863" t="s">
        <v>18530</v>
      </c>
      <c r="E863" t="s">
        <v>20149</v>
      </c>
    </row>
    <row r="864" spans="1:5" x14ac:dyDescent="0.2">
      <c r="A864" t="s">
        <v>20089</v>
      </c>
      <c r="B864">
        <v>9</v>
      </c>
      <c r="C864" s="16">
        <v>8.2911832860000008</v>
      </c>
      <c r="D864" t="s">
        <v>18530</v>
      </c>
      <c r="E864" t="s">
        <v>18631</v>
      </c>
    </row>
    <row r="865" spans="1:5" x14ac:dyDescent="0.2">
      <c r="A865" t="s">
        <v>20177</v>
      </c>
      <c r="B865">
        <v>9</v>
      </c>
      <c r="C865" s="16">
        <v>7.6873020160000003</v>
      </c>
      <c r="D865" t="s">
        <v>18530</v>
      </c>
      <c r="E865" t="s">
        <v>20178</v>
      </c>
    </row>
    <row r="866" spans="1:5" x14ac:dyDescent="0.2">
      <c r="A866" t="s">
        <v>20207</v>
      </c>
      <c r="B866">
        <v>9</v>
      </c>
      <c r="C866" s="16">
        <v>7.5247348379999996</v>
      </c>
      <c r="D866" t="s">
        <v>18530</v>
      </c>
      <c r="E866" t="s">
        <v>20208</v>
      </c>
    </row>
    <row r="867" spans="1:5" x14ac:dyDescent="0.2">
      <c r="A867" t="s">
        <v>20220</v>
      </c>
      <c r="B867">
        <v>9</v>
      </c>
      <c r="C867" s="16">
        <v>7.4255640190000003</v>
      </c>
      <c r="D867" t="s">
        <v>18530</v>
      </c>
      <c r="E867" t="s">
        <v>20221</v>
      </c>
    </row>
    <row r="868" spans="1:5" x14ac:dyDescent="0.2">
      <c r="A868" t="s">
        <v>20146</v>
      </c>
      <c r="B868">
        <v>9</v>
      </c>
      <c r="C868" s="16">
        <v>7.3410735450000004</v>
      </c>
      <c r="D868" t="s">
        <v>18530</v>
      </c>
      <c r="E868" t="s">
        <v>20147</v>
      </c>
    </row>
    <row r="869" spans="1:5" x14ac:dyDescent="0.2">
      <c r="A869" t="s">
        <v>20179</v>
      </c>
      <c r="B869">
        <v>9</v>
      </c>
      <c r="C869" s="16">
        <v>7.2545245380000001</v>
      </c>
      <c r="D869" t="s">
        <v>18530</v>
      </c>
      <c r="E869" t="s">
        <v>20180</v>
      </c>
    </row>
    <row r="870" spans="1:5" x14ac:dyDescent="0.2">
      <c r="A870" t="s">
        <v>20152</v>
      </c>
      <c r="B870">
        <v>9</v>
      </c>
      <c r="C870" s="16">
        <v>7.050033483</v>
      </c>
      <c r="D870" t="s">
        <v>18530</v>
      </c>
      <c r="E870" t="s">
        <v>20153</v>
      </c>
    </row>
    <row r="871" spans="1:5" x14ac:dyDescent="0.2">
      <c r="A871" t="s">
        <v>20194</v>
      </c>
      <c r="B871">
        <v>9</v>
      </c>
      <c r="C871" s="16">
        <v>6.9861843749999997</v>
      </c>
      <c r="D871" t="s">
        <v>18530</v>
      </c>
      <c r="E871" t="s">
        <v>18631</v>
      </c>
    </row>
    <row r="872" spans="1:5" x14ac:dyDescent="0.2">
      <c r="A872" t="s">
        <v>20113</v>
      </c>
      <c r="B872">
        <v>9</v>
      </c>
      <c r="C872" s="16">
        <v>6.1270986699999996</v>
      </c>
      <c r="D872" t="s">
        <v>18530</v>
      </c>
      <c r="E872" t="s">
        <v>20114</v>
      </c>
    </row>
    <row r="873" spans="1:5" x14ac:dyDescent="0.2">
      <c r="A873" t="s">
        <v>20169</v>
      </c>
      <c r="B873">
        <v>9</v>
      </c>
      <c r="C873" s="16">
        <v>5.6449367590000001</v>
      </c>
      <c r="D873" t="s">
        <v>18530</v>
      </c>
      <c r="E873" t="s">
        <v>20170</v>
      </c>
    </row>
    <row r="874" spans="1:5" x14ac:dyDescent="0.2">
      <c r="A874" t="s">
        <v>20123</v>
      </c>
      <c r="B874">
        <v>9</v>
      </c>
      <c r="C874" s="16">
        <v>5.5788781429999998</v>
      </c>
      <c r="D874" t="s">
        <v>18530</v>
      </c>
      <c r="E874" t="s">
        <v>20124</v>
      </c>
    </row>
    <row r="875" spans="1:5" x14ac:dyDescent="0.2">
      <c r="A875" t="s">
        <v>20150</v>
      </c>
      <c r="B875">
        <v>9</v>
      </c>
      <c r="C875" s="16">
        <v>5.5314377390000002</v>
      </c>
      <c r="D875" t="s">
        <v>18530</v>
      </c>
      <c r="E875" t="s">
        <v>20151</v>
      </c>
    </row>
    <row r="876" spans="1:5" x14ac:dyDescent="0.2">
      <c r="A876" t="s">
        <v>20115</v>
      </c>
      <c r="B876">
        <v>9</v>
      </c>
      <c r="C876" s="16">
        <v>5.2666348449999996</v>
      </c>
      <c r="D876" t="s">
        <v>18530</v>
      </c>
      <c r="E876" t="s">
        <v>20116</v>
      </c>
    </row>
    <row r="877" spans="1:5" x14ac:dyDescent="0.2">
      <c r="A877" t="s">
        <v>20188</v>
      </c>
      <c r="B877">
        <v>9</v>
      </c>
      <c r="C877" s="16">
        <v>5.2037447329999997</v>
      </c>
      <c r="D877" t="s">
        <v>18530</v>
      </c>
      <c r="E877" t="s">
        <v>20189</v>
      </c>
    </row>
    <row r="878" spans="1:5" x14ac:dyDescent="0.2">
      <c r="A878" t="s">
        <v>20133</v>
      </c>
      <c r="B878">
        <v>9</v>
      </c>
      <c r="C878" s="16">
        <v>5.1205476350000003</v>
      </c>
      <c r="D878" t="s">
        <v>18530</v>
      </c>
      <c r="E878" t="s">
        <v>20134</v>
      </c>
    </row>
    <row r="879" spans="1:5" x14ac:dyDescent="0.2">
      <c r="A879" t="s">
        <v>20181</v>
      </c>
      <c r="B879">
        <v>9</v>
      </c>
      <c r="C879" s="16">
        <v>4.8070041010000004</v>
      </c>
      <c r="D879" t="s">
        <v>18530</v>
      </c>
      <c r="E879" t="s">
        <v>19383</v>
      </c>
    </row>
    <row r="880" spans="1:5" x14ac:dyDescent="0.2">
      <c r="A880" t="s">
        <v>20154</v>
      </c>
      <c r="B880">
        <v>9</v>
      </c>
      <c r="C880" s="16">
        <v>4.4195291430000001</v>
      </c>
      <c r="D880" t="s">
        <v>18530</v>
      </c>
      <c r="E880" t="s">
        <v>20155</v>
      </c>
    </row>
    <row r="881" spans="1:5" x14ac:dyDescent="0.2">
      <c r="A881" t="s">
        <v>20171</v>
      </c>
      <c r="B881">
        <v>9</v>
      </c>
      <c r="C881" s="16">
        <v>3.825060669</v>
      </c>
      <c r="D881" t="s">
        <v>18530</v>
      </c>
      <c r="E881" t="s">
        <v>20172</v>
      </c>
    </row>
    <row r="882" spans="1:5" x14ac:dyDescent="0.2">
      <c r="A882" t="s">
        <v>20109</v>
      </c>
      <c r="B882">
        <v>9</v>
      </c>
      <c r="C882" s="16">
        <v>3.822700212</v>
      </c>
      <c r="D882" t="s">
        <v>18530</v>
      </c>
      <c r="E882" t="s">
        <v>20110</v>
      </c>
    </row>
    <row r="883" spans="1:5" x14ac:dyDescent="0.2">
      <c r="A883" t="s">
        <v>20197</v>
      </c>
      <c r="B883">
        <v>9</v>
      </c>
      <c r="C883" s="16">
        <v>3.6391064279999998</v>
      </c>
      <c r="D883" t="s">
        <v>18530</v>
      </c>
      <c r="E883" t="s">
        <v>20198</v>
      </c>
    </row>
    <row r="884" spans="1:5" x14ac:dyDescent="0.2">
      <c r="A884" t="s">
        <v>20160</v>
      </c>
      <c r="B884">
        <v>9</v>
      </c>
      <c r="C884" s="16">
        <v>3.6171768470000001</v>
      </c>
      <c r="D884" t="s">
        <v>18530</v>
      </c>
      <c r="E884" t="s">
        <v>20161</v>
      </c>
    </row>
    <row r="885" spans="1:5" x14ac:dyDescent="0.2">
      <c r="A885" t="s">
        <v>20206</v>
      </c>
      <c r="B885">
        <v>9</v>
      </c>
      <c r="C885" s="16">
        <v>3.4898406469999999</v>
      </c>
      <c r="D885" t="s">
        <v>18530</v>
      </c>
      <c r="E885" t="s">
        <v>18553</v>
      </c>
    </row>
    <row r="886" spans="1:5" x14ac:dyDescent="0.2">
      <c r="A886" t="s">
        <v>20087</v>
      </c>
      <c r="B886">
        <v>9</v>
      </c>
      <c r="C886" s="16">
        <v>3.4579961789999998</v>
      </c>
      <c r="D886" t="s">
        <v>18530</v>
      </c>
      <c r="E886" t="s">
        <v>20088</v>
      </c>
    </row>
    <row r="887" spans="1:5" x14ac:dyDescent="0.2">
      <c r="A887" t="s">
        <v>20246</v>
      </c>
      <c r="B887">
        <v>9</v>
      </c>
      <c r="C887" s="16">
        <v>3.2827840149999998</v>
      </c>
      <c r="D887" t="s">
        <v>18530</v>
      </c>
      <c r="E887" t="s">
        <v>20247</v>
      </c>
    </row>
    <row r="888" spans="1:5" x14ac:dyDescent="0.2">
      <c r="A888" t="s">
        <v>20254</v>
      </c>
      <c r="B888">
        <v>9</v>
      </c>
      <c r="C888" s="16">
        <v>3.0526987449999998</v>
      </c>
      <c r="D888" t="s">
        <v>18530</v>
      </c>
      <c r="E888" t="s">
        <v>20255</v>
      </c>
    </row>
    <row r="889" spans="1:5" x14ac:dyDescent="0.2">
      <c r="A889" t="s">
        <v>20248</v>
      </c>
      <c r="B889">
        <v>9</v>
      </c>
      <c r="C889" s="16">
        <v>2.7328771409999999</v>
      </c>
      <c r="D889" t="s">
        <v>18530</v>
      </c>
      <c r="E889" t="s">
        <v>20249</v>
      </c>
    </row>
    <row r="890" spans="1:5" x14ac:dyDescent="0.2">
      <c r="A890" t="s">
        <v>20095</v>
      </c>
      <c r="B890">
        <v>9</v>
      </c>
      <c r="C890" s="16">
        <v>2.32251231</v>
      </c>
      <c r="D890" t="s">
        <v>18530</v>
      </c>
      <c r="E890" t="s">
        <v>18553</v>
      </c>
    </row>
    <row r="891" spans="1:5" x14ac:dyDescent="0.2">
      <c r="A891" t="s">
        <v>20079</v>
      </c>
      <c r="B891">
        <v>9</v>
      </c>
      <c r="C891" s="16">
        <v>2.2353825509999998</v>
      </c>
      <c r="D891" t="s">
        <v>18530</v>
      </c>
      <c r="E891" t="s">
        <v>20080</v>
      </c>
    </row>
    <row r="892" spans="1:5" x14ac:dyDescent="0.2">
      <c r="A892" t="s">
        <v>20167</v>
      </c>
      <c r="B892">
        <v>9</v>
      </c>
      <c r="C892" s="16">
        <v>2.1691741059999998</v>
      </c>
      <c r="D892" t="s">
        <v>18530</v>
      </c>
      <c r="E892" t="s">
        <v>20168</v>
      </c>
    </row>
    <row r="893" spans="1:5" x14ac:dyDescent="0.2">
      <c r="A893" t="s">
        <v>20099</v>
      </c>
      <c r="B893">
        <v>9</v>
      </c>
      <c r="C893" s="16">
        <v>1.948254063</v>
      </c>
      <c r="D893" t="s">
        <v>18530</v>
      </c>
      <c r="E893" t="s">
        <v>20100</v>
      </c>
    </row>
    <row r="894" spans="1:5" x14ac:dyDescent="0.2">
      <c r="A894" t="s">
        <v>20142</v>
      </c>
      <c r="B894">
        <v>9</v>
      </c>
      <c r="C894" s="16">
        <v>1.6716558610000001</v>
      </c>
      <c r="D894" t="s">
        <v>18530</v>
      </c>
      <c r="E894" t="s">
        <v>20143</v>
      </c>
    </row>
    <row r="895" spans="1:5" x14ac:dyDescent="0.2">
      <c r="A895" t="s">
        <v>20101</v>
      </c>
      <c r="B895">
        <v>9</v>
      </c>
      <c r="C895" s="16">
        <v>1.0627907809999999</v>
      </c>
      <c r="D895" t="s">
        <v>18530</v>
      </c>
      <c r="E895" t="s">
        <v>20102</v>
      </c>
    </row>
    <row r="896" spans="1:5" x14ac:dyDescent="0.2">
      <c r="A896" t="s">
        <v>20093</v>
      </c>
      <c r="B896">
        <v>9</v>
      </c>
      <c r="C896" s="16">
        <v>1.0111161820000001</v>
      </c>
      <c r="D896" t="s">
        <v>18530</v>
      </c>
      <c r="E896" t="s">
        <v>20094</v>
      </c>
    </row>
    <row r="897" spans="1:5" x14ac:dyDescent="0.2">
      <c r="A897" t="s">
        <v>20165</v>
      </c>
      <c r="B897">
        <v>9</v>
      </c>
      <c r="C897" s="16">
        <v>0.99559018099999996</v>
      </c>
      <c r="D897" t="s">
        <v>18530</v>
      </c>
      <c r="E897" t="s">
        <v>20166</v>
      </c>
    </row>
    <row r="898" spans="1:5" x14ac:dyDescent="0.2">
      <c r="A898" t="s">
        <v>20137</v>
      </c>
      <c r="B898">
        <v>9</v>
      </c>
      <c r="C898" s="16">
        <v>0.951442342</v>
      </c>
      <c r="D898" t="s">
        <v>18530</v>
      </c>
      <c r="E898" t="s">
        <v>19623</v>
      </c>
    </row>
    <row r="899" spans="1:5" x14ac:dyDescent="0.2">
      <c r="A899" t="s">
        <v>20173</v>
      </c>
      <c r="B899">
        <v>9</v>
      </c>
      <c r="C899" s="16">
        <v>0.68602780100000005</v>
      </c>
      <c r="D899" t="s">
        <v>18530</v>
      </c>
      <c r="E899" t="s">
        <v>20174</v>
      </c>
    </row>
    <row r="900" spans="1:5" x14ac:dyDescent="0.2">
      <c r="A900" t="s">
        <v>20135</v>
      </c>
      <c r="B900">
        <v>9</v>
      </c>
      <c r="C900" s="16">
        <v>9.0172588999999997E-2</v>
      </c>
      <c r="D900" t="s">
        <v>18530</v>
      </c>
      <c r="E900" t="s">
        <v>20136</v>
      </c>
    </row>
    <row r="901" spans="1:5" x14ac:dyDescent="0.2">
      <c r="A901" t="s">
        <v>20252</v>
      </c>
      <c r="B901">
        <v>9</v>
      </c>
      <c r="C901" s="16">
        <v>0</v>
      </c>
      <c r="D901" t="s">
        <v>18530</v>
      </c>
      <c r="E901" t="s">
        <v>20253</v>
      </c>
    </row>
    <row r="902" spans="1:5" x14ac:dyDescent="0.2">
      <c r="A902" t="s">
        <v>20261</v>
      </c>
      <c r="B902">
        <v>9</v>
      </c>
      <c r="C902" s="16">
        <v>0</v>
      </c>
      <c r="D902" t="s">
        <v>18530</v>
      </c>
      <c r="E902" t="s">
        <v>20262</v>
      </c>
    </row>
    <row r="903" spans="1:5" x14ac:dyDescent="0.2">
      <c r="A903" t="s">
        <v>20450</v>
      </c>
      <c r="B903">
        <v>10</v>
      </c>
      <c r="C903" s="16">
        <v>818.80051519999995</v>
      </c>
      <c r="D903" t="s">
        <v>18530</v>
      </c>
      <c r="E903" t="s">
        <v>20451</v>
      </c>
    </row>
    <row r="904" spans="1:5" x14ac:dyDescent="0.2">
      <c r="A904" t="s">
        <v>20309</v>
      </c>
      <c r="B904">
        <v>10</v>
      </c>
      <c r="C904" s="16">
        <v>601.02012219999995</v>
      </c>
      <c r="D904" t="s">
        <v>18530</v>
      </c>
      <c r="E904" t="s">
        <v>20310</v>
      </c>
    </row>
    <row r="905" spans="1:5" x14ac:dyDescent="0.2">
      <c r="A905" t="s">
        <v>20361</v>
      </c>
      <c r="B905">
        <v>10</v>
      </c>
      <c r="C905" s="16">
        <v>203.42071519999999</v>
      </c>
      <c r="D905" t="s">
        <v>18530</v>
      </c>
      <c r="E905" t="s">
        <v>20362</v>
      </c>
    </row>
    <row r="906" spans="1:5" x14ac:dyDescent="0.2">
      <c r="A906" t="s">
        <v>20394</v>
      </c>
      <c r="B906">
        <v>10</v>
      </c>
      <c r="C906" s="16">
        <v>164.6820184</v>
      </c>
      <c r="D906" t="s">
        <v>18530</v>
      </c>
      <c r="E906" t="s">
        <v>20395</v>
      </c>
    </row>
    <row r="907" spans="1:5" x14ac:dyDescent="0.2">
      <c r="A907" t="s">
        <v>20340</v>
      </c>
      <c r="B907">
        <v>10</v>
      </c>
      <c r="C907" s="16">
        <v>164.33339319999999</v>
      </c>
      <c r="D907" t="s">
        <v>18530</v>
      </c>
      <c r="E907" t="s">
        <v>19100</v>
      </c>
    </row>
    <row r="908" spans="1:5" x14ac:dyDescent="0.2">
      <c r="A908" t="s">
        <v>20338</v>
      </c>
      <c r="B908">
        <v>10</v>
      </c>
      <c r="C908" s="16">
        <v>136.39519440000001</v>
      </c>
      <c r="D908" t="s">
        <v>18530</v>
      </c>
      <c r="E908" t="s">
        <v>20339</v>
      </c>
    </row>
    <row r="909" spans="1:5" x14ac:dyDescent="0.2">
      <c r="A909" t="s">
        <v>20305</v>
      </c>
      <c r="B909">
        <v>10</v>
      </c>
      <c r="C909" s="16">
        <v>108.7813634</v>
      </c>
      <c r="D909" t="s">
        <v>18530</v>
      </c>
      <c r="E909" t="s">
        <v>20306</v>
      </c>
    </row>
    <row r="910" spans="1:5" x14ac:dyDescent="0.2">
      <c r="A910" t="s">
        <v>20436</v>
      </c>
      <c r="B910">
        <v>10</v>
      </c>
      <c r="C910" s="16">
        <v>101.3469377</v>
      </c>
      <c r="D910" t="s">
        <v>18530</v>
      </c>
      <c r="E910" t="s">
        <v>20437</v>
      </c>
    </row>
    <row r="911" spans="1:5" x14ac:dyDescent="0.2">
      <c r="A911" t="s">
        <v>20424</v>
      </c>
      <c r="B911">
        <v>10</v>
      </c>
      <c r="C911" s="16">
        <v>98.248520459999995</v>
      </c>
      <c r="D911" t="s">
        <v>18530</v>
      </c>
      <c r="E911" t="s">
        <v>20425</v>
      </c>
    </row>
    <row r="912" spans="1:5" x14ac:dyDescent="0.2">
      <c r="A912" t="s">
        <v>20446</v>
      </c>
      <c r="B912">
        <v>10</v>
      </c>
      <c r="C912" s="16">
        <v>84.779992109999995</v>
      </c>
      <c r="D912" t="s">
        <v>18530</v>
      </c>
      <c r="E912" t="s">
        <v>20447</v>
      </c>
    </row>
    <row r="913" spans="1:5" x14ac:dyDescent="0.2">
      <c r="A913" t="s">
        <v>20324</v>
      </c>
      <c r="B913">
        <v>10</v>
      </c>
      <c r="C913" s="16">
        <v>70.941595699999993</v>
      </c>
      <c r="D913" t="s">
        <v>18530</v>
      </c>
      <c r="E913" t="s">
        <v>20325</v>
      </c>
    </row>
    <row r="914" spans="1:5" x14ac:dyDescent="0.2">
      <c r="A914" t="s">
        <v>20301</v>
      </c>
      <c r="B914">
        <v>10</v>
      </c>
      <c r="C914" s="16">
        <v>68.020554320000002</v>
      </c>
      <c r="D914" t="s">
        <v>18530</v>
      </c>
      <c r="E914" t="s">
        <v>20302</v>
      </c>
    </row>
    <row r="915" spans="1:5" x14ac:dyDescent="0.2">
      <c r="A915" t="s">
        <v>20428</v>
      </c>
      <c r="B915">
        <v>10</v>
      </c>
      <c r="C915" s="16">
        <v>64.177413970000003</v>
      </c>
      <c r="D915" t="s">
        <v>18530</v>
      </c>
      <c r="E915" t="s">
        <v>18631</v>
      </c>
    </row>
    <row r="916" spans="1:5" x14ac:dyDescent="0.2">
      <c r="A916" t="s">
        <v>20271</v>
      </c>
      <c r="B916">
        <v>10</v>
      </c>
      <c r="C916" s="16">
        <v>61.624674800000001</v>
      </c>
      <c r="D916" t="s">
        <v>18530</v>
      </c>
      <c r="E916" t="s">
        <v>20272</v>
      </c>
    </row>
    <row r="917" spans="1:5" x14ac:dyDescent="0.2">
      <c r="A917" t="s">
        <v>20379</v>
      </c>
      <c r="B917">
        <v>10</v>
      </c>
      <c r="C917" s="16">
        <v>59.525725770000001</v>
      </c>
      <c r="D917" t="s">
        <v>18530</v>
      </c>
      <c r="E917" t="s">
        <v>20380</v>
      </c>
    </row>
    <row r="918" spans="1:5" x14ac:dyDescent="0.2">
      <c r="A918" t="s">
        <v>20322</v>
      </c>
      <c r="B918">
        <v>10</v>
      </c>
      <c r="C918" s="16">
        <v>57.58663018</v>
      </c>
      <c r="D918" t="s">
        <v>18530</v>
      </c>
      <c r="E918" t="s">
        <v>20323</v>
      </c>
    </row>
    <row r="919" spans="1:5" x14ac:dyDescent="0.2">
      <c r="A919" t="s">
        <v>20443</v>
      </c>
      <c r="B919">
        <v>10</v>
      </c>
      <c r="C919" s="16">
        <v>56.315378639999999</v>
      </c>
      <c r="D919" t="s">
        <v>18530</v>
      </c>
      <c r="E919" t="s">
        <v>18937</v>
      </c>
    </row>
    <row r="920" spans="1:5" x14ac:dyDescent="0.2">
      <c r="A920" t="s">
        <v>20390</v>
      </c>
      <c r="B920">
        <v>10</v>
      </c>
      <c r="C920" s="16">
        <v>49.59768219</v>
      </c>
      <c r="D920" t="s">
        <v>18530</v>
      </c>
      <c r="E920" t="s">
        <v>20391</v>
      </c>
    </row>
    <row r="921" spans="1:5" x14ac:dyDescent="0.2">
      <c r="A921" t="s">
        <v>20279</v>
      </c>
      <c r="B921">
        <v>10</v>
      </c>
      <c r="C921" s="16">
        <v>47.852326499999997</v>
      </c>
      <c r="D921" t="s">
        <v>18530</v>
      </c>
      <c r="E921" t="s">
        <v>20280</v>
      </c>
    </row>
    <row r="922" spans="1:5" x14ac:dyDescent="0.2">
      <c r="A922" t="s">
        <v>20400</v>
      </c>
      <c r="B922">
        <v>10</v>
      </c>
      <c r="C922" s="16">
        <v>47.650355240000003</v>
      </c>
      <c r="D922" t="s">
        <v>18530</v>
      </c>
      <c r="E922" t="s">
        <v>20401</v>
      </c>
    </row>
    <row r="923" spans="1:5" x14ac:dyDescent="0.2">
      <c r="A923" t="s">
        <v>20373</v>
      </c>
      <c r="B923">
        <v>10</v>
      </c>
      <c r="C923" s="16">
        <v>46.530884759999999</v>
      </c>
      <c r="D923" t="s">
        <v>18530</v>
      </c>
      <c r="E923" t="s">
        <v>20374</v>
      </c>
    </row>
    <row r="924" spans="1:5" x14ac:dyDescent="0.2">
      <c r="A924" t="s">
        <v>20321</v>
      </c>
      <c r="B924">
        <v>10</v>
      </c>
      <c r="C924" s="16">
        <v>46.323869010000003</v>
      </c>
      <c r="D924" t="s">
        <v>18530</v>
      </c>
      <c r="E924" t="s">
        <v>19346</v>
      </c>
    </row>
    <row r="925" spans="1:5" x14ac:dyDescent="0.2">
      <c r="A925" t="s">
        <v>20416</v>
      </c>
      <c r="B925">
        <v>10</v>
      </c>
      <c r="C925" s="16">
        <v>41.698925879999997</v>
      </c>
      <c r="D925" t="s">
        <v>18530</v>
      </c>
      <c r="E925" t="s">
        <v>20417</v>
      </c>
    </row>
    <row r="926" spans="1:5" x14ac:dyDescent="0.2">
      <c r="A926" t="s">
        <v>20273</v>
      </c>
      <c r="B926">
        <v>10</v>
      </c>
      <c r="C926" s="16">
        <v>40.233126179999999</v>
      </c>
      <c r="D926" t="s">
        <v>18530</v>
      </c>
      <c r="E926" t="s">
        <v>20274</v>
      </c>
    </row>
    <row r="927" spans="1:5" x14ac:dyDescent="0.2">
      <c r="A927" t="s">
        <v>20275</v>
      </c>
      <c r="B927">
        <v>10</v>
      </c>
      <c r="C927" s="16">
        <v>40.141160399999997</v>
      </c>
      <c r="D927" t="s">
        <v>18530</v>
      </c>
      <c r="E927" t="s">
        <v>20276</v>
      </c>
    </row>
    <row r="928" spans="1:5" x14ac:dyDescent="0.2">
      <c r="A928" t="s">
        <v>20267</v>
      </c>
      <c r="B928">
        <v>10</v>
      </c>
      <c r="C928" s="16">
        <v>40.007775010000003</v>
      </c>
      <c r="D928" t="s">
        <v>18530</v>
      </c>
      <c r="E928" t="s">
        <v>20268</v>
      </c>
    </row>
    <row r="929" spans="1:5" x14ac:dyDescent="0.2">
      <c r="A929" t="s">
        <v>20369</v>
      </c>
      <c r="B929">
        <v>10</v>
      </c>
      <c r="C929" s="16">
        <v>36.377528470000001</v>
      </c>
      <c r="D929" t="s">
        <v>18530</v>
      </c>
      <c r="E929" t="s">
        <v>20370</v>
      </c>
    </row>
    <row r="930" spans="1:5" x14ac:dyDescent="0.2">
      <c r="A930" t="s">
        <v>20386</v>
      </c>
      <c r="B930">
        <v>10</v>
      </c>
      <c r="C930" s="16">
        <v>34.908812269999999</v>
      </c>
      <c r="D930" t="s">
        <v>18530</v>
      </c>
      <c r="E930" t="s">
        <v>18553</v>
      </c>
    </row>
    <row r="931" spans="1:5" x14ac:dyDescent="0.2">
      <c r="A931" t="s">
        <v>20269</v>
      </c>
      <c r="B931">
        <v>10</v>
      </c>
      <c r="C931" s="16">
        <v>34.828175129999998</v>
      </c>
      <c r="D931" t="s">
        <v>18530</v>
      </c>
      <c r="E931" t="s">
        <v>20270</v>
      </c>
    </row>
    <row r="932" spans="1:5" x14ac:dyDescent="0.2">
      <c r="A932" t="s">
        <v>20402</v>
      </c>
      <c r="B932">
        <v>10</v>
      </c>
      <c r="C932" s="16">
        <v>32.662582520000001</v>
      </c>
      <c r="D932" t="s">
        <v>18530</v>
      </c>
      <c r="E932" t="s">
        <v>20403</v>
      </c>
    </row>
    <row r="933" spans="1:5" x14ac:dyDescent="0.2">
      <c r="A933" t="s">
        <v>20448</v>
      </c>
      <c r="B933">
        <v>10</v>
      </c>
      <c r="C933" s="16">
        <v>32.385423070000002</v>
      </c>
      <c r="D933" t="s">
        <v>18530</v>
      </c>
      <c r="E933" t="s">
        <v>20449</v>
      </c>
    </row>
    <row r="934" spans="1:5" x14ac:dyDescent="0.2">
      <c r="A934" t="s">
        <v>20328</v>
      </c>
      <c r="B934">
        <v>10</v>
      </c>
      <c r="C934" s="16">
        <v>32.250330509999998</v>
      </c>
      <c r="D934" t="s">
        <v>18530</v>
      </c>
      <c r="E934" t="s">
        <v>20329</v>
      </c>
    </row>
    <row r="935" spans="1:5" x14ac:dyDescent="0.2">
      <c r="A935" t="s">
        <v>20418</v>
      </c>
      <c r="B935">
        <v>10</v>
      </c>
      <c r="C935" s="16">
        <v>29.57107456</v>
      </c>
      <c r="D935" t="s">
        <v>18530</v>
      </c>
      <c r="E935" t="s">
        <v>20419</v>
      </c>
    </row>
    <row r="936" spans="1:5" x14ac:dyDescent="0.2">
      <c r="A936" t="s">
        <v>20375</v>
      </c>
      <c r="B936">
        <v>10</v>
      </c>
      <c r="C936" s="16">
        <v>28.584432639999999</v>
      </c>
      <c r="D936" t="s">
        <v>18530</v>
      </c>
      <c r="E936" t="s">
        <v>20376</v>
      </c>
    </row>
    <row r="937" spans="1:5" x14ac:dyDescent="0.2">
      <c r="A937" t="s">
        <v>20433</v>
      </c>
      <c r="B937">
        <v>10</v>
      </c>
      <c r="C937" s="16">
        <v>28.44549602</v>
      </c>
      <c r="D937" t="s">
        <v>18530</v>
      </c>
      <c r="E937" t="s">
        <v>18901</v>
      </c>
    </row>
    <row r="938" spans="1:5" x14ac:dyDescent="0.2">
      <c r="A938" t="s">
        <v>20341</v>
      </c>
      <c r="B938">
        <v>10</v>
      </c>
      <c r="C938" s="16">
        <v>27.781290160000001</v>
      </c>
      <c r="D938" t="s">
        <v>18530</v>
      </c>
      <c r="E938" t="s">
        <v>20342</v>
      </c>
    </row>
    <row r="939" spans="1:5" x14ac:dyDescent="0.2">
      <c r="A939" t="s">
        <v>20431</v>
      </c>
      <c r="B939">
        <v>10</v>
      </c>
      <c r="C939" s="16">
        <v>27.55700861</v>
      </c>
      <c r="D939" t="s">
        <v>18530</v>
      </c>
      <c r="E939" t="s">
        <v>20432</v>
      </c>
    </row>
    <row r="940" spans="1:5" x14ac:dyDescent="0.2">
      <c r="A940" t="s">
        <v>20343</v>
      </c>
      <c r="B940">
        <v>10</v>
      </c>
      <c r="C940" s="16">
        <v>27.460052009999998</v>
      </c>
      <c r="D940" t="s">
        <v>18530</v>
      </c>
      <c r="E940" t="s">
        <v>20344</v>
      </c>
    </row>
    <row r="941" spans="1:5" x14ac:dyDescent="0.2">
      <c r="A941" t="s">
        <v>20332</v>
      </c>
      <c r="B941">
        <v>10</v>
      </c>
      <c r="C941" s="16">
        <v>26.303850489999999</v>
      </c>
      <c r="D941" t="s">
        <v>18530</v>
      </c>
      <c r="E941" t="s">
        <v>20333</v>
      </c>
    </row>
    <row r="942" spans="1:5" x14ac:dyDescent="0.2">
      <c r="A942" t="s">
        <v>20296</v>
      </c>
      <c r="B942">
        <v>10</v>
      </c>
      <c r="C942" s="16">
        <v>26.09671436</v>
      </c>
      <c r="D942" t="s">
        <v>18530</v>
      </c>
      <c r="E942" t="s">
        <v>20297</v>
      </c>
    </row>
    <row r="943" spans="1:5" x14ac:dyDescent="0.2">
      <c r="A943" t="s">
        <v>20408</v>
      </c>
      <c r="B943">
        <v>10</v>
      </c>
      <c r="C943" s="16">
        <v>25.065951869999999</v>
      </c>
      <c r="D943" t="s">
        <v>18530</v>
      </c>
      <c r="E943" t="s">
        <v>20409</v>
      </c>
    </row>
    <row r="944" spans="1:5" x14ac:dyDescent="0.2">
      <c r="A944" t="s">
        <v>20396</v>
      </c>
      <c r="B944">
        <v>10</v>
      </c>
      <c r="C944" s="16">
        <v>23.927608429999999</v>
      </c>
      <c r="D944" t="s">
        <v>18530</v>
      </c>
      <c r="E944" t="s">
        <v>20397</v>
      </c>
    </row>
    <row r="945" spans="1:5" x14ac:dyDescent="0.2">
      <c r="A945" t="s">
        <v>20292</v>
      </c>
      <c r="B945">
        <v>10</v>
      </c>
      <c r="C945" s="16">
        <v>23.4658826</v>
      </c>
      <c r="D945" t="s">
        <v>18530</v>
      </c>
      <c r="E945" t="s">
        <v>20293</v>
      </c>
    </row>
    <row r="946" spans="1:5" x14ac:dyDescent="0.2">
      <c r="A946" t="s">
        <v>20334</v>
      </c>
      <c r="B946">
        <v>10</v>
      </c>
      <c r="C946" s="16">
        <v>23.358435119999999</v>
      </c>
      <c r="D946" t="s">
        <v>18530</v>
      </c>
      <c r="E946" t="s">
        <v>20335</v>
      </c>
    </row>
    <row r="947" spans="1:5" x14ac:dyDescent="0.2">
      <c r="A947" t="s">
        <v>20434</v>
      </c>
      <c r="B947">
        <v>10</v>
      </c>
      <c r="C947" s="16">
        <v>22.934631660000001</v>
      </c>
      <c r="D947" t="s">
        <v>18530</v>
      </c>
      <c r="E947" t="s">
        <v>20435</v>
      </c>
    </row>
    <row r="948" spans="1:5" x14ac:dyDescent="0.2">
      <c r="A948" t="s">
        <v>20444</v>
      </c>
      <c r="B948">
        <v>10</v>
      </c>
      <c r="C948" s="16">
        <v>22.918323730000001</v>
      </c>
      <c r="D948" t="s">
        <v>18530</v>
      </c>
      <c r="E948" t="s">
        <v>20445</v>
      </c>
    </row>
    <row r="949" spans="1:5" x14ac:dyDescent="0.2">
      <c r="A949" t="s">
        <v>20307</v>
      </c>
      <c r="B949">
        <v>10</v>
      </c>
      <c r="C949" s="16">
        <v>22.665499029999999</v>
      </c>
      <c r="D949" t="s">
        <v>18530</v>
      </c>
      <c r="E949" t="s">
        <v>20308</v>
      </c>
    </row>
    <row r="950" spans="1:5" x14ac:dyDescent="0.2">
      <c r="A950" t="s">
        <v>20422</v>
      </c>
      <c r="B950">
        <v>10</v>
      </c>
      <c r="C950" s="16">
        <v>21.64551767</v>
      </c>
      <c r="D950" t="s">
        <v>18530</v>
      </c>
      <c r="E950" t="s">
        <v>20423</v>
      </c>
    </row>
    <row r="951" spans="1:5" x14ac:dyDescent="0.2">
      <c r="A951" t="s">
        <v>20319</v>
      </c>
      <c r="B951">
        <v>10</v>
      </c>
      <c r="C951" s="16">
        <v>19.528235259999999</v>
      </c>
      <c r="D951" t="s">
        <v>18530</v>
      </c>
      <c r="E951" t="s">
        <v>20320</v>
      </c>
    </row>
    <row r="952" spans="1:5" x14ac:dyDescent="0.2">
      <c r="A952" t="s">
        <v>20414</v>
      </c>
      <c r="B952">
        <v>10</v>
      </c>
      <c r="C952" s="16">
        <v>19.396966549999998</v>
      </c>
      <c r="D952" t="s">
        <v>18530</v>
      </c>
      <c r="E952" t="s">
        <v>20415</v>
      </c>
    </row>
    <row r="953" spans="1:5" x14ac:dyDescent="0.2">
      <c r="A953" t="s">
        <v>20281</v>
      </c>
      <c r="B953">
        <v>10</v>
      </c>
      <c r="C953" s="16">
        <v>19.12045071</v>
      </c>
      <c r="D953" t="s">
        <v>18530</v>
      </c>
      <c r="E953" t="s">
        <v>20282</v>
      </c>
    </row>
    <row r="954" spans="1:5" x14ac:dyDescent="0.2">
      <c r="A954" t="s">
        <v>20392</v>
      </c>
      <c r="B954">
        <v>10</v>
      </c>
      <c r="C954" s="16">
        <v>19.101505410000001</v>
      </c>
      <c r="D954" t="s">
        <v>18530</v>
      </c>
      <c r="E954" t="s">
        <v>20393</v>
      </c>
    </row>
    <row r="955" spans="1:5" x14ac:dyDescent="0.2">
      <c r="A955" t="s">
        <v>20357</v>
      </c>
      <c r="B955">
        <v>10</v>
      </c>
      <c r="C955" s="16">
        <v>17.862262470000001</v>
      </c>
      <c r="D955" t="s">
        <v>18530</v>
      </c>
      <c r="E955" t="s">
        <v>20358</v>
      </c>
    </row>
    <row r="956" spans="1:5" x14ac:dyDescent="0.2">
      <c r="A956" t="s">
        <v>20288</v>
      </c>
      <c r="B956">
        <v>10</v>
      </c>
      <c r="C956" s="16">
        <v>17.317005640000001</v>
      </c>
      <c r="D956" t="s">
        <v>18530</v>
      </c>
      <c r="E956" t="s">
        <v>20289</v>
      </c>
    </row>
    <row r="957" spans="1:5" x14ac:dyDescent="0.2">
      <c r="A957" t="s">
        <v>20315</v>
      </c>
      <c r="B957">
        <v>10</v>
      </c>
      <c r="C957" s="16">
        <v>16.823254609999999</v>
      </c>
      <c r="D957" t="s">
        <v>18530</v>
      </c>
      <c r="E957" t="s">
        <v>20316</v>
      </c>
    </row>
    <row r="958" spans="1:5" x14ac:dyDescent="0.2">
      <c r="A958" t="s">
        <v>20410</v>
      </c>
      <c r="B958">
        <v>10</v>
      </c>
      <c r="C958" s="16">
        <v>16.79066809</v>
      </c>
      <c r="D958" t="s">
        <v>18530</v>
      </c>
      <c r="E958" t="s">
        <v>20411</v>
      </c>
    </row>
    <row r="959" spans="1:5" x14ac:dyDescent="0.2">
      <c r="A959" t="s">
        <v>20429</v>
      </c>
      <c r="B959">
        <v>10</v>
      </c>
      <c r="C959" s="16">
        <v>16.510257719999998</v>
      </c>
      <c r="D959" t="s">
        <v>18530</v>
      </c>
      <c r="E959" t="s">
        <v>20430</v>
      </c>
    </row>
    <row r="960" spans="1:5" x14ac:dyDescent="0.2">
      <c r="A960" t="s">
        <v>20317</v>
      </c>
      <c r="B960">
        <v>10</v>
      </c>
      <c r="C960" s="16">
        <v>14.81226131</v>
      </c>
      <c r="D960" t="s">
        <v>18530</v>
      </c>
      <c r="E960" t="s">
        <v>20318</v>
      </c>
    </row>
    <row r="961" spans="1:5" x14ac:dyDescent="0.2">
      <c r="A961" t="s">
        <v>20388</v>
      </c>
      <c r="B961">
        <v>10</v>
      </c>
      <c r="C961" s="16">
        <v>14.746075790000001</v>
      </c>
      <c r="D961" t="s">
        <v>18530</v>
      </c>
      <c r="E961" t="s">
        <v>20389</v>
      </c>
    </row>
    <row r="962" spans="1:5" x14ac:dyDescent="0.2">
      <c r="A962" t="s">
        <v>20336</v>
      </c>
      <c r="B962">
        <v>10</v>
      </c>
      <c r="C962" s="16">
        <v>14.08413479</v>
      </c>
      <c r="D962" t="s">
        <v>18530</v>
      </c>
      <c r="E962" t="s">
        <v>20337</v>
      </c>
    </row>
    <row r="963" spans="1:5" x14ac:dyDescent="0.2">
      <c r="A963" t="s">
        <v>20326</v>
      </c>
      <c r="B963">
        <v>10</v>
      </c>
      <c r="C963" s="16">
        <v>12.511917009999999</v>
      </c>
      <c r="D963" t="s">
        <v>18530</v>
      </c>
      <c r="E963" t="s">
        <v>20327</v>
      </c>
    </row>
    <row r="964" spans="1:5" x14ac:dyDescent="0.2">
      <c r="A964" t="s">
        <v>20330</v>
      </c>
      <c r="B964">
        <v>10</v>
      </c>
      <c r="C964" s="16">
        <v>12.18461643</v>
      </c>
      <c r="D964" t="s">
        <v>18530</v>
      </c>
      <c r="E964" t="s">
        <v>20331</v>
      </c>
    </row>
    <row r="965" spans="1:5" x14ac:dyDescent="0.2">
      <c r="A965" t="s">
        <v>20406</v>
      </c>
      <c r="B965">
        <v>10</v>
      </c>
      <c r="C965" s="16">
        <v>10.042286799999999</v>
      </c>
      <c r="D965" t="s">
        <v>18530</v>
      </c>
      <c r="E965" t="s">
        <v>20407</v>
      </c>
    </row>
    <row r="966" spans="1:5" x14ac:dyDescent="0.2">
      <c r="A966" t="s">
        <v>20313</v>
      </c>
      <c r="B966">
        <v>10</v>
      </c>
      <c r="C966" s="16">
        <v>9.7298847360000007</v>
      </c>
      <c r="D966" t="s">
        <v>18530</v>
      </c>
      <c r="E966" t="s">
        <v>20314</v>
      </c>
    </row>
    <row r="967" spans="1:5" x14ac:dyDescent="0.2">
      <c r="A967" t="s">
        <v>20359</v>
      </c>
      <c r="B967">
        <v>10</v>
      </c>
      <c r="C967" s="16">
        <v>9.2355830270000006</v>
      </c>
      <c r="D967" t="s">
        <v>18530</v>
      </c>
      <c r="E967" t="s">
        <v>20360</v>
      </c>
    </row>
    <row r="968" spans="1:5" x14ac:dyDescent="0.2">
      <c r="A968" t="s">
        <v>20347</v>
      </c>
      <c r="B968">
        <v>10</v>
      </c>
      <c r="C968" s="16">
        <v>9.1031168480000009</v>
      </c>
      <c r="D968" t="s">
        <v>18530</v>
      </c>
      <c r="E968" t="s">
        <v>20348</v>
      </c>
    </row>
    <row r="969" spans="1:5" x14ac:dyDescent="0.2">
      <c r="A969" t="s">
        <v>20404</v>
      </c>
      <c r="B969">
        <v>10</v>
      </c>
      <c r="C969" s="16">
        <v>8.9428907419999994</v>
      </c>
      <c r="D969" t="s">
        <v>18530</v>
      </c>
      <c r="E969" t="s">
        <v>20405</v>
      </c>
    </row>
    <row r="970" spans="1:5" x14ac:dyDescent="0.2">
      <c r="A970" t="s">
        <v>20384</v>
      </c>
      <c r="B970">
        <v>10</v>
      </c>
      <c r="C970" s="16">
        <v>8.0869651040000008</v>
      </c>
      <c r="D970" t="s">
        <v>18530</v>
      </c>
      <c r="E970" t="s">
        <v>20385</v>
      </c>
    </row>
    <row r="971" spans="1:5" x14ac:dyDescent="0.2">
      <c r="A971" t="s">
        <v>20303</v>
      </c>
      <c r="B971">
        <v>10</v>
      </c>
      <c r="C971" s="16">
        <v>7.270050854</v>
      </c>
      <c r="D971" t="s">
        <v>18530</v>
      </c>
      <c r="E971" t="s">
        <v>20304</v>
      </c>
    </row>
    <row r="972" spans="1:5" x14ac:dyDescent="0.2">
      <c r="A972" t="s">
        <v>20355</v>
      </c>
      <c r="B972">
        <v>10</v>
      </c>
      <c r="C972" s="16">
        <v>7.1256965489999997</v>
      </c>
      <c r="D972" t="s">
        <v>18530</v>
      </c>
      <c r="E972" t="s">
        <v>20356</v>
      </c>
    </row>
    <row r="973" spans="1:5" x14ac:dyDescent="0.2">
      <c r="A973" t="s">
        <v>20426</v>
      </c>
      <c r="B973">
        <v>10</v>
      </c>
      <c r="C973" s="16">
        <v>7.0779283089999998</v>
      </c>
      <c r="D973" t="s">
        <v>18530</v>
      </c>
      <c r="E973" t="s">
        <v>20427</v>
      </c>
    </row>
    <row r="974" spans="1:5" x14ac:dyDescent="0.2">
      <c r="A974" t="s">
        <v>20377</v>
      </c>
      <c r="B974">
        <v>10</v>
      </c>
      <c r="C974" s="16">
        <v>6.8288957779999997</v>
      </c>
      <c r="D974" t="s">
        <v>18530</v>
      </c>
      <c r="E974" t="s">
        <v>20378</v>
      </c>
    </row>
    <row r="975" spans="1:5" x14ac:dyDescent="0.2">
      <c r="A975" t="s">
        <v>20363</v>
      </c>
      <c r="B975">
        <v>10</v>
      </c>
      <c r="C975" s="16">
        <v>6.6860103049999999</v>
      </c>
      <c r="D975" t="s">
        <v>18530</v>
      </c>
      <c r="E975" t="s">
        <v>20364</v>
      </c>
    </row>
    <row r="976" spans="1:5" x14ac:dyDescent="0.2">
      <c r="A976" t="s">
        <v>20381</v>
      </c>
      <c r="B976">
        <v>10</v>
      </c>
      <c r="C976" s="16">
        <v>6.3081519689999999</v>
      </c>
      <c r="D976" t="s">
        <v>18530</v>
      </c>
      <c r="E976" t="s">
        <v>20382</v>
      </c>
    </row>
    <row r="977" spans="1:5" x14ac:dyDescent="0.2">
      <c r="A977" t="s">
        <v>20349</v>
      </c>
      <c r="B977">
        <v>10</v>
      </c>
      <c r="C977" s="16">
        <v>6.2175697870000004</v>
      </c>
      <c r="D977" t="s">
        <v>18530</v>
      </c>
      <c r="E977" t="s">
        <v>20350</v>
      </c>
    </row>
    <row r="978" spans="1:5" x14ac:dyDescent="0.2">
      <c r="A978" t="s">
        <v>20290</v>
      </c>
      <c r="B978">
        <v>10</v>
      </c>
      <c r="C978" s="16">
        <v>6.214761588</v>
      </c>
      <c r="D978" t="s">
        <v>18530</v>
      </c>
      <c r="E978" t="s">
        <v>20291</v>
      </c>
    </row>
    <row r="979" spans="1:5" x14ac:dyDescent="0.2">
      <c r="A979" t="s">
        <v>20299</v>
      </c>
      <c r="B979">
        <v>10</v>
      </c>
      <c r="C979" s="16">
        <v>4.4903700200000003</v>
      </c>
      <c r="D979" t="s">
        <v>18530</v>
      </c>
      <c r="E979" t="s">
        <v>20300</v>
      </c>
    </row>
    <row r="980" spans="1:5" x14ac:dyDescent="0.2">
      <c r="A980" t="s">
        <v>20371</v>
      </c>
      <c r="B980">
        <v>10</v>
      </c>
      <c r="C980" s="16">
        <v>4.4775755740000003</v>
      </c>
      <c r="D980" t="s">
        <v>18530</v>
      </c>
      <c r="E980" t="s">
        <v>20372</v>
      </c>
    </row>
    <row r="981" spans="1:5" x14ac:dyDescent="0.2">
      <c r="A981" t="s">
        <v>20441</v>
      </c>
      <c r="B981">
        <v>10</v>
      </c>
      <c r="C981" s="16">
        <v>4.3800330909999996</v>
      </c>
      <c r="D981" t="s">
        <v>18530</v>
      </c>
      <c r="E981" t="s">
        <v>20442</v>
      </c>
    </row>
    <row r="982" spans="1:5" x14ac:dyDescent="0.2">
      <c r="A982" t="s">
        <v>20365</v>
      </c>
      <c r="B982">
        <v>10</v>
      </c>
      <c r="C982" s="16">
        <v>4.3389474320000003</v>
      </c>
      <c r="D982" t="s">
        <v>18530</v>
      </c>
      <c r="E982" t="s">
        <v>20366</v>
      </c>
    </row>
    <row r="983" spans="1:5" x14ac:dyDescent="0.2">
      <c r="A983" t="s">
        <v>20294</v>
      </c>
      <c r="B983">
        <v>10</v>
      </c>
      <c r="C983" s="16">
        <v>3.934137427</v>
      </c>
      <c r="D983" t="s">
        <v>18530</v>
      </c>
      <c r="E983" t="s">
        <v>20295</v>
      </c>
    </row>
    <row r="984" spans="1:5" x14ac:dyDescent="0.2">
      <c r="A984" t="s">
        <v>20277</v>
      </c>
      <c r="B984">
        <v>10</v>
      </c>
      <c r="C984" s="16">
        <v>3.1107980340000001</v>
      </c>
      <c r="D984" t="s">
        <v>18530</v>
      </c>
      <c r="E984" t="s">
        <v>20278</v>
      </c>
    </row>
    <row r="985" spans="1:5" x14ac:dyDescent="0.2">
      <c r="A985" t="s">
        <v>20345</v>
      </c>
      <c r="B985">
        <v>10</v>
      </c>
      <c r="C985" s="16">
        <v>2.997704497</v>
      </c>
      <c r="D985" t="s">
        <v>18530</v>
      </c>
      <c r="E985" t="s">
        <v>20346</v>
      </c>
    </row>
    <row r="986" spans="1:5" x14ac:dyDescent="0.2">
      <c r="A986" t="s">
        <v>20452</v>
      </c>
      <c r="B986">
        <v>10</v>
      </c>
      <c r="C986" s="16">
        <v>2.5999843999999999</v>
      </c>
      <c r="D986" t="s">
        <v>18530</v>
      </c>
      <c r="E986" t="s">
        <v>20453</v>
      </c>
    </row>
    <row r="987" spans="1:5" x14ac:dyDescent="0.2">
      <c r="A987" t="s">
        <v>20283</v>
      </c>
      <c r="B987">
        <v>10</v>
      </c>
      <c r="C987" s="16">
        <v>2.2878980840000001</v>
      </c>
      <c r="D987" t="s">
        <v>18530</v>
      </c>
      <c r="E987" t="s">
        <v>20284</v>
      </c>
    </row>
    <row r="988" spans="1:5" x14ac:dyDescent="0.2">
      <c r="A988" t="s">
        <v>20398</v>
      </c>
      <c r="B988">
        <v>10</v>
      </c>
      <c r="C988" s="16">
        <v>1.70110648</v>
      </c>
      <c r="D988" t="s">
        <v>18530</v>
      </c>
      <c r="E988" t="s">
        <v>20399</v>
      </c>
    </row>
    <row r="989" spans="1:5" x14ac:dyDescent="0.2">
      <c r="A989" t="s">
        <v>20438</v>
      </c>
      <c r="B989">
        <v>10</v>
      </c>
      <c r="C989" s="16">
        <v>1.4906859669999999</v>
      </c>
      <c r="D989" t="s">
        <v>18530</v>
      </c>
      <c r="E989" t="s">
        <v>20439</v>
      </c>
    </row>
    <row r="990" spans="1:5" x14ac:dyDescent="0.2">
      <c r="A990" t="s">
        <v>20440</v>
      </c>
      <c r="B990">
        <v>10</v>
      </c>
      <c r="C990" s="16">
        <v>0.96434954100000003</v>
      </c>
      <c r="D990" t="s">
        <v>18530</v>
      </c>
      <c r="E990" t="s">
        <v>18553</v>
      </c>
    </row>
    <row r="991" spans="1:5" x14ac:dyDescent="0.2">
      <c r="A991" t="s">
        <v>20351</v>
      </c>
      <c r="B991">
        <v>10</v>
      </c>
      <c r="C991" s="16">
        <v>0.61422579700000002</v>
      </c>
      <c r="D991" t="s">
        <v>18530</v>
      </c>
      <c r="E991" t="s">
        <v>20352</v>
      </c>
    </row>
    <row r="992" spans="1:5" x14ac:dyDescent="0.2">
      <c r="A992" t="s">
        <v>20265</v>
      </c>
      <c r="B992">
        <v>10</v>
      </c>
      <c r="C992" s="16">
        <v>0</v>
      </c>
      <c r="D992" t="s">
        <v>18530</v>
      </c>
      <c r="E992" t="s">
        <v>20266</v>
      </c>
    </row>
    <row r="993" spans="1:5" x14ac:dyDescent="0.2">
      <c r="A993" t="s">
        <v>20285</v>
      </c>
      <c r="B993">
        <v>10</v>
      </c>
      <c r="C993" s="16">
        <v>0</v>
      </c>
      <c r="D993" t="s">
        <v>18530</v>
      </c>
      <c r="E993" t="s">
        <v>20286</v>
      </c>
    </row>
    <row r="994" spans="1:5" x14ac:dyDescent="0.2">
      <c r="A994" t="s">
        <v>20287</v>
      </c>
      <c r="B994">
        <v>10</v>
      </c>
      <c r="C994" s="16">
        <v>0</v>
      </c>
      <c r="D994" t="s">
        <v>18530</v>
      </c>
      <c r="E994" t="s">
        <v>18553</v>
      </c>
    </row>
    <row r="995" spans="1:5" x14ac:dyDescent="0.2">
      <c r="A995" t="s">
        <v>20298</v>
      </c>
      <c r="B995">
        <v>10</v>
      </c>
      <c r="C995" s="16">
        <v>0</v>
      </c>
      <c r="D995" t="s">
        <v>18530</v>
      </c>
      <c r="E995" t="s">
        <v>18553</v>
      </c>
    </row>
    <row r="996" spans="1:5" x14ac:dyDescent="0.2">
      <c r="A996" t="s">
        <v>20311</v>
      </c>
      <c r="B996">
        <v>10</v>
      </c>
      <c r="C996" s="16">
        <v>0</v>
      </c>
      <c r="D996" t="s">
        <v>18530</v>
      </c>
      <c r="E996" t="s">
        <v>20312</v>
      </c>
    </row>
    <row r="997" spans="1:5" x14ac:dyDescent="0.2">
      <c r="A997" t="s">
        <v>20353</v>
      </c>
      <c r="B997">
        <v>10</v>
      </c>
      <c r="C997" s="16">
        <v>0</v>
      </c>
      <c r="D997" t="s">
        <v>18530</v>
      </c>
      <c r="E997" t="s">
        <v>20354</v>
      </c>
    </row>
    <row r="998" spans="1:5" x14ac:dyDescent="0.2">
      <c r="A998" t="s">
        <v>20367</v>
      </c>
      <c r="B998">
        <v>10</v>
      </c>
      <c r="C998" s="16">
        <v>0</v>
      </c>
      <c r="D998" t="s">
        <v>18530</v>
      </c>
      <c r="E998" t="s">
        <v>20368</v>
      </c>
    </row>
    <row r="999" spans="1:5" x14ac:dyDescent="0.2">
      <c r="A999" t="s">
        <v>20383</v>
      </c>
      <c r="B999">
        <v>10</v>
      </c>
      <c r="C999" s="16">
        <v>0</v>
      </c>
      <c r="D999" t="s">
        <v>18530</v>
      </c>
      <c r="E999" t="s">
        <v>19623</v>
      </c>
    </row>
    <row r="1000" spans="1:5" x14ac:dyDescent="0.2">
      <c r="A1000" t="s">
        <v>20387</v>
      </c>
      <c r="B1000">
        <v>10</v>
      </c>
      <c r="C1000" s="16">
        <v>0</v>
      </c>
      <c r="D1000" t="s">
        <v>18530</v>
      </c>
      <c r="E1000" t="s">
        <v>18553</v>
      </c>
    </row>
    <row r="1001" spans="1:5" x14ac:dyDescent="0.2">
      <c r="A1001" t="s">
        <v>20412</v>
      </c>
      <c r="B1001">
        <v>10</v>
      </c>
      <c r="C1001" s="16">
        <v>0</v>
      </c>
      <c r="D1001" t="s">
        <v>18530</v>
      </c>
      <c r="E1001" t="s">
        <v>20413</v>
      </c>
    </row>
    <row r="1002" spans="1:5" x14ac:dyDescent="0.2">
      <c r="A1002" t="s">
        <v>20420</v>
      </c>
      <c r="B1002">
        <v>10</v>
      </c>
      <c r="C1002" s="16">
        <v>0</v>
      </c>
      <c r="D1002" t="s">
        <v>18530</v>
      </c>
      <c r="E1002" t="s">
        <v>20421</v>
      </c>
    </row>
    <row r="1003" spans="1:5" x14ac:dyDescent="0.2">
      <c r="A1003" t="s">
        <v>20527</v>
      </c>
      <c r="B1003">
        <v>1</v>
      </c>
      <c r="C1003" s="16">
        <v>649.89658380000003</v>
      </c>
      <c r="D1003" t="s">
        <v>20455</v>
      </c>
      <c r="E1003" t="s">
        <v>20528</v>
      </c>
    </row>
    <row r="1004" spans="1:5" x14ac:dyDescent="0.2">
      <c r="A1004" t="s">
        <v>20588</v>
      </c>
      <c r="B1004">
        <v>1</v>
      </c>
      <c r="C1004" s="16">
        <v>151.75038169999999</v>
      </c>
      <c r="D1004" t="s">
        <v>20455</v>
      </c>
      <c r="E1004" t="s">
        <v>20589</v>
      </c>
    </row>
    <row r="1005" spans="1:5" x14ac:dyDescent="0.2">
      <c r="A1005" t="s">
        <v>20467</v>
      </c>
      <c r="B1005">
        <v>1</v>
      </c>
      <c r="C1005" s="16">
        <v>107.5540232</v>
      </c>
      <c r="D1005" t="s">
        <v>20455</v>
      </c>
      <c r="E1005" t="s">
        <v>18835</v>
      </c>
    </row>
    <row r="1006" spans="1:5" x14ac:dyDescent="0.2">
      <c r="A1006" t="s">
        <v>20618</v>
      </c>
      <c r="B1006">
        <v>1</v>
      </c>
      <c r="C1006" s="16">
        <v>81.919247760000005</v>
      </c>
      <c r="D1006" t="s">
        <v>20455</v>
      </c>
      <c r="E1006" t="s">
        <v>18553</v>
      </c>
    </row>
    <row r="1007" spans="1:5" x14ac:dyDescent="0.2">
      <c r="A1007" t="s">
        <v>20468</v>
      </c>
      <c r="B1007">
        <v>1</v>
      </c>
      <c r="C1007" s="16">
        <v>79.785908129999996</v>
      </c>
      <c r="D1007" t="s">
        <v>20455</v>
      </c>
      <c r="E1007" t="s">
        <v>20469</v>
      </c>
    </row>
    <row r="1008" spans="1:5" x14ac:dyDescent="0.2">
      <c r="A1008" t="s">
        <v>20503</v>
      </c>
      <c r="B1008">
        <v>1</v>
      </c>
      <c r="C1008" s="16">
        <v>58.752643159999998</v>
      </c>
      <c r="D1008" t="s">
        <v>20455</v>
      </c>
      <c r="E1008" t="s">
        <v>20504</v>
      </c>
    </row>
    <row r="1009" spans="1:5" x14ac:dyDescent="0.2">
      <c r="A1009" t="s">
        <v>20614</v>
      </c>
      <c r="B1009">
        <v>1</v>
      </c>
      <c r="C1009" s="16">
        <v>56.013807</v>
      </c>
      <c r="D1009" t="s">
        <v>20455</v>
      </c>
      <c r="E1009" t="s">
        <v>20615</v>
      </c>
    </row>
    <row r="1010" spans="1:5" x14ac:dyDescent="0.2">
      <c r="A1010" t="s">
        <v>20479</v>
      </c>
      <c r="B1010">
        <v>1</v>
      </c>
      <c r="C1010" s="16">
        <v>55.902812169999997</v>
      </c>
      <c r="D1010" t="s">
        <v>20455</v>
      </c>
      <c r="E1010" t="s">
        <v>18553</v>
      </c>
    </row>
    <row r="1011" spans="1:5" x14ac:dyDescent="0.2">
      <c r="A1011" t="s">
        <v>20505</v>
      </c>
      <c r="B1011">
        <v>1</v>
      </c>
      <c r="C1011" s="16">
        <v>52.795235529999999</v>
      </c>
      <c r="D1011" t="s">
        <v>20455</v>
      </c>
      <c r="E1011" t="s">
        <v>20506</v>
      </c>
    </row>
    <row r="1012" spans="1:5" x14ac:dyDescent="0.2">
      <c r="A1012" t="s">
        <v>20531</v>
      </c>
      <c r="B1012">
        <v>1</v>
      </c>
      <c r="C1012" s="16">
        <v>52.453117319999997</v>
      </c>
      <c r="D1012" t="s">
        <v>20455</v>
      </c>
      <c r="E1012" t="s">
        <v>20532</v>
      </c>
    </row>
    <row r="1013" spans="1:5" x14ac:dyDescent="0.2">
      <c r="A1013" t="s">
        <v>20511</v>
      </c>
      <c r="B1013">
        <v>1</v>
      </c>
      <c r="C1013" s="16">
        <v>52.309350430000002</v>
      </c>
      <c r="D1013" t="s">
        <v>20455</v>
      </c>
      <c r="E1013" t="s">
        <v>20512</v>
      </c>
    </row>
    <row r="1014" spans="1:5" x14ac:dyDescent="0.2">
      <c r="A1014" t="s">
        <v>20557</v>
      </c>
      <c r="B1014">
        <v>1</v>
      </c>
      <c r="C1014" s="16">
        <v>47.667171119999999</v>
      </c>
      <c r="D1014" t="s">
        <v>20455</v>
      </c>
      <c r="E1014" t="s">
        <v>20558</v>
      </c>
    </row>
    <row r="1015" spans="1:5" x14ac:dyDescent="0.2">
      <c r="A1015" t="s">
        <v>20499</v>
      </c>
      <c r="B1015">
        <v>1</v>
      </c>
      <c r="C1015" s="16">
        <v>47.191992599999999</v>
      </c>
      <c r="D1015" t="s">
        <v>20455</v>
      </c>
      <c r="E1015" t="s">
        <v>20500</v>
      </c>
    </row>
    <row r="1016" spans="1:5" x14ac:dyDescent="0.2">
      <c r="A1016" t="s">
        <v>20507</v>
      </c>
      <c r="B1016">
        <v>1</v>
      </c>
      <c r="C1016" s="16">
        <v>46.23230942</v>
      </c>
      <c r="D1016" t="s">
        <v>20455</v>
      </c>
      <c r="E1016" t="s">
        <v>20508</v>
      </c>
    </row>
    <row r="1017" spans="1:5" x14ac:dyDescent="0.2">
      <c r="A1017" t="s">
        <v>20457</v>
      </c>
      <c r="B1017">
        <v>1</v>
      </c>
      <c r="C1017" s="16">
        <v>41.334233210000001</v>
      </c>
      <c r="D1017" t="s">
        <v>20455</v>
      </c>
      <c r="E1017" t="s">
        <v>18870</v>
      </c>
    </row>
    <row r="1018" spans="1:5" x14ac:dyDescent="0.2">
      <c r="A1018" t="s">
        <v>20564</v>
      </c>
      <c r="B1018">
        <v>1</v>
      </c>
      <c r="C1018" s="16">
        <v>41.275237250000004</v>
      </c>
      <c r="D1018" t="s">
        <v>20455</v>
      </c>
      <c r="E1018" t="s">
        <v>18956</v>
      </c>
    </row>
    <row r="1019" spans="1:5" x14ac:dyDescent="0.2">
      <c r="A1019" t="s">
        <v>20491</v>
      </c>
      <c r="B1019">
        <v>1</v>
      </c>
      <c r="C1019" s="16">
        <v>41.246624799999999</v>
      </c>
      <c r="D1019" t="s">
        <v>20455</v>
      </c>
      <c r="E1019" t="s">
        <v>20492</v>
      </c>
    </row>
    <row r="1020" spans="1:5" x14ac:dyDescent="0.2">
      <c r="A1020" t="s">
        <v>20458</v>
      </c>
      <c r="B1020">
        <v>1</v>
      </c>
      <c r="C1020" s="16">
        <v>37.907430750000003</v>
      </c>
      <c r="D1020" t="s">
        <v>20455</v>
      </c>
      <c r="E1020" t="s">
        <v>20459</v>
      </c>
    </row>
    <row r="1021" spans="1:5" x14ac:dyDescent="0.2">
      <c r="A1021" t="s">
        <v>20623</v>
      </c>
      <c r="B1021">
        <v>1</v>
      </c>
      <c r="C1021" s="16">
        <v>33.875488060000002</v>
      </c>
      <c r="D1021" t="s">
        <v>20455</v>
      </c>
      <c r="E1021" t="s">
        <v>20624</v>
      </c>
    </row>
    <row r="1022" spans="1:5" x14ac:dyDescent="0.2">
      <c r="A1022" t="s">
        <v>20529</v>
      </c>
      <c r="B1022">
        <v>1</v>
      </c>
      <c r="C1022" s="16">
        <v>33.233105440000003</v>
      </c>
      <c r="D1022" t="s">
        <v>20455</v>
      </c>
      <c r="E1022" t="s">
        <v>20530</v>
      </c>
    </row>
    <row r="1023" spans="1:5" x14ac:dyDescent="0.2">
      <c r="A1023" t="s">
        <v>20627</v>
      </c>
      <c r="B1023">
        <v>1</v>
      </c>
      <c r="C1023" s="16">
        <v>32.95168056</v>
      </c>
      <c r="D1023" t="s">
        <v>20455</v>
      </c>
      <c r="E1023" t="s">
        <v>20628</v>
      </c>
    </row>
    <row r="1024" spans="1:5" x14ac:dyDescent="0.2">
      <c r="A1024" t="s">
        <v>20609</v>
      </c>
      <c r="B1024">
        <v>1</v>
      </c>
      <c r="C1024" s="16">
        <v>32.484710489999998</v>
      </c>
      <c r="D1024" t="s">
        <v>20455</v>
      </c>
      <c r="E1024" t="s">
        <v>20610</v>
      </c>
    </row>
    <row r="1025" spans="1:5" x14ac:dyDescent="0.2">
      <c r="A1025" t="s">
        <v>20594</v>
      </c>
      <c r="B1025">
        <v>1</v>
      </c>
      <c r="C1025" s="16">
        <v>31.42747477</v>
      </c>
      <c r="D1025" t="s">
        <v>20455</v>
      </c>
      <c r="E1025" t="s">
        <v>19838</v>
      </c>
    </row>
    <row r="1026" spans="1:5" x14ac:dyDescent="0.2">
      <c r="A1026" t="s">
        <v>20605</v>
      </c>
      <c r="B1026">
        <v>1</v>
      </c>
      <c r="C1026" s="16">
        <v>31.21102114</v>
      </c>
      <c r="D1026" t="s">
        <v>20455</v>
      </c>
      <c r="E1026" t="s">
        <v>20606</v>
      </c>
    </row>
    <row r="1027" spans="1:5" x14ac:dyDescent="0.2">
      <c r="A1027" t="s">
        <v>20612</v>
      </c>
      <c r="B1027">
        <v>1</v>
      </c>
      <c r="C1027" s="16">
        <v>31.009673939999999</v>
      </c>
      <c r="D1027" t="s">
        <v>20455</v>
      </c>
      <c r="E1027" t="s">
        <v>20613</v>
      </c>
    </row>
    <row r="1028" spans="1:5" x14ac:dyDescent="0.2">
      <c r="A1028" t="s">
        <v>20629</v>
      </c>
      <c r="B1028">
        <v>1</v>
      </c>
      <c r="C1028" s="16">
        <v>30.28255304</v>
      </c>
      <c r="D1028" t="s">
        <v>20455</v>
      </c>
      <c r="E1028" t="s">
        <v>20630</v>
      </c>
    </row>
    <row r="1029" spans="1:5" x14ac:dyDescent="0.2">
      <c r="A1029" t="s">
        <v>20473</v>
      </c>
      <c r="B1029">
        <v>1</v>
      </c>
      <c r="C1029" s="16">
        <v>28.728938800000002</v>
      </c>
      <c r="D1029" t="s">
        <v>20455</v>
      </c>
      <c r="E1029" t="s">
        <v>20474</v>
      </c>
    </row>
    <row r="1030" spans="1:5" x14ac:dyDescent="0.2">
      <c r="A1030" t="s">
        <v>20575</v>
      </c>
      <c r="B1030">
        <v>1</v>
      </c>
      <c r="C1030" s="16">
        <v>26.796077879999999</v>
      </c>
      <c r="D1030" t="s">
        <v>20455</v>
      </c>
      <c r="E1030" t="s">
        <v>18706</v>
      </c>
    </row>
    <row r="1031" spans="1:5" x14ac:dyDescent="0.2">
      <c r="A1031" t="s">
        <v>20616</v>
      </c>
      <c r="B1031">
        <v>1</v>
      </c>
      <c r="C1031" s="16">
        <v>26.434320379999999</v>
      </c>
      <c r="D1031" t="s">
        <v>20455</v>
      </c>
      <c r="E1031" t="s">
        <v>20617</v>
      </c>
    </row>
    <row r="1032" spans="1:5" x14ac:dyDescent="0.2">
      <c r="A1032" t="s">
        <v>20625</v>
      </c>
      <c r="B1032">
        <v>1</v>
      </c>
      <c r="C1032" s="16">
        <v>26.299747100000001</v>
      </c>
      <c r="D1032" t="s">
        <v>20455</v>
      </c>
      <c r="E1032" t="s">
        <v>20626</v>
      </c>
    </row>
    <row r="1033" spans="1:5" x14ac:dyDescent="0.2">
      <c r="A1033" t="s">
        <v>20461</v>
      </c>
      <c r="B1033">
        <v>1</v>
      </c>
      <c r="C1033" s="16">
        <v>24.710198269999999</v>
      </c>
      <c r="D1033" t="s">
        <v>20455</v>
      </c>
      <c r="E1033" t="s">
        <v>20462</v>
      </c>
    </row>
    <row r="1034" spans="1:5" x14ac:dyDescent="0.2">
      <c r="A1034" t="s">
        <v>20543</v>
      </c>
      <c r="B1034">
        <v>1</v>
      </c>
      <c r="C1034" s="16">
        <v>24.26558648</v>
      </c>
      <c r="D1034" t="s">
        <v>20455</v>
      </c>
      <c r="E1034" t="s">
        <v>18553</v>
      </c>
    </row>
    <row r="1035" spans="1:5" x14ac:dyDescent="0.2">
      <c r="A1035" t="s">
        <v>20472</v>
      </c>
      <c r="B1035">
        <v>1</v>
      </c>
      <c r="C1035" s="16">
        <v>23.260919909999998</v>
      </c>
      <c r="D1035" t="s">
        <v>20455</v>
      </c>
      <c r="E1035" t="s">
        <v>18553</v>
      </c>
    </row>
    <row r="1036" spans="1:5" x14ac:dyDescent="0.2">
      <c r="A1036" t="s">
        <v>20551</v>
      </c>
      <c r="B1036">
        <v>1</v>
      </c>
      <c r="C1036" s="16">
        <v>22.923340159999999</v>
      </c>
      <c r="D1036" t="s">
        <v>20455</v>
      </c>
      <c r="E1036" t="s">
        <v>19708</v>
      </c>
    </row>
    <row r="1037" spans="1:5" x14ac:dyDescent="0.2">
      <c r="A1037" t="s">
        <v>20465</v>
      </c>
      <c r="B1037">
        <v>1</v>
      </c>
      <c r="C1037" s="16">
        <v>22.573860629999999</v>
      </c>
      <c r="D1037" t="s">
        <v>20455</v>
      </c>
      <c r="E1037" t="s">
        <v>19325</v>
      </c>
    </row>
    <row r="1038" spans="1:5" x14ac:dyDescent="0.2">
      <c r="A1038" t="s">
        <v>20494</v>
      </c>
      <c r="B1038">
        <v>1</v>
      </c>
      <c r="C1038" s="16">
        <v>21.323067089999999</v>
      </c>
      <c r="D1038" t="s">
        <v>20455</v>
      </c>
      <c r="E1038" t="s">
        <v>20495</v>
      </c>
    </row>
    <row r="1039" spans="1:5" x14ac:dyDescent="0.2">
      <c r="A1039" t="s">
        <v>20497</v>
      </c>
      <c r="B1039">
        <v>1</v>
      </c>
      <c r="C1039" s="16">
        <v>20.228849700000001</v>
      </c>
      <c r="D1039" t="s">
        <v>20455</v>
      </c>
      <c r="E1039" t="s">
        <v>20498</v>
      </c>
    </row>
    <row r="1040" spans="1:5" x14ac:dyDescent="0.2">
      <c r="A1040" t="s">
        <v>20586</v>
      </c>
      <c r="B1040">
        <v>1</v>
      </c>
      <c r="C1040" s="16">
        <v>19.76103166</v>
      </c>
      <c r="D1040" t="s">
        <v>20455</v>
      </c>
      <c r="E1040" t="s">
        <v>20587</v>
      </c>
    </row>
    <row r="1041" spans="1:5" x14ac:dyDescent="0.2">
      <c r="A1041" t="s">
        <v>20496</v>
      </c>
      <c r="B1041">
        <v>1</v>
      </c>
      <c r="C1041" s="16">
        <v>19.280257890000001</v>
      </c>
      <c r="D1041" t="s">
        <v>20455</v>
      </c>
      <c r="E1041" t="s">
        <v>18553</v>
      </c>
    </row>
    <row r="1042" spans="1:5" x14ac:dyDescent="0.2">
      <c r="A1042" t="s">
        <v>20573</v>
      </c>
      <c r="B1042">
        <v>1</v>
      </c>
      <c r="C1042" s="16">
        <v>19.219208550000001</v>
      </c>
      <c r="D1042" t="s">
        <v>20455</v>
      </c>
      <c r="E1042" t="s">
        <v>20574</v>
      </c>
    </row>
    <row r="1043" spans="1:5" x14ac:dyDescent="0.2">
      <c r="A1043" t="s">
        <v>20592</v>
      </c>
      <c r="B1043">
        <v>1</v>
      </c>
      <c r="C1043" s="16">
        <v>19.135090730000002</v>
      </c>
      <c r="D1043" t="s">
        <v>20455</v>
      </c>
      <c r="E1043" t="s">
        <v>20593</v>
      </c>
    </row>
    <row r="1044" spans="1:5" x14ac:dyDescent="0.2">
      <c r="A1044" t="s">
        <v>20552</v>
      </c>
      <c r="B1044">
        <v>1</v>
      </c>
      <c r="C1044" s="16">
        <v>18.209224200000001</v>
      </c>
      <c r="D1044" t="s">
        <v>20455</v>
      </c>
      <c r="E1044" t="s">
        <v>20553</v>
      </c>
    </row>
    <row r="1045" spans="1:5" x14ac:dyDescent="0.2">
      <c r="A1045" t="s">
        <v>20595</v>
      </c>
      <c r="B1045">
        <v>1</v>
      </c>
      <c r="C1045" s="16">
        <v>18.125097929999999</v>
      </c>
      <c r="D1045" t="s">
        <v>20455</v>
      </c>
      <c r="E1045" t="s">
        <v>20596</v>
      </c>
    </row>
    <row r="1046" spans="1:5" x14ac:dyDescent="0.2">
      <c r="A1046" t="s">
        <v>20576</v>
      </c>
      <c r="B1046">
        <v>1</v>
      </c>
      <c r="C1046" s="16">
        <v>17.973244560000001</v>
      </c>
      <c r="D1046" t="s">
        <v>20455</v>
      </c>
      <c r="E1046" t="s">
        <v>20577</v>
      </c>
    </row>
    <row r="1047" spans="1:5" x14ac:dyDescent="0.2">
      <c r="A1047" t="s">
        <v>20493</v>
      </c>
      <c r="B1047">
        <v>1</v>
      </c>
      <c r="C1047" s="16">
        <v>17.30156169</v>
      </c>
      <c r="D1047" t="s">
        <v>20455</v>
      </c>
      <c r="E1047" t="s">
        <v>19725</v>
      </c>
    </row>
    <row r="1048" spans="1:5" x14ac:dyDescent="0.2">
      <c r="A1048" t="s">
        <v>20548</v>
      </c>
      <c r="B1048">
        <v>1</v>
      </c>
      <c r="C1048" s="16">
        <v>16.398545980000002</v>
      </c>
      <c r="D1048" t="s">
        <v>20455</v>
      </c>
      <c r="E1048" t="s">
        <v>20549</v>
      </c>
    </row>
    <row r="1049" spans="1:5" x14ac:dyDescent="0.2">
      <c r="A1049" t="s">
        <v>20597</v>
      </c>
      <c r="B1049">
        <v>1</v>
      </c>
      <c r="C1049" s="16">
        <v>15.94907781</v>
      </c>
      <c r="D1049" t="s">
        <v>20455</v>
      </c>
      <c r="E1049" t="s">
        <v>20598</v>
      </c>
    </row>
    <row r="1050" spans="1:5" x14ac:dyDescent="0.2">
      <c r="A1050" t="s">
        <v>20621</v>
      </c>
      <c r="B1050">
        <v>1</v>
      </c>
      <c r="C1050" s="16">
        <v>14.16333332</v>
      </c>
      <c r="D1050" t="s">
        <v>20455</v>
      </c>
      <c r="E1050" t="s">
        <v>20622</v>
      </c>
    </row>
    <row r="1051" spans="1:5" x14ac:dyDescent="0.2">
      <c r="A1051" t="s">
        <v>20578</v>
      </c>
      <c r="B1051">
        <v>1</v>
      </c>
      <c r="C1051" s="16">
        <v>14.07255952</v>
      </c>
      <c r="D1051" t="s">
        <v>20455</v>
      </c>
      <c r="E1051" t="s">
        <v>20579</v>
      </c>
    </row>
    <row r="1052" spans="1:5" x14ac:dyDescent="0.2">
      <c r="A1052" t="s">
        <v>20546</v>
      </c>
      <c r="B1052">
        <v>1</v>
      </c>
      <c r="C1052" s="16">
        <v>13.41765988</v>
      </c>
      <c r="D1052" t="s">
        <v>20455</v>
      </c>
      <c r="E1052" t="s">
        <v>20547</v>
      </c>
    </row>
    <row r="1053" spans="1:5" x14ac:dyDescent="0.2">
      <c r="A1053" t="s">
        <v>20513</v>
      </c>
      <c r="B1053">
        <v>1</v>
      </c>
      <c r="C1053" s="16">
        <v>12.63567037</v>
      </c>
      <c r="D1053" t="s">
        <v>20455</v>
      </c>
      <c r="E1053" t="s">
        <v>20514</v>
      </c>
    </row>
    <row r="1054" spans="1:5" x14ac:dyDescent="0.2">
      <c r="A1054" t="s">
        <v>20555</v>
      </c>
      <c r="B1054">
        <v>1</v>
      </c>
      <c r="C1054" s="16">
        <v>12.62635817</v>
      </c>
      <c r="D1054" t="s">
        <v>20455</v>
      </c>
      <c r="E1054" t="s">
        <v>20556</v>
      </c>
    </row>
    <row r="1055" spans="1:5" x14ac:dyDescent="0.2">
      <c r="A1055" t="s">
        <v>20584</v>
      </c>
      <c r="B1055">
        <v>1</v>
      </c>
      <c r="C1055" s="16">
        <v>11.86257627</v>
      </c>
      <c r="D1055" t="s">
        <v>20455</v>
      </c>
      <c r="E1055" t="s">
        <v>20585</v>
      </c>
    </row>
    <row r="1056" spans="1:5" x14ac:dyDescent="0.2">
      <c r="A1056" t="s">
        <v>20525</v>
      </c>
      <c r="B1056">
        <v>1</v>
      </c>
      <c r="C1056" s="16">
        <v>10.89669962</v>
      </c>
      <c r="D1056" t="s">
        <v>20455</v>
      </c>
      <c r="E1056" t="s">
        <v>20526</v>
      </c>
    </row>
    <row r="1057" spans="1:5" x14ac:dyDescent="0.2">
      <c r="A1057" t="s">
        <v>20516</v>
      </c>
      <c r="B1057">
        <v>1</v>
      </c>
      <c r="C1057" s="16">
        <v>10.52158083</v>
      </c>
      <c r="D1057" t="s">
        <v>20455</v>
      </c>
      <c r="E1057" t="s">
        <v>20517</v>
      </c>
    </row>
    <row r="1058" spans="1:5" x14ac:dyDescent="0.2">
      <c r="A1058" t="s">
        <v>20567</v>
      </c>
      <c r="B1058">
        <v>1</v>
      </c>
      <c r="C1058" s="16">
        <v>10.39323856</v>
      </c>
      <c r="D1058" t="s">
        <v>20455</v>
      </c>
      <c r="E1058" t="s">
        <v>20568</v>
      </c>
    </row>
    <row r="1059" spans="1:5" x14ac:dyDescent="0.2">
      <c r="A1059" t="s">
        <v>20580</v>
      </c>
      <c r="B1059">
        <v>1</v>
      </c>
      <c r="C1059" s="16">
        <v>9.8572136750000006</v>
      </c>
      <c r="D1059" t="s">
        <v>20455</v>
      </c>
      <c r="E1059" t="s">
        <v>20581</v>
      </c>
    </row>
    <row r="1060" spans="1:5" x14ac:dyDescent="0.2">
      <c r="A1060" t="s">
        <v>20571</v>
      </c>
      <c r="B1060">
        <v>1</v>
      </c>
      <c r="C1060" s="16">
        <v>9.6087841709999999</v>
      </c>
      <c r="D1060" t="s">
        <v>20455</v>
      </c>
      <c r="E1060" t="s">
        <v>20572</v>
      </c>
    </row>
    <row r="1061" spans="1:5" x14ac:dyDescent="0.2">
      <c r="A1061" t="s">
        <v>20522</v>
      </c>
      <c r="B1061">
        <v>1</v>
      </c>
      <c r="C1061" s="16">
        <v>9.3763477900000005</v>
      </c>
      <c r="D1061" t="s">
        <v>20455</v>
      </c>
      <c r="E1061" t="s">
        <v>18553</v>
      </c>
    </row>
    <row r="1062" spans="1:5" x14ac:dyDescent="0.2">
      <c r="A1062" t="s">
        <v>20520</v>
      </c>
      <c r="B1062">
        <v>1</v>
      </c>
      <c r="C1062" s="16">
        <v>9.3564195100000003</v>
      </c>
      <c r="D1062" t="s">
        <v>20455</v>
      </c>
      <c r="E1062" t="s">
        <v>20521</v>
      </c>
    </row>
    <row r="1063" spans="1:5" x14ac:dyDescent="0.2">
      <c r="A1063" t="s">
        <v>20488</v>
      </c>
      <c r="B1063">
        <v>1</v>
      </c>
      <c r="C1063" s="16">
        <v>9.2021650630000007</v>
      </c>
      <c r="D1063" t="s">
        <v>20455</v>
      </c>
      <c r="E1063" t="s">
        <v>20489</v>
      </c>
    </row>
    <row r="1064" spans="1:5" x14ac:dyDescent="0.2">
      <c r="A1064" t="s">
        <v>20501</v>
      </c>
      <c r="B1064">
        <v>1</v>
      </c>
      <c r="C1064" s="16">
        <v>9.1575410159999997</v>
      </c>
      <c r="D1064" t="s">
        <v>20455</v>
      </c>
      <c r="E1064" t="s">
        <v>20502</v>
      </c>
    </row>
    <row r="1065" spans="1:5" x14ac:dyDescent="0.2">
      <c r="A1065" t="s">
        <v>20569</v>
      </c>
      <c r="B1065">
        <v>1</v>
      </c>
      <c r="C1065" s="16">
        <v>8.9281963589999993</v>
      </c>
      <c r="D1065" t="s">
        <v>20455</v>
      </c>
      <c r="E1065" t="s">
        <v>20570</v>
      </c>
    </row>
    <row r="1066" spans="1:5" x14ac:dyDescent="0.2">
      <c r="A1066" t="s">
        <v>20470</v>
      </c>
      <c r="B1066">
        <v>1</v>
      </c>
      <c r="C1066" s="16">
        <v>8.3887486920000001</v>
      </c>
      <c r="D1066" t="s">
        <v>20455</v>
      </c>
      <c r="E1066" t="s">
        <v>20471</v>
      </c>
    </row>
    <row r="1067" spans="1:5" x14ac:dyDescent="0.2">
      <c r="A1067" t="s">
        <v>20515</v>
      </c>
      <c r="B1067">
        <v>1</v>
      </c>
      <c r="C1067" s="16">
        <v>7.3054493579999997</v>
      </c>
      <c r="D1067" t="s">
        <v>20455</v>
      </c>
      <c r="E1067" t="s">
        <v>18835</v>
      </c>
    </row>
    <row r="1068" spans="1:5" x14ac:dyDescent="0.2">
      <c r="A1068" t="s">
        <v>20480</v>
      </c>
      <c r="B1068">
        <v>1</v>
      </c>
      <c r="C1068" s="16">
        <v>6.8231897850000003</v>
      </c>
      <c r="D1068" t="s">
        <v>20455</v>
      </c>
      <c r="E1068" t="s">
        <v>20481</v>
      </c>
    </row>
    <row r="1069" spans="1:5" x14ac:dyDescent="0.2">
      <c r="A1069" t="s">
        <v>20590</v>
      </c>
      <c r="B1069">
        <v>1</v>
      </c>
      <c r="C1069" s="16">
        <v>6.429549475</v>
      </c>
      <c r="D1069" t="s">
        <v>20455</v>
      </c>
      <c r="E1069" t="s">
        <v>20591</v>
      </c>
    </row>
    <row r="1070" spans="1:5" x14ac:dyDescent="0.2">
      <c r="A1070" t="s">
        <v>20542</v>
      </c>
      <c r="B1070">
        <v>1</v>
      </c>
      <c r="C1070" s="16">
        <v>6.3238469329999996</v>
      </c>
      <c r="D1070" t="s">
        <v>20455</v>
      </c>
      <c r="E1070" t="s">
        <v>18553</v>
      </c>
    </row>
    <row r="1071" spans="1:5" x14ac:dyDescent="0.2">
      <c r="A1071" t="s">
        <v>20482</v>
      </c>
      <c r="B1071">
        <v>1</v>
      </c>
      <c r="C1071" s="16">
        <v>6.1046938449999999</v>
      </c>
      <c r="D1071" t="s">
        <v>20455</v>
      </c>
      <c r="E1071" t="s">
        <v>20483</v>
      </c>
    </row>
    <row r="1072" spans="1:5" x14ac:dyDescent="0.2">
      <c r="A1072" t="s">
        <v>20466</v>
      </c>
      <c r="B1072">
        <v>1</v>
      </c>
      <c r="C1072" s="16">
        <v>5.7769323720000001</v>
      </c>
      <c r="D1072" t="s">
        <v>20455</v>
      </c>
      <c r="E1072" t="s">
        <v>18835</v>
      </c>
    </row>
    <row r="1073" spans="1:5" x14ac:dyDescent="0.2">
      <c r="A1073" t="s">
        <v>20454</v>
      </c>
      <c r="B1073">
        <v>1</v>
      </c>
      <c r="C1073" s="16">
        <v>5.7631680379999999</v>
      </c>
      <c r="D1073" t="s">
        <v>20455</v>
      </c>
      <c r="E1073" t="s">
        <v>20456</v>
      </c>
    </row>
    <row r="1074" spans="1:5" x14ac:dyDescent="0.2">
      <c r="A1074" t="s">
        <v>20603</v>
      </c>
      <c r="B1074">
        <v>1</v>
      </c>
      <c r="C1074" s="16">
        <v>5.209643883</v>
      </c>
      <c r="D1074" t="s">
        <v>20455</v>
      </c>
      <c r="E1074" t="s">
        <v>20604</v>
      </c>
    </row>
    <row r="1075" spans="1:5" x14ac:dyDescent="0.2">
      <c r="A1075" t="s">
        <v>20554</v>
      </c>
      <c r="B1075">
        <v>1</v>
      </c>
      <c r="C1075" s="16">
        <v>5.1198117319999996</v>
      </c>
      <c r="D1075" t="s">
        <v>20455</v>
      </c>
      <c r="E1075" t="s">
        <v>19026</v>
      </c>
    </row>
    <row r="1076" spans="1:5" x14ac:dyDescent="0.2">
      <c r="A1076" t="s">
        <v>20523</v>
      </c>
      <c r="B1076">
        <v>1</v>
      </c>
      <c r="C1076" s="16">
        <v>4.9966258850000003</v>
      </c>
      <c r="D1076" t="s">
        <v>20455</v>
      </c>
      <c r="E1076" t="s">
        <v>20524</v>
      </c>
    </row>
    <row r="1077" spans="1:5" x14ac:dyDescent="0.2">
      <c r="A1077" t="s">
        <v>20601</v>
      </c>
      <c r="B1077">
        <v>1</v>
      </c>
      <c r="C1077" s="16">
        <v>4.8772002759999999</v>
      </c>
      <c r="D1077" t="s">
        <v>20455</v>
      </c>
      <c r="E1077" t="s">
        <v>20602</v>
      </c>
    </row>
    <row r="1078" spans="1:5" x14ac:dyDescent="0.2">
      <c r="A1078" t="s">
        <v>20565</v>
      </c>
      <c r="B1078">
        <v>1</v>
      </c>
      <c r="C1078" s="16">
        <v>4.8212664600000004</v>
      </c>
      <c r="D1078" t="s">
        <v>20455</v>
      </c>
      <c r="E1078" t="s">
        <v>20566</v>
      </c>
    </row>
    <row r="1079" spans="1:5" x14ac:dyDescent="0.2">
      <c r="A1079" t="s">
        <v>20559</v>
      </c>
      <c r="B1079">
        <v>1</v>
      </c>
      <c r="C1079" s="16">
        <v>4.5145673610000001</v>
      </c>
      <c r="D1079" t="s">
        <v>20455</v>
      </c>
      <c r="E1079" t="s">
        <v>18553</v>
      </c>
    </row>
    <row r="1080" spans="1:5" x14ac:dyDescent="0.2">
      <c r="A1080" t="s">
        <v>20607</v>
      </c>
      <c r="B1080">
        <v>1</v>
      </c>
      <c r="C1080" s="16">
        <v>4.3802597199999997</v>
      </c>
      <c r="D1080" t="s">
        <v>20455</v>
      </c>
      <c r="E1080" t="s">
        <v>20608</v>
      </c>
    </row>
    <row r="1081" spans="1:5" x14ac:dyDescent="0.2">
      <c r="A1081" t="s">
        <v>20475</v>
      </c>
      <c r="B1081">
        <v>1</v>
      </c>
      <c r="C1081" s="16">
        <v>4.1991426159999996</v>
      </c>
      <c r="D1081" t="s">
        <v>20455</v>
      </c>
      <c r="E1081" t="s">
        <v>20476</v>
      </c>
    </row>
    <row r="1082" spans="1:5" x14ac:dyDescent="0.2">
      <c r="A1082" t="s">
        <v>20550</v>
      </c>
      <c r="B1082">
        <v>1</v>
      </c>
      <c r="C1082" s="16">
        <v>3.9484702920000001</v>
      </c>
      <c r="D1082" t="s">
        <v>20455</v>
      </c>
      <c r="E1082" t="s">
        <v>19026</v>
      </c>
    </row>
    <row r="1083" spans="1:5" x14ac:dyDescent="0.2">
      <c r="A1083" t="s">
        <v>20541</v>
      </c>
      <c r="B1083">
        <v>1</v>
      </c>
      <c r="C1083" s="16">
        <v>3.8835529360000001</v>
      </c>
      <c r="D1083" t="s">
        <v>20455</v>
      </c>
      <c r="E1083" t="s">
        <v>18553</v>
      </c>
    </row>
    <row r="1084" spans="1:5" x14ac:dyDescent="0.2">
      <c r="A1084" t="s">
        <v>20533</v>
      </c>
      <c r="B1084">
        <v>1</v>
      </c>
      <c r="C1084" s="16">
        <v>3.8138921300000002</v>
      </c>
      <c r="D1084" t="s">
        <v>20455</v>
      </c>
      <c r="E1084" t="s">
        <v>20534</v>
      </c>
    </row>
    <row r="1085" spans="1:5" x14ac:dyDescent="0.2">
      <c r="A1085" t="s">
        <v>20619</v>
      </c>
      <c r="B1085">
        <v>1</v>
      </c>
      <c r="C1085" s="16">
        <v>3.3210140890000002</v>
      </c>
      <c r="D1085" t="s">
        <v>20455</v>
      </c>
      <c r="E1085" t="s">
        <v>20620</v>
      </c>
    </row>
    <row r="1086" spans="1:5" x14ac:dyDescent="0.2">
      <c r="A1086" t="s">
        <v>20599</v>
      </c>
      <c r="B1086">
        <v>1</v>
      </c>
      <c r="C1086" s="16">
        <v>3.1015838549999999</v>
      </c>
      <c r="D1086" t="s">
        <v>20455</v>
      </c>
      <c r="E1086" t="s">
        <v>20600</v>
      </c>
    </row>
    <row r="1087" spans="1:5" x14ac:dyDescent="0.2">
      <c r="A1087" t="s">
        <v>20611</v>
      </c>
      <c r="B1087">
        <v>1</v>
      </c>
      <c r="C1087" s="16">
        <v>2.9738272160000001</v>
      </c>
      <c r="D1087" t="s">
        <v>20455</v>
      </c>
      <c r="E1087" t="s">
        <v>20464</v>
      </c>
    </row>
    <row r="1088" spans="1:5" x14ac:dyDescent="0.2">
      <c r="A1088" t="s">
        <v>20486</v>
      </c>
      <c r="B1088">
        <v>1</v>
      </c>
      <c r="C1088" s="16">
        <v>1.8487040029999999</v>
      </c>
      <c r="D1088" t="s">
        <v>20455</v>
      </c>
      <c r="E1088" t="s">
        <v>20487</v>
      </c>
    </row>
    <row r="1089" spans="1:5" x14ac:dyDescent="0.2">
      <c r="A1089" t="s">
        <v>20560</v>
      </c>
      <c r="B1089">
        <v>1</v>
      </c>
      <c r="C1089" s="16">
        <v>1.7145493329999999</v>
      </c>
      <c r="D1089" t="s">
        <v>20455</v>
      </c>
      <c r="E1089" t="s">
        <v>20561</v>
      </c>
    </row>
    <row r="1090" spans="1:5" x14ac:dyDescent="0.2">
      <c r="A1090" t="s">
        <v>20582</v>
      </c>
      <c r="B1090">
        <v>1</v>
      </c>
      <c r="C1090" s="16">
        <v>1.6947932450000001</v>
      </c>
      <c r="D1090" t="s">
        <v>20455</v>
      </c>
      <c r="E1090" t="s">
        <v>20583</v>
      </c>
    </row>
    <row r="1091" spans="1:5" x14ac:dyDescent="0.2">
      <c r="A1091" t="s">
        <v>20463</v>
      </c>
      <c r="B1091">
        <v>1</v>
      </c>
      <c r="C1091" s="16">
        <v>1.6858556179999999</v>
      </c>
      <c r="D1091" t="s">
        <v>20455</v>
      </c>
      <c r="E1091" t="s">
        <v>20464</v>
      </c>
    </row>
    <row r="1092" spans="1:5" x14ac:dyDescent="0.2">
      <c r="A1092" t="s">
        <v>20490</v>
      </c>
      <c r="B1092">
        <v>1</v>
      </c>
      <c r="C1092" s="16">
        <v>1.412910417</v>
      </c>
      <c r="D1092" t="s">
        <v>20455</v>
      </c>
      <c r="E1092" t="s">
        <v>19708</v>
      </c>
    </row>
    <row r="1093" spans="1:5" x14ac:dyDescent="0.2">
      <c r="A1093" t="s">
        <v>20518</v>
      </c>
      <c r="B1093">
        <v>1</v>
      </c>
      <c r="C1093" s="16">
        <v>1.371121644</v>
      </c>
      <c r="D1093" t="s">
        <v>20455</v>
      </c>
      <c r="E1093" t="s">
        <v>20519</v>
      </c>
    </row>
    <row r="1094" spans="1:5" x14ac:dyDescent="0.2">
      <c r="A1094" t="s">
        <v>20460</v>
      </c>
      <c r="B1094">
        <v>1</v>
      </c>
      <c r="C1094" s="16">
        <v>1.3521997139999999</v>
      </c>
      <c r="D1094" t="s">
        <v>20455</v>
      </c>
      <c r="E1094" t="s">
        <v>19704</v>
      </c>
    </row>
    <row r="1095" spans="1:5" x14ac:dyDescent="0.2">
      <c r="A1095" t="s">
        <v>20477</v>
      </c>
      <c r="B1095">
        <v>1</v>
      </c>
      <c r="C1095" s="16">
        <v>0.78848853699999999</v>
      </c>
      <c r="D1095" t="s">
        <v>20455</v>
      </c>
      <c r="E1095" t="s">
        <v>20478</v>
      </c>
    </row>
    <row r="1096" spans="1:5" x14ac:dyDescent="0.2">
      <c r="A1096" t="s">
        <v>20537</v>
      </c>
      <c r="B1096">
        <v>1</v>
      </c>
      <c r="C1096" s="16">
        <v>0.45150160700000003</v>
      </c>
      <c r="D1096" t="s">
        <v>20455</v>
      </c>
      <c r="E1096" t="s">
        <v>20538</v>
      </c>
    </row>
    <row r="1097" spans="1:5" x14ac:dyDescent="0.2">
      <c r="A1097" t="s">
        <v>20544</v>
      </c>
      <c r="B1097">
        <v>1</v>
      </c>
      <c r="C1097" s="16">
        <v>0.41129028000000001</v>
      </c>
      <c r="D1097" t="s">
        <v>20455</v>
      </c>
      <c r="E1097" t="s">
        <v>20545</v>
      </c>
    </row>
    <row r="1098" spans="1:5" x14ac:dyDescent="0.2">
      <c r="A1098" t="s">
        <v>20484</v>
      </c>
      <c r="B1098">
        <v>1</v>
      </c>
      <c r="C1098" s="16">
        <v>0</v>
      </c>
      <c r="D1098" t="s">
        <v>20455</v>
      </c>
      <c r="E1098" t="s">
        <v>20485</v>
      </c>
    </row>
    <row r="1099" spans="1:5" x14ac:dyDescent="0.2">
      <c r="A1099" t="s">
        <v>20509</v>
      </c>
      <c r="B1099">
        <v>1</v>
      </c>
      <c r="C1099" s="16">
        <v>0</v>
      </c>
      <c r="D1099" t="s">
        <v>20455</v>
      </c>
      <c r="E1099" t="s">
        <v>20510</v>
      </c>
    </row>
    <row r="1100" spans="1:5" x14ac:dyDescent="0.2">
      <c r="A1100" t="s">
        <v>20535</v>
      </c>
      <c r="B1100">
        <v>1</v>
      </c>
      <c r="C1100" s="16">
        <v>0</v>
      </c>
      <c r="D1100" t="s">
        <v>20455</v>
      </c>
      <c r="E1100" t="s">
        <v>20536</v>
      </c>
    </row>
    <row r="1101" spans="1:5" x14ac:dyDescent="0.2">
      <c r="A1101" t="s">
        <v>20539</v>
      </c>
      <c r="B1101">
        <v>1</v>
      </c>
      <c r="C1101" s="16">
        <v>0</v>
      </c>
      <c r="D1101" t="s">
        <v>20455</v>
      </c>
      <c r="E1101" t="s">
        <v>20540</v>
      </c>
    </row>
    <row r="1102" spans="1:5" x14ac:dyDescent="0.2">
      <c r="A1102" t="s">
        <v>20562</v>
      </c>
      <c r="B1102">
        <v>1</v>
      </c>
      <c r="C1102" s="16">
        <v>0</v>
      </c>
      <c r="D1102" t="s">
        <v>20455</v>
      </c>
      <c r="E1102" t="s">
        <v>20563</v>
      </c>
    </row>
    <row r="1103" spans="1:5" x14ac:dyDescent="0.2">
      <c r="A1103" t="s">
        <v>20739</v>
      </c>
      <c r="B1103">
        <v>2</v>
      </c>
      <c r="C1103" s="16">
        <v>153.70880299999999</v>
      </c>
      <c r="D1103" t="s">
        <v>20455</v>
      </c>
      <c r="E1103" t="s">
        <v>20740</v>
      </c>
    </row>
    <row r="1104" spans="1:5" x14ac:dyDescent="0.2">
      <c r="A1104" t="s">
        <v>20788</v>
      </c>
      <c r="B1104">
        <v>2</v>
      </c>
      <c r="C1104" s="16">
        <v>107.6573617</v>
      </c>
      <c r="D1104" t="s">
        <v>20455</v>
      </c>
      <c r="E1104" t="s">
        <v>18553</v>
      </c>
    </row>
    <row r="1105" spans="1:5" x14ac:dyDescent="0.2">
      <c r="A1105" t="s">
        <v>20762</v>
      </c>
      <c r="B1105">
        <v>2</v>
      </c>
      <c r="C1105" s="16">
        <v>96.497260769999997</v>
      </c>
      <c r="D1105" t="s">
        <v>20455</v>
      </c>
      <c r="E1105" t="s">
        <v>20763</v>
      </c>
    </row>
    <row r="1106" spans="1:5" x14ac:dyDescent="0.2">
      <c r="A1106" t="s">
        <v>20793</v>
      </c>
      <c r="B1106">
        <v>2</v>
      </c>
      <c r="C1106" s="16">
        <v>79.627748690000004</v>
      </c>
      <c r="D1106" t="s">
        <v>20455</v>
      </c>
      <c r="E1106" t="s">
        <v>20794</v>
      </c>
    </row>
    <row r="1107" spans="1:5" x14ac:dyDescent="0.2">
      <c r="A1107" t="s">
        <v>20681</v>
      </c>
      <c r="B1107">
        <v>2</v>
      </c>
      <c r="C1107" s="16">
        <v>77.677635440000003</v>
      </c>
      <c r="D1107" t="s">
        <v>20455</v>
      </c>
      <c r="E1107" t="s">
        <v>20682</v>
      </c>
    </row>
    <row r="1108" spans="1:5" x14ac:dyDescent="0.2">
      <c r="A1108" t="s">
        <v>20673</v>
      </c>
      <c r="B1108">
        <v>2</v>
      </c>
      <c r="C1108" s="16">
        <v>75.210907469999995</v>
      </c>
      <c r="D1108" t="s">
        <v>20455</v>
      </c>
      <c r="E1108" t="s">
        <v>20674</v>
      </c>
    </row>
    <row r="1109" spans="1:5" x14ac:dyDescent="0.2">
      <c r="A1109" t="s">
        <v>20643</v>
      </c>
      <c r="B1109">
        <v>2</v>
      </c>
      <c r="C1109" s="16">
        <v>56.503383540000002</v>
      </c>
      <c r="D1109" t="s">
        <v>20455</v>
      </c>
      <c r="E1109" t="s">
        <v>20644</v>
      </c>
    </row>
    <row r="1110" spans="1:5" x14ac:dyDescent="0.2">
      <c r="A1110" t="s">
        <v>20692</v>
      </c>
      <c r="B1110">
        <v>2</v>
      </c>
      <c r="C1110" s="16">
        <v>50.387119490000003</v>
      </c>
      <c r="D1110" t="s">
        <v>20455</v>
      </c>
      <c r="E1110" t="s">
        <v>20693</v>
      </c>
    </row>
    <row r="1111" spans="1:5" x14ac:dyDescent="0.2">
      <c r="A1111" t="s">
        <v>20645</v>
      </c>
      <c r="B1111">
        <v>2</v>
      </c>
      <c r="C1111" s="16">
        <v>49.298796240000001</v>
      </c>
      <c r="D1111" t="s">
        <v>20455</v>
      </c>
      <c r="E1111" t="s">
        <v>20646</v>
      </c>
    </row>
    <row r="1112" spans="1:5" x14ac:dyDescent="0.2">
      <c r="A1112" t="s">
        <v>20742</v>
      </c>
      <c r="B1112">
        <v>2</v>
      </c>
      <c r="C1112" s="16">
        <v>46.572873659999999</v>
      </c>
      <c r="D1112" t="s">
        <v>20455</v>
      </c>
      <c r="E1112" t="s">
        <v>20743</v>
      </c>
    </row>
    <row r="1113" spans="1:5" x14ac:dyDescent="0.2">
      <c r="A1113" t="s">
        <v>20671</v>
      </c>
      <c r="B1113">
        <v>2</v>
      </c>
      <c r="C1113" s="16">
        <v>40.652978500000003</v>
      </c>
      <c r="D1113" t="s">
        <v>20455</v>
      </c>
      <c r="E1113" t="s">
        <v>20672</v>
      </c>
    </row>
    <row r="1114" spans="1:5" x14ac:dyDescent="0.2">
      <c r="A1114" t="s">
        <v>20748</v>
      </c>
      <c r="B1114">
        <v>2</v>
      </c>
      <c r="C1114" s="16">
        <v>33.176579580000002</v>
      </c>
      <c r="D1114" t="s">
        <v>20455</v>
      </c>
      <c r="E1114" t="s">
        <v>20749</v>
      </c>
    </row>
    <row r="1115" spans="1:5" x14ac:dyDescent="0.2">
      <c r="A1115" t="s">
        <v>20779</v>
      </c>
      <c r="B1115">
        <v>2</v>
      </c>
      <c r="C1115" s="16">
        <v>32.73641284</v>
      </c>
      <c r="D1115" t="s">
        <v>20455</v>
      </c>
      <c r="E1115" t="s">
        <v>20657</v>
      </c>
    </row>
    <row r="1116" spans="1:5" x14ac:dyDescent="0.2">
      <c r="A1116" t="s">
        <v>20654</v>
      </c>
      <c r="B1116">
        <v>2</v>
      </c>
      <c r="C1116" s="16">
        <v>31.88166536</v>
      </c>
      <c r="D1116" t="s">
        <v>20455</v>
      </c>
      <c r="E1116" t="s">
        <v>20655</v>
      </c>
    </row>
    <row r="1117" spans="1:5" x14ac:dyDescent="0.2">
      <c r="A1117" t="s">
        <v>20729</v>
      </c>
      <c r="B1117">
        <v>2</v>
      </c>
      <c r="C1117" s="16">
        <v>31.523101100000002</v>
      </c>
      <c r="D1117" t="s">
        <v>20455</v>
      </c>
      <c r="E1117" t="s">
        <v>20730</v>
      </c>
    </row>
    <row r="1118" spans="1:5" x14ac:dyDescent="0.2">
      <c r="A1118" t="s">
        <v>20699</v>
      </c>
      <c r="B1118">
        <v>2</v>
      </c>
      <c r="C1118" s="16">
        <v>30.554992909999999</v>
      </c>
      <c r="D1118" t="s">
        <v>20455</v>
      </c>
      <c r="E1118" t="s">
        <v>20700</v>
      </c>
    </row>
    <row r="1119" spans="1:5" x14ac:dyDescent="0.2">
      <c r="A1119" t="s">
        <v>20638</v>
      </c>
      <c r="B1119">
        <v>2</v>
      </c>
      <c r="C1119" s="16">
        <v>28.634835389999999</v>
      </c>
      <c r="D1119" t="s">
        <v>20455</v>
      </c>
      <c r="E1119" t="s">
        <v>18553</v>
      </c>
    </row>
    <row r="1120" spans="1:5" x14ac:dyDescent="0.2">
      <c r="A1120" t="s">
        <v>20801</v>
      </c>
      <c r="B1120">
        <v>2</v>
      </c>
      <c r="C1120" s="16">
        <v>27.610837159999999</v>
      </c>
      <c r="D1120" t="s">
        <v>20455</v>
      </c>
      <c r="E1120" t="s">
        <v>20802</v>
      </c>
    </row>
    <row r="1121" spans="1:5" x14ac:dyDescent="0.2">
      <c r="A1121" t="s">
        <v>20712</v>
      </c>
      <c r="B1121">
        <v>2</v>
      </c>
      <c r="C1121" s="16">
        <v>26.773040479999999</v>
      </c>
      <c r="D1121" t="s">
        <v>20455</v>
      </c>
      <c r="E1121" t="s">
        <v>20713</v>
      </c>
    </row>
    <row r="1122" spans="1:5" x14ac:dyDescent="0.2">
      <c r="A1122" t="s">
        <v>20789</v>
      </c>
      <c r="B1122">
        <v>2</v>
      </c>
      <c r="C1122" s="16">
        <v>26.157507849999998</v>
      </c>
      <c r="D1122" t="s">
        <v>20455</v>
      </c>
      <c r="E1122" t="s">
        <v>18553</v>
      </c>
    </row>
    <row r="1123" spans="1:5" x14ac:dyDescent="0.2">
      <c r="A1123" t="s">
        <v>20708</v>
      </c>
      <c r="B1123">
        <v>2</v>
      </c>
      <c r="C1123" s="16">
        <v>25.559890790000001</v>
      </c>
      <c r="D1123" t="s">
        <v>20455</v>
      </c>
      <c r="E1123" t="s">
        <v>20709</v>
      </c>
    </row>
    <row r="1124" spans="1:5" x14ac:dyDescent="0.2">
      <c r="A1124" t="s">
        <v>20720</v>
      </c>
      <c r="B1124">
        <v>2</v>
      </c>
      <c r="C1124" s="16">
        <v>25.550075039999999</v>
      </c>
      <c r="D1124" t="s">
        <v>20455</v>
      </c>
      <c r="E1124" t="s">
        <v>20721</v>
      </c>
    </row>
    <row r="1125" spans="1:5" x14ac:dyDescent="0.2">
      <c r="A1125" t="s">
        <v>20714</v>
      </c>
      <c r="B1125">
        <v>2</v>
      </c>
      <c r="C1125" s="16">
        <v>25.014085779999998</v>
      </c>
      <c r="D1125" t="s">
        <v>20455</v>
      </c>
      <c r="E1125" t="s">
        <v>20715</v>
      </c>
    </row>
    <row r="1126" spans="1:5" x14ac:dyDescent="0.2">
      <c r="A1126" t="s">
        <v>20731</v>
      </c>
      <c r="B1126">
        <v>2</v>
      </c>
      <c r="C1126" s="16">
        <v>24.207173430000001</v>
      </c>
      <c r="D1126" t="s">
        <v>20455</v>
      </c>
      <c r="E1126" t="s">
        <v>20732</v>
      </c>
    </row>
    <row r="1127" spans="1:5" x14ac:dyDescent="0.2">
      <c r="A1127" t="s">
        <v>20780</v>
      </c>
      <c r="B1127">
        <v>2</v>
      </c>
      <c r="C1127" s="16">
        <v>23.918281180000001</v>
      </c>
      <c r="D1127" t="s">
        <v>20455</v>
      </c>
      <c r="E1127" t="s">
        <v>20781</v>
      </c>
    </row>
    <row r="1128" spans="1:5" x14ac:dyDescent="0.2">
      <c r="A1128" t="s">
        <v>20647</v>
      </c>
      <c r="B1128">
        <v>2</v>
      </c>
      <c r="C1128" s="16">
        <v>23.794518119999999</v>
      </c>
      <c r="D1128" t="s">
        <v>20455</v>
      </c>
      <c r="E1128" t="s">
        <v>20648</v>
      </c>
    </row>
    <row r="1129" spans="1:5" x14ac:dyDescent="0.2">
      <c r="A1129" t="s">
        <v>20639</v>
      </c>
      <c r="B1129">
        <v>2</v>
      </c>
      <c r="C1129" s="16">
        <v>22.978082430000001</v>
      </c>
      <c r="D1129" t="s">
        <v>20455</v>
      </c>
      <c r="E1129" t="s">
        <v>20640</v>
      </c>
    </row>
    <row r="1130" spans="1:5" x14ac:dyDescent="0.2">
      <c r="A1130" t="s">
        <v>20658</v>
      </c>
      <c r="B1130">
        <v>2</v>
      </c>
      <c r="C1130" s="16">
        <v>22.16673686</v>
      </c>
      <c r="D1130" t="s">
        <v>20455</v>
      </c>
      <c r="E1130" t="s">
        <v>20659</v>
      </c>
    </row>
    <row r="1131" spans="1:5" x14ac:dyDescent="0.2">
      <c r="A1131" t="s">
        <v>20733</v>
      </c>
      <c r="B1131">
        <v>2</v>
      </c>
      <c r="C1131" s="16">
        <v>21.49031695</v>
      </c>
      <c r="D1131" t="s">
        <v>20455</v>
      </c>
      <c r="E1131" t="s">
        <v>20734</v>
      </c>
    </row>
    <row r="1132" spans="1:5" x14ac:dyDescent="0.2">
      <c r="A1132" t="s">
        <v>20773</v>
      </c>
      <c r="B1132">
        <v>2</v>
      </c>
      <c r="C1132" s="16">
        <v>21.19880655</v>
      </c>
      <c r="D1132" t="s">
        <v>20455</v>
      </c>
      <c r="E1132" t="s">
        <v>20774</v>
      </c>
    </row>
    <row r="1133" spans="1:5" x14ac:dyDescent="0.2">
      <c r="A1133" t="s">
        <v>20766</v>
      </c>
      <c r="B1133">
        <v>2</v>
      </c>
      <c r="C1133" s="16">
        <v>19.831220389999999</v>
      </c>
      <c r="D1133" t="s">
        <v>20455</v>
      </c>
      <c r="E1133" t="s">
        <v>20767</v>
      </c>
    </row>
    <row r="1134" spans="1:5" x14ac:dyDescent="0.2">
      <c r="A1134" t="s">
        <v>20694</v>
      </c>
      <c r="B1134">
        <v>2</v>
      </c>
      <c r="C1134" s="16">
        <v>19.146624760000002</v>
      </c>
      <c r="D1134" t="s">
        <v>20455</v>
      </c>
      <c r="E1134" t="s">
        <v>20695</v>
      </c>
    </row>
    <row r="1135" spans="1:5" x14ac:dyDescent="0.2">
      <c r="A1135" t="s">
        <v>20666</v>
      </c>
      <c r="B1135">
        <v>2</v>
      </c>
      <c r="C1135" s="16">
        <v>18.862848679999999</v>
      </c>
      <c r="D1135" t="s">
        <v>20455</v>
      </c>
      <c r="E1135" t="s">
        <v>20667</v>
      </c>
    </row>
    <row r="1136" spans="1:5" x14ac:dyDescent="0.2">
      <c r="A1136" t="s">
        <v>20764</v>
      </c>
      <c r="B1136">
        <v>2</v>
      </c>
      <c r="C1136" s="16">
        <v>18.848904829999999</v>
      </c>
      <c r="D1136" t="s">
        <v>20455</v>
      </c>
      <c r="E1136" t="s">
        <v>18835</v>
      </c>
    </row>
    <row r="1137" spans="1:5" x14ac:dyDescent="0.2">
      <c r="A1137" t="s">
        <v>20797</v>
      </c>
      <c r="B1137">
        <v>2</v>
      </c>
      <c r="C1137" s="16">
        <v>18.226011339999999</v>
      </c>
      <c r="D1137" t="s">
        <v>20455</v>
      </c>
      <c r="E1137" t="s">
        <v>20798</v>
      </c>
    </row>
    <row r="1138" spans="1:5" x14ac:dyDescent="0.2">
      <c r="A1138" t="s">
        <v>20707</v>
      </c>
      <c r="B1138">
        <v>2</v>
      </c>
      <c r="C1138" s="16">
        <v>18.171835219999998</v>
      </c>
      <c r="D1138" t="s">
        <v>20455</v>
      </c>
      <c r="E1138" t="s">
        <v>19905</v>
      </c>
    </row>
    <row r="1139" spans="1:5" x14ac:dyDescent="0.2">
      <c r="A1139" t="s">
        <v>20704</v>
      </c>
      <c r="B1139">
        <v>2</v>
      </c>
      <c r="C1139" s="16">
        <v>16.477713680000001</v>
      </c>
      <c r="D1139" t="s">
        <v>20455</v>
      </c>
      <c r="E1139" t="s">
        <v>20705</v>
      </c>
    </row>
    <row r="1140" spans="1:5" x14ac:dyDescent="0.2">
      <c r="A1140" t="s">
        <v>20636</v>
      </c>
      <c r="B1140">
        <v>2</v>
      </c>
      <c r="C1140" s="16">
        <v>16.17201562</v>
      </c>
      <c r="D1140" t="s">
        <v>20455</v>
      </c>
      <c r="E1140" t="s">
        <v>20637</v>
      </c>
    </row>
    <row r="1141" spans="1:5" x14ac:dyDescent="0.2">
      <c r="A1141" t="s">
        <v>20723</v>
      </c>
      <c r="B1141">
        <v>2</v>
      </c>
      <c r="C1141" s="16">
        <v>16.071207439999998</v>
      </c>
      <c r="D1141" t="s">
        <v>20455</v>
      </c>
      <c r="E1141" t="s">
        <v>20724</v>
      </c>
    </row>
    <row r="1142" spans="1:5" x14ac:dyDescent="0.2">
      <c r="A1142" t="s">
        <v>20679</v>
      </c>
      <c r="B1142">
        <v>2</v>
      </c>
      <c r="C1142" s="16">
        <v>15.994151199999999</v>
      </c>
      <c r="D1142" t="s">
        <v>20455</v>
      </c>
      <c r="E1142" t="s">
        <v>20680</v>
      </c>
    </row>
    <row r="1143" spans="1:5" x14ac:dyDescent="0.2">
      <c r="A1143" t="s">
        <v>20683</v>
      </c>
      <c r="B1143">
        <v>2</v>
      </c>
      <c r="C1143" s="16">
        <v>14.763084620000001</v>
      </c>
      <c r="D1143" t="s">
        <v>20455</v>
      </c>
      <c r="E1143" t="s">
        <v>20684</v>
      </c>
    </row>
    <row r="1144" spans="1:5" x14ac:dyDescent="0.2">
      <c r="A1144" t="s">
        <v>20741</v>
      </c>
      <c r="B1144">
        <v>2</v>
      </c>
      <c r="C1144" s="16">
        <v>14.71030728</v>
      </c>
      <c r="D1144" t="s">
        <v>20455</v>
      </c>
      <c r="E1144" t="s">
        <v>19708</v>
      </c>
    </row>
    <row r="1145" spans="1:5" x14ac:dyDescent="0.2">
      <c r="A1145" t="s">
        <v>20755</v>
      </c>
      <c r="B1145">
        <v>2</v>
      </c>
      <c r="C1145" s="16">
        <v>14.500412710000001</v>
      </c>
      <c r="D1145" t="s">
        <v>20455</v>
      </c>
      <c r="E1145" t="s">
        <v>20756</v>
      </c>
    </row>
    <row r="1146" spans="1:5" x14ac:dyDescent="0.2">
      <c r="A1146" t="s">
        <v>20669</v>
      </c>
      <c r="B1146">
        <v>2</v>
      </c>
      <c r="C1146" s="16">
        <v>14.21456109</v>
      </c>
      <c r="D1146" t="s">
        <v>20455</v>
      </c>
      <c r="E1146" t="s">
        <v>20670</v>
      </c>
    </row>
    <row r="1147" spans="1:5" x14ac:dyDescent="0.2">
      <c r="A1147" t="s">
        <v>20792</v>
      </c>
      <c r="B1147">
        <v>2</v>
      </c>
      <c r="C1147" s="16">
        <v>12.74191456</v>
      </c>
      <c r="D1147" t="s">
        <v>20455</v>
      </c>
      <c r="E1147" t="s">
        <v>19164</v>
      </c>
    </row>
    <row r="1148" spans="1:5" x14ac:dyDescent="0.2">
      <c r="A1148" t="s">
        <v>20787</v>
      </c>
      <c r="B1148">
        <v>2</v>
      </c>
      <c r="C1148" s="16">
        <v>12.433797820000001</v>
      </c>
      <c r="D1148" t="s">
        <v>20455</v>
      </c>
      <c r="E1148" t="s">
        <v>18553</v>
      </c>
    </row>
    <row r="1149" spans="1:5" x14ac:dyDescent="0.2">
      <c r="A1149" t="s">
        <v>20727</v>
      </c>
      <c r="B1149">
        <v>2</v>
      </c>
      <c r="C1149" s="16">
        <v>11.9330395</v>
      </c>
      <c r="D1149" t="s">
        <v>20455</v>
      </c>
      <c r="E1149" t="s">
        <v>20728</v>
      </c>
    </row>
    <row r="1150" spans="1:5" x14ac:dyDescent="0.2">
      <c r="A1150" t="s">
        <v>20718</v>
      </c>
      <c r="B1150">
        <v>2</v>
      </c>
      <c r="C1150" s="16">
        <v>11.839816989999999</v>
      </c>
      <c r="D1150" t="s">
        <v>20455</v>
      </c>
      <c r="E1150" t="s">
        <v>20719</v>
      </c>
    </row>
    <row r="1151" spans="1:5" x14ac:dyDescent="0.2">
      <c r="A1151" t="s">
        <v>20775</v>
      </c>
      <c r="B1151">
        <v>2</v>
      </c>
      <c r="C1151" s="16">
        <v>11.81561557</v>
      </c>
      <c r="D1151" t="s">
        <v>20455</v>
      </c>
      <c r="E1151" t="s">
        <v>18553</v>
      </c>
    </row>
    <row r="1152" spans="1:5" x14ac:dyDescent="0.2">
      <c r="A1152" t="s">
        <v>20735</v>
      </c>
      <c r="B1152">
        <v>2</v>
      </c>
      <c r="C1152" s="16">
        <v>11.812423669999999</v>
      </c>
      <c r="D1152" t="s">
        <v>20455</v>
      </c>
      <c r="E1152" t="s">
        <v>20736</v>
      </c>
    </row>
    <row r="1153" spans="1:5" x14ac:dyDescent="0.2">
      <c r="A1153" t="s">
        <v>20790</v>
      </c>
      <c r="B1153">
        <v>2</v>
      </c>
      <c r="C1153" s="16">
        <v>11.199177540000001</v>
      </c>
      <c r="D1153" t="s">
        <v>20455</v>
      </c>
      <c r="E1153" t="s">
        <v>20791</v>
      </c>
    </row>
    <row r="1154" spans="1:5" x14ac:dyDescent="0.2">
      <c r="A1154" t="s">
        <v>20799</v>
      </c>
      <c r="B1154">
        <v>2</v>
      </c>
      <c r="C1154" s="16">
        <v>11.139567489999999</v>
      </c>
      <c r="D1154" t="s">
        <v>20455</v>
      </c>
      <c r="E1154" t="s">
        <v>20800</v>
      </c>
    </row>
    <row r="1155" spans="1:5" x14ac:dyDescent="0.2">
      <c r="A1155" t="s">
        <v>20771</v>
      </c>
      <c r="B1155">
        <v>2</v>
      </c>
      <c r="C1155" s="16">
        <v>10.02640252</v>
      </c>
      <c r="D1155" t="s">
        <v>20455</v>
      </c>
      <c r="E1155" t="s">
        <v>20772</v>
      </c>
    </row>
    <row r="1156" spans="1:5" x14ac:dyDescent="0.2">
      <c r="A1156" t="s">
        <v>20678</v>
      </c>
      <c r="B1156">
        <v>2</v>
      </c>
      <c r="C1156" s="16">
        <v>9.8657124009999997</v>
      </c>
      <c r="D1156" t="s">
        <v>20455</v>
      </c>
      <c r="E1156" t="s">
        <v>19725</v>
      </c>
    </row>
    <row r="1157" spans="1:5" x14ac:dyDescent="0.2">
      <c r="A1157" t="s">
        <v>20768</v>
      </c>
      <c r="B1157">
        <v>2</v>
      </c>
      <c r="C1157" s="16">
        <v>9.1599072150000005</v>
      </c>
      <c r="D1157" t="s">
        <v>20455</v>
      </c>
      <c r="E1157" t="s">
        <v>20769</v>
      </c>
    </row>
    <row r="1158" spans="1:5" x14ac:dyDescent="0.2">
      <c r="A1158" t="s">
        <v>20765</v>
      </c>
      <c r="B1158">
        <v>2</v>
      </c>
      <c r="C1158" s="16">
        <v>8.7953566589999994</v>
      </c>
      <c r="D1158" t="s">
        <v>20455</v>
      </c>
      <c r="E1158" t="s">
        <v>20517</v>
      </c>
    </row>
    <row r="1159" spans="1:5" x14ac:dyDescent="0.2">
      <c r="A1159" t="s">
        <v>20706</v>
      </c>
      <c r="B1159">
        <v>2</v>
      </c>
      <c r="C1159" s="16">
        <v>8.7466362699999998</v>
      </c>
      <c r="D1159" t="s">
        <v>20455</v>
      </c>
      <c r="E1159" t="s">
        <v>18553</v>
      </c>
    </row>
    <row r="1160" spans="1:5" x14ac:dyDescent="0.2">
      <c r="A1160" t="s">
        <v>20696</v>
      </c>
      <c r="B1160">
        <v>2</v>
      </c>
      <c r="C1160" s="16">
        <v>8.459111193</v>
      </c>
      <c r="D1160" t="s">
        <v>20455</v>
      </c>
      <c r="E1160" t="s">
        <v>20697</v>
      </c>
    </row>
    <row r="1161" spans="1:5" x14ac:dyDescent="0.2">
      <c r="A1161" t="s">
        <v>20744</v>
      </c>
      <c r="B1161">
        <v>2</v>
      </c>
      <c r="C1161" s="16">
        <v>7.7410347330000002</v>
      </c>
      <c r="D1161" t="s">
        <v>20455</v>
      </c>
      <c r="E1161" t="s">
        <v>20745</v>
      </c>
    </row>
    <row r="1162" spans="1:5" x14ac:dyDescent="0.2">
      <c r="A1162" t="s">
        <v>20675</v>
      </c>
      <c r="B1162">
        <v>2</v>
      </c>
      <c r="C1162" s="16">
        <v>7.7114943470000004</v>
      </c>
      <c r="D1162" t="s">
        <v>20455</v>
      </c>
      <c r="E1162" t="s">
        <v>20676</v>
      </c>
    </row>
    <row r="1163" spans="1:5" x14ac:dyDescent="0.2">
      <c r="A1163" t="s">
        <v>20634</v>
      </c>
      <c r="B1163">
        <v>2</v>
      </c>
      <c r="C1163" s="16">
        <v>7.5449967190000002</v>
      </c>
      <c r="D1163" t="s">
        <v>20455</v>
      </c>
      <c r="E1163" t="s">
        <v>20635</v>
      </c>
    </row>
    <row r="1164" spans="1:5" x14ac:dyDescent="0.2">
      <c r="A1164" t="s">
        <v>20725</v>
      </c>
      <c r="B1164">
        <v>2</v>
      </c>
      <c r="C1164" s="16">
        <v>7.4190263559999998</v>
      </c>
      <c r="D1164" t="s">
        <v>20455</v>
      </c>
      <c r="E1164" t="s">
        <v>20726</v>
      </c>
    </row>
    <row r="1165" spans="1:5" x14ac:dyDescent="0.2">
      <c r="A1165" t="s">
        <v>20770</v>
      </c>
      <c r="B1165">
        <v>2</v>
      </c>
      <c r="C1165" s="16">
        <v>7.1413588370000003</v>
      </c>
      <c r="D1165" t="s">
        <v>20455</v>
      </c>
      <c r="E1165" t="s">
        <v>18835</v>
      </c>
    </row>
    <row r="1166" spans="1:5" x14ac:dyDescent="0.2">
      <c r="A1166" t="s">
        <v>20750</v>
      </c>
      <c r="B1166">
        <v>2</v>
      </c>
      <c r="C1166" s="16">
        <v>6.9879173779999997</v>
      </c>
      <c r="D1166" t="s">
        <v>20455</v>
      </c>
      <c r="E1166" t="s">
        <v>18827</v>
      </c>
    </row>
    <row r="1167" spans="1:5" x14ac:dyDescent="0.2">
      <c r="A1167" t="s">
        <v>20716</v>
      </c>
      <c r="B1167">
        <v>2</v>
      </c>
      <c r="C1167" s="16">
        <v>6.9695547910000002</v>
      </c>
      <c r="D1167" t="s">
        <v>20455</v>
      </c>
      <c r="E1167" t="s">
        <v>20717</v>
      </c>
    </row>
    <row r="1168" spans="1:5" x14ac:dyDescent="0.2">
      <c r="A1168" t="s">
        <v>20689</v>
      </c>
      <c r="B1168">
        <v>2</v>
      </c>
      <c r="C1168" s="16">
        <v>6.2550213709999998</v>
      </c>
      <c r="D1168" t="s">
        <v>20455</v>
      </c>
      <c r="E1168" t="s">
        <v>20690</v>
      </c>
    </row>
    <row r="1169" spans="1:5" x14ac:dyDescent="0.2">
      <c r="A1169" t="s">
        <v>20653</v>
      </c>
      <c r="B1169">
        <v>2</v>
      </c>
      <c r="C1169" s="16">
        <v>6.2246381140000002</v>
      </c>
      <c r="D1169" t="s">
        <v>20455</v>
      </c>
      <c r="E1169" t="s">
        <v>18553</v>
      </c>
    </row>
    <row r="1170" spans="1:5" x14ac:dyDescent="0.2">
      <c r="A1170" t="s">
        <v>20757</v>
      </c>
      <c r="B1170">
        <v>2</v>
      </c>
      <c r="C1170" s="16">
        <v>6.1762790159999996</v>
      </c>
      <c r="D1170" t="s">
        <v>20455</v>
      </c>
      <c r="E1170" t="s">
        <v>20758</v>
      </c>
    </row>
    <row r="1171" spans="1:5" x14ac:dyDescent="0.2">
      <c r="A1171" t="s">
        <v>20784</v>
      </c>
      <c r="B1171">
        <v>2</v>
      </c>
      <c r="C1171" s="16">
        <v>5.9493193509999998</v>
      </c>
      <c r="D1171" t="s">
        <v>20455</v>
      </c>
      <c r="E1171" t="s">
        <v>20785</v>
      </c>
    </row>
    <row r="1172" spans="1:5" x14ac:dyDescent="0.2">
      <c r="A1172" t="s">
        <v>20776</v>
      </c>
      <c r="B1172">
        <v>2</v>
      </c>
      <c r="C1172" s="16">
        <v>5.3732191309999999</v>
      </c>
      <c r="D1172" t="s">
        <v>20455</v>
      </c>
      <c r="E1172" t="s">
        <v>20777</v>
      </c>
    </row>
    <row r="1173" spans="1:5" x14ac:dyDescent="0.2">
      <c r="A1173" t="s">
        <v>20687</v>
      </c>
      <c r="B1173">
        <v>2</v>
      </c>
      <c r="C1173" s="16">
        <v>5.2257631089999999</v>
      </c>
      <c r="D1173" t="s">
        <v>20455</v>
      </c>
      <c r="E1173" t="s">
        <v>20688</v>
      </c>
    </row>
    <row r="1174" spans="1:5" x14ac:dyDescent="0.2">
      <c r="A1174" t="s">
        <v>20662</v>
      </c>
      <c r="B1174">
        <v>2</v>
      </c>
      <c r="C1174" s="16">
        <v>4.7961850979999996</v>
      </c>
      <c r="D1174" t="s">
        <v>20455</v>
      </c>
      <c r="E1174" t="s">
        <v>20663</v>
      </c>
    </row>
    <row r="1175" spans="1:5" x14ac:dyDescent="0.2">
      <c r="A1175" t="s">
        <v>20660</v>
      </c>
      <c r="B1175">
        <v>2</v>
      </c>
      <c r="C1175" s="16">
        <v>4.65009198</v>
      </c>
      <c r="D1175" t="s">
        <v>20455</v>
      </c>
      <c r="E1175" t="s">
        <v>20661</v>
      </c>
    </row>
    <row r="1176" spans="1:5" x14ac:dyDescent="0.2">
      <c r="A1176" t="s">
        <v>20751</v>
      </c>
      <c r="B1176">
        <v>2</v>
      </c>
      <c r="C1176" s="16">
        <v>4.5789015150000001</v>
      </c>
      <c r="D1176" t="s">
        <v>20455</v>
      </c>
      <c r="E1176" t="s">
        <v>20752</v>
      </c>
    </row>
    <row r="1177" spans="1:5" x14ac:dyDescent="0.2">
      <c r="A1177" t="s">
        <v>20698</v>
      </c>
      <c r="B1177">
        <v>2</v>
      </c>
      <c r="C1177" s="16">
        <v>4.4904659179999999</v>
      </c>
      <c r="D1177" t="s">
        <v>20455</v>
      </c>
      <c r="E1177" t="s">
        <v>18874</v>
      </c>
    </row>
    <row r="1178" spans="1:5" x14ac:dyDescent="0.2">
      <c r="A1178" t="s">
        <v>20651</v>
      </c>
      <c r="B1178">
        <v>2</v>
      </c>
      <c r="C1178" s="16">
        <v>4.2266107850000001</v>
      </c>
      <c r="D1178" t="s">
        <v>20455</v>
      </c>
      <c r="E1178" t="s">
        <v>20652</v>
      </c>
    </row>
    <row r="1179" spans="1:5" x14ac:dyDescent="0.2">
      <c r="A1179" t="s">
        <v>20632</v>
      </c>
      <c r="B1179">
        <v>2</v>
      </c>
      <c r="C1179" s="16">
        <v>4.1964774560000002</v>
      </c>
      <c r="D1179" t="s">
        <v>20455</v>
      </c>
      <c r="E1179" t="s">
        <v>20633</v>
      </c>
    </row>
    <row r="1180" spans="1:5" x14ac:dyDescent="0.2">
      <c r="A1180" t="s">
        <v>20664</v>
      </c>
      <c r="B1180">
        <v>2</v>
      </c>
      <c r="C1180" s="16">
        <v>3.8080093260000001</v>
      </c>
      <c r="D1180" t="s">
        <v>20455</v>
      </c>
      <c r="E1180" t="s">
        <v>20665</v>
      </c>
    </row>
    <row r="1181" spans="1:5" x14ac:dyDescent="0.2">
      <c r="A1181" t="s">
        <v>20710</v>
      </c>
      <c r="B1181">
        <v>2</v>
      </c>
      <c r="C1181" s="16">
        <v>3.8069182960000001</v>
      </c>
      <c r="D1181" t="s">
        <v>20455</v>
      </c>
      <c r="E1181" t="s">
        <v>20711</v>
      </c>
    </row>
    <row r="1182" spans="1:5" x14ac:dyDescent="0.2">
      <c r="A1182" t="s">
        <v>20649</v>
      </c>
      <c r="B1182">
        <v>2</v>
      </c>
      <c r="C1182" s="16">
        <v>3.5965199800000001</v>
      </c>
      <c r="D1182" t="s">
        <v>20455</v>
      </c>
      <c r="E1182" t="s">
        <v>20650</v>
      </c>
    </row>
    <row r="1183" spans="1:5" x14ac:dyDescent="0.2">
      <c r="A1183" t="s">
        <v>20753</v>
      </c>
      <c r="B1183">
        <v>2</v>
      </c>
      <c r="C1183" s="16">
        <v>3.2352904360000001</v>
      </c>
      <c r="D1183" t="s">
        <v>20455</v>
      </c>
      <c r="E1183" t="s">
        <v>20754</v>
      </c>
    </row>
    <row r="1184" spans="1:5" x14ac:dyDescent="0.2">
      <c r="A1184" t="s">
        <v>20795</v>
      </c>
      <c r="B1184">
        <v>2</v>
      </c>
      <c r="C1184" s="16">
        <v>2.77592814</v>
      </c>
      <c r="D1184" t="s">
        <v>20455</v>
      </c>
      <c r="E1184" t="s">
        <v>20796</v>
      </c>
    </row>
    <row r="1185" spans="1:5" x14ac:dyDescent="0.2">
      <c r="A1185" t="s">
        <v>20701</v>
      </c>
      <c r="B1185">
        <v>2</v>
      </c>
      <c r="C1185" s="16">
        <v>2.678809545</v>
      </c>
      <c r="D1185" t="s">
        <v>20455</v>
      </c>
      <c r="E1185" t="s">
        <v>20702</v>
      </c>
    </row>
    <row r="1186" spans="1:5" x14ac:dyDescent="0.2">
      <c r="A1186" t="s">
        <v>20677</v>
      </c>
      <c r="B1186">
        <v>2</v>
      </c>
      <c r="C1186" s="16">
        <v>2.5068841069999999</v>
      </c>
      <c r="D1186" t="s">
        <v>20455</v>
      </c>
      <c r="E1186" t="s">
        <v>19725</v>
      </c>
    </row>
    <row r="1187" spans="1:5" x14ac:dyDescent="0.2">
      <c r="A1187" t="s">
        <v>20685</v>
      </c>
      <c r="B1187">
        <v>2</v>
      </c>
      <c r="C1187" s="16">
        <v>2.4470606460000002</v>
      </c>
      <c r="D1187" t="s">
        <v>20455</v>
      </c>
      <c r="E1187" t="s">
        <v>20686</v>
      </c>
    </row>
    <row r="1188" spans="1:5" x14ac:dyDescent="0.2">
      <c r="A1188" t="s">
        <v>20778</v>
      </c>
      <c r="B1188">
        <v>2</v>
      </c>
      <c r="C1188" s="16">
        <v>2.2161157450000002</v>
      </c>
      <c r="D1188" t="s">
        <v>20455</v>
      </c>
      <c r="E1188" t="s">
        <v>18553</v>
      </c>
    </row>
    <row r="1189" spans="1:5" x14ac:dyDescent="0.2">
      <c r="A1189" t="s">
        <v>20656</v>
      </c>
      <c r="B1189">
        <v>2</v>
      </c>
      <c r="C1189" s="16">
        <v>1.911389257</v>
      </c>
      <c r="D1189" t="s">
        <v>20455</v>
      </c>
      <c r="E1189" t="s">
        <v>20657</v>
      </c>
    </row>
    <row r="1190" spans="1:5" x14ac:dyDescent="0.2">
      <c r="A1190" t="s">
        <v>20641</v>
      </c>
      <c r="B1190">
        <v>2</v>
      </c>
      <c r="C1190" s="16">
        <v>1.436400889</v>
      </c>
      <c r="D1190" t="s">
        <v>20455</v>
      </c>
      <c r="E1190" t="s">
        <v>20642</v>
      </c>
    </row>
    <row r="1191" spans="1:5" x14ac:dyDescent="0.2">
      <c r="A1191" t="s">
        <v>20631</v>
      </c>
      <c r="B1191">
        <v>2</v>
      </c>
      <c r="C1191" s="16">
        <v>0.74296230699999999</v>
      </c>
      <c r="D1191" t="s">
        <v>20455</v>
      </c>
      <c r="E1191" t="s">
        <v>19725</v>
      </c>
    </row>
    <row r="1192" spans="1:5" x14ac:dyDescent="0.2">
      <c r="A1192" t="s">
        <v>20782</v>
      </c>
      <c r="B1192">
        <v>2</v>
      </c>
      <c r="C1192" s="16">
        <v>0.31105149900000001</v>
      </c>
      <c r="D1192" t="s">
        <v>20455</v>
      </c>
      <c r="E1192" t="s">
        <v>18553</v>
      </c>
    </row>
    <row r="1193" spans="1:5" x14ac:dyDescent="0.2">
      <c r="A1193" t="s">
        <v>20668</v>
      </c>
      <c r="B1193">
        <v>2</v>
      </c>
      <c r="C1193" s="16">
        <v>0</v>
      </c>
      <c r="D1193" t="s">
        <v>20455</v>
      </c>
      <c r="E1193" t="s">
        <v>18553</v>
      </c>
    </row>
    <row r="1194" spans="1:5" x14ac:dyDescent="0.2">
      <c r="A1194" t="s">
        <v>20691</v>
      </c>
      <c r="B1194">
        <v>2</v>
      </c>
      <c r="C1194" s="16">
        <v>0</v>
      </c>
      <c r="D1194" t="s">
        <v>20455</v>
      </c>
      <c r="E1194" t="s">
        <v>18835</v>
      </c>
    </row>
    <row r="1195" spans="1:5" x14ac:dyDescent="0.2">
      <c r="A1195" t="s">
        <v>20703</v>
      </c>
      <c r="B1195">
        <v>2</v>
      </c>
      <c r="C1195" s="16">
        <v>0</v>
      </c>
      <c r="D1195" t="s">
        <v>20455</v>
      </c>
      <c r="E1195" t="s">
        <v>18553</v>
      </c>
    </row>
    <row r="1196" spans="1:5" x14ac:dyDescent="0.2">
      <c r="A1196" t="s">
        <v>20722</v>
      </c>
      <c r="B1196">
        <v>2</v>
      </c>
      <c r="C1196" s="16">
        <v>0</v>
      </c>
      <c r="D1196" t="s">
        <v>20455</v>
      </c>
      <c r="E1196" t="s">
        <v>18929</v>
      </c>
    </row>
    <row r="1197" spans="1:5" x14ac:dyDescent="0.2">
      <c r="A1197" t="s">
        <v>20737</v>
      </c>
      <c r="B1197">
        <v>2</v>
      </c>
      <c r="C1197" s="16">
        <v>0</v>
      </c>
      <c r="D1197" t="s">
        <v>20455</v>
      </c>
      <c r="E1197" t="s">
        <v>20738</v>
      </c>
    </row>
    <row r="1198" spans="1:5" x14ac:dyDescent="0.2">
      <c r="A1198" t="s">
        <v>20746</v>
      </c>
      <c r="B1198">
        <v>2</v>
      </c>
      <c r="C1198" s="16">
        <v>0</v>
      </c>
      <c r="D1198" t="s">
        <v>20455</v>
      </c>
      <c r="E1198" t="s">
        <v>20747</v>
      </c>
    </row>
    <row r="1199" spans="1:5" x14ac:dyDescent="0.2">
      <c r="A1199" t="s">
        <v>20759</v>
      </c>
      <c r="B1199">
        <v>2</v>
      </c>
      <c r="C1199" s="16">
        <v>0</v>
      </c>
      <c r="D1199" t="s">
        <v>20455</v>
      </c>
      <c r="E1199" t="s">
        <v>20760</v>
      </c>
    </row>
    <row r="1200" spans="1:5" x14ac:dyDescent="0.2">
      <c r="A1200" t="s">
        <v>20761</v>
      </c>
      <c r="B1200">
        <v>2</v>
      </c>
      <c r="C1200" s="16">
        <v>0</v>
      </c>
      <c r="D1200" t="s">
        <v>20455</v>
      </c>
      <c r="E1200" t="s">
        <v>18835</v>
      </c>
    </row>
    <row r="1201" spans="1:5" x14ac:dyDescent="0.2">
      <c r="A1201" t="s">
        <v>20783</v>
      </c>
      <c r="B1201">
        <v>2</v>
      </c>
      <c r="C1201" s="16">
        <v>0</v>
      </c>
      <c r="D1201" t="s">
        <v>20455</v>
      </c>
      <c r="E1201" t="s">
        <v>20485</v>
      </c>
    </row>
    <row r="1202" spans="1:5" x14ac:dyDescent="0.2">
      <c r="A1202" t="s">
        <v>20786</v>
      </c>
      <c r="B1202">
        <v>2</v>
      </c>
      <c r="C1202" s="16">
        <v>0</v>
      </c>
      <c r="D1202" t="s">
        <v>20455</v>
      </c>
      <c r="E1202" t="s">
        <v>19725</v>
      </c>
    </row>
    <row r="1203" spans="1:5" x14ac:dyDescent="0.2">
      <c r="A1203" t="s">
        <v>20912</v>
      </c>
      <c r="B1203">
        <v>3</v>
      </c>
      <c r="C1203" s="16">
        <v>1157.03332</v>
      </c>
      <c r="D1203" t="s">
        <v>20455</v>
      </c>
      <c r="E1203" t="s">
        <v>20913</v>
      </c>
    </row>
    <row r="1204" spans="1:5" x14ac:dyDescent="0.2">
      <c r="A1204" t="s">
        <v>20837</v>
      </c>
      <c r="B1204">
        <v>3</v>
      </c>
      <c r="C1204" s="16">
        <v>75.927052000000003</v>
      </c>
      <c r="D1204" t="s">
        <v>20455</v>
      </c>
      <c r="E1204" t="s">
        <v>18553</v>
      </c>
    </row>
    <row r="1205" spans="1:5" x14ac:dyDescent="0.2">
      <c r="A1205" t="s">
        <v>20882</v>
      </c>
      <c r="B1205">
        <v>3</v>
      </c>
      <c r="C1205" s="16">
        <v>73.896280790000006</v>
      </c>
      <c r="D1205" t="s">
        <v>20455</v>
      </c>
      <c r="E1205" t="s">
        <v>20883</v>
      </c>
    </row>
    <row r="1206" spans="1:5" x14ac:dyDescent="0.2">
      <c r="A1206" t="s">
        <v>20966</v>
      </c>
      <c r="B1206">
        <v>3</v>
      </c>
      <c r="C1206" s="16">
        <v>69.169197190000006</v>
      </c>
      <c r="D1206" t="s">
        <v>20455</v>
      </c>
      <c r="E1206" t="s">
        <v>20967</v>
      </c>
    </row>
    <row r="1207" spans="1:5" x14ac:dyDescent="0.2">
      <c r="A1207" t="s">
        <v>20901</v>
      </c>
      <c r="B1207">
        <v>3</v>
      </c>
      <c r="C1207" s="16">
        <v>66.050359189999995</v>
      </c>
      <c r="D1207" t="s">
        <v>20455</v>
      </c>
      <c r="E1207" t="s">
        <v>20902</v>
      </c>
    </row>
    <row r="1208" spans="1:5" x14ac:dyDescent="0.2">
      <c r="A1208" t="s">
        <v>20845</v>
      </c>
      <c r="B1208">
        <v>3</v>
      </c>
      <c r="C1208" s="16">
        <v>58.179098879999998</v>
      </c>
      <c r="D1208" t="s">
        <v>20455</v>
      </c>
      <c r="E1208" t="s">
        <v>20846</v>
      </c>
    </row>
    <row r="1209" spans="1:5" x14ac:dyDescent="0.2">
      <c r="A1209" t="s">
        <v>20914</v>
      </c>
      <c r="B1209">
        <v>3</v>
      </c>
      <c r="C1209" s="16">
        <v>56.678474319999999</v>
      </c>
      <c r="D1209" t="s">
        <v>20455</v>
      </c>
      <c r="E1209" t="s">
        <v>20915</v>
      </c>
    </row>
    <row r="1210" spans="1:5" x14ac:dyDescent="0.2">
      <c r="A1210" t="s">
        <v>20946</v>
      </c>
      <c r="B1210">
        <v>3</v>
      </c>
      <c r="C1210" s="16">
        <v>52.239840530000002</v>
      </c>
      <c r="D1210" t="s">
        <v>20455</v>
      </c>
      <c r="E1210" t="s">
        <v>20947</v>
      </c>
    </row>
    <row r="1211" spans="1:5" x14ac:dyDescent="0.2">
      <c r="A1211" t="s">
        <v>20938</v>
      </c>
      <c r="B1211">
        <v>3</v>
      </c>
      <c r="C1211" s="16">
        <v>51.043728780000002</v>
      </c>
      <c r="D1211" t="s">
        <v>20455</v>
      </c>
      <c r="E1211" t="s">
        <v>20939</v>
      </c>
    </row>
    <row r="1212" spans="1:5" x14ac:dyDescent="0.2">
      <c r="A1212" t="s">
        <v>20817</v>
      </c>
      <c r="B1212">
        <v>3</v>
      </c>
      <c r="C1212" s="16">
        <v>51.000282329999997</v>
      </c>
      <c r="D1212" t="s">
        <v>20455</v>
      </c>
      <c r="E1212" t="s">
        <v>20818</v>
      </c>
    </row>
    <row r="1213" spans="1:5" x14ac:dyDescent="0.2">
      <c r="A1213" t="s">
        <v>20916</v>
      </c>
      <c r="B1213">
        <v>3</v>
      </c>
      <c r="C1213" s="16">
        <v>47.540481560000003</v>
      </c>
      <c r="D1213" t="s">
        <v>20455</v>
      </c>
      <c r="E1213" t="s">
        <v>20917</v>
      </c>
    </row>
    <row r="1214" spans="1:5" x14ac:dyDescent="0.2">
      <c r="A1214" t="s">
        <v>20903</v>
      </c>
      <c r="B1214">
        <v>3</v>
      </c>
      <c r="C1214" s="16">
        <v>46.761799709999998</v>
      </c>
      <c r="D1214" t="s">
        <v>20455</v>
      </c>
      <c r="E1214" t="s">
        <v>20756</v>
      </c>
    </row>
    <row r="1215" spans="1:5" x14ac:dyDescent="0.2">
      <c r="A1215" t="s">
        <v>20899</v>
      </c>
      <c r="B1215">
        <v>3</v>
      </c>
      <c r="C1215" s="16">
        <v>37.849661070000003</v>
      </c>
      <c r="D1215" t="s">
        <v>20455</v>
      </c>
      <c r="E1215" t="s">
        <v>20900</v>
      </c>
    </row>
    <row r="1216" spans="1:5" x14ac:dyDescent="0.2">
      <c r="A1216" t="s">
        <v>20821</v>
      </c>
      <c r="B1216">
        <v>3</v>
      </c>
      <c r="C1216" s="16">
        <v>34.960220620000001</v>
      </c>
      <c r="D1216" t="s">
        <v>20455</v>
      </c>
      <c r="E1216" t="s">
        <v>20822</v>
      </c>
    </row>
    <row r="1217" spans="1:5" x14ac:dyDescent="0.2">
      <c r="A1217" t="s">
        <v>20962</v>
      </c>
      <c r="B1217">
        <v>3</v>
      </c>
      <c r="C1217" s="16">
        <v>34.588326420000001</v>
      </c>
      <c r="D1217" t="s">
        <v>20455</v>
      </c>
      <c r="E1217" t="s">
        <v>20963</v>
      </c>
    </row>
    <row r="1218" spans="1:5" x14ac:dyDescent="0.2">
      <c r="A1218" t="s">
        <v>20813</v>
      </c>
      <c r="B1218">
        <v>3</v>
      </c>
      <c r="C1218" s="16">
        <v>32.737961040000002</v>
      </c>
      <c r="D1218" t="s">
        <v>20455</v>
      </c>
      <c r="E1218" t="s">
        <v>20255</v>
      </c>
    </row>
    <row r="1219" spans="1:5" x14ac:dyDescent="0.2">
      <c r="A1219" t="s">
        <v>20871</v>
      </c>
      <c r="B1219">
        <v>3</v>
      </c>
      <c r="C1219" s="16">
        <v>31.044835190000001</v>
      </c>
      <c r="D1219" t="s">
        <v>20455</v>
      </c>
      <c r="E1219" t="s">
        <v>20872</v>
      </c>
    </row>
    <row r="1220" spans="1:5" x14ac:dyDescent="0.2">
      <c r="A1220" t="s">
        <v>20968</v>
      </c>
      <c r="B1220">
        <v>3</v>
      </c>
      <c r="C1220" s="16">
        <v>29.70865818</v>
      </c>
      <c r="D1220" t="s">
        <v>20455</v>
      </c>
      <c r="E1220" t="s">
        <v>20969</v>
      </c>
    </row>
    <row r="1221" spans="1:5" x14ac:dyDescent="0.2">
      <c r="A1221" t="s">
        <v>20856</v>
      </c>
      <c r="B1221">
        <v>3</v>
      </c>
      <c r="C1221" s="16">
        <v>29.603605630000001</v>
      </c>
      <c r="D1221" t="s">
        <v>20455</v>
      </c>
      <c r="E1221" t="s">
        <v>19530</v>
      </c>
    </row>
    <row r="1222" spans="1:5" x14ac:dyDescent="0.2">
      <c r="A1222" t="s">
        <v>20803</v>
      </c>
      <c r="B1222">
        <v>3</v>
      </c>
      <c r="C1222" s="16">
        <v>27.639669099999999</v>
      </c>
      <c r="D1222" t="s">
        <v>20455</v>
      </c>
      <c r="E1222" t="s">
        <v>20804</v>
      </c>
    </row>
    <row r="1223" spans="1:5" x14ac:dyDescent="0.2">
      <c r="A1223" t="s">
        <v>20922</v>
      </c>
      <c r="B1223">
        <v>3</v>
      </c>
      <c r="C1223" s="16">
        <v>27.52728501</v>
      </c>
      <c r="D1223" t="s">
        <v>20455</v>
      </c>
      <c r="E1223" t="s">
        <v>20923</v>
      </c>
    </row>
    <row r="1224" spans="1:5" x14ac:dyDescent="0.2">
      <c r="A1224" t="s">
        <v>20950</v>
      </c>
      <c r="B1224">
        <v>3</v>
      </c>
      <c r="C1224" s="16">
        <v>25.988869149999999</v>
      </c>
      <c r="D1224" t="s">
        <v>20455</v>
      </c>
      <c r="E1224" t="s">
        <v>18553</v>
      </c>
    </row>
    <row r="1225" spans="1:5" x14ac:dyDescent="0.2">
      <c r="A1225" t="s">
        <v>20810</v>
      </c>
      <c r="B1225">
        <v>3</v>
      </c>
      <c r="C1225" s="16">
        <v>25.131236869999999</v>
      </c>
      <c r="D1225" t="s">
        <v>20455</v>
      </c>
      <c r="E1225" t="s">
        <v>20811</v>
      </c>
    </row>
    <row r="1226" spans="1:5" x14ac:dyDescent="0.2">
      <c r="A1226" t="s">
        <v>20924</v>
      </c>
      <c r="B1226">
        <v>3</v>
      </c>
      <c r="C1226" s="16">
        <v>24.430551699999999</v>
      </c>
      <c r="D1226" t="s">
        <v>20455</v>
      </c>
      <c r="E1226" t="s">
        <v>19725</v>
      </c>
    </row>
    <row r="1227" spans="1:5" x14ac:dyDescent="0.2">
      <c r="A1227" t="s">
        <v>20849</v>
      </c>
      <c r="B1227">
        <v>3</v>
      </c>
      <c r="C1227" s="16">
        <v>22.288295990000002</v>
      </c>
      <c r="D1227" t="s">
        <v>20455</v>
      </c>
      <c r="E1227" t="s">
        <v>20850</v>
      </c>
    </row>
    <row r="1228" spans="1:5" x14ac:dyDescent="0.2">
      <c r="A1228" t="s">
        <v>20863</v>
      </c>
      <c r="B1228">
        <v>3</v>
      </c>
      <c r="C1228" s="16">
        <v>22.081150489999999</v>
      </c>
      <c r="D1228" t="s">
        <v>20455</v>
      </c>
      <c r="E1228" t="s">
        <v>20864</v>
      </c>
    </row>
    <row r="1229" spans="1:5" x14ac:dyDescent="0.2">
      <c r="A1229" t="s">
        <v>20918</v>
      </c>
      <c r="B1229">
        <v>3</v>
      </c>
      <c r="C1229" s="16">
        <v>22.031784859999998</v>
      </c>
      <c r="D1229" t="s">
        <v>20455</v>
      </c>
      <c r="E1229" t="s">
        <v>19708</v>
      </c>
    </row>
    <row r="1230" spans="1:5" x14ac:dyDescent="0.2">
      <c r="A1230" t="s">
        <v>20960</v>
      </c>
      <c r="B1230">
        <v>3</v>
      </c>
      <c r="C1230" s="16">
        <v>21.54349101</v>
      </c>
      <c r="D1230" t="s">
        <v>20455</v>
      </c>
      <c r="E1230" t="s">
        <v>20961</v>
      </c>
    </row>
    <row r="1231" spans="1:5" x14ac:dyDescent="0.2">
      <c r="A1231" t="s">
        <v>20861</v>
      </c>
      <c r="B1231">
        <v>3</v>
      </c>
      <c r="C1231" s="16">
        <v>20.967095799999999</v>
      </c>
      <c r="D1231" t="s">
        <v>20455</v>
      </c>
      <c r="E1231" t="s">
        <v>20862</v>
      </c>
    </row>
    <row r="1232" spans="1:5" x14ac:dyDescent="0.2">
      <c r="A1232" t="s">
        <v>20953</v>
      </c>
      <c r="B1232">
        <v>3</v>
      </c>
      <c r="C1232" s="16">
        <v>20.857163199999999</v>
      </c>
      <c r="D1232" t="s">
        <v>20455</v>
      </c>
      <c r="E1232" t="s">
        <v>20954</v>
      </c>
    </row>
    <row r="1233" spans="1:5" x14ac:dyDescent="0.2">
      <c r="A1233" t="s">
        <v>20833</v>
      </c>
      <c r="B1233">
        <v>3</v>
      </c>
      <c r="C1233" s="16">
        <v>20.71241556</v>
      </c>
      <c r="D1233" t="s">
        <v>20455</v>
      </c>
      <c r="E1233" t="s">
        <v>20834</v>
      </c>
    </row>
    <row r="1234" spans="1:5" x14ac:dyDescent="0.2">
      <c r="A1234" t="s">
        <v>20831</v>
      </c>
      <c r="B1234">
        <v>3</v>
      </c>
      <c r="C1234" s="16">
        <v>20.319328840000001</v>
      </c>
      <c r="D1234" t="s">
        <v>20455</v>
      </c>
      <c r="E1234" t="s">
        <v>20832</v>
      </c>
    </row>
    <row r="1235" spans="1:5" x14ac:dyDescent="0.2">
      <c r="A1235" t="s">
        <v>20974</v>
      </c>
      <c r="B1235">
        <v>3</v>
      </c>
      <c r="C1235" s="16">
        <v>18.79172939</v>
      </c>
      <c r="D1235" t="s">
        <v>20455</v>
      </c>
      <c r="E1235" t="s">
        <v>20975</v>
      </c>
    </row>
    <row r="1236" spans="1:5" x14ac:dyDescent="0.2">
      <c r="A1236" t="s">
        <v>20910</v>
      </c>
      <c r="B1236">
        <v>3</v>
      </c>
      <c r="C1236" s="16">
        <v>17.787231800000001</v>
      </c>
      <c r="D1236" t="s">
        <v>20455</v>
      </c>
      <c r="E1236" t="s">
        <v>20608</v>
      </c>
    </row>
    <row r="1237" spans="1:5" x14ac:dyDescent="0.2">
      <c r="A1237" t="s">
        <v>20934</v>
      </c>
      <c r="B1237">
        <v>3</v>
      </c>
      <c r="C1237" s="16">
        <v>16.586805729999998</v>
      </c>
      <c r="D1237" t="s">
        <v>20455</v>
      </c>
      <c r="E1237" t="s">
        <v>20935</v>
      </c>
    </row>
    <row r="1238" spans="1:5" x14ac:dyDescent="0.2">
      <c r="A1238" t="s">
        <v>20805</v>
      </c>
      <c r="B1238">
        <v>3</v>
      </c>
      <c r="C1238" s="16">
        <v>16.412304939999999</v>
      </c>
      <c r="D1238" t="s">
        <v>20455</v>
      </c>
      <c r="E1238" t="s">
        <v>20806</v>
      </c>
    </row>
    <row r="1239" spans="1:5" x14ac:dyDescent="0.2">
      <c r="A1239" t="s">
        <v>20847</v>
      </c>
      <c r="B1239">
        <v>3</v>
      </c>
      <c r="C1239" s="16">
        <v>16.394447199999998</v>
      </c>
      <c r="D1239" t="s">
        <v>20455</v>
      </c>
      <c r="E1239" t="s">
        <v>20848</v>
      </c>
    </row>
    <row r="1240" spans="1:5" x14ac:dyDescent="0.2">
      <c r="A1240" t="s">
        <v>20819</v>
      </c>
      <c r="B1240">
        <v>3</v>
      </c>
      <c r="C1240" s="16">
        <v>16.262872139999999</v>
      </c>
      <c r="D1240" t="s">
        <v>20455</v>
      </c>
      <c r="E1240" t="s">
        <v>20820</v>
      </c>
    </row>
    <row r="1241" spans="1:5" x14ac:dyDescent="0.2">
      <c r="A1241" t="s">
        <v>20823</v>
      </c>
      <c r="B1241">
        <v>3</v>
      </c>
      <c r="C1241" s="16">
        <v>16.210441119999999</v>
      </c>
      <c r="D1241" t="s">
        <v>20455</v>
      </c>
      <c r="E1241" t="s">
        <v>20824</v>
      </c>
    </row>
    <row r="1242" spans="1:5" x14ac:dyDescent="0.2">
      <c r="A1242" t="s">
        <v>20919</v>
      </c>
      <c r="B1242">
        <v>3</v>
      </c>
      <c r="C1242" s="16">
        <v>15.01093129</v>
      </c>
      <c r="D1242" t="s">
        <v>20455</v>
      </c>
      <c r="E1242" t="s">
        <v>20920</v>
      </c>
    </row>
    <row r="1243" spans="1:5" x14ac:dyDescent="0.2">
      <c r="A1243" t="s">
        <v>20888</v>
      </c>
      <c r="B1243">
        <v>3</v>
      </c>
      <c r="C1243" s="16">
        <v>14.589348940000001</v>
      </c>
      <c r="D1243" t="s">
        <v>20455</v>
      </c>
      <c r="E1243" t="s">
        <v>20702</v>
      </c>
    </row>
    <row r="1244" spans="1:5" x14ac:dyDescent="0.2">
      <c r="A1244" t="s">
        <v>20964</v>
      </c>
      <c r="B1244">
        <v>3</v>
      </c>
      <c r="C1244" s="16">
        <v>14.457440589999999</v>
      </c>
      <c r="D1244" t="s">
        <v>20455</v>
      </c>
      <c r="E1244" t="s">
        <v>20965</v>
      </c>
    </row>
    <row r="1245" spans="1:5" x14ac:dyDescent="0.2">
      <c r="A1245" t="s">
        <v>20876</v>
      </c>
      <c r="B1245">
        <v>3</v>
      </c>
      <c r="C1245" s="16">
        <v>14.25459601</v>
      </c>
      <c r="D1245" t="s">
        <v>20455</v>
      </c>
      <c r="E1245" t="s">
        <v>20877</v>
      </c>
    </row>
    <row r="1246" spans="1:5" x14ac:dyDescent="0.2">
      <c r="A1246" t="s">
        <v>20873</v>
      </c>
      <c r="B1246">
        <v>3</v>
      </c>
      <c r="C1246" s="16">
        <v>14.131145269999999</v>
      </c>
      <c r="D1246" t="s">
        <v>20455</v>
      </c>
      <c r="E1246" t="s">
        <v>18553</v>
      </c>
    </row>
    <row r="1247" spans="1:5" x14ac:dyDescent="0.2">
      <c r="A1247" t="s">
        <v>20825</v>
      </c>
      <c r="B1247">
        <v>3</v>
      </c>
      <c r="C1247" s="16">
        <v>14.12404081</v>
      </c>
      <c r="D1247" t="s">
        <v>20455</v>
      </c>
      <c r="E1247" t="s">
        <v>20826</v>
      </c>
    </row>
    <row r="1248" spans="1:5" x14ac:dyDescent="0.2">
      <c r="A1248" t="s">
        <v>20808</v>
      </c>
      <c r="B1248">
        <v>3</v>
      </c>
      <c r="C1248" s="16">
        <v>13.492960220000001</v>
      </c>
      <c r="D1248" t="s">
        <v>20455</v>
      </c>
      <c r="E1248" t="s">
        <v>20809</v>
      </c>
    </row>
    <row r="1249" spans="1:5" x14ac:dyDescent="0.2">
      <c r="A1249" t="s">
        <v>20828</v>
      </c>
      <c r="B1249">
        <v>3</v>
      </c>
      <c r="C1249" s="16">
        <v>12.79083821</v>
      </c>
      <c r="D1249" t="s">
        <v>20455</v>
      </c>
      <c r="E1249" t="s">
        <v>18835</v>
      </c>
    </row>
    <row r="1250" spans="1:5" x14ac:dyDescent="0.2">
      <c r="A1250" t="s">
        <v>20867</v>
      </c>
      <c r="B1250">
        <v>3</v>
      </c>
      <c r="C1250" s="16">
        <v>12.65585224</v>
      </c>
      <c r="D1250" t="s">
        <v>20455</v>
      </c>
      <c r="E1250" t="s">
        <v>20868</v>
      </c>
    </row>
    <row r="1251" spans="1:5" x14ac:dyDescent="0.2">
      <c r="A1251" t="s">
        <v>20859</v>
      </c>
      <c r="B1251">
        <v>3</v>
      </c>
      <c r="C1251" s="16">
        <v>12.192404</v>
      </c>
      <c r="D1251" t="s">
        <v>20455</v>
      </c>
      <c r="E1251" t="s">
        <v>20860</v>
      </c>
    </row>
    <row r="1252" spans="1:5" x14ac:dyDescent="0.2">
      <c r="A1252" t="s">
        <v>20931</v>
      </c>
      <c r="B1252">
        <v>3</v>
      </c>
      <c r="C1252" s="16">
        <v>11.84192032</v>
      </c>
      <c r="D1252" t="s">
        <v>20455</v>
      </c>
      <c r="E1252" t="s">
        <v>20932</v>
      </c>
    </row>
    <row r="1253" spans="1:5" x14ac:dyDescent="0.2">
      <c r="A1253" t="s">
        <v>20942</v>
      </c>
      <c r="B1253">
        <v>3</v>
      </c>
      <c r="C1253" s="16">
        <v>11.1654084</v>
      </c>
      <c r="D1253" t="s">
        <v>20455</v>
      </c>
      <c r="E1253" t="s">
        <v>20943</v>
      </c>
    </row>
    <row r="1254" spans="1:5" x14ac:dyDescent="0.2">
      <c r="A1254" t="s">
        <v>20928</v>
      </c>
      <c r="B1254">
        <v>3</v>
      </c>
      <c r="C1254" s="16">
        <v>11.04866384</v>
      </c>
      <c r="D1254" t="s">
        <v>20455</v>
      </c>
      <c r="E1254" t="s">
        <v>20929</v>
      </c>
    </row>
    <row r="1255" spans="1:5" x14ac:dyDescent="0.2">
      <c r="A1255" t="s">
        <v>20853</v>
      </c>
      <c r="B1255">
        <v>3</v>
      </c>
      <c r="C1255" s="16">
        <v>10.90525487</v>
      </c>
      <c r="D1255" t="s">
        <v>20455</v>
      </c>
      <c r="E1255" t="s">
        <v>19725</v>
      </c>
    </row>
    <row r="1256" spans="1:5" x14ac:dyDescent="0.2">
      <c r="A1256" t="s">
        <v>20827</v>
      </c>
      <c r="B1256">
        <v>3</v>
      </c>
      <c r="C1256" s="16">
        <v>10.16410743</v>
      </c>
      <c r="D1256" t="s">
        <v>20455</v>
      </c>
      <c r="E1256" t="s">
        <v>20777</v>
      </c>
    </row>
    <row r="1257" spans="1:5" x14ac:dyDescent="0.2">
      <c r="A1257" t="s">
        <v>20889</v>
      </c>
      <c r="B1257">
        <v>3</v>
      </c>
      <c r="C1257" s="16">
        <v>10.12643308</v>
      </c>
      <c r="D1257" t="s">
        <v>20455</v>
      </c>
      <c r="E1257" t="s">
        <v>20890</v>
      </c>
    </row>
    <row r="1258" spans="1:5" x14ac:dyDescent="0.2">
      <c r="A1258" t="s">
        <v>20886</v>
      </c>
      <c r="B1258">
        <v>3</v>
      </c>
      <c r="C1258" s="16">
        <v>9.6483254729999999</v>
      </c>
      <c r="D1258" t="s">
        <v>20455</v>
      </c>
      <c r="E1258" t="s">
        <v>20887</v>
      </c>
    </row>
    <row r="1259" spans="1:5" x14ac:dyDescent="0.2">
      <c r="A1259" t="s">
        <v>20816</v>
      </c>
      <c r="B1259">
        <v>3</v>
      </c>
      <c r="C1259" s="16">
        <v>9.6467841629999995</v>
      </c>
      <c r="D1259" t="s">
        <v>20455</v>
      </c>
      <c r="E1259" t="s">
        <v>19395</v>
      </c>
    </row>
    <row r="1260" spans="1:5" x14ac:dyDescent="0.2">
      <c r="A1260" t="s">
        <v>20955</v>
      </c>
      <c r="B1260">
        <v>3</v>
      </c>
      <c r="C1260" s="16">
        <v>8.9906294100000004</v>
      </c>
      <c r="D1260" t="s">
        <v>20455</v>
      </c>
      <c r="E1260" t="s">
        <v>18553</v>
      </c>
    </row>
    <row r="1261" spans="1:5" x14ac:dyDescent="0.2">
      <c r="A1261" t="s">
        <v>20906</v>
      </c>
      <c r="B1261">
        <v>3</v>
      </c>
      <c r="C1261" s="16">
        <v>8.8904058779999993</v>
      </c>
      <c r="D1261" t="s">
        <v>20455</v>
      </c>
      <c r="E1261" t="s">
        <v>20907</v>
      </c>
    </row>
    <row r="1262" spans="1:5" x14ac:dyDescent="0.2">
      <c r="A1262" t="s">
        <v>20972</v>
      </c>
      <c r="B1262">
        <v>3</v>
      </c>
      <c r="C1262" s="16">
        <v>8.315189943</v>
      </c>
      <c r="D1262" t="s">
        <v>20455</v>
      </c>
      <c r="E1262" t="s">
        <v>20973</v>
      </c>
    </row>
    <row r="1263" spans="1:5" x14ac:dyDescent="0.2">
      <c r="A1263" t="s">
        <v>20951</v>
      </c>
      <c r="B1263">
        <v>3</v>
      </c>
      <c r="C1263" s="16">
        <v>8.1246895840000004</v>
      </c>
      <c r="D1263" t="s">
        <v>20455</v>
      </c>
      <c r="E1263" t="s">
        <v>20952</v>
      </c>
    </row>
    <row r="1264" spans="1:5" x14ac:dyDescent="0.2">
      <c r="A1264" t="s">
        <v>20970</v>
      </c>
      <c r="B1264">
        <v>3</v>
      </c>
      <c r="C1264" s="16">
        <v>7.7952181539999996</v>
      </c>
      <c r="D1264" t="s">
        <v>20455</v>
      </c>
      <c r="E1264" t="s">
        <v>20971</v>
      </c>
    </row>
    <row r="1265" spans="1:5" x14ac:dyDescent="0.2">
      <c r="A1265" t="s">
        <v>20884</v>
      </c>
      <c r="B1265">
        <v>3</v>
      </c>
      <c r="C1265" s="16">
        <v>7.7905159480000004</v>
      </c>
      <c r="D1265" t="s">
        <v>20455</v>
      </c>
      <c r="E1265" t="s">
        <v>20885</v>
      </c>
    </row>
    <row r="1266" spans="1:5" x14ac:dyDescent="0.2">
      <c r="A1266" t="s">
        <v>20814</v>
      </c>
      <c r="B1266">
        <v>3</v>
      </c>
      <c r="C1266" s="16">
        <v>7.6551988360000003</v>
      </c>
      <c r="D1266" t="s">
        <v>20455</v>
      </c>
      <c r="E1266" t="s">
        <v>20815</v>
      </c>
    </row>
    <row r="1267" spans="1:5" x14ac:dyDescent="0.2">
      <c r="A1267" t="s">
        <v>20933</v>
      </c>
      <c r="B1267">
        <v>3</v>
      </c>
      <c r="C1267" s="16">
        <v>7.0551956110000003</v>
      </c>
      <c r="D1267" t="s">
        <v>20455</v>
      </c>
      <c r="E1267" t="s">
        <v>18553</v>
      </c>
    </row>
    <row r="1268" spans="1:5" x14ac:dyDescent="0.2">
      <c r="A1268" t="s">
        <v>20851</v>
      </c>
      <c r="B1268">
        <v>3</v>
      </c>
      <c r="C1268" s="16">
        <v>6.9733513470000004</v>
      </c>
      <c r="D1268" t="s">
        <v>20455</v>
      </c>
      <c r="E1268" t="s">
        <v>20852</v>
      </c>
    </row>
    <row r="1269" spans="1:5" x14ac:dyDescent="0.2">
      <c r="A1269" t="s">
        <v>20891</v>
      </c>
      <c r="B1269">
        <v>3</v>
      </c>
      <c r="C1269" s="16">
        <v>6.7572201700000001</v>
      </c>
      <c r="D1269" t="s">
        <v>20455</v>
      </c>
      <c r="E1269" t="s">
        <v>20892</v>
      </c>
    </row>
    <row r="1270" spans="1:5" x14ac:dyDescent="0.2">
      <c r="A1270" t="s">
        <v>20874</v>
      </c>
      <c r="B1270">
        <v>3</v>
      </c>
      <c r="C1270" s="16">
        <v>6.3523622250000003</v>
      </c>
      <c r="D1270" t="s">
        <v>20455</v>
      </c>
      <c r="E1270" t="s">
        <v>20875</v>
      </c>
    </row>
    <row r="1271" spans="1:5" x14ac:dyDescent="0.2">
      <c r="A1271" t="s">
        <v>20880</v>
      </c>
      <c r="B1271">
        <v>3</v>
      </c>
      <c r="C1271" s="16">
        <v>6.2874079619999996</v>
      </c>
      <c r="D1271" t="s">
        <v>20455</v>
      </c>
      <c r="E1271" t="s">
        <v>20881</v>
      </c>
    </row>
    <row r="1272" spans="1:5" x14ac:dyDescent="0.2">
      <c r="A1272" t="s">
        <v>20869</v>
      </c>
      <c r="B1272">
        <v>3</v>
      </c>
      <c r="C1272" s="16">
        <v>6.2065796640000004</v>
      </c>
      <c r="D1272" t="s">
        <v>20455</v>
      </c>
      <c r="E1272" t="s">
        <v>20870</v>
      </c>
    </row>
    <row r="1273" spans="1:5" x14ac:dyDescent="0.2">
      <c r="A1273" t="s">
        <v>20908</v>
      </c>
      <c r="B1273">
        <v>3</v>
      </c>
      <c r="C1273" s="16">
        <v>6.0173528770000004</v>
      </c>
      <c r="D1273" t="s">
        <v>20455</v>
      </c>
      <c r="E1273" t="s">
        <v>20909</v>
      </c>
    </row>
    <row r="1274" spans="1:5" x14ac:dyDescent="0.2">
      <c r="A1274" t="s">
        <v>20812</v>
      </c>
      <c r="B1274">
        <v>3</v>
      </c>
      <c r="C1274" s="16">
        <v>5.9125594259999996</v>
      </c>
      <c r="D1274" t="s">
        <v>20455</v>
      </c>
      <c r="E1274" t="s">
        <v>18553</v>
      </c>
    </row>
    <row r="1275" spans="1:5" x14ac:dyDescent="0.2">
      <c r="A1275" t="s">
        <v>20842</v>
      </c>
      <c r="B1275">
        <v>3</v>
      </c>
      <c r="C1275" s="16">
        <v>5.861692144</v>
      </c>
      <c r="D1275" t="s">
        <v>20455</v>
      </c>
      <c r="E1275" t="s">
        <v>20843</v>
      </c>
    </row>
    <row r="1276" spans="1:5" x14ac:dyDescent="0.2">
      <c r="A1276" t="s">
        <v>20857</v>
      </c>
      <c r="B1276">
        <v>3</v>
      </c>
      <c r="C1276" s="16">
        <v>5.6112999400000003</v>
      </c>
      <c r="D1276" t="s">
        <v>20455</v>
      </c>
      <c r="E1276" t="s">
        <v>20858</v>
      </c>
    </row>
    <row r="1277" spans="1:5" x14ac:dyDescent="0.2">
      <c r="A1277" t="s">
        <v>20904</v>
      </c>
      <c r="B1277">
        <v>3</v>
      </c>
      <c r="C1277" s="16">
        <v>5.4939444890000004</v>
      </c>
      <c r="D1277" t="s">
        <v>20455</v>
      </c>
      <c r="E1277" t="s">
        <v>20905</v>
      </c>
    </row>
    <row r="1278" spans="1:5" x14ac:dyDescent="0.2">
      <c r="A1278" t="s">
        <v>20944</v>
      </c>
      <c r="B1278">
        <v>3</v>
      </c>
      <c r="C1278" s="16">
        <v>4.9430276739999996</v>
      </c>
      <c r="D1278" t="s">
        <v>20455</v>
      </c>
      <c r="E1278" t="s">
        <v>20945</v>
      </c>
    </row>
    <row r="1279" spans="1:5" x14ac:dyDescent="0.2">
      <c r="A1279" t="s">
        <v>20840</v>
      </c>
      <c r="B1279">
        <v>3</v>
      </c>
      <c r="C1279" s="16">
        <v>4.6997405829999996</v>
      </c>
      <c r="D1279" t="s">
        <v>20455</v>
      </c>
      <c r="E1279" t="s">
        <v>20841</v>
      </c>
    </row>
    <row r="1280" spans="1:5" x14ac:dyDescent="0.2">
      <c r="A1280" t="s">
        <v>20854</v>
      </c>
      <c r="B1280">
        <v>3</v>
      </c>
      <c r="C1280" s="16">
        <v>4.4910267499999996</v>
      </c>
      <c r="D1280" t="s">
        <v>20455</v>
      </c>
      <c r="E1280" t="s">
        <v>20855</v>
      </c>
    </row>
    <row r="1281" spans="1:5" x14ac:dyDescent="0.2">
      <c r="A1281" t="s">
        <v>20978</v>
      </c>
      <c r="B1281">
        <v>3</v>
      </c>
      <c r="C1281" s="16">
        <v>4.153030674</v>
      </c>
      <c r="D1281" t="s">
        <v>20455</v>
      </c>
      <c r="E1281" t="s">
        <v>20979</v>
      </c>
    </row>
    <row r="1282" spans="1:5" x14ac:dyDescent="0.2">
      <c r="A1282" t="s">
        <v>20927</v>
      </c>
      <c r="B1282">
        <v>3</v>
      </c>
      <c r="C1282" s="16">
        <v>4.1453992230000001</v>
      </c>
      <c r="D1282" t="s">
        <v>20455</v>
      </c>
      <c r="E1282" t="s">
        <v>18835</v>
      </c>
    </row>
    <row r="1283" spans="1:5" x14ac:dyDescent="0.2">
      <c r="A1283" t="s">
        <v>20893</v>
      </c>
      <c r="B1283">
        <v>3</v>
      </c>
      <c r="C1283" s="16">
        <v>4.114330968</v>
      </c>
      <c r="D1283" t="s">
        <v>20455</v>
      </c>
      <c r="E1283" t="s">
        <v>20894</v>
      </c>
    </row>
    <row r="1284" spans="1:5" x14ac:dyDescent="0.2">
      <c r="A1284" t="s">
        <v>20976</v>
      </c>
      <c r="B1284">
        <v>3</v>
      </c>
      <c r="C1284" s="16">
        <v>3.6052402730000002</v>
      </c>
      <c r="D1284" t="s">
        <v>20455</v>
      </c>
      <c r="E1284" t="s">
        <v>20977</v>
      </c>
    </row>
    <row r="1285" spans="1:5" x14ac:dyDescent="0.2">
      <c r="A1285" t="s">
        <v>20921</v>
      </c>
      <c r="B1285">
        <v>3</v>
      </c>
      <c r="C1285" s="16">
        <v>3.478822723</v>
      </c>
      <c r="D1285" t="s">
        <v>20455</v>
      </c>
      <c r="E1285" t="s">
        <v>18553</v>
      </c>
    </row>
    <row r="1286" spans="1:5" x14ac:dyDescent="0.2">
      <c r="A1286" t="s">
        <v>20865</v>
      </c>
      <c r="B1286">
        <v>3</v>
      </c>
      <c r="C1286" s="16">
        <v>3.2816665880000002</v>
      </c>
      <c r="D1286" t="s">
        <v>20455</v>
      </c>
      <c r="E1286" t="s">
        <v>20866</v>
      </c>
    </row>
    <row r="1287" spans="1:5" x14ac:dyDescent="0.2">
      <c r="A1287" t="s">
        <v>20925</v>
      </c>
      <c r="B1287">
        <v>3</v>
      </c>
      <c r="C1287" s="16">
        <v>3.1545512429999998</v>
      </c>
      <c r="D1287" t="s">
        <v>20455</v>
      </c>
      <c r="E1287" t="s">
        <v>20926</v>
      </c>
    </row>
    <row r="1288" spans="1:5" x14ac:dyDescent="0.2">
      <c r="A1288" t="s">
        <v>20936</v>
      </c>
      <c r="B1288">
        <v>3</v>
      </c>
      <c r="C1288" s="16">
        <v>2.6303115290000001</v>
      </c>
      <c r="D1288" t="s">
        <v>20455</v>
      </c>
      <c r="E1288" t="s">
        <v>20937</v>
      </c>
    </row>
    <row r="1289" spans="1:5" x14ac:dyDescent="0.2">
      <c r="A1289" t="s">
        <v>20829</v>
      </c>
      <c r="B1289">
        <v>3</v>
      </c>
      <c r="C1289" s="16">
        <v>2.3571912350000002</v>
      </c>
      <c r="D1289" t="s">
        <v>20455</v>
      </c>
      <c r="E1289" t="s">
        <v>20830</v>
      </c>
    </row>
    <row r="1290" spans="1:5" x14ac:dyDescent="0.2">
      <c r="A1290" t="s">
        <v>20940</v>
      </c>
      <c r="B1290">
        <v>3</v>
      </c>
      <c r="C1290" s="16">
        <v>2.1637897540000002</v>
      </c>
      <c r="D1290" t="s">
        <v>20455</v>
      </c>
      <c r="E1290" t="s">
        <v>20941</v>
      </c>
    </row>
    <row r="1291" spans="1:5" x14ac:dyDescent="0.2">
      <c r="A1291" t="s">
        <v>20807</v>
      </c>
      <c r="B1291">
        <v>3</v>
      </c>
      <c r="C1291" s="16">
        <v>1.149842024</v>
      </c>
      <c r="D1291" t="s">
        <v>20455</v>
      </c>
      <c r="E1291" t="s">
        <v>18553</v>
      </c>
    </row>
    <row r="1292" spans="1:5" x14ac:dyDescent="0.2">
      <c r="A1292" t="s">
        <v>20835</v>
      </c>
      <c r="B1292">
        <v>3</v>
      </c>
      <c r="C1292" s="16">
        <v>0.62248851000000005</v>
      </c>
      <c r="D1292" t="s">
        <v>20455</v>
      </c>
      <c r="E1292" t="s">
        <v>20836</v>
      </c>
    </row>
    <row r="1293" spans="1:5" x14ac:dyDescent="0.2">
      <c r="A1293" t="s">
        <v>20844</v>
      </c>
      <c r="B1293">
        <v>3</v>
      </c>
      <c r="C1293" s="16">
        <v>0.41007310200000002</v>
      </c>
      <c r="D1293" t="s">
        <v>20455</v>
      </c>
      <c r="E1293" t="s">
        <v>18553</v>
      </c>
    </row>
    <row r="1294" spans="1:5" x14ac:dyDescent="0.2">
      <c r="A1294" t="s">
        <v>20838</v>
      </c>
      <c r="B1294">
        <v>3</v>
      </c>
      <c r="C1294" s="16">
        <v>0</v>
      </c>
      <c r="D1294" t="s">
        <v>20455</v>
      </c>
      <c r="E1294" t="s">
        <v>20839</v>
      </c>
    </row>
    <row r="1295" spans="1:5" x14ac:dyDescent="0.2">
      <c r="A1295" t="s">
        <v>20878</v>
      </c>
      <c r="B1295">
        <v>3</v>
      </c>
      <c r="C1295" s="16">
        <v>0</v>
      </c>
      <c r="D1295" t="s">
        <v>20455</v>
      </c>
      <c r="E1295" t="s">
        <v>20879</v>
      </c>
    </row>
    <row r="1296" spans="1:5" x14ac:dyDescent="0.2">
      <c r="A1296" t="s">
        <v>20895</v>
      </c>
      <c r="B1296">
        <v>3</v>
      </c>
      <c r="C1296" s="16">
        <v>0</v>
      </c>
      <c r="D1296" t="s">
        <v>20455</v>
      </c>
      <c r="E1296" t="s">
        <v>20896</v>
      </c>
    </row>
    <row r="1297" spans="1:5" x14ac:dyDescent="0.2">
      <c r="A1297" t="s">
        <v>20897</v>
      </c>
      <c r="B1297">
        <v>3</v>
      </c>
      <c r="C1297" s="16">
        <v>0</v>
      </c>
      <c r="D1297" t="s">
        <v>20455</v>
      </c>
      <c r="E1297" t="s">
        <v>20898</v>
      </c>
    </row>
    <row r="1298" spans="1:5" x14ac:dyDescent="0.2">
      <c r="A1298" t="s">
        <v>20911</v>
      </c>
      <c r="B1298">
        <v>3</v>
      </c>
      <c r="C1298" s="16">
        <v>0</v>
      </c>
      <c r="D1298" t="s">
        <v>20455</v>
      </c>
      <c r="E1298" t="s">
        <v>18553</v>
      </c>
    </row>
    <row r="1299" spans="1:5" x14ac:dyDescent="0.2">
      <c r="A1299" t="s">
        <v>20930</v>
      </c>
      <c r="B1299">
        <v>3</v>
      </c>
      <c r="C1299" s="16">
        <v>0</v>
      </c>
      <c r="D1299" t="s">
        <v>20455</v>
      </c>
      <c r="E1299" t="s">
        <v>18835</v>
      </c>
    </row>
    <row r="1300" spans="1:5" x14ac:dyDescent="0.2">
      <c r="A1300" t="s">
        <v>20948</v>
      </c>
      <c r="B1300">
        <v>3</v>
      </c>
      <c r="C1300" s="16">
        <v>0</v>
      </c>
      <c r="D1300" t="s">
        <v>20455</v>
      </c>
      <c r="E1300" t="s">
        <v>20949</v>
      </c>
    </row>
    <row r="1301" spans="1:5" x14ac:dyDescent="0.2">
      <c r="A1301" t="s">
        <v>20956</v>
      </c>
      <c r="B1301">
        <v>3</v>
      </c>
      <c r="C1301" s="16">
        <v>0</v>
      </c>
      <c r="D1301" t="s">
        <v>20455</v>
      </c>
      <c r="E1301" t="s">
        <v>20957</v>
      </c>
    </row>
    <row r="1302" spans="1:5" x14ac:dyDescent="0.2">
      <c r="A1302" t="s">
        <v>20958</v>
      </c>
      <c r="B1302">
        <v>3</v>
      </c>
      <c r="C1302" s="16">
        <v>0</v>
      </c>
      <c r="D1302" t="s">
        <v>20455</v>
      </c>
      <c r="E1302" t="s">
        <v>20959</v>
      </c>
    </row>
    <row r="1303" spans="1:5" x14ac:dyDescent="0.2">
      <c r="A1303" t="s">
        <v>21122</v>
      </c>
      <c r="B1303">
        <v>4</v>
      </c>
      <c r="C1303" s="16">
        <v>95.4112279</v>
      </c>
      <c r="D1303" t="s">
        <v>20455</v>
      </c>
      <c r="E1303" t="s">
        <v>20989</v>
      </c>
    </row>
    <row r="1304" spans="1:5" x14ac:dyDescent="0.2">
      <c r="A1304" t="s">
        <v>21109</v>
      </c>
      <c r="B1304">
        <v>4</v>
      </c>
      <c r="C1304" s="16">
        <v>79.012628399999997</v>
      </c>
      <c r="D1304" t="s">
        <v>20455</v>
      </c>
      <c r="E1304" t="s">
        <v>21110</v>
      </c>
    </row>
    <row r="1305" spans="1:5" x14ac:dyDescent="0.2">
      <c r="A1305" t="s">
        <v>20990</v>
      </c>
      <c r="B1305">
        <v>4</v>
      </c>
      <c r="C1305" s="16">
        <v>75.500866630000004</v>
      </c>
      <c r="D1305" t="s">
        <v>20455</v>
      </c>
      <c r="E1305" t="s">
        <v>19300</v>
      </c>
    </row>
    <row r="1306" spans="1:5" x14ac:dyDescent="0.2">
      <c r="A1306" t="s">
        <v>21049</v>
      </c>
      <c r="B1306">
        <v>4</v>
      </c>
      <c r="C1306" s="16">
        <v>75.143047019999997</v>
      </c>
      <c r="D1306" t="s">
        <v>20455</v>
      </c>
      <c r="E1306" t="s">
        <v>21050</v>
      </c>
    </row>
    <row r="1307" spans="1:5" x14ac:dyDescent="0.2">
      <c r="A1307" t="s">
        <v>21030</v>
      </c>
      <c r="B1307">
        <v>4</v>
      </c>
      <c r="C1307" s="16">
        <v>71.722281229999993</v>
      </c>
      <c r="D1307" t="s">
        <v>20455</v>
      </c>
      <c r="E1307" t="s">
        <v>21031</v>
      </c>
    </row>
    <row r="1308" spans="1:5" x14ac:dyDescent="0.2">
      <c r="A1308" t="s">
        <v>21137</v>
      </c>
      <c r="B1308">
        <v>4</v>
      </c>
      <c r="C1308" s="16">
        <v>65.873650729999994</v>
      </c>
      <c r="D1308" t="s">
        <v>20455</v>
      </c>
      <c r="E1308" t="s">
        <v>21138</v>
      </c>
    </row>
    <row r="1309" spans="1:5" x14ac:dyDescent="0.2">
      <c r="A1309" t="s">
        <v>21106</v>
      </c>
      <c r="B1309">
        <v>4</v>
      </c>
      <c r="C1309" s="16">
        <v>62.073855389999999</v>
      </c>
      <c r="D1309" t="s">
        <v>20455</v>
      </c>
      <c r="E1309" t="s">
        <v>21107</v>
      </c>
    </row>
    <row r="1310" spans="1:5" x14ac:dyDescent="0.2">
      <c r="A1310" t="s">
        <v>21125</v>
      </c>
      <c r="B1310">
        <v>4</v>
      </c>
      <c r="C1310" s="16">
        <v>58.182637829999997</v>
      </c>
      <c r="D1310" t="s">
        <v>20455</v>
      </c>
      <c r="E1310" t="s">
        <v>21126</v>
      </c>
    </row>
    <row r="1311" spans="1:5" x14ac:dyDescent="0.2">
      <c r="A1311" t="s">
        <v>21143</v>
      </c>
      <c r="B1311">
        <v>4</v>
      </c>
      <c r="C1311" s="16">
        <v>55.464833900000002</v>
      </c>
      <c r="D1311" t="s">
        <v>20455</v>
      </c>
      <c r="E1311" t="s">
        <v>21144</v>
      </c>
    </row>
    <row r="1312" spans="1:5" x14ac:dyDescent="0.2">
      <c r="A1312" t="s">
        <v>20996</v>
      </c>
      <c r="B1312">
        <v>4</v>
      </c>
      <c r="C1312" s="16">
        <v>47.211052760000001</v>
      </c>
      <c r="D1312" t="s">
        <v>20455</v>
      </c>
      <c r="E1312" t="s">
        <v>20997</v>
      </c>
    </row>
    <row r="1313" spans="1:5" x14ac:dyDescent="0.2">
      <c r="A1313" t="s">
        <v>21008</v>
      </c>
      <c r="B1313">
        <v>4</v>
      </c>
      <c r="C1313" s="16">
        <v>46.939292610000003</v>
      </c>
      <c r="D1313" t="s">
        <v>20455</v>
      </c>
      <c r="E1313" t="s">
        <v>21009</v>
      </c>
    </row>
    <row r="1314" spans="1:5" x14ac:dyDescent="0.2">
      <c r="A1314" t="s">
        <v>21018</v>
      </c>
      <c r="B1314">
        <v>4</v>
      </c>
      <c r="C1314" s="16">
        <v>46.159134530000003</v>
      </c>
      <c r="D1314" t="s">
        <v>20455</v>
      </c>
      <c r="E1314" t="s">
        <v>21019</v>
      </c>
    </row>
    <row r="1315" spans="1:5" x14ac:dyDescent="0.2">
      <c r="A1315" t="s">
        <v>21057</v>
      </c>
      <c r="B1315">
        <v>4</v>
      </c>
      <c r="C1315" s="16">
        <v>43.446013550000004</v>
      </c>
      <c r="D1315" t="s">
        <v>20455</v>
      </c>
      <c r="E1315" t="s">
        <v>21058</v>
      </c>
    </row>
    <row r="1316" spans="1:5" x14ac:dyDescent="0.2">
      <c r="A1316" t="s">
        <v>21085</v>
      </c>
      <c r="B1316">
        <v>4</v>
      </c>
      <c r="C1316" s="16">
        <v>41.848826150000001</v>
      </c>
      <c r="D1316" t="s">
        <v>20455</v>
      </c>
      <c r="E1316" t="s">
        <v>21086</v>
      </c>
    </row>
    <row r="1317" spans="1:5" x14ac:dyDescent="0.2">
      <c r="A1317" t="s">
        <v>21070</v>
      </c>
      <c r="B1317">
        <v>4</v>
      </c>
      <c r="C1317" s="16">
        <v>41.495290599999997</v>
      </c>
      <c r="D1317" t="s">
        <v>20455</v>
      </c>
      <c r="E1317" t="s">
        <v>21071</v>
      </c>
    </row>
    <row r="1318" spans="1:5" x14ac:dyDescent="0.2">
      <c r="A1318" t="s">
        <v>21064</v>
      </c>
      <c r="B1318">
        <v>4</v>
      </c>
      <c r="C1318" s="16">
        <v>37.957236479999999</v>
      </c>
      <c r="D1318" t="s">
        <v>20455</v>
      </c>
      <c r="E1318" t="s">
        <v>21065</v>
      </c>
    </row>
    <row r="1319" spans="1:5" x14ac:dyDescent="0.2">
      <c r="A1319" t="s">
        <v>21120</v>
      </c>
      <c r="B1319">
        <v>4</v>
      </c>
      <c r="C1319" s="16">
        <v>37.684964430000001</v>
      </c>
      <c r="D1319" t="s">
        <v>20455</v>
      </c>
      <c r="E1319" t="s">
        <v>21121</v>
      </c>
    </row>
    <row r="1320" spans="1:5" x14ac:dyDescent="0.2">
      <c r="A1320" t="s">
        <v>21055</v>
      </c>
      <c r="B1320">
        <v>4</v>
      </c>
      <c r="C1320" s="16">
        <v>34.503873200000001</v>
      </c>
      <c r="D1320" t="s">
        <v>20455</v>
      </c>
      <c r="E1320" t="s">
        <v>21056</v>
      </c>
    </row>
    <row r="1321" spans="1:5" x14ac:dyDescent="0.2">
      <c r="A1321" t="s">
        <v>21090</v>
      </c>
      <c r="B1321">
        <v>4</v>
      </c>
      <c r="C1321" s="16">
        <v>33.951696490000003</v>
      </c>
      <c r="D1321" t="s">
        <v>20455</v>
      </c>
      <c r="E1321" t="s">
        <v>21091</v>
      </c>
    </row>
    <row r="1322" spans="1:5" x14ac:dyDescent="0.2">
      <c r="A1322" t="s">
        <v>21098</v>
      </c>
      <c r="B1322">
        <v>4</v>
      </c>
      <c r="C1322" s="16">
        <v>32.222759359999998</v>
      </c>
      <c r="D1322" t="s">
        <v>20455</v>
      </c>
      <c r="E1322" t="s">
        <v>21099</v>
      </c>
    </row>
    <row r="1323" spans="1:5" x14ac:dyDescent="0.2">
      <c r="A1323" t="s">
        <v>20982</v>
      </c>
      <c r="B1323">
        <v>4</v>
      </c>
      <c r="C1323" s="16">
        <v>32.08395642</v>
      </c>
      <c r="D1323" t="s">
        <v>20455</v>
      </c>
      <c r="E1323" t="s">
        <v>20983</v>
      </c>
    </row>
    <row r="1324" spans="1:5" x14ac:dyDescent="0.2">
      <c r="A1324" t="s">
        <v>21135</v>
      </c>
      <c r="B1324">
        <v>4</v>
      </c>
      <c r="C1324" s="16">
        <v>30.744044479999999</v>
      </c>
      <c r="D1324" t="s">
        <v>20455</v>
      </c>
      <c r="E1324" t="s">
        <v>21136</v>
      </c>
    </row>
    <row r="1325" spans="1:5" x14ac:dyDescent="0.2">
      <c r="A1325" t="s">
        <v>21115</v>
      </c>
      <c r="B1325">
        <v>4</v>
      </c>
      <c r="C1325" s="16">
        <v>30.03203349</v>
      </c>
      <c r="D1325" t="s">
        <v>20455</v>
      </c>
      <c r="E1325" t="s">
        <v>21116</v>
      </c>
    </row>
    <row r="1326" spans="1:5" x14ac:dyDescent="0.2">
      <c r="A1326" t="s">
        <v>21042</v>
      </c>
      <c r="B1326">
        <v>4</v>
      </c>
      <c r="C1326" s="16">
        <v>28.54056512</v>
      </c>
      <c r="D1326" t="s">
        <v>20455</v>
      </c>
      <c r="E1326" t="s">
        <v>21043</v>
      </c>
    </row>
    <row r="1327" spans="1:5" x14ac:dyDescent="0.2">
      <c r="A1327" t="s">
        <v>21092</v>
      </c>
      <c r="B1327">
        <v>4</v>
      </c>
      <c r="C1327" s="16">
        <v>28.29693125</v>
      </c>
      <c r="D1327" t="s">
        <v>20455</v>
      </c>
      <c r="E1327" t="s">
        <v>18553</v>
      </c>
    </row>
    <row r="1328" spans="1:5" x14ac:dyDescent="0.2">
      <c r="A1328" t="s">
        <v>21129</v>
      </c>
      <c r="B1328">
        <v>4</v>
      </c>
      <c r="C1328" s="16">
        <v>26.48526077</v>
      </c>
      <c r="D1328" t="s">
        <v>20455</v>
      </c>
      <c r="E1328" t="s">
        <v>21130</v>
      </c>
    </row>
    <row r="1329" spans="1:5" x14ac:dyDescent="0.2">
      <c r="A1329" t="s">
        <v>21102</v>
      </c>
      <c r="B1329">
        <v>4</v>
      </c>
      <c r="C1329" s="16">
        <v>25.647181849999999</v>
      </c>
      <c r="D1329" t="s">
        <v>20455</v>
      </c>
      <c r="E1329" t="s">
        <v>21103</v>
      </c>
    </row>
    <row r="1330" spans="1:5" x14ac:dyDescent="0.2">
      <c r="A1330" t="s">
        <v>21048</v>
      </c>
      <c r="B1330">
        <v>4</v>
      </c>
      <c r="C1330" s="16">
        <v>23.349895480000001</v>
      </c>
      <c r="D1330" t="s">
        <v>20455</v>
      </c>
      <c r="E1330" t="s">
        <v>18943</v>
      </c>
    </row>
    <row r="1331" spans="1:5" x14ac:dyDescent="0.2">
      <c r="A1331" t="s">
        <v>21017</v>
      </c>
      <c r="B1331">
        <v>4</v>
      </c>
      <c r="C1331" s="16">
        <v>23.271272530000001</v>
      </c>
      <c r="D1331" t="s">
        <v>20455</v>
      </c>
      <c r="E1331" t="s">
        <v>18553</v>
      </c>
    </row>
    <row r="1332" spans="1:5" x14ac:dyDescent="0.2">
      <c r="A1332" t="s">
        <v>20995</v>
      </c>
      <c r="B1332">
        <v>4</v>
      </c>
      <c r="C1332" s="16">
        <v>23.186688369999999</v>
      </c>
      <c r="D1332" t="s">
        <v>20455</v>
      </c>
      <c r="E1332" t="s">
        <v>19193</v>
      </c>
    </row>
    <row r="1333" spans="1:5" x14ac:dyDescent="0.2">
      <c r="A1333" t="s">
        <v>21032</v>
      </c>
      <c r="B1333">
        <v>4</v>
      </c>
      <c r="C1333" s="16">
        <v>22.772982299999999</v>
      </c>
      <c r="D1333" t="s">
        <v>20455</v>
      </c>
      <c r="E1333" t="s">
        <v>21033</v>
      </c>
    </row>
    <row r="1334" spans="1:5" x14ac:dyDescent="0.2">
      <c r="A1334" t="s">
        <v>21074</v>
      </c>
      <c r="B1334">
        <v>4</v>
      </c>
      <c r="C1334" s="16">
        <v>22.76036233</v>
      </c>
      <c r="D1334" t="s">
        <v>20455</v>
      </c>
      <c r="E1334" t="s">
        <v>21075</v>
      </c>
    </row>
    <row r="1335" spans="1:5" x14ac:dyDescent="0.2">
      <c r="A1335" t="s">
        <v>21060</v>
      </c>
      <c r="B1335">
        <v>4</v>
      </c>
      <c r="C1335" s="16">
        <v>21.45065833</v>
      </c>
      <c r="D1335" t="s">
        <v>20455</v>
      </c>
      <c r="E1335" t="s">
        <v>21061</v>
      </c>
    </row>
    <row r="1336" spans="1:5" x14ac:dyDescent="0.2">
      <c r="A1336" t="s">
        <v>21006</v>
      </c>
      <c r="B1336">
        <v>4</v>
      </c>
      <c r="C1336" s="16">
        <v>21.308673599999999</v>
      </c>
      <c r="D1336" t="s">
        <v>20455</v>
      </c>
      <c r="E1336" t="s">
        <v>19564</v>
      </c>
    </row>
    <row r="1337" spans="1:5" x14ac:dyDescent="0.2">
      <c r="A1337" t="s">
        <v>21117</v>
      </c>
      <c r="B1337">
        <v>4</v>
      </c>
      <c r="C1337" s="16">
        <v>20.61674678</v>
      </c>
      <c r="D1337" t="s">
        <v>20455</v>
      </c>
      <c r="E1337" t="s">
        <v>19615</v>
      </c>
    </row>
    <row r="1338" spans="1:5" x14ac:dyDescent="0.2">
      <c r="A1338" t="s">
        <v>21104</v>
      </c>
      <c r="B1338">
        <v>4</v>
      </c>
      <c r="C1338" s="16">
        <v>20.493708689999998</v>
      </c>
      <c r="D1338" t="s">
        <v>20455</v>
      </c>
      <c r="E1338" t="s">
        <v>21105</v>
      </c>
    </row>
    <row r="1339" spans="1:5" x14ac:dyDescent="0.2">
      <c r="A1339" t="s">
        <v>21028</v>
      </c>
      <c r="B1339">
        <v>4</v>
      </c>
      <c r="C1339" s="16">
        <v>20.292370850000001</v>
      </c>
      <c r="D1339" t="s">
        <v>20455</v>
      </c>
      <c r="E1339" t="s">
        <v>21029</v>
      </c>
    </row>
    <row r="1340" spans="1:5" x14ac:dyDescent="0.2">
      <c r="A1340" t="s">
        <v>21141</v>
      </c>
      <c r="B1340">
        <v>4</v>
      </c>
      <c r="C1340" s="16">
        <v>19.921762340000001</v>
      </c>
      <c r="D1340" t="s">
        <v>20455</v>
      </c>
      <c r="E1340" t="s">
        <v>18811</v>
      </c>
    </row>
    <row r="1341" spans="1:5" x14ac:dyDescent="0.2">
      <c r="A1341" t="s">
        <v>21142</v>
      </c>
      <c r="B1341">
        <v>4</v>
      </c>
      <c r="C1341" s="16">
        <v>19.72755145</v>
      </c>
      <c r="D1341" t="s">
        <v>20455</v>
      </c>
      <c r="E1341" t="s">
        <v>18553</v>
      </c>
    </row>
    <row r="1342" spans="1:5" x14ac:dyDescent="0.2">
      <c r="A1342" t="s">
        <v>21003</v>
      </c>
      <c r="B1342">
        <v>4</v>
      </c>
      <c r="C1342" s="16">
        <v>19.168674920000001</v>
      </c>
      <c r="D1342" t="s">
        <v>20455</v>
      </c>
      <c r="E1342" t="s">
        <v>21004</v>
      </c>
    </row>
    <row r="1343" spans="1:5" x14ac:dyDescent="0.2">
      <c r="A1343" t="s">
        <v>21152</v>
      </c>
      <c r="B1343">
        <v>4</v>
      </c>
      <c r="C1343" s="16">
        <v>18.812775290000001</v>
      </c>
      <c r="D1343" t="s">
        <v>20455</v>
      </c>
      <c r="E1343" t="s">
        <v>21153</v>
      </c>
    </row>
    <row r="1344" spans="1:5" x14ac:dyDescent="0.2">
      <c r="A1344" t="s">
        <v>21068</v>
      </c>
      <c r="B1344">
        <v>4</v>
      </c>
      <c r="C1344" s="16">
        <v>18.327996469999999</v>
      </c>
      <c r="D1344" t="s">
        <v>20455</v>
      </c>
      <c r="E1344" t="s">
        <v>21069</v>
      </c>
    </row>
    <row r="1345" spans="1:5" x14ac:dyDescent="0.2">
      <c r="A1345" t="s">
        <v>21047</v>
      </c>
      <c r="B1345">
        <v>4</v>
      </c>
      <c r="C1345" s="16">
        <v>17.856280399999999</v>
      </c>
      <c r="D1345" t="s">
        <v>20455</v>
      </c>
      <c r="E1345" t="s">
        <v>18835</v>
      </c>
    </row>
    <row r="1346" spans="1:5" x14ac:dyDescent="0.2">
      <c r="A1346" t="s">
        <v>21131</v>
      </c>
      <c r="B1346">
        <v>4</v>
      </c>
      <c r="C1346" s="16">
        <v>16.996163339999999</v>
      </c>
      <c r="D1346" t="s">
        <v>20455</v>
      </c>
      <c r="E1346" t="s">
        <v>21132</v>
      </c>
    </row>
    <row r="1347" spans="1:5" x14ac:dyDescent="0.2">
      <c r="A1347" t="s">
        <v>21078</v>
      </c>
      <c r="B1347">
        <v>4</v>
      </c>
      <c r="C1347" s="16">
        <v>16.818309989999999</v>
      </c>
      <c r="D1347" t="s">
        <v>20455</v>
      </c>
      <c r="E1347" t="s">
        <v>21079</v>
      </c>
    </row>
    <row r="1348" spans="1:5" x14ac:dyDescent="0.2">
      <c r="A1348" t="s">
        <v>21111</v>
      </c>
      <c r="B1348">
        <v>4</v>
      </c>
      <c r="C1348" s="16">
        <v>16.51725557</v>
      </c>
      <c r="D1348" t="s">
        <v>20455</v>
      </c>
      <c r="E1348" t="s">
        <v>21112</v>
      </c>
    </row>
    <row r="1349" spans="1:5" x14ac:dyDescent="0.2">
      <c r="A1349" t="s">
        <v>20988</v>
      </c>
      <c r="B1349">
        <v>4</v>
      </c>
      <c r="C1349" s="16">
        <v>16.133486439999999</v>
      </c>
      <c r="D1349" t="s">
        <v>20455</v>
      </c>
      <c r="E1349" t="s">
        <v>20989</v>
      </c>
    </row>
    <row r="1350" spans="1:5" x14ac:dyDescent="0.2">
      <c r="A1350" t="s">
        <v>21053</v>
      </c>
      <c r="B1350">
        <v>4</v>
      </c>
      <c r="C1350" s="16">
        <v>16.01596606</v>
      </c>
      <c r="D1350" t="s">
        <v>20455</v>
      </c>
      <c r="E1350" t="s">
        <v>21054</v>
      </c>
    </row>
    <row r="1351" spans="1:5" x14ac:dyDescent="0.2">
      <c r="A1351" t="s">
        <v>21046</v>
      </c>
      <c r="B1351">
        <v>4</v>
      </c>
      <c r="C1351" s="16">
        <v>15.82979486</v>
      </c>
      <c r="D1351" t="s">
        <v>20455</v>
      </c>
      <c r="E1351" t="s">
        <v>19725</v>
      </c>
    </row>
    <row r="1352" spans="1:5" x14ac:dyDescent="0.2">
      <c r="A1352" t="s">
        <v>21113</v>
      </c>
      <c r="B1352">
        <v>4</v>
      </c>
      <c r="C1352" s="16">
        <v>15.57013407</v>
      </c>
      <c r="D1352" t="s">
        <v>20455</v>
      </c>
      <c r="E1352" t="s">
        <v>21114</v>
      </c>
    </row>
    <row r="1353" spans="1:5" x14ac:dyDescent="0.2">
      <c r="A1353" t="s">
        <v>20998</v>
      </c>
      <c r="B1353">
        <v>4</v>
      </c>
      <c r="C1353" s="16">
        <v>15.40339893</v>
      </c>
      <c r="D1353" t="s">
        <v>20455</v>
      </c>
      <c r="E1353" t="s">
        <v>18553</v>
      </c>
    </row>
    <row r="1354" spans="1:5" x14ac:dyDescent="0.2">
      <c r="A1354" t="s">
        <v>21015</v>
      </c>
      <c r="B1354">
        <v>4</v>
      </c>
      <c r="C1354" s="16">
        <v>15.28078614</v>
      </c>
      <c r="D1354" t="s">
        <v>20455</v>
      </c>
      <c r="E1354" t="s">
        <v>21016</v>
      </c>
    </row>
    <row r="1355" spans="1:5" x14ac:dyDescent="0.2">
      <c r="A1355" t="s">
        <v>21026</v>
      </c>
      <c r="B1355">
        <v>4</v>
      </c>
      <c r="C1355" s="16">
        <v>15.21466736</v>
      </c>
      <c r="D1355" t="s">
        <v>20455</v>
      </c>
      <c r="E1355" t="s">
        <v>21027</v>
      </c>
    </row>
    <row r="1356" spans="1:5" x14ac:dyDescent="0.2">
      <c r="A1356" t="s">
        <v>21036</v>
      </c>
      <c r="B1356">
        <v>4</v>
      </c>
      <c r="C1356" s="16">
        <v>14.62577527</v>
      </c>
      <c r="D1356" t="s">
        <v>20455</v>
      </c>
      <c r="E1356" t="s">
        <v>21037</v>
      </c>
    </row>
    <row r="1357" spans="1:5" x14ac:dyDescent="0.2">
      <c r="A1357" t="s">
        <v>21020</v>
      </c>
      <c r="B1357">
        <v>4</v>
      </c>
      <c r="C1357" s="16">
        <v>14.49981217</v>
      </c>
      <c r="D1357" t="s">
        <v>20455</v>
      </c>
      <c r="E1357" t="s">
        <v>21021</v>
      </c>
    </row>
    <row r="1358" spans="1:5" x14ac:dyDescent="0.2">
      <c r="A1358" t="s">
        <v>20986</v>
      </c>
      <c r="B1358">
        <v>4</v>
      </c>
      <c r="C1358" s="16">
        <v>13.77100965</v>
      </c>
      <c r="D1358" t="s">
        <v>20455</v>
      </c>
      <c r="E1358" t="s">
        <v>18553</v>
      </c>
    </row>
    <row r="1359" spans="1:5" x14ac:dyDescent="0.2">
      <c r="A1359" t="s">
        <v>21051</v>
      </c>
      <c r="B1359">
        <v>4</v>
      </c>
      <c r="C1359" s="16">
        <v>13.4225235</v>
      </c>
      <c r="D1359" t="s">
        <v>20455</v>
      </c>
      <c r="E1359" t="s">
        <v>21052</v>
      </c>
    </row>
    <row r="1360" spans="1:5" x14ac:dyDescent="0.2">
      <c r="A1360" t="s">
        <v>21044</v>
      </c>
      <c r="B1360">
        <v>4</v>
      </c>
      <c r="C1360" s="16">
        <v>9.3503106309999993</v>
      </c>
      <c r="D1360" t="s">
        <v>20455</v>
      </c>
      <c r="E1360" t="s">
        <v>21045</v>
      </c>
    </row>
    <row r="1361" spans="1:5" x14ac:dyDescent="0.2">
      <c r="A1361" t="s">
        <v>21005</v>
      </c>
      <c r="B1361">
        <v>4</v>
      </c>
      <c r="C1361" s="16">
        <v>8.6250051069999998</v>
      </c>
      <c r="D1361" t="s">
        <v>20455</v>
      </c>
      <c r="E1361" t="s">
        <v>20866</v>
      </c>
    </row>
    <row r="1362" spans="1:5" x14ac:dyDescent="0.2">
      <c r="A1362" t="s">
        <v>20987</v>
      </c>
      <c r="B1362">
        <v>4</v>
      </c>
      <c r="C1362" s="16">
        <v>8.5073575350000006</v>
      </c>
      <c r="D1362" t="s">
        <v>20455</v>
      </c>
      <c r="E1362" t="s">
        <v>19740</v>
      </c>
    </row>
    <row r="1363" spans="1:5" x14ac:dyDescent="0.2">
      <c r="A1363" t="s">
        <v>21093</v>
      </c>
      <c r="B1363">
        <v>4</v>
      </c>
      <c r="C1363" s="16">
        <v>8.3109841020000008</v>
      </c>
      <c r="D1363" t="s">
        <v>20455</v>
      </c>
      <c r="E1363" t="s">
        <v>21094</v>
      </c>
    </row>
    <row r="1364" spans="1:5" x14ac:dyDescent="0.2">
      <c r="A1364" t="s">
        <v>21108</v>
      </c>
      <c r="B1364">
        <v>4</v>
      </c>
      <c r="C1364" s="16">
        <v>8.0983306660000007</v>
      </c>
      <c r="D1364" t="s">
        <v>20455</v>
      </c>
      <c r="E1364" t="s">
        <v>20809</v>
      </c>
    </row>
    <row r="1365" spans="1:5" x14ac:dyDescent="0.2">
      <c r="A1365" t="s">
        <v>21127</v>
      </c>
      <c r="B1365">
        <v>4</v>
      </c>
      <c r="C1365" s="16">
        <v>7.7868937059999999</v>
      </c>
      <c r="D1365" t="s">
        <v>20455</v>
      </c>
      <c r="E1365" t="s">
        <v>21128</v>
      </c>
    </row>
    <row r="1366" spans="1:5" x14ac:dyDescent="0.2">
      <c r="A1366" t="s">
        <v>21001</v>
      </c>
      <c r="B1366">
        <v>4</v>
      </c>
      <c r="C1366" s="16">
        <v>7.5792257640000003</v>
      </c>
      <c r="D1366" t="s">
        <v>20455</v>
      </c>
      <c r="E1366" t="s">
        <v>21002</v>
      </c>
    </row>
    <row r="1367" spans="1:5" x14ac:dyDescent="0.2">
      <c r="A1367" t="s">
        <v>21087</v>
      </c>
      <c r="B1367">
        <v>4</v>
      </c>
      <c r="C1367" s="16">
        <v>7.3370140739999998</v>
      </c>
      <c r="D1367" t="s">
        <v>20455</v>
      </c>
      <c r="E1367" t="s">
        <v>18553</v>
      </c>
    </row>
    <row r="1368" spans="1:5" x14ac:dyDescent="0.2">
      <c r="A1368" t="s">
        <v>21118</v>
      </c>
      <c r="B1368">
        <v>4</v>
      </c>
      <c r="C1368" s="16">
        <v>7.0495837679999998</v>
      </c>
      <c r="D1368" t="s">
        <v>20455</v>
      </c>
      <c r="E1368" t="s">
        <v>21119</v>
      </c>
    </row>
    <row r="1369" spans="1:5" x14ac:dyDescent="0.2">
      <c r="A1369" t="s">
        <v>21080</v>
      </c>
      <c r="B1369">
        <v>4</v>
      </c>
      <c r="C1369" s="16">
        <v>6.9939031209999998</v>
      </c>
      <c r="D1369" t="s">
        <v>20455</v>
      </c>
      <c r="E1369" t="s">
        <v>21081</v>
      </c>
    </row>
    <row r="1370" spans="1:5" x14ac:dyDescent="0.2">
      <c r="A1370" t="s">
        <v>21154</v>
      </c>
      <c r="B1370">
        <v>4</v>
      </c>
      <c r="C1370" s="16">
        <v>6.7873849110000002</v>
      </c>
      <c r="D1370" t="s">
        <v>20455</v>
      </c>
      <c r="E1370" t="s">
        <v>18553</v>
      </c>
    </row>
    <row r="1371" spans="1:5" x14ac:dyDescent="0.2">
      <c r="A1371" t="s">
        <v>21013</v>
      </c>
      <c r="B1371">
        <v>4</v>
      </c>
      <c r="C1371" s="16">
        <v>6.7567741459999997</v>
      </c>
      <c r="D1371" t="s">
        <v>20455</v>
      </c>
      <c r="E1371" t="s">
        <v>21014</v>
      </c>
    </row>
    <row r="1372" spans="1:5" x14ac:dyDescent="0.2">
      <c r="A1372" t="s">
        <v>20999</v>
      </c>
      <c r="B1372">
        <v>4</v>
      </c>
      <c r="C1372" s="16">
        <v>6.6823952389999999</v>
      </c>
      <c r="D1372" t="s">
        <v>20455</v>
      </c>
      <c r="E1372" t="s">
        <v>21000</v>
      </c>
    </row>
    <row r="1373" spans="1:5" x14ac:dyDescent="0.2">
      <c r="A1373" t="s">
        <v>21088</v>
      </c>
      <c r="B1373">
        <v>4</v>
      </c>
      <c r="C1373" s="16">
        <v>6.6536309950000003</v>
      </c>
      <c r="D1373" t="s">
        <v>20455</v>
      </c>
      <c r="E1373" t="s">
        <v>21089</v>
      </c>
    </row>
    <row r="1374" spans="1:5" x14ac:dyDescent="0.2">
      <c r="A1374" t="s">
        <v>21100</v>
      </c>
      <c r="B1374">
        <v>4</v>
      </c>
      <c r="C1374" s="16">
        <v>6.4500533239999998</v>
      </c>
      <c r="D1374" t="s">
        <v>20455</v>
      </c>
      <c r="E1374" t="s">
        <v>21101</v>
      </c>
    </row>
    <row r="1375" spans="1:5" x14ac:dyDescent="0.2">
      <c r="A1375" t="s">
        <v>20984</v>
      </c>
      <c r="B1375">
        <v>4</v>
      </c>
      <c r="C1375" s="16">
        <v>6.3892792150000002</v>
      </c>
      <c r="D1375" t="s">
        <v>20455</v>
      </c>
      <c r="E1375" t="s">
        <v>20985</v>
      </c>
    </row>
    <row r="1376" spans="1:5" x14ac:dyDescent="0.2">
      <c r="A1376" t="s">
        <v>21151</v>
      </c>
      <c r="B1376">
        <v>4</v>
      </c>
      <c r="C1376" s="16">
        <v>6.1232791659999997</v>
      </c>
      <c r="D1376" t="s">
        <v>20455</v>
      </c>
      <c r="E1376" t="s">
        <v>18553</v>
      </c>
    </row>
    <row r="1377" spans="1:5" x14ac:dyDescent="0.2">
      <c r="A1377" t="s">
        <v>21082</v>
      </c>
      <c r="B1377">
        <v>4</v>
      </c>
      <c r="C1377" s="16">
        <v>5.4232020670000001</v>
      </c>
      <c r="D1377" t="s">
        <v>20455</v>
      </c>
      <c r="E1377" t="s">
        <v>21083</v>
      </c>
    </row>
    <row r="1378" spans="1:5" x14ac:dyDescent="0.2">
      <c r="A1378" t="s">
        <v>20980</v>
      </c>
      <c r="B1378">
        <v>4</v>
      </c>
      <c r="C1378" s="16">
        <v>5.0944476749999996</v>
      </c>
      <c r="D1378" t="s">
        <v>20455</v>
      </c>
      <c r="E1378" t="s">
        <v>20981</v>
      </c>
    </row>
    <row r="1379" spans="1:5" x14ac:dyDescent="0.2">
      <c r="A1379" t="s">
        <v>21076</v>
      </c>
      <c r="B1379">
        <v>4</v>
      </c>
      <c r="C1379" s="16">
        <v>5.0856025269999998</v>
      </c>
      <c r="D1379" t="s">
        <v>20455</v>
      </c>
      <c r="E1379" t="s">
        <v>21077</v>
      </c>
    </row>
    <row r="1380" spans="1:5" x14ac:dyDescent="0.2">
      <c r="A1380" t="s">
        <v>21084</v>
      </c>
      <c r="B1380">
        <v>4</v>
      </c>
      <c r="C1380" s="16">
        <v>4.9967336700000002</v>
      </c>
      <c r="D1380" t="s">
        <v>20455</v>
      </c>
      <c r="E1380" t="s">
        <v>18553</v>
      </c>
    </row>
    <row r="1381" spans="1:5" x14ac:dyDescent="0.2">
      <c r="A1381" t="s">
        <v>21024</v>
      </c>
      <c r="B1381">
        <v>4</v>
      </c>
      <c r="C1381" s="16">
        <v>4.8294307679999999</v>
      </c>
      <c r="D1381" t="s">
        <v>20455</v>
      </c>
      <c r="E1381" t="s">
        <v>21025</v>
      </c>
    </row>
    <row r="1382" spans="1:5" x14ac:dyDescent="0.2">
      <c r="A1382" t="s">
        <v>20993</v>
      </c>
      <c r="B1382">
        <v>4</v>
      </c>
      <c r="C1382" s="16">
        <v>4.0960748479999998</v>
      </c>
      <c r="D1382" t="s">
        <v>20455</v>
      </c>
      <c r="E1382" t="s">
        <v>20994</v>
      </c>
    </row>
    <row r="1383" spans="1:5" x14ac:dyDescent="0.2">
      <c r="A1383" t="s">
        <v>21096</v>
      </c>
      <c r="B1383">
        <v>4</v>
      </c>
      <c r="C1383" s="16">
        <v>3.8300530450000001</v>
      </c>
      <c r="D1383" t="s">
        <v>20455</v>
      </c>
      <c r="E1383" t="s">
        <v>21097</v>
      </c>
    </row>
    <row r="1384" spans="1:5" x14ac:dyDescent="0.2">
      <c r="A1384" t="s">
        <v>20991</v>
      </c>
      <c r="B1384">
        <v>4</v>
      </c>
      <c r="C1384" s="16">
        <v>3.530608763</v>
      </c>
      <c r="D1384" t="s">
        <v>20455</v>
      </c>
      <c r="E1384" t="s">
        <v>20992</v>
      </c>
    </row>
    <row r="1385" spans="1:5" x14ac:dyDescent="0.2">
      <c r="A1385" t="s">
        <v>21010</v>
      </c>
      <c r="B1385">
        <v>4</v>
      </c>
      <c r="C1385" s="16">
        <v>3.4851265090000001</v>
      </c>
      <c r="D1385" t="s">
        <v>20455</v>
      </c>
      <c r="E1385" t="s">
        <v>21011</v>
      </c>
    </row>
    <row r="1386" spans="1:5" x14ac:dyDescent="0.2">
      <c r="A1386" t="s">
        <v>21022</v>
      </c>
      <c r="B1386">
        <v>4</v>
      </c>
      <c r="C1386" s="16">
        <v>2.7924561099999998</v>
      </c>
      <c r="D1386" t="s">
        <v>20455</v>
      </c>
      <c r="E1386" t="s">
        <v>21023</v>
      </c>
    </row>
    <row r="1387" spans="1:5" x14ac:dyDescent="0.2">
      <c r="A1387" t="s">
        <v>21139</v>
      </c>
      <c r="B1387">
        <v>4</v>
      </c>
      <c r="C1387" s="16">
        <v>2.3612072230000001</v>
      </c>
      <c r="D1387" t="s">
        <v>20455</v>
      </c>
      <c r="E1387" t="s">
        <v>21140</v>
      </c>
    </row>
    <row r="1388" spans="1:5" x14ac:dyDescent="0.2">
      <c r="A1388" t="s">
        <v>21038</v>
      </c>
      <c r="B1388">
        <v>4</v>
      </c>
      <c r="C1388" s="16">
        <v>2.329360527</v>
      </c>
      <c r="D1388" t="s">
        <v>20455</v>
      </c>
      <c r="E1388" t="s">
        <v>21039</v>
      </c>
    </row>
    <row r="1389" spans="1:5" x14ac:dyDescent="0.2">
      <c r="A1389" t="s">
        <v>21149</v>
      </c>
      <c r="B1389">
        <v>4</v>
      </c>
      <c r="C1389" s="16">
        <v>2.130406829</v>
      </c>
      <c r="D1389" t="s">
        <v>20455</v>
      </c>
      <c r="E1389" t="s">
        <v>21150</v>
      </c>
    </row>
    <row r="1390" spans="1:5" x14ac:dyDescent="0.2">
      <c r="A1390" t="s">
        <v>21062</v>
      </c>
      <c r="B1390">
        <v>4</v>
      </c>
      <c r="C1390" s="16">
        <v>1.6829263430000001</v>
      </c>
      <c r="D1390" t="s">
        <v>20455</v>
      </c>
      <c r="E1390" t="s">
        <v>21063</v>
      </c>
    </row>
    <row r="1391" spans="1:5" x14ac:dyDescent="0.2">
      <c r="A1391" t="s">
        <v>21095</v>
      </c>
      <c r="B1391">
        <v>4</v>
      </c>
      <c r="C1391" s="16">
        <v>1.5516166570000001</v>
      </c>
      <c r="D1391" t="s">
        <v>20455</v>
      </c>
      <c r="E1391" t="s">
        <v>18835</v>
      </c>
    </row>
    <row r="1392" spans="1:5" x14ac:dyDescent="0.2">
      <c r="A1392" t="s">
        <v>21072</v>
      </c>
      <c r="B1392">
        <v>4</v>
      </c>
      <c r="C1392" s="16">
        <v>1.2283566130000001</v>
      </c>
      <c r="D1392" t="s">
        <v>20455</v>
      </c>
      <c r="E1392" t="s">
        <v>21073</v>
      </c>
    </row>
    <row r="1393" spans="1:5" x14ac:dyDescent="0.2">
      <c r="A1393" t="s">
        <v>21007</v>
      </c>
      <c r="B1393">
        <v>4</v>
      </c>
      <c r="C1393" s="16">
        <v>1.167070391</v>
      </c>
      <c r="D1393" t="s">
        <v>20455</v>
      </c>
      <c r="E1393" t="s">
        <v>18553</v>
      </c>
    </row>
    <row r="1394" spans="1:5" x14ac:dyDescent="0.2">
      <c r="A1394" t="s">
        <v>21147</v>
      </c>
      <c r="B1394">
        <v>4</v>
      </c>
      <c r="C1394" s="16">
        <v>0.72857204499999995</v>
      </c>
      <c r="D1394" t="s">
        <v>20455</v>
      </c>
      <c r="E1394" t="s">
        <v>21148</v>
      </c>
    </row>
    <row r="1395" spans="1:5" x14ac:dyDescent="0.2">
      <c r="A1395" t="s">
        <v>21066</v>
      </c>
      <c r="B1395">
        <v>4</v>
      </c>
      <c r="C1395" s="16">
        <v>0.48212788400000001</v>
      </c>
      <c r="D1395" t="s">
        <v>20455</v>
      </c>
      <c r="E1395" t="s">
        <v>21067</v>
      </c>
    </row>
    <row r="1396" spans="1:5" x14ac:dyDescent="0.2">
      <c r="A1396" t="s">
        <v>21123</v>
      </c>
      <c r="B1396">
        <v>4</v>
      </c>
      <c r="C1396" s="16">
        <v>0.13657465599999999</v>
      </c>
      <c r="D1396" t="s">
        <v>20455</v>
      </c>
      <c r="E1396" t="s">
        <v>21124</v>
      </c>
    </row>
    <row r="1397" spans="1:5" x14ac:dyDescent="0.2">
      <c r="A1397" t="s">
        <v>21040</v>
      </c>
      <c r="B1397">
        <v>4</v>
      </c>
      <c r="C1397" s="16">
        <v>3.8337669999999997E-2</v>
      </c>
      <c r="D1397" t="s">
        <v>20455</v>
      </c>
      <c r="E1397" t="s">
        <v>21041</v>
      </c>
    </row>
    <row r="1398" spans="1:5" x14ac:dyDescent="0.2">
      <c r="A1398" t="s">
        <v>21012</v>
      </c>
      <c r="B1398">
        <v>4</v>
      </c>
      <c r="C1398" s="16">
        <v>0</v>
      </c>
      <c r="D1398" t="s">
        <v>20455</v>
      </c>
      <c r="E1398" t="s">
        <v>20506</v>
      </c>
    </row>
    <row r="1399" spans="1:5" x14ac:dyDescent="0.2">
      <c r="A1399" t="s">
        <v>21034</v>
      </c>
      <c r="B1399">
        <v>4</v>
      </c>
      <c r="C1399" s="16">
        <v>0</v>
      </c>
      <c r="D1399" t="s">
        <v>20455</v>
      </c>
      <c r="E1399" t="s">
        <v>21035</v>
      </c>
    </row>
    <row r="1400" spans="1:5" x14ac:dyDescent="0.2">
      <c r="A1400" t="s">
        <v>21059</v>
      </c>
      <c r="B1400">
        <v>4</v>
      </c>
      <c r="C1400" s="16">
        <v>0</v>
      </c>
      <c r="D1400" t="s">
        <v>20455</v>
      </c>
      <c r="E1400" t="s">
        <v>18553</v>
      </c>
    </row>
    <row r="1401" spans="1:5" x14ac:dyDescent="0.2">
      <c r="A1401" t="s">
        <v>21133</v>
      </c>
      <c r="B1401">
        <v>4</v>
      </c>
      <c r="C1401" s="16">
        <v>0</v>
      </c>
      <c r="D1401" t="s">
        <v>20455</v>
      </c>
      <c r="E1401" t="s">
        <v>21134</v>
      </c>
    </row>
    <row r="1402" spans="1:5" x14ac:dyDescent="0.2">
      <c r="A1402" t="s">
        <v>21145</v>
      </c>
      <c r="B1402">
        <v>4</v>
      </c>
      <c r="C1402" s="16">
        <v>0</v>
      </c>
      <c r="D1402" t="s">
        <v>20455</v>
      </c>
      <c r="E1402" t="s">
        <v>21146</v>
      </c>
    </row>
    <row r="1403" spans="1:5" x14ac:dyDescent="0.2">
      <c r="A1403" t="s">
        <v>21212</v>
      </c>
      <c r="B1403">
        <v>5</v>
      </c>
      <c r="C1403" s="16">
        <v>463.27641180000001</v>
      </c>
      <c r="D1403" t="s">
        <v>20455</v>
      </c>
      <c r="E1403" t="s">
        <v>21213</v>
      </c>
    </row>
    <row r="1404" spans="1:5" x14ac:dyDescent="0.2">
      <c r="A1404" t="s">
        <v>21292</v>
      </c>
      <c r="B1404">
        <v>5</v>
      </c>
      <c r="C1404" s="16">
        <v>125.5772231</v>
      </c>
      <c r="D1404" t="s">
        <v>20455</v>
      </c>
      <c r="E1404" t="s">
        <v>19725</v>
      </c>
    </row>
    <row r="1405" spans="1:5" x14ac:dyDescent="0.2">
      <c r="A1405" t="s">
        <v>21306</v>
      </c>
      <c r="B1405">
        <v>5</v>
      </c>
      <c r="C1405" s="16">
        <v>89.631675779999995</v>
      </c>
      <c r="D1405" t="s">
        <v>20455</v>
      </c>
      <c r="E1405" t="s">
        <v>21307</v>
      </c>
    </row>
    <row r="1406" spans="1:5" x14ac:dyDescent="0.2">
      <c r="A1406" t="s">
        <v>21235</v>
      </c>
      <c r="B1406">
        <v>5</v>
      </c>
      <c r="C1406" s="16">
        <v>70.295768839999994</v>
      </c>
      <c r="D1406" t="s">
        <v>20455</v>
      </c>
      <c r="E1406" t="s">
        <v>19564</v>
      </c>
    </row>
    <row r="1407" spans="1:5" x14ac:dyDescent="0.2">
      <c r="A1407" t="s">
        <v>21273</v>
      </c>
      <c r="B1407">
        <v>5</v>
      </c>
      <c r="C1407" s="16">
        <v>70.287329110000002</v>
      </c>
      <c r="D1407" t="s">
        <v>20455</v>
      </c>
      <c r="E1407" t="s">
        <v>21274</v>
      </c>
    </row>
    <row r="1408" spans="1:5" x14ac:dyDescent="0.2">
      <c r="A1408" t="s">
        <v>21160</v>
      </c>
      <c r="B1408">
        <v>5</v>
      </c>
      <c r="C1408" s="16">
        <v>69.314005309999999</v>
      </c>
      <c r="D1408" t="s">
        <v>20455</v>
      </c>
      <c r="E1408" t="s">
        <v>21161</v>
      </c>
    </row>
    <row r="1409" spans="1:5" x14ac:dyDescent="0.2">
      <c r="A1409" t="s">
        <v>21312</v>
      </c>
      <c r="B1409">
        <v>5</v>
      </c>
      <c r="C1409" s="16">
        <v>61.127927120000003</v>
      </c>
      <c r="D1409" t="s">
        <v>20455</v>
      </c>
      <c r="E1409" t="s">
        <v>21313</v>
      </c>
    </row>
    <row r="1410" spans="1:5" x14ac:dyDescent="0.2">
      <c r="A1410" t="s">
        <v>21271</v>
      </c>
      <c r="B1410">
        <v>5</v>
      </c>
      <c r="C1410" s="16">
        <v>48.88029891</v>
      </c>
      <c r="D1410" t="s">
        <v>20455</v>
      </c>
      <c r="E1410" t="s">
        <v>21272</v>
      </c>
    </row>
    <row r="1411" spans="1:5" x14ac:dyDescent="0.2">
      <c r="A1411" t="s">
        <v>21162</v>
      </c>
      <c r="B1411">
        <v>5</v>
      </c>
      <c r="C1411" s="16">
        <v>48.150099709999999</v>
      </c>
      <c r="D1411" t="s">
        <v>20455</v>
      </c>
      <c r="E1411" t="s">
        <v>21163</v>
      </c>
    </row>
    <row r="1412" spans="1:5" x14ac:dyDescent="0.2">
      <c r="A1412" t="s">
        <v>21242</v>
      </c>
      <c r="B1412">
        <v>5</v>
      </c>
      <c r="C1412" s="16">
        <v>42.050824589999998</v>
      </c>
      <c r="D1412" t="s">
        <v>20455</v>
      </c>
      <c r="E1412" t="s">
        <v>21243</v>
      </c>
    </row>
    <row r="1413" spans="1:5" x14ac:dyDescent="0.2">
      <c r="A1413" t="s">
        <v>21166</v>
      </c>
      <c r="B1413">
        <v>5</v>
      </c>
      <c r="C1413" s="16">
        <v>38.474462809999999</v>
      </c>
      <c r="D1413" t="s">
        <v>20455</v>
      </c>
      <c r="E1413" t="s">
        <v>21167</v>
      </c>
    </row>
    <row r="1414" spans="1:5" x14ac:dyDescent="0.2">
      <c r="A1414" t="s">
        <v>21293</v>
      </c>
      <c r="B1414">
        <v>5</v>
      </c>
      <c r="C1414" s="16">
        <v>35.810332699999996</v>
      </c>
      <c r="D1414" t="s">
        <v>20455</v>
      </c>
      <c r="E1414" t="s">
        <v>19810</v>
      </c>
    </row>
    <row r="1415" spans="1:5" x14ac:dyDescent="0.2">
      <c r="A1415" t="s">
        <v>21227</v>
      </c>
      <c r="B1415">
        <v>5</v>
      </c>
      <c r="C1415" s="16">
        <v>34.355408910000001</v>
      </c>
      <c r="D1415" t="s">
        <v>20455</v>
      </c>
      <c r="E1415" t="s">
        <v>21228</v>
      </c>
    </row>
    <row r="1416" spans="1:5" x14ac:dyDescent="0.2">
      <c r="A1416" t="s">
        <v>21218</v>
      </c>
      <c r="B1416">
        <v>5</v>
      </c>
      <c r="C1416" s="16">
        <v>34.20743848</v>
      </c>
      <c r="D1416" t="s">
        <v>20455</v>
      </c>
      <c r="E1416" t="s">
        <v>21219</v>
      </c>
    </row>
    <row r="1417" spans="1:5" x14ac:dyDescent="0.2">
      <c r="A1417" t="s">
        <v>21319</v>
      </c>
      <c r="B1417">
        <v>5</v>
      </c>
      <c r="C1417" s="16">
        <v>32.940986260000003</v>
      </c>
      <c r="D1417" t="s">
        <v>20455</v>
      </c>
      <c r="E1417" t="s">
        <v>21320</v>
      </c>
    </row>
    <row r="1418" spans="1:5" x14ac:dyDescent="0.2">
      <c r="A1418" t="s">
        <v>21199</v>
      </c>
      <c r="B1418">
        <v>5</v>
      </c>
      <c r="C1418" s="16">
        <v>32.522401090000002</v>
      </c>
      <c r="D1418" t="s">
        <v>20455</v>
      </c>
      <c r="E1418" t="s">
        <v>19631</v>
      </c>
    </row>
    <row r="1419" spans="1:5" x14ac:dyDescent="0.2">
      <c r="A1419" t="s">
        <v>21248</v>
      </c>
      <c r="B1419">
        <v>5</v>
      </c>
      <c r="C1419" s="16">
        <v>32.113580130000003</v>
      </c>
      <c r="D1419" t="s">
        <v>20455</v>
      </c>
      <c r="E1419" t="s">
        <v>21249</v>
      </c>
    </row>
    <row r="1420" spans="1:5" x14ac:dyDescent="0.2">
      <c r="A1420" t="s">
        <v>21188</v>
      </c>
      <c r="B1420">
        <v>5</v>
      </c>
      <c r="C1420" s="16">
        <v>32.01436107</v>
      </c>
      <c r="D1420" t="s">
        <v>20455</v>
      </c>
      <c r="E1420" t="s">
        <v>19056</v>
      </c>
    </row>
    <row r="1421" spans="1:5" x14ac:dyDescent="0.2">
      <c r="A1421" t="s">
        <v>21189</v>
      </c>
      <c r="B1421">
        <v>5</v>
      </c>
      <c r="C1421" s="16">
        <v>31.553249000000001</v>
      </c>
      <c r="D1421" t="s">
        <v>20455</v>
      </c>
      <c r="E1421" t="s">
        <v>21190</v>
      </c>
    </row>
    <row r="1422" spans="1:5" x14ac:dyDescent="0.2">
      <c r="A1422" t="s">
        <v>21263</v>
      </c>
      <c r="B1422">
        <v>5</v>
      </c>
      <c r="C1422" s="16">
        <v>31.014049230000001</v>
      </c>
      <c r="D1422" t="s">
        <v>20455</v>
      </c>
      <c r="E1422" t="s">
        <v>21264</v>
      </c>
    </row>
    <row r="1423" spans="1:5" x14ac:dyDescent="0.2">
      <c r="A1423" t="s">
        <v>21317</v>
      </c>
      <c r="B1423">
        <v>5</v>
      </c>
      <c r="C1423" s="16">
        <v>31.000319059999999</v>
      </c>
      <c r="D1423" t="s">
        <v>20455</v>
      </c>
      <c r="E1423" t="s">
        <v>21318</v>
      </c>
    </row>
    <row r="1424" spans="1:5" x14ac:dyDescent="0.2">
      <c r="A1424" t="s">
        <v>21178</v>
      </c>
      <c r="B1424">
        <v>5</v>
      </c>
      <c r="C1424" s="16">
        <v>29.87951052</v>
      </c>
      <c r="D1424" t="s">
        <v>20455</v>
      </c>
      <c r="E1424" t="s">
        <v>21179</v>
      </c>
    </row>
    <row r="1425" spans="1:5" x14ac:dyDescent="0.2">
      <c r="A1425" t="s">
        <v>21294</v>
      </c>
      <c r="B1425">
        <v>5</v>
      </c>
      <c r="C1425" s="16">
        <v>27.881919150000002</v>
      </c>
      <c r="D1425" t="s">
        <v>20455</v>
      </c>
      <c r="E1425" t="s">
        <v>21295</v>
      </c>
    </row>
    <row r="1426" spans="1:5" x14ac:dyDescent="0.2">
      <c r="A1426" t="s">
        <v>21322</v>
      </c>
      <c r="B1426">
        <v>5</v>
      </c>
      <c r="C1426" s="16">
        <v>26.980844980000001</v>
      </c>
      <c r="D1426" t="s">
        <v>20455</v>
      </c>
      <c r="E1426" t="s">
        <v>21323</v>
      </c>
    </row>
    <row r="1427" spans="1:5" x14ac:dyDescent="0.2">
      <c r="A1427" t="s">
        <v>21257</v>
      </c>
      <c r="B1427">
        <v>5</v>
      </c>
      <c r="C1427" s="16">
        <v>26.169082750000001</v>
      </c>
      <c r="D1427" t="s">
        <v>20455</v>
      </c>
      <c r="E1427" t="s">
        <v>21258</v>
      </c>
    </row>
    <row r="1428" spans="1:5" x14ac:dyDescent="0.2">
      <c r="A1428" t="s">
        <v>21241</v>
      </c>
      <c r="B1428">
        <v>5</v>
      </c>
      <c r="C1428" s="16">
        <v>24.94641786</v>
      </c>
      <c r="D1428" t="s">
        <v>20455</v>
      </c>
      <c r="E1428" t="s">
        <v>18553</v>
      </c>
    </row>
    <row r="1429" spans="1:5" x14ac:dyDescent="0.2">
      <c r="A1429" t="s">
        <v>21291</v>
      </c>
      <c r="B1429">
        <v>5</v>
      </c>
      <c r="C1429" s="16">
        <v>24.326409269999999</v>
      </c>
      <c r="D1429" t="s">
        <v>20455</v>
      </c>
      <c r="E1429" t="s">
        <v>21105</v>
      </c>
    </row>
    <row r="1430" spans="1:5" x14ac:dyDescent="0.2">
      <c r="A1430" t="s">
        <v>21261</v>
      </c>
      <c r="B1430">
        <v>5</v>
      </c>
      <c r="C1430" s="16">
        <v>23.024397069999999</v>
      </c>
      <c r="D1430" t="s">
        <v>20455</v>
      </c>
      <c r="E1430" t="s">
        <v>21262</v>
      </c>
    </row>
    <row r="1431" spans="1:5" x14ac:dyDescent="0.2">
      <c r="A1431" t="s">
        <v>21302</v>
      </c>
      <c r="B1431">
        <v>5</v>
      </c>
      <c r="C1431" s="16">
        <v>22.884799600000001</v>
      </c>
      <c r="D1431" t="s">
        <v>20455</v>
      </c>
      <c r="E1431" t="s">
        <v>21303</v>
      </c>
    </row>
    <row r="1432" spans="1:5" x14ac:dyDescent="0.2">
      <c r="A1432" t="s">
        <v>21216</v>
      </c>
      <c r="B1432">
        <v>5</v>
      </c>
      <c r="C1432" s="16">
        <v>22.861038919999999</v>
      </c>
      <c r="D1432" t="s">
        <v>20455</v>
      </c>
      <c r="E1432" t="s">
        <v>21217</v>
      </c>
    </row>
    <row r="1433" spans="1:5" x14ac:dyDescent="0.2">
      <c r="A1433" t="s">
        <v>21286</v>
      </c>
      <c r="B1433">
        <v>5</v>
      </c>
      <c r="C1433" s="16">
        <v>22.759714379999998</v>
      </c>
      <c r="D1433" t="s">
        <v>20455</v>
      </c>
      <c r="E1433" t="s">
        <v>21287</v>
      </c>
    </row>
    <row r="1434" spans="1:5" x14ac:dyDescent="0.2">
      <c r="A1434" t="s">
        <v>21236</v>
      </c>
      <c r="B1434">
        <v>5</v>
      </c>
      <c r="C1434" s="16">
        <v>21.62057076</v>
      </c>
      <c r="D1434" t="s">
        <v>20455</v>
      </c>
      <c r="E1434" t="s">
        <v>19026</v>
      </c>
    </row>
    <row r="1435" spans="1:5" x14ac:dyDescent="0.2">
      <c r="A1435" t="s">
        <v>21310</v>
      </c>
      <c r="B1435">
        <v>5</v>
      </c>
      <c r="C1435" s="16">
        <v>21.22689299</v>
      </c>
      <c r="D1435" t="s">
        <v>20455</v>
      </c>
      <c r="E1435" t="s">
        <v>21311</v>
      </c>
    </row>
    <row r="1436" spans="1:5" x14ac:dyDescent="0.2">
      <c r="A1436" t="s">
        <v>21237</v>
      </c>
      <c r="B1436">
        <v>5</v>
      </c>
      <c r="C1436" s="16">
        <v>20.670847590000001</v>
      </c>
      <c r="D1436" t="s">
        <v>20455</v>
      </c>
      <c r="E1436" t="s">
        <v>21238</v>
      </c>
    </row>
    <row r="1437" spans="1:5" x14ac:dyDescent="0.2">
      <c r="A1437" t="s">
        <v>21269</v>
      </c>
      <c r="B1437">
        <v>5</v>
      </c>
      <c r="C1437" s="16">
        <v>20.602481340000001</v>
      </c>
      <c r="D1437" t="s">
        <v>20455</v>
      </c>
      <c r="E1437" t="s">
        <v>21270</v>
      </c>
    </row>
    <row r="1438" spans="1:5" x14ac:dyDescent="0.2">
      <c r="A1438" t="s">
        <v>21186</v>
      </c>
      <c r="B1438">
        <v>5</v>
      </c>
      <c r="C1438" s="16">
        <v>19.602991599999999</v>
      </c>
      <c r="D1438" t="s">
        <v>20455</v>
      </c>
      <c r="E1438" t="s">
        <v>21187</v>
      </c>
    </row>
    <row r="1439" spans="1:5" x14ac:dyDescent="0.2">
      <c r="A1439" t="s">
        <v>21254</v>
      </c>
      <c r="B1439">
        <v>5</v>
      </c>
      <c r="C1439" s="16">
        <v>18.914663050000001</v>
      </c>
      <c r="D1439" t="s">
        <v>20455</v>
      </c>
      <c r="E1439" t="s">
        <v>21255</v>
      </c>
    </row>
    <row r="1440" spans="1:5" x14ac:dyDescent="0.2">
      <c r="A1440" t="s">
        <v>21280</v>
      </c>
      <c r="B1440">
        <v>5</v>
      </c>
      <c r="C1440" s="16">
        <v>18.892243659999998</v>
      </c>
      <c r="D1440" t="s">
        <v>20455</v>
      </c>
      <c r="E1440" t="s">
        <v>18956</v>
      </c>
    </row>
    <row r="1441" spans="1:5" x14ac:dyDescent="0.2">
      <c r="A1441" t="s">
        <v>21231</v>
      </c>
      <c r="B1441">
        <v>5</v>
      </c>
      <c r="C1441" s="16">
        <v>18.875517510000002</v>
      </c>
      <c r="D1441" t="s">
        <v>20455</v>
      </c>
      <c r="E1441" t="s">
        <v>21232</v>
      </c>
    </row>
    <row r="1442" spans="1:5" x14ac:dyDescent="0.2">
      <c r="A1442" t="s">
        <v>21233</v>
      </c>
      <c r="B1442">
        <v>5</v>
      </c>
      <c r="C1442" s="16">
        <v>18.476961360000001</v>
      </c>
      <c r="D1442" t="s">
        <v>20455</v>
      </c>
      <c r="E1442" t="s">
        <v>21234</v>
      </c>
    </row>
    <row r="1443" spans="1:5" x14ac:dyDescent="0.2">
      <c r="A1443" t="s">
        <v>21289</v>
      </c>
      <c r="B1443">
        <v>5</v>
      </c>
      <c r="C1443" s="16">
        <v>16.104877940000002</v>
      </c>
      <c r="D1443" t="s">
        <v>20455</v>
      </c>
      <c r="E1443" t="s">
        <v>21290</v>
      </c>
    </row>
    <row r="1444" spans="1:5" x14ac:dyDescent="0.2">
      <c r="A1444" t="s">
        <v>21214</v>
      </c>
      <c r="B1444">
        <v>5</v>
      </c>
      <c r="C1444" s="16">
        <v>15.38754329</v>
      </c>
      <c r="D1444" t="s">
        <v>20455</v>
      </c>
      <c r="E1444" t="s">
        <v>21215</v>
      </c>
    </row>
    <row r="1445" spans="1:5" x14ac:dyDescent="0.2">
      <c r="A1445" t="s">
        <v>21252</v>
      </c>
      <c r="B1445">
        <v>5</v>
      </c>
      <c r="C1445" s="16">
        <v>14.84630821</v>
      </c>
      <c r="D1445" t="s">
        <v>20455</v>
      </c>
      <c r="E1445" t="s">
        <v>21253</v>
      </c>
    </row>
    <row r="1446" spans="1:5" x14ac:dyDescent="0.2">
      <c r="A1446" t="s">
        <v>21202</v>
      </c>
      <c r="B1446">
        <v>5</v>
      </c>
      <c r="C1446" s="16">
        <v>13.288705739999999</v>
      </c>
      <c r="D1446" t="s">
        <v>20455</v>
      </c>
      <c r="E1446" t="s">
        <v>21203</v>
      </c>
    </row>
    <row r="1447" spans="1:5" x14ac:dyDescent="0.2">
      <c r="A1447" t="s">
        <v>21172</v>
      </c>
      <c r="B1447">
        <v>5</v>
      </c>
      <c r="C1447" s="16">
        <v>12.40980967</v>
      </c>
      <c r="D1447" t="s">
        <v>20455</v>
      </c>
      <c r="E1447" t="s">
        <v>21173</v>
      </c>
    </row>
    <row r="1448" spans="1:5" x14ac:dyDescent="0.2">
      <c r="A1448" t="s">
        <v>21283</v>
      </c>
      <c r="B1448">
        <v>5</v>
      </c>
      <c r="C1448" s="16">
        <v>12.22408954</v>
      </c>
      <c r="D1448" t="s">
        <v>20455</v>
      </c>
      <c r="E1448" t="s">
        <v>19564</v>
      </c>
    </row>
    <row r="1449" spans="1:5" x14ac:dyDescent="0.2">
      <c r="A1449" t="s">
        <v>21182</v>
      </c>
      <c r="B1449">
        <v>5</v>
      </c>
      <c r="C1449" s="16">
        <v>12.163872080000001</v>
      </c>
      <c r="D1449" t="s">
        <v>20455</v>
      </c>
      <c r="E1449" t="s">
        <v>21183</v>
      </c>
    </row>
    <row r="1450" spans="1:5" x14ac:dyDescent="0.2">
      <c r="A1450" t="s">
        <v>21298</v>
      </c>
      <c r="B1450">
        <v>5</v>
      </c>
      <c r="C1450" s="16">
        <v>12.146884099999999</v>
      </c>
      <c r="D1450" t="s">
        <v>20455</v>
      </c>
      <c r="E1450" t="s">
        <v>21299</v>
      </c>
    </row>
    <row r="1451" spans="1:5" x14ac:dyDescent="0.2">
      <c r="A1451" t="s">
        <v>21208</v>
      </c>
      <c r="B1451">
        <v>5</v>
      </c>
      <c r="C1451" s="16">
        <v>11.91249968</v>
      </c>
      <c r="D1451" t="s">
        <v>20455</v>
      </c>
      <c r="E1451" t="s">
        <v>21209</v>
      </c>
    </row>
    <row r="1452" spans="1:5" x14ac:dyDescent="0.2">
      <c r="A1452" t="s">
        <v>21180</v>
      </c>
      <c r="B1452">
        <v>5</v>
      </c>
      <c r="C1452" s="16">
        <v>11.03597143</v>
      </c>
      <c r="D1452" t="s">
        <v>20455</v>
      </c>
      <c r="E1452" t="s">
        <v>21181</v>
      </c>
    </row>
    <row r="1453" spans="1:5" x14ac:dyDescent="0.2">
      <c r="A1453" t="s">
        <v>21168</v>
      </c>
      <c r="B1453">
        <v>5</v>
      </c>
      <c r="C1453" s="16">
        <v>10.579001420000001</v>
      </c>
      <c r="D1453" t="s">
        <v>20455</v>
      </c>
      <c r="E1453" t="s">
        <v>21169</v>
      </c>
    </row>
    <row r="1454" spans="1:5" x14ac:dyDescent="0.2">
      <c r="A1454" t="s">
        <v>21265</v>
      </c>
      <c r="B1454">
        <v>5</v>
      </c>
      <c r="C1454" s="16">
        <v>9.803904459</v>
      </c>
      <c r="D1454" t="s">
        <v>20455</v>
      </c>
      <c r="E1454" t="s">
        <v>21266</v>
      </c>
    </row>
    <row r="1455" spans="1:5" x14ac:dyDescent="0.2">
      <c r="A1455" t="s">
        <v>21206</v>
      </c>
      <c r="B1455">
        <v>5</v>
      </c>
      <c r="C1455" s="16">
        <v>9.3945037330000005</v>
      </c>
      <c r="D1455" t="s">
        <v>20455</v>
      </c>
      <c r="E1455" t="s">
        <v>21207</v>
      </c>
    </row>
    <row r="1456" spans="1:5" x14ac:dyDescent="0.2">
      <c r="A1456" t="s">
        <v>21267</v>
      </c>
      <c r="B1456">
        <v>5</v>
      </c>
      <c r="C1456" s="16">
        <v>8.7294008479999992</v>
      </c>
      <c r="D1456" t="s">
        <v>20455</v>
      </c>
      <c r="E1456" t="s">
        <v>21268</v>
      </c>
    </row>
    <row r="1457" spans="1:5" x14ac:dyDescent="0.2">
      <c r="A1457" t="s">
        <v>21304</v>
      </c>
      <c r="B1457">
        <v>5</v>
      </c>
      <c r="C1457" s="16">
        <v>8.2780109979999992</v>
      </c>
      <c r="D1457" t="s">
        <v>20455</v>
      </c>
      <c r="E1457" t="s">
        <v>21305</v>
      </c>
    </row>
    <row r="1458" spans="1:5" x14ac:dyDescent="0.2">
      <c r="A1458" t="s">
        <v>21204</v>
      </c>
      <c r="B1458">
        <v>5</v>
      </c>
      <c r="C1458" s="16">
        <v>8.2582715219999994</v>
      </c>
      <c r="D1458" t="s">
        <v>20455</v>
      </c>
      <c r="E1458" t="s">
        <v>21205</v>
      </c>
    </row>
    <row r="1459" spans="1:5" x14ac:dyDescent="0.2">
      <c r="A1459" t="s">
        <v>21220</v>
      </c>
      <c r="B1459">
        <v>5</v>
      </c>
      <c r="C1459" s="16">
        <v>7.9846020729999996</v>
      </c>
      <c r="D1459" t="s">
        <v>20455</v>
      </c>
      <c r="E1459" t="s">
        <v>21221</v>
      </c>
    </row>
    <row r="1460" spans="1:5" x14ac:dyDescent="0.2">
      <c r="A1460" t="s">
        <v>21194</v>
      </c>
      <c r="B1460">
        <v>5</v>
      </c>
      <c r="C1460" s="16">
        <v>7.9031381119999997</v>
      </c>
      <c r="D1460" t="s">
        <v>20455</v>
      </c>
      <c r="E1460" t="s">
        <v>21195</v>
      </c>
    </row>
    <row r="1461" spans="1:5" x14ac:dyDescent="0.2">
      <c r="A1461" t="s">
        <v>21222</v>
      </c>
      <c r="B1461">
        <v>5</v>
      </c>
      <c r="C1461" s="16">
        <v>7.7574030179999998</v>
      </c>
      <c r="D1461" t="s">
        <v>20455</v>
      </c>
      <c r="E1461" t="s">
        <v>21223</v>
      </c>
    </row>
    <row r="1462" spans="1:5" x14ac:dyDescent="0.2">
      <c r="A1462" t="s">
        <v>21256</v>
      </c>
      <c r="B1462">
        <v>5</v>
      </c>
      <c r="C1462" s="16">
        <v>7.5327449599999996</v>
      </c>
      <c r="D1462" t="s">
        <v>20455</v>
      </c>
      <c r="E1462" t="s">
        <v>19562</v>
      </c>
    </row>
    <row r="1463" spans="1:5" x14ac:dyDescent="0.2">
      <c r="A1463" t="s">
        <v>21210</v>
      </c>
      <c r="B1463">
        <v>5</v>
      </c>
      <c r="C1463" s="16">
        <v>7.3887983589999999</v>
      </c>
      <c r="D1463" t="s">
        <v>20455</v>
      </c>
      <c r="E1463" t="s">
        <v>21211</v>
      </c>
    </row>
    <row r="1464" spans="1:5" x14ac:dyDescent="0.2">
      <c r="A1464" t="s">
        <v>21316</v>
      </c>
      <c r="B1464">
        <v>5</v>
      </c>
      <c r="C1464" s="16">
        <v>7.3023199950000004</v>
      </c>
      <c r="D1464" t="s">
        <v>20455</v>
      </c>
      <c r="E1464" t="s">
        <v>21052</v>
      </c>
    </row>
    <row r="1465" spans="1:5" x14ac:dyDescent="0.2">
      <c r="A1465" t="s">
        <v>21275</v>
      </c>
      <c r="B1465">
        <v>5</v>
      </c>
      <c r="C1465" s="16">
        <v>6.9567044329999996</v>
      </c>
      <c r="D1465" t="s">
        <v>20455</v>
      </c>
      <c r="E1465" t="s">
        <v>21276</v>
      </c>
    </row>
    <row r="1466" spans="1:5" x14ac:dyDescent="0.2">
      <c r="A1466" t="s">
        <v>21244</v>
      </c>
      <c r="B1466">
        <v>5</v>
      </c>
      <c r="C1466" s="16">
        <v>6.194742336</v>
      </c>
      <c r="D1466" t="s">
        <v>20455</v>
      </c>
      <c r="E1466" t="s">
        <v>21245</v>
      </c>
    </row>
    <row r="1467" spans="1:5" x14ac:dyDescent="0.2">
      <c r="A1467" t="s">
        <v>21200</v>
      </c>
      <c r="B1467">
        <v>5</v>
      </c>
      <c r="C1467" s="16">
        <v>6.0529241520000001</v>
      </c>
      <c r="D1467" t="s">
        <v>20455</v>
      </c>
      <c r="E1467" t="s">
        <v>21201</v>
      </c>
    </row>
    <row r="1468" spans="1:5" x14ac:dyDescent="0.2">
      <c r="A1468" t="s">
        <v>21251</v>
      </c>
      <c r="B1468">
        <v>5</v>
      </c>
      <c r="C1468" s="16">
        <v>5.7652054330000002</v>
      </c>
      <c r="D1468" t="s">
        <v>20455</v>
      </c>
      <c r="E1468" t="s">
        <v>18553</v>
      </c>
    </row>
    <row r="1469" spans="1:5" x14ac:dyDescent="0.2">
      <c r="A1469" t="s">
        <v>21229</v>
      </c>
      <c r="B1469">
        <v>5</v>
      </c>
      <c r="C1469" s="16">
        <v>5.4235700150000001</v>
      </c>
      <c r="D1469" t="s">
        <v>20455</v>
      </c>
      <c r="E1469" t="s">
        <v>18553</v>
      </c>
    </row>
    <row r="1470" spans="1:5" x14ac:dyDescent="0.2">
      <c r="A1470" t="s">
        <v>21230</v>
      </c>
      <c r="B1470">
        <v>5</v>
      </c>
      <c r="C1470" s="16">
        <v>4.8256706239999998</v>
      </c>
      <c r="D1470" t="s">
        <v>20455</v>
      </c>
      <c r="E1470" t="s">
        <v>18835</v>
      </c>
    </row>
    <row r="1471" spans="1:5" x14ac:dyDescent="0.2">
      <c r="A1471" t="s">
        <v>21164</v>
      </c>
      <c r="B1471">
        <v>5</v>
      </c>
      <c r="C1471" s="16">
        <v>4.5081994840000004</v>
      </c>
      <c r="D1471" t="s">
        <v>20455</v>
      </c>
      <c r="E1471" t="s">
        <v>21165</v>
      </c>
    </row>
    <row r="1472" spans="1:5" x14ac:dyDescent="0.2">
      <c r="A1472" t="s">
        <v>21250</v>
      </c>
      <c r="B1472">
        <v>5</v>
      </c>
      <c r="C1472" s="16">
        <v>4.302199935</v>
      </c>
      <c r="D1472" t="s">
        <v>20455</v>
      </c>
      <c r="E1472" t="s">
        <v>20427</v>
      </c>
    </row>
    <row r="1473" spans="1:5" x14ac:dyDescent="0.2">
      <c r="A1473" t="s">
        <v>21240</v>
      </c>
      <c r="B1473">
        <v>5</v>
      </c>
      <c r="C1473" s="16">
        <v>4.0965531469999998</v>
      </c>
      <c r="D1473" t="s">
        <v>20455</v>
      </c>
      <c r="E1473" t="s">
        <v>18835</v>
      </c>
    </row>
    <row r="1474" spans="1:5" x14ac:dyDescent="0.2">
      <c r="A1474" t="s">
        <v>21239</v>
      </c>
      <c r="B1474">
        <v>5</v>
      </c>
      <c r="C1474" s="16">
        <v>3.9615516140000002</v>
      </c>
      <c r="D1474" t="s">
        <v>20455</v>
      </c>
      <c r="E1474" t="s">
        <v>18968</v>
      </c>
    </row>
    <row r="1475" spans="1:5" x14ac:dyDescent="0.2">
      <c r="A1475" t="s">
        <v>21174</v>
      </c>
      <c r="B1475">
        <v>5</v>
      </c>
      <c r="C1475" s="16">
        <v>3.7230949249999998</v>
      </c>
      <c r="D1475" t="s">
        <v>20455</v>
      </c>
      <c r="E1475" t="s">
        <v>21175</v>
      </c>
    </row>
    <row r="1476" spans="1:5" x14ac:dyDescent="0.2">
      <c r="A1476" t="s">
        <v>21314</v>
      </c>
      <c r="B1476">
        <v>5</v>
      </c>
      <c r="C1476" s="16">
        <v>3.6707638949999999</v>
      </c>
      <c r="D1476" t="s">
        <v>20455</v>
      </c>
      <c r="E1476" t="s">
        <v>21315</v>
      </c>
    </row>
    <row r="1477" spans="1:5" x14ac:dyDescent="0.2">
      <c r="A1477" t="s">
        <v>21296</v>
      </c>
      <c r="B1477">
        <v>5</v>
      </c>
      <c r="C1477" s="16">
        <v>3.3681382059999998</v>
      </c>
      <c r="D1477" t="s">
        <v>20455</v>
      </c>
      <c r="E1477" t="s">
        <v>18835</v>
      </c>
    </row>
    <row r="1478" spans="1:5" x14ac:dyDescent="0.2">
      <c r="A1478" t="s">
        <v>21191</v>
      </c>
      <c r="B1478">
        <v>5</v>
      </c>
      <c r="C1478" s="16">
        <v>3.1669217230000002</v>
      </c>
      <c r="D1478" t="s">
        <v>20455</v>
      </c>
      <c r="E1478" t="s">
        <v>21192</v>
      </c>
    </row>
    <row r="1479" spans="1:5" x14ac:dyDescent="0.2">
      <c r="A1479" t="s">
        <v>21176</v>
      </c>
      <c r="B1479">
        <v>5</v>
      </c>
      <c r="C1479" s="16">
        <v>3.0848152999999998</v>
      </c>
      <c r="D1479" t="s">
        <v>20455</v>
      </c>
      <c r="E1479" t="s">
        <v>21177</v>
      </c>
    </row>
    <row r="1480" spans="1:5" x14ac:dyDescent="0.2">
      <c r="A1480" t="s">
        <v>21321</v>
      </c>
      <c r="B1480">
        <v>5</v>
      </c>
      <c r="C1480" s="16">
        <v>2.9801366279999999</v>
      </c>
      <c r="D1480" t="s">
        <v>20455</v>
      </c>
      <c r="E1480" t="s">
        <v>20756</v>
      </c>
    </row>
    <row r="1481" spans="1:5" x14ac:dyDescent="0.2">
      <c r="A1481" t="s">
        <v>21259</v>
      </c>
      <c r="B1481">
        <v>5</v>
      </c>
      <c r="C1481" s="16">
        <v>2.7971847830000001</v>
      </c>
      <c r="D1481" t="s">
        <v>20455</v>
      </c>
      <c r="E1481" t="s">
        <v>21260</v>
      </c>
    </row>
    <row r="1482" spans="1:5" x14ac:dyDescent="0.2">
      <c r="A1482" t="s">
        <v>21297</v>
      </c>
      <c r="B1482">
        <v>5</v>
      </c>
      <c r="C1482" s="16">
        <v>2.5562834479999998</v>
      </c>
      <c r="D1482" t="s">
        <v>20455</v>
      </c>
      <c r="E1482" t="s">
        <v>18553</v>
      </c>
    </row>
    <row r="1483" spans="1:5" x14ac:dyDescent="0.2">
      <c r="A1483" t="s">
        <v>21155</v>
      </c>
      <c r="B1483">
        <v>5</v>
      </c>
      <c r="C1483" s="16">
        <v>2.514310321</v>
      </c>
      <c r="D1483" t="s">
        <v>20455</v>
      </c>
      <c r="E1483" t="s">
        <v>21156</v>
      </c>
    </row>
    <row r="1484" spans="1:5" x14ac:dyDescent="0.2">
      <c r="A1484" t="s">
        <v>21246</v>
      </c>
      <c r="B1484">
        <v>5</v>
      </c>
      <c r="C1484" s="16">
        <v>2.363724655</v>
      </c>
      <c r="D1484" t="s">
        <v>20455</v>
      </c>
      <c r="E1484" t="s">
        <v>21247</v>
      </c>
    </row>
    <row r="1485" spans="1:5" x14ac:dyDescent="0.2">
      <c r="A1485" t="s">
        <v>21300</v>
      </c>
      <c r="B1485">
        <v>5</v>
      </c>
      <c r="C1485" s="16">
        <v>1.8659308429999999</v>
      </c>
      <c r="D1485" t="s">
        <v>20455</v>
      </c>
      <c r="E1485" t="s">
        <v>21301</v>
      </c>
    </row>
    <row r="1486" spans="1:5" x14ac:dyDescent="0.2">
      <c r="A1486" t="s">
        <v>21185</v>
      </c>
      <c r="B1486">
        <v>5</v>
      </c>
      <c r="C1486" s="16">
        <v>1.5955836329999999</v>
      </c>
      <c r="D1486" t="s">
        <v>20455</v>
      </c>
      <c r="E1486" t="s">
        <v>18553</v>
      </c>
    </row>
    <row r="1487" spans="1:5" x14ac:dyDescent="0.2">
      <c r="A1487" t="s">
        <v>21278</v>
      </c>
      <c r="B1487">
        <v>5</v>
      </c>
      <c r="C1487" s="16">
        <v>1.595202008</v>
      </c>
      <c r="D1487" t="s">
        <v>20455</v>
      </c>
      <c r="E1487" t="s">
        <v>21279</v>
      </c>
    </row>
    <row r="1488" spans="1:5" x14ac:dyDescent="0.2">
      <c r="A1488" t="s">
        <v>21308</v>
      </c>
      <c r="B1488">
        <v>5</v>
      </c>
      <c r="C1488" s="16">
        <v>1.178113647</v>
      </c>
      <c r="D1488" t="s">
        <v>20455</v>
      </c>
      <c r="E1488" t="s">
        <v>21309</v>
      </c>
    </row>
    <row r="1489" spans="1:5" x14ac:dyDescent="0.2">
      <c r="A1489" t="s">
        <v>21288</v>
      </c>
      <c r="B1489">
        <v>5</v>
      </c>
      <c r="C1489" s="16">
        <v>0.84120382900000001</v>
      </c>
      <c r="D1489" t="s">
        <v>20455</v>
      </c>
      <c r="E1489" t="s">
        <v>18553</v>
      </c>
    </row>
    <row r="1490" spans="1:5" x14ac:dyDescent="0.2">
      <c r="A1490" t="s">
        <v>21159</v>
      </c>
      <c r="B1490">
        <v>5</v>
      </c>
      <c r="C1490" s="16">
        <v>0.60132951999999995</v>
      </c>
      <c r="D1490" t="s">
        <v>20455</v>
      </c>
      <c r="E1490" t="s">
        <v>18553</v>
      </c>
    </row>
    <row r="1491" spans="1:5" x14ac:dyDescent="0.2">
      <c r="A1491" t="s">
        <v>21196</v>
      </c>
      <c r="B1491">
        <v>5</v>
      </c>
      <c r="C1491" s="16">
        <v>0.36743409300000002</v>
      </c>
      <c r="D1491" t="s">
        <v>20455</v>
      </c>
      <c r="E1491" t="s">
        <v>18553</v>
      </c>
    </row>
    <row r="1492" spans="1:5" x14ac:dyDescent="0.2">
      <c r="A1492" t="s">
        <v>21284</v>
      </c>
      <c r="B1492">
        <v>5</v>
      </c>
      <c r="C1492" s="16">
        <v>0.24784497899999999</v>
      </c>
      <c r="D1492" t="s">
        <v>20455</v>
      </c>
      <c r="E1492" t="s">
        <v>21285</v>
      </c>
    </row>
    <row r="1493" spans="1:5" x14ac:dyDescent="0.2">
      <c r="A1493" t="s">
        <v>21157</v>
      </c>
      <c r="B1493">
        <v>5</v>
      </c>
      <c r="C1493" s="16">
        <v>0</v>
      </c>
      <c r="D1493" t="s">
        <v>20455</v>
      </c>
      <c r="E1493" t="s">
        <v>18553</v>
      </c>
    </row>
    <row r="1494" spans="1:5" x14ac:dyDescent="0.2">
      <c r="A1494" t="s">
        <v>21158</v>
      </c>
      <c r="B1494">
        <v>5</v>
      </c>
      <c r="C1494" s="16">
        <v>0</v>
      </c>
      <c r="D1494" t="s">
        <v>20455</v>
      </c>
      <c r="E1494" t="s">
        <v>18553</v>
      </c>
    </row>
    <row r="1495" spans="1:5" x14ac:dyDescent="0.2">
      <c r="A1495" t="s">
        <v>21170</v>
      </c>
      <c r="B1495">
        <v>5</v>
      </c>
      <c r="C1495" s="16">
        <v>0</v>
      </c>
      <c r="D1495" t="s">
        <v>20455</v>
      </c>
      <c r="E1495" t="s">
        <v>21171</v>
      </c>
    </row>
    <row r="1496" spans="1:5" x14ac:dyDescent="0.2">
      <c r="A1496" t="s">
        <v>21184</v>
      </c>
      <c r="B1496">
        <v>5</v>
      </c>
      <c r="C1496" s="16">
        <v>0</v>
      </c>
      <c r="D1496" t="s">
        <v>20455</v>
      </c>
      <c r="E1496" t="s">
        <v>18553</v>
      </c>
    </row>
    <row r="1497" spans="1:5" x14ac:dyDescent="0.2">
      <c r="A1497" t="s">
        <v>21193</v>
      </c>
      <c r="B1497">
        <v>5</v>
      </c>
      <c r="C1497" s="16">
        <v>0</v>
      </c>
      <c r="D1497" t="s">
        <v>20455</v>
      </c>
      <c r="E1497" t="s">
        <v>18553</v>
      </c>
    </row>
    <row r="1498" spans="1:5" x14ac:dyDescent="0.2">
      <c r="A1498" t="s">
        <v>21197</v>
      </c>
      <c r="B1498">
        <v>5</v>
      </c>
      <c r="C1498" s="16">
        <v>0</v>
      </c>
      <c r="D1498" t="s">
        <v>20455</v>
      </c>
      <c r="E1498" t="s">
        <v>21198</v>
      </c>
    </row>
    <row r="1499" spans="1:5" x14ac:dyDescent="0.2">
      <c r="A1499" t="s">
        <v>21224</v>
      </c>
      <c r="B1499">
        <v>5</v>
      </c>
      <c r="C1499" s="16">
        <v>0</v>
      </c>
      <c r="D1499" t="s">
        <v>20455</v>
      </c>
      <c r="E1499" t="s">
        <v>18553</v>
      </c>
    </row>
    <row r="1500" spans="1:5" x14ac:dyDescent="0.2">
      <c r="A1500" t="s">
        <v>21225</v>
      </c>
      <c r="B1500">
        <v>5</v>
      </c>
      <c r="C1500" s="16">
        <v>0</v>
      </c>
      <c r="D1500" t="s">
        <v>20455</v>
      </c>
      <c r="E1500" t="s">
        <v>21226</v>
      </c>
    </row>
    <row r="1501" spans="1:5" x14ac:dyDescent="0.2">
      <c r="A1501" t="s">
        <v>21277</v>
      </c>
      <c r="B1501">
        <v>5</v>
      </c>
      <c r="C1501" s="16">
        <v>0</v>
      </c>
      <c r="D1501" t="s">
        <v>20455</v>
      </c>
      <c r="E1501" t="s">
        <v>18553</v>
      </c>
    </row>
    <row r="1502" spans="1:5" x14ac:dyDescent="0.2">
      <c r="A1502" t="s">
        <v>21281</v>
      </c>
      <c r="B1502">
        <v>5</v>
      </c>
      <c r="C1502" s="16">
        <v>0</v>
      </c>
      <c r="D1502" t="s">
        <v>20455</v>
      </c>
      <c r="E1502" t="s">
        <v>21282</v>
      </c>
    </row>
    <row r="1503" spans="1:5" x14ac:dyDescent="0.2">
      <c r="A1503" t="s">
        <v>21384</v>
      </c>
      <c r="B1503">
        <v>6</v>
      </c>
      <c r="C1503" s="16">
        <v>136.5612581</v>
      </c>
      <c r="D1503" t="s">
        <v>20455</v>
      </c>
      <c r="E1503" t="s">
        <v>18553</v>
      </c>
    </row>
    <row r="1504" spans="1:5" x14ac:dyDescent="0.2">
      <c r="A1504" t="s">
        <v>21491</v>
      </c>
      <c r="B1504">
        <v>6</v>
      </c>
      <c r="C1504" s="16">
        <v>126.06500029999999</v>
      </c>
      <c r="D1504" t="s">
        <v>20455</v>
      </c>
      <c r="E1504" t="s">
        <v>21492</v>
      </c>
    </row>
    <row r="1505" spans="1:5" x14ac:dyDescent="0.2">
      <c r="A1505" t="s">
        <v>21397</v>
      </c>
      <c r="B1505">
        <v>6</v>
      </c>
      <c r="C1505" s="16">
        <v>119.95958779999999</v>
      </c>
      <c r="D1505" t="s">
        <v>20455</v>
      </c>
      <c r="E1505" t="s">
        <v>21398</v>
      </c>
    </row>
    <row r="1506" spans="1:5" x14ac:dyDescent="0.2">
      <c r="A1506" t="s">
        <v>21410</v>
      </c>
      <c r="B1506">
        <v>6</v>
      </c>
      <c r="C1506" s="16">
        <v>115.60777950000001</v>
      </c>
      <c r="D1506" t="s">
        <v>20455</v>
      </c>
      <c r="E1506" t="s">
        <v>21411</v>
      </c>
    </row>
    <row r="1507" spans="1:5" x14ac:dyDescent="0.2">
      <c r="A1507" t="s">
        <v>21324</v>
      </c>
      <c r="B1507">
        <v>6</v>
      </c>
      <c r="C1507" s="16">
        <v>100.46393759999999</v>
      </c>
      <c r="D1507" t="s">
        <v>20455</v>
      </c>
      <c r="E1507" t="s">
        <v>21325</v>
      </c>
    </row>
    <row r="1508" spans="1:5" x14ac:dyDescent="0.2">
      <c r="A1508" t="s">
        <v>21450</v>
      </c>
      <c r="B1508">
        <v>6</v>
      </c>
      <c r="C1508" s="16">
        <v>81.835180249999993</v>
      </c>
      <c r="D1508" t="s">
        <v>20455</v>
      </c>
      <c r="E1508" t="s">
        <v>19858</v>
      </c>
    </row>
    <row r="1509" spans="1:5" x14ac:dyDescent="0.2">
      <c r="A1509" t="s">
        <v>21343</v>
      </c>
      <c r="B1509">
        <v>6</v>
      </c>
      <c r="C1509" s="16">
        <v>77.142793449999999</v>
      </c>
      <c r="D1509" t="s">
        <v>20455</v>
      </c>
      <c r="E1509" t="s">
        <v>21344</v>
      </c>
    </row>
    <row r="1510" spans="1:5" x14ac:dyDescent="0.2">
      <c r="A1510" t="s">
        <v>21437</v>
      </c>
      <c r="B1510">
        <v>6</v>
      </c>
      <c r="C1510" s="16">
        <v>70.006272330000002</v>
      </c>
      <c r="D1510" t="s">
        <v>20455</v>
      </c>
      <c r="E1510" t="s">
        <v>21438</v>
      </c>
    </row>
    <row r="1511" spans="1:5" x14ac:dyDescent="0.2">
      <c r="A1511" t="s">
        <v>21441</v>
      </c>
      <c r="B1511">
        <v>6</v>
      </c>
      <c r="C1511" s="16">
        <v>66.711568900000003</v>
      </c>
      <c r="D1511" t="s">
        <v>20455</v>
      </c>
      <c r="E1511" t="s">
        <v>21442</v>
      </c>
    </row>
    <row r="1512" spans="1:5" x14ac:dyDescent="0.2">
      <c r="A1512" t="s">
        <v>21485</v>
      </c>
      <c r="B1512">
        <v>6</v>
      </c>
      <c r="C1512" s="16">
        <v>64.10608981</v>
      </c>
      <c r="D1512" t="s">
        <v>20455</v>
      </c>
      <c r="E1512" t="s">
        <v>21486</v>
      </c>
    </row>
    <row r="1513" spans="1:5" x14ac:dyDescent="0.2">
      <c r="A1513" t="s">
        <v>21489</v>
      </c>
      <c r="B1513">
        <v>6</v>
      </c>
      <c r="C1513" s="16">
        <v>60.00665996</v>
      </c>
      <c r="D1513" t="s">
        <v>20455</v>
      </c>
      <c r="E1513" t="s">
        <v>21490</v>
      </c>
    </row>
    <row r="1514" spans="1:5" x14ac:dyDescent="0.2">
      <c r="A1514" t="s">
        <v>21382</v>
      </c>
      <c r="B1514">
        <v>6</v>
      </c>
      <c r="C1514" s="16">
        <v>58.51558043</v>
      </c>
      <c r="D1514" t="s">
        <v>20455</v>
      </c>
      <c r="E1514" t="s">
        <v>21383</v>
      </c>
    </row>
    <row r="1515" spans="1:5" x14ac:dyDescent="0.2">
      <c r="A1515" t="s">
        <v>21335</v>
      </c>
      <c r="B1515">
        <v>6</v>
      </c>
      <c r="C1515" s="16">
        <v>54.794213599999999</v>
      </c>
      <c r="D1515" t="s">
        <v>20455</v>
      </c>
      <c r="E1515" t="s">
        <v>18553</v>
      </c>
    </row>
    <row r="1516" spans="1:5" x14ac:dyDescent="0.2">
      <c r="A1516" t="s">
        <v>21399</v>
      </c>
      <c r="B1516">
        <v>6</v>
      </c>
      <c r="C1516" s="16">
        <v>51.218317939999999</v>
      </c>
      <c r="D1516" t="s">
        <v>20455</v>
      </c>
      <c r="E1516" t="s">
        <v>21400</v>
      </c>
    </row>
    <row r="1517" spans="1:5" x14ac:dyDescent="0.2">
      <c r="A1517" t="s">
        <v>21482</v>
      </c>
      <c r="B1517">
        <v>6</v>
      </c>
      <c r="C1517" s="16">
        <v>50.407591310000001</v>
      </c>
      <c r="D1517" t="s">
        <v>20455</v>
      </c>
      <c r="E1517" t="s">
        <v>21483</v>
      </c>
    </row>
    <row r="1518" spans="1:5" x14ac:dyDescent="0.2">
      <c r="A1518" t="s">
        <v>21367</v>
      </c>
      <c r="B1518">
        <v>6</v>
      </c>
      <c r="C1518" s="16">
        <v>48.2468152</v>
      </c>
      <c r="D1518" t="s">
        <v>20455</v>
      </c>
      <c r="E1518" t="s">
        <v>21368</v>
      </c>
    </row>
    <row r="1519" spans="1:5" x14ac:dyDescent="0.2">
      <c r="A1519" t="s">
        <v>21495</v>
      </c>
      <c r="B1519">
        <v>6</v>
      </c>
      <c r="C1519" s="16">
        <v>42.80598028</v>
      </c>
      <c r="D1519" t="s">
        <v>20455</v>
      </c>
      <c r="E1519" t="s">
        <v>21496</v>
      </c>
    </row>
    <row r="1520" spans="1:5" x14ac:dyDescent="0.2">
      <c r="A1520" t="s">
        <v>21346</v>
      </c>
      <c r="B1520">
        <v>6</v>
      </c>
      <c r="C1520" s="16">
        <v>39.74395844</v>
      </c>
      <c r="D1520" t="s">
        <v>20455</v>
      </c>
      <c r="E1520" t="s">
        <v>21347</v>
      </c>
    </row>
    <row r="1521" spans="1:5" x14ac:dyDescent="0.2">
      <c r="A1521" t="s">
        <v>21439</v>
      </c>
      <c r="B1521">
        <v>6</v>
      </c>
      <c r="C1521" s="16">
        <v>39.535421620000001</v>
      </c>
      <c r="D1521" t="s">
        <v>20455</v>
      </c>
      <c r="E1521" t="s">
        <v>21440</v>
      </c>
    </row>
    <row r="1522" spans="1:5" x14ac:dyDescent="0.2">
      <c r="A1522" t="s">
        <v>21457</v>
      </c>
      <c r="B1522">
        <v>6</v>
      </c>
      <c r="C1522" s="16">
        <v>36.084551220000002</v>
      </c>
      <c r="D1522" t="s">
        <v>20455</v>
      </c>
      <c r="E1522" t="s">
        <v>21105</v>
      </c>
    </row>
    <row r="1523" spans="1:5" x14ac:dyDescent="0.2">
      <c r="A1523" t="s">
        <v>21389</v>
      </c>
      <c r="B1523">
        <v>6</v>
      </c>
      <c r="C1523" s="16">
        <v>31.024418059999999</v>
      </c>
      <c r="D1523" t="s">
        <v>20455</v>
      </c>
      <c r="E1523" t="s">
        <v>21299</v>
      </c>
    </row>
    <row r="1524" spans="1:5" x14ac:dyDescent="0.2">
      <c r="A1524" t="s">
        <v>21453</v>
      </c>
      <c r="B1524">
        <v>6</v>
      </c>
      <c r="C1524" s="16">
        <v>30.846818160000002</v>
      </c>
      <c r="D1524" t="s">
        <v>20455</v>
      </c>
      <c r="E1524" t="s">
        <v>21454</v>
      </c>
    </row>
    <row r="1525" spans="1:5" x14ac:dyDescent="0.2">
      <c r="A1525" t="s">
        <v>21356</v>
      </c>
      <c r="B1525">
        <v>6</v>
      </c>
      <c r="C1525" s="16">
        <v>29.062037960000001</v>
      </c>
      <c r="D1525" t="s">
        <v>20455</v>
      </c>
      <c r="E1525" t="s">
        <v>21357</v>
      </c>
    </row>
    <row r="1526" spans="1:5" x14ac:dyDescent="0.2">
      <c r="A1526" t="s">
        <v>21385</v>
      </c>
      <c r="B1526">
        <v>6</v>
      </c>
      <c r="C1526" s="16">
        <v>28.047758930000001</v>
      </c>
      <c r="D1526" t="s">
        <v>20455</v>
      </c>
      <c r="E1526" t="s">
        <v>21386</v>
      </c>
    </row>
    <row r="1527" spans="1:5" x14ac:dyDescent="0.2">
      <c r="A1527" t="s">
        <v>21369</v>
      </c>
      <c r="B1527">
        <v>6</v>
      </c>
      <c r="C1527" s="16">
        <v>26.235026149999999</v>
      </c>
      <c r="D1527" t="s">
        <v>20455</v>
      </c>
      <c r="E1527" t="s">
        <v>21370</v>
      </c>
    </row>
    <row r="1528" spans="1:5" x14ac:dyDescent="0.2">
      <c r="A1528" t="s">
        <v>21394</v>
      </c>
      <c r="B1528">
        <v>6</v>
      </c>
      <c r="C1528" s="16">
        <v>25.894122729999999</v>
      </c>
      <c r="D1528" t="s">
        <v>20455</v>
      </c>
      <c r="E1528" t="s">
        <v>18835</v>
      </c>
    </row>
    <row r="1529" spans="1:5" x14ac:dyDescent="0.2">
      <c r="A1529" t="s">
        <v>21371</v>
      </c>
      <c r="B1529">
        <v>6</v>
      </c>
      <c r="C1529" s="16">
        <v>23.200051930000001</v>
      </c>
      <c r="D1529" t="s">
        <v>20455</v>
      </c>
      <c r="E1529" t="s">
        <v>21372</v>
      </c>
    </row>
    <row r="1530" spans="1:5" x14ac:dyDescent="0.2">
      <c r="A1530" t="s">
        <v>21472</v>
      </c>
      <c r="B1530">
        <v>6</v>
      </c>
      <c r="C1530" s="16">
        <v>21.418931310000001</v>
      </c>
      <c r="D1530" t="s">
        <v>20455</v>
      </c>
      <c r="E1530" t="s">
        <v>21473</v>
      </c>
    </row>
    <row r="1531" spans="1:5" x14ac:dyDescent="0.2">
      <c r="A1531" t="s">
        <v>21470</v>
      </c>
      <c r="B1531">
        <v>6</v>
      </c>
      <c r="C1531" s="16">
        <v>20.020827109999999</v>
      </c>
      <c r="D1531" t="s">
        <v>20455</v>
      </c>
      <c r="E1531" t="s">
        <v>21471</v>
      </c>
    </row>
    <row r="1532" spans="1:5" x14ac:dyDescent="0.2">
      <c r="A1532" t="s">
        <v>21392</v>
      </c>
      <c r="B1532">
        <v>6</v>
      </c>
      <c r="C1532" s="16">
        <v>19.400245089999999</v>
      </c>
      <c r="D1532" t="s">
        <v>20455</v>
      </c>
      <c r="E1532" t="s">
        <v>21393</v>
      </c>
    </row>
    <row r="1533" spans="1:5" x14ac:dyDescent="0.2">
      <c r="A1533" t="s">
        <v>21373</v>
      </c>
      <c r="B1533">
        <v>6</v>
      </c>
      <c r="C1533" s="16">
        <v>19.273317680000002</v>
      </c>
      <c r="D1533" t="s">
        <v>20455</v>
      </c>
      <c r="E1533" t="s">
        <v>21374</v>
      </c>
    </row>
    <row r="1534" spans="1:5" x14ac:dyDescent="0.2">
      <c r="A1534" t="s">
        <v>21458</v>
      </c>
      <c r="B1534">
        <v>6</v>
      </c>
      <c r="C1534" s="16">
        <v>18.992077170000002</v>
      </c>
      <c r="D1534" t="s">
        <v>20455</v>
      </c>
      <c r="E1534" t="s">
        <v>21459</v>
      </c>
    </row>
    <row r="1535" spans="1:5" x14ac:dyDescent="0.2">
      <c r="A1535" t="s">
        <v>21378</v>
      </c>
      <c r="B1535">
        <v>6</v>
      </c>
      <c r="C1535" s="16">
        <v>18.90286257</v>
      </c>
      <c r="D1535" t="s">
        <v>20455</v>
      </c>
      <c r="E1535" t="s">
        <v>21379</v>
      </c>
    </row>
    <row r="1536" spans="1:5" x14ac:dyDescent="0.2">
      <c r="A1536" t="s">
        <v>21462</v>
      </c>
      <c r="B1536">
        <v>6</v>
      </c>
      <c r="C1536" s="16">
        <v>18.4285715</v>
      </c>
      <c r="D1536" t="s">
        <v>20455</v>
      </c>
      <c r="E1536" t="s">
        <v>18553</v>
      </c>
    </row>
    <row r="1537" spans="1:5" x14ac:dyDescent="0.2">
      <c r="A1537" t="s">
        <v>21329</v>
      </c>
      <c r="B1537">
        <v>6</v>
      </c>
      <c r="C1537" s="16">
        <v>18.415507730000002</v>
      </c>
      <c r="D1537" t="s">
        <v>20455</v>
      </c>
      <c r="E1537" t="s">
        <v>20648</v>
      </c>
    </row>
    <row r="1538" spans="1:5" x14ac:dyDescent="0.2">
      <c r="A1538" t="s">
        <v>21395</v>
      </c>
      <c r="B1538">
        <v>6</v>
      </c>
      <c r="C1538" s="16">
        <v>18.370284980000001</v>
      </c>
      <c r="D1538" t="s">
        <v>20455</v>
      </c>
      <c r="E1538" t="s">
        <v>21396</v>
      </c>
    </row>
    <row r="1539" spans="1:5" x14ac:dyDescent="0.2">
      <c r="A1539" t="s">
        <v>21425</v>
      </c>
      <c r="B1539">
        <v>6</v>
      </c>
      <c r="C1539" s="16">
        <v>18.346227160000002</v>
      </c>
      <c r="D1539" t="s">
        <v>20455</v>
      </c>
      <c r="E1539" t="s">
        <v>21426</v>
      </c>
    </row>
    <row r="1540" spans="1:5" x14ac:dyDescent="0.2">
      <c r="A1540" t="s">
        <v>21451</v>
      </c>
      <c r="B1540">
        <v>6</v>
      </c>
      <c r="C1540" s="16">
        <v>18.096371130000001</v>
      </c>
      <c r="D1540" t="s">
        <v>20455</v>
      </c>
      <c r="E1540" t="s">
        <v>21452</v>
      </c>
    </row>
    <row r="1541" spans="1:5" x14ac:dyDescent="0.2">
      <c r="A1541" t="s">
        <v>21380</v>
      </c>
      <c r="B1541">
        <v>6</v>
      </c>
      <c r="C1541" s="16">
        <v>17.6467636</v>
      </c>
      <c r="D1541" t="s">
        <v>20455</v>
      </c>
      <c r="E1541" t="s">
        <v>21381</v>
      </c>
    </row>
    <row r="1542" spans="1:5" x14ac:dyDescent="0.2">
      <c r="A1542" t="s">
        <v>21375</v>
      </c>
      <c r="B1542">
        <v>6</v>
      </c>
      <c r="C1542" s="16">
        <v>15.966222119999999</v>
      </c>
      <c r="D1542" t="s">
        <v>20455</v>
      </c>
      <c r="E1542" t="s">
        <v>21376</v>
      </c>
    </row>
    <row r="1543" spans="1:5" x14ac:dyDescent="0.2">
      <c r="A1543" t="s">
        <v>21429</v>
      </c>
      <c r="B1543">
        <v>6</v>
      </c>
      <c r="C1543" s="16">
        <v>15.12539475</v>
      </c>
      <c r="D1543" t="s">
        <v>20455</v>
      </c>
      <c r="E1543" t="s">
        <v>21430</v>
      </c>
    </row>
    <row r="1544" spans="1:5" x14ac:dyDescent="0.2">
      <c r="A1544" t="s">
        <v>21422</v>
      </c>
      <c r="B1544">
        <v>6</v>
      </c>
      <c r="C1544" s="16">
        <v>14.709080930000001</v>
      </c>
      <c r="D1544" t="s">
        <v>20455</v>
      </c>
      <c r="E1544" t="s">
        <v>21423</v>
      </c>
    </row>
    <row r="1545" spans="1:5" x14ac:dyDescent="0.2">
      <c r="A1545" t="s">
        <v>21359</v>
      </c>
      <c r="B1545">
        <v>6</v>
      </c>
      <c r="C1545" s="16">
        <v>14.656413710000001</v>
      </c>
      <c r="D1545" t="s">
        <v>20455</v>
      </c>
      <c r="E1545" t="s">
        <v>21360</v>
      </c>
    </row>
    <row r="1546" spans="1:5" x14ac:dyDescent="0.2">
      <c r="A1546" t="s">
        <v>21476</v>
      </c>
      <c r="B1546">
        <v>6</v>
      </c>
      <c r="C1546" s="16">
        <v>13.78018252</v>
      </c>
      <c r="D1546" t="s">
        <v>20455</v>
      </c>
      <c r="E1546" t="s">
        <v>21477</v>
      </c>
    </row>
    <row r="1547" spans="1:5" x14ac:dyDescent="0.2">
      <c r="A1547" t="s">
        <v>21354</v>
      </c>
      <c r="B1547">
        <v>6</v>
      </c>
      <c r="C1547" s="16">
        <v>13.52607809</v>
      </c>
      <c r="D1547" t="s">
        <v>20455</v>
      </c>
      <c r="E1547" t="s">
        <v>21355</v>
      </c>
    </row>
    <row r="1548" spans="1:5" x14ac:dyDescent="0.2">
      <c r="A1548" t="s">
        <v>21418</v>
      </c>
      <c r="B1548">
        <v>6</v>
      </c>
      <c r="C1548" s="16">
        <v>13.25407759</v>
      </c>
      <c r="D1548" t="s">
        <v>20455</v>
      </c>
      <c r="E1548" t="s">
        <v>21419</v>
      </c>
    </row>
    <row r="1549" spans="1:5" x14ac:dyDescent="0.2">
      <c r="A1549" t="s">
        <v>21412</v>
      </c>
      <c r="B1549">
        <v>6</v>
      </c>
      <c r="C1549" s="16">
        <v>13.16193007</v>
      </c>
      <c r="D1549" t="s">
        <v>20455</v>
      </c>
      <c r="E1549" t="s">
        <v>21105</v>
      </c>
    </row>
    <row r="1550" spans="1:5" x14ac:dyDescent="0.2">
      <c r="A1550" t="s">
        <v>21484</v>
      </c>
      <c r="B1550">
        <v>6</v>
      </c>
      <c r="C1550" s="16">
        <v>12.94581715</v>
      </c>
      <c r="D1550" t="s">
        <v>20455</v>
      </c>
      <c r="E1550" t="s">
        <v>18553</v>
      </c>
    </row>
    <row r="1551" spans="1:5" x14ac:dyDescent="0.2">
      <c r="A1551" t="s">
        <v>21403</v>
      </c>
      <c r="B1551">
        <v>6</v>
      </c>
      <c r="C1551" s="16">
        <v>12.48537312</v>
      </c>
      <c r="D1551" t="s">
        <v>20455</v>
      </c>
      <c r="E1551" t="s">
        <v>19623</v>
      </c>
    </row>
    <row r="1552" spans="1:5" x14ac:dyDescent="0.2">
      <c r="A1552" t="s">
        <v>21358</v>
      </c>
      <c r="B1552">
        <v>6</v>
      </c>
      <c r="C1552" s="16">
        <v>10.69557674</v>
      </c>
      <c r="D1552" t="s">
        <v>20455</v>
      </c>
      <c r="E1552" t="s">
        <v>18553</v>
      </c>
    </row>
    <row r="1553" spans="1:5" x14ac:dyDescent="0.2">
      <c r="A1553" t="s">
        <v>21431</v>
      </c>
      <c r="B1553">
        <v>6</v>
      </c>
      <c r="C1553" s="16">
        <v>10.360880509999999</v>
      </c>
      <c r="D1553" t="s">
        <v>20455</v>
      </c>
      <c r="E1553" t="s">
        <v>19725</v>
      </c>
    </row>
    <row r="1554" spans="1:5" x14ac:dyDescent="0.2">
      <c r="A1554" t="s">
        <v>21363</v>
      </c>
      <c r="B1554">
        <v>6</v>
      </c>
      <c r="C1554" s="16">
        <v>10.31377601</v>
      </c>
      <c r="D1554" t="s">
        <v>20455</v>
      </c>
      <c r="E1554" t="s">
        <v>21364</v>
      </c>
    </row>
    <row r="1555" spans="1:5" x14ac:dyDescent="0.2">
      <c r="A1555" t="s">
        <v>21427</v>
      </c>
      <c r="B1555">
        <v>6</v>
      </c>
      <c r="C1555" s="16">
        <v>9.9510762570000004</v>
      </c>
      <c r="D1555" t="s">
        <v>20455</v>
      </c>
      <c r="E1555" t="s">
        <v>21428</v>
      </c>
    </row>
    <row r="1556" spans="1:5" x14ac:dyDescent="0.2">
      <c r="A1556" t="s">
        <v>21448</v>
      </c>
      <c r="B1556">
        <v>6</v>
      </c>
      <c r="C1556" s="16">
        <v>9.3635533320000004</v>
      </c>
      <c r="D1556" t="s">
        <v>20455</v>
      </c>
      <c r="E1556" t="s">
        <v>21449</v>
      </c>
    </row>
    <row r="1557" spans="1:5" x14ac:dyDescent="0.2">
      <c r="A1557" t="s">
        <v>21326</v>
      </c>
      <c r="B1557">
        <v>6</v>
      </c>
      <c r="C1557" s="16">
        <v>9.1962397740000004</v>
      </c>
      <c r="D1557" t="s">
        <v>20455</v>
      </c>
      <c r="E1557" t="s">
        <v>21327</v>
      </c>
    </row>
    <row r="1558" spans="1:5" x14ac:dyDescent="0.2">
      <c r="A1558" t="s">
        <v>21455</v>
      </c>
      <c r="B1558">
        <v>6</v>
      </c>
      <c r="C1558" s="16">
        <v>8.5632904520000004</v>
      </c>
      <c r="D1558" t="s">
        <v>20455</v>
      </c>
      <c r="E1558" t="s">
        <v>21456</v>
      </c>
    </row>
    <row r="1559" spans="1:5" x14ac:dyDescent="0.2">
      <c r="A1559" t="s">
        <v>21465</v>
      </c>
      <c r="B1559">
        <v>6</v>
      </c>
      <c r="C1559" s="16">
        <v>7.9724255560000001</v>
      </c>
      <c r="D1559" t="s">
        <v>20455</v>
      </c>
      <c r="E1559" t="s">
        <v>21466</v>
      </c>
    </row>
    <row r="1560" spans="1:5" x14ac:dyDescent="0.2">
      <c r="A1560" t="s">
        <v>21414</v>
      </c>
      <c r="B1560">
        <v>6</v>
      </c>
      <c r="C1560" s="16">
        <v>7.7995969939999998</v>
      </c>
      <c r="D1560" t="s">
        <v>20455</v>
      </c>
      <c r="E1560" t="s">
        <v>21415</v>
      </c>
    </row>
    <row r="1561" spans="1:5" x14ac:dyDescent="0.2">
      <c r="A1561" t="s">
        <v>21328</v>
      </c>
      <c r="B1561">
        <v>6</v>
      </c>
      <c r="C1561" s="16">
        <v>7.5848105500000003</v>
      </c>
      <c r="D1561" t="s">
        <v>20455</v>
      </c>
      <c r="E1561" t="s">
        <v>18553</v>
      </c>
    </row>
    <row r="1562" spans="1:5" x14ac:dyDescent="0.2">
      <c r="A1562" t="s">
        <v>21408</v>
      </c>
      <c r="B1562">
        <v>6</v>
      </c>
      <c r="C1562" s="16">
        <v>7.4337994119999999</v>
      </c>
      <c r="D1562" t="s">
        <v>20455</v>
      </c>
      <c r="E1562" t="s">
        <v>21409</v>
      </c>
    </row>
    <row r="1563" spans="1:5" x14ac:dyDescent="0.2">
      <c r="A1563" t="s">
        <v>21406</v>
      </c>
      <c r="B1563">
        <v>6</v>
      </c>
      <c r="C1563" s="16">
        <v>6.4855689610000002</v>
      </c>
      <c r="D1563" t="s">
        <v>20455</v>
      </c>
      <c r="E1563" t="s">
        <v>21407</v>
      </c>
    </row>
    <row r="1564" spans="1:5" x14ac:dyDescent="0.2">
      <c r="A1564" t="s">
        <v>21424</v>
      </c>
      <c r="B1564">
        <v>6</v>
      </c>
      <c r="C1564" s="16">
        <v>6.4840912570000002</v>
      </c>
      <c r="D1564" t="s">
        <v>20455</v>
      </c>
      <c r="E1564" t="s">
        <v>18825</v>
      </c>
    </row>
    <row r="1565" spans="1:5" x14ac:dyDescent="0.2">
      <c r="A1565" t="s">
        <v>21474</v>
      </c>
      <c r="B1565">
        <v>6</v>
      </c>
      <c r="C1565" s="16">
        <v>6.3980669309999998</v>
      </c>
      <c r="D1565" t="s">
        <v>20455</v>
      </c>
      <c r="E1565" t="s">
        <v>21475</v>
      </c>
    </row>
    <row r="1566" spans="1:5" x14ac:dyDescent="0.2">
      <c r="A1566" t="s">
        <v>21341</v>
      </c>
      <c r="B1566">
        <v>6</v>
      </c>
      <c r="C1566" s="16">
        <v>6.2888672320000003</v>
      </c>
      <c r="D1566" t="s">
        <v>20455</v>
      </c>
      <c r="E1566" t="s">
        <v>21342</v>
      </c>
    </row>
    <row r="1567" spans="1:5" x14ac:dyDescent="0.2">
      <c r="A1567" t="s">
        <v>21352</v>
      </c>
      <c r="B1567">
        <v>6</v>
      </c>
      <c r="C1567" s="16">
        <v>6.2883471630000001</v>
      </c>
      <c r="D1567" t="s">
        <v>20455</v>
      </c>
      <c r="E1567" t="s">
        <v>21353</v>
      </c>
    </row>
    <row r="1568" spans="1:5" x14ac:dyDescent="0.2">
      <c r="A1568" t="s">
        <v>21332</v>
      </c>
      <c r="B1568">
        <v>6</v>
      </c>
      <c r="C1568" s="16">
        <v>5.38063191</v>
      </c>
      <c r="D1568" t="s">
        <v>20455</v>
      </c>
      <c r="E1568" t="s">
        <v>21333</v>
      </c>
    </row>
    <row r="1569" spans="1:5" x14ac:dyDescent="0.2">
      <c r="A1569" t="s">
        <v>21493</v>
      </c>
      <c r="B1569">
        <v>6</v>
      </c>
      <c r="C1569" s="16">
        <v>5.2374122270000001</v>
      </c>
      <c r="D1569" t="s">
        <v>20455</v>
      </c>
      <c r="E1569" t="s">
        <v>21494</v>
      </c>
    </row>
    <row r="1570" spans="1:5" x14ac:dyDescent="0.2">
      <c r="A1570" t="s">
        <v>21365</v>
      </c>
      <c r="B1570">
        <v>6</v>
      </c>
      <c r="C1570" s="16">
        <v>4.9152901770000001</v>
      </c>
      <c r="D1570" t="s">
        <v>20455</v>
      </c>
      <c r="E1570" t="s">
        <v>21366</v>
      </c>
    </row>
    <row r="1571" spans="1:5" x14ac:dyDescent="0.2">
      <c r="A1571" t="s">
        <v>21467</v>
      </c>
      <c r="B1571">
        <v>6</v>
      </c>
      <c r="C1571" s="16">
        <v>4.8864364269999996</v>
      </c>
      <c r="D1571" t="s">
        <v>20455</v>
      </c>
      <c r="E1571" t="s">
        <v>18553</v>
      </c>
    </row>
    <row r="1572" spans="1:5" x14ac:dyDescent="0.2">
      <c r="A1572" t="s">
        <v>21435</v>
      </c>
      <c r="B1572">
        <v>6</v>
      </c>
      <c r="C1572" s="16">
        <v>4.7994574759999997</v>
      </c>
      <c r="D1572" t="s">
        <v>20455</v>
      </c>
      <c r="E1572" t="s">
        <v>21436</v>
      </c>
    </row>
    <row r="1573" spans="1:5" x14ac:dyDescent="0.2">
      <c r="A1573" t="s">
        <v>21330</v>
      </c>
      <c r="B1573">
        <v>6</v>
      </c>
      <c r="C1573" s="16">
        <v>3.898442701</v>
      </c>
      <c r="D1573" t="s">
        <v>20455</v>
      </c>
      <c r="E1573" t="s">
        <v>21331</v>
      </c>
    </row>
    <row r="1574" spans="1:5" x14ac:dyDescent="0.2">
      <c r="A1574" t="s">
        <v>21390</v>
      </c>
      <c r="B1574">
        <v>6</v>
      </c>
      <c r="C1574" s="16">
        <v>3.62365037</v>
      </c>
      <c r="D1574" t="s">
        <v>20455</v>
      </c>
      <c r="E1574" t="s">
        <v>21391</v>
      </c>
    </row>
    <row r="1575" spans="1:5" x14ac:dyDescent="0.2">
      <c r="A1575" t="s">
        <v>21336</v>
      </c>
      <c r="B1575">
        <v>6</v>
      </c>
      <c r="C1575" s="16">
        <v>3.574768293</v>
      </c>
      <c r="D1575" t="s">
        <v>20455</v>
      </c>
      <c r="E1575" t="s">
        <v>21337</v>
      </c>
    </row>
    <row r="1576" spans="1:5" x14ac:dyDescent="0.2">
      <c r="A1576" t="s">
        <v>21334</v>
      </c>
      <c r="B1576">
        <v>6</v>
      </c>
      <c r="C1576" s="16">
        <v>3.4621693140000001</v>
      </c>
      <c r="D1576" t="s">
        <v>20455</v>
      </c>
      <c r="E1576" t="s">
        <v>18553</v>
      </c>
    </row>
    <row r="1577" spans="1:5" x14ac:dyDescent="0.2">
      <c r="A1577" t="s">
        <v>21432</v>
      </c>
      <c r="B1577">
        <v>6</v>
      </c>
      <c r="C1577" s="16">
        <v>3.4184685199999998</v>
      </c>
      <c r="D1577" t="s">
        <v>20455</v>
      </c>
      <c r="E1577" t="s">
        <v>21433</v>
      </c>
    </row>
    <row r="1578" spans="1:5" x14ac:dyDescent="0.2">
      <c r="A1578" t="s">
        <v>21350</v>
      </c>
      <c r="B1578">
        <v>6</v>
      </c>
      <c r="C1578" s="16">
        <v>3.3061687929999999</v>
      </c>
      <c r="D1578" t="s">
        <v>20455</v>
      </c>
      <c r="E1578" t="s">
        <v>20905</v>
      </c>
    </row>
    <row r="1579" spans="1:5" x14ac:dyDescent="0.2">
      <c r="A1579" t="s">
        <v>21340</v>
      </c>
      <c r="B1579">
        <v>6</v>
      </c>
      <c r="C1579" s="16">
        <v>3.2559370410000001</v>
      </c>
      <c r="D1579" t="s">
        <v>20455</v>
      </c>
      <c r="E1579" t="s">
        <v>20051</v>
      </c>
    </row>
    <row r="1580" spans="1:5" x14ac:dyDescent="0.2">
      <c r="A1580" t="s">
        <v>21361</v>
      </c>
      <c r="B1580">
        <v>6</v>
      </c>
      <c r="C1580" s="16">
        <v>3.2262275979999999</v>
      </c>
      <c r="D1580" t="s">
        <v>20455</v>
      </c>
      <c r="E1580" t="s">
        <v>21362</v>
      </c>
    </row>
    <row r="1581" spans="1:5" x14ac:dyDescent="0.2">
      <c r="A1581" t="s">
        <v>21416</v>
      </c>
      <c r="B1581">
        <v>6</v>
      </c>
      <c r="C1581" s="16">
        <v>3.1723880530000002</v>
      </c>
      <c r="D1581" t="s">
        <v>20455</v>
      </c>
      <c r="E1581" t="s">
        <v>18710</v>
      </c>
    </row>
    <row r="1582" spans="1:5" x14ac:dyDescent="0.2">
      <c r="A1582" t="s">
        <v>21463</v>
      </c>
      <c r="B1582">
        <v>6</v>
      </c>
      <c r="C1582" s="16">
        <v>3.1440399999999999</v>
      </c>
      <c r="D1582" t="s">
        <v>20455</v>
      </c>
      <c r="E1582" t="s">
        <v>21464</v>
      </c>
    </row>
    <row r="1583" spans="1:5" x14ac:dyDescent="0.2">
      <c r="A1583" t="s">
        <v>21351</v>
      </c>
      <c r="B1583">
        <v>6</v>
      </c>
      <c r="C1583" s="16">
        <v>2.8748171290000002</v>
      </c>
      <c r="D1583" t="s">
        <v>20455</v>
      </c>
      <c r="E1583" t="s">
        <v>18553</v>
      </c>
    </row>
    <row r="1584" spans="1:5" x14ac:dyDescent="0.2">
      <c r="A1584" t="s">
        <v>21345</v>
      </c>
      <c r="B1584">
        <v>6</v>
      </c>
      <c r="C1584" s="16">
        <v>2.868897595</v>
      </c>
      <c r="D1584" t="s">
        <v>20455</v>
      </c>
      <c r="E1584" t="s">
        <v>18553</v>
      </c>
    </row>
    <row r="1585" spans="1:5" x14ac:dyDescent="0.2">
      <c r="A1585" t="s">
        <v>21460</v>
      </c>
      <c r="B1585">
        <v>6</v>
      </c>
      <c r="C1585" s="16">
        <v>2.811154369</v>
      </c>
      <c r="D1585" t="s">
        <v>20455</v>
      </c>
      <c r="E1585" t="s">
        <v>21461</v>
      </c>
    </row>
    <row r="1586" spans="1:5" x14ac:dyDescent="0.2">
      <c r="A1586" t="s">
        <v>21434</v>
      </c>
      <c r="B1586">
        <v>6</v>
      </c>
      <c r="C1586" s="16">
        <v>2.7142683160000001</v>
      </c>
      <c r="D1586" t="s">
        <v>20455</v>
      </c>
      <c r="E1586" t="s">
        <v>19415</v>
      </c>
    </row>
    <row r="1587" spans="1:5" x14ac:dyDescent="0.2">
      <c r="A1587" t="s">
        <v>21338</v>
      </c>
      <c r="B1587">
        <v>6</v>
      </c>
      <c r="C1587" s="16">
        <v>2.5449890270000002</v>
      </c>
      <c r="D1587" t="s">
        <v>20455</v>
      </c>
      <c r="E1587" t="s">
        <v>21339</v>
      </c>
    </row>
    <row r="1588" spans="1:5" x14ac:dyDescent="0.2">
      <c r="A1588" t="s">
        <v>21420</v>
      </c>
      <c r="B1588">
        <v>6</v>
      </c>
      <c r="C1588" s="16">
        <v>2.097763241</v>
      </c>
      <c r="D1588" t="s">
        <v>20455</v>
      </c>
      <c r="E1588" t="s">
        <v>21421</v>
      </c>
    </row>
    <row r="1589" spans="1:5" x14ac:dyDescent="0.2">
      <c r="A1589" t="s">
        <v>21446</v>
      </c>
      <c r="B1589">
        <v>6</v>
      </c>
      <c r="C1589" s="16">
        <v>1.5325719390000001</v>
      </c>
      <c r="D1589" t="s">
        <v>20455</v>
      </c>
      <c r="E1589" t="s">
        <v>21447</v>
      </c>
    </row>
    <row r="1590" spans="1:5" x14ac:dyDescent="0.2">
      <c r="A1590" t="s">
        <v>21404</v>
      </c>
      <c r="B1590">
        <v>6</v>
      </c>
      <c r="C1590" s="16">
        <v>1.3415259829999999</v>
      </c>
      <c r="D1590" t="s">
        <v>20455</v>
      </c>
      <c r="E1590" t="s">
        <v>21405</v>
      </c>
    </row>
    <row r="1591" spans="1:5" x14ac:dyDescent="0.2">
      <c r="A1591" t="s">
        <v>21443</v>
      </c>
      <c r="B1591">
        <v>6</v>
      </c>
      <c r="C1591" s="16">
        <v>1.315537486</v>
      </c>
      <c r="D1591" t="s">
        <v>20455</v>
      </c>
      <c r="E1591" t="s">
        <v>21444</v>
      </c>
    </row>
    <row r="1592" spans="1:5" x14ac:dyDescent="0.2">
      <c r="A1592" t="s">
        <v>21348</v>
      </c>
      <c r="B1592">
        <v>6</v>
      </c>
      <c r="C1592" s="16">
        <v>1.1250389439999999</v>
      </c>
      <c r="D1592" t="s">
        <v>20455</v>
      </c>
      <c r="E1592" t="s">
        <v>21349</v>
      </c>
    </row>
    <row r="1593" spans="1:5" x14ac:dyDescent="0.2">
      <c r="A1593" t="s">
        <v>21417</v>
      </c>
      <c r="B1593">
        <v>6</v>
      </c>
      <c r="C1593" s="16">
        <v>1.0042673369999999</v>
      </c>
      <c r="D1593" t="s">
        <v>20455</v>
      </c>
      <c r="E1593" t="s">
        <v>20777</v>
      </c>
    </row>
    <row r="1594" spans="1:5" x14ac:dyDescent="0.2">
      <c r="A1594" t="s">
        <v>21468</v>
      </c>
      <c r="B1594">
        <v>6</v>
      </c>
      <c r="C1594" s="16">
        <v>0.80298598499999996</v>
      </c>
      <c r="D1594" t="s">
        <v>20455</v>
      </c>
      <c r="E1594" t="s">
        <v>21469</v>
      </c>
    </row>
    <row r="1595" spans="1:5" x14ac:dyDescent="0.2">
      <c r="A1595" t="s">
        <v>21487</v>
      </c>
      <c r="B1595">
        <v>6</v>
      </c>
      <c r="C1595" s="16">
        <v>0.39602428699999997</v>
      </c>
      <c r="D1595" t="s">
        <v>20455</v>
      </c>
      <c r="E1595" t="s">
        <v>21488</v>
      </c>
    </row>
    <row r="1596" spans="1:5" x14ac:dyDescent="0.2">
      <c r="A1596" t="s">
        <v>21413</v>
      </c>
      <c r="B1596">
        <v>6</v>
      </c>
      <c r="C1596" s="16">
        <v>5.1147514999999998E-2</v>
      </c>
      <c r="D1596" t="s">
        <v>20455</v>
      </c>
      <c r="E1596" t="s">
        <v>18553</v>
      </c>
    </row>
    <row r="1597" spans="1:5" x14ac:dyDescent="0.2">
      <c r="A1597" t="s">
        <v>21377</v>
      </c>
      <c r="B1597">
        <v>6</v>
      </c>
      <c r="C1597" s="16">
        <v>0</v>
      </c>
      <c r="D1597" t="s">
        <v>20455</v>
      </c>
      <c r="E1597" t="s">
        <v>21105</v>
      </c>
    </row>
    <row r="1598" spans="1:5" x14ac:dyDescent="0.2">
      <c r="A1598" t="s">
        <v>21387</v>
      </c>
      <c r="B1598">
        <v>6</v>
      </c>
      <c r="C1598" s="16">
        <v>0</v>
      </c>
      <c r="D1598" t="s">
        <v>20455</v>
      </c>
      <c r="E1598" t="s">
        <v>21388</v>
      </c>
    </row>
    <row r="1599" spans="1:5" x14ac:dyDescent="0.2">
      <c r="A1599" t="s">
        <v>21401</v>
      </c>
      <c r="B1599">
        <v>6</v>
      </c>
      <c r="C1599" s="16">
        <v>0</v>
      </c>
      <c r="D1599" t="s">
        <v>20455</v>
      </c>
      <c r="E1599" t="s">
        <v>21402</v>
      </c>
    </row>
    <row r="1600" spans="1:5" x14ac:dyDescent="0.2">
      <c r="A1600" t="s">
        <v>21445</v>
      </c>
      <c r="B1600">
        <v>6</v>
      </c>
      <c r="C1600" s="16">
        <v>0</v>
      </c>
      <c r="D1600" t="s">
        <v>20455</v>
      </c>
      <c r="E1600" t="s">
        <v>18835</v>
      </c>
    </row>
    <row r="1601" spans="1:5" x14ac:dyDescent="0.2">
      <c r="A1601" t="s">
        <v>21478</v>
      </c>
      <c r="B1601">
        <v>6</v>
      </c>
      <c r="C1601" s="16">
        <v>0</v>
      </c>
      <c r="D1601" t="s">
        <v>20455</v>
      </c>
      <c r="E1601" t="s">
        <v>21479</v>
      </c>
    </row>
    <row r="1602" spans="1:5" x14ac:dyDescent="0.2">
      <c r="A1602" t="s">
        <v>21480</v>
      </c>
      <c r="B1602">
        <v>6</v>
      </c>
      <c r="C1602" s="16">
        <v>0</v>
      </c>
      <c r="D1602" t="s">
        <v>20455</v>
      </c>
      <c r="E1602" t="s">
        <v>21481</v>
      </c>
    </row>
    <row r="1603" spans="1:5" x14ac:dyDescent="0.2">
      <c r="A1603" t="s">
        <v>21557</v>
      </c>
      <c r="B1603">
        <v>7</v>
      </c>
      <c r="C1603" s="16">
        <v>479.52384569999998</v>
      </c>
      <c r="D1603" t="s">
        <v>20455</v>
      </c>
      <c r="E1603" t="s">
        <v>21558</v>
      </c>
    </row>
    <row r="1604" spans="1:5" x14ac:dyDescent="0.2">
      <c r="A1604" t="s">
        <v>21609</v>
      </c>
      <c r="B1604">
        <v>7</v>
      </c>
      <c r="C1604" s="16">
        <v>89.368847889999998</v>
      </c>
      <c r="D1604" t="s">
        <v>20455</v>
      </c>
      <c r="E1604" t="s">
        <v>20633</v>
      </c>
    </row>
    <row r="1605" spans="1:5" x14ac:dyDescent="0.2">
      <c r="A1605" t="s">
        <v>21595</v>
      </c>
      <c r="B1605">
        <v>7</v>
      </c>
      <c r="C1605" s="16">
        <v>86.542584559999995</v>
      </c>
      <c r="D1605" t="s">
        <v>20455</v>
      </c>
      <c r="E1605" t="s">
        <v>21596</v>
      </c>
    </row>
    <row r="1606" spans="1:5" x14ac:dyDescent="0.2">
      <c r="A1606" t="s">
        <v>21575</v>
      </c>
      <c r="B1606">
        <v>7</v>
      </c>
      <c r="C1606" s="16">
        <v>70.696000600000005</v>
      </c>
      <c r="D1606" t="s">
        <v>20455</v>
      </c>
      <c r="E1606" t="s">
        <v>21576</v>
      </c>
    </row>
    <row r="1607" spans="1:5" x14ac:dyDescent="0.2">
      <c r="A1607" t="s">
        <v>21530</v>
      </c>
      <c r="B1607">
        <v>7</v>
      </c>
      <c r="C1607" s="16">
        <v>61.383177670000002</v>
      </c>
      <c r="D1607" t="s">
        <v>20455</v>
      </c>
      <c r="E1607" t="s">
        <v>21531</v>
      </c>
    </row>
    <row r="1608" spans="1:5" x14ac:dyDescent="0.2">
      <c r="A1608" t="s">
        <v>21613</v>
      </c>
      <c r="B1608">
        <v>7</v>
      </c>
      <c r="C1608" s="16">
        <v>56.1095957</v>
      </c>
      <c r="D1608" t="s">
        <v>20455</v>
      </c>
      <c r="E1608" t="s">
        <v>21614</v>
      </c>
    </row>
    <row r="1609" spans="1:5" x14ac:dyDescent="0.2">
      <c r="A1609" t="s">
        <v>21599</v>
      </c>
      <c r="B1609">
        <v>7</v>
      </c>
      <c r="C1609" s="16">
        <v>53.110549140000003</v>
      </c>
      <c r="D1609" t="s">
        <v>20455</v>
      </c>
      <c r="E1609" t="s">
        <v>21600</v>
      </c>
    </row>
    <row r="1610" spans="1:5" x14ac:dyDescent="0.2">
      <c r="A1610" t="s">
        <v>21519</v>
      </c>
      <c r="B1610">
        <v>7</v>
      </c>
      <c r="C1610" s="16">
        <v>52.568811820000001</v>
      </c>
      <c r="D1610" t="s">
        <v>20455</v>
      </c>
      <c r="E1610" t="s">
        <v>20702</v>
      </c>
    </row>
    <row r="1611" spans="1:5" x14ac:dyDescent="0.2">
      <c r="A1611" t="s">
        <v>21569</v>
      </c>
      <c r="B1611">
        <v>7</v>
      </c>
      <c r="C1611" s="16">
        <v>51.943046359999997</v>
      </c>
      <c r="D1611" t="s">
        <v>20455</v>
      </c>
      <c r="E1611" t="s">
        <v>21570</v>
      </c>
    </row>
    <row r="1612" spans="1:5" x14ac:dyDescent="0.2">
      <c r="A1612" t="s">
        <v>21536</v>
      </c>
      <c r="B1612">
        <v>7</v>
      </c>
      <c r="C1612" s="16">
        <v>51.146036100000003</v>
      </c>
      <c r="D1612" t="s">
        <v>20455</v>
      </c>
      <c r="E1612" t="s">
        <v>21537</v>
      </c>
    </row>
    <row r="1613" spans="1:5" x14ac:dyDescent="0.2">
      <c r="A1613" t="s">
        <v>21591</v>
      </c>
      <c r="B1613">
        <v>7</v>
      </c>
      <c r="C1613" s="16">
        <v>51.019193430000001</v>
      </c>
      <c r="D1613" t="s">
        <v>20455</v>
      </c>
      <c r="E1613" t="s">
        <v>21592</v>
      </c>
    </row>
    <row r="1614" spans="1:5" x14ac:dyDescent="0.2">
      <c r="A1614" t="s">
        <v>21610</v>
      </c>
      <c r="B1614">
        <v>7</v>
      </c>
      <c r="C1614" s="16">
        <v>50.464111289999998</v>
      </c>
      <c r="D1614" t="s">
        <v>20455</v>
      </c>
      <c r="E1614" t="s">
        <v>21611</v>
      </c>
    </row>
    <row r="1615" spans="1:5" x14ac:dyDescent="0.2">
      <c r="A1615" t="s">
        <v>21643</v>
      </c>
      <c r="B1615">
        <v>7</v>
      </c>
      <c r="C1615" s="16">
        <v>50.310932350000002</v>
      </c>
      <c r="D1615" t="s">
        <v>20455</v>
      </c>
      <c r="E1615" t="s">
        <v>20652</v>
      </c>
    </row>
    <row r="1616" spans="1:5" x14ac:dyDescent="0.2">
      <c r="A1616" t="s">
        <v>21507</v>
      </c>
      <c r="B1616">
        <v>7</v>
      </c>
      <c r="C1616" s="16">
        <v>49.991182070000001</v>
      </c>
      <c r="D1616" t="s">
        <v>20455</v>
      </c>
      <c r="E1616" t="s">
        <v>21508</v>
      </c>
    </row>
    <row r="1617" spans="1:5" x14ac:dyDescent="0.2">
      <c r="A1617" t="s">
        <v>21593</v>
      </c>
      <c r="B1617">
        <v>7</v>
      </c>
      <c r="C1617" s="16">
        <v>48.510550350000003</v>
      </c>
      <c r="D1617" t="s">
        <v>20455</v>
      </c>
      <c r="E1617" t="s">
        <v>21594</v>
      </c>
    </row>
    <row r="1618" spans="1:5" x14ac:dyDescent="0.2">
      <c r="A1618" t="s">
        <v>21584</v>
      </c>
      <c r="B1618">
        <v>7</v>
      </c>
      <c r="C1618" s="16">
        <v>45.619411739999997</v>
      </c>
      <c r="D1618" t="s">
        <v>20455</v>
      </c>
      <c r="E1618" t="s">
        <v>21585</v>
      </c>
    </row>
    <row r="1619" spans="1:5" x14ac:dyDescent="0.2">
      <c r="A1619" t="s">
        <v>21633</v>
      </c>
      <c r="B1619">
        <v>7</v>
      </c>
      <c r="C1619" s="16">
        <v>40.580761580000001</v>
      </c>
      <c r="D1619" t="s">
        <v>20455</v>
      </c>
      <c r="E1619" t="s">
        <v>20822</v>
      </c>
    </row>
    <row r="1620" spans="1:5" x14ac:dyDescent="0.2">
      <c r="A1620" t="s">
        <v>21607</v>
      </c>
      <c r="B1620">
        <v>7</v>
      </c>
      <c r="C1620" s="16">
        <v>40.07580711</v>
      </c>
      <c r="D1620" t="s">
        <v>20455</v>
      </c>
      <c r="E1620" t="s">
        <v>21608</v>
      </c>
    </row>
    <row r="1621" spans="1:5" x14ac:dyDescent="0.2">
      <c r="A1621" t="s">
        <v>21603</v>
      </c>
      <c r="B1621">
        <v>7</v>
      </c>
      <c r="C1621" s="16">
        <v>38.51454975</v>
      </c>
      <c r="D1621" t="s">
        <v>20455</v>
      </c>
      <c r="E1621" t="s">
        <v>21604</v>
      </c>
    </row>
    <row r="1622" spans="1:5" x14ac:dyDescent="0.2">
      <c r="A1622" t="s">
        <v>21525</v>
      </c>
      <c r="B1622">
        <v>7</v>
      </c>
      <c r="C1622" s="16">
        <v>34.858235579999999</v>
      </c>
      <c r="D1622" t="s">
        <v>20455</v>
      </c>
      <c r="E1622" t="s">
        <v>21526</v>
      </c>
    </row>
    <row r="1623" spans="1:5" x14ac:dyDescent="0.2">
      <c r="A1623" t="s">
        <v>21574</v>
      </c>
      <c r="B1623">
        <v>7</v>
      </c>
      <c r="C1623" s="16">
        <v>34.764101279999998</v>
      </c>
      <c r="D1623" t="s">
        <v>20455</v>
      </c>
      <c r="E1623" t="s">
        <v>18553</v>
      </c>
    </row>
    <row r="1624" spans="1:5" x14ac:dyDescent="0.2">
      <c r="A1624" t="s">
        <v>21660</v>
      </c>
      <c r="B1624">
        <v>7</v>
      </c>
      <c r="C1624" s="16">
        <v>33.161291939999998</v>
      </c>
      <c r="D1624" t="s">
        <v>20455</v>
      </c>
      <c r="E1624" t="s">
        <v>20506</v>
      </c>
    </row>
    <row r="1625" spans="1:5" x14ac:dyDescent="0.2">
      <c r="A1625" t="s">
        <v>21532</v>
      </c>
      <c r="B1625">
        <v>7</v>
      </c>
      <c r="C1625" s="16">
        <v>32.939491359999998</v>
      </c>
      <c r="D1625" t="s">
        <v>20455</v>
      </c>
      <c r="E1625" t="s">
        <v>21533</v>
      </c>
    </row>
    <row r="1626" spans="1:5" x14ac:dyDescent="0.2">
      <c r="A1626" t="s">
        <v>21563</v>
      </c>
      <c r="B1626">
        <v>7</v>
      </c>
      <c r="C1626" s="16">
        <v>32.627501950000003</v>
      </c>
      <c r="D1626" t="s">
        <v>20455</v>
      </c>
      <c r="E1626" t="s">
        <v>21272</v>
      </c>
    </row>
    <row r="1627" spans="1:5" x14ac:dyDescent="0.2">
      <c r="A1627" t="s">
        <v>21559</v>
      </c>
      <c r="B1627">
        <v>7</v>
      </c>
      <c r="C1627" s="16">
        <v>31.207198940000001</v>
      </c>
      <c r="D1627" t="s">
        <v>20455</v>
      </c>
      <c r="E1627" t="s">
        <v>21560</v>
      </c>
    </row>
    <row r="1628" spans="1:5" x14ac:dyDescent="0.2">
      <c r="A1628" t="s">
        <v>21615</v>
      </c>
      <c r="B1628">
        <v>7</v>
      </c>
      <c r="C1628" s="16">
        <v>28.802398069999999</v>
      </c>
      <c r="D1628" t="s">
        <v>20455</v>
      </c>
      <c r="E1628" t="s">
        <v>21616</v>
      </c>
    </row>
    <row r="1629" spans="1:5" x14ac:dyDescent="0.2">
      <c r="A1629" t="s">
        <v>21509</v>
      </c>
      <c r="B1629">
        <v>7</v>
      </c>
      <c r="C1629" s="16">
        <v>28.62496505</v>
      </c>
      <c r="D1629" t="s">
        <v>20455</v>
      </c>
      <c r="E1629" t="s">
        <v>21510</v>
      </c>
    </row>
    <row r="1630" spans="1:5" x14ac:dyDescent="0.2">
      <c r="A1630" t="s">
        <v>21589</v>
      </c>
      <c r="B1630">
        <v>7</v>
      </c>
      <c r="C1630" s="16">
        <v>28.32095297</v>
      </c>
      <c r="D1630" t="s">
        <v>20455</v>
      </c>
      <c r="E1630" t="s">
        <v>21590</v>
      </c>
    </row>
    <row r="1631" spans="1:5" x14ac:dyDescent="0.2">
      <c r="A1631" t="s">
        <v>21623</v>
      </c>
      <c r="B1631">
        <v>7</v>
      </c>
      <c r="C1631" s="16">
        <v>27.987674210000002</v>
      </c>
      <c r="D1631" t="s">
        <v>20455</v>
      </c>
      <c r="E1631" t="s">
        <v>21624</v>
      </c>
    </row>
    <row r="1632" spans="1:5" x14ac:dyDescent="0.2">
      <c r="A1632" t="s">
        <v>21648</v>
      </c>
      <c r="B1632">
        <v>7</v>
      </c>
      <c r="C1632" s="16">
        <v>27.639482229999999</v>
      </c>
      <c r="D1632" t="s">
        <v>20455</v>
      </c>
      <c r="E1632" t="s">
        <v>21649</v>
      </c>
    </row>
    <row r="1633" spans="1:5" x14ac:dyDescent="0.2">
      <c r="A1633" t="s">
        <v>21605</v>
      </c>
      <c r="B1633">
        <v>7</v>
      </c>
      <c r="C1633" s="16">
        <v>24.511368210000001</v>
      </c>
      <c r="D1633" t="s">
        <v>20455</v>
      </c>
      <c r="E1633" t="s">
        <v>21606</v>
      </c>
    </row>
    <row r="1634" spans="1:5" x14ac:dyDescent="0.2">
      <c r="A1634" t="s">
        <v>21571</v>
      </c>
      <c r="B1634">
        <v>7</v>
      </c>
      <c r="C1634" s="16">
        <v>24.06775507</v>
      </c>
      <c r="D1634" t="s">
        <v>20455</v>
      </c>
      <c r="E1634" t="s">
        <v>21572</v>
      </c>
    </row>
    <row r="1635" spans="1:5" x14ac:dyDescent="0.2">
      <c r="A1635" t="s">
        <v>21577</v>
      </c>
      <c r="B1635">
        <v>7</v>
      </c>
      <c r="C1635" s="16">
        <v>22.776834340000001</v>
      </c>
      <c r="D1635" t="s">
        <v>20455</v>
      </c>
      <c r="E1635" t="s">
        <v>18835</v>
      </c>
    </row>
    <row r="1636" spans="1:5" x14ac:dyDescent="0.2">
      <c r="A1636" t="s">
        <v>21565</v>
      </c>
      <c r="B1636">
        <v>7</v>
      </c>
      <c r="C1636" s="16">
        <v>20.3961915</v>
      </c>
      <c r="D1636" t="s">
        <v>20455</v>
      </c>
      <c r="E1636" t="s">
        <v>21566</v>
      </c>
    </row>
    <row r="1637" spans="1:5" x14ac:dyDescent="0.2">
      <c r="A1637" t="s">
        <v>21501</v>
      </c>
      <c r="B1637">
        <v>7</v>
      </c>
      <c r="C1637" s="16">
        <v>19.977742159999998</v>
      </c>
      <c r="D1637" t="s">
        <v>20455</v>
      </c>
      <c r="E1637" t="s">
        <v>21502</v>
      </c>
    </row>
    <row r="1638" spans="1:5" x14ac:dyDescent="0.2">
      <c r="A1638" t="s">
        <v>21612</v>
      </c>
      <c r="B1638">
        <v>7</v>
      </c>
      <c r="C1638" s="16">
        <v>19.7681404</v>
      </c>
      <c r="D1638" t="s">
        <v>20455</v>
      </c>
      <c r="E1638" t="s">
        <v>19878</v>
      </c>
    </row>
    <row r="1639" spans="1:5" x14ac:dyDescent="0.2">
      <c r="A1639" t="s">
        <v>21634</v>
      </c>
      <c r="B1639">
        <v>7</v>
      </c>
      <c r="C1639" s="16">
        <v>19.67168165</v>
      </c>
      <c r="D1639" t="s">
        <v>20455</v>
      </c>
      <c r="E1639" t="s">
        <v>20485</v>
      </c>
    </row>
    <row r="1640" spans="1:5" x14ac:dyDescent="0.2">
      <c r="A1640" t="s">
        <v>21663</v>
      </c>
      <c r="B1640">
        <v>7</v>
      </c>
      <c r="C1640" s="16">
        <v>19.46632864</v>
      </c>
      <c r="D1640" t="s">
        <v>20455</v>
      </c>
      <c r="E1640" t="s">
        <v>21664</v>
      </c>
    </row>
    <row r="1641" spans="1:5" x14ac:dyDescent="0.2">
      <c r="A1641" t="s">
        <v>21497</v>
      </c>
      <c r="B1641">
        <v>7</v>
      </c>
      <c r="C1641" s="16">
        <v>18.707520939999998</v>
      </c>
      <c r="D1641" t="s">
        <v>20455</v>
      </c>
      <c r="E1641" t="s">
        <v>21498</v>
      </c>
    </row>
    <row r="1642" spans="1:5" x14ac:dyDescent="0.2">
      <c r="A1642" t="s">
        <v>21586</v>
      </c>
      <c r="B1642">
        <v>7</v>
      </c>
      <c r="C1642" s="16">
        <v>18.431771359999999</v>
      </c>
      <c r="D1642" t="s">
        <v>20455</v>
      </c>
      <c r="E1642" t="s">
        <v>21103</v>
      </c>
    </row>
    <row r="1643" spans="1:5" x14ac:dyDescent="0.2">
      <c r="A1643" t="s">
        <v>21645</v>
      </c>
      <c r="B1643">
        <v>7</v>
      </c>
      <c r="C1643" s="16">
        <v>18.319655279999999</v>
      </c>
      <c r="D1643" t="s">
        <v>20455</v>
      </c>
      <c r="E1643" t="s">
        <v>21646</v>
      </c>
    </row>
    <row r="1644" spans="1:5" x14ac:dyDescent="0.2">
      <c r="A1644" t="s">
        <v>21637</v>
      </c>
      <c r="B1644">
        <v>7</v>
      </c>
      <c r="C1644" s="16">
        <v>17.622064229999999</v>
      </c>
      <c r="D1644" t="s">
        <v>20455</v>
      </c>
      <c r="E1644" t="s">
        <v>19010</v>
      </c>
    </row>
    <row r="1645" spans="1:5" x14ac:dyDescent="0.2">
      <c r="A1645" t="s">
        <v>21578</v>
      </c>
      <c r="B1645">
        <v>7</v>
      </c>
      <c r="C1645" s="16">
        <v>17.176218179999999</v>
      </c>
      <c r="D1645" t="s">
        <v>20455</v>
      </c>
      <c r="E1645" t="s">
        <v>21579</v>
      </c>
    </row>
    <row r="1646" spans="1:5" x14ac:dyDescent="0.2">
      <c r="A1646" t="s">
        <v>21658</v>
      </c>
      <c r="B1646">
        <v>7</v>
      </c>
      <c r="C1646" s="16">
        <v>16.692571950000001</v>
      </c>
      <c r="D1646" t="s">
        <v>20455</v>
      </c>
      <c r="E1646" t="s">
        <v>21659</v>
      </c>
    </row>
    <row r="1647" spans="1:5" x14ac:dyDescent="0.2">
      <c r="A1647" t="s">
        <v>21527</v>
      </c>
      <c r="B1647">
        <v>7</v>
      </c>
      <c r="C1647" s="16">
        <v>15.98844341</v>
      </c>
      <c r="D1647" t="s">
        <v>20455</v>
      </c>
      <c r="E1647" t="s">
        <v>21528</v>
      </c>
    </row>
    <row r="1648" spans="1:5" x14ac:dyDescent="0.2">
      <c r="A1648" t="s">
        <v>21499</v>
      </c>
      <c r="B1648">
        <v>7</v>
      </c>
      <c r="C1648" s="16">
        <v>15.94673746</v>
      </c>
      <c r="D1648" t="s">
        <v>20455</v>
      </c>
      <c r="E1648" t="s">
        <v>21500</v>
      </c>
    </row>
    <row r="1649" spans="1:5" x14ac:dyDescent="0.2">
      <c r="A1649" t="s">
        <v>21540</v>
      </c>
      <c r="B1649">
        <v>7</v>
      </c>
      <c r="C1649" s="16">
        <v>15.669326180000001</v>
      </c>
      <c r="D1649" t="s">
        <v>20455</v>
      </c>
      <c r="E1649" t="s">
        <v>21541</v>
      </c>
    </row>
    <row r="1650" spans="1:5" x14ac:dyDescent="0.2">
      <c r="A1650" t="s">
        <v>21503</v>
      </c>
      <c r="B1650">
        <v>7</v>
      </c>
      <c r="C1650" s="16">
        <v>15.471331360000001</v>
      </c>
      <c r="D1650" t="s">
        <v>20455</v>
      </c>
      <c r="E1650" t="s">
        <v>21504</v>
      </c>
    </row>
    <row r="1651" spans="1:5" x14ac:dyDescent="0.2">
      <c r="A1651" t="s">
        <v>21654</v>
      </c>
      <c r="B1651">
        <v>7</v>
      </c>
      <c r="C1651" s="16">
        <v>14.628253320000001</v>
      </c>
      <c r="D1651" t="s">
        <v>20455</v>
      </c>
      <c r="E1651" t="s">
        <v>21655</v>
      </c>
    </row>
    <row r="1652" spans="1:5" x14ac:dyDescent="0.2">
      <c r="A1652" t="s">
        <v>21562</v>
      </c>
      <c r="B1652">
        <v>7</v>
      </c>
      <c r="C1652" s="16">
        <v>14.116492340000001</v>
      </c>
      <c r="D1652" t="s">
        <v>20455</v>
      </c>
      <c r="E1652" t="s">
        <v>18553</v>
      </c>
    </row>
    <row r="1653" spans="1:5" x14ac:dyDescent="0.2">
      <c r="A1653" t="s">
        <v>21625</v>
      </c>
      <c r="B1653">
        <v>7</v>
      </c>
      <c r="C1653" s="16">
        <v>12.413893079999999</v>
      </c>
      <c r="D1653" t="s">
        <v>20455</v>
      </c>
      <c r="E1653" t="s">
        <v>21626</v>
      </c>
    </row>
    <row r="1654" spans="1:5" x14ac:dyDescent="0.2">
      <c r="A1654" t="s">
        <v>21511</v>
      </c>
      <c r="B1654">
        <v>7</v>
      </c>
      <c r="C1654" s="16">
        <v>12.100373469999999</v>
      </c>
      <c r="D1654" t="s">
        <v>20455</v>
      </c>
      <c r="E1654" t="s">
        <v>21512</v>
      </c>
    </row>
    <row r="1655" spans="1:5" x14ac:dyDescent="0.2">
      <c r="A1655" t="s">
        <v>21581</v>
      </c>
      <c r="B1655">
        <v>7</v>
      </c>
      <c r="C1655" s="16">
        <v>11.954923920000001</v>
      </c>
      <c r="D1655" t="s">
        <v>20455</v>
      </c>
      <c r="E1655" t="s">
        <v>21582</v>
      </c>
    </row>
    <row r="1656" spans="1:5" x14ac:dyDescent="0.2">
      <c r="A1656" t="s">
        <v>21597</v>
      </c>
      <c r="B1656">
        <v>7</v>
      </c>
      <c r="C1656" s="16">
        <v>11.282262680000001</v>
      </c>
      <c r="D1656" t="s">
        <v>20455</v>
      </c>
      <c r="E1656" t="s">
        <v>19266</v>
      </c>
    </row>
    <row r="1657" spans="1:5" x14ac:dyDescent="0.2">
      <c r="A1657" t="s">
        <v>21520</v>
      </c>
      <c r="B1657">
        <v>7</v>
      </c>
      <c r="C1657" s="16">
        <v>11.15893808</v>
      </c>
      <c r="D1657" t="s">
        <v>20455</v>
      </c>
      <c r="E1657" t="s">
        <v>21521</v>
      </c>
    </row>
    <row r="1658" spans="1:5" x14ac:dyDescent="0.2">
      <c r="A1658" t="s">
        <v>21647</v>
      </c>
      <c r="B1658">
        <v>7</v>
      </c>
      <c r="C1658" s="16">
        <v>11.1042255</v>
      </c>
      <c r="D1658" t="s">
        <v>20455</v>
      </c>
      <c r="E1658" t="s">
        <v>20198</v>
      </c>
    </row>
    <row r="1659" spans="1:5" x14ac:dyDescent="0.2">
      <c r="A1659" t="s">
        <v>21516</v>
      </c>
      <c r="B1659">
        <v>7</v>
      </c>
      <c r="C1659" s="16">
        <v>11.016657479999999</v>
      </c>
      <c r="D1659" t="s">
        <v>20455</v>
      </c>
      <c r="E1659" t="s">
        <v>21517</v>
      </c>
    </row>
    <row r="1660" spans="1:5" x14ac:dyDescent="0.2">
      <c r="A1660" t="s">
        <v>21561</v>
      </c>
      <c r="B1660">
        <v>7</v>
      </c>
      <c r="C1660" s="16">
        <v>10.592526360000001</v>
      </c>
      <c r="D1660" t="s">
        <v>20455</v>
      </c>
      <c r="E1660" t="s">
        <v>20356</v>
      </c>
    </row>
    <row r="1661" spans="1:5" x14ac:dyDescent="0.2">
      <c r="A1661" t="s">
        <v>21628</v>
      </c>
      <c r="B1661">
        <v>7</v>
      </c>
      <c r="C1661" s="16">
        <v>10.519266229999999</v>
      </c>
      <c r="D1661" t="s">
        <v>20455</v>
      </c>
      <c r="E1661" t="s">
        <v>21629</v>
      </c>
    </row>
    <row r="1662" spans="1:5" x14ac:dyDescent="0.2">
      <c r="A1662" t="s">
        <v>21652</v>
      </c>
      <c r="B1662">
        <v>7</v>
      </c>
      <c r="C1662" s="16">
        <v>10.282414920000001</v>
      </c>
      <c r="D1662" t="s">
        <v>20455</v>
      </c>
      <c r="E1662" t="s">
        <v>21653</v>
      </c>
    </row>
    <row r="1663" spans="1:5" x14ac:dyDescent="0.2">
      <c r="A1663" t="s">
        <v>21505</v>
      </c>
      <c r="B1663">
        <v>7</v>
      </c>
      <c r="C1663" s="16">
        <v>9.4260352610000009</v>
      </c>
      <c r="D1663" t="s">
        <v>20455</v>
      </c>
      <c r="E1663" t="s">
        <v>18553</v>
      </c>
    </row>
    <row r="1664" spans="1:5" x14ac:dyDescent="0.2">
      <c r="A1664" t="s">
        <v>21522</v>
      </c>
      <c r="B1664">
        <v>7</v>
      </c>
      <c r="C1664" s="16">
        <v>8.6069049999999994</v>
      </c>
      <c r="D1664" t="s">
        <v>20455</v>
      </c>
      <c r="E1664" t="s">
        <v>21523</v>
      </c>
    </row>
    <row r="1665" spans="1:5" x14ac:dyDescent="0.2">
      <c r="A1665" t="s">
        <v>21656</v>
      </c>
      <c r="B1665">
        <v>7</v>
      </c>
      <c r="C1665" s="16">
        <v>8.4207954370000007</v>
      </c>
      <c r="D1665" t="s">
        <v>20455</v>
      </c>
      <c r="E1665" t="s">
        <v>21657</v>
      </c>
    </row>
    <row r="1666" spans="1:5" x14ac:dyDescent="0.2">
      <c r="A1666" t="s">
        <v>21627</v>
      </c>
      <c r="B1666">
        <v>7</v>
      </c>
      <c r="C1666" s="16">
        <v>8.3433950160000006</v>
      </c>
      <c r="D1666" t="s">
        <v>20455</v>
      </c>
      <c r="E1666" t="s">
        <v>20372</v>
      </c>
    </row>
    <row r="1667" spans="1:5" x14ac:dyDescent="0.2">
      <c r="A1667" t="s">
        <v>21567</v>
      </c>
      <c r="B1667">
        <v>7</v>
      </c>
      <c r="C1667" s="16">
        <v>8.2062875609999999</v>
      </c>
      <c r="D1667" t="s">
        <v>20455</v>
      </c>
      <c r="E1667" t="s">
        <v>21568</v>
      </c>
    </row>
    <row r="1668" spans="1:5" x14ac:dyDescent="0.2">
      <c r="A1668" t="s">
        <v>21644</v>
      </c>
      <c r="B1668">
        <v>7</v>
      </c>
      <c r="C1668" s="16">
        <v>7.2136814810000001</v>
      </c>
      <c r="D1668" t="s">
        <v>20455</v>
      </c>
      <c r="E1668" t="s">
        <v>18553</v>
      </c>
    </row>
    <row r="1669" spans="1:5" x14ac:dyDescent="0.2">
      <c r="A1669" t="s">
        <v>21661</v>
      </c>
      <c r="B1669">
        <v>7</v>
      </c>
      <c r="C1669" s="16">
        <v>6.8080029140000002</v>
      </c>
      <c r="D1669" t="s">
        <v>20455</v>
      </c>
      <c r="E1669" t="s">
        <v>21662</v>
      </c>
    </row>
    <row r="1670" spans="1:5" x14ac:dyDescent="0.2">
      <c r="A1670" t="s">
        <v>21542</v>
      </c>
      <c r="B1670">
        <v>7</v>
      </c>
      <c r="C1670" s="16">
        <v>6.6545435030000002</v>
      </c>
      <c r="D1670" t="s">
        <v>20455</v>
      </c>
      <c r="E1670" t="s">
        <v>21543</v>
      </c>
    </row>
    <row r="1671" spans="1:5" x14ac:dyDescent="0.2">
      <c r="A1671" t="s">
        <v>21524</v>
      </c>
      <c r="B1671">
        <v>7</v>
      </c>
      <c r="C1671" s="16">
        <v>6.42980295</v>
      </c>
      <c r="D1671" t="s">
        <v>20455</v>
      </c>
      <c r="E1671" t="s">
        <v>18553</v>
      </c>
    </row>
    <row r="1672" spans="1:5" x14ac:dyDescent="0.2">
      <c r="A1672" t="s">
        <v>21621</v>
      </c>
      <c r="B1672">
        <v>7</v>
      </c>
      <c r="C1672" s="16">
        <v>6.3861706900000001</v>
      </c>
      <c r="D1672" t="s">
        <v>20455</v>
      </c>
      <c r="E1672" t="s">
        <v>21622</v>
      </c>
    </row>
    <row r="1673" spans="1:5" x14ac:dyDescent="0.2">
      <c r="A1673" t="s">
        <v>21514</v>
      </c>
      <c r="B1673">
        <v>7</v>
      </c>
      <c r="C1673" s="16">
        <v>6.1166003179999997</v>
      </c>
      <c r="D1673" t="s">
        <v>20455</v>
      </c>
      <c r="E1673" t="s">
        <v>21515</v>
      </c>
    </row>
    <row r="1674" spans="1:5" x14ac:dyDescent="0.2">
      <c r="A1674" t="s">
        <v>21630</v>
      </c>
      <c r="B1674">
        <v>7</v>
      </c>
      <c r="C1674" s="16">
        <v>5.6108976180000001</v>
      </c>
      <c r="D1674" t="s">
        <v>20455</v>
      </c>
      <c r="E1674" t="s">
        <v>19244</v>
      </c>
    </row>
    <row r="1675" spans="1:5" x14ac:dyDescent="0.2">
      <c r="A1675" t="s">
        <v>21553</v>
      </c>
      <c r="B1675">
        <v>7</v>
      </c>
      <c r="C1675" s="16">
        <v>5.5491368870000004</v>
      </c>
      <c r="D1675" t="s">
        <v>20455</v>
      </c>
      <c r="E1675" t="s">
        <v>21554</v>
      </c>
    </row>
    <row r="1676" spans="1:5" x14ac:dyDescent="0.2">
      <c r="A1676" t="s">
        <v>21529</v>
      </c>
      <c r="B1676">
        <v>7</v>
      </c>
      <c r="C1676" s="16">
        <v>5.2552684980000004</v>
      </c>
      <c r="D1676" t="s">
        <v>20455</v>
      </c>
      <c r="E1676" t="s">
        <v>19725</v>
      </c>
    </row>
    <row r="1677" spans="1:5" x14ac:dyDescent="0.2">
      <c r="A1677" t="s">
        <v>21513</v>
      </c>
      <c r="B1677">
        <v>7</v>
      </c>
      <c r="C1677" s="16">
        <v>5.2273488969999997</v>
      </c>
      <c r="D1677" t="s">
        <v>20455</v>
      </c>
      <c r="E1677" t="s">
        <v>18553</v>
      </c>
    </row>
    <row r="1678" spans="1:5" x14ac:dyDescent="0.2">
      <c r="A1678" t="s">
        <v>21544</v>
      </c>
      <c r="B1678">
        <v>7</v>
      </c>
      <c r="C1678" s="16">
        <v>4.9424073560000004</v>
      </c>
      <c r="D1678" t="s">
        <v>20455</v>
      </c>
      <c r="E1678" t="s">
        <v>21545</v>
      </c>
    </row>
    <row r="1679" spans="1:5" x14ac:dyDescent="0.2">
      <c r="A1679" t="s">
        <v>21601</v>
      </c>
      <c r="B1679">
        <v>7</v>
      </c>
      <c r="C1679" s="16">
        <v>3.9173451579999998</v>
      </c>
      <c r="D1679" t="s">
        <v>20455</v>
      </c>
      <c r="E1679" t="s">
        <v>21602</v>
      </c>
    </row>
    <row r="1680" spans="1:5" x14ac:dyDescent="0.2">
      <c r="A1680" t="s">
        <v>21641</v>
      </c>
      <c r="B1680">
        <v>7</v>
      </c>
      <c r="C1680" s="16">
        <v>3.821561939</v>
      </c>
      <c r="D1680" t="s">
        <v>20455</v>
      </c>
      <c r="E1680" t="s">
        <v>21642</v>
      </c>
    </row>
    <row r="1681" spans="1:5" x14ac:dyDescent="0.2">
      <c r="A1681" t="s">
        <v>21631</v>
      </c>
      <c r="B1681">
        <v>7</v>
      </c>
      <c r="C1681" s="16">
        <v>3.5455117839999999</v>
      </c>
      <c r="D1681" t="s">
        <v>20455</v>
      </c>
      <c r="E1681" t="s">
        <v>21632</v>
      </c>
    </row>
    <row r="1682" spans="1:5" x14ac:dyDescent="0.2">
      <c r="A1682" t="s">
        <v>21573</v>
      </c>
      <c r="B1682">
        <v>7</v>
      </c>
      <c r="C1682" s="16">
        <v>3.2871128980000002</v>
      </c>
      <c r="D1682" t="s">
        <v>20455</v>
      </c>
      <c r="E1682" t="s">
        <v>19715</v>
      </c>
    </row>
    <row r="1683" spans="1:5" x14ac:dyDescent="0.2">
      <c r="A1683" t="s">
        <v>21580</v>
      </c>
      <c r="B1683">
        <v>7</v>
      </c>
      <c r="C1683" s="16">
        <v>2.9443335469999998</v>
      </c>
      <c r="D1683" t="s">
        <v>20455</v>
      </c>
      <c r="E1683" t="s">
        <v>18553</v>
      </c>
    </row>
    <row r="1684" spans="1:5" x14ac:dyDescent="0.2">
      <c r="A1684" t="s">
        <v>21534</v>
      </c>
      <c r="B1684">
        <v>7</v>
      </c>
      <c r="C1684" s="16">
        <v>2.788040418</v>
      </c>
      <c r="D1684" t="s">
        <v>20455</v>
      </c>
      <c r="E1684" t="s">
        <v>21535</v>
      </c>
    </row>
    <row r="1685" spans="1:5" x14ac:dyDescent="0.2">
      <c r="A1685" t="s">
        <v>21506</v>
      </c>
      <c r="B1685">
        <v>7</v>
      </c>
      <c r="C1685" s="16">
        <v>2.5886353870000001</v>
      </c>
      <c r="D1685" t="s">
        <v>20455</v>
      </c>
      <c r="E1685" t="s">
        <v>18835</v>
      </c>
    </row>
    <row r="1686" spans="1:5" x14ac:dyDescent="0.2">
      <c r="A1686" t="s">
        <v>21551</v>
      </c>
      <c r="B1686">
        <v>7</v>
      </c>
      <c r="C1686" s="16">
        <v>2.3290994729999999</v>
      </c>
      <c r="D1686" t="s">
        <v>20455</v>
      </c>
      <c r="E1686" t="s">
        <v>21552</v>
      </c>
    </row>
    <row r="1687" spans="1:5" x14ac:dyDescent="0.2">
      <c r="A1687" t="s">
        <v>21546</v>
      </c>
      <c r="B1687">
        <v>7</v>
      </c>
      <c r="C1687" s="16">
        <v>2.2432639609999998</v>
      </c>
      <c r="D1687" t="s">
        <v>20455</v>
      </c>
      <c r="E1687" t="s">
        <v>18553</v>
      </c>
    </row>
    <row r="1688" spans="1:5" x14ac:dyDescent="0.2">
      <c r="A1688" t="s">
        <v>21635</v>
      </c>
      <c r="B1688">
        <v>7</v>
      </c>
      <c r="C1688" s="16">
        <v>2.199327061</v>
      </c>
      <c r="D1688" t="s">
        <v>20455</v>
      </c>
      <c r="E1688" t="s">
        <v>21636</v>
      </c>
    </row>
    <row r="1689" spans="1:5" x14ac:dyDescent="0.2">
      <c r="A1689" t="s">
        <v>21598</v>
      </c>
      <c r="B1689">
        <v>7</v>
      </c>
      <c r="C1689" s="16">
        <v>2.0834175849999998</v>
      </c>
      <c r="D1689" t="s">
        <v>20455</v>
      </c>
      <c r="E1689" t="s">
        <v>18553</v>
      </c>
    </row>
    <row r="1690" spans="1:5" x14ac:dyDescent="0.2">
      <c r="A1690" t="s">
        <v>21638</v>
      </c>
      <c r="B1690">
        <v>7</v>
      </c>
      <c r="C1690" s="16">
        <v>1.781746456</v>
      </c>
      <c r="D1690" t="s">
        <v>20455</v>
      </c>
      <c r="E1690" t="s">
        <v>21639</v>
      </c>
    </row>
    <row r="1691" spans="1:5" x14ac:dyDescent="0.2">
      <c r="A1691" t="s">
        <v>21555</v>
      </c>
      <c r="B1691">
        <v>7</v>
      </c>
      <c r="C1691" s="16">
        <v>1.3176006250000001</v>
      </c>
      <c r="D1691" t="s">
        <v>20455</v>
      </c>
      <c r="E1691" t="s">
        <v>21556</v>
      </c>
    </row>
    <row r="1692" spans="1:5" x14ac:dyDescent="0.2">
      <c r="A1692" t="s">
        <v>21650</v>
      </c>
      <c r="B1692">
        <v>7</v>
      </c>
      <c r="C1692" s="16">
        <v>1.0578761830000001</v>
      </c>
      <c r="D1692" t="s">
        <v>20455</v>
      </c>
      <c r="E1692" t="s">
        <v>21651</v>
      </c>
    </row>
    <row r="1693" spans="1:5" x14ac:dyDescent="0.2">
      <c r="A1693" t="s">
        <v>21617</v>
      </c>
      <c r="B1693">
        <v>7</v>
      </c>
      <c r="C1693" s="16">
        <v>0.77762718600000003</v>
      </c>
      <c r="D1693" t="s">
        <v>20455</v>
      </c>
      <c r="E1693" t="s">
        <v>21618</v>
      </c>
    </row>
    <row r="1694" spans="1:5" x14ac:dyDescent="0.2">
      <c r="A1694" t="s">
        <v>21547</v>
      </c>
      <c r="B1694">
        <v>7</v>
      </c>
      <c r="C1694" s="16">
        <v>0.74138478600000002</v>
      </c>
      <c r="D1694" t="s">
        <v>20455</v>
      </c>
      <c r="E1694" t="s">
        <v>21548</v>
      </c>
    </row>
    <row r="1695" spans="1:5" x14ac:dyDescent="0.2">
      <c r="A1695" t="s">
        <v>21587</v>
      </c>
      <c r="B1695">
        <v>7</v>
      </c>
      <c r="C1695" s="16">
        <v>0.37812507699999998</v>
      </c>
      <c r="D1695" t="s">
        <v>20455</v>
      </c>
      <c r="E1695" t="s">
        <v>21588</v>
      </c>
    </row>
    <row r="1696" spans="1:5" x14ac:dyDescent="0.2">
      <c r="A1696" t="s">
        <v>21583</v>
      </c>
      <c r="B1696">
        <v>7</v>
      </c>
      <c r="C1696" s="16">
        <v>0.292940321</v>
      </c>
      <c r="D1696" t="s">
        <v>20455</v>
      </c>
      <c r="E1696" t="s">
        <v>21105</v>
      </c>
    </row>
    <row r="1697" spans="1:5" x14ac:dyDescent="0.2">
      <c r="A1697" t="s">
        <v>21564</v>
      </c>
      <c r="B1697">
        <v>7</v>
      </c>
      <c r="C1697" s="16">
        <v>0.23666205700000001</v>
      </c>
      <c r="D1697" t="s">
        <v>20455</v>
      </c>
      <c r="E1697" t="s">
        <v>18553</v>
      </c>
    </row>
    <row r="1698" spans="1:5" x14ac:dyDescent="0.2">
      <c r="A1698" t="s">
        <v>21518</v>
      </c>
      <c r="B1698">
        <v>7</v>
      </c>
      <c r="C1698" s="16">
        <v>0</v>
      </c>
      <c r="D1698" t="s">
        <v>20455</v>
      </c>
      <c r="E1698" t="s">
        <v>18553</v>
      </c>
    </row>
    <row r="1699" spans="1:5" x14ac:dyDescent="0.2">
      <c r="A1699" t="s">
        <v>21538</v>
      </c>
      <c r="B1699">
        <v>7</v>
      </c>
      <c r="C1699" s="16">
        <v>0</v>
      </c>
      <c r="D1699" t="s">
        <v>20455</v>
      </c>
      <c r="E1699" t="s">
        <v>21539</v>
      </c>
    </row>
    <row r="1700" spans="1:5" x14ac:dyDescent="0.2">
      <c r="A1700" t="s">
        <v>21549</v>
      </c>
      <c r="B1700">
        <v>7</v>
      </c>
      <c r="C1700" s="16">
        <v>0</v>
      </c>
      <c r="D1700" t="s">
        <v>20455</v>
      </c>
      <c r="E1700" t="s">
        <v>21550</v>
      </c>
    </row>
    <row r="1701" spans="1:5" x14ac:dyDescent="0.2">
      <c r="A1701" t="s">
        <v>21619</v>
      </c>
      <c r="B1701">
        <v>7</v>
      </c>
      <c r="C1701" s="16">
        <v>0</v>
      </c>
      <c r="D1701" t="s">
        <v>20455</v>
      </c>
      <c r="E1701" t="s">
        <v>21620</v>
      </c>
    </row>
    <row r="1702" spans="1:5" x14ac:dyDescent="0.2">
      <c r="A1702" t="s">
        <v>21640</v>
      </c>
      <c r="B1702">
        <v>7</v>
      </c>
      <c r="C1702" s="16">
        <v>0</v>
      </c>
      <c r="D1702" t="s">
        <v>20455</v>
      </c>
      <c r="E1702" t="s">
        <v>18553</v>
      </c>
    </row>
    <row r="1703" spans="1:5" x14ac:dyDescent="0.2">
      <c r="A1703" t="s">
        <v>21798</v>
      </c>
      <c r="B1703">
        <v>8</v>
      </c>
      <c r="C1703" s="16">
        <v>115.95737560000001</v>
      </c>
      <c r="D1703" t="s">
        <v>20455</v>
      </c>
      <c r="E1703" t="s">
        <v>21799</v>
      </c>
    </row>
    <row r="1704" spans="1:5" x14ac:dyDescent="0.2">
      <c r="A1704" t="s">
        <v>21800</v>
      </c>
      <c r="B1704">
        <v>8</v>
      </c>
      <c r="C1704" s="16">
        <v>107.825085</v>
      </c>
      <c r="D1704" t="s">
        <v>20455</v>
      </c>
      <c r="E1704" t="s">
        <v>21801</v>
      </c>
    </row>
    <row r="1705" spans="1:5" x14ac:dyDescent="0.2">
      <c r="A1705" t="s">
        <v>21682</v>
      </c>
      <c r="B1705">
        <v>8</v>
      </c>
      <c r="C1705" s="16">
        <v>76.716090489999999</v>
      </c>
      <c r="D1705" t="s">
        <v>20455</v>
      </c>
      <c r="E1705" t="s">
        <v>21683</v>
      </c>
    </row>
    <row r="1706" spans="1:5" x14ac:dyDescent="0.2">
      <c r="A1706" t="s">
        <v>21822</v>
      </c>
      <c r="B1706">
        <v>8</v>
      </c>
      <c r="C1706" s="16">
        <v>70.222868410000004</v>
      </c>
      <c r="D1706" t="s">
        <v>20455</v>
      </c>
      <c r="E1706" t="s">
        <v>21823</v>
      </c>
    </row>
    <row r="1707" spans="1:5" x14ac:dyDescent="0.2">
      <c r="A1707" t="s">
        <v>21762</v>
      </c>
      <c r="B1707">
        <v>8</v>
      </c>
      <c r="C1707" s="16">
        <v>58.757041800000003</v>
      </c>
      <c r="D1707" t="s">
        <v>20455</v>
      </c>
      <c r="E1707" t="s">
        <v>21763</v>
      </c>
    </row>
    <row r="1708" spans="1:5" x14ac:dyDescent="0.2">
      <c r="A1708" t="s">
        <v>21723</v>
      </c>
      <c r="B1708">
        <v>8</v>
      </c>
      <c r="C1708" s="16">
        <v>58.373044190000002</v>
      </c>
      <c r="D1708" t="s">
        <v>20455</v>
      </c>
      <c r="E1708" t="s">
        <v>21724</v>
      </c>
    </row>
    <row r="1709" spans="1:5" x14ac:dyDescent="0.2">
      <c r="A1709" t="s">
        <v>21804</v>
      </c>
      <c r="B1709">
        <v>8</v>
      </c>
      <c r="C1709" s="16">
        <v>56.37547103</v>
      </c>
      <c r="D1709" t="s">
        <v>20455</v>
      </c>
      <c r="E1709" t="s">
        <v>21805</v>
      </c>
    </row>
    <row r="1710" spans="1:5" x14ac:dyDescent="0.2">
      <c r="A1710" t="s">
        <v>21829</v>
      </c>
      <c r="B1710">
        <v>8</v>
      </c>
      <c r="C1710" s="16">
        <v>53.647025249999999</v>
      </c>
      <c r="D1710" t="s">
        <v>20455</v>
      </c>
      <c r="E1710" t="s">
        <v>21830</v>
      </c>
    </row>
    <row r="1711" spans="1:5" x14ac:dyDescent="0.2">
      <c r="A1711" t="s">
        <v>21672</v>
      </c>
      <c r="B1711">
        <v>8</v>
      </c>
      <c r="C1711" s="16">
        <v>49.668794669999997</v>
      </c>
      <c r="D1711" t="s">
        <v>20455</v>
      </c>
      <c r="E1711" t="s">
        <v>21673</v>
      </c>
    </row>
    <row r="1712" spans="1:5" x14ac:dyDescent="0.2">
      <c r="A1712" t="s">
        <v>21824</v>
      </c>
      <c r="B1712">
        <v>8</v>
      </c>
      <c r="C1712" s="16">
        <v>43.750444469999998</v>
      </c>
      <c r="D1712" t="s">
        <v>20455</v>
      </c>
      <c r="E1712" t="s">
        <v>18553</v>
      </c>
    </row>
    <row r="1713" spans="1:5" x14ac:dyDescent="0.2">
      <c r="A1713" t="s">
        <v>21817</v>
      </c>
      <c r="B1713">
        <v>8</v>
      </c>
      <c r="C1713" s="16">
        <v>39.983231660000001</v>
      </c>
      <c r="D1713" t="s">
        <v>20455</v>
      </c>
      <c r="E1713" t="s">
        <v>21818</v>
      </c>
    </row>
    <row r="1714" spans="1:5" x14ac:dyDescent="0.2">
      <c r="A1714" t="s">
        <v>21835</v>
      </c>
      <c r="B1714">
        <v>8</v>
      </c>
      <c r="C1714" s="16">
        <v>35.838438689999997</v>
      </c>
      <c r="D1714" t="s">
        <v>20455</v>
      </c>
      <c r="E1714" t="s">
        <v>21836</v>
      </c>
    </row>
    <row r="1715" spans="1:5" x14ac:dyDescent="0.2">
      <c r="A1715" t="s">
        <v>21827</v>
      </c>
      <c r="B1715">
        <v>8</v>
      </c>
      <c r="C1715" s="16">
        <v>35.183541380000001</v>
      </c>
      <c r="D1715" t="s">
        <v>20455</v>
      </c>
      <c r="E1715" t="s">
        <v>21742</v>
      </c>
    </row>
    <row r="1716" spans="1:5" x14ac:dyDescent="0.2">
      <c r="A1716" t="s">
        <v>21833</v>
      </c>
      <c r="B1716">
        <v>8</v>
      </c>
      <c r="C1716" s="16">
        <v>31.458870749999999</v>
      </c>
      <c r="D1716" t="s">
        <v>20455</v>
      </c>
      <c r="E1716" t="s">
        <v>21834</v>
      </c>
    </row>
    <row r="1717" spans="1:5" x14ac:dyDescent="0.2">
      <c r="A1717" t="s">
        <v>21713</v>
      </c>
      <c r="B1717">
        <v>8</v>
      </c>
      <c r="C1717" s="16">
        <v>30.98863459</v>
      </c>
      <c r="D1717" t="s">
        <v>20455</v>
      </c>
      <c r="E1717" t="s">
        <v>21714</v>
      </c>
    </row>
    <row r="1718" spans="1:5" x14ac:dyDescent="0.2">
      <c r="A1718" t="s">
        <v>21793</v>
      </c>
      <c r="B1718">
        <v>8</v>
      </c>
      <c r="C1718" s="16">
        <v>30.022908390000001</v>
      </c>
      <c r="D1718" t="s">
        <v>20455</v>
      </c>
      <c r="E1718" t="s">
        <v>19682</v>
      </c>
    </row>
    <row r="1719" spans="1:5" x14ac:dyDescent="0.2">
      <c r="A1719" t="s">
        <v>21779</v>
      </c>
      <c r="B1719">
        <v>8</v>
      </c>
      <c r="C1719" s="16">
        <v>29.925319300000002</v>
      </c>
      <c r="D1719" t="s">
        <v>20455</v>
      </c>
      <c r="E1719" t="s">
        <v>21780</v>
      </c>
    </row>
    <row r="1720" spans="1:5" x14ac:dyDescent="0.2">
      <c r="A1720" t="s">
        <v>21808</v>
      </c>
      <c r="B1720">
        <v>8</v>
      </c>
      <c r="C1720" s="16">
        <v>28.593795929999999</v>
      </c>
      <c r="D1720" t="s">
        <v>20455</v>
      </c>
      <c r="E1720" t="s">
        <v>21809</v>
      </c>
    </row>
    <row r="1721" spans="1:5" x14ac:dyDescent="0.2">
      <c r="A1721" t="s">
        <v>21777</v>
      </c>
      <c r="B1721">
        <v>8</v>
      </c>
      <c r="C1721" s="16">
        <v>25.117606349999999</v>
      </c>
      <c r="D1721" t="s">
        <v>20455</v>
      </c>
      <c r="E1721" t="s">
        <v>21778</v>
      </c>
    </row>
    <row r="1722" spans="1:5" x14ac:dyDescent="0.2">
      <c r="A1722" t="s">
        <v>21733</v>
      </c>
      <c r="B1722">
        <v>8</v>
      </c>
      <c r="C1722" s="16">
        <v>22.76827059</v>
      </c>
      <c r="D1722" t="s">
        <v>20455</v>
      </c>
      <c r="E1722" t="s">
        <v>21734</v>
      </c>
    </row>
    <row r="1723" spans="1:5" x14ac:dyDescent="0.2">
      <c r="A1723" t="s">
        <v>21689</v>
      </c>
      <c r="B1723">
        <v>8</v>
      </c>
      <c r="C1723" s="16">
        <v>22.250699650000001</v>
      </c>
      <c r="D1723" t="s">
        <v>20455</v>
      </c>
      <c r="E1723" t="s">
        <v>18835</v>
      </c>
    </row>
    <row r="1724" spans="1:5" x14ac:dyDescent="0.2">
      <c r="A1724" t="s">
        <v>21760</v>
      </c>
      <c r="B1724">
        <v>8</v>
      </c>
      <c r="C1724" s="16">
        <v>21.27099218</v>
      </c>
      <c r="D1724" t="s">
        <v>20455</v>
      </c>
      <c r="E1724" t="s">
        <v>21761</v>
      </c>
    </row>
    <row r="1725" spans="1:5" x14ac:dyDescent="0.2">
      <c r="A1725" t="s">
        <v>21715</v>
      </c>
      <c r="B1725">
        <v>8</v>
      </c>
      <c r="C1725" s="16">
        <v>21.212332880000002</v>
      </c>
      <c r="D1725" t="s">
        <v>20455</v>
      </c>
      <c r="E1725" t="s">
        <v>21716</v>
      </c>
    </row>
    <row r="1726" spans="1:5" x14ac:dyDescent="0.2">
      <c r="A1726" t="s">
        <v>21693</v>
      </c>
      <c r="B1726">
        <v>8</v>
      </c>
      <c r="C1726" s="16">
        <v>19.94697042</v>
      </c>
      <c r="D1726" t="s">
        <v>20455</v>
      </c>
      <c r="E1726" t="s">
        <v>21694</v>
      </c>
    </row>
    <row r="1727" spans="1:5" x14ac:dyDescent="0.2">
      <c r="A1727" t="s">
        <v>21796</v>
      </c>
      <c r="B1727">
        <v>8</v>
      </c>
      <c r="C1727" s="16">
        <v>19.848828999999999</v>
      </c>
      <c r="D1727" t="s">
        <v>20455</v>
      </c>
      <c r="E1727" t="s">
        <v>21797</v>
      </c>
    </row>
    <row r="1728" spans="1:5" x14ac:dyDescent="0.2">
      <c r="A1728" t="s">
        <v>21814</v>
      </c>
      <c r="B1728">
        <v>8</v>
      </c>
      <c r="C1728" s="16">
        <v>19.829695510000001</v>
      </c>
      <c r="D1728" t="s">
        <v>20455</v>
      </c>
      <c r="E1728" t="s">
        <v>21815</v>
      </c>
    </row>
    <row r="1729" spans="1:5" x14ac:dyDescent="0.2">
      <c r="A1729" t="s">
        <v>21667</v>
      </c>
      <c r="B1729">
        <v>8</v>
      </c>
      <c r="C1729" s="16">
        <v>19.651478699999998</v>
      </c>
      <c r="D1729" t="s">
        <v>20455</v>
      </c>
      <c r="E1729" t="s">
        <v>21668</v>
      </c>
    </row>
    <row r="1730" spans="1:5" x14ac:dyDescent="0.2">
      <c r="A1730" t="s">
        <v>21711</v>
      </c>
      <c r="B1730">
        <v>8</v>
      </c>
      <c r="C1730" s="16">
        <v>18.41986357</v>
      </c>
      <c r="D1730" t="s">
        <v>20455</v>
      </c>
      <c r="E1730" t="s">
        <v>21712</v>
      </c>
    </row>
    <row r="1731" spans="1:5" x14ac:dyDescent="0.2">
      <c r="A1731" t="s">
        <v>21703</v>
      </c>
      <c r="B1731">
        <v>8</v>
      </c>
      <c r="C1731" s="16">
        <v>18.03495066</v>
      </c>
      <c r="D1731" t="s">
        <v>20455</v>
      </c>
      <c r="E1731" t="s">
        <v>21704</v>
      </c>
    </row>
    <row r="1732" spans="1:5" x14ac:dyDescent="0.2">
      <c r="A1732" t="s">
        <v>21679</v>
      </c>
      <c r="B1732">
        <v>8</v>
      </c>
      <c r="C1732" s="16">
        <v>17.254598139999999</v>
      </c>
      <c r="D1732" t="s">
        <v>20455</v>
      </c>
      <c r="E1732" t="s">
        <v>21680</v>
      </c>
    </row>
    <row r="1733" spans="1:5" x14ac:dyDescent="0.2">
      <c r="A1733" t="s">
        <v>21671</v>
      </c>
      <c r="B1733">
        <v>8</v>
      </c>
      <c r="C1733" s="16">
        <v>16.380169460000001</v>
      </c>
      <c r="D1733" t="s">
        <v>20455</v>
      </c>
      <c r="E1733" t="s">
        <v>19643</v>
      </c>
    </row>
    <row r="1734" spans="1:5" x14ac:dyDescent="0.2">
      <c r="A1734" t="s">
        <v>21705</v>
      </c>
      <c r="B1734">
        <v>8</v>
      </c>
      <c r="C1734" s="16">
        <v>16.104171780000001</v>
      </c>
      <c r="D1734" t="s">
        <v>20455</v>
      </c>
      <c r="E1734" t="s">
        <v>19702</v>
      </c>
    </row>
    <row r="1735" spans="1:5" x14ac:dyDescent="0.2">
      <c r="A1735" t="s">
        <v>21753</v>
      </c>
      <c r="B1735">
        <v>8</v>
      </c>
      <c r="C1735" s="16">
        <v>15.960150179999999</v>
      </c>
      <c r="D1735" t="s">
        <v>20455</v>
      </c>
      <c r="E1735" t="s">
        <v>21754</v>
      </c>
    </row>
    <row r="1736" spans="1:5" x14ac:dyDescent="0.2">
      <c r="A1736" t="s">
        <v>21695</v>
      </c>
      <c r="B1736">
        <v>8</v>
      </c>
      <c r="C1736" s="16">
        <v>15.498203549999999</v>
      </c>
      <c r="D1736" t="s">
        <v>20455</v>
      </c>
      <c r="E1736" t="s">
        <v>18553</v>
      </c>
    </row>
    <row r="1737" spans="1:5" x14ac:dyDescent="0.2">
      <c r="A1737" t="s">
        <v>21745</v>
      </c>
      <c r="B1737">
        <v>8</v>
      </c>
      <c r="C1737" s="16">
        <v>15.01776271</v>
      </c>
      <c r="D1737" t="s">
        <v>20455</v>
      </c>
      <c r="E1737" t="s">
        <v>21746</v>
      </c>
    </row>
    <row r="1738" spans="1:5" x14ac:dyDescent="0.2">
      <c r="A1738" t="s">
        <v>21767</v>
      </c>
      <c r="B1738">
        <v>8</v>
      </c>
      <c r="C1738" s="16">
        <v>14.87358115</v>
      </c>
      <c r="D1738" t="s">
        <v>20455</v>
      </c>
      <c r="E1738" t="s">
        <v>21768</v>
      </c>
    </row>
    <row r="1739" spans="1:5" x14ac:dyDescent="0.2">
      <c r="A1739" t="s">
        <v>21681</v>
      </c>
      <c r="B1739">
        <v>8</v>
      </c>
      <c r="C1739" s="16">
        <v>14.7878489</v>
      </c>
      <c r="D1739" t="s">
        <v>20455</v>
      </c>
      <c r="E1739" t="s">
        <v>18737</v>
      </c>
    </row>
    <row r="1740" spans="1:5" x14ac:dyDescent="0.2">
      <c r="A1740" t="s">
        <v>21690</v>
      </c>
      <c r="B1740">
        <v>8</v>
      </c>
      <c r="C1740" s="16">
        <v>14.47568579</v>
      </c>
      <c r="D1740" t="s">
        <v>20455</v>
      </c>
      <c r="E1740" t="s">
        <v>20241</v>
      </c>
    </row>
    <row r="1741" spans="1:5" x14ac:dyDescent="0.2">
      <c r="A1741" t="s">
        <v>21743</v>
      </c>
      <c r="B1741">
        <v>8</v>
      </c>
      <c r="C1741" s="16">
        <v>14.17938573</v>
      </c>
      <c r="D1741" t="s">
        <v>20455</v>
      </c>
      <c r="E1741" t="s">
        <v>21744</v>
      </c>
    </row>
    <row r="1742" spans="1:5" x14ac:dyDescent="0.2">
      <c r="A1742" t="s">
        <v>21771</v>
      </c>
      <c r="B1742">
        <v>8</v>
      </c>
      <c r="C1742" s="16">
        <v>14.171244379999999</v>
      </c>
      <c r="D1742" t="s">
        <v>20455</v>
      </c>
      <c r="E1742" t="s">
        <v>21772</v>
      </c>
    </row>
    <row r="1743" spans="1:5" x14ac:dyDescent="0.2">
      <c r="A1743" t="s">
        <v>21769</v>
      </c>
      <c r="B1743">
        <v>8</v>
      </c>
      <c r="C1743" s="16">
        <v>13.53710259</v>
      </c>
      <c r="D1743" t="s">
        <v>20455</v>
      </c>
      <c r="E1743" t="s">
        <v>21770</v>
      </c>
    </row>
    <row r="1744" spans="1:5" x14ac:dyDescent="0.2">
      <c r="A1744" t="s">
        <v>21736</v>
      </c>
      <c r="B1744">
        <v>8</v>
      </c>
      <c r="C1744" s="16">
        <v>13.482861460000001</v>
      </c>
      <c r="D1744" t="s">
        <v>20455</v>
      </c>
      <c r="E1744" t="s">
        <v>21737</v>
      </c>
    </row>
    <row r="1745" spans="1:5" x14ac:dyDescent="0.2">
      <c r="A1745" t="s">
        <v>21773</v>
      </c>
      <c r="B1745">
        <v>8</v>
      </c>
      <c r="C1745" s="16">
        <v>12.97635769</v>
      </c>
      <c r="D1745" t="s">
        <v>20455</v>
      </c>
      <c r="E1745" t="s">
        <v>21774</v>
      </c>
    </row>
    <row r="1746" spans="1:5" x14ac:dyDescent="0.2">
      <c r="A1746" t="s">
        <v>21688</v>
      </c>
      <c r="B1746">
        <v>8</v>
      </c>
      <c r="C1746" s="16">
        <v>12.2762481</v>
      </c>
      <c r="D1746" t="s">
        <v>20455</v>
      </c>
      <c r="E1746" t="s">
        <v>18648</v>
      </c>
    </row>
    <row r="1747" spans="1:5" x14ac:dyDescent="0.2">
      <c r="A1747" t="s">
        <v>21825</v>
      </c>
      <c r="B1747">
        <v>8</v>
      </c>
      <c r="C1747" s="16">
        <v>11.52027429</v>
      </c>
      <c r="D1747" t="s">
        <v>20455</v>
      </c>
      <c r="E1747" t="s">
        <v>21826</v>
      </c>
    </row>
    <row r="1748" spans="1:5" x14ac:dyDescent="0.2">
      <c r="A1748" t="s">
        <v>21738</v>
      </c>
      <c r="B1748">
        <v>8</v>
      </c>
      <c r="C1748" s="16">
        <v>11.301843119999999</v>
      </c>
      <c r="D1748" t="s">
        <v>20455</v>
      </c>
      <c r="E1748" t="s">
        <v>19715</v>
      </c>
    </row>
    <row r="1749" spans="1:5" x14ac:dyDescent="0.2">
      <c r="A1749" t="s">
        <v>21764</v>
      </c>
      <c r="B1749">
        <v>8</v>
      </c>
      <c r="C1749" s="16">
        <v>10.551964590000001</v>
      </c>
      <c r="D1749" t="s">
        <v>20455</v>
      </c>
      <c r="E1749" t="s">
        <v>21765</v>
      </c>
    </row>
    <row r="1750" spans="1:5" x14ac:dyDescent="0.2">
      <c r="A1750" t="s">
        <v>21755</v>
      </c>
      <c r="B1750">
        <v>8</v>
      </c>
      <c r="C1750" s="16">
        <v>9.7888302340000006</v>
      </c>
      <c r="D1750" t="s">
        <v>20455</v>
      </c>
      <c r="E1750" t="s">
        <v>20688</v>
      </c>
    </row>
    <row r="1751" spans="1:5" x14ac:dyDescent="0.2">
      <c r="A1751" t="s">
        <v>21669</v>
      </c>
      <c r="B1751">
        <v>8</v>
      </c>
      <c r="C1751" s="16">
        <v>9.4783122829999993</v>
      </c>
      <c r="D1751" t="s">
        <v>20455</v>
      </c>
      <c r="E1751" t="s">
        <v>21670</v>
      </c>
    </row>
    <row r="1752" spans="1:5" x14ac:dyDescent="0.2">
      <c r="A1752" t="s">
        <v>21721</v>
      </c>
      <c r="B1752">
        <v>8</v>
      </c>
      <c r="C1752" s="16">
        <v>9.2612321269999995</v>
      </c>
      <c r="D1752" t="s">
        <v>20455</v>
      </c>
      <c r="E1752" t="s">
        <v>21722</v>
      </c>
    </row>
    <row r="1753" spans="1:5" x14ac:dyDescent="0.2">
      <c r="A1753" t="s">
        <v>21729</v>
      </c>
      <c r="B1753">
        <v>8</v>
      </c>
      <c r="C1753" s="16">
        <v>8.6607594789999993</v>
      </c>
      <c r="D1753" t="s">
        <v>20455</v>
      </c>
      <c r="E1753" t="s">
        <v>21730</v>
      </c>
    </row>
    <row r="1754" spans="1:5" x14ac:dyDescent="0.2">
      <c r="A1754" t="s">
        <v>21781</v>
      </c>
      <c r="B1754">
        <v>8</v>
      </c>
      <c r="C1754" s="16">
        <v>8.5810697860000005</v>
      </c>
      <c r="D1754" t="s">
        <v>20455</v>
      </c>
      <c r="E1754" t="s">
        <v>21782</v>
      </c>
    </row>
    <row r="1755" spans="1:5" x14ac:dyDescent="0.2">
      <c r="A1755" t="s">
        <v>21785</v>
      </c>
      <c r="B1755">
        <v>8</v>
      </c>
      <c r="C1755" s="16">
        <v>8.5731115199999994</v>
      </c>
      <c r="D1755" t="s">
        <v>20455</v>
      </c>
      <c r="E1755" t="s">
        <v>19725</v>
      </c>
    </row>
    <row r="1756" spans="1:5" x14ac:dyDescent="0.2">
      <c r="A1756" t="s">
        <v>21837</v>
      </c>
      <c r="B1756">
        <v>8</v>
      </c>
      <c r="C1756" s="16">
        <v>8.5618556899999998</v>
      </c>
      <c r="D1756" t="s">
        <v>20455</v>
      </c>
      <c r="E1756" t="s">
        <v>18553</v>
      </c>
    </row>
    <row r="1757" spans="1:5" x14ac:dyDescent="0.2">
      <c r="A1757" t="s">
        <v>21749</v>
      </c>
      <c r="B1757">
        <v>8</v>
      </c>
      <c r="C1757" s="16">
        <v>8.4646045090000008</v>
      </c>
      <c r="D1757" t="s">
        <v>20455</v>
      </c>
      <c r="E1757" t="s">
        <v>19495</v>
      </c>
    </row>
    <row r="1758" spans="1:5" x14ac:dyDescent="0.2">
      <c r="A1758" t="s">
        <v>21696</v>
      </c>
      <c r="B1758">
        <v>8</v>
      </c>
      <c r="C1758" s="16">
        <v>8.4466745109999994</v>
      </c>
      <c r="D1758" t="s">
        <v>20455</v>
      </c>
      <c r="E1758" t="s">
        <v>21697</v>
      </c>
    </row>
    <row r="1759" spans="1:5" x14ac:dyDescent="0.2">
      <c r="A1759" t="s">
        <v>21747</v>
      </c>
      <c r="B1759">
        <v>8</v>
      </c>
      <c r="C1759" s="16">
        <v>8.3758588080000003</v>
      </c>
      <c r="D1759" t="s">
        <v>20455</v>
      </c>
      <c r="E1759" t="s">
        <v>21748</v>
      </c>
    </row>
    <row r="1760" spans="1:5" x14ac:dyDescent="0.2">
      <c r="A1760" t="s">
        <v>21802</v>
      </c>
      <c r="B1760">
        <v>8</v>
      </c>
      <c r="C1760" s="16">
        <v>8.1135646440000002</v>
      </c>
      <c r="D1760" t="s">
        <v>20455</v>
      </c>
      <c r="E1760" t="s">
        <v>21803</v>
      </c>
    </row>
    <row r="1761" spans="1:5" x14ac:dyDescent="0.2">
      <c r="A1761" t="s">
        <v>21727</v>
      </c>
      <c r="B1761">
        <v>8</v>
      </c>
      <c r="C1761" s="16">
        <v>7.6041413819999999</v>
      </c>
      <c r="D1761" t="s">
        <v>20455</v>
      </c>
      <c r="E1761" t="s">
        <v>21728</v>
      </c>
    </row>
    <row r="1762" spans="1:5" x14ac:dyDescent="0.2">
      <c r="A1762" t="s">
        <v>21756</v>
      </c>
      <c r="B1762">
        <v>8</v>
      </c>
      <c r="C1762" s="16">
        <v>7.2917565839999998</v>
      </c>
      <c r="D1762" t="s">
        <v>20455</v>
      </c>
      <c r="E1762" t="s">
        <v>21757</v>
      </c>
    </row>
    <row r="1763" spans="1:5" x14ac:dyDescent="0.2">
      <c r="A1763" t="s">
        <v>21752</v>
      </c>
      <c r="B1763">
        <v>8</v>
      </c>
      <c r="C1763" s="16">
        <v>7.0241994630000004</v>
      </c>
      <c r="D1763" t="s">
        <v>20455</v>
      </c>
      <c r="E1763" t="s">
        <v>21582</v>
      </c>
    </row>
    <row r="1764" spans="1:5" x14ac:dyDescent="0.2">
      <c r="A1764" t="s">
        <v>21784</v>
      </c>
      <c r="B1764">
        <v>8</v>
      </c>
      <c r="C1764" s="16">
        <v>6.948821605</v>
      </c>
      <c r="D1764" t="s">
        <v>20455</v>
      </c>
      <c r="E1764" t="s">
        <v>19312</v>
      </c>
    </row>
    <row r="1765" spans="1:5" x14ac:dyDescent="0.2">
      <c r="A1765" t="s">
        <v>21686</v>
      </c>
      <c r="B1765">
        <v>8</v>
      </c>
      <c r="C1765" s="16">
        <v>6.3706009730000002</v>
      </c>
      <c r="D1765" t="s">
        <v>20455</v>
      </c>
      <c r="E1765" t="s">
        <v>21687</v>
      </c>
    </row>
    <row r="1766" spans="1:5" x14ac:dyDescent="0.2">
      <c r="A1766" t="s">
        <v>21665</v>
      </c>
      <c r="B1766">
        <v>8</v>
      </c>
      <c r="C1766" s="16">
        <v>6.1712429289999999</v>
      </c>
      <c r="D1766" t="s">
        <v>20455</v>
      </c>
      <c r="E1766" t="s">
        <v>21666</v>
      </c>
    </row>
    <row r="1767" spans="1:5" x14ac:dyDescent="0.2">
      <c r="A1767" t="s">
        <v>21698</v>
      </c>
      <c r="B1767">
        <v>8</v>
      </c>
      <c r="C1767" s="16">
        <v>5.833786666</v>
      </c>
      <c r="D1767" t="s">
        <v>20455</v>
      </c>
      <c r="E1767" t="s">
        <v>21105</v>
      </c>
    </row>
    <row r="1768" spans="1:5" x14ac:dyDescent="0.2">
      <c r="A1768" t="s">
        <v>21684</v>
      </c>
      <c r="B1768">
        <v>8</v>
      </c>
      <c r="C1768" s="16">
        <v>5.7309921700000004</v>
      </c>
      <c r="D1768" t="s">
        <v>20455</v>
      </c>
      <c r="E1768" t="s">
        <v>21685</v>
      </c>
    </row>
    <row r="1769" spans="1:5" x14ac:dyDescent="0.2">
      <c r="A1769" t="s">
        <v>21750</v>
      </c>
      <c r="B1769">
        <v>8</v>
      </c>
      <c r="C1769" s="16">
        <v>5.636364124</v>
      </c>
      <c r="D1769" t="s">
        <v>20455</v>
      </c>
      <c r="E1769" t="s">
        <v>21751</v>
      </c>
    </row>
    <row r="1770" spans="1:5" x14ac:dyDescent="0.2">
      <c r="A1770" t="s">
        <v>21819</v>
      </c>
      <c r="B1770">
        <v>8</v>
      </c>
      <c r="C1770" s="16">
        <v>5.4783094080000003</v>
      </c>
      <c r="D1770" t="s">
        <v>20455</v>
      </c>
      <c r="E1770" t="s">
        <v>18553</v>
      </c>
    </row>
    <row r="1771" spans="1:5" x14ac:dyDescent="0.2">
      <c r="A1771" t="s">
        <v>21783</v>
      </c>
      <c r="B1771">
        <v>8</v>
      </c>
      <c r="C1771" s="16">
        <v>5.3128590950000003</v>
      </c>
      <c r="D1771" t="s">
        <v>20455</v>
      </c>
      <c r="E1771" t="s">
        <v>21653</v>
      </c>
    </row>
    <row r="1772" spans="1:5" x14ac:dyDescent="0.2">
      <c r="A1772" t="s">
        <v>21820</v>
      </c>
      <c r="B1772">
        <v>8</v>
      </c>
      <c r="C1772" s="16">
        <v>5.2699200230000001</v>
      </c>
      <c r="D1772" t="s">
        <v>20455</v>
      </c>
      <c r="E1772" t="s">
        <v>21821</v>
      </c>
    </row>
    <row r="1773" spans="1:5" x14ac:dyDescent="0.2">
      <c r="A1773" t="s">
        <v>21708</v>
      </c>
      <c r="B1773">
        <v>8</v>
      </c>
      <c r="C1773" s="16">
        <v>5.2661060920000002</v>
      </c>
      <c r="D1773" t="s">
        <v>20455</v>
      </c>
      <c r="E1773" t="s">
        <v>18553</v>
      </c>
    </row>
    <row r="1774" spans="1:5" x14ac:dyDescent="0.2">
      <c r="A1774" t="s">
        <v>21739</v>
      </c>
      <c r="B1774">
        <v>8</v>
      </c>
      <c r="C1774" s="16">
        <v>5.1873451810000004</v>
      </c>
      <c r="D1774" t="s">
        <v>20455</v>
      </c>
      <c r="E1774" t="s">
        <v>21740</v>
      </c>
    </row>
    <row r="1775" spans="1:5" x14ac:dyDescent="0.2">
      <c r="A1775" t="s">
        <v>21806</v>
      </c>
      <c r="B1775">
        <v>8</v>
      </c>
      <c r="C1775" s="16">
        <v>5.104520398</v>
      </c>
      <c r="D1775" t="s">
        <v>20455</v>
      </c>
      <c r="E1775" t="s">
        <v>21807</v>
      </c>
    </row>
    <row r="1776" spans="1:5" x14ac:dyDescent="0.2">
      <c r="A1776" t="s">
        <v>21812</v>
      </c>
      <c r="B1776">
        <v>8</v>
      </c>
      <c r="C1776" s="16">
        <v>5.0884714789999999</v>
      </c>
      <c r="D1776" t="s">
        <v>20455</v>
      </c>
      <c r="E1776" t="s">
        <v>21813</v>
      </c>
    </row>
    <row r="1777" spans="1:5" x14ac:dyDescent="0.2">
      <c r="A1777" t="s">
        <v>21691</v>
      </c>
      <c r="B1777">
        <v>8</v>
      </c>
      <c r="C1777" s="16">
        <v>4.9754477799999997</v>
      </c>
      <c r="D1777" t="s">
        <v>20455</v>
      </c>
      <c r="E1777" t="s">
        <v>21692</v>
      </c>
    </row>
    <row r="1778" spans="1:5" x14ac:dyDescent="0.2">
      <c r="A1778" t="s">
        <v>21699</v>
      </c>
      <c r="B1778">
        <v>8</v>
      </c>
      <c r="C1778" s="16">
        <v>4.7069102450000004</v>
      </c>
      <c r="D1778" t="s">
        <v>20455</v>
      </c>
      <c r="E1778" t="s">
        <v>21700</v>
      </c>
    </row>
    <row r="1779" spans="1:5" x14ac:dyDescent="0.2">
      <c r="A1779" t="s">
        <v>21677</v>
      </c>
      <c r="B1779">
        <v>8</v>
      </c>
      <c r="C1779" s="16">
        <v>4.6607624660000004</v>
      </c>
      <c r="D1779" t="s">
        <v>20455</v>
      </c>
      <c r="E1779" t="s">
        <v>21678</v>
      </c>
    </row>
    <row r="1780" spans="1:5" x14ac:dyDescent="0.2">
      <c r="A1780" t="s">
        <v>21810</v>
      </c>
      <c r="B1780">
        <v>8</v>
      </c>
      <c r="C1780" s="16">
        <v>4.5213973809999999</v>
      </c>
      <c r="D1780" t="s">
        <v>20455</v>
      </c>
      <c r="E1780" t="s">
        <v>21811</v>
      </c>
    </row>
    <row r="1781" spans="1:5" x14ac:dyDescent="0.2">
      <c r="A1781" t="s">
        <v>21791</v>
      </c>
      <c r="B1781">
        <v>8</v>
      </c>
      <c r="C1781" s="16">
        <v>4.3042075329999996</v>
      </c>
      <c r="D1781" t="s">
        <v>20455</v>
      </c>
      <c r="E1781" t="s">
        <v>21792</v>
      </c>
    </row>
    <row r="1782" spans="1:5" x14ac:dyDescent="0.2">
      <c r="A1782" t="s">
        <v>21775</v>
      </c>
      <c r="B1782">
        <v>8</v>
      </c>
      <c r="C1782" s="16">
        <v>4.0852568219999998</v>
      </c>
      <c r="D1782" t="s">
        <v>20455</v>
      </c>
      <c r="E1782" t="s">
        <v>21776</v>
      </c>
    </row>
    <row r="1783" spans="1:5" x14ac:dyDescent="0.2">
      <c r="A1783" t="s">
        <v>21788</v>
      </c>
      <c r="B1783">
        <v>8</v>
      </c>
      <c r="C1783" s="16">
        <v>4.0240000079999998</v>
      </c>
      <c r="D1783" t="s">
        <v>20455</v>
      </c>
      <c r="E1783" t="s">
        <v>21105</v>
      </c>
    </row>
    <row r="1784" spans="1:5" x14ac:dyDescent="0.2">
      <c r="A1784" t="s">
        <v>21717</v>
      </c>
      <c r="B1784">
        <v>8</v>
      </c>
      <c r="C1784" s="16">
        <v>3.845380896</v>
      </c>
      <c r="D1784" t="s">
        <v>20455</v>
      </c>
      <c r="E1784" t="s">
        <v>21718</v>
      </c>
    </row>
    <row r="1785" spans="1:5" x14ac:dyDescent="0.2">
      <c r="A1785" t="s">
        <v>21725</v>
      </c>
      <c r="B1785">
        <v>8</v>
      </c>
      <c r="C1785" s="16">
        <v>3.5950676119999998</v>
      </c>
      <c r="D1785" t="s">
        <v>20455</v>
      </c>
      <c r="E1785" t="s">
        <v>21726</v>
      </c>
    </row>
    <row r="1786" spans="1:5" x14ac:dyDescent="0.2">
      <c r="A1786" t="s">
        <v>21789</v>
      </c>
      <c r="B1786">
        <v>8</v>
      </c>
      <c r="C1786" s="16">
        <v>3.2936035229999998</v>
      </c>
      <c r="D1786" t="s">
        <v>20455</v>
      </c>
      <c r="E1786" t="s">
        <v>21790</v>
      </c>
    </row>
    <row r="1787" spans="1:5" x14ac:dyDescent="0.2">
      <c r="A1787" t="s">
        <v>21794</v>
      </c>
      <c r="B1787">
        <v>8</v>
      </c>
      <c r="C1787" s="16">
        <v>2.5914413170000001</v>
      </c>
      <c r="D1787" t="s">
        <v>20455</v>
      </c>
      <c r="E1787" t="s">
        <v>21795</v>
      </c>
    </row>
    <row r="1788" spans="1:5" x14ac:dyDescent="0.2">
      <c r="A1788" t="s">
        <v>21741</v>
      </c>
      <c r="B1788">
        <v>8</v>
      </c>
      <c r="C1788" s="16">
        <v>2.5393799600000002</v>
      </c>
      <c r="D1788" t="s">
        <v>20455</v>
      </c>
      <c r="E1788" t="s">
        <v>21742</v>
      </c>
    </row>
    <row r="1789" spans="1:5" x14ac:dyDescent="0.2">
      <c r="A1789" t="s">
        <v>21816</v>
      </c>
      <c r="B1789">
        <v>8</v>
      </c>
      <c r="C1789" s="16">
        <v>2.2252793890000002</v>
      </c>
      <c r="D1789" t="s">
        <v>20455</v>
      </c>
      <c r="E1789" t="s">
        <v>18835</v>
      </c>
    </row>
    <row r="1790" spans="1:5" x14ac:dyDescent="0.2">
      <c r="A1790" t="s">
        <v>21674</v>
      </c>
      <c r="B1790">
        <v>8</v>
      </c>
      <c r="C1790" s="16">
        <v>1.9400309010000001</v>
      </c>
      <c r="D1790" t="s">
        <v>20455</v>
      </c>
      <c r="E1790" t="s">
        <v>20676</v>
      </c>
    </row>
    <row r="1791" spans="1:5" x14ac:dyDescent="0.2">
      <c r="A1791" t="s">
        <v>21675</v>
      </c>
      <c r="B1791">
        <v>8</v>
      </c>
      <c r="C1791" s="16">
        <v>1.5620989940000001</v>
      </c>
      <c r="D1791" t="s">
        <v>20455</v>
      </c>
      <c r="E1791" t="s">
        <v>21676</v>
      </c>
    </row>
    <row r="1792" spans="1:5" x14ac:dyDescent="0.2">
      <c r="A1792" t="s">
        <v>21786</v>
      </c>
      <c r="B1792">
        <v>8</v>
      </c>
      <c r="C1792" s="16">
        <v>1.267652504</v>
      </c>
      <c r="D1792" t="s">
        <v>20455</v>
      </c>
      <c r="E1792" t="s">
        <v>21787</v>
      </c>
    </row>
    <row r="1793" spans="1:5" x14ac:dyDescent="0.2">
      <c r="A1793" t="s">
        <v>21701</v>
      </c>
      <c r="B1793">
        <v>8</v>
      </c>
      <c r="C1793" s="16">
        <v>0.78602872800000001</v>
      </c>
      <c r="D1793" t="s">
        <v>20455</v>
      </c>
      <c r="E1793" t="s">
        <v>21702</v>
      </c>
    </row>
    <row r="1794" spans="1:5" x14ac:dyDescent="0.2">
      <c r="A1794" t="s">
        <v>21831</v>
      </c>
      <c r="B1794">
        <v>8</v>
      </c>
      <c r="C1794" s="16">
        <v>0.67337528000000002</v>
      </c>
      <c r="D1794" t="s">
        <v>20455</v>
      </c>
      <c r="E1794" t="s">
        <v>21832</v>
      </c>
    </row>
    <row r="1795" spans="1:5" x14ac:dyDescent="0.2">
      <c r="A1795" t="s">
        <v>21766</v>
      </c>
      <c r="B1795">
        <v>8</v>
      </c>
      <c r="C1795" s="16">
        <v>0.66323207100000003</v>
      </c>
      <c r="D1795" t="s">
        <v>20455</v>
      </c>
      <c r="E1795" t="s">
        <v>18553</v>
      </c>
    </row>
    <row r="1796" spans="1:5" x14ac:dyDescent="0.2">
      <c r="A1796" t="s">
        <v>21735</v>
      </c>
      <c r="B1796">
        <v>8</v>
      </c>
      <c r="C1796" s="16">
        <v>0.55002959500000004</v>
      </c>
      <c r="D1796" t="s">
        <v>20455</v>
      </c>
      <c r="E1796" t="s">
        <v>18553</v>
      </c>
    </row>
    <row r="1797" spans="1:5" x14ac:dyDescent="0.2">
      <c r="A1797" t="s">
        <v>21706</v>
      </c>
      <c r="B1797">
        <v>8</v>
      </c>
      <c r="C1797" s="16">
        <v>0.49368440200000002</v>
      </c>
      <c r="D1797" t="s">
        <v>20455</v>
      </c>
      <c r="E1797" t="s">
        <v>21707</v>
      </c>
    </row>
    <row r="1798" spans="1:5" x14ac:dyDescent="0.2">
      <c r="A1798" t="s">
        <v>21709</v>
      </c>
      <c r="B1798">
        <v>8</v>
      </c>
      <c r="C1798" s="16">
        <v>0</v>
      </c>
      <c r="D1798" t="s">
        <v>20455</v>
      </c>
      <c r="E1798" t="s">
        <v>21710</v>
      </c>
    </row>
    <row r="1799" spans="1:5" x14ac:dyDescent="0.2">
      <c r="A1799" t="s">
        <v>21719</v>
      </c>
      <c r="B1799">
        <v>8</v>
      </c>
      <c r="C1799" s="16">
        <v>0</v>
      </c>
      <c r="D1799" t="s">
        <v>20455</v>
      </c>
      <c r="E1799" t="s">
        <v>21720</v>
      </c>
    </row>
    <row r="1800" spans="1:5" x14ac:dyDescent="0.2">
      <c r="A1800" t="s">
        <v>21731</v>
      </c>
      <c r="B1800">
        <v>8</v>
      </c>
      <c r="C1800" s="16">
        <v>0</v>
      </c>
      <c r="D1800" t="s">
        <v>20455</v>
      </c>
      <c r="E1800" t="s">
        <v>21732</v>
      </c>
    </row>
    <row r="1801" spans="1:5" x14ac:dyDescent="0.2">
      <c r="A1801" t="s">
        <v>21758</v>
      </c>
      <c r="B1801">
        <v>8</v>
      </c>
      <c r="C1801" s="16">
        <v>0</v>
      </c>
      <c r="D1801" t="s">
        <v>20455</v>
      </c>
      <c r="E1801" t="s">
        <v>21759</v>
      </c>
    </row>
    <row r="1802" spans="1:5" x14ac:dyDescent="0.2">
      <c r="A1802" t="s">
        <v>21828</v>
      </c>
      <c r="B1802">
        <v>8</v>
      </c>
      <c r="C1802" s="16">
        <v>0</v>
      </c>
      <c r="D1802" t="s">
        <v>20455</v>
      </c>
      <c r="E1802" t="s">
        <v>18835</v>
      </c>
    </row>
    <row r="1803" spans="1:5" x14ac:dyDescent="0.2">
      <c r="A1803" t="s">
        <v>21875</v>
      </c>
      <c r="B1803">
        <v>9</v>
      </c>
      <c r="C1803" s="16">
        <v>518.22046890000001</v>
      </c>
      <c r="D1803" t="s">
        <v>20455</v>
      </c>
      <c r="E1803" t="s">
        <v>21876</v>
      </c>
    </row>
    <row r="1804" spans="1:5" x14ac:dyDescent="0.2">
      <c r="A1804" t="s">
        <v>21926</v>
      </c>
      <c r="B1804">
        <v>9</v>
      </c>
      <c r="C1804" s="16">
        <v>129.93916580000001</v>
      </c>
      <c r="D1804" t="s">
        <v>20455</v>
      </c>
      <c r="E1804" t="s">
        <v>20702</v>
      </c>
    </row>
    <row r="1805" spans="1:5" x14ac:dyDescent="0.2">
      <c r="A1805" t="s">
        <v>21940</v>
      </c>
      <c r="B1805">
        <v>9</v>
      </c>
      <c r="C1805" s="16">
        <v>78.202354510000006</v>
      </c>
      <c r="D1805" t="s">
        <v>20455</v>
      </c>
      <c r="E1805" t="s">
        <v>21941</v>
      </c>
    </row>
    <row r="1806" spans="1:5" x14ac:dyDescent="0.2">
      <c r="A1806" t="s">
        <v>21845</v>
      </c>
      <c r="B1806">
        <v>9</v>
      </c>
      <c r="C1806" s="16">
        <v>77.918282849999997</v>
      </c>
      <c r="D1806" t="s">
        <v>20455</v>
      </c>
      <c r="E1806" t="s">
        <v>21846</v>
      </c>
    </row>
    <row r="1807" spans="1:5" x14ac:dyDescent="0.2">
      <c r="A1807" t="s">
        <v>21924</v>
      </c>
      <c r="B1807">
        <v>9</v>
      </c>
      <c r="C1807" s="16">
        <v>76.455526620000001</v>
      </c>
      <c r="D1807" t="s">
        <v>20455</v>
      </c>
      <c r="E1807" t="s">
        <v>21925</v>
      </c>
    </row>
    <row r="1808" spans="1:5" x14ac:dyDescent="0.2">
      <c r="A1808" t="s">
        <v>21975</v>
      </c>
      <c r="B1808">
        <v>9</v>
      </c>
      <c r="C1808" s="16">
        <v>67.220223759999996</v>
      </c>
      <c r="D1808" t="s">
        <v>20455</v>
      </c>
      <c r="E1808" t="s">
        <v>21976</v>
      </c>
    </row>
    <row r="1809" spans="1:5" x14ac:dyDescent="0.2">
      <c r="A1809" t="s">
        <v>21942</v>
      </c>
      <c r="B1809">
        <v>9</v>
      </c>
      <c r="C1809" s="16">
        <v>62.600082729999997</v>
      </c>
      <c r="D1809" t="s">
        <v>20455</v>
      </c>
      <c r="E1809" t="s">
        <v>21943</v>
      </c>
    </row>
    <row r="1810" spans="1:5" x14ac:dyDescent="0.2">
      <c r="A1810" t="s">
        <v>21952</v>
      </c>
      <c r="B1810">
        <v>9</v>
      </c>
      <c r="C1810" s="16">
        <v>57.510316340000003</v>
      </c>
      <c r="D1810" t="s">
        <v>20455</v>
      </c>
      <c r="E1810" t="s">
        <v>21953</v>
      </c>
    </row>
    <row r="1811" spans="1:5" x14ac:dyDescent="0.2">
      <c r="A1811" t="s">
        <v>22003</v>
      </c>
      <c r="B1811">
        <v>9</v>
      </c>
      <c r="C1811" s="16">
        <v>55.191289789999999</v>
      </c>
      <c r="D1811" t="s">
        <v>20455</v>
      </c>
      <c r="E1811" t="s">
        <v>22004</v>
      </c>
    </row>
    <row r="1812" spans="1:5" x14ac:dyDescent="0.2">
      <c r="A1812" t="s">
        <v>21985</v>
      </c>
      <c r="B1812">
        <v>9</v>
      </c>
      <c r="C1812" s="16">
        <v>51.571473900000001</v>
      </c>
      <c r="D1812" t="s">
        <v>20455</v>
      </c>
      <c r="E1812" t="s">
        <v>21986</v>
      </c>
    </row>
    <row r="1813" spans="1:5" x14ac:dyDescent="0.2">
      <c r="A1813" t="s">
        <v>21944</v>
      </c>
      <c r="B1813">
        <v>9</v>
      </c>
      <c r="C1813" s="16">
        <v>48.402863979999999</v>
      </c>
      <c r="D1813" t="s">
        <v>20455</v>
      </c>
      <c r="E1813" t="s">
        <v>21945</v>
      </c>
    </row>
    <row r="1814" spans="1:5" x14ac:dyDescent="0.2">
      <c r="A1814" t="s">
        <v>21882</v>
      </c>
      <c r="B1814">
        <v>9</v>
      </c>
      <c r="C1814" s="16">
        <v>42.602577230000001</v>
      </c>
      <c r="D1814" t="s">
        <v>20455</v>
      </c>
      <c r="E1814" t="s">
        <v>21883</v>
      </c>
    </row>
    <row r="1815" spans="1:5" x14ac:dyDescent="0.2">
      <c r="A1815" t="s">
        <v>21969</v>
      </c>
      <c r="B1815">
        <v>9</v>
      </c>
      <c r="C1815" s="16">
        <v>40.617411070000003</v>
      </c>
      <c r="D1815" t="s">
        <v>20455</v>
      </c>
      <c r="E1815" t="s">
        <v>21970</v>
      </c>
    </row>
    <row r="1816" spans="1:5" x14ac:dyDescent="0.2">
      <c r="A1816" t="s">
        <v>22007</v>
      </c>
      <c r="B1816">
        <v>9</v>
      </c>
      <c r="C1816" s="16">
        <v>40.040140829999999</v>
      </c>
      <c r="D1816" t="s">
        <v>20455</v>
      </c>
      <c r="E1816" t="s">
        <v>18553</v>
      </c>
    </row>
    <row r="1817" spans="1:5" x14ac:dyDescent="0.2">
      <c r="A1817" t="s">
        <v>21968</v>
      </c>
      <c r="B1817">
        <v>9</v>
      </c>
      <c r="C1817" s="16">
        <v>38.915866530000002</v>
      </c>
      <c r="D1817" t="s">
        <v>20455</v>
      </c>
      <c r="E1817" t="s">
        <v>20610</v>
      </c>
    </row>
    <row r="1818" spans="1:5" x14ac:dyDescent="0.2">
      <c r="A1818" t="s">
        <v>21950</v>
      </c>
      <c r="B1818">
        <v>9</v>
      </c>
      <c r="C1818" s="16">
        <v>37.866299820000002</v>
      </c>
      <c r="D1818" t="s">
        <v>20455</v>
      </c>
      <c r="E1818" t="s">
        <v>18553</v>
      </c>
    </row>
    <row r="1819" spans="1:5" x14ac:dyDescent="0.2">
      <c r="A1819" t="s">
        <v>21878</v>
      </c>
      <c r="B1819">
        <v>9</v>
      </c>
      <c r="C1819" s="16">
        <v>35.692439319999998</v>
      </c>
      <c r="D1819" t="s">
        <v>20455</v>
      </c>
      <c r="E1819" t="s">
        <v>21879</v>
      </c>
    </row>
    <row r="1820" spans="1:5" x14ac:dyDescent="0.2">
      <c r="A1820" t="s">
        <v>21935</v>
      </c>
      <c r="B1820">
        <v>9</v>
      </c>
      <c r="C1820" s="16">
        <v>31.57930455</v>
      </c>
      <c r="D1820" t="s">
        <v>20455</v>
      </c>
      <c r="E1820" t="s">
        <v>21936</v>
      </c>
    </row>
    <row r="1821" spans="1:5" x14ac:dyDescent="0.2">
      <c r="A1821" t="s">
        <v>21995</v>
      </c>
      <c r="B1821">
        <v>9</v>
      </c>
      <c r="C1821" s="16">
        <v>30.09422438</v>
      </c>
      <c r="D1821" t="s">
        <v>20455</v>
      </c>
      <c r="E1821" t="s">
        <v>20702</v>
      </c>
    </row>
    <row r="1822" spans="1:5" x14ac:dyDescent="0.2">
      <c r="A1822" t="s">
        <v>21973</v>
      </c>
      <c r="B1822">
        <v>9</v>
      </c>
      <c r="C1822" s="16">
        <v>29.541050630000001</v>
      </c>
      <c r="D1822" t="s">
        <v>20455</v>
      </c>
      <c r="E1822" t="s">
        <v>21974</v>
      </c>
    </row>
    <row r="1823" spans="1:5" x14ac:dyDescent="0.2">
      <c r="A1823" t="s">
        <v>21928</v>
      </c>
      <c r="B1823">
        <v>9</v>
      </c>
      <c r="C1823" s="16">
        <v>28.444844190000001</v>
      </c>
      <c r="D1823" t="s">
        <v>20455</v>
      </c>
      <c r="E1823" t="s">
        <v>19493</v>
      </c>
    </row>
    <row r="1824" spans="1:5" x14ac:dyDescent="0.2">
      <c r="A1824" t="s">
        <v>21893</v>
      </c>
      <c r="B1824">
        <v>9</v>
      </c>
      <c r="C1824" s="16">
        <v>26.203903910000001</v>
      </c>
      <c r="D1824" t="s">
        <v>20455</v>
      </c>
      <c r="E1824" t="s">
        <v>21894</v>
      </c>
    </row>
    <row r="1825" spans="1:5" x14ac:dyDescent="0.2">
      <c r="A1825" t="s">
        <v>22005</v>
      </c>
      <c r="B1825">
        <v>9</v>
      </c>
      <c r="C1825" s="16">
        <v>25.967299579999999</v>
      </c>
      <c r="D1825" t="s">
        <v>20455</v>
      </c>
      <c r="E1825" t="s">
        <v>22006</v>
      </c>
    </row>
    <row r="1826" spans="1:5" x14ac:dyDescent="0.2">
      <c r="A1826" t="s">
        <v>21853</v>
      </c>
      <c r="B1826">
        <v>9</v>
      </c>
      <c r="C1826" s="16">
        <v>25.90068758</v>
      </c>
      <c r="D1826" t="s">
        <v>20455</v>
      </c>
      <c r="E1826" t="s">
        <v>21854</v>
      </c>
    </row>
    <row r="1827" spans="1:5" x14ac:dyDescent="0.2">
      <c r="A1827" t="s">
        <v>21999</v>
      </c>
      <c r="B1827">
        <v>9</v>
      </c>
      <c r="C1827" s="16">
        <v>24.78595047</v>
      </c>
      <c r="D1827" t="s">
        <v>20455</v>
      </c>
      <c r="E1827" t="s">
        <v>22000</v>
      </c>
    </row>
    <row r="1828" spans="1:5" x14ac:dyDescent="0.2">
      <c r="A1828" t="s">
        <v>21913</v>
      </c>
      <c r="B1828">
        <v>9</v>
      </c>
      <c r="C1828" s="16">
        <v>23.944406900000001</v>
      </c>
      <c r="D1828" t="s">
        <v>20455</v>
      </c>
      <c r="E1828" t="s">
        <v>19530</v>
      </c>
    </row>
    <row r="1829" spans="1:5" x14ac:dyDescent="0.2">
      <c r="A1829" t="s">
        <v>21957</v>
      </c>
      <c r="B1829">
        <v>9</v>
      </c>
      <c r="C1829" s="16">
        <v>22.438276070000001</v>
      </c>
      <c r="D1829" t="s">
        <v>20455</v>
      </c>
      <c r="E1829" t="s">
        <v>19786</v>
      </c>
    </row>
    <row r="1830" spans="1:5" x14ac:dyDescent="0.2">
      <c r="A1830" t="s">
        <v>21865</v>
      </c>
      <c r="B1830">
        <v>9</v>
      </c>
      <c r="C1830" s="16">
        <v>21.751700190000001</v>
      </c>
      <c r="D1830" t="s">
        <v>20455</v>
      </c>
      <c r="E1830" t="s">
        <v>21866</v>
      </c>
    </row>
    <row r="1831" spans="1:5" x14ac:dyDescent="0.2">
      <c r="A1831" t="s">
        <v>21890</v>
      </c>
      <c r="B1831">
        <v>9</v>
      </c>
      <c r="C1831" s="16">
        <v>20.848600279999999</v>
      </c>
      <c r="D1831" t="s">
        <v>20455</v>
      </c>
      <c r="E1831" t="s">
        <v>20693</v>
      </c>
    </row>
    <row r="1832" spans="1:5" x14ac:dyDescent="0.2">
      <c r="A1832" t="s">
        <v>21904</v>
      </c>
      <c r="B1832">
        <v>9</v>
      </c>
      <c r="C1832" s="16">
        <v>20.56117407</v>
      </c>
      <c r="D1832" t="s">
        <v>20455</v>
      </c>
      <c r="E1832" t="s">
        <v>21905</v>
      </c>
    </row>
    <row r="1833" spans="1:5" x14ac:dyDescent="0.2">
      <c r="A1833" t="s">
        <v>21964</v>
      </c>
      <c r="B1833">
        <v>9</v>
      </c>
      <c r="C1833" s="16">
        <v>20.218815240000001</v>
      </c>
      <c r="D1833" t="s">
        <v>20455</v>
      </c>
      <c r="E1833" t="s">
        <v>21965</v>
      </c>
    </row>
    <row r="1834" spans="1:5" x14ac:dyDescent="0.2">
      <c r="A1834" t="s">
        <v>21956</v>
      </c>
      <c r="B1834">
        <v>9</v>
      </c>
      <c r="C1834" s="16">
        <v>18.9406952</v>
      </c>
      <c r="D1834" t="s">
        <v>20455</v>
      </c>
      <c r="E1834" t="s">
        <v>19725</v>
      </c>
    </row>
    <row r="1835" spans="1:5" x14ac:dyDescent="0.2">
      <c r="A1835" t="s">
        <v>21983</v>
      </c>
      <c r="B1835">
        <v>9</v>
      </c>
      <c r="C1835" s="16">
        <v>18.897063960000001</v>
      </c>
      <c r="D1835" t="s">
        <v>20455</v>
      </c>
      <c r="E1835" t="s">
        <v>21984</v>
      </c>
    </row>
    <row r="1836" spans="1:5" x14ac:dyDescent="0.2">
      <c r="A1836" t="s">
        <v>21929</v>
      </c>
      <c r="B1836">
        <v>9</v>
      </c>
      <c r="C1836" s="16">
        <v>18.890922490000001</v>
      </c>
      <c r="D1836" t="s">
        <v>20455</v>
      </c>
      <c r="E1836" t="s">
        <v>20485</v>
      </c>
    </row>
    <row r="1837" spans="1:5" x14ac:dyDescent="0.2">
      <c r="A1837" t="s">
        <v>21946</v>
      </c>
      <c r="B1837">
        <v>9</v>
      </c>
      <c r="C1837" s="16">
        <v>18.646316809999998</v>
      </c>
      <c r="D1837" t="s">
        <v>20455</v>
      </c>
      <c r="E1837" t="s">
        <v>21947</v>
      </c>
    </row>
    <row r="1838" spans="1:5" x14ac:dyDescent="0.2">
      <c r="A1838" t="s">
        <v>21857</v>
      </c>
      <c r="B1838">
        <v>9</v>
      </c>
      <c r="C1838" s="16">
        <v>17.867694740000001</v>
      </c>
      <c r="D1838" t="s">
        <v>20455</v>
      </c>
      <c r="E1838" t="s">
        <v>21858</v>
      </c>
    </row>
    <row r="1839" spans="1:5" x14ac:dyDescent="0.2">
      <c r="A1839" t="s">
        <v>21948</v>
      </c>
      <c r="B1839">
        <v>9</v>
      </c>
      <c r="C1839" s="16">
        <v>16.23009966</v>
      </c>
      <c r="D1839" t="s">
        <v>20455</v>
      </c>
      <c r="E1839" t="s">
        <v>21949</v>
      </c>
    </row>
    <row r="1840" spans="1:5" x14ac:dyDescent="0.2">
      <c r="A1840" t="s">
        <v>21958</v>
      </c>
      <c r="B1840">
        <v>9</v>
      </c>
      <c r="C1840" s="16">
        <v>16.07558083</v>
      </c>
      <c r="D1840" t="s">
        <v>20455</v>
      </c>
      <c r="E1840" t="s">
        <v>21959</v>
      </c>
    </row>
    <row r="1841" spans="1:5" x14ac:dyDescent="0.2">
      <c r="A1841" t="s">
        <v>21843</v>
      </c>
      <c r="B1841">
        <v>9</v>
      </c>
      <c r="C1841" s="16">
        <v>15.990772339999999</v>
      </c>
      <c r="D1841" t="s">
        <v>20455</v>
      </c>
      <c r="E1841" t="s">
        <v>21844</v>
      </c>
    </row>
    <row r="1842" spans="1:5" x14ac:dyDescent="0.2">
      <c r="A1842" t="s">
        <v>21895</v>
      </c>
      <c r="B1842">
        <v>9</v>
      </c>
      <c r="C1842" s="16">
        <v>15.989529490000001</v>
      </c>
      <c r="D1842" t="s">
        <v>20455</v>
      </c>
      <c r="E1842" t="s">
        <v>21896</v>
      </c>
    </row>
    <row r="1843" spans="1:5" x14ac:dyDescent="0.2">
      <c r="A1843" t="s">
        <v>21873</v>
      </c>
      <c r="B1843">
        <v>9</v>
      </c>
      <c r="C1843" s="16">
        <v>15.969143369999999</v>
      </c>
      <c r="D1843" t="s">
        <v>20455</v>
      </c>
      <c r="E1843" t="s">
        <v>18827</v>
      </c>
    </row>
    <row r="1844" spans="1:5" x14ac:dyDescent="0.2">
      <c r="A1844" t="s">
        <v>21871</v>
      </c>
      <c r="B1844">
        <v>9</v>
      </c>
      <c r="C1844" s="16">
        <v>15.79021715</v>
      </c>
      <c r="D1844" t="s">
        <v>20455</v>
      </c>
      <c r="E1844" t="s">
        <v>21872</v>
      </c>
    </row>
    <row r="1845" spans="1:5" x14ac:dyDescent="0.2">
      <c r="A1845" t="s">
        <v>21859</v>
      </c>
      <c r="B1845">
        <v>9</v>
      </c>
      <c r="C1845" s="16">
        <v>14.981717039999999</v>
      </c>
      <c r="D1845" t="s">
        <v>20455</v>
      </c>
      <c r="E1845" t="s">
        <v>21860</v>
      </c>
    </row>
    <row r="1846" spans="1:5" x14ac:dyDescent="0.2">
      <c r="A1846" t="s">
        <v>21855</v>
      </c>
      <c r="B1846">
        <v>9</v>
      </c>
      <c r="C1846" s="16">
        <v>14.94152283</v>
      </c>
      <c r="D1846" t="s">
        <v>20455</v>
      </c>
      <c r="E1846" t="s">
        <v>21856</v>
      </c>
    </row>
    <row r="1847" spans="1:5" x14ac:dyDescent="0.2">
      <c r="A1847" t="s">
        <v>21962</v>
      </c>
      <c r="B1847">
        <v>9</v>
      </c>
      <c r="C1847" s="16">
        <v>14.37736641</v>
      </c>
      <c r="D1847" t="s">
        <v>20455</v>
      </c>
      <c r="E1847" t="s">
        <v>21963</v>
      </c>
    </row>
    <row r="1848" spans="1:5" x14ac:dyDescent="0.2">
      <c r="A1848" t="s">
        <v>21848</v>
      </c>
      <c r="B1848">
        <v>9</v>
      </c>
      <c r="C1848" s="16">
        <v>14.31935767</v>
      </c>
      <c r="D1848" t="s">
        <v>20455</v>
      </c>
      <c r="E1848" t="s">
        <v>21849</v>
      </c>
    </row>
    <row r="1849" spans="1:5" x14ac:dyDescent="0.2">
      <c r="A1849" t="s">
        <v>21971</v>
      </c>
      <c r="B1849">
        <v>9</v>
      </c>
      <c r="C1849" s="16">
        <v>14.309011549999999</v>
      </c>
      <c r="D1849" t="s">
        <v>20455</v>
      </c>
      <c r="E1849" t="s">
        <v>21972</v>
      </c>
    </row>
    <row r="1850" spans="1:5" x14ac:dyDescent="0.2">
      <c r="A1850" t="s">
        <v>21911</v>
      </c>
      <c r="B1850">
        <v>9</v>
      </c>
      <c r="C1850" s="16">
        <v>14.084404040000001</v>
      </c>
      <c r="D1850" t="s">
        <v>20455</v>
      </c>
      <c r="E1850" t="s">
        <v>21912</v>
      </c>
    </row>
    <row r="1851" spans="1:5" x14ac:dyDescent="0.2">
      <c r="A1851" t="s">
        <v>21877</v>
      </c>
      <c r="B1851">
        <v>9</v>
      </c>
      <c r="C1851" s="16">
        <v>13.13574189</v>
      </c>
      <c r="D1851" t="s">
        <v>20455</v>
      </c>
      <c r="E1851" t="s">
        <v>19725</v>
      </c>
    </row>
    <row r="1852" spans="1:5" x14ac:dyDescent="0.2">
      <c r="A1852" t="s">
        <v>21981</v>
      </c>
      <c r="B1852">
        <v>9</v>
      </c>
      <c r="C1852" s="16">
        <v>12.93961049</v>
      </c>
      <c r="D1852" t="s">
        <v>20455</v>
      </c>
      <c r="E1852" t="s">
        <v>21982</v>
      </c>
    </row>
    <row r="1853" spans="1:5" x14ac:dyDescent="0.2">
      <c r="A1853" t="s">
        <v>21934</v>
      </c>
      <c r="B1853">
        <v>9</v>
      </c>
      <c r="C1853" s="16">
        <v>12.418732350000001</v>
      </c>
      <c r="D1853" t="s">
        <v>20455</v>
      </c>
      <c r="E1853" t="s">
        <v>18894</v>
      </c>
    </row>
    <row r="1854" spans="1:5" x14ac:dyDescent="0.2">
      <c r="A1854" t="s">
        <v>21932</v>
      </c>
      <c r="B1854">
        <v>9</v>
      </c>
      <c r="C1854" s="16">
        <v>12.07843119</v>
      </c>
      <c r="D1854" t="s">
        <v>20455</v>
      </c>
      <c r="E1854" t="s">
        <v>21933</v>
      </c>
    </row>
    <row r="1855" spans="1:5" x14ac:dyDescent="0.2">
      <c r="A1855" t="s">
        <v>21922</v>
      </c>
      <c r="B1855">
        <v>9</v>
      </c>
      <c r="C1855" s="16">
        <v>11.652413470000001</v>
      </c>
      <c r="D1855" t="s">
        <v>20455</v>
      </c>
      <c r="E1855" t="s">
        <v>21923</v>
      </c>
    </row>
    <row r="1856" spans="1:5" x14ac:dyDescent="0.2">
      <c r="A1856" t="s">
        <v>21841</v>
      </c>
      <c r="B1856">
        <v>9</v>
      </c>
      <c r="C1856" s="16">
        <v>10.66514243</v>
      </c>
      <c r="D1856" t="s">
        <v>20455</v>
      </c>
      <c r="E1856" t="s">
        <v>21842</v>
      </c>
    </row>
    <row r="1857" spans="1:5" x14ac:dyDescent="0.2">
      <c r="A1857" t="s">
        <v>21888</v>
      </c>
      <c r="B1857">
        <v>9</v>
      </c>
      <c r="C1857" s="16">
        <v>10.409025290000001</v>
      </c>
      <c r="D1857" t="s">
        <v>20455</v>
      </c>
      <c r="E1857" t="s">
        <v>21889</v>
      </c>
    </row>
    <row r="1858" spans="1:5" x14ac:dyDescent="0.2">
      <c r="A1858" t="s">
        <v>21991</v>
      </c>
      <c r="B1858">
        <v>9</v>
      </c>
      <c r="C1858" s="16">
        <v>9.7490722259999991</v>
      </c>
      <c r="D1858" t="s">
        <v>20455</v>
      </c>
      <c r="E1858" t="s">
        <v>21992</v>
      </c>
    </row>
    <row r="1859" spans="1:5" x14ac:dyDescent="0.2">
      <c r="A1859" t="s">
        <v>21863</v>
      </c>
      <c r="B1859">
        <v>9</v>
      </c>
      <c r="C1859" s="16">
        <v>9.709280605</v>
      </c>
      <c r="D1859" t="s">
        <v>20455</v>
      </c>
      <c r="E1859" t="s">
        <v>21864</v>
      </c>
    </row>
    <row r="1860" spans="1:5" x14ac:dyDescent="0.2">
      <c r="A1860" t="s">
        <v>21977</v>
      </c>
      <c r="B1860">
        <v>9</v>
      </c>
      <c r="C1860" s="16">
        <v>9.5045347400000004</v>
      </c>
      <c r="D1860" t="s">
        <v>20455</v>
      </c>
      <c r="E1860" t="s">
        <v>21978</v>
      </c>
    </row>
    <row r="1861" spans="1:5" x14ac:dyDescent="0.2">
      <c r="A1861" t="s">
        <v>21920</v>
      </c>
      <c r="B1861">
        <v>9</v>
      </c>
      <c r="C1861" s="16">
        <v>9.4209619179999997</v>
      </c>
      <c r="D1861" t="s">
        <v>20455</v>
      </c>
      <c r="E1861" t="s">
        <v>21921</v>
      </c>
    </row>
    <row r="1862" spans="1:5" x14ac:dyDescent="0.2">
      <c r="A1862" t="s">
        <v>21997</v>
      </c>
      <c r="B1862">
        <v>9</v>
      </c>
      <c r="C1862" s="16">
        <v>8.8922127920000005</v>
      </c>
      <c r="D1862" t="s">
        <v>20455</v>
      </c>
      <c r="E1862" t="s">
        <v>21998</v>
      </c>
    </row>
    <row r="1863" spans="1:5" x14ac:dyDescent="0.2">
      <c r="A1863" t="s">
        <v>21897</v>
      </c>
      <c r="B1863">
        <v>9</v>
      </c>
      <c r="C1863" s="16">
        <v>8.6956916629999998</v>
      </c>
      <c r="D1863" t="s">
        <v>20455</v>
      </c>
      <c r="E1863" t="s">
        <v>19471</v>
      </c>
    </row>
    <row r="1864" spans="1:5" x14ac:dyDescent="0.2">
      <c r="A1864" t="s">
        <v>21910</v>
      </c>
      <c r="B1864">
        <v>9</v>
      </c>
      <c r="C1864" s="16">
        <v>8.6133355920000003</v>
      </c>
      <c r="D1864" t="s">
        <v>20455</v>
      </c>
      <c r="E1864" t="s">
        <v>18553</v>
      </c>
    </row>
    <row r="1865" spans="1:5" x14ac:dyDescent="0.2">
      <c r="A1865" t="s">
        <v>21847</v>
      </c>
      <c r="B1865">
        <v>9</v>
      </c>
      <c r="C1865" s="16">
        <v>7.9546871509999999</v>
      </c>
      <c r="D1865" t="s">
        <v>20455</v>
      </c>
      <c r="E1865" t="s">
        <v>19615</v>
      </c>
    </row>
    <row r="1866" spans="1:5" x14ac:dyDescent="0.2">
      <c r="A1866" t="s">
        <v>21886</v>
      </c>
      <c r="B1866">
        <v>9</v>
      </c>
      <c r="C1866" s="16">
        <v>7.8455828959999998</v>
      </c>
      <c r="D1866" t="s">
        <v>20455</v>
      </c>
      <c r="E1866" t="s">
        <v>19725</v>
      </c>
    </row>
    <row r="1867" spans="1:5" x14ac:dyDescent="0.2">
      <c r="A1867" t="s">
        <v>21840</v>
      </c>
      <c r="B1867">
        <v>9</v>
      </c>
      <c r="C1867" s="16">
        <v>7.6562776609999998</v>
      </c>
      <c r="D1867" t="s">
        <v>20455</v>
      </c>
      <c r="E1867" t="s">
        <v>19026</v>
      </c>
    </row>
    <row r="1868" spans="1:5" x14ac:dyDescent="0.2">
      <c r="A1868" t="s">
        <v>21874</v>
      </c>
      <c r="B1868">
        <v>9</v>
      </c>
      <c r="C1868" s="16">
        <v>7.545314963</v>
      </c>
      <c r="D1868" t="s">
        <v>20455</v>
      </c>
      <c r="E1868" t="s">
        <v>18553</v>
      </c>
    </row>
    <row r="1869" spans="1:5" x14ac:dyDescent="0.2">
      <c r="A1869" t="s">
        <v>21850</v>
      </c>
      <c r="B1869">
        <v>9</v>
      </c>
      <c r="C1869" s="16">
        <v>6.2128502909999996</v>
      </c>
      <c r="D1869" t="s">
        <v>20455</v>
      </c>
      <c r="E1869" t="s">
        <v>20318</v>
      </c>
    </row>
    <row r="1870" spans="1:5" x14ac:dyDescent="0.2">
      <c r="A1870" t="s">
        <v>21869</v>
      </c>
      <c r="B1870">
        <v>9</v>
      </c>
      <c r="C1870" s="16">
        <v>6.1885960439999996</v>
      </c>
      <c r="D1870" t="s">
        <v>20455</v>
      </c>
      <c r="E1870" t="s">
        <v>21870</v>
      </c>
    </row>
    <row r="1871" spans="1:5" x14ac:dyDescent="0.2">
      <c r="A1871" t="s">
        <v>21908</v>
      </c>
      <c r="B1871">
        <v>9</v>
      </c>
      <c r="C1871" s="16">
        <v>5.5017672720000004</v>
      </c>
      <c r="D1871" t="s">
        <v>20455</v>
      </c>
      <c r="E1871" t="s">
        <v>21909</v>
      </c>
    </row>
    <row r="1872" spans="1:5" x14ac:dyDescent="0.2">
      <c r="A1872" t="s">
        <v>21867</v>
      </c>
      <c r="B1872">
        <v>9</v>
      </c>
      <c r="C1872" s="16">
        <v>5.5015010049999997</v>
      </c>
      <c r="D1872" t="s">
        <v>20455</v>
      </c>
      <c r="E1872" t="s">
        <v>21868</v>
      </c>
    </row>
    <row r="1873" spans="1:5" x14ac:dyDescent="0.2">
      <c r="A1873" t="s">
        <v>21979</v>
      </c>
      <c r="B1873">
        <v>9</v>
      </c>
      <c r="C1873" s="16">
        <v>5.4896308429999996</v>
      </c>
      <c r="D1873" t="s">
        <v>20455</v>
      </c>
      <c r="E1873" t="s">
        <v>21980</v>
      </c>
    </row>
    <row r="1874" spans="1:5" x14ac:dyDescent="0.2">
      <c r="A1874" t="s">
        <v>21898</v>
      </c>
      <c r="B1874">
        <v>9</v>
      </c>
      <c r="C1874" s="16">
        <v>5.0571921980000001</v>
      </c>
      <c r="D1874" t="s">
        <v>20455</v>
      </c>
      <c r="E1874" t="s">
        <v>21899</v>
      </c>
    </row>
    <row r="1875" spans="1:5" x14ac:dyDescent="0.2">
      <c r="A1875" t="s">
        <v>21951</v>
      </c>
      <c r="B1875">
        <v>9</v>
      </c>
      <c r="C1875" s="16">
        <v>5.0436410629999999</v>
      </c>
      <c r="D1875" t="s">
        <v>20455</v>
      </c>
      <c r="E1875" t="s">
        <v>19364</v>
      </c>
    </row>
    <row r="1876" spans="1:5" x14ac:dyDescent="0.2">
      <c r="A1876" t="s">
        <v>21937</v>
      </c>
      <c r="B1876">
        <v>9</v>
      </c>
      <c r="C1876" s="16">
        <v>4.5573179599999998</v>
      </c>
      <c r="D1876" t="s">
        <v>20455</v>
      </c>
      <c r="E1876" t="s">
        <v>21938</v>
      </c>
    </row>
    <row r="1877" spans="1:5" x14ac:dyDescent="0.2">
      <c r="A1877" t="s">
        <v>21914</v>
      </c>
      <c r="B1877">
        <v>9</v>
      </c>
      <c r="C1877" s="16">
        <v>4.5143946760000002</v>
      </c>
      <c r="D1877" t="s">
        <v>20455</v>
      </c>
      <c r="E1877" t="s">
        <v>21915</v>
      </c>
    </row>
    <row r="1878" spans="1:5" x14ac:dyDescent="0.2">
      <c r="A1878" t="s">
        <v>21900</v>
      </c>
      <c r="B1878">
        <v>9</v>
      </c>
      <c r="C1878" s="16">
        <v>4.5079719120000004</v>
      </c>
      <c r="D1878" t="s">
        <v>20455</v>
      </c>
      <c r="E1878" t="s">
        <v>21901</v>
      </c>
    </row>
    <row r="1879" spans="1:5" x14ac:dyDescent="0.2">
      <c r="A1879" t="s">
        <v>21902</v>
      </c>
      <c r="B1879">
        <v>9</v>
      </c>
      <c r="C1879" s="16">
        <v>4.220922345</v>
      </c>
      <c r="D1879" t="s">
        <v>20455</v>
      </c>
      <c r="E1879" t="s">
        <v>21903</v>
      </c>
    </row>
    <row r="1880" spans="1:5" x14ac:dyDescent="0.2">
      <c r="A1880" t="s">
        <v>21906</v>
      </c>
      <c r="B1880">
        <v>9</v>
      </c>
      <c r="C1880" s="16">
        <v>4.0467702379999997</v>
      </c>
      <c r="D1880" t="s">
        <v>20455</v>
      </c>
      <c r="E1880" t="s">
        <v>21907</v>
      </c>
    </row>
    <row r="1881" spans="1:5" x14ac:dyDescent="0.2">
      <c r="A1881" t="s">
        <v>21954</v>
      </c>
      <c r="B1881">
        <v>9</v>
      </c>
      <c r="C1881" s="16">
        <v>3.6676301640000002</v>
      </c>
      <c r="D1881" t="s">
        <v>20455</v>
      </c>
      <c r="E1881" t="s">
        <v>21955</v>
      </c>
    </row>
    <row r="1882" spans="1:5" x14ac:dyDescent="0.2">
      <c r="A1882" t="s">
        <v>21989</v>
      </c>
      <c r="B1882">
        <v>9</v>
      </c>
      <c r="C1882" s="16">
        <v>3.3544971160000001</v>
      </c>
      <c r="D1882" t="s">
        <v>20455</v>
      </c>
      <c r="E1882" t="s">
        <v>21990</v>
      </c>
    </row>
    <row r="1883" spans="1:5" x14ac:dyDescent="0.2">
      <c r="A1883" t="s">
        <v>21960</v>
      </c>
      <c r="B1883">
        <v>9</v>
      </c>
      <c r="C1883" s="16">
        <v>3.0905439760000002</v>
      </c>
      <c r="D1883" t="s">
        <v>20455</v>
      </c>
      <c r="E1883" t="s">
        <v>21961</v>
      </c>
    </row>
    <row r="1884" spans="1:5" x14ac:dyDescent="0.2">
      <c r="A1884" t="s">
        <v>21930</v>
      </c>
      <c r="B1884">
        <v>9</v>
      </c>
      <c r="C1884" s="16">
        <v>3.0473644420000001</v>
      </c>
      <c r="D1884" t="s">
        <v>20455</v>
      </c>
      <c r="E1884" t="s">
        <v>21931</v>
      </c>
    </row>
    <row r="1885" spans="1:5" x14ac:dyDescent="0.2">
      <c r="A1885" t="s">
        <v>21917</v>
      </c>
      <c r="B1885">
        <v>9</v>
      </c>
      <c r="C1885" s="16">
        <v>2.934769776</v>
      </c>
      <c r="D1885" t="s">
        <v>20455</v>
      </c>
      <c r="E1885" t="s">
        <v>19121</v>
      </c>
    </row>
    <row r="1886" spans="1:5" x14ac:dyDescent="0.2">
      <c r="A1886" t="s">
        <v>21884</v>
      </c>
      <c r="B1886">
        <v>9</v>
      </c>
      <c r="C1886" s="16">
        <v>2.5328165509999998</v>
      </c>
      <c r="D1886" t="s">
        <v>20455</v>
      </c>
      <c r="E1886" t="s">
        <v>21885</v>
      </c>
    </row>
    <row r="1887" spans="1:5" x14ac:dyDescent="0.2">
      <c r="A1887" t="s">
        <v>21891</v>
      </c>
      <c r="B1887">
        <v>9</v>
      </c>
      <c r="C1887" s="16">
        <v>2.3175510400000001</v>
      </c>
      <c r="D1887" t="s">
        <v>20455</v>
      </c>
      <c r="E1887" t="s">
        <v>21892</v>
      </c>
    </row>
    <row r="1888" spans="1:5" x14ac:dyDescent="0.2">
      <c r="A1888" t="s">
        <v>21887</v>
      </c>
      <c r="B1888">
        <v>9</v>
      </c>
      <c r="C1888" s="16">
        <v>2.247322547</v>
      </c>
      <c r="D1888" t="s">
        <v>20455</v>
      </c>
      <c r="E1888" t="s">
        <v>18553</v>
      </c>
    </row>
    <row r="1889" spans="1:5" x14ac:dyDescent="0.2">
      <c r="A1889" t="s">
        <v>21939</v>
      </c>
      <c r="B1889">
        <v>9</v>
      </c>
      <c r="C1889" s="16">
        <v>2.0704493529999999</v>
      </c>
      <c r="D1889" t="s">
        <v>20455</v>
      </c>
      <c r="E1889" t="s">
        <v>21260</v>
      </c>
    </row>
    <row r="1890" spans="1:5" x14ac:dyDescent="0.2">
      <c r="A1890" t="s">
        <v>21851</v>
      </c>
      <c r="B1890">
        <v>9</v>
      </c>
      <c r="C1890" s="16">
        <v>1.847824495</v>
      </c>
      <c r="D1890" t="s">
        <v>20455</v>
      </c>
      <c r="E1890" t="s">
        <v>20485</v>
      </c>
    </row>
    <row r="1891" spans="1:5" x14ac:dyDescent="0.2">
      <c r="A1891" t="s">
        <v>21996</v>
      </c>
      <c r="B1891">
        <v>9</v>
      </c>
      <c r="C1891" s="16">
        <v>1.553133509</v>
      </c>
      <c r="D1891" t="s">
        <v>20455</v>
      </c>
      <c r="E1891" t="s">
        <v>18553</v>
      </c>
    </row>
    <row r="1892" spans="1:5" x14ac:dyDescent="0.2">
      <c r="A1892" t="s">
        <v>21987</v>
      </c>
      <c r="B1892">
        <v>9</v>
      </c>
      <c r="C1892" s="16">
        <v>1.538504096</v>
      </c>
      <c r="D1892" t="s">
        <v>20455</v>
      </c>
      <c r="E1892" t="s">
        <v>21988</v>
      </c>
    </row>
    <row r="1893" spans="1:5" x14ac:dyDescent="0.2">
      <c r="A1893" t="s">
        <v>22001</v>
      </c>
      <c r="B1893">
        <v>9</v>
      </c>
      <c r="C1893" s="16">
        <v>1.4236596239999999</v>
      </c>
      <c r="D1893" t="s">
        <v>20455</v>
      </c>
      <c r="E1893" t="s">
        <v>22002</v>
      </c>
    </row>
    <row r="1894" spans="1:5" x14ac:dyDescent="0.2">
      <c r="A1894" t="s">
        <v>21916</v>
      </c>
      <c r="B1894">
        <v>9</v>
      </c>
      <c r="C1894" s="16">
        <v>1.121156351</v>
      </c>
      <c r="D1894" t="s">
        <v>20455</v>
      </c>
      <c r="E1894" t="s">
        <v>21103</v>
      </c>
    </row>
    <row r="1895" spans="1:5" x14ac:dyDescent="0.2">
      <c r="A1895" t="s">
        <v>21966</v>
      </c>
      <c r="B1895">
        <v>9</v>
      </c>
      <c r="C1895" s="16">
        <v>0.97371846500000003</v>
      </c>
      <c r="D1895" t="s">
        <v>20455</v>
      </c>
      <c r="E1895" t="s">
        <v>21967</v>
      </c>
    </row>
    <row r="1896" spans="1:5" x14ac:dyDescent="0.2">
      <c r="A1896" t="s">
        <v>21852</v>
      </c>
      <c r="B1896">
        <v>9</v>
      </c>
      <c r="C1896" s="16">
        <v>0.84475219499999998</v>
      </c>
      <c r="D1896" t="s">
        <v>20455</v>
      </c>
      <c r="E1896" t="s">
        <v>19312</v>
      </c>
    </row>
    <row r="1897" spans="1:5" x14ac:dyDescent="0.2">
      <c r="A1897" t="s">
        <v>21880</v>
      </c>
      <c r="B1897">
        <v>9</v>
      </c>
      <c r="C1897" s="16">
        <v>0.38443876799999999</v>
      </c>
      <c r="D1897" t="s">
        <v>20455</v>
      </c>
      <c r="E1897" t="s">
        <v>21881</v>
      </c>
    </row>
    <row r="1898" spans="1:5" x14ac:dyDescent="0.2">
      <c r="A1898" t="s">
        <v>21838</v>
      </c>
      <c r="B1898">
        <v>9</v>
      </c>
      <c r="C1898" s="16">
        <v>0</v>
      </c>
      <c r="D1898" t="s">
        <v>20455</v>
      </c>
      <c r="E1898" t="s">
        <v>21839</v>
      </c>
    </row>
    <row r="1899" spans="1:5" x14ac:dyDescent="0.2">
      <c r="A1899" t="s">
        <v>21861</v>
      </c>
      <c r="B1899">
        <v>9</v>
      </c>
      <c r="C1899" s="16">
        <v>0</v>
      </c>
      <c r="D1899" t="s">
        <v>20455</v>
      </c>
      <c r="E1899" t="s">
        <v>21862</v>
      </c>
    </row>
    <row r="1900" spans="1:5" x14ac:dyDescent="0.2">
      <c r="A1900" t="s">
        <v>21918</v>
      </c>
      <c r="B1900">
        <v>9</v>
      </c>
      <c r="C1900" s="16">
        <v>0</v>
      </c>
      <c r="D1900" t="s">
        <v>20455</v>
      </c>
      <c r="E1900" t="s">
        <v>21919</v>
      </c>
    </row>
    <row r="1901" spans="1:5" x14ac:dyDescent="0.2">
      <c r="A1901" t="s">
        <v>21927</v>
      </c>
      <c r="B1901">
        <v>9</v>
      </c>
      <c r="C1901" s="16">
        <v>0</v>
      </c>
      <c r="D1901" t="s">
        <v>20455</v>
      </c>
      <c r="E1901" t="s">
        <v>19990</v>
      </c>
    </row>
    <row r="1902" spans="1:5" x14ac:dyDescent="0.2">
      <c r="A1902" t="s">
        <v>21993</v>
      </c>
      <c r="B1902">
        <v>9</v>
      </c>
      <c r="C1902" s="16">
        <v>0</v>
      </c>
      <c r="D1902" t="s">
        <v>20455</v>
      </c>
      <c r="E1902" t="s">
        <v>21994</v>
      </c>
    </row>
    <row r="1903" spans="1:5" x14ac:dyDescent="0.2">
      <c r="A1903" t="s">
        <v>22053</v>
      </c>
      <c r="B1903">
        <v>10</v>
      </c>
      <c r="C1903" s="16">
        <v>266.25530029999999</v>
      </c>
      <c r="D1903" t="s">
        <v>20455</v>
      </c>
      <c r="E1903" t="s">
        <v>18835</v>
      </c>
    </row>
    <row r="1904" spans="1:5" x14ac:dyDescent="0.2">
      <c r="A1904" t="s">
        <v>22074</v>
      </c>
      <c r="B1904">
        <v>10</v>
      </c>
      <c r="C1904" s="16">
        <v>141.09925000000001</v>
      </c>
      <c r="D1904" t="s">
        <v>20455</v>
      </c>
      <c r="E1904" t="s">
        <v>18553</v>
      </c>
    </row>
    <row r="1905" spans="1:5" x14ac:dyDescent="0.2">
      <c r="A1905" t="s">
        <v>22058</v>
      </c>
      <c r="B1905">
        <v>10</v>
      </c>
      <c r="C1905" s="16">
        <v>97.384426860000005</v>
      </c>
      <c r="D1905" t="s">
        <v>20455</v>
      </c>
      <c r="E1905" t="s">
        <v>22059</v>
      </c>
    </row>
    <row r="1906" spans="1:5" x14ac:dyDescent="0.2">
      <c r="A1906" t="s">
        <v>22042</v>
      </c>
      <c r="B1906">
        <v>10</v>
      </c>
      <c r="C1906" s="16">
        <v>87.653837199999998</v>
      </c>
      <c r="D1906" t="s">
        <v>20455</v>
      </c>
      <c r="E1906" t="s">
        <v>22043</v>
      </c>
    </row>
    <row r="1907" spans="1:5" x14ac:dyDescent="0.2">
      <c r="A1907" t="s">
        <v>22008</v>
      </c>
      <c r="B1907">
        <v>10</v>
      </c>
      <c r="C1907" s="16">
        <v>84.319202930000003</v>
      </c>
      <c r="D1907" t="s">
        <v>20455</v>
      </c>
      <c r="E1907" t="s">
        <v>19623</v>
      </c>
    </row>
    <row r="1908" spans="1:5" x14ac:dyDescent="0.2">
      <c r="A1908" t="s">
        <v>22122</v>
      </c>
      <c r="B1908">
        <v>10</v>
      </c>
      <c r="C1908" s="16">
        <v>75.34812368</v>
      </c>
      <c r="D1908" t="s">
        <v>20455</v>
      </c>
      <c r="E1908" t="s">
        <v>22123</v>
      </c>
    </row>
    <row r="1909" spans="1:5" x14ac:dyDescent="0.2">
      <c r="A1909" t="s">
        <v>22155</v>
      </c>
      <c r="B1909">
        <v>10</v>
      </c>
      <c r="C1909" s="16">
        <v>54.42797856</v>
      </c>
      <c r="D1909" t="s">
        <v>20455</v>
      </c>
      <c r="E1909" t="s">
        <v>22156</v>
      </c>
    </row>
    <row r="1910" spans="1:5" x14ac:dyDescent="0.2">
      <c r="A1910" t="s">
        <v>22130</v>
      </c>
      <c r="B1910">
        <v>10</v>
      </c>
      <c r="C1910" s="16">
        <v>50.53141411</v>
      </c>
      <c r="D1910" t="s">
        <v>20455</v>
      </c>
      <c r="E1910" t="s">
        <v>22131</v>
      </c>
    </row>
    <row r="1911" spans="1:5" x14ac:dyDescent="0.2">
      <c r="A1911" t="s">
        <v>22077</v>
      </c>
      <c r="B1911">
        <v>10</v>
      </c>
      <c r="C1911" s="16">
        <v>50.428283409999999</v>
      </c>
      <c r="D1911" t="s">
        <v>20455</v>
      </c>
      <c r="E1911" t="s">
        <v>22078</v>
      </c>
    </row>
    <row r="1912" spans="1:5" x14ac:dyDescent="0.2">
      <c r="A1912" t="s">
        <v>22015</v>
      </c>
      <c r="B1912">
        <v>10</v>
      </c>
      <c r="C1912" s="16">
        <v>46.907073240000003</v>
      </c>
      <c r="D1912" t="s">
        <v>20455</v>
      </c>
      <c r="E1912" t="s">
        <v>22016</v>
      </c>
    </row>
    <row r="1913" spans="1:5" x14ac:dyDescent="0.2">
      <c r="A1913" t="s">
        <v>22062</v>
      </c>
      <c r="B1913">
        <v>10</v>
      </c>
      <c r="C1913" s="16">
        <v>45.887272860000003</v>
      </c>
      <c r="D1913" t="s">
        <v>20455</v>
      </c>
      <c r="E1913" t="s">
        <v>22063</v>
      </c>
    </row>
    <row r="1914" spans="1:5" x14ac:dyDescent="0.2">
      <c r="A1914" t="s">
        <v>22126</v>
      </c>
      <c r="B1914">
        <v>10</v>
      </c>
      <c r="C1914" s="16">
        <v>44.956185640000001</v>
      </c>
      <c r="D1914" t="s">
        <v>20455</v>
      </c>
      <c r="E1914" t="s">
        <v>20730</v>
      </c>
    </row>
    <row r="1915" spans="1:5" x14ac:dyDescent="0.2">
      <c r="A1915" t="s">
        <v>22037</v>
      </c>
      <c r="B1915">
        <v>10</v>
      </c>
      <c r="C1915" s="16">
        <v>41.995690539999998</v>
      </c>
      <c r="D1915" t="s">
        <v>20455</v>
      </c>
      <c r="E1915" t="s">
        <v>22038</v>
      </c>
    </row>
    <row r="1916" spans="1:5" x14ac:dyDescent="0.2">
      <c r="A1916" t="s">
        <v>22124</v>
      </c>
      <c r="B1916">
        <v>10</v>
      </c>
      <c r="C1916" s="16">
        <v>37.138151110000003</v>
      </c>
      <c r="D1916" t="s">
        <v>20455</v>
      </c>
      <c r="E1916" t="s">
        <v>22125</v>
      </c>
    </row>
    <row r="1917" spans="1:5" x14ac:dyDescent="0.2">
      <c r="A1917" t="s">
        <v>22119</v>
      </c>
      <c r="B1917">
        <v>10</v>
      </c>
      <c r="C1917" s="16">
        <v>36.959840389999997</v>
      </c>
      <c r="D1917" t="s">
        <v>20455</v>
      </c>
      <c r="E1917" t="s">
        <v>22120</v>
      </c>
    </row>
    <row r="1918" spans="1:5" x14ac:dyDescent="0.2">
      <c r="A1918" t="s">
        <v>22138</v>
      </c>
      <c r="B1918">
        <v>10</v>
      </c>
      <c r="C1918" s="16">
        <v>31.279727820000002</v>
      </c>
      <c r="D1918" t="s">
        <v>20455</v>
      </c>
      <c r="E1918" t="s">
        <v>22139</v>
      </c>
    </row>
    <row r="1919" spans="1:5" x14ac:dyDescent="0.2">
      <c r="A1919" t="s">
        <v>22171</v>
      </c>
      <c r="B1919">
        <v>10</v>
      </c>
      <c r="C1919" s="16">
        <v>31.045587770000001</v>
      </c>
      <c r="D1919" t="s">
        <v>20455</v>
      </c>
      <c r="E1919" t="s">
        <v>22172</v>
      </c>
    </row>
    <row r="1920" spans="1:5" x14ac:dyDescent="0.2">
      <c r="A1920" t="s">
        <v>22174</v>
      </c>
      <c r="B1920">
        <v>10</v>
      </c>
      <c r="C1920" s="16">
        <v>30.302747289999999</v>
      </c>
      <c r="D1920" t="s">
        <v>20455</v>
      </c>
      <c r="E1920" t="s">
        <v>22175</v>
      </c>
    </row>
    <row r="1921" spans="1:5" x14ac:dyDescent="0.2">
      <c r="A1921" t="s">
        <v>22036</v>
      </c>
      <c r="B1921">
        <v>10</v>
      </c>
      <c r="C1921" s="16">
        <v>25.99554912</v>
      </c>
      <c r="D1921" t="s">
        <v>20455</v>
      </c>
      <c r="E1921" t="s">
        <v>20730</v>
      </c>
    </row>
    <row r="1922" spans="1:5" x14ac:dyDescent="0.2">
      <c r="A1922" t="s">
        <v>22096</v>
      </c>
      <c r="B1922">
        <v>10</v>
      </c>
      <c r="C1922" s="16">
        <v>25.930330300000001</v>
      </c>
      <c r="D1922" t="s">
        <v>20455</v>
      </c>
      <c r="E1922" t="s">
        <v>19493</v>
      </c>
    </row>
    <row r="1923" spans="1:5" x14ac:dyDescent="0.2">
      <c r="A1923" t="s">
        <v>22136</v>
      </c>
      <c r="B1923">
        <v>10</v>
      </c>
      <c r="C1923" s="16">
        <v>24.618535340000001</v>
      </c>
      <c r="D1923" t="s">
        <v>20455</v>
      </c>
      <c r="E1923" t="s">
        <v>22137</v>
      </c>
    </row>
    <row r="1924" spans="1:5" x14ac:dyDescent="0.2">
      <c r="A1924" t="s">
        <v>22041</v>
      </c>
      <c r="B1924">
        <v>10</v>
      </c>
      <c r="C1924" s="16">
        <v>23.80040589</v>
      </c>
      <c r="D1924" t="s">
        <v>20455</v>
      </c>
      <c r="E1924" t="s">
        <v>18648</v>
      </c>
    </row>
    <row r="1925" spans="1:5" x14ac:dyDescent="0.2">
      <c r="A1925" t="s">
        <v>22093</v>
      </c>
      <c r="B1925">
        <v>10</v>
      </c>
      <c r="C1925" s="16">
        <v>23.729626620000001</v>
      </c>
      <c r="D1925" t="s">
        <v>20455</v>
      </c>
      <c r="E1925" t="s">
        <v>22094</v>
      </c>
    </row>
    <row r="1926" spans="1:5" x14ac:dyDescent="0.2">
      <c r="A1926" t="s">
        <v>22014</v>
      </c>
      <c r="B1926">
        <v>10</v>
      </c>
      <c r="C1926" s="16">
        <v>23.568024560000001</v>
      </c>
      <c r="D1926" t="s">
        <v>20455</v>
      </c>
      <c r="E1926" t="s">
        <v>19725</v>
      </c>
    </row>
    <row r="1927" spans="1:5" x14ac:dyDescent="0.2">
      <c r="A1927" t="s">
        <v>22060</v>
      </c>
      <c r="B1927">
        <v>10</v>
      </c>
      <c r="C1927" s="16">
        <v>23.12718332</v>
      </c>
      <c r="D1927" t="s">
        <v>20455</v>
      </c>
      <c r="E1927" t="s">
        <v>22061</v>
      </c>
    </row>
    <row r="1928" spans="1:5" x14ac:dyDescent="0.2">
      <c r="A1928" t="s">
        <v>22010</v>
      </c>
      <c r="B1928">
        <v>10</v>
      </c>
      <c r="C1928" s="16">
        <v>22.796592400000002</v>
      </c>
      <c r="D1928" t="s">
        <v>20455</v>
      </c>
      <c r="E1928" t="s">
        <v>18841</v>
      </c>
    </row>
    <row r="1929" spans="1:5" x14ac:dyDescent="0.2">
      <c r="A1929" t="s">
        <v>22176</v>
      </c>
      <c r="B1929">
        <v>10</v>
      </c>
      <c r="C1929" s="16">
        <v>22.385824240000002</v>
      </c>
      <c r="D1929" t="s">
        <v>20455</v>
      </c>
      <c r="E1929" t="s">
        <v>22177</v>
      </c>
    </row>
    <row r="1930" spans="1:5" x14ac:dyDescent="0.2">
      <c r="A1930" t="s">
        <v>22068</v>
      </c>
      <c r="B1930">
        <v>10</v>
      </c>
      <c r="C1930" s="16">
        <v>20.990233549999999</v>
      </c>
      <c r="D1930" t="s">
        <v>20455</v>
      </c>
      <c r="E1930" t="s">
        <v>22069</v>
      </c>
    </row>
    <row r="1931" spans="1:5" x14ac:dyDescent="0.2">
      <c r="A1931" t="s">
        <v>22021</v>
      </c>
      <c r="B1931">
        <v>10</v>
      </c>
      <c r="C1931" s="16">
        <v>20.524420119999998</v>
      </c>
      <c r="D1931" t="s">
        <v>20455</v>
      </c>
      <c r="E1931" t="s">
        <v>22022</v>
      </c>
    </row>
    <row r="1932" spans="1:5" x14ac:dyDescent="0.2">
      <c r="A1932" t="s">
        <v>22110</v>
      </c>
      <c r="B1932">
        <v>10</v>
      </c>
      <c r="C1932" s="16">
        <v>20.375798459999999</v>
      </c>
      <c r="D1932" t="s">
        <v>20455</v>
      </c>
      <c r="E1932" t="s">
        <v>22111</v>
      </c>
    </row>
    <row r="1933" spans="1:5" x14ac:dyDescent="0.2">
      <c r="A1933" t="s">
        <v>22070</v>
      </c>
      <c r="B1933">
        <v>10</v>
      </c>
      <c r="C1933" s="16">
        <v>19.031952709999999</v>
      </c>
      <c r="D1933" t="s">
        <v>20455</v>
      </c>
      <c r="E1933" t="s">
        <v>22071</v>
      </c>
    </row>
    <row r="1934" spans="1:5" x14ac:dyDescent="0.2">
      <c r="A1934" t="s">
        <v>22082</v>
      </c>
      <c r="B1934">
        <v>10</v>
      </c>
      <c r="C1934" s="16">
        <v>18.999663089999999</v>
      </c>
      <c r="D1934" t="s">
        <v>20455</v>
      </c>
      <c r="E1934" t="s">
        <v>22083</v>
      </c>
    </row>
    <row r="1935" spans="1:5" x14ac:dyDescent="0.2">
      <c r="A1935" t="s">
        <v>22079</v>
      </c>
      <c r="B1935">
        <v>10</v>
      </c>
      <c r="C1935" s="16">
        <v>18.756896699999999</v>
      </c>
      <c r="D1935" t="s">
        <v>20455</v>
      </c>
      <c r="E1935" t="s">
        <v>18835</v>
      </c>
    </row>
    <row r="1936" spans="1:5" x14ac:dyDescent="0.2">
      <c r="A1936" t="s">
        <v>22047</v>
      </c>
      <c r="B1936">
        <v>10</v>
      </c>
      <c r="C1936" s="16">
        <v>18.347267160000001</v>
      </c>
      <c r="D1936" t="s">
        <v>20455</v>
      </c>
      <c r="E1936" t="s">
        <v>22048</v>
      </c>
    </row>
    <row r="1937" spans="1:5" x14ac:dyDescent="0.2">
      <c r="A1937" t="s">
        <v>22031</v>
      </c>
      <c r="B1937">
        <v>10</v>
      </c>
      <c r="C1937" s="16">
        <v>16.69168633</v>
      </c>
      <c r="D1937" t="s">
        <v>20455</v>
      </c>
      <c r="E1937" t="s">
        <v>18648</v>
      </c>
    </row>
    <row r="1938" spans="1:5" x14ac:dyDescent="0.2">
      <c r="A1938" t="s">
        <v>22019</v>
      </c>
      <c r="B1938">
        <v>10</v>
      </c>
      <c r="C1938" s="16">
        <v>16.551685110000001</v>
      </c>
      <c r="D1938" t="s">
        <v>20455</v>
      </c>
      <c r="E1938" t="s">
        <v>22020</v>
      </c>
    </row>
    <row r="1939" spans="1:5" x14ac:dyDescent="0.2">
      <c r="A1939" t="s">
        <v>22100</v>
      </c>
      <c r="B1939">
        <v>10</v>
      </c>
      <c r="C1939" s="16">
        <v>16.196009490000002</v>
      </c>
      <c r="D1939" t="s">
        <v>20455</v>
      </c>
      <c r="E1939" t="s">
        <v>22101</v>
      </c>
    </row>
    <row r="1940" spans="1:5" x14ac:dyDescent="0.2">
      <c r="A1940" t="s">
        <v>22029</v>
      </c>
      <c r="B1940">
        <v>10</v>
      </c>
      <c r="C1940" s="16">
        <v>15.9296364</v>
      </c>
      <c r="D1940" t="s">
        <v>20455</v>
      </c>
      <c r="E1940" t="s">
        <v>22030</v>
      </c>
    </row>
    <row r="1941" spans="1:5" x14ac:dyDescent="0.2">
      <c r="A1941" t="s">
        <v>22151</v>
      </c>
      <c r="B1941">
        <v>10</v>
      </c>
      <c r="C1941" s="16">
        <v>15.769378010000001</v>
      </c>
      <c r="D1941" t="s">
        <v>20455</v>
      </c>
      <c r="E1941" t="s">
        <v>22152</v>
      </c>
    </row>
    <row r="1942" spans="1:5" x14ac:dyDescent="0.2">
      <c r="A1942" t="s">
        <v>22049</v>
      </c>
      <c r="B1942">
        <v>10</v>
      </c>
      <c r="C1942" s="16">
        <v>15.75727463</v>
      </c>
      <c r="D1942" t="s">
        <v>20455</v>
      </c>
      <c r="E1942" t="s">
        <v>22050</v>
      </c>
    </row>
    <row r="1943" spans="1:5" x14ac:dyDescent="0.2">
      <c r="A1943" t="s">
        <v>22169</v>
      </c>
      <c r="B1943">
        <v>10</v>
      </c>
      <c r="C1943" s="16">
        <v>15.520021010000001</v>
      </c>
      <c r="D1943" t="s">
        <v>20455</v>
      </c>
      <c r="E1943" t="s">
        <v>18801</v>
      </c>
    </row>
    <row r="1944" spans="1:5" x14ac:dyDescent="0.2">
      <c r="A1944" t="s">
        <v>22106</v>
      </c>
      <c r="B1944">
        <v>10</v>
      </c>
      <c r="C1944" s="16">
        <v>14.865121569999999</v>
      </c>
      <c r="D1944" t="s">
        <v>20455</v>
      </c>
      <c r="E1944" t="s">
        <v>22107</v>
      </c>
    </row>
    <row r="1945" spans="1:5" x14ac:dyDescent="0.2">
      <c r="A1945" t="s">
        <v>22065</v>
      </c>
      <c r="B1945">
        <v>10</v>
      </c>
      <c r="C1945" s="16">
        <v>14.362041899999999</v>
      </c>
      <c r="D1945" t="s">
        <v>20455</v>
      </c>
      <c r="E1945" t="s">
        <v>21602</v>
      </c>
    </row>
    <row r="1946" spans="1:5" x14ac:dyDescent="0.2">
      <c r="A1946" t="s">
        <v>22051</v>
      </c>
      <c r="B1946">
        <v>10</v>
      </c>
      <c r="C1946" s="16">
        <v>13.885930439999999</v>
      </c>
      <c r="D1946" t="s">
        <v>20455</v>
      </c>
      <c r="E1946" t="s">
        <v>22052</v>
      </c>
    </row>
    <row r="1947" spans="1:5" x14ac:dyDescent="0.2">
      <c r="A1947" t="s">
        <v>22034</v>
      </c>
      <c r="B1947">
        <v>10</v>
      </c>
      <c r="C1947" s="16">
        <v>13.462287099999999</v>
      </c>
      <c r="D1947" t="s">
        <v>20455</v>
      </c>
      <c r="E1947" t="s">
        <v>22035</v>
      </c>
    </row>
    <row r="1948" spans="1:5" x14ac:dyDescent="0.2">
      <c r="A1948" t="s">
        <v>22170</v>
      </c>
      <c r="B1948">
        <v>10</v>
      </c>
      <c r="C1948" s="16">
        <v>11.88277476</v>
      </c>
      <c r="D1948" t="s">
        <v>20455</v>
      </c>
      <c r="E1948" t="s">
        <v>21150</v>
      </c>
    </row>
    <row r="1949" spans="1:5" x14ac:dyDescent="0.2">
      <c r="A1949" t="s">
        <v>22084</v>
      </c>
      <c r="B1949">
        <v>10</v>
      </c>
      <c r="C1949" s="16">
        <v>11.839176500000001</v>
      </c>
      <c r="D1949" t="s">
        <v>20455</v>
      </c>
      <c r="E1949" t="s">
        <v>22085</v>
      </c>
    </row>
    <row r="1950" spans="1:5" x14ac:dyDescent="0.2">
      <c r="A1950" t="s">
        <v>22032</v>
      </c>
      <c r="B1950">
        <v>10</v>
      </c>
      <c r="C1950" s="16">
        <v>11.562656110000001</v>
      </c>
      <c r="D1950" t="s">
        <v>20455</v>
      </c>
      <c r="E1950" t="s">
        <v>22033</v>
      </c>
    </row>
    <row r="1951" spans="1:5" x14ac:dyDescent="0.2">
      <c r="A1951" t="s">
        <v>22027</v>
      </c>
      <c r="B1951">
        <v>10</v>
      </c>
      <c r="C1951" s="16">
        <v>11.516637859999999</v>
      </c>
      <c r="D1951" t="s">
        <v>20455</v>
      </c>
      <c r="E1951" t="s">
        <v>22028</v>
      </c>
    </row>
    <row r="1952" spans="1:5" x14ac:dyDescent="0.2">
      <c r="A1952" t="s">
        <v>22127</v>
      </c>
      <c r="B1952">
        <v>10</v>
      </c>
      <c r="C1952" s="16">
        <v>11.036274669999999</v>
      </c>
      <c r="D1952" t="s">
        <v>20455</v>
      </c>
      <c r="E1952" t="s">
        <v>19725</v>
      </c>
    </row>
    <row r="1953" spans="1:5" x14ac:dyDescent="0.2">
      <c r="A1953" t="s">
        <v>22046</v>
      </c>
      <c r="B1953">
        <v>10</v>
      </c>
      <c r="C1953" s="16">
        <v>10.867519679999999</v>
      </c>
      <c r="D1953" t="s">
        <v>20455</v>
      </c>
      <c r="E1953" t="s">
        <v>19725</v>
      </c>
    </row>
    <row r="1954" spans="1:5" x14ac:dyDescent="0.2">
      <c r="A1954" t="s">
        <v>22017</v>
      </c>
      <c r="B1954">
        <v>10</v>
      </c>
      <c r="C1954" s="16">
        <v>10.52464017</v>
      </c>
      <c r="D1954" t="s">
        <v>20455</v>
      </c>
      <c r="E1954" t="s">
        <v>22018</v>
      </c>
    </row>
    <row r="1955" spans="1:5" x14ac:dyDescent="0.2">
      <c r="A1955" t="s">
        <v>22102</v>
      </c>
      <c r="B1955">
        <v>10</v>
      </c>
      <c r="C1955" s="16">
        <v>10.50790849</v>
      </c>
      <c r="D1955" t="s">
        <v>20455</v>
      </c>
      <c r="E1955" t="s">
        <v>22103</v>
      </c>
    </row>
    <row r="1956" spans="1:5" x14ac:dyDescent="0.2">
      <c r="A1956" t="s">
        <v>22066</v>
      </c>
      <c r="B1956">
        <v>10</v>
      </c>
      <c r="C1956" s="16">
        <v>9.9271409879999997</v>
      </c>
      <c r="D1956" t="s">
        <v>20455</v>
      </c>
      <c r="E1956" t="s">
        <v>22067</v>
      </c>
    </row>
    <row r="1957" spans="1:5" x14ac:dyDescent="0.2">
      <c r="A1957" t="s">
        <v>22011</v>
      </c>
      <c r="B1957">
        <v>10</v>
      </c>
      <c r="C1957" s="16">
        <v>9.8328673519999992</v>
      </c>
      <c r="D1957" t="s">
        <v>20455</v>
      </c>
      <c r="E1957" t="s">
        <v>22012</v>
      </c>
    </row>
    <row r="1958" spans="1:5" x14ac:dyDescent="0.2">
      <c r="A1958" t="s">
        <v>22086</v>
      </c>
      <c r="B1958">
        <v>10</v>
      </c>
      <c r="C1958" s="16">
        <v>9.6571691249999994</v>
      </c>
      <c r="D1958" t="s">
        <v>20455</v>
      </c>
      <c r="E1958" t="s">
        <v>21582</v>
      </c>
    </row>
    <row r="1959" spans="1:5" x14ac:dyDescent="0.2">
      <c r="A1959" t="s">
        <v>22132</v>
      </c>
      <c r="B1959">
        <v>10</v>
      </c>
      <c r="C1959" s="16">
        <v>9.3078037459999994</v>
      </c>
      <c r="D1959" t="s">
        <v>20455</v>
      </c>
      <c r="E1959" t="s">
        <v>22133</v>
      </c>
    </row>
    <row r="1960" spans="1:5" x14ac:dyDescent="0.2">
      <c r="A1960" t="s">
        <v>22163</v>
      </c>
      <c r="B1960">
        <v>10</v>
      </c>
      <c r="C1960" s="16">
        <v>8.7955044709999992</v>
      </c>
      <c r="D1960" t="s">
        <v>20455</v>
      </c>
      <c r="E1960" t="s">
        <v>22164</v>
      </c>
    </row>
    <row r="1961" spans="1:5" x14ac:dyDescent="0.2">
      <c r="A1961" t="s">
        <v>22149</v>
      </c>
      <c r="B1961">
        <v>10</v>
      </c>
      <c r="C1961" s="16">
        <v>8.6690127239999999</v>
      </c>
      <c r="D1961" t="s">
        <v>20455</v>
      </c>
      <c r="E1961" t="s">
        <v>22150</v>
      </c>
    </row>
    <row r="1962" spans="1:5" x14ac:dyDescent="0.2">
      <c r="A1962" t="s">
        <v>22108</v>
      </c>
      <c r="B1962">
        <v>10</v>
      </c>
      <c r="C1962" s="16">
        <v>7.9564015579999996</v>
      </c>
      <c r="D1962" t="s">
        <v>20455</v>
      </c>
      <c r="E1962" t="s">
        <v>22109</v>
      </c>
    </row>
    <row r="1963" spans="1:5" x14ac:dyDescent="0.2">
      <c r="A1963" t="s">
        <v>22044</v>
      </c>
      <c r="B1963">
        <v>10</v>
      </c>
      <c r="C1963" s="16">
        <v>7.7925867179999999</v>
      </c>
      <c r="D1963" t="s">
        <v>20455</v>
      </c>
      <c r="E1963" t="s">
        <v>22045</v>
      </c>
    </row>
    <row r="1964" spans="1:5" x14ac:dyDescent="0.2">
      <c r="A1964" t="s">
        <v>22091</v>
      </c>
      <c r="B1964">
        <v>10</v>
      </c>
      <c r="C1964" s="16">
        <v>7.467112771</v>
      </c>
      <c r="D1964" t="s">
        <v>20455</v>
      </c>
      <c r="E1964" t="s">
        <v>22092</v>
      </c>
    </row>
    <row r="1965" spans="1:5" x14ac:dyDescent="0.2">
      <c r="A1965" t="s">
        <v>22143</v>
      </c>
      <c r="B1965">
        <v>10</v>
      </c>
      <c r="C1965" s="16">
        <v>6.8021577779999998</v>
      </c>
      <c r="D1965" t="s">
        <v>20455</v>
      </c>
      <c r="E1965" t="s">
        <v>22144</v>
      </c>
    </row>
    <row r="1966" spans="1:5" x14ac:dyDescent="0.2">
      <c r="A1966" t="s">
        <v>22080</v>
      </c>
      <c r="B1966">
        <v>10</v>
      </c>
      <c r="C1966" s="16">
        <v>6.684648063</v>
      </c>
      <c r="D1966" t="s">
        <v>20455</v>
      </c>
      <c r="E1966" t="s">
        <v>22081</v>
      </c>
    </row>
    <row r="1967" spans="1:5" x14ac:dyDescent="0.2">
      <c r="A1967" t="s">
        <v>22145</v>
      </c>
      <c r="B1967">
        <v>10</v>
      </c>
      <c r="C1967" s="16">
        <v>6.4115708040000001</v>
      </c>
      <c r="D1967" t="s">
        <v>20455</v>
      </c>
      <c r="E1967" t="s">
        <v>22146</v>
      </c>
    </row>
    <row r="1968" spans="1:5" x14ac:dyDescent="0.2">
      <c r="A1968" t="s">
        <v>22064</v>
      </c>
      <c r="B1968">
        <v>10</v>
      </c>
      <c r="C1968" s="16">
        <v>6.1467297219999999</v>
      </c>
      <c r="D1968" t="s">
        <v>20455</v>
      </c>
      <c r="E1968" t="s">
        <v>20702</v>
      </c>
    </row>
    <row r="1969" spans="1:5" x14ac:dyDescent="0.2">
      <c r="A1969" t="s">
        <v>22157</v>
      </c>
      <c r="B1969">
        <v>10</v>
      </c>
      <c r="C1969" s="16">
        <v>5.6661363549999999</v>
      </c>
      <c r="D1969" t="s">
        <v>20455</v>
      </c>
      <c r="E1969" t="s">
        <v>22158</v>
      </c>
    </row>
    <row r="1970" spans="1:5" x14ac:dyDescent="0.2">
      <c r="A1970" t="s">
        <v>22147</v>
      </c>
      <c r="B1970">
        <v>10</v>
      </c>
      <c r="C1970" s="16">
        <v>5.6621213289999996</v>
      </c>
      <c r="D1970" t="s">
        <v>20455</v>
      </c>
      <c r="E1970" t="s">
        <v>22148</v>
      </c>
    </row>
    <row r="1971" spans="1:5" x14ac:dyDescent="0.2">
      <c r="A1971" t="s">
        <v>22104</v>
      </c>
      <c r="B1971">
        <v>10</v>
      </c>
      <c r="C1971" s="16">
        <v>5.380501035</v>
      </c>
      <c r="D1971" t="s">
        <v>20455</v>
      </c>
      <c r="E1971" t="s">
        <v>18553</v>
      </c>
    </row>
    <row r="1972" spans="1:5" x14ac:dyDescent="0.2">
      <c r="A1972" t="s">
        <v>22117</v>
      </c>
      <c r="B1972">
        <v>10</v>
      </c>
      <c r="C1972" s="16">
        <v>5.1151284690000001</v>
      </c>
      <c r="D1972" t="s">
        <v>20455</v>
      </c>
      <c r="E1972" t="s">
        <v>22118</v>
      </c>
    </row>
    <row r="1973" spans="1:5" x14ac:dyDescent="0.2">
      <c r="A1973" t="s">
        <v>22167</v>
      </c>
      <c r="B1973">
        <v>10</v>
      </c>
      <c r="C1973" s="16">
        <v>4.7804785279999997</v>
      </c>
      <c r="D1973" t="s">
        <v>20455</v>
      </c>
      <c r="E1973" t="s">
        <v>22168</v>
      </c>
    </row>
    <row r="1974" spans="1:5" x14ac:dyDescent="0.2">
      <c r="A1974" t="s">
        <v>22039</v>
      </c>
      <c r="B1974">
        <v>10</v>
      </c>
      <c r="C1974" s="16">
        <v>4.4793072589999996</v>
      </c>
      <c r="D1974" t="s">
        <v>20455</v>
      </c>
      <c r="E1974" t="s">
        <v>22040</v>
      </c>
    </row>
    <row r="1975" spans="1:5" x14ac:dyDescent="0.2">
      <c r="A1975" t="s">
        <v>22025</v>
      </c>
      <c r="B1975">
        <v>10</v>
      </c>
      <c r="C1975" s="16">
        <v>4.2421491949999997</v>
      </c>
      <c r="D1975" t="s">
        <v>20455</v>
      </c>
      <c r="E1975" t="s">
        <v>22026</v>
      </c>
    </row>
    <row r="1976" spans="1:5" x14ac:dyDescent="0.2">
      <c r="A1976" t="s">
        <v>22087</v>
      </c>
      <c r="B1976">
        <v>10</v>
      </c>
      <c r="C1976" s="16">
        <v>3.8055464670000001</v>
      </c>
      <c r="D1976" t="s">
        <v>20455</v>
      </c>
      <c r="E1976" t="s">
        <v>22088</v>
      </c>
    </row>
    <row r="1977" spans="1:5" x14ac:dyDescent="0.2">
      <c r="A1977" t="s">
        <v>22114</v>
      </c>
      <c r="B1977">
        <v>10</v>
      </c>
      <c r="C1977" s="16">
        <v>3.77036777</v>
      </c>
      <c r="D1977" t="s">
        <v>20455</v>
      </c>
      <c r="E1977" t="s">
        <v>18835</v>
      </c>
    </row>
    <row r="1978" spans="1:5" x14ac:dyDescent="0.2">
      <c r="A1978" t="s">
        <v>22159</v>
      </c>
      <c r="B1978">
        <v>10</v>
      </c>
      <c r="C1978" s="16">
        <v>3.6358725060000001</v>
      </c>
      <c r="D1978" t="s">
        <v>20455</v>
      </c>
      <c r="E1978" t="s">
        <v>22160</v>
      </c>
    </row>
    <row r="1979" spans="1:5" x14ac:dyDescent="0.2">
      <c r="A1979" t="s">
        <v>22054</v>
      </c>
      <c r="B1979">
        <v>10</v>
      </c>
      <c r="C1979" s="16">
        <v>2.2239923840000002</v>
      </c>
      <c r="D1979" t="s">
        <v>20455</v>
      </c>
      <c r="E1979" t="s">
        <v>22055</v>
      </c>
    </row>
    <row r="1980" spans="1:5" x14ac:dyDescent="0.2">
      <c r="A1980" t="s">
        <v>22134</v>
      </c>
      <c r="B1980">
        <v>10</v>
      </c>
      <c r="C1980" s="16">
        <v>2.1919801909999999</v>
      </c>
      <c r="D1980" t="s">
        <v>20455</v>
      </c>
      <c r="E1980" t="s">
        <v>22135</v>
      </c>
    </row>
    <row r="1981" spans="1:5" x14ac:dyDescent="0.2">
      <c r="A1981" t="s">
        <v>22105</v>
      </c>
      <c r="B1981">
        <v>10</v>
      </c>
      <c r="C1981" s="16">
        <v>2.0756025619999998</v>
      </c>
      <c r="D1981" t="s">
        <v>20455</v>
      </c>
      <c r="E1981" t="s">
        <v>18553</v>
      </c>
    </row>
    <row r="1982" spans="1:5" x14ac:dyDescent="0.2">
      <c r="A1982" t="s">
        <v>22140</v>
      </c>
      <c r="B1982">
        <v>10</v>
      </c>
      <c r="C1982" s="16">
        <v>1.3809865050000001</v>
      </c>
      <c r="D1982" t="s">
        <v>20455</v>
      </c>
      <c r="E1982" t="s">
        <v>18553</v>
      </c>
    </row>
    <row r="1983" spans="1:5" x14ac:dyDescent="0.2">
      <c r="A1983" t="s">
        <v>22141</v>
      </c>
      <c r="B1983">
        <v>10</v>
      </c>
      <c r="C1983" s="16">
        <v>1.303333039</v>
      </c>
      <c r="D1983" t="s">
        <v>20455</v>
      </c>
      <c r="E1983" t="s">
        <v>22142</v>
      </c>
    </row>
    <row r="1984" spans="1:5" x14ac:dyDescent="0.2">
      <c r="A1984" t="s">
        <v>22072</v>
      </c>
      <c r="B1984">
        <v>10</v>
      </c>
      <c r="C1984" s="16">
        <v>1.2452854</v>
      </c>
      <c r="D1984" t="s">
        <v>20455</v>
      </c>
      <c r="E1984" t="s">
        <v>22073</v>
      </c>
    </row>
    <row r="1985" spans="1:5" x14ac:dyDescent="0.2">
      <c r="A1985" t="s">
        <v>22013</v>
      </c>
      <c r="B1985">
        <v>10</v>
      </c>
      <c r="C1985" s="16">
        <v>1.2411063259999999</v>
      </c>
      <c r="D1985" t="s">
        <v>20455</v>
      </c>
      <c r="E1985" t="s">
        <v>18553</v>
      </c>
    </row>
    <row r="1986" spans="1:5" x14ac:dyDescent="0.2">
      <c r="A1986" t="s">
        <v>22023</v>
      </c>
      <c r="B1986">
        <v>10</v>
      </c>
      <c r="C1986" s="16">
        <v>1.1704981839999999</v>
      </c>
      <c r="D1986" t="s">
        <v>20455</v>
      </c>
      <c r="E1986" t="s">
        <v>22024</v>
      </c>
    </row>
    <row r="1987" spans="1:5" x14ac:dyDescent="0.2">
      <c r="A1987" t="s">
        <v>22115</v>
      </c>
      <c r="B1987">
        <v>10</v>
      </c>
      <c r="C1987" s="16">
        <v>1.0064051110000001</v>
      </c>
      <c r="D1987" t="s">
        <v>20455</v>
      </c>
      <c r="E1987" t="s">
        <v>22116</v>
      </c>
    </row>
    <row r="1988" spans="1:5" x14ac:dyDescent="0.2">
      <c r="A1988" t="s">
        <v>22095</v>
      </c>
      <c r="B1988">
        <v>10</v>
      </c>
      <c r="C1988" s="16">
        <v>0.87801194199999999</v>
      </c>
      <c r="D1988" t="s">
        <v>20455</v>
      </c>
      <c r="E1988" t="s">
        <v>18553</v>
      </c>
    </row>
    <row r="1989" spans="1:5" x14ac:dyDescent="0.2">
      <c r="A1989" t="s">
        <v>22097</v>
      </c>
      <c r="B1989">
        <v>10</v>
      </c>
      <c r="C1989" s="16">
        <v>0.72046962299999995</v>
      </c>
      <c r="D1989" t="s">
        <v>20455</v>
      </c>
      <c r="E1989" t="s">
        <v>22098</v>
      </c>
    </row>
    <row r="1990" spans="1:5" x14ac:dyDescent="0.2">
      <c r="A1990" t="s">
        <v>22165</v>
      </c>
      <c r="B1990">
        <v>10</v>
      </c>
      <c r="C1990" s="16">
        <v>0.55428883399999995</v>
      </c>
      <c r="D1990" t="s">
        <v>20455</v>
      </c>
      <c r="E1990" t="s">
        <v>19796</v>
      </c>
    </row>
    <row r="1991" spans="1:5" x14ac:dyDescent="0.2">
      <c r="A1991" t="s">
        <v>22166</v>
      </c>
      <c r="B1991">
        <v>10</v>
      </c>
      <c r="C1991" s="16">
        <v>0.53723475899999995</v>
      </c>
      <c r="D1991" t="s">
        <v>20455</v>
      </c>
      <c r="E1991" t="s">
        <v>19882</v>
      </c>
    </row>
    <row r="1992" spans="1:5" x14ac:dyDescent="0.2">
      <c r="A1992" t="s">
        <v>22112</v>
      </c>
      <c r="B1992">
        <v>10</v>
      </c>
      <c r="C1992" s="16">
        <v>0.49111334499999998</v>
      </c>
      <c r="D1992" t="s">
        <v>20455</v>
      </c>
      <c r="E1992" t="s">
        <v>22113</v>
      </c>
    </row>
    <row r="1993" spans="1:5" x14ac:dyDescent="0.2">
      <c r="A1993" t="s">
        <v>22075</v>
      </c>
      <c r="B1993">
        <v>10</v>
      </c>
      <c r="C1993" s="16">
        <v>0.351981918</v>
      </c>
      <c r="D1993" t="s">
        <v>20455</v>
      </c>
      <c r="E1993" t="s">
        <v>22076</v>
      </c>
    </row>
    <row r="1994" spans="1:5" x14ac:dyDescent="0.2">
      <c r="A1994" t="s">
        <v>22121</v>
      </c>
      <c r="B1994">
        <v>10</v>
      </c>
      <c r="C1994" s="16">
        <v>0.34078133100000002</v>
      </c>
      <c r="D1994" t="s">
        <v>20455</v>
      </c>
      <c r="E1994" t="s">
        <v>19160</v>
      </c>
    </row>
    <row r="1995" spans="1:5" x14ac:dyDescent="0.2">
      <c r="A1995" t="s">
        <v>22009</v>
      </c>
      <c r="B1995">
        <v>10</v>
      </c>
      <c r="C1995" s="16">
        <v>0</v>
      </c>
      <c r="D1995" t="s">
        <v>20455</v>
      </c>
      <c r="E1995" t="s">
        <v>18553</v>
      </c>
    </row>
    <row r="1996" spans="1:5" x14ac:dyDescent="0.2">
      <c r="A1996" t="s">
        <v>22056</v>
      </c>
      <c r="B1996">
        <v>10</v>
      </c>
      <c r="C1996" s="16">
        <v>0</v>
      </c>
      <c r="D1996" t="s">
        <v>20455</v>
      </c>
      <c r="E1996" t="s">
        <v>22057</v>
      </c>
    </row>
    <row r="1997" spans="1:5" x14ac:dyDescent="0.2">
      <c r="A1997" t="s">
        <v>22089</v>
      </c>
      <c r="B1997">
        <v>10</v>
      </c>
      <c r="C1997" s="16">
        <v>0</v>
      </c>
      <c r="D1997" t="s">
        <v>20455</v>
      </c>
      <c r="E1997" t="s">
        <v>22090</v>
      </c>
    </row>
    <row r="1998" spans="1:5" x14ac:dyDescent="0.2">
      <c r="A1998" t="s">
        <v>22099</v>
      </c>
      <c r="B1998">
        <v>10</v>
      </c>
      <c r="C1998" s="16">
        <v>0</v>
      </c>
      <c r="D1998" t="s">
        <v>20455</v>
      </c>
      <c r="E1998" t="s">
        <v>18553</v>
      </c>
    </row>
    <row r="1999" spans="1:5" x14ac:dyDescent="0.2">
      <c r="A1999" t="s">
        <v>22128</v>
      </c>
      <c r="B1999">
        <v>10</v>
      </c>
      <c r="C1999" s="16">
        <v>0</v>
      </c>
      <c r="D1999" t="s">
        <v>20455</v>
      </c>
      <c r="E1999" t="s">
        <v>22129</v>
      </c>
    </row>
    <row r="2000" spans="1:5" x14ac:dyDescent="0.2">
      <c r="A2000" t="s">
        <v>22153</v>
      </c>
      <c r="B2000">
        <v>10</v>
      </c>
      <c r="C2000" s="16">
        <v>0</v>
      </c>
      <c r="D2000" t="s">
        <v>20455</v>
      </c>
      <c r="E2000" t="s">
        <v>22154</v>
      </c>
    </row>
    <row r="2001" spans="1:5" x14ac:dyDescent="0.2">
      <c r="A2001" t="s">
        <v>22161</v>
      </c>
      <c r="B2001">
        <v>10</v>
      </c>
      <c r="C2001" s="16">
        <v>0</v>
      </c>
      <c r="D2001" t="s">
        <v>20455</v>
      </c>
      <c r="E2001" t="s">
        <v>22162</v>
      </c>
    </row>
    <row r="2002" spans="1:5" x14ac:dyDescent="0.2">
      <c r="A2002" t="s">
        <v>22173</v>
      </c>
      <c r="B2002">
        <v>10</v>
      </c>
      <c r="C2002" s="16">
        <v>0</v>
      </c>
      <c r="D2002" t="s">
        <v>20455</v>
      </c>
      <c r="E2002" t="s">
        <v>18553</v>
      </c>
    </row>
    <row r="2003" spans="1:5" x14ac:dyDescent="0.2">
      <c r="A2003" t="s">
        <v>22280</v>
      </c>
      <c r="B2003">
        <v>1</v>
      </c>
      <c r="C2003" s="16">
        <v>571.2647905</v>
      </c>
      <c r="D2003" t="s">
        <v>22179</v>
      </c>
      <c r="E2003" t="s">
        <v>19244</v>
      </c>
    </row>
    <row r="2004" spans="1:5" x14ac:dyDescent="0.2">
      <c r="A2004" t="s">
        <v>22201</v>
      </c>
      <c r="B2004">
        <v>1</v>
      </c>
      <c r="C2004" s="16">
        <v>235.03635059999999</v>
      </c>
      <c r="D2004" t="s">
        <v>22179</v>
      </c>
      <c r="E2004" t="s">
        <v>22202</v>
      </c>
    </row>
    <row r="2005" spans="1:5" x14ac:dyDescent="0.2">
      <c r="A2005" t="s">
        <v>22300</v>
      </c>
      <c r="B2005">
        <v>1</v>
      </c>
      <c r="C2005" s="16">
        <v>211.0512828</v>
      </c>
      <c r="D2005" t="s">
        <v>22179</v>
      </c>
      <c r="E2005" t="s">
        <v>19134</v>
      </c>
    </row>
    <row r="2006" spans="1:5" x14ac:dyDescent="0.2">
      <c r="A2006" t="s">
        <v>22231</v>
      </c>
      <c r="B2006">
        <v>1</v>
      </c>
      <c r="C2006" s="16">
        <v>182.74778079999999</v>
      </c>
      <c r="D2006" t="s">
        <v>22179</v>
      </c>
      <c r="E2006" t="s">
        <v>22232</v>
      </c>
    </row>
    <row r="2007" spans="1:5" x14ac:dyDescent="0.2">
      <c r="A2007" t="s">
        <v>22315</v>
      </c>
      <c r="B2007">
        <v>1</v>
      </c>
      <c r="C2007" s="16">
        <v>164.771265</v>
      </c>
      <c r="D2007" t="s">
        <v>22179</v>
      </c>
      <c r="E2007" t="s">
        <v>22316</v>
      </c>
    </row>
    <row r="2008" spans="1:5" x14ac:dyDescent="0.2">
      <c r="A2008" t="s">
        <v>22338</v>
      </c>
      <c r="B2008">
        <v>1</v>
      </c>
      <c r="C2008" s="16">
        <v>153.22894479999999</v>
      </c>
      <c r="D2008" t="s">
        <v>22179</v>
      </c>
      <c r="E2008" t="s">
        <v>22339</v>
      </c>
    </row>
    <row r="2009" spans="1:5" x14ac:dyDescent="0.2">
      <c r="A2009" t="s">
        <v>22256</v>
      </c>
      <c r="B2009">
        <v>1</v>
      </c>
      <c r="C2009" s="16">
        <v>148.0475126</v>
      </c>
      <c r="D2009" t="s">
        <v>22179</v>
      </c>
      <c r="E2009" t="s">
        <v>22257</v>
      </c>
    </row>
    <row r="2010" spans="1:5" x14ac:dyDescent="0.2">
      <c r="A2010" t="s">
        <v>22347</v>
      </c>
      <c r="B2010">
        <v>1</v>
      </c>
      <c r="C2010" s="16">
        <v>144.73690569999999</v>
      </c>
      <c r="D2010" t="s">
        <v>22179</v>
      </c>
      <c r="E2010" t="s">
        <v>22348</v>
      </c>
    </row>
    <row r="2011" spans="1:5" x14ac:dyDescent="0.2">
      <c r="A2011" t="s">
        <v>22274</v>
      </c>
      <c r="B2011">
        <v>1</v>
      </c>
      <c r="C2011" s="16">
        <v>144.23272220000001</v>
      </c>
      <c r="D2011" t="s">
        <v>22179</v>
      </c>
      <c r="E2011" t="s">
        <v>22275</v>
      </c>
    </row>
    <row r="2012" spans="1:5" x14ac:dyDescent="0.2">
      <c r="A2012" t="s">
        <v>22267</v>
      </c>
      <c r="B2012">
        <v>1</v>
      </c>
      <c r="C2012" s="16">
        <v>136.73260329999999</v>
      </c>
      <c r="D2012" t="s">
        <v>22179</v>
      </c>
      <c r="E2012" t="s">
        <v>19395</v>
      </c>
    </row>
    <row r="2013" spans="1:5" x14ac:dyDescent="0.2">
      <c r="A2013" t="s">
        <v>22268</v>
      </c>
      <c r="B2013">
        <v>1</v>
      </c>
      <c r="C2013" s="16">
        <v>124.0786762</v>
      </c>
      <c r="D2013" t="s">
        <v>22179</v>
      </c>
      <c r="E2013" t="s">
        <v>22269</v>
      </c>
    </row>
    <row r="2014" spans="1:5" x14ac:dyDescent="0.2">
      <c r="A2014" t="s">
        <v>22178</v>
      </c>
      <c r="B2014">
        <v>1</v>
      </c>
      <c r="C2014" s="16">
        <v>100.7146455</v>
      </c>
      <c r="D2014" t="s">
        <v>22179</v>
      </c>
      <c r="E2014" t="s">
        <v>22180</v>
      </c>
    </row>
    <row r="2015" spans="1:5" x14ac:dyDescent="0.2">
      <c r="A2015" t="s">
        <v>22334</v>
      </c>
      <c r="B2015">
        <v>1</v>
      </c>
      <c r="C2015" s="16">
        <v>94.909240639999993</v>
      </c>
      <c r="D2015" t="s">
        <v>22179</v>
      </c>
      <c r="E2015" t="s">
        <v>22335</v>
      </c>
    </row>
    <row r="2016" spans="1:5" x14ac:dyDescent="0.2">
      <c r="A2016" t="s">
        <v>22225</v>
      </c>
      <c r="B2016">
        <v>1</v>
      </c>
      <c r="C2016" s="16">
        <v>92.313909390000006</v>
      </c>
      <c r="D2016" t="s">
        <v>22179</v>
      </c>
      <c r="E2016" t="s">
        <v>22226</v>
      </c>
    </row>
    <row r="2017" spans="1:5" x14ac:dyDescent="0.2">
      <c r="A2017" t="s">
        <v>22278</v>
      </c>
      <c r="B2017">
        <v>1</v>
      </c>
      <c r="C2017" s="16">
        <v>88.220142390000007</v>
      </c>
      <c r="D2017" t="s">
        <v>22179</v>
      </c>
      <c r="E2017" t="s">
        <v>22279</v>
      </c>
    </row>
    <row r="2018" spans="1:5" x14ac:dyDescent="0.2">
      <c r="A2018" t="s">
        <v>22207</v>
      </c>
      <c r="B2018">
        <v>1</v>
      </c>
      <c r="C2018" s="16">
        <v>87.764205559999994</v>
      </c>
      <c r="D2018" t="s">
        <v>22179</v>
      </c>
      <c r="E2018" t="s">
        <v>22208</v>
      </c>
    </row>
    <row r="2019" spans="1:5" x14ac:dyDescent="0.2">
      <c r="A2019" t="s">
        <v>22323</v>
      </c>
      <c r="B2019">
        <v>1</v>
      </c>
      <c r="C2019" s="16">
        <v>86.85994891</v>
      </c>
      <c r="D2019" t="s">
        <v>22179</v>
      </c>
      <c r="E2019" t="s">
        <v>22324</v>
      </c>
    </row>
    <row r="2020" spans="1:5" x14ac:dyDescent="0.2">
      <c r="A2020" t="s">
        <v>22308</v>
      </c>
      <c r="B2020">
        <v>1</v>
      </c>
      <c r="C2020" s="16">
        <v>78.902757899999997</v>
      </c>
      <c r="D2020" t="s">
        <v>22179</v>
      </c>
      <c r="E2020" t="s">
        <v>22309</v>
      </c>
    </row>
    <row r="2021" spans="1:5" x14ac:dyDescent="0.2">
      <c r="A2021" t="s">
        <v>22195</v>
      </c>
      <c r="B2021">
        <v>1</v>
      </c>
      <c r="C2021" s="16">
        <v>77.069969159999999</v>
      </c>
      <c r="D2021" t="s">
        <v>22179</v>
      </c>
      <c r="E2021" t="s">
        <v>22196</v>
      </c>
    </row>
    <row r="2022" spans="1:5" x14ac:dyDescent="0.2">
      <c r="A2022" t="s">
        <v>22310</v>
      </c>
      <c r="B2022">
        <v>1</v>
      </c>
      <c r="C2022" s="16">
        <v>71.982337119999997</v>
      </c>
      <c r="D2022" t="s">
        <v>22179</v>
      </c>
      <c r="E2022" t="s">
        <v>22311</v>
      </c>
    </row>
    <row r="2023" spans="1:5" x14ac:dyDescent="0.2">
      <c r="A2023" t="s">
        <v>22181</v>
      </c>
      <c r="B2023">
        <v>1</v>
      </c>
      <c r="C2023" s="16">
        <v>68.335434480000004</v>
      </c>
      <c r="D2023" t="s">
        <v>22179</v>
      </c>
      <c r="E2023" t="s">
        <v>22182</v>
      </c>
    </row>
    <row r="2024" spans="1:5" x14ac:dyDescent="0.2">
      <c r="A2024" t="s">
        <v>22312</v>
      </c>
      <c r="B2024">
        <v>1</v>
      </c>
      <c r="C2024" s="16">
        <v>67.989093639999993</v>
      </c>
      <c r="D2024" t="s">
        <v>22179</v>
      </c>
      <c r="E2024" t="s">
        <v>22313</v>
      </c>
    </row>
    <row r="2025" spans="1:5" x14ac:dyDescent="0.2">
      <c r="A2025" t="s">
        <v>22325</v>
      </c>
      <c r="B2025">
        <v>1</v>
      </c>
      <c r="C2025" s="16">
        <v>66.865671169999999</v>
      </c>
      <c r="D2025" t="s">
        <v>22179</v>
      </c>
      <c r="E2025" t="s">
        <v>20221</v>
      </c>
    </row>
    <row r="2026" spans="1:5" x14ac:dyDescent="0.2">
      <c r="A2026" t="s">
        <v>22217</v>
      </c>
      <c r="B2026">
        <v>1</v>
      </c>
      <c r="C2026" s="16">
        <v>63.870662420000002</v>
      </c>
      <c r="D2026" t="s">
        <v>22179</v>
      </c>
      <c r="E2026" t="s">
        <v>19794</v>
      </c>
    </row>
    <row r="2027" spans="1:5" x14ac:dyDescent="0.2">
      <c r="A2027" t="s">
        <v>22248</v>
      </c>
      <c r="B2027">
        <v>1</v>
      </c>
      <c r="C2027" s="16">
        <v>62.354272469999998</v>
      </c>
      <c r="D2027" t="s">
        <v>22179</v>
      </c>
      <c r="E2027" t="s">
        <v>22249</v>
      </c>
    </row>
    <row r="2028" spans="1:5" x14ac:dyDescent="0.2">
      <c r="A2028" t="s">
        <v>22233</v>
      </c>
      <c r="B2028">
        <v>1</v>
      </c>
      <c r="C2028" s="16">
        <v>61.16693034</v>
      </c>
      <c r="D2028" t="s">
        <v>22179</v>
      </c>
      <c r="E2028" t="s">
        <v>22234</v>
      </c>
    </row>
    <row r="2029" spans="1:5" x14ac:dyDescent="0.2">
      <c r="A2029" t="s">
        <v>22197</v>
      </c>
      <c r="B2029">
        <v>1</v>
      </c>
      <c r="C2029" s="16">
        <v>58.520743940000003</v>
      </c>
      <c r="D2029" t="s">
        <v>22179</v>
      </c>
      <c r="E2029" t="s">
        <v>20312</v>
      </c>
    </row>
    <row r="2030" spans="1:5" x14ac:dyDescent="0.2">
      <c r="A2030" t="s">
        <v>22185</v>
      </c>
      <c r="B2030">
        <v>1</v>
      </c>
      <c r="C2030" s="16">
        <v>57.051479729999997</v>
      </c>
      <c r="D2030" t="s">
        <v>22179</v>
      </c>
      <c r="E2030" t="s">
        <v>22186</v>
      </c>
    </row>
    <row r="2031" spans="1:5" x14ac:dyDescent="0.2">
      <c r="A2031" t="s">
        <v>22213</v>
      </c>
      <c r="B2031">
        <v>1</v>
      </c>
      <c r="C2031" s="16">
        <v>57.029212700000002</v>
      </c>
      <c r="D2031" t="s">
        <v>22179</v>
      </c>
      <c r="E2031" t="s">
        <v>20624</v>
      </c>
    </row>
    <row r="2032" spans="1:5" x14ac:dyDescent="0.2">
      <c r="A2032" t="s">
        <v>22301</v>
      </c>
      <c r="B2032">
        <v>1</v>
      </c>
      <c r="C2032" s="16">
        <v>56.685859360000002</v>
      </c>
      <c r="D2032" t="s">
        <v>22179</v>
      </c>
      <c r="E2032" t="s">
        <v>22302</v>
      </c>
    </row>
    <row r="2033" spans="1:5" x14ac:dyDescent="0.2">
      <c r="A2033" t="s">
        <v>22244</v>
      </c>
      <c r="B2033">
        <v>1</v>
      </c>
      <c r="C2033" s="16">
        <v>54.588088890000002</v>
      </c>
      <c r="D2033" t="s">
        <v>22179</v>
      </c>
      <c r="E2033" t="s">
        <v>20579</v>
      </c>
    </row>
    <row r="2034" spans="1:5" x14ac:dyDescent="0.2">
      <c r="A2034" t="s">
        <v>22328</v>
      </c>
      <c r="B2034">
        <v>1</v>
      </c>
      <c r="C2034" s="16">
        <v>50.648417309999999</v>
      </c>
      <c r="D2034" t="s">
        <v>22179</v>
      </c>
      <c r="E2034" t="s">
        <v>22329</v>
      </c>
    </row>
    <row r="2035" spans="1:5" x14ac:dyDescent="0.2">
      <c r="A2035" t="s">
        <v>22190</v>
      </c>
      <c r="B2035">
        <v>1</v>
      </c>
      <c r="C2035" s="16">
        <v>49.939877660000001</v>
      </c>
      <c r="D2035" t="s">
        <v>22179</v>
      </c>
      <c r="E2035" t="s">
        <v>22191</v>
      </c>
    </row>
    <row r="2036" spans="1:5" x14ac:dyDescent="0.2">
      <c r="A2036" t="s">
        <v>22205</v>
      </c>
      <c r="B2036">
        <v>1</v>
      </c>
      <c r="C2036" s="16">
        <v>49.815753610000002</v>
      </c>
      <c r="D2036" t="s">
        <v>22179</v>
      </c>
      <c r="E2036" t="s">
        <v>22206</v>
      </c>
    </row>
    <row r="2037" spans="1:5" x14ac:dyDescent="0.2">
      <c r="A2037" t="s">
        <v>22212</v>
      </c>
      <c r="B2037">
        <v>1</v>
      </c>
      <c r="C2037" s="16">
        <v>47.501320560000003</v>
      </c>
      <c r="D2037" t="s">
        <v>22179</v>
      </c>
      <c r="E2037" t="s">
        <v>18735</v>
      </c>
    </row>
    <row r="2038" spans="1:5" x14ac:dyDescent="0.2">
      <c r="A2038" t="s">
        <v>22321</v>
      </c>
      <c r="B2038">
        <v>1</v>
      </c>
      <c r="C2038" s="16">
        <v>45.97453642</v>
      </c>
      <c r="D2038" t="s">
        <v>22179</v>
      </c>
      <c r="E2038" t="s">
        <v>22322</v>
      </c>
    </row>
    <row r="2039" spans="1:5" x14ac:dyDescent="0.2">
      <c r="A2039" t="s">
        <v>22254</v>
      </c>
      <c r="B2039">
        <v>1</v>
      </c>
      <c r="C2039" s="16">
        <v>45.408655179999997</v>
      </c>
      <c r="D2039" t="s">
        <v>22179</v>
      </c>
      <c r="E2039" t="s">
        <v>22255</v>
      </c>
    </row>
    <row r="2040" spans="1:5" x14ac:dyDescent="0.2">
      <c r="A2040" t="s">
        <v>22317</v>
      </c>
      <c r="B2040">
        <v>1</v>
      </c>
      <c r="C2040" s="16">
        <v>45.14827854</v>
      </c>
      <c r="D2040" t="s">
        <v>22179</v>
      </c>
      <c r="E2040" t="s">
        <v>22318</v>
      </c>
    </row>
    <row r="2041" spans="1:5" x14ac:dyDescent="0.2">
      <c r="A2041" t="s">
        <v>22200</v>
      </c>
      <c r="B2041">
        <v>1</v>
      </c>
      <c r="C2041" s="16">
        <v>44.041257440000003</v>
      </c>
      <c r="D2041" t="s">
        <v>22179</v>
      </c>
      <c r="E2041" t="s">
        <v>20711</v>
      </c>
    </row>
    <row r="2042" spans="1:5" x14ac:dyDescent="0.2">
      <c r="A2042" t="s">
        <v>22183</v>
      </c>
      <c r="B2042">
        <v>1</v>
      </c>
      <c r="C2042" s="16">
        <v>43.175365159999998</v>
      </c>
      <c r="D2042" t="s">
        <v>22179</v>
      </c>
      <c r="E2042" t="s">
        <v>22184</v>
      </c>
    </row>
    <row r="2043" spans="1:5" x14ac:dyDescent="0.2">
      <c r="A2043" t="s">
        <v>22285</v>
      </c>
      <c r="B2043">
        <v>1</v>
      </c>
      <c r="C2043" s="16">
        <v>41.541113330000002</v>
      </c>
      <c r="D2043" t="s">
        <v>22179</v>
      </c>
      <c r="E2043" t="s">
        <v>22286</v>
      </c>
    </row>
    <row r="2044" spans="1:5" x14ac:dyDescent="0.2">
      <c r="A2044" t="s">
        <v>22340</v>
      </c>
      <c r="B2044">
        <v>1</v>
      </c>
      <c r="C2044" s="16">
        <v>40.234880429999997</v>
      </c>
      <c r="D2044" t="s">
        <v>22179</v>
      </c>
      <c r="E2044" t="s">
        <v>22341</v>
      </c>
    </row>
    <row r="2045" spans="1:5" x14ac:dyDescent="0.2">
      <c r="A2045" t="s">
        <v>22288</v>
      </c>
      <c r="B2045">
        <v>1</v>
      </c>
      <c r="C2045" s="16">
        <v>39.168252529999997</v>
      </c>
      <c r="D2045" t="s">
        <v>22179</v>
      </c>
      <c r="E2045" t="s">
        <v>20308</v>
      </c>
    </row>
    <row r="2046" spans="1:5" x14ac:dyDescent="0.2">
      <c r="A2046" t="s">
        <v>22282</v>
      </c>
      <c r="B2046">
        <v>1</v>
      </c>
      <c r="C2046" s="16">
        <v>38.870302010000003</v>
      </c>
      <c r="D2046" t="s">
        <v>22179</v>
      </c>
      <c r="E2046" t="s">
        <v>19158</v>
      </c>
    </row>
    <row r="2047" spans="1:5" x14ac:dyDescent="0.2">
      <c r="A2047" t="s">
        <v>22188</v>
      </c>
      <c r="B2047">
        <v>1</v>
      </c>
      <c r="C2047" s="16">
        <v>38.785249129999997</v>
      </c>
      <c r="D2047" t="s">
        <v>22179</v>
      </c>
      <c r="E2047" t="s">
        <v>22189</v>
      </c>
    </row>
    <row r="2048" spans="1:5" x14ac:dyDescent="0.2">
      <c r="A2048" t="s">
        <v>22193</v>
      </c>
      <c r="B2048">
        <v>1</v>
      </c>
      <c r="C2048" s="16">
        <v>38.632899999999999</v>
      </c>
      <c r="D2048" t="s">
        <v>22179</v>
      </c>
      <c r="E2048" t="s">
        <v>22194</v>
      </c>
    </row>
    <row r="2049" spans="1:5" x14ac:dyDescent="0.2">
      <c r="A2049" t="s">
        <v>22241</v>
      </c>
      <c r="B2049">
        <v>1</v>
      </c>
      <c r="C2049" s="16">
        <v>37.360378740000002</v>
      </c>
      <c r="D2049" t="s">
        <v>22179</v>
      </c>
      <c r="E2049" t="s">
        <v>19168</v>
      </c>
    </row>
    <row r="2050" spans="1:5" x14ac:dyDescent="0.2">
      <c r="A2050" t="s">
        <v>22252</v>
      </c>
      <c r="B2050">
        <v>1</v>
      </c>
      <c r="C2050" s="16">
        <v>36.232579090000002</v>
      </c>
      <c r="D2050" t="s">
        <v>22179</v>
      </c>
      <c r="E2050" t="s">
        <v>22253</v>
      </c>
    </row>
    <row r="2051" spans="1:5" x14ac:dyDescent="0.2">
      <c r="A2051" t="s">
        <v>22260</v>
      </c>
      <c r="B2051">
        <v>1</v>
      </c>
      <c r="C2051" s="16">
        <v>34.177629119999999</v>
      </c>
      <c r="D2051" t="s">
        <v>22179</v>
      </c>
      <c r="E2051" t="s">
        <v>22261</v>
      </c>
    </row>
    <row r="2052" spans="1:5" x14ac:dyDescent="0.2">
      <c r="A2052" t="s">
        <v>22237</v>
      </c>
      <c r="B2052">
        <v>1</v>
      </c>
      <c r="C2052" s="16">
        <v>33.91991668</v>
      </c>
      <c r="D2052" t="s">
        <v>22179</v>
      </c>
      <c r="E2052" t="s">
        <v>22238</v>
      </c>
    </row>
    <row r="2053" spans="1:5" x14ac:dyDescent="0.2">
      <c r="A2053" t="s">
        <v>22296</v>
      </c>
      <c r="B2053">
        <v>1</v>
      </c>
      <c r="C2053" s="16">
        <v>33.503265489999997</v>
      </c>
      <c r="D2053" t="s">
        <v>22179</v>
      </c>
      <c r="E2053" t="s">
        <v>22297</v>
      </c>
    </row>
    <row r="2054" spans="1:5" x14ac:dyDescent="0.2">
      <c r="A2054" t="s">
        <v>22263</v>
      </c>
      <c r="B2054">
        <v>1</v>
      </c>
      <c r="C2054" s="16">
        <v>33.070409939999998</v>
      </c>
      <c r="D2054" t="s">
        <v>22179</v>
      </c>
      <c r="E2054" t="s">
        <v>22264</v>
      </c>
    </row>
    <row r="2055" spans="1:5" x14ac:dyDescent="0.2">
      <c r="A2055" t="s">
        <v>22276</v>
      </c>
      <c r="B2055">
        <v>1</v>
      </c>
      <c r="C2055" s="16">
        <v>31.12307358</v>
      </c>
      <c r="D2055" t="s">
        <v>22179</v>
      </c>
      <c r="E2055" t="s">
        <v>22277</v>
      </c>
    </row>
    <row r="2056" spans="1:5" x14ac:dyDescent="0.2">
      <c r="A2056" t="s">
        <v>22272</v>
      </c>
      <c r="B2056">
        <v>1</v>
      </c>
      <c r="C2056" s="16">
        <v>30.458010489999999</v>
      </c>
      <c r="D2056" t="s">
        <v>22179</v>
      </c>
      <c r="E2056" t="s">
        <v>22273</v>
      </c>
    </row>
    <row r="2057" spans="1:5" x14ac:dyDescent="0.2">
      <c r="A2057" t="s">
        <v>22332</v>
      </c>
      <c r="B2057">
        <v>1</v>
      </c>
      <c r="C2057" s="16">
        <v>30.187384040000001</v>
      </c>
      <c r="D2057" t="s">
        <v>22179</v>
      </c>
      <c r="E2057" t="s">
        <v>22333</v>
      </c>
    </row>
    <row r="2058" spans="1:5" x14ac:dyDescent="0.2">
      <c r="A2058" t="s">
        <v>22220</v>
      </c>
      <c r="B2058">
        <v>1</v>
      </c>
      <c r="C2058" s="16">
        <v>29.615299879999998</v>
      </c>
      <c r="D2058" t="s">
        <v>22179</v>
      </c>
      <c r="E2058" t="s">
        <v>20378</v>
      </c>
    </row>
    <row r="2059" spans="1:5" x14ac:dyDescent="0.2">
      <c r="A2059" t="s">
        <v>22298</v>
      </c>
      <c r="B2059">
        <v>1</v>
      </c>
      <c r="C2059" s="16">
        <v>28.175439189999999</v>
      </c>
      <c r="D2059" t="s">
        <v>22179</v>
      </c>
      <c r="E2059" t="s">
        <v>22299</v>
      </c>
    </row>
    <row r="2060" spans="1:5" x14ac:dyDescent="0.2">
      <c r="A2060" t="s">
        <v>22303</v>
      </c>
      <c r="B2060">
        <v>1</v>
      </c>
      <c r="C2060" s="16">
        <v>23.90258579</v>
      </c>
      <c r="D2060" t="s">
        <v>22179</v>
      </c>
      <c r="E2060" t="s">
        <v>22304</v>
      </c>
    </row>
    <row r="2061" spans="1:5" x14ac:dyDescent="0.2">
      <c r="A2061" t="s">
        <v>22289</v>
      </c>
      <c r="B2061">
        <v>1</v>
      </c>
      <c r="C2061" s="16">
        <v>21.136425039999999</v>
      </c>
      <c r="D2061" t="s">
        <v>22179</v>
      </c>
      <c r="E2061" t="s">
        <v>22290</v>
      </c>
    </row>
    <row r="2062" spans="1:5" x14ac:dyDescent="0.2">
      <c r="A2062" t="s">
        <v>22246</v>
      </c>
      <c r="B2062">
        <v>1</v>
      </c>
      <c r="C2062" s="16">
        <v>19.55655277</v>
      </c>
      <c r="D2062" t="s">
        <v>22179</v>
      </c>
      <c r="E2062" t="s">
        <v>22247</v>
      </c>
    </row>
    <row r="2063" spans="1:5" x14ac:dyDescent="0.2">
      <c r="A2063" t="s">
        <v>22349</v>
      </c>
      <c r="B2063">
        <v>1</v>
      </c>
      <c r="C2063" s="16">
        <v>19.358909059999998</v>
      </c>
      <c r="D2063" t="s">
        <v>22179</v>
      </c>
      <c r="E2063" t="s">
        <v>21754</v>
      </c>
    </row>
    <row r="2064" spans="1:5" x14ac:dyDescent="0.2">
      <c r="A2064" t="s">
        <v>22218</v>
      </c>
      <c r="B2064">
        <v>1</v>
      </c>
      <c r="C2064" s="16">
        <v>19.263141269999998</v>
      </c>
      <c r="D2064" t="s">
        <v>22179</v>
      </c>
      <c r="E2064" t="s">
        <v>22219</v>
      </c>
    </row>
    <row r="2065" spans="1:5" x14ac:dyDescent="0.2">
      <c r="A2065" t="s">
        <v>22214</v>
      </c>
      <c r="B2065">
        <v>1</v>
      </c>
      <c r="C2065" s="16">
        <v>18.53003365</v>
      </c>
      <c r="D2065" t="s">
        <v>22179</v>
      </c>
      <c r="E2065" t="s">
        <v>19884</v>
      </c>
    </row>
    <row r="2066" spans="1:5" x14ac:dyDescent="0.2">
      <c r="A2066" t="s">
        <v>22221</v>
      </c>
      <c r="B2066">
        <v>1</v>
      </c>
      <c r="C2066" s="16">
        <v>18.145371789999999</v>
      </c>
      <c r="D2066" t="s">
        <v>22179</v>
      </c>
      <c r="E2066" t="s">
        <v>22222</v>
      </c>
    </row>
    <row r="2067" spans="1:5" x14ac:dyDescent="0.2">
      <c r="A2067" t="s">
        <v>22209</v>
      </c>
      <c r="B2067">
        <v>1</v>
      </c>
      <c r="C2067" s="16">
        <v>17.869571050000001</v>
      </c>
      <c r="D2067" t="s">
        <v>22179</v>
      </c>
      <c r="E2067" t="s">
        <v>20132</v>
      </c>
    </row>
    <row r="2068" spans="1:5" x14ac:dyDescent="0.2">
      <c r="A2068" t="s">
        <v>22215</v>
      </c>
      <c r="B2068">
        <v>1</v>
      </c>
      <c r="C2068" s="16">
        <v>17.724679219999999</v>
      </c>
      <c r="D2068" t="s">
        <v>22179</v>
      </c>
      <c r="E2068" t="s">
        <v>22216</v>
      </c>
    </row>
    <row r="2069" spans="1:5" x14ac:dyDescent="0.2">
      <c r="A2069" t="s">
        <v>22326</v>
      </c>
      <c r="B2069">
        <v>1</v>
      </c>
      <c r="C2069" s="16">
        <v>17.612899980000002</v>
      </c>
      <c r="D2069" t="s">
        <v>22179</v>
      </c>
      <c r="E2069" t="s">
        <v>19317</v>
      </c>
    </row>
    <row r="2070" spans="1:5" x14ac:dyDescent="0.2">
      <c r="A2070" t="s">
        <v>22342</v>
      </c>
      <c r="B2070">
        <v>1</v>
      </c>
      <c r="C2070" s="16">
        <v>17.542189369999999</v>
      </c>
      <c r="D2070" t="s">
        <v>22179</v>
      </c>
      <c r="E2070" t="s">
        <v>22343</v>
      </c>
    </row>
    <row r="2071" spans="1:5" x14ac:dyDescent="0.2">
      <c r="A2071" t="s">
        <v>22281</v>
      </c>
      <c r="B2071">
        <v>1</v>
      </c>
      <c r="C2071" s="16">
        <v>16.982414429999999</v>
      </c>
      <c r="D2071" t="s">
        <v>22179</v>
      </c>
      <c r="E2071" t="s">
        <v>18605</v>
      </c>
    </row>
    <row r="2072" spans="1:5" x14ac:dyDescent="0.2">
      <c r="A2072" t="s">
        <v>22346</v>
      </c>
      <c r="B2072">
        <v>1</v>
      </c>
      <c r="C2072" s="16">
        <v>15.90254156</v>
      </c>
      <c r="D2072" t="s">
        <v>22179</v>
      </c>
      <c r="E2072" t="s">
        <v>19706</v>
      </c>
    </row>
    <row r="2073" spans="1:5" x14ac:dyDescent="0.2">
      <c r="A2073" t="s">
        <v>22344</v>
      </c>
      <c r="B2073">
        <v>1</v>
      </c>
      <c r="C2073" s="16">
        <v>15.47619828</v>
      </c>
      <c r="D2073" t="s">
        <v>22179</v>
      </c>
      <c r="E2073" t="s">
        <v>22345</v>
      </c>
    </row>
    <row r="2074" spans="1:5" x14ac:dyDescent="0.2">
      <c r="A2074" t="s">
        <v>22330</v>
      </c>
      <c r="B2074">
        <v>1</v>
      </c>
      <c r="C2074" s="16">
        <v>13.873911509999999</v>
      </c>
      <c r="D2074" t="s">
        <v>22179</v>
      </c>
      <c r="E2074" t="s">
        <v>22331</v>
      </c>
    </row>
    <row r="2075" spans="1:5" x14ac:dyDescent="0.2">
      <c r="A2075" t="s">
        <v>22223</v>
      </c>
      <c r="B2075">
        <v>1</v>
      </c>
      <c r="C2075" s="16">
        <v>13.77134455</v>
      </c>
      <c r="D2075" t="s">
        <v>22179</v>
      </c>
      <c r="E2075" t="s">
        <v>22224</v>
      </c>
    </row>
    <row r="2076" spans="1:5" x14ac:dyDescent="0.2">
      <c r="A2076" t="s">
        <v>22229</v>
      </c>
      <c r="B2076">
        <v>1</v>
      </c>
      <c r="C2076" s="16">
        <v>12.792847439999999</v>
      </c>
      <c r="D2076" t="s">
        <v>22179</v>
      </c>
      <c r="E2076" t="s">
        <v>22230</v>
      </c>
    </row>
    <row r="2077" spans="1:5" x14ac:dyDescent="0.2">
      <c r="A2077" t="s">
        <v>22250</v>
      </c>
      <c r="B2077">
        <v>1</v>
      </c>
      <c r="C2077" s="16">
        <v>12.621218130000001</v>
      </c>
      <c r="D2077" t="s">
        <v>22179</v>
      </c>
      <c r="E2077" t="s">
        <v>22251</v>
      </c>
    </row>
    <row r="2078" spans="1:5" x14ac:dyDescent="0.2">
      <c r="A2078" t="s">
        <v>22210</v>
      </c>
      <c r="B2078">
        <v>1</v>
      </c>
      <c r="C2078" s="16">
        <v>11.799119640000001</v>
      </c>
      <c r="D2078" t="s">
        <v>22179</v>
      </c>
      <c r="E2078" t="s">
        <v>22211</v>
      </c>
    </row>
    <row r="2079" spans="1:5" x14ac:dyDescent="0.2">
      <c r="A2079" t="s">
        <v>22327</v>
      </c>
      <c r="B2079">
        <v>1</v>
      </c>
      <c r="C2079" s="16">
        <v>11.03255266</v>
      </c>
      <c r="D2079" t="s">
        <v>22179</v>
      </c>
      <c r="E2079" t="s">
        <v>21568</v>
      </c>
    </row>
    <row r="2080" spans="1:5" x14ac:dyDescent="0.2">
      <c r="A2080" t="s">
        <v>22187</v>
      </c>
      <c r="B2080">
        <v>1</v>
      </c>
      <c r="C2080" s="16">
        <v>9.0999875939999999</v>
      </c>
      <c r="D2080" t="s">
        <v>22179</v>
      </c>
      <c r="E2080" t="s">
        <v>18553</v>
      </c>
    </row>
    <row r="2081" spans="1:5" x14ac:dyDescent="0.2">
      <c r="A2081" t="s">
        <v>22265</v>
      </c>
      <c r="B2081">
        <v>1</v>
      </c>
      <c r="C2081" s="16">
        <v>8.1835532860000004</v>
      </c>
      <c r="D2081" t="s">
        <v>22179</v>
      </c>
      <c r="E2081" t="s">
        <v>22266</v>
      </c>
    </row>
    <row r="2082" spans="1:5" x14ac:dyDescent="0.2">
      <c r="A2082" t="s">
        <v>22258</v>
      </c>
      <c r="B2082">
        <v>1</v>
      </c>
      <c r="C2082" s="16">
        <v>7.841110102</v>
      </c>
      <c r="D2082" t="s">
        <v>22179</v>
      </c>
      <c r="E2082" t="s">
        <v>22259</v>
      </c>
    </row>
    <row r="2083" spans="1:5" x14ac:dyDescent="0.2">
      <c r="A2083" t="s">
        <v>22307</v>
      </c>
      <c r="B2083">
        <v>1</v>
      </c>
      <c r="C2083" s="16">
        <v>7.3855539779999999</v>
      </c>
      <c r="D2083" t="s">
        <v>22179</v>
      </c>
      <c r="E2083" t="s">
        <v>20278</v>
      </c>
    </row>
    <row r="2084" spans="1:5" x14ac:dyDescent="0.2">
      <c r="A2084" t="s">
        <v>22245</v>
      </c>
      <c r="B2084">
        <v>1</v>
      </c>
      <c r="C2084" s="16">
        <v>6.4686451189999996</v>
      </c>
      <c r="D2084" t="s">
        <v>22179</v>
      </c>
      <c r="E2084" t="s">
        <v>18763</v>
      </c>
    </row>
    <row r="2085" spans="1:5" x14ac:dyDescent="0.2">
      <c r="A2085" t="s">
        <v>22242</v>
      </c>
      <c r="B2085">
        <v>1</v>
      </c>
      <c r="C2085" s="16">
        <v>6.1886850070000001</v>
      </c>
      <c r="D2085" t="s">
        <v>22179</v>
      </c>
      <c r="E2085" t="s">
        <v>22243</v>
      </c>
    </row>
    <row r="2086" spans="1:5" x14ac:dyDescent="0.2">
      <c r="A2086" t="s">
        <v>22336</v>
      </c>
      <c r="B2086">
        <v>1</v>
      </c>
      <c r="C2086" s="16">
        <v>6.003126183</v>
      </c>
      <c r="D2086" t="s">
        <v>22179</v>
      </c>
      <c r="E2086" t="s">
        <v>22337</v>
      </c>
    </row>
    <row r="2087" spans="1:5" x14ac:dyDescent="0.2">
      <c r="A2087" t="s">
        <v>22239</v>
      </c>
      <c r="B2087">
        <v>1</v>
      </c>
      <c r="C2087" s="16">
        <v>5.9428448679999999</v>
      </c>
      <c r="D2087" t="s">
        <v>22179</v>
      </c>
      <c r="E2087" t="s">
        <v>22240</v>
      </c>
    </row>
    <row r="2088" spans="1:5" x14ac:dyDescent="0.2">
      <c r="A2088" t="s">
        <v>22270</v>
      </c>
      <c r="B2088">
        <v>1</v>
      </c>
      <c r="C2088" s="16">
        <v>5.5169236509999999</v>
      </c>
      <c r="D2088" t="s">
        <v>22179</v>
      </c>
      <c r="E2088" t="s">
        <v>22271</v>
      </c>
    </row>
    <row r="2089" spans="1:5" x14ac:dyDescent="0.2">
      <c r="A2089" t="s">
        <v>22203</v>
      </c>
      <c r="B2089">
        <v>1</v>
      </c>
      <c r="C2089" s="16">
        <v>5.44817616</v>
      </c>
      <c r="D2089" t="s">
        <v>22179</v>
      </c>
      <c r="E2089" t="s">
        <v>22204</v>
      </c>
    </row>
    <row r="2090" spans="1:5" x14ac:dyDescent="0.2">
      <c r="A2090" t="s">
        <v>22295</v>
      </c>
      <c r="B2090">
        <v>1</v>
      </c>
      <c r="C2090" s="16">
        <v>5.1384974110000003</v>
      </c>
      <c r="D2090" t="s">
        <v>22179</v>
      </c>
      <c r="E2090" t="s">
        <v>18553</v>
      </c>
    </row>
    <row r="2091" spans="1:5" x14ac:dyDescent="0.2">
      <c r="A2091" t="s">
        <v>22319</v>
      </c>
      <c r="B2091">
        <v>1</v>
      </c>
      <c r="C2091" s="16">
        <v>4.8799689800000001</v>
      </c>
      <c r="D2091" t="s">
        <v>22179</v>
      </c>
      <c r="E2091" t="s">
        <v>22320</v>
      </c>
    </row>
    <row r="2092" spans="1:5" x14ac:dyDescent="0.2">
      <c r="A2092" t="s">
        <v>22283</v>
      </c>
      <c r="B2092">
        <v>1</v>
      </c>
      <c r="C2092" s="16">
        <v>4.4998716219999997</v>
      </c>
      <c r="D2092" t="s">
        <v>22179</v>
      </c>
      <c r="E2092" t="s">
        <v>22284</v>
      </c>
    </row>
    <row r="2093" spans="1:5" x14ac:dyDescent="0.2">
      <c r="A2093" t="s">
        <v>22227</v>
      </c>
      <c r="B2093">
        <v>1</v>
      </c>
      <c r="C2093" s="16">
        <v>3.9309452180000002</v>
      </c>
      <c r="D2093" t="s">
        <v>22179</v>
      </c>
      <c r="E2093" t="s">
        <v>22228</v>
      </c>
    </row>
    <row r="2094" spans="1:5" x14ac:dyDescent="0.2">
      <c r="A2094" t="s">
        <v>22262</v>
      </c>
      <c r="B2094">
        <v>1</v>
      </c>
      <c r="C2094" s="16">
        <v>3.6478846589999998</v>
      </c>
      <c r="D2094" t="s">
        <v>22179</v>
      </c>
      <c r="E2094" t="s">
        <v>18775</v>
      </c>
    </row>
    <row r="2095" spans="1:5" x14ac:dyDescent="0.2">
      <c r="A2095" t="s">
        <v>22287</v>
      </c>
      <c r="B2095">
        <v>1</v>
      </c>
      <c r="C2095" s="16">
        <v>3.493961697</v>
      </c>
      <c r="D2095" t="s">
        <v>22179</v>
      </c>
      <c r="E2095" t="s">
        <v>20540</v>
      </c>
    </row>
    <row r="2096" spans="1:5" x14ac:dyDescent="0.2">
      <c r="A2096" t="s">
        <v>22235</v>
      </c>
      <c r="B2096">
        <v>1</v>
      </c>
      <c r="C2096" s="16">
        <v>3.3362701119999998</v>
      </c>
      <c r="D2096" t="s">
        <v>22179</v>
      </c>
      <c r="E2096" t="s">
        <v>22236</v>
      </c>
    </row>
    <row r="2097" spans="1:5" x14ac:dyDescent="0.2">
      <c r="A2097" t="s">
        <v>22293</v>
      </c>
      <c r="B2097">
        <v>1</v>
      </c>
      <c r="C2097" s="16">
        <v>2.9916798990000002</v>
      </c>
      <c r="D2097" t="s">
        <v>22179</v>
      </c>
      <c r="E2097" t="s">
        <v>22294</v>
      </c>
    </row>
    <row r="2098" spans="1:5" x14ac:dyDescent="0.2">
      <c r="A2098" t="s">
        <v>22291</v>
      </c>
      <c r="B2098">
        <v>1</v>
      </c>
      <c r="C2098" s="16">
        <v>1.68523288</v>
      </c>
      <c r="D2098" t="s">
        <v>22179</v>
      </c>
      <c r="E2098" t="s">
        <v>22292</v>
      </c>
    </row>
    <row r="2099" spans="1:5" x14ac:dyDescent="0.2">
      <c r="A2099" t="s">
        <v>22198</v>
      </c>
      <c r="B2099">
        <v>1</v>
      </c>
      <c r="C2099" s="16">
        <v>0.96316942699999997</v>
      </c>
      <c r="D2099" t="s">
        <v>22179</v>
      </c>
      <c r="E2099" t="s">
        <v>22199</v>
      </c>
    </row>
    <row r="2100" spans="1:5" x14ac:dyDescent="0.2">
      <c r="A2100" t="s">
        <v>22305</v>
      </c>
      <c r="B2100">
        <v>1</v>
      </c>
      <c r="C2100" s="16">
        <v>0.47011467099999998</v>
      </c>
      <c r="D2100" t="s">
        <v>22179</v>
      </c>
      <c r="E2100" t="s">
        <v>22306</v>
      </c>
    </row>
    <row r="2101" spans="1:5" x14ac:dyDescent="0.2">
      <c r="A2101" t="s">
        <v>22192</v>
      </c>
      <c r="B2101">
        <v>1</v>
      </c>
      <c r="C2101" s="16">
        <v>0</v>
      </c>
      <c r="D2101" t="s">
        <v>22179</v>
      </c>
      <c r="E2101" t="s">
        <v>18553</v>
      </c>
    </row>
    <row r="2102" spans="1:5" x14ac:dyDescent="0.2">
      <c r="A2102" t="s">
        <v>22314</v>
      </c>
      <c r="B2102">
        <v>1</v>
      </c>
      <c r="C2102" s="16">
        <v>0</v>
      </c>
      <c r="D2102" t="s">
        <v>22179</v>
      </c>
      <c r="E2102" t="s">
        <v>18553</v>
      </c>
    </row>
    <row r="2103" spans="1:5" x14ac:dyDescent="0.2">
      <c r="A2103" t="s">
        <v>22356</v>
      </c>
      <c r="B2103">
        <v>2</v>
      </c>
      <c r="C2103" s="16">
        <v>322.67272550000001</v>
      </c>
      <c r="D2103" t="s">
        <v>22179</v>
      </c>
      <c r="E2103" t="s">
        <v>19627</v>
      </c>
    </row>
    <row r="2104" spans="1:5" x14ac:dyDescent="0.2">
      <c r="A2104" t="s">
        <v>22467</v>
      </c>
      <c r="B2104">
        <v>2</v>
      </c>
      <c r="C2104" s="16">
        <v>302.12934530000001</v>
      </c>
      <c r="D2104" t="s">
        <v>22179</v>
      </c>
      <c r="E2104" t="s">
        <v>19094</v>
      </c>
    </row>
    <row r="2105" spans="1:5" x14ac:dyDescent="0.2">
      <c r="A2105" t="s">
        <v>22359</v>
      </c>
      <c r="B2105">
        <v>2</v>
      </c>
      <c r="C2105" s="16">
        <v>197.51935280000001</v>
      </c>
      <c r="D2105" t="s">
        <v>22179</v>
      </c>
      <c r="E2105" t="s">
        <v>22360</v>
      </c>
    </row>
    <row r="2106" spans="1:5" x14ac:dyDescent="0.2">
      <c r="A2106" t="s">
        <v>22401</v>
      </c>
      <c r="B2106">
        <v>2</v>
      </c>
      <c r="C2106" s="16">
        <v>189.57372190000001</v>
      </c>
      <c r="D2106" t="s">
        <v>22179</v>
      </c>
      <c r="E2106" t="s">
        <v>22402</v>
      </c>
    </row>
    <row r="2107" spans="1:5" x14ac:dyDescent="0.2">
      <c r="A2107" t="s">
        <v>22373</v>
      </c>
      <c r="B2107">
        <v>2</v>
      </c>
      <c r="C2107" s="16">
        <v>165.78394080000001</v>
      </c>
      <c r="D2107" t="s">
        <v>22179</v>
      </c>
      <c r="E2107" t="s">
        <v>22374</v>
      </c>
    </row>
    <row r="2108" spans="1:5" x14ac:dyDescent="0.2">
      <c r="A2108" t="s">
        <v>22405</v>
      </c>
      <c r="B2108">
        <v>2</v>
      </c>
      <c r="C2108" s="16">
        <v>161.77026609999999</v>
      </c>
      <c r="D2108" t="s">
        <v>22179</v>
      </c>
      <c r="E2108" t="s">
        <v>19772</v>
      </c>
    </row>
    <row r="2109" spans="1:5" x14ac:dyDescent="0.2">
      <c r="A2109" t="s">
        <v>22430</v>
      </c>
      <c r="B2109">
        <v>2</v>
      </c>
      <c r="C2109" s="16">
        <v>152.09469519999999</v>
      </c>
      <c r="D2109" t="s">
        <v>22179</v>
      </c>
      <c r="E2109" t="s">
        <v>22431</v>
      </c>
    </row>
    <row r="2110" spans="1:5" x14ac:dyDescent="0.2">
      <c r="A2110" t="s">
        <v>22371</v>
      </c>
      <c r="B2110">
        <v>2</v>
      </c>
      <c r="C2110" s="16">
        <v>150.14798089999999</v>
      </c>
      <c r="D2110" t="s">
        <v>22179</v>
      </c>
      <c r="E2110" t="s">
        <v>22372</v>
      </c>
    </row>
    <row r="2111" spans="1:5" x14ac:dyDescent="0.2">
      <c r="A2111" t="s">
        <v>22442</v>
      </c>
      <c r="B2111">
        <v>2</v>
      </c>
      <c r="C2111" s="16">
        <v>148.522085</v>
      </c>
      <c r="D2111" t="s">
        <v>22179</v>
      </c>
      <c r="E2111" t="s">
        <v>20059</v>
      </c>
    </row>
    <row r="2112" spans="1:5" x14ac:dyDescent="0.2">
      <c r="A2112" t="s">
        <v>22510</v>
      </c>
      <c r="B2112">
        <v>2</v>
      </c>
      <c r="C2112" s="16">
        <v>147.88316380000001</v>
      </c>
      <c r="D2112" t="s">
        <v>22179</v>
      </c>
      <c r="E2112" t="s">
        <v>20078</v>
      </c>
    </row>
    <row r="2113" spans="1:5" x14ac:dyDescent="0.2">
      <c r="A2113" t="s">
        <v>22482</v>
      </c>
      <c r="B2113">
        <v>2</v>
      </c>
      <c r="C2113" s="16">
        <v>132.960915</v>
      </c>
      <c r="D2113" t="s">
        <v>22179</v>
      </c>
      <c r="E2113" t="s">
        <v>22483</v>
      </c>
    </row>
    <row r="2114" spans="1:5" x14ac:dyDescent="0.2">
      <c r="A2114" t="s">
        <v>22474</v>
      </c>
      <c r="B2114">
        <v>2</v>
      </c>
      <c r="C2114" s="16">
        <v>113.6804868</v>
      </c>
      <c r="D2114" t="s">
        <v>22179</v>
      </c>
      <c r="E2114" t="s">
        <v>22475</v>
      </c>
    </row>
    <row r="2115" spans="1:5" x14ac:dyDescent="0.2">
      <c r="A2115" t="s">
        <v>22443</v>
      </c>
      <c r="B2115">
        <v>2</v>
      </c>
      <c r="C2115" s="16">
        <v>112.5024978</v>
      </c>
      <c r="D2115" t="s">
        <v>22179</v>
      </c>
      <c r="E2115" t="s">
        <v>22444</v>
      </c>
    </row>
    <row r="2116" spans="1:5" x14ac:dyDescent="0.2">
      <c r="A2116" t="s">
        <v>22395</v>
      </c>
      <c r="B2116">
        <v>2</v>
      </c>
      <c r="C2116" s="16">
        <v>105.6748027</v>
      </c>
      <c r="D2116" t="s">
        <v>22179</v>
      </c>
      <c r="E2116" t="s">
        <v>22396</v>
      </c>
    </row>
    <row r="2117" spans="1:5" x14ac:dyDescent="0.2">
      <c r="A2117" t="s">
        <v>22478</v>
      </c>
      <c r="B2117">
        <v>2</v>
      </c>
      <c r="C2117" s="16">
        <v>104.0672091</v>
      </c>
      <c r="D2117" t="s">
        <v>22179</v>
      </c>
      <c r="E2117" t="s">
        <v>22479</v>
      </c>
    </row>
    <row r="2118" spans="1:5" x14ac:dyDescent="0.2">
      <c r="A2118" t="s">
        <v>22413</v>
      </c>
      <c r="B2118">
        <v>2</v>
      </c>
      <c r="C2118" s="16">
        <v>101.9517527</v>
      </c>
      <c r="D2118" t="s">
        <v>22179</v>
      </c>
      <c r="E2118" t="s">
        <v>22414</v>
      </c>
    </row>
    <row r="2119" spans="1:5" x14ac:dyDescent="0.2">
      <c r="A2119" t="s">
        <v>22457</v>
      </c>
      <c r="B2119">
        <v>2</v>
      </c>
      <c r="C2119" s="16">
        <v>99.213616529999996</v>
      </c>
      <c r="D2119" t="s">
        <v>22179</v>
      </c>
      <c r="E2119" t="s">
        <v>22458</v>
      </c>
    </row>
    <row r="2120" spans="1:5" x14ac:dyDescent="0.2">
      <c r="A2120" t="s">
        <v>22363</v>
      </c>
      <c r="B2120">
        <v>2</v>
      </c>
      <c r="C2120" s="16">
        <v>98.144150569999994</v>
      </c>
      <c r="D2120" t="s">
        <v>22179</v>
      </c>
      <c r="E2120" t="s">
        <v>22364</v>
      </c>
    </row>
    <row r="2121" spans="1:5" x14ac:dyDescent="0.2">
      <c r="A2121" t="s">
        <v>22449</v>
      </c>
      <c r="B2121">
        <v>2</v>
      </c>
      <c r="C2121" s="16">
        <v>97.669483900000003</v>
      </c>
      <c r="D2121" t="s">
        <v>22179</v>
      </c>
      <c r="E2121" t="s">
        <v>19111</v>
      </c>
    </row>
    <row r="2122" spans="1:5" x14ac:dyDescent="0.2">
      <c r="A2122" t="s">
        <v>22476</v>
      </c>
      <c r="B2122">
        <v>2</v>
      </c>
      <c r="C2122" s="16">
        <v>97.000294679999996</v>
      </c>
      <c r="D2122" t="s">
        <v>22179</v>
      </c>
      <c r="E2122" t="s">
        <v>22477</v>
      </c>
    </row>
    <row r="2123" spans="1:5" x14ac:dyDescent="0.2">
      <c r="A2123" t="s">
        <v>22502</v>
      </c>
      <c r="B2123">
        <v>2</v>
      </c>
      <c r="C2123" s="16">
        <v>94.808825139999996</v>
      </c>
      <c r="D2123" t="s">
        <v>22179</v>
      </c>
      <c r="E2123" t="s">
        <v>20229</v>
      </c>
    </row>
    <row r="2124" spans="1:5" x14ac:dyDescent="0.2">
      <c r="A2124" t="s">
        <v>22417</v>
      </c>
      <c r="B2124">
        <v>2</v>
      </c>
      <c r="C2124" s="16">
        <v>90.56168941</v>
      </c>
      <c r="D2124" t="s">
        <v>22179</v>
      </c>
      <c r="E2124" t="s">
        <v>22418</v>
      </c>
    </row>
    <row r="2125" spans="1:5" x14ac:dyDescent="0.2">
      <c r="A2125" t="s">
        <v>22455</v>
      </c>
      <c r="B2125">
        <v>2</v>
      </c>
      <c r="C2125" s="16">
        <v>90.439123600000002</v>
      </c>
      <c r="D2125" t="s">
        <v>22179</v>
      </c>
      <c r="E2125" t="s">
        <v>22456</v>
      </c>
    </row>
    <row r="2126" spans="1:5" x14ac:dyDescent="0.2">
      <c r="A2126" t="s">
        <v>22361</v>
      </c>
      <c r="B2126">
        <v>2</v>
      </c>
      <c r="C2126" s="16">
        <v>90.166146209999994</v>
      </c>
      <c r="D2126" t="s">
        <v>22179</v>
      </c>
      <c r="E2126" t="s">
        <v>22362</v>
      </c>
    </row>
    <row r="2127" spans="1:5" x14ac:dyDescent="0.2">
      <c r="A2127" t="s">
        <v>22445</v>
      </c>
      <c r="B2127">
        <v>2</v>
      </c>
      <c r="C2127" s="16">
        <v>89.161501560000005</v>
      </c>
      <c r="D2127" t="s">
        <v>22179</v>
      </c>
      <c r="E2127" t="s">
        <v>22446</v>
      </c>
    </row>
    <row r="2128" spans="1:5" x14ac:dyDescent="0.2">
      <c r="A2128" t="s">
        <v>22365</v>
      </c>
      <c r="B2128">
        <v>2</v>
      </c>
      <c r="C2128" s="16">
        <v>75.341949690000007</v>
      </c>
      <c r="D2128" t="s">
        <v>22179</v>
      </c>
      <c r="E2128" t="s">
        <v>22366</v>
      </c>
    </row>
    <row r="2129" spans="1:5" x14ac:dyDescent="0.2">
      <c r="A2129" t="s">
        <v>22447</v>
      </c>
      <c r="B2129">
        <v>2</v>
      </c>
      <c r="C2129" s="16">
        <v>73.642770130000002</v>
      </c>
      <c r="D2129" t="s">
        <v>22179</v>
      </c>
      <c r="E2129" t="s">
        <v>22448</v>
      </c>
    </row>
    <row r="2130" spans="1:5" x14ac:dyDescent="0.2">
      <c r="A2130" t="s">
        <v>22399</v>
      </c>
      <c r="B2130">
        <v>2</v>
      </c>
      <c r="C2130" s="16">
        <v>71.816594080000002</v>
      </c>
      <c r="D2130" t="s">
        <v>22179</v>
      </c>
      <c r="E2130" t="s">
        <v>22400</v>
      </c>
    </row>
    <row r="2131" spans="1:5" x14ac:dyDescent="0.2">
      <c r="A2131" t="s">
        <v>22495</v>
      </c>
      <c r="B2131">
        <v>2</v>
      </c>
      <c r="C2131" s="16">
        <v>70.846968399999994</v>
      </c>
      <c r="D2131" t="s">
        <v>22179</v>
      </c>
      <c r="E2131" t="s">
        <v>22496</v>
      </c>
    </row>
    <row r="2132" spans="1:5" x14ac:dyDescent="0.2">
      <c r="A2132" t="s">
        <v>22459</v>
      </c>
      <c r="B2132">
        <v>2</v>
      </c>
      <c r="C2132" s="16">
        <v>70.760667519999998</v>
      </c>
      <c r="D2132" t="s">
        <v>22179</v>
      </c>
      <c r="E2132" t="s">
        <v>22460</v>
      </c>
    </row>
    <row r="2133" spans="1:5" x14ac:dyDescent="0.2">
      <c r="A2133" t="s">
        <v>22386</v>
      </c>
      <c r="B2133">
        <v>2</v>
      </c>
      <c r="C2133" s="16">
        <v>66.984045519999995</v>
      </c>
      <c r="D2133" t="s">
        <v>22179</v>
      </c>
      <c r="E2133" t="s">
        <v>22387</v>
      </c>
    </row>
    <row r="2134" spans="1:5" x14ac:dyDescent="0.2">
      <c r="A2134" t="s">
        <v>22513</v>
      </c>
      <c r="B2134">
        <v>2</v>
      </c>
      <c r="C2134" s="16">
        <v>66.623061440000001</v>
      </c>
      <c r="D2134" t="s">
        <v>22179</v>
      </c>
      <c r="E2134" t="s">
        <v>22514</v>
      </c>
    </row>
    <row r="2135" spans="1:5" x14ac:dyDescent="0.2">
      <c r="A2135" t="s">
        <v>22375</v>
      </c>
      <c r="B2135">
        <v>2</v>
      </c>
      <c r="C2135" s="16">
        <v>60.657566490000001</v>
      </c>
      <c r="D2135" t="s">
        <v>22179</v>
      </c>
      <c r="E2135" t="s">
        <v>22376</v>
      </c>
    </row>
    <row r="2136" spans="1:5" x14ac:dyDescent="0.2">
      <c r="A2136" t="s">
        <v>22511</v>
      </c>
      <c r="B2136">
        <v>2</v>
      </c>
      <c r="C2136" s="16">
        <v>60.555349929999998</v>
      </c>
      <c r="D2136" t="s">
        <v>22179</v>
      </c>
      <c r="E2136" t="s">
        <v>22512</v>
      </c>
    </row>
    <row r="2137" spans="1:5" x14ac:dyDescent="0.2">
      <c r="A2137" t="s">
        <v>22393</v>
      </c>
      <c r="B2137">
        <v>2</v>
      </c>
      <c r="C2137" s="16">
        <v>60.224077020000003</v>
      </c>
      <c r="D2137" t="s">
        <v>22179</v>
      </c>
      <c r="E2137" t="s">
        <v>22394</v>
      </c>
    </row>
    <row r="2138" spans="1:5" x14ac:dyDescent="0.2">
      <c r="A2138" t="s">
        <v>22383</v>
      </c>
      <c r="B2138">
        <v>2</v>
      </c>
      <c r="C2138" s="16">
        <v>57.91018699</v>
      </c>
      <c r="D2138" t="s">
        <v>22179</v>
      </c>
      <c r="E2138" t="s">
        <v>20364</v>
      </c>
    </row>
    <row r="2139" spans="1:5" x14ac:dyDescent="0.2">
      <c r="A2139" t="s">
        <v>22470</v>
      </c>
      <c r="B2139">
        <v>2</v>
      </c>
      <c r="C2139" s="16">
        <v>56.008337249999997</v>
      </c>
      <c r="D2139" t="s">
        <v>22179</v>
      </c>
      <c r="E2139" t="s">
        <v>19354</v>
      </c>
    </row>
    <row r="2140" spans="1:5" x14ac:dyDescent="0.2">
      <c r="A2140" t="s">
        <v>22432</v>
      </c>
      <c r="B2140">
        <v>2</v>
      </c>
      <c r="C2140" s="16">
        <v>54.766219020000001</v>
      </c>
      <c r="D2140" t="s">
        <v>22179</v>
      </c>
      <c r="E2140" t="s">
        <v>22433</v>
      </c>
    </row>
    <row r="2141" spans="1:5" x14ac:dyDescent="0.2">
      <c r="A2141" t="s">
        <v>22427</v>
      </c>
      <c r="B2141">
        <v>2</v>
      </c>
      <c r="C2141" s="16">
        <v>51.804043010000001</v>
      </c>
      <c r="D2141" t="s">
        <v>22179</v>
      </c>
      <c r="E2141" t="s">
        <v>22428</v>
      </c>
    </row>
    <row r="2142" spans="1:5" x14ac:dyDescent="0.2">
      <c r="A2142" t="s">
        <v>22518</v>
      </c>
      <c r="B2142">
        <v>2</v>
      </c>
      <c r="C2142" s="16">
        <v>51.45309365</v>
      </c>
      <c r="D2142" t="s">
        <v>22179</v>
      </c>
      <c r="E2142" t="s">
        <v>21449</v>
      </c>
    </row>
    <row r="2143" spans="1:5" x14ac:dyDescent="0.2">
      <c r="A2143" t="s">
        <v>22352</v>
      </c>
      <c r="B2143">
        <v>2</v>
      </c>
      <c r="C2143" s="16">
        <v>48.825945660000002</v>
      </c>
      <c r="D2143" t="s">
        <v>22179</v>
      </c>
      <c r="E2143" t="s">
        <v>22353</v>
      </c>
    </row>
    <row r="2144" spans="1:5" x14ac:dyDescent="0.2">
      <c r="A2144" t="s">
        <v>22463</v>
      </c>
      <c r="B2144">
        <v>2</v>
      </c>
      <c r="C2144" s="16">
        <v>44.664688820000002</v>
      </c>
      <c r="D2144" t="s">
        <v>22179</v>
      </c>
      <c r="E2144" t="s">
        <v>22464</v>
      </c>
    </row>
    <row r="2145" spans="1:5" x14ac:dyDescent="0.2">
      <c r="A2145" t="s">
        <v>22434</v>
      </c>
      <c r="B2145">
        <v>2</v>
      </c>
      <c r="C2145" s="16">
        <v>42.954021779999998</v>
      </c>
      <c r="D2145" t="s">
        <v>22179</v>
      </c>
      <c r="E2145" t="s">
        <v>18995</v>
      </c>
    </row>
    <row r="2146" spans="1:5" x14ac:dyDescent="0.2">
      <c r="A2146" t="s">
        <v>22415</v>
      </c>
      <c r="B2146">
        <v>2</v>
      </c>
      <c r="C2146" s="16">
        <v>39.63227869</v>
      </c>
      <c r="D2146" t="s">
        <v>22179</v>
      </c>
      <c r="E2146" t="s">
        <v>22416</v>
      </c>
    </row>
    <row r="2147" spans="1:5" x14ac:dyDescent="0.2">
      <c r="A2147" t="s">
        <v>22452</v>
      </c>
      <c r="B2147">
        <v>2</v>
      </c>
      <c r="C2147" s="16">
        <v>38.727615999999998</v>
      </c>
      <c r="D2147" t="s">
        <v>22179</v>
      </c>
      <c r="E2147" t="s">
        <v>19755</v>
      </c>
    </row>
    <row r="2148" spans="1:5" x14ac:dyDescent="0.2">
      <c r="A2148" t="s">
        <v>22435</v>
      </c>
      <c r="B2148">
        <v>2</v>
      </c>
      <c r="C2148" s="16">
        <v>38.369245599999999</v>
      </c>
      <c r="D2148" t="s">
        <v>22179</v>
      </c>
      <c r="E2148" t="s">
        <v>22436</v>
      </c>
    </row>
    <row r="2149" spans="1:5" x14ac:dyDescent="0.2">
      <c r="A2149" t="s">
        <v>22384</v>
      </c>
      <c r="B2149">
        <v>2</v>
      </c>
      <c r="C2149" s="16">
        <v>37.203338270000003</v>
      </c>
      <c r="D2149" t="s">
        <v>22179</v>
      </c>
      <c r="E2149" t="s">
        <v>22385</v>
      </c>
    </row>
    <row r="2150" spans="1:5" x14ac:dyDescent="0.2">
      <c r="A2150" t="s">
        <v>22423</v>
      </c>
      <c r="B2150">
        <v>2</v>
      </c>
      <c r="C2150" s="16">
        <v>37.063167049999997</v>
      </c>
      <c r="D2150" t="s">
        <v>22179</v>
      </c>
      <c r="E2150" t="s">
        <v>22424</v>
      </c>
    </row>
    <row r="2151" spans="1:5" x14ac:dyDescent="0.2">
      <c r="A2151" t="s">
        <v>22425</v>
      </c>
      <c r="B2151">
        <v>2</v>
      </c>
      <c r="C2151" s="16">
        <v>34.658023579999998</v>
      </c>
      <c r="D2151" t="s">
        <v>22179</v>
      </c>
      <c r="E2151" t="s">
        <v>22426</v>
      </c>
    </row>
    <row r="2152" spans="1:5" x14ac:dyDescent="0.2">
      <c r="A2152" t="s">
        <v>22369</v>
      </c>
      <c r="B2152">
        <v>2</v>
      </c>
      <c r="C2152" s="16">
        <v>34.426556730000001</v>
      </c>
      <c r="D2152" t="s">
        <v>22179</v>
      </c>
      <c r="E2152" t="s">
        <v>22370</v>
      </c>
    </row>
    <row r="2153" spans="1:5" x14ac:dyDescent="0.2">
      <c r="A2153" t="s">
        <v>22465</v>
      </c>
      <c r="B2153">
        <v>2</v>
      </c>
      <c r="C2153" s="16">
        <v>33.969827250000002</v>
      </c>
      <c r="D2153" t="s">
        <v>22179</v>
      </c>
      <c r="E2153" t="s">
        <v>22466</v>
      </c>
    </row>
    <row r="2154" spans="1:5" x14ac:dyDescent="0.2">
      <c r="A2154" t="s">
        <v>22517</v>
      </c>
      <c r="B2154">
        <v>2</v>
      </c>
      <c r="C2154" s="16">
        <v>32.279695889999999</v>
      </c>
      <c r="D2154" t="s">
        <v>22179</v>
      </c>
      <c r="E2154" t="s">
        <v>20255</v>
      </c>
    </row>
    <row r="2155" spans="1:5" x14ac:dyDescent="0.2">
      <c r="A2155" t="s">
        <v>22421</v>
      </c>
      <c r="B2155">
        <v>2</v>
      </c>
      <c r="C2155" s="16">
        <v>31.96752051</v>
      </c>
      <c r="D2155" t="s">
        <v>22179</v>
      </c>
      <c r="E2155" t="s">
        <v>22422</v>
      </c>
    </row>
    <row r="2156" spans="1:5" x14ac:dyDescent="0.2">
      <c r="A2156" t="s">
        <v>22508</v>
      </c>
      <c r="B2156">
        <v>2</v>
      </c>
      <c r="C2156" s="16">
        <v>31.46584223</v>
      </c>
      <c r="D2156" t="s">
        <v>22179</v>
      </c>
      <c r="E2156" t="s">
        <v>22509</v>
      </c>
    </row>
    <row r="2157" spans="1:5" x14ac:dyDescent="0.2">
      <c r="A2157" t="s">
        <v>22391</v>
      </c>
      <c r="B2157">
        <v>2</v>
      </c>
      <c r="C2157" s="16">
        <v>29.596006190000001</v>
      </c>
      <c r="D2157" t="s">
        <v>22179</v>
      </c>
      <c r="E2157" t="s">
        <v>22392</v>
      </c>
    </row>
    <row r="2158" spans="1:5" x14ac:dyDescent="0.2">
      <c r="A2158" t="s">
        <v>22484</v>
      </c>
      <c r="B2158">
        <v>2</v>
      </c>
      <c r="C2158" s="16">
        <v>29.451280189999999</v>
      </c>
      <c r="D2158" t="s">
        <v>22179</v>
      </c>
      <c r="E2158" t="s">
        <v>21860</v>
      </c>
    </row>
    <row r="2159" spans="1:5" x14ac:dyDescent="0.2">
      <c r="A2159" t="s">
        <v>22420</v>
      </c>
      <c r="B2159">
        <v>2</v>
      </c>
      <c r="C2159" s="16">
        <v>24.857678239999998</v>
      </c>
      <c r="D2159" t="s">
        <v>22179</v>
      </c>
      <c r="E2159" t="s">
        <v>19397</v>
      </c>
    </row>
    <row r="2160" spans="1:5" x14ac:dyDescent="0.2">
      <c r="A2160" t="s">
        <v>22429</v>
      </c>
      <c r="B2160">
        <v>2</v>
      </c>
      <c r="C2160" s="16">
        <v>24.746488240000001</v>
      </c>
      <c r="D2160" t="s">
        <v>22179</v>
      </c>
      <c r="E2160" t="s">
        <v>18700</v>
      </c>
    </row>
    <row r="2161" spans="1:5" x14ac:dyDescent="0.2">
      <c r="A2161" t="s">
        <v>22505</v>
      </c>
      <c r="B2161">
        <v>2</v>
      </c>
      <c r="C2161" s="16">
        <v>23.434875300000002</v>
      </c>
      <c r="D2161" t="s">
        <v>22179</v>
      </c>
      <c r="E2161" t="s">
        <v>22506</v>
      </c>
    </row>
    <row r="2162" spans="1:5" x14ac:dyDescent="0.2">
      <c r="A2162" t="s">
        <v>22480</v>
      </c>
      <c r="B2162">
        <v>2</v>
      </c>
      <c r="C2162" s="16">
        <v>23.254837550000001</v>
      </c>
      <c r="D2162" t="s">
        <v>22179</v>
      </c>
      <c r="E2162" t="s">
        <v>22481</v>
      </c>
    </row>
    <row r="2163" spans="1:5" x14ac:dyDescent="0.2">
      <c r="A2163" t="s">
        <v>22490</v>
      </c>
      <c r="B2163">
        <v>2</v>
      </c>
      <c r="C2163" s="16">
        <v>22.795124640000001</v>
      </c>
      <c r="D2163" t="s">
        <v>22179</v>
      </c>
      <c r="E2163" t="s">
        <v>22491</v>
      </c>
    </row>
    <row r="2164" spans="1:5" x14ac:dyDescent="0.2">
      <c r="A2164" t="s">
        <v>22468</v>
      </c>
      <c r="B2164">
        <v>2</v>
      </c>
      <c r="C2164" s="16">
        <v>22.746554440000001</v>
      </c>
      <c r="D2164" t="s">
        <v>22179</v>
      </c>
      <c r="E2164" t="s">
        <v>22469</v>
      </c>
    </row>
    <row r="2165" spans="1:5" x14ac:dyDescent="0.2">
      <c r="A2165" t="s">
        <v>22473</v>
      </c>
      <c r="B2165">
        <v>2</v>
      </c>
      <c r="C2165" s="16">
        <v>22.273123959999999</v>
      </c>
      <c r="D2165" t="s">
        <v>22179</v>
      </c>
      <c r="E2165" t="s">
        <v>19306</v>
      </c>
    </row>
    <row r="2166" spans="1:5" x14ac:dyDescent="0.2">
      <c r="A2166" t="s">
        <v>22437</v>
      </c>
      <c r="B2166">
        <v>2</v>
      </c>
      <c r="C2166" s="16">
        <v>21.370562249999999</v>
      </c>
      <c r="D2166" t="s">
        <v>22179</v>
      </c>
      <c r="E2166" t="s">
        <v>20344</v>
      </c>
    </row>
    <row r="2167" spans="1:5" x14ac:dyDescent="0.2">
      <c r="A2167" t="s">
        <v>22507</v>
      </c>
      <c r="B2167">
        <v>2</v>
      </c>
      <c r="C2167" s="16">
        <v>21.045432259999998</v>
      </c>
      <c r="D2167" t="s">
        <v>22179</v>
      </c>
      <c r="E2167" t="s">
        <v>18968</v>
      </c>
    </row>
    <row r="2168" spans="1:5" x14ac:dyDescent="0.2">
      <c r="A2168" t="s">
        <v>22440</v>
      </c>
      <c r="B2168">
        <v>2</v>
      </c>
      <c r="C2168" s="16">
        <v>20.44148027</v>
      </c>
      <c r="D2168" t="s">
        <v>22179</v>
      </c>
      <c r="E2168" t="s">
        <v>22441</v>
      </c>
    </row>
    <row r="2169" spans="1:5" x14ac:dyDescent="0.2">
      <c r="A2169" t="s">
        <v>22487</v>
      </c>
      <c r="B2169">
        <v>2</v>
      </c>
      <c r="C2169" s="16">
        <v>18.986104260000001</v>
      </c>
      <c r="D2169" t="s">
        <v>22179</v>
      </c>
      <c r="E2169" t="s">
        <v>21325</v>
      </c>
    </row>
    <row r="2170" spans="1:5" x14ac:dyDescent="0.2">
      <c r="A2170" t="s">
        <v>22403</v>
      </c>
      <c r="B2170">
        <v>2</v>
      </c>
      <c r="C2170" s="16">
        <v>18.95605376</v>
      </c>
      <c r="D2170" t="s">
        <v>22179</v>
      </c>
      <c r="E2170" t="s">
        <v>22404</v>
      </c>
    </row>
    <row r="2171" spans="1:5" x14ac:dyDescent="0.2">
      <c r="A2171" t="s">
        <v>22397</v>
      </c>
      <c r="B2171">
        <v>2</v>
      </c>
      <c r="C2171" s="16">
        <v>17.64647149</v>
      </c>
      <c r="D2171" t="s">
        <v>22179</v>
      </c>
      <c r="E2171" t="s">
        <v>22398</v>
      </c>
    </row>
    <row r="2172" spans="1:5" x14ac:dyDescent="0.2">
      <c r="A2172" t="s">
        <v>22350</v>
      </c>
      <c r="B2172">
        <v>2</v>
      </c>
      <c r="C2172" s="16">
        <v>14.50504353</v>
      </c>
      <c r="D2172" t="s">
        <v>22179</v>
      </c>
      <c r="E2172" t="s">
        <v>18799</v>
      </c>
    </row>
    <row r="2173" spans="1:5" x14ac:dyDescent="0.2">
      <c r="A2173" t="s">
        <v>22499</v>
      </c>
      <c r="B2173">
        <v>2</v>
      </c>
      <c r="C2173" s="16">
        <v>13.322929650000001</v>
      </c>
      <c r="D2173" t="s">
        <v>22179</v>
      </c>
      <c r="E2173" t="s">
        <v>20251</v>
      </c>
    </row>
    <row r="2174" spans="1:5" x14ac:dyDescent="0.2">
      <c r="A2174" t="s">
        <v>22367</v>
      </c>
      <c r="B2174">
        <v>2</v>
      </c>
      <c r="C2174" s="16">
        <v>12.984110100000001</v>
      </c>
      <c r="D2174" t="s">
        <v>22179</v>
      </c>
      <c r="E2174" t="s">
        <v>22368</v>
      </c>
    </row>
    <row r="2175" spans="1:5" x14ac:dyDescent="0.2">
      <c r="A2175" t="s">
        <v>22503</v>
      </c>
      <c r="B2175">
        <v>2</v>
      </c>
      <c r="C2175" s="16">
        <v>12.96655503</v>
      </c>
      <c r="D2175" t="s">
        <v>22179</v>
      </c>
      <c r="E2175" t="s">
        <v>22504</v>
      </c>
    </row>
    <row r="2176" spans="1:5" x14ac:dyDescent="0.2">
      <c r="A2176" t="s">
        <v>22488</v>
      </c>
      <c r="B2176">
        <v>2</v>
      </c>
      <c r="C2176" s="16">
        <v>12.795044580000001</v>
      </c>
      <c r="D2176" t="s">
        <v>22179</v>
      </c>
      <c r="E2176" t="s">
        <v>22489</v>
      </c>
    </row>
    <row r="2177" spans="1:5" x14ac:dyDescent="0.2">
      <c r="A2177" t="s">
        <v>22407</v>
      </c>
      <c r="B2177">
        <v>2</v>
      </c>
      <c r="C2177" s="16">
        <v>11.535923260000001</v>
      </c>
      <c r="D2177" t="s">
        <v>22179</v>
      </c>
      <c r="E2177" t="s">
        <v>22408</v>
      </c>
    </row>
    <row r="2178" spans="1:5" x14ac:dyDescent="0.2">
      <c r="A2178" t="s">
        <v>22409</v>
      </c>
      <c r="B2178">
        <v>2</v>
      </c>
      <c r="C2178" s="16">
        <v>11.53153352</v>
      </c>
      <c r="D2178" t="s">
        <v>22179</v>
      </c>
      <c r="E2178" t="s">
        <v>22410</v>
      </c>
    </row>
    <row r="2179" spans="1:5" x14ac:dyDescent="0.2">
      <c r="A2179" t="s">
        <v>22515</v>
      </c>
      <c r="B2179">
        <v>2</v>
      </c>
      <c r="C2179" s="16">
        <v>9.1745712499999996</v>
      </c>
      <c r="D2179" t="s">
        <v>22179</v>
      </c>
      <c r="E2179" t="s">
        <v>19465</v>
      </c>
    </row>
    <row r="2180" spans="1:5" x14ac:dyDescent="0.2">
      <c r="A2180" t="s">
        <v>22351</v>
      </c>
      <c r="B2180">
        <v>2</v>
      </c>
      <c r="C2180" s="16">
        <v>7.6188002790000002</v>
      </c>
      <c r="D2180" t="s">
        <v>22179</v>
      </c>
      <c r="E2180" t="s">
        <v>18688</v>
      </c>
    </row>
    <row r="2181" spans="1:5" x14ac:dyDescent="0.2">
      <c r="A2181" t="s">
        <v>22388</v>
      </c>
      <c r="B2181">
        <v>2</v>
      </c>
      <c r="C2181" s="16">
        <v>7.1112173309999998</v>
      </c>
      <c r="D2181" t="s">
        <v>22179</v>
      </c>
      <c r="E2181" t="s">
        <v>22389</v>
      </c>
    </row>
    <row r="2182" spans="1:5" x14ac:dyDescent="0.2">
      <c r="A2182" t="s">
        <v>22357</v>
      </c>
      <c r="B2182">
        <v>2</v>
      </c>
      <c r="C2182" s="16">
        <v>6.7701844849999997</v>
      </c>
      <c r="D2182" t="s">
        <v>22179</v>
      </c>
      <c r="E2182" t="s">
        <v>22358</v>
      </c>
    </row>
    <row r="2183" spans="1:5" x14ac:dyDescent="0.2">
      <c r="A2183" t="s">
        <v>22411</v>
      </c>
      <c r="B2183">
        <v>2</v>
      </c>
      <c r="C2183" s="16">
        <v>6.4418906790000001</v>
      </c>
      <c r="D2183" t="s">
        <v>22179</v>
      </c>
      <c r="E2183" t="s">
        <v>22412</v>
      </c>
    </row>
    <row r="2184" spans="1:5" x14ac:dyDescent="0.2">
      <c r="A2184" t="s">
        <v>22453</v>
      </c>
      <c r="B2184">
        <v>2</v>
      </c>
      <c r="C2184" s="16">
        <v>6.2544827390000002</v>
      </c>
      <c r="D2184" t="s">
        <v>22179</v>
      </c>
      <c r="E2184" t="s">
        <v>22454</v>
      </c>
    </row>
    <row r="2185" spans="1:5" x14ac:dyDescent="0.2">
      <c r="A2185" t="s">
        <v>22461</v>
      </c>
      <c r="B2185">
        <v>2</v>
      </c>
      <c r="C2185" s="16">
        <v>6.1341523120000003</v>
      </c>
      <c r="D2185" t="s">
        <v>22179</v>
      </c>
      <c r="E2185" t="s">
        <v>22462</v>
      </c>
    </row>
    <row r="2186" spans="1:5" x14ac:dyDescent="0.2">
      <c r="A2186" t="s">
        <v>22492</v>
      </c>
      <c r="B2186">
        <v>2</v>
      </c>
      <c r="C2186" s="16">
        <v>5.2019921739999999</v>
      </c>
      <c r="D2186" t="s">
        <v>22179</v>
      </c>
      <c r="E2186" t="s">
        <v>19422</v>
      </c>
    </row>
    <row r="2187" spans="1:5" x14ac:dyDescent="0.2">
      <c r="A2187" t="s">
        <v>22516</v>
      </c>
      <c r="B2187">
        <v>2</v>
      </c>
      <c r="C2187" s="16">
        <v>5.1466206159999999</v>
      </c>
      <c r="D2187" t="s">
        <v>22179</v>
      </c>
      <c r="E2187" t="s">
        <v>19666</v>
      </c>
    </row>
    <row r="2188" spans="1:5" x14ac:dyDescent="0.2">
      <c r="A2188" t="s">
        <v>22519</v>
      </c>
      <c r="B2188">
        <v>2</v>
      </c>
      <c r="C2188" s="16">
        <v>4.3072700660000001</v>
      </c>
      <c r="D2188" t="s">
        <v>22179</v>
      </c>
      <c r="E2188" t="s">
        <v>18791</v>
      </c>
    </row>
    <row r="2189" spans="1:5" x14ac:dyDescent="0.2">
      <c r="A2189" t="s">
        <v>22450</v>
      </c>
      <c r="B2189">
        <v>2</v>
      </c>
      <c r="C2189" s="16">
        <v>4.2878116979999996</v>
      </c>
      <c r="D2189" t="s">
        <v>22179</v>
      </c>
      <c r="E2189" t="s">
        <v>22451</v>
      </c>
    </row>
    <row r="2190" spans="1:5" x14ac:dyDescent="0.2">
      <c r="A2190" t="s">
        <v>22379</v>
      </c>
      <c r="B2190">
        <v>2</v>
      </c>
      <c r="C2190" s="16">
        <v>4.0590666249999998</v>
      </c>
      <c r="D2190" t="s">
        <v>22179</v>
      </c>
      <c r="E2190" t="s">
        <v>22380</v>
      </c>
    </row>
    <row r="2191" spans="1:5" x14ac:dyDescent="0.2">
      <c r="A2191" t="s">
        <v>22354</v>
      </c>
      <c r="B2191">
        <v>2</v>
      </c>
      <c r="C2191" s="16">
        <v>3.5895116389999999</v>
      </c>
      <c r="D2191" t="s">
        <v>22179</v>
      </c>
      <c r="E2191" t="s">
        <v>22355</v>
      </c>
    </row>
    <row r="2192" spans="1:5" x14ac:dyDescent="0.2">
      <c r="A2192" t="s">
        <v>22419</v>
      </c>
      <c r="B2192">
        <v>2</v>
      </c>
      <c r="C2192" s="16">
        <v>2.873095073</v>
      </c>
      <c r="D2192" t="s">
        <v>22179</v>
      </c>
      <c r="E2192" t="s">
        <v>18553</v>
      </c>
    </row>
    <row r="2193" spans="1:5" x14ac:dyDescent="0.2">
      <c r="A2193" t="s">
        <v>22485</v>
      </c>
      <c r="B2193">
        <v>2</v>
      </c>
      <c r="C2193" s="16">
        <v>1.3864072430000001</v>
      </c>
      <c r="D2193" t="s">
        <v>22179</v>
      </c>
      <c r="E2193" t="s">
        <v>22486</v>
      </c>
    </row>
    <row r="2194" spans="1:5" x14ac:dyDescent="0.2">
      <c r="A2194" t="s">
        <v>22471</v>
      </c>
      <c r="B2194">
        <v>2</v>
      </c>
      <c r="C2194" s="16">
        <v>1.2281830330000001</v>
      </c>
      <c r="D2194" t="s">
        <v>22179</v>
      </c>
      <c r="E2194" t="s">
        <v>22472</v>
      </c>
    </row>
    <row r="2195" spans="1:5" x14ac:dyDescent="0.2">
      <c r="A2195" t="s">
        <v>22406</v>
      </c>
      <c r="B2195">
        <v>2</v>
      </c>
      <c r="C2195" s="16">
        <v>0.81922425899999995</v>
      </c>
      <c r="D2195" t="s">
        <v>22179</v>
      </c>
      <c r="E2195" t="s">
        <v>18841</v>
      </c>
    </row>
    <row r="2196" spans="1:5" x14ac:dyDescent="0.2">
      <c r="A2196" t="s">
        <v>22438</v>
      </c>
      <c r="B2196">
        <v>2</v>
      </c>
      <c r="C2196" s="16">
        <v>0.27133297000000001</v>
      </c>
      <c r="D2196" t="s">
        <v>22179</v>
      </c>
      <c r="E2196" t="s">
        <v>22439</v>
      </c>
    </row>
    <row r="2197" spans="1:5" x14ac:dyDescent="0.2">
      <c r="A2197" t="s">
        <v>22377</v>
      </c>
      <c r="B2197">
        <v>2</v>
      </c>
      <c r="C2197" s="16">
        <v>0</v>
      </c>
      <c r="D2197" t="s">
        <v>22179</v>
      </c>
      <c r="E2197" t="s">
        <v>22378</v>
      </c>
    </row>
    <row r="2198" spans="1:5" x14ac:dyDescent="0.2">
      <c r="A2198" t="s">
        <v>22381</v>
      </c>
      <c r="B2198">
        <v>2</v>
      </c>
      <c r="C2198" s="16">
        <v>0</v>
      </c>
      <c r="D2198" t="s">
        <v>22179</v>
      </c>
      <c r="E2198" t="s">
        <v>22382</v>
      </c>
    </row>
    <row r="2199" spans="1:5" x14ac:dyDescent="0.2">
      <c r="A2199" t="s">
        <v>22390</v>
      </c>
      <c r="B2199">
        <v>2</v>
      </c>
      <c r="C2199" s="16">
        <v>0</v>
      </c>
      <c r="D2199" t="s">
        <v>22179</v>
      </c>
      <c r="E2199" t="s">
        <v>20824</v>
      </c>
    </row>
    <row r="2200" spans="1:5" x14ac:dyDescent="0.2">
      <c r="A2200" t="s">
        <v>22493</v>
      </c>
      <c r="B2200">
        <v>2</v>
      </c>
      <c r="C2200" s="16">
        <v>0</v>
      </c>
      <c r="D2200" t="s">
        <v>22179</v>
      </c>
      <c r="E2200" t="s">
        <v>22494</v>
      </c>
    </row>
    <row r="2201" spans="1:5" x14ac:dyDescent="0.2">
      <c r="A2201" t="s">
        <v>22497</v>
      </c>
      <c r="B2201">
        <v>2</v>
      </c>
      <c r="C2201" s="16">
        <v>0</v>
      </c>
      <c r="D2201" t="s">
        <v>22179</v>
      </c>
      <c r="E2201" t="s">
        <v>22498</v>
      </c>
    </row>
    <row r="2202" spans="1:5" x14ac:dyDescent="0.2">
      <c r="A2202" t="s">
        <v>22500</v>
      </c>
      <c r="B2202">
        <v>2</v>
      </c>
      <c r="C2202" s="16">
        <v>0</v>
      </c>
      <c r="D2202" t="s">
        <v>22179</v>
      </c>
      <c r="E2202" t="s">
        <v>22501</v>
      </c>
    </row>
    <row r="2203" spans="1:5" x14ac:dyDescent="0.2">
      <c r="A2203" t="s">
        <v>22671</v>
      </c>
      <c r="B2203">
        <v>3</v>
      </c>
      <c r="C2203" s="16">
        <v>324.35729859999998</v>
      </c>
      <c r="D2203" t="s">
        <v>22179</v>
      </c>
      <c r="E2203" t="s">
        <v>20276</v>
      </c>
    </row>
    <row r="2204" spans="1:5" x14ac:dyDescent="0.2">
      <c r="A2204" t="s">
        <v>22685</v>
      </c>
      <c r="B2204">
        <v>3</v>
      </c>
      <c r="C2204" s="16">
        <v>315.14672460000003</v>
      </c>
      <c r="D2204" t="s">
        <v>22179</v>
      </c>
      <c r="E2204" t="s">
        <v>20395</v>
      </c>
    </row>
    <row r="2205" spans="1:5" x14ac:dyDescent="0.2">
      <c r="A2205" t="s">
        <v>22568</v>
      </c>
      <c r="B2205">
        <v>3</v>
      </c>
      <c r="C2205" s="16">
        <v>267.09656089999999</v>
      </c>
      <c r="D2205" t="s">
        <v>22179</v>
      </c>
      <c r="E2205" t="s">
        <v>22569</v>
      </c>
    </row>
    <row r="2206" spans="1:5" x14ac:dyDescent="0.2">
      <c r="A2206" t="s">
        <v>22676</v>
      </c>
      <c r="B2206">
        <v>3</v>
      </c>
      <c r="C2206" s="16">
        <v>254.4322153</v>
      </c>
      <c r="D2206" t="s">
        <v>22179</v>
      </c>
      <c r="E2206" t="s">
        <v>22677</v>
      </c>
    </row>
    <row r="2207" spans="1:5" x14ac:dyDescent="0.2">
      <c r="A2207" t="s">
        <v>22574</v>
      </c>
      <c r="B2207">
        <v>3</v>
      </c>
      <c r="C2207" s="16">
        <v>182.70454899999999</v>
      </c>
      <c r="D2207" t="s">
        <v>22179</v>
      </c>
      <c r="E2207" t="s">
        <v>22575</v>
      </c>
    </row>
    <row r="2208" spans="1:5" x14ac:dyDescent="0.2">
      <c r="A2208" t="s">
        <v>22592</v>
      </c>
      <c r="B2208">
        <v>3</v>
      </c>
      <c r="C2208" s="16">
        <v>177.6840799</v>
      </c>
      <c r="D2208" t="s">
        <v>22179</v>
      </c>
      <c r="E2208" t="s">
        <v>20159</v>
      </c>
    </row>
    <row r="2209" spans="1:5" x14ac:dyDescent="0.2">
      <c r="A2209" t="s">
        <v>22669</v>
      </c>
      <c r="B2209">
        <v>3</v>
      </c>
      <c r="C2209" s="16">
        <v>168.421222</v>
      </c>
      <c r="D2209" t="s">
        <v>22179</v>
      </c>
      <c r="E2209" t="s">
        <v>19381</v>
      </c>
    </row>
    <row r="2210" spans="1:5" x14ac:dyDescent="0.2">
      <c r="A2210" t="s">
        <v>22643</v>
      </c>
      <c r="B2210">
        <v>3</v>
      </c>
      <c r="C2210" s="16">
        <v>159.37712920000001</v>
      </c>
      <c r="D2210" t="s">
        <v>22179</v>
      </c>
      <c r="E2210" t="s">
        <v>22644</v>
      </c>
    </row>
    <row r="2211" spans="1:5" x14ac:dyDescent="0.2">
      <c r="A2211" t="s">
        <v>22617</v>
      </c>
      <c r="B2211">
        <v>3</v>
      </c>
      <c r="C2211" s="16">
        <v>154.6535446</v>
      </c>
      <c r="D2211" t="s">
        <v>22179</v>
      </c>
      <c r="E2211" t="s">
        <v>18849</v>
      </c>
    </row>
    <row r="2212" spans="1:5" x14ac:dyDescent="0.2">
      <c r="A2212" t="s">
        <v>22546</v>
      </c>
      <c r="B2212">
        <v>3</v>
      </c>
      <c r="C2212" s="16">
        <v>137.61204430000001</v>
      </c>
      <c r="D2212" t="s">
        <v>22179</v>
      </c>
      <c r="E2212" t="s">
        <v>22547</v>
      </c>
    </row>
    <row r="2213" spans="1:5" x14ac:dyDescent="0.2">
      <c r="A2213" t="s">
        <v>22595</v>
      </c>
      <c r="B2213">
        <v>3</v>
      </c>
      <c r="C2213" s="16">
        <v>130.11247</v>
      </c>
      <c r="D2213" t="s">
        <v>22179</v>
      </c>
      <c r="E2213" t="s">
        <v>22596</v>
      </c>
    </row>
    <row r="2214" spans="1:5" x14ac:dyDescent="0.2">
      <c r="A2214" t="s">
        <v>22561</v>
      </c>
      <c r="B2214">
        <v>3</v>
      </c>
      <c r="C2214" s="16">
        <v>130.11160530000001</v>
      </c>
      <c r="D2214" t="s">
        <v>22179</v>
      </c>
      <c r="E2214" t="s">
        <v>22562</v>
      </c>
    </row>
    <row r="2215" spans="1:5" x14ac:dyDescent="0.2">
      <c r="A2215" t="s">
        <v>22640</v>
      </c>
      <c r="B2215">
        <v>3</v>
      </c>
      <c r="C2215" s="16">
        <v>93.138097369999997</v>
      </c>
      <c r="D2215" t="s">
        <v>22179</v>
      </c>
      <c r="E2215" t="s">
        <v>18553</v>
      </c>
    </row>
    <row r="2216" spans="1:5" x14ac:dyDescent="0.2">
      <c r="A2216" t="s">
        <v>22611</v>
      </c>
      <c r="B2216">
        <v>3</v>
      </c>
      <c r="C2216" s="16">
        <v>92.77096306</v>
      </c>
      <c r="D2216" t="s">
        <v>22179</v>
      </c>
      <c r="E2216" t="s">
        <v>22612</v>
      </c>
    </row>
    <row r="2217" spans="1:5" x14ac:dyDescent="0.2">
      <c r="A2217" t="s">
        <v>22655</v>
      </c>
      <c r="B2217">
        <v>3</v>
      </c>
      <c r="C2217" s="16">
        <v>83.764725409999997</v>
      </c>
      <c r="D2217" t="s">
        <v>22179</v>
      </c>
      <c r="E2217" t="s">
        <v>22656</v>
      </c>
    </row>
    <row r="2218" spans="1:5" x14ac:dyDescent="0.2">
      <c r="A2218" t="s">
        <v>22636</v>
      </c>
      <c r="B2218">
        <v>3</v>
      </c>
      <c r="C2218" s="16">
        <v>83.533675079999995</v>
      </c>
      <c r="D2218" t="s">
        <v>22179</v>
      </c>
      <c r="E2218" t="s">
        <v>22637</v>
      </c>
    </row>
    <row r="2219" spans="1:5" x14ac:dyDescent="0.2">
      <c r="A2219" t="s">
        <v>22554</v>
      </c>
      <c r="B2219">
        <v>3</v>
      </c>
      <c r="C2219" s="16">
        <v>82.720042210000003</v>
      </c>
      <c r="D2219" t="s">
        <v>22179</v>
      </c>
      <c r="E2219" t="s">
        <v>22555</v>
      </c>
    </row>
    <row r="2220" spans="1:5" x14ac:dyDescent="0.2">
      <c r="A2220" t="s">
        <v>22626</v>
      </c>
      <c r="B2220">
        <v>3</v>
      </c>
      <c r="C2220" s="16">
        <v>82.119676839999997</v>
      </c>
      <c r="D2220" t="s">
        <v>22179</v>
      </c>
      <c r="E2220" t="s">
        <v>20432</v>
      </c>
    </row>
    <row r="2221" spans="1:5" x14ac:dyDescent="0.2">
      <c r="A2221" t="s">
        <v>22667</v>
      </c>
      <c r="B2221">
        <v>3</v>
      </c>
      <c r="C2221" s="16">
        <v>79.430544359999999</v>
      </c>
      <c r="D2221" t="s">
        <v>22179</v>
      </c>
      <c r="E2221" t="s">
        <v>22668</v>
      </c>
    </row>
    <row r="2222" spans="1:5" x14ac:dyDescent="0.2">
      <c r="A2222" t="s">
        <v>22525</v>
      </c>
      <c r="B2222">
        <v>3</v>
      </c>
      <c r="C2222" s="16">
        <v>78.30706893</v>
      </c>
      <c r="D2222" t="s">
        <v>22179</v>
      </c>
      <c r="E2222" t="s">
        <v>22526</v>
      </c>
    </row>
    <row r="2223" spans="1:5" x14ac:dyDescent="0.2">
      <c r="A2223" t="s">
        <v>22560</v>
      </c>
      <c r="B2223">
        <v>3</v>
      </c>
      <c r="C2223" s="16">
        <v>75.271896819999995</v>
      </c>
      <c r="D2223" t="s">
        <v>22179</v>
      </c>
      <c r="E2223" t="s">
        <v>19337</v>
      </c>
    </row>
    <row r="2224" spans="1:5" x14ac:dyDescent="0.2">
      <c r="A2224" t="s">
        <v>22650</v>
      </c>
      <c r="B2224">
        <v>3</v>
      </c>
      <c r="C2224" s="16">
        <v>74.551814710000002</v>
      </c>
      <c r="D2224" t="s">
        <v>22179</v>
      </c>
      <c r="E2224" t="s">
        <v>21653</v>
      </c>
    </row>
    <row r="2225" spans="1:5" x14ac:dyDescent="0.2">
      <c r="A2225" t="s">
        <v>22678</v>
      </c>
      <c r="B2225">
        <v>3</v>
      </c>
      <c r="C2225" s="16">
        <v>74.112707740000005</v>
      </c>
      <c r="D2225" t="s">
        <v>22179</v>
      </c>
      <c r="E2225" t="s">
        <v>22679</v>
      </c>
    </row>
    <row r="2226" spans="1:5" x14ac:dyDescent="0.2">
      <c r="A2226" t="s">
        <v>22672</v>
      </c>
      <c r="B2226">
        <v>3</v>
      </c>
      <c r="C2226" s="16">
        <v>73.912137020000003</v>
      </c>
      <c r="D2226" t="s">
        <v>22179</v>
      </c>
      <c r="E2226" t="s">
        <v>22673</v>
      </c>
    </row>
    <row r="2227" spans="1:5" x14ac:dyDescent="0.2">
      <c r="A2227" t="s">
        <v>22588</v>
      </c>
      <c r="B2227">
        <v>3</v>
      </c>
      <c r="C2227" s="16">
        <v>72.127475189999998</v>
      </c>
      <c r="D2227" t="s">
        <v>22179</v>
      </c>
      <c r="E2227" t="s">
        <v>22589</v>
      </c>
    </row>
    <row r="2228" spans="1:5" x14ac:dyDescent="0.2">
      <c r="A2228" t="s">
        <v>22686</v>
      </c>
      <c r="B2228">
        <v>3</v>
      </c>
      <c r="C2228" s="16">
        <v>72.005310870000002</v>
      </c>
      <c r="D2228" t="s">
        <v>22179</v>
      </c>
      <c r="E2228" t="s">
        <v>22687</v>
      </c>
    </row>
    <row r="2229" spans="1:5" x14ac:dyDescent="0.2">
      <c r="A2229" t="s">
        <v>22609</v>
      </c>
      <c r="B2229">
        <v>3</v>
      </c>
      <c r="C2229" s="16">
        <v>71.296992619999997</v>
      </c>
      <c r="D2229" t="s">
        <v>22179</v>
      </c>
      <c r="E2229" t="s">
        <v>22610</v>
      </c>
    </row>
    <row r="2230" spans="1:5" x14ac:dyDescent="0.2">
      <c r="A2230" t="s">
        <v>22657</v>
      </c>
      <c r="B2230">
        <v>3</v>
      </c>
      <c r="C2230" s="16">
        <v>65.85920299</v>
      </c>
      <c r="D2230" t="s">
        <v>22179</v>
      </c>
      <c r="E2230" t="s">
        <v>18755</v>
      </c>
    </row>
    <row r="2231" spans="1:5" x14ac:dyDescent="0.2">
      <c r="A2231" t="s">
        <v>22563</v>
      </c>
      <c r="B2231">
        <v>3</v>
      </c>
      <c r="C2231" s="16">
        <v>63.497834939999997</v>
      </c>
      <c r="D2231" t="s">
        <v>22179</v>
      </c>
      <c r="E2231" t="s">
        <v>22564</v>
      </c>
    </row>
    <row r="2232" spans="1:5" x14ac:dyDescent="0.2">
      <c r="A2232" t="s">
        <v>22520</v>
      </c>
      <c r="B2232">
        <v>3</v>
      </c>
      <c r="C2232" s="16">
        <v>61.296388219999997</v>
      </c>
      <c r="D2232" t="s">
        <v>22179</v>
      </c>
      <c r="E2232" t="s">
        <v>19912</v>
      </c>
    </row>
    <row r="2233" spans="1:5" x14ac:dyDescent="0.2">
      <c r="A2233" t="s">
        <v>22623</v>
      </c>
      <c r="B2233">
        <v>3</v>
      </c>
      <c r="C2233" s="16">
        <v>57.60527329</v>
      </c>
      <c r="D2233" t="s">
        <v>22179</v>
      </c>
      <c r="E2233" t="s">
        <v>22624</v>
      </c>
    </row>
    <row r="2234" spans="1:5" x14ac:dyDescent="0.2">
      <c r="A2234" t="s">
        <v>22531</v>
      </c>
      <c r="B2234">
        <v>3</v>
      </c>
      <c r="C2234" s="16">
        <v>57.322655910000002</v>
      </c>
      <c r="D2234" t="s">
        <v>22179</v>
      </c>
      <c r="E2234" t="s">
        <v>19910</v>
      </c>
    </row>
    <row r="2235" spans="1:5" x14ac:dyDescent="0.2">
      <c r="A2235" t="s">
        <v>22653</v>
      </c>
      <c r="B2235">
        <v>3</v>
      </c>
      <c r="C2235" s="16">
        <v>56.166358109999997</v>
      </c>
      <c r="D2235" t="s">
        <v>22179</v>
      </c>
      <c r="E2235" t="s">
        <v>22654</v>
      </c>
    </row>
    <row r="2236" spans="1:5" x14ac:dyDescent="0.2">
      <c r="A2236" t="s">
        <v>22659</v>
      </c>
      <c r="B2236">
        <v>3</v>
      </c>
      <c r="C2236" s="16">
        <v>55.784255590000001</v>
      </c>
      <c r="D2236" t="s">
        <v>22179</v>
      </c>
      <c r="E2236" t="s">
        <v>22660</v>
      </c>
    </row>
    <row r="2237" spans="1:5" x14ac:dyDescent="0.2">
      <c r="A2237" t="s">
        <v>22590</v>
      </c>
      <c r="B2237">
        <v>3</v>
      </c>
      <c r="C2237" s="16">
        <v>54.599105190000003</v>
      </c>
      <c r="D2237" t="s">
        <v>22179</v>
      </c>
      <c r="E2237" t="s">
        <v>22591</v>
      </c>
    </row>
    <row r="2238" spans="1:5" x14ac:dyDescent="0.2">
      <c r="A2238" t="s">
        <v>22527</v>
      </c>
      <c r="B2238">
        <v>3</v>
      </c>
      <c r="C2238" s="16">
        <v>53.463268509999999</v>
      </c>
      <c r="D2238" t="s">
        <v>22179</v>
      </c>
      <c r="E2238" t="s">
        <v>22528</v>
      </c>
    </row>
    <row r="2239" spans="1:5" x14ac:dyDescent="0.2">
      <c r="A2239" t="s">
        <v>22658</v>
      </c>
      <c r="B2239">
        <v>3</v>
      </c>
      <c r="C2239" s="16">
        <v>52.49411928</v>
      </c>
      <c r="D2239" t="s">
        <v>22179</v>
      </c>
      <c r="E2239" t="s">
        <v>19897</v>
      </c>
    </row>
    <row r="2240" spans="1:5" x14ac:dyDescent="0.2">
      <c r="A2240" t="s">
        <v>22522</v>
      </c>
      <c r="B2240">
        <v>3</v>
      </c>
      <c r="C2240" s="16">
        <v>48.377341549999997</v>
      </c>
      <c r="D2240" t="s">
        <v>22179</v>
      </c>
      <c r="E2240" t="s">
        <v>19364</v>
      </c>
    </row>
    <row r="2241" spans="1:5" x14ac:dyDescent="0.2">
      <c r="A2241" t="s">
        <v>22548</v>
      </c>
      <c r="B2241">
        <v>3</v>
      </c>
      <c r="C2241" s="16">
        <v>46.958362520000001</v>
      </c>
      <c r="D2241" t="s">
        <v>22179</v>
      </c>
      <c r="E2241" t="s">
        <v>22549</v>
      </c>
    </row>
    <row r="2242" spans="1:5" x14ac:dyDescent="0.2">
      <c r="A2242" t="s">
        <v>22613</v>
      </c>
      <c r="B2242">
        <v>3</v>
      </c>
      <c r="C2242" s="16">
        <v>46.853682079999999</v>
      </c>
      <c r="D2242" t="s">
        <v>22179</v>
      </c>
      <c r="E2242" t="s">
        <v>22614</v>
      </c>
    </row>
    <row r="2243" spans="1:5" x14ac:dyDescent="0.2">
      <c r="A2243" t="s">
        <v>22597</v>
      </c>
      <c r="B2243">
        <v>3</v>
      </c>
      <c r="C2243" s="16">
        <v>45.843167389999998</v>
      </c>
      <c r="D2243" t="s">
        <v>22179</v>
      </c>
      <c r="E2243" t="s">
        <v>22598</v>
      </c>
    </row>
    <row r="2244" spans="1:5" x14ac:dyDescent="0.2">
      <c r="A2244" t="s">
        <v>22521</v>
      </c>
      <c r="B2244">
        <v>3</v>
      </c>
      <c r="C2244" s="16">
        <v>41.247698560000003</v>
      </c>
      <c r="D2244" t="s">
        <v>22179</v>
      </c>
      <c r="E2244" t="s">
        <v>18553</v>
      </c>
    </row>
    <row r="2245" spans="1:5" x14ac:dyDescent="0.2">
      <c r="A2245" t="s">
        <v>22537</v>
      </c>
      <c r="B2245">
        <v>3</v>
      </c>
      <c r="C2245" s="16">
        <v>40.873780920000002</v>
      </c>
      <c r="D2245" t="s">
        <v>22179</v>
      </c>
      <c r="E2245" t="s">
        <v>22538</v>
      </c>
    </row>
    <row r="2246" spans="1:5" x14ac:dyDescent="0.2">
      <c r="A2246" t="s">
        <v>22584</v>
      </c>
      <c r="B2246">
        <v>3</v>
      </c>
      <c r="C2246" s="16">
        <v>39.509483179999997</v>
      </c>
      <c r="D2246" t="s">
        <v>22179</v>
      </c>
      <c r="E2246" t="s">
        <v>19903</v>
      </c>
    </row>
    <row r="2247" spans="1:5" x14ac:dyDescent="0.2">
      <c r="A2247" t="s">
        <v>22593</v>
      </c>
      <c r="B2247">
        <v>3</v>
      </c>
      <c r="C2247" s="16">
        <v>38.280498719999997</v>
      </c>
      <c r="D2247" t="s">
        <v>22179</v>
      </c>
      <c r="E2247" t="s">
        <v>22594</v>
      </c>
    </row>
    <row r="2248" spans="1:5" x14ac:dyDescent="0.2">
      <c r="A2248" t="s">
        <v>22664</v>
      </c>
      <c r="B2248">
        <v>3</v>
      </c>
      <c r="C2248" s="16">
        <v>36.42938539</v>
      </c>
      <c r="D2248" t="s">
        <v>22179</v>
      </c>
      <c r="E2248" t="s">
        <v>21192</v>
      </c>
    </row>
    <row r="2249" spans="1:5" x14ac:dyDescent="0.2">
      <c r="A2249" t="s">
        <v>22556</v>
      </c>
      <c r="B2249">
        <v>3</v>
      </c>
      <c r="C2249" s="16">
        <v>33.28253643</v>
      </c>
      <c r="D2249" t="s">
        <v>22179</v>
      </c>
      <c r="E2249" t="s">
        <v>22557</v>
      </c>
    </row>
    <row r="2250" spans="1:5" x14ac:dyDescent="0.2">
      <c r="A2250" t="s">
        <v>22674</v>
      </c>
      <c r="B2250">
        <v>3</v>
      </c>
      <c r="C2250" s="16">
        <v>32.115631460000003</v>
      </c>
      <c r="D2250" t="s">
        <v>22179</v>
      </c>
      <c r="E2250" t="s">
        <v>22675</v>
      </c>
    </row>
    <row r="2251" spans="1:5" x14ac:dyDescent="0.2">
      <c r="A2251" t="s">
        <v>22572</v>
      </c>
      <c r="B2251">
        <v>3</v>
      </c>
      <c r="C2251" s="16">
        <v>31.95800637</v>
      </c>
      <c r="D2251" t="s">
        <v>22179</v>
      </c>
      <c r="E2251" t="s">
        <v>22573</v>
      </c>
    </row>
    <row r="2252" spans="1:5" x14ac:dyDescent="0.2">
      <c r="A2252" t="s">
        <v>22542</v>
      </c>
      <c r="B2252">
        <v>3</v>
      </c>
      <c r="C2252" s="16">
        <v>30.8518832</v>
      </c>
      <c r="D2252" t="s">
        <v>22179</v>
      </c>
      <c r="E2252" t="s">
        <v>22543</v>
      </c>
    </row>
    <row r="2253" spans="1:5" x14ac:dyDescent="0.2">
      <c r="A2253" t="s">
        <v>22670</v>
      </c>
      <c r="B2253">
        <v>3</v>
      </c>
      <c r="C2253" s="16">
        <v>30.358995230000001</v>
      </c>
      <c r="D2253" t="s">
        <v>22179</v>
      </c>
      <c r="E2253" t="s">
        <v>19670</v>
      </c>
    </row>
    <row r="2254" spans="1:5" x14ac:dyDescent="0.2">
      <c r="A2254" t="s">
        <v>22632</v>
      </c>
      <c r="B2254">
        <v>3</v>
      </c>
      <c r="C2254" s="16">
        <v>30.277827039999998</v>
      </c>
      <c r="D2254" t="s">
        <v>22179</v>
      </c>
      <c r="E2254" t="s">
        <v>22633</v>
      </c>
    </row>
    <row r="2255" spans="1:5" x14ac:dyDescent="0.2">
      <c r="A2255" t="s">
        <v>22620</v>
      </c>
      <c r="B2255">
        <v>3</v>
      </c>
      <c r="C2255" s="16">
        <v>30.100915959999998</v>
      </c>
      <c r="D2255" t="s">
        <v>22179</v>
      </c>
      <c r="E2255" t="s">
        <v>22621</v>
      </c>
    </row>
    <row r="2256" spans="1:5" x14ac:dyDescent="0.2">
      <c r="A2256" t="s">
        <v>22625</v>
      </c>
      <c r="B2256">
        <v>3</v>
      </c>
      <c r="C2256" s="16">
        <v>29.33104427</v>
      </c>
      <c r="D2256" t="s">
        <v>22179</v>
      </c>
      <c r="E2256" t="s">
        <v>20191</v>
      </c>
    </row>
    <row r="2257" spans="1:5" x14ac:dyDescent="0.2">
      <c r="A2257" t="s">
        <v>22638</v>
      </c>
      <c r="B2257">
        <v>3</v>
      </c>
      <c r="C2257" s="16">
        <v>29.072848889999999</v>
      </c>
      <c r="D2257" t="s">
        <v>22179</v>
      </c>
      <c r="E2257" t="s">
        <v>22639</v>
      </c>
    </row>
    <row r="2258" spans="1:5" x14ac:dyDescent="0.2">
      <c r="A2258" t="s">
        <v>22582</v>
      </c>
      <c r="B2258">
        <v>3</v>
      </c>
      <c r="C2258" s="16">
        <v>27.107279269999999</v>
      </c>
      <c r="D2258" t="s">
        <v>22179</v>
      </c>
      <c r="E2258" t="s">
        <v>22583</v>
      </c>
    </row>
    <row r="2259" spans="1:5" x14ac:dyDescent="0.2">
      <c r="A2259" t="s">
        <v>22601</v>
      </c>
      <c r="B2259">
        <v>3</v>
      </c>
      <c r="C2259" s="16">
        <v>26.240585159999998</v>
      </c>
      <c r="D2259" t="s">
        <v>22179</v>
      </c>
      <c r="E2259" t="s">
        <v>20049</v>
      </c>
    </row>
    <row r="2260" spans="1:5" x14ac:dyDescent="0.2">
      <c r="A2260" t="s">
        <v>22683</v>
      </c>
      <c r="B2260">
        <v>3</v>
      </c>
      <c r="C2260" s="16">
        <v>26.106160490000001</v>
      </c>
      <c r="D2260" t="s">
        <v>22179</v>
      </c>
      <c r="E2260" t="s">
        <v>22684</v>
      </c>
    </row>
    <row r="2261" spans="1:5" x14ac:dyDescent="0.2">
      <c r="A2261" t="s">
        <v>22535</v>
      </c>
      <c r="B2261">
        <v>3</v>
      </c>
      <c r="C2261" s="16">
        <v>25.612125590000002</v>
      </c>
      <c r="D2261" t="s">
        <v>22179</v>
      </c>
      <c r="E2261" t="s">
        <v>22536</v>
      </c>
    </row>
    <row r="2262" spans="1:5" x14ac:dyDescent="0.2">
      <c r="A2262" t="s">
        <v>22578</v>
      </c>
      <c r="B2262">
        <v>3</v>
      </c>
      <c r="C2262" s="16">
        <v>25.568619909999999</v>
      </c>
      <c r="D2262" t="s">
        <v>22179</v>
      </c>
      <c r="E2262" t="s">
        <v>22579</v>
      </c>
    </row>
    <row r="2263" spans="1:5" x14ac:dyDescent="0.2">
      <c r="A2263" t="s">
        <v>22529</v>
      </c>
      <c r="B2263">
        <v>3</v>
      </c>
      <c r="C2263" s="16">
        <v>25.04691205</v>
      </c>
      <c r="D2263" t="s">
        <v>22179</v>
      </c>
      <c r="E2263" t="s">
        <v>22530</v>
      </c>
    </row>
    <row r="2264" spans="1:5" x14ac:dyDescent="0.2">
      <c r="A2264" t="s">
        <v>22585</v>
      </c>
      <c r="B2264">
        <v>3</v>
      </c>
      <c r="C2264" s="16">
        <v>24.760142479999999</v>
      </c>
      <c r="D2264" t="s">
        <v>22179</v>
      </c>
      <c r="E2264" t="s">
        <v>22586</v>
      </c>
    </row>
    <row r="2265" spans="1:5" x14ac:dyDescent="0.2">
      <c r="A2265" t="s">
        <v>22539</v>
      </c>
      <c r="B2265">
        <v>3</v>
      </c>
      <c r="C2265" s="16">
        <v>24.670201160000001</v>
      </c>
      <c r="D2265" t="s">
        <v>22179</v>
      </c>
      <c r="E2265" t="s">
        <v>19146</v>
      </c>
    </row>
    <row r="2266" spans="1:5" x14ac:dyDescent="0.2">
      <c r="A2266" t="s">
        <v>22641</v>
      </c>
      <c r="B2266">
        <v>3</v>
      </c>
      <c r="C2266" s="16">
        <v>24.465557090000001</v>
      </c>
      <c r="D2266" t="s">
        <v>22179</v>
      </c>
      <c r="E2266" t="s">
        <v>22642</v>
      </c>
    </row>
    <row r="2267" spans="1:5" x14ac:dyDescent="0.2">
      <c r="A2267" t="s">
        <v>22622</v>
      </c>
      <c r="B2267">
        <v>3</v>
      </c>
      <c r="C2267" s="16">
        <v>22.64790215</v>
      </c>
      <c r="D2267" t="s">
        <v>22179</v>
      </c>
      <c r="E2267" t="s">
        <v>19435</v>
      </c>
    </row>
    <row r="2268" spans="1:5" x14ac:dyDescent="0.2">
      <c r="A2268" t="s">
        <v>22587</v>
      </c>
      <c r="B2268">
        <v>3</v>
      </c>
      <c r="C2268" s="16">
        <v>22.073855689999998</v>
      </c>
      <c r="D2268" t="s">
        <v>22179</v>
      </c>
      <c r="E2268" t="s">
        <v>20225</v>
      </c>
    </row>
    <row r="2269" spans="1:5" x14ac:dyDescent="0.2">
      <c r="A2269" t="s">
        <v>22645</v>
      </c>
      <c r="B2269">
        <v>3</v>
      </c>
      <c r="C2269" s="16">
        <v>21.570095970000001</v>
      </c>
      <c r="D2269" t="s">
        <v>22179</v>
      </c>
      <c r="E2269" t="s">
        <v>18759</v>
      </c>
    </row>
    <row r="2270" spans="1:5" x14ac:dyDescent="0.2">
      <c r="A2270" t="s">
        <v>22567</v>
      </c>
      <c r="B2270">
        <v>3</v>
      </c>
      <c r="C2270" s="16">
        <v>21.544531320000001</v>
      </c>
      <c r="D2270" t="s">
        <v>22179</v>
      </c>
      <c r="E2270" t="s">
        <v>18583</v>
      </c>
    </row>
    <row r="2271" spans="1:5" x14ac:dyDescent="0.2">
      <c r="A2271" t="s">
        <v>22662</v>
      </c>
      <c r="B2271">
        <v>3</v>
      </c>
      <c r="C2271" s="16">
        <v>21.364960589999999</v>
      </c>
      <c r="D2271" t="s">
        <v>22179</v>
      </c>
      <c r="E2271" t="s">
        <v>22663</v>
      </c>
    </row>
    <row r="2272" spans="1:5" x14ac:dyDescent="0.2">
      <c r="A2272" t="s">
        <v>22523</v>
      </c>
      <c r="B2272">
        <v>3</v>
      </c>
      <c r="C2272" s="16">
        <v>20.751381210000002</v>
      </c>
      <c r="D2272" t="s">
        <v>22179</v>
      </c>
      <c r="E2272" t="s">
        <v>22524</v>
      </c>
    </row>
    <row r="2273" spans="1:5" x14ac:dyDescent="0.2">
      <c r="A2273" t="s">
        <v>22646</v>
      </c>
      <c r="B2273">
        <v>3</v>
      </c>
      <c r="C2273" s="16">
        <v>19.618849610000002</v>
      </c>
      <c r="D2273" t="s">
        <v>22179</v>
      </c>
      <c r="E2273" t="s">
        <v>22647</v>
      </c>
    </row>
    <row r="2274" spans="1:5" x14ac:dyDescent="0.2">
      <c r="A2274" t="s">
        <v>22604</v>
      </c>
      <c r="B2274">
        <v>3</v>
      </c>
      <c r="C2274" s="16">
        <v>18.10128023</v>
      </c>
      <c r="D2274" t="s">
        <v>22179</v>
      </c>
      <c r="E2274" t="s">
        <v>22605</v>
      </c>
    </row>
    <row r="2275" spans="1:5" x14ac:dyDescent="0.2">
      <c r="A2275" t="s">
        <v>22602</v>
      </c>
      <c r="B2275">
        <v>3</v>
      </c>
      <c r="C2275" s="16">
        <v>16.844663539999999</v>
      </c>
      <c r="D2275" t="s">
        <v>22179</v>
      </c>
      <c r="E2275" t="s">
        <v>22603</v>
      </c>
    </row>
    <row r="2276" spans="1:5" x14ac:dyDescent="0.2">
      <c r="A2276" t="s">
        <v>22627</v>
      </c>
      <c r="B2276">
        <v>3</v>
      </c>
      <c r="C2276" s="16">
        <v>15.49740922</v>
      </c>
      <c r="D2276" t="s">
        <v>22179</v>
      </c>
      <c r="E2276" t="s">
        <v>22628</v>
      </c>
    </row>
    <row r="2277" spans="1:5" x14ac:dyDescent="0.2">
      <c r="A2277" t="s">
        <v>22532</v>
      </c>
      <c r="B2277">
        <v>3</v>
      </c>
      <c r="C2277" s="16">
        <v>14.287732889999999</v>
      </c>
      <c r="D2277" t="s">
        <v>22179</v>
      </c>
      <c r="E2277" t="s">
        <v>20456</v>
      </c>
    </row>
    <row r="2278" spans="1:5" x14ac:dyDescent="0.2">
      <c r="A2278" t="s">
        <v>22580</v>
      </c>
      <c r="B2278">
        <v>3</v>
      </c>
      <c r="C2278" s="16">
        <v>14.002582439999999</v>
      </c>
      <c r="D2278" t="s">
        <v>22179</v>
      </c>
      <c r="E2278" t="s">
        <v>22581</v>
      </c>
    </row>
    <row r="2279" spans="1:5" x14ac:dyDescent="0.2">
      <c r="A2279" t="s">
        <v>22615</v>
      </c>
      <c r="B2279">
        <v>3</v>
      </c>
      <c r="C2279" s="16">
        <v>13.947940600000001</v>
      </c>
      <c r="D2279" t="s">
        <v>22179</v>
      </c>
      <c r="E2279" t="s">
        <v>22616</v>
      </c>
    </row>
    <row r="2280" spans="1:5" x14ac:dyDescent="0.2">
      <c r="A2280" t="s">
        <v>22607</v>
      </c>
      <c r="B2280">
        <v>3</v>
      </c>
      <c r="C2280" s="16">
        <v>13.16282007</v>
      </c>
      <c r="D2280" t="s">
        <v>22179</v>
      </c>
      <c r="E2280" t="s">
        <v>22608</v>
      </c>
    </row>
    <row r="2281" spans="1:5" x14ac:dyDescent="0.2">
      <c r="A2281" t="s">
        <v>22599</v>
      </c>
      <c r="B2281">
        <v>3</v>
      </c>
      <c r="C2281" s="16">
        <v>12.199640369999999</v>
      </c>
      <c r="D2281" t="s">
        <v>22179</v>
      </c>
      <c r="E2281" t="s">
        <v>22600</v>
      </c>
    </row>
    <row r="2282" spans="1:5" x14ac:dyDescent="0.2">
      <c r="A2282" t="s">
        <v>22629</v>
      </c>
      <c r="B2282">
        <v>3</v>
      </c>
      <c r="C2282" s="16">
        <v>12.189475570000001</v>
      </c>
      <c r="D2282" t="s">
        <v>22179</v>
      </c>
      <c r="E2282" t="s">
        <v>19308</v>
      </c>
    </row>
    <row r="2283" spans="1:5" x14ac:dyDescent="0.2">
      <c r="A2283" t="s">
        <v>22558</v>
      </c>
      <c r="B2283">
        <v>3</v>
      </c>
      <c r="C2283" s="16">
        <v>12.05662951</v>
      </c>
      <c r="D2283" t="s">
        <v>22179</v>
      </c>
      <c r="E2283" t="s">
        <v>22559</v>
      </c>
    </row>
    <row r="2284" spans="1:5" x14ac:dyDescent="0.2">
      <c r="A2284" t="s">
        <v>22552</v>
      </c>
      <c r="B2284">
        <v>3</v>
      </c>
      <c r="C2284" s="16">
        <v>11.80829237</v>
      </c>
      <c r="D2284" t="s">
        <v>22179</v>
      </c>
      <c r="E2284" t="s">
        <v>22553</v>
      </c>
    </row>
    <row r="2285" spans="1:5" x14ac:dyDescent="0.2">
      <c r="A2285" t="s">
        <v>22682</v>
      </c>
      <c r="B2285">
        <v>3</v>
      </c>
      <c r="C2285" s="16">
        <v>11.63649051</v>
      </c>
      <c r="D2285" t="s">
        <v>22179</v>
      </c>
      <c r="E2285" t="s">
        <v>19947</v>
      </c>
    </row>
    <row r="2286" spans="1:5" x14ac:dyDescent="0.2">
      <c r="A2286" t="s">
        <v>22576</v>
      </c>
      <c r="B2286">
        <v>3</v>
      </c>
      <c r="C2286" s="16">
        <v>10.45234982</v>
      </c>
      <c r="D2286" t="s">
        <v>22179</v>
      </c>
      <c r="E2286" t="s">
        <v>22577</v>
      </c>
    </row>
    <row r="2287" spans="1:5" x14ac:dyDescent="0.2">
      <c r="A2287" t="s">
        <v>22680</v>
      </c>
      <c r="B2287">
        <v>3</v>
      </c>
      <c r="C2287" s="16">
        <v>9.7453475829999991</v>
      </c>
      <c r="D2287" t="s">
        <v>22179</v>
      </c>
      <c r="E2287" t="s">
        <v>22681</v>
      </c>
    </row>
    <row r="2288" spans="1:5" x14ac:dyDescent="0.2">
      <c r="A2288" t="s">
        <v>22630</v>
      </c>
      <c r="B2288">
        <v>3</v>
      </c>
      <c r="C2288" s="16">
        <v>8.8612780759999996</v>
      </c>
      <c r="D2288" t="s">
        <v>22179</v>
      </c>
      <c r="E2288" t="s">
        <v>22631</v>
      </c>
    </row>
    <row r="2289" spans="1:5" x14ac:dyDescent="0.2">
      <c r="A2289" t="s">
        <v>22565</v>
      </c>
      <c r="B2289">
        <v>3</v>
      </c>
      <c r="C2289" s="16">
        <v>7.9461588000000001</v>
      </c>
      <c r="D2289" t="s">
        <v>22179</v>
      </c>
      <c r="E2289" t="s">
        <v>22566</v>
      </c>
    </row>
    <row r="2290" spans="1:5" x14ac:dyDescent="0.2">
      <c r="A2290" t="s">
        <v>22651</v>
      </c>
      <c r="B2290">
        <v>3</v>
      </c>
      <c r="C2290" s="16">
        <v>6.5011827330000003</v>
      </c>
      <c r="D2290" t="s">
        <v>22179</v>
      </c>
      <c r="E2290" t="s">
        <v>22652</v>
      </c>
    </row>
    <row r="2291" spans="1:5" x14ac:dyDescent="0.2">
      <c r="A2291" t="s">
        <v>22550</v>
      </c>
      <c r="B2291">
        <v>3</v>
      </c>
      <c r="C2291" s="16">
        <v>6.0118065249999999</v>
      </c>
      <c r="D2291" t="s">
        <v>22179</v>
      </c>
      <c r="E2291" t="s">
        <v>20080</v>
      </c>
    </row>
    <row r="2292" spans="1:5" x14ac:dyDescent="0.2">
      <c r="A2292" t="s">
        <v>22606</v>
      </c>
      <c r="B2292">
        <v>3</v>
      </c>
      <c r="C2292" s="16">
        <v>5.6212794410000004</v>
      </c>
      <c r="D2292" t="s">
        <v>22179</v>
      </c>
      <c r="E2292" t="s">
        <v>19864</v>
      </c>
    </row>
    <row r="2293" spans="1:5" x14ac:dyDescent="0.2">
      <c r="A2293" t="s">
        <v>22551</v>
      </c>
      <c r="B2293">
        <v>3</v>
      </c>
      <c r="C2293" s="16">
        <v>5.285412397</v>
      </c>
      <c r="D2293" t="s">
        <v>22179</v>
      </c>
      <c r="E2293" t="s">
        <v>19018</v>
      </c>
    </row>
    <row r="2294" spans="1:5" x14ac:dyDescent="0.2">
      <c r="A2294" t="s">
        <v>22533</v>
      </c>
      <c r="B2294">
        <v>3</v>
      </c>
      <c r="C2294" s="16">
        <v>4.7940966950000004</v>
      </c>
      <c r="D2294" t="s">
        <v>22179</v>
      </c>
      <c r="E2294" t="s">
        <v>22534</v>
      </c>
    </row>
    <row r="2295" spans="1:5" x14ac:dyDescent="0.2">
      <c r="A2295" t="s">
        <v>22648</v>
      </c>
      <c r="B2295">
        <v>3</v>
      </c>
      <c r="C2295" s="16">
        <v>4.1994978100000004</v>
      </c>
      <c r="D2295" t="s">
        <v>22179</v>
      </c>
      <c r="E2295" t="s">
        <v>22649</v>
      </c>
    </row>
    <row r="2296" spans="1:5" x14ac:dyDescent="0.2">
      <c r="A2296" t="s">
        <v>22544</v>
      </c>
      <c r="B2296">
        <v>3</v>
      </c>
      <c r="C2296" s="16">
        <v>3.0478378679999998</v>
      </c>
      <c r="D2296" t="s">
        <v>22179</v>
      </c>
      <c r="E2296" t="s">
        <v>22545</v>
      </c>
    </row>
    <row r="2297" spans="1:5" x14ac:dyDescent="0.2">
      <c r="A2297" t="s">
        <v>22665</v>
      </c>
      <c r="B2297">
        <v>3</v>
      </c>
      <c r="C2297" s="16">
        <v>2.063785094</v>
      </c>
      <c r="D2297" t="s">
        <v>22179</v>
      </c>
      <c r="E2297" t="s">
        <v>22666</v>
      </c>
    </row>
    <row r="2298" spans="1:5" x14ac:dyDescent="0.2">
      <c r="A2298" t="s">
        <v>22634</v>
      </c>
      <c r="B2298">
        <v>3</v>
      </c>
      <c r="C2298" s="16">
        <v>1.965917108</v>
      </c>
      <c r="D2298" t="s">
        <v>22179</v>
      </c>
      <c r="E2298" t="s">
        <v>22635</v>
      </c>
    </row>
    <row r="2299" spans="1:5" x14ac:dyDescent="0.2">
      <c r="A2299" t="s">
        <v>22540</v>
      </c>
      <c r="B2299">
        <v>3</v>
      </c>
      <c r="C2299" s="16">
        <v>1.168299336</v>
      </c>
      <c r="D2299" t="s">
        <v>22179</v>
      </c>
      <c r="E2299" t="s">
        <v>22541</v>
      </c>
    </row>
    <row r="2300" spans="1:5" x14ac:dyDescent="0.2">
      <c r="A2300" t="s">
        <v>22661</v>
      </c>
      <c r="B2300">
        <v>3</v>
      </c>
      <c r="C2300" s="16">
        <v>0.336772717</v>
      </c>
      <c r="D2300" t="s">
        <v>22179</v>
      </c>
      <c r="E2300" t="s">
        <v>19990</v>
      </c>
    </row>
    <row r="2301" spans="1:5" x14ac:dyDescent="0.2">
      <c r="A2301" t="s">
        <v>22570</v>
      </c>
      <c r="B2301">
        <v>3</v>
      </c>
      <c r="C2301" s="16">
        <v>0</v>
      </c>
      <c r="D2301" t="s">
        <v>22179</v>
      </c>
      <c r="E2301" t="s">
        <v>22571</v>
      </c>
    </row>
    <row r="2302" spans="1:5" x14ac:dyDescent="0.2">
      <c r="A2302" t="s">
        <v>22618</v>
      </c>
      <c r="B2302">
        <v>3</v>
      </c>
      <c r="C2302" s="16">
        <v>0</v>
      </c>
      <c r="D2302" t="s">
        <v>22179</v>
      </c>
      <c r="E2302" t="s">
        <v>22619</v>
      </c>
    </row>
    <row r="2303" spans="1:5" x14ac:dyDescent="0.2">
      <c r="A2303" t="s">
        <v>22726</v>
      </c>
      <c r="B2303">
        <v>4</v>
      </c>
      <c r="C2303" s="16">
        <v>616.58928460000004</v>
      </c>
      <c r="D2303" t="s">
        <v>22179</v>
      </c>
      <c r="E2303" t="s">
        <v>22727</v>
      </c>
    </row>
    <row r="2304" spans="1:5" x14ac:dyDescent="0.2">
      <c r="A2304" t="s">
        <v>22741</v>
      </c>
      <c r="B2304">
        <v>4</v>
      </c>
      <c r="C2304" s="16">
        <v>310.38550579999998</v>
      </c>
      <c r="D2304" t="s">
        <v>22179</v>
      </c>
      <c r="E2304" t="s">
        <v>19455</v>
      </c>
    </row>
    <row r="2305" spans="1:5" x14ac:dyDescent="0.2">
      <c r="A2305" t="s">
        <v>22707</v>
      </c>
      <c r="B2305">
        <v>4</v>
      </c>
      <c r="C2305" s="16">
        <v>286.5045288</v>
      </c>
      <c r="D2305" t="s">
        <v>22179</v>
      </c>
      <c r="E2305" t="s">
        <v>22708</v>
      </c>
    </row>
    <row r="2306" spans="1:5" x14ac:dyDescent="0.2">
      <c r="A2306" t="s">
        <v>22701</v>
      </c>
      <c r="B2306">
        <v>4</v>
      </c>
      <c r="C2306" s="16">
        <v>242.2901071</v>
      </c>
      <c r="D2306" t="s">
        <v>22179</v>
      </c>
      <c r="E2306" t="s">
        <v>22702</v>
      </c>
    </row>
    <row r="2307" spans="1:5" x14ac:dyDescent="0.2">
      <c r="A2307" t="s">
        <v>22764</v>
      </c>
      <c r="B2307">
        <v>4</v>
      </c>
      <c r="C2307" s="16">
        <v>204.0099994</v>
      </c>
      <c r="D2307" t="s">
        <v>22179</v>
      </c>
      <c r="E2307" t="s">
        <v>22765</v>
      </c>
    </row>
    <row r="2308" spans="1:5" x14ac:dyDescent="0.2">
      <c r="A2308" t="s">
        <v>22754</v>
      </c>
      <c r="B2308">
        <v>4</v>
      </c>
      <c r="C2308" s="16">
        <v>170.55611769999999</v>
      </c>
      <c r="D2308" t="s">
        <v>22179</v>
      </c>
      <c r="E2308" t="s">
        <v>22755</v>
      </c>
    </row>
    <row r="2309" spans="1:5" x14ac:dyDescent="0.2">
      <c r="A2309" t="s">
        <v>22840</v>
      </c>
      <c r="B2309">
        <v>4</v>
      </c>
      <c r="C2309" s="16">
        <v>130.00402579999999</v>
      </c>
      <c r="D2309" t="s">
        <v>22179</v>
      </c>
      <c r="E2309" t="s">
        <v>22841</v>
      </c>
    </row>
    <row r="2310" spans="1:5" x14ac:dyDescent="0.2">
      <c r="A2310" t="s">
        <v>22728</v>
      </c>
      <c r="B2310">
        <v>4</v>
      </c>
      <c r="C2310" s="16">
        <v>124.8694193</v>
      </c>
      <c r="D2310" t="s">
        <v>22179</v>
      </c>
      <c r="E2310" t="s">
        <v>22729</v>
      </c>
    </row>
    <row r="2311" spans="1:5" x14ac:dyDescent="0.2">
      <c r="A2311" t="s">
        <v>22758</v>
      </c>
      <c r="B2311">
        <v>4</v>
      </c>
      <c r="C2311" s="16">
        <v>112.19999970000001</v>
      </c>
      <c r="D2311" t="s">
        <v>22179</v>
      </c>
      <c r="E2311" t="s">
        <v>22759</v>
      </c>
    </row>
    <row r="2312" spans="1:5" x14ac:dyDescent="0.2">
      <c r="A2312" t="s">
        <v>22847</v>
      </c>
      <c r="B2312">
        <v>4</v>
      </c>
      <c r="C2312" s="16">
        <v>109.8012117</v>
      </c>
      <c r="D2312" t="s">
        <v>22179</v>
      </c>
      <c r="E2312" t="s">
        <v>22848</v>
      </c>
    </row>
    <row r="2313" spans="1:5" x14ac:dyDescent="0.2">
      <c r="A2313" t="s">
        <v>22784</v>
      </c>
      <c r="B2313">
        <v>4</v>
      </c>
      <c r="C2313" s="16">
        <v>106.9769361</v>
      </c>
      <c r="D2313" t="s">
        <v>22179</v>
      </c>
      <c r="E2313" t="s">
        <v>20268</v>
      </c>
    </row>
    <row r="2314" spans="1:5" x14ac:dyDescent="0.2">
      <c r="A2314" t="s">
        <v>22730</v>
      </c>
      <c r="B2314">
        <v>4</v>
      </c>
      <c r="C2314" s="16">
        <v>104.22185589999999</v>
      </c>
      <c r="D2314" t="s">
        <v>22179</v>
      </c>
      <c r="E2314" t="s">
        <v>19156</v>
      </c>
    </row>
    <row r="2315" spans="1:5" x14ac:dyDescent="0.2">
      <c r="A2315" t="s">
        <v>22714</v>
      </c>
      <c r="B2315">
        <v>4</v>
      </c>
      <c r="C2315" s="16">
        <v>101.6991129</v>
      </c>
      <c r="D2315" t="s">
        <v>22179</v>
      </c>
      <c r="E2315" t="s">
        <v>22715</v>
      </c>
    </row>
    <row r="2316" spans="1:5" x14ac:dyDescent="0.2">
      <c r="A2316" t="s">
        <v>22780</v>
      </c>
      <c r="B2316">
        <v>4</v>
      </c>
      <c r="C2316" s="16">
        <v>96.678899479999998</v>
      </c>
      <c r="D2316" t="s">
        <v>22179</v>
      </c>
      <c r="E2316" t="s">
        <v>22781</v>
      </c>
    </row>
    <row r="2317" spans="1:5" x14ac:dyDescent="0.2">
      <c r="A2317" t="s">
        <v>22809</v>
      </c>
      <c r="B2317">
        <v>4</v>
      </c>
      <c r="C2317" s="16">
        <v>92.83327894</v>
      </c>
      <c r="D2317" t="s">
        <v>22179</v>
      </c>
      <c r="E2317" t="s">
        <v>19908</v>
      </c>
    </row>
    <row r="2318" spans="1:5" x14ac:dyDescent="0.2">
      <c r="A2318" t="s">
        <v>22703</v>
      </c>
      <c r="B2318">
        <v>4</v>
      </c>
      <c r="C2318" s="16">
        <v>80.723811889999993</v>
      </c>
      <c r="D2318" t="s">
        <v>22179</v>
      </c>
      <c r="E2318" t="s">
        <v>22704</v>
      </c>
    </row>
    <row r="2319" spans="1:5" x14ac:dyDescent="0.2">
      <c r="A2319" t="s">
        <v>22688</v>
      </c>
      <c r="B2319">
        <v>4</v>
      </c>
      <c r="C2319" s="16">
        <v>78.556554790000007</v>
      </c>
      <c r="D2319" t="s">
        <v>22179</v>
      </c>
      <c r="E2319" t="s">
        <v>22689</v>
      </c>
    </row>
    <row r="2320" spans="1:5" x14ac:dyDescent="0.2">
      <c r="A2320" t="s">
        <v>22768</v>
      </c>
      <c r="B2320">
        <v>4</v>
      </c>
      <c r="C2320" s="16">
        <v>75.042144480000005</v>
      </c>
      <c r="D2320" t="s">
        <v>22179</v>
      </c>
      <c r="E2320" t="s">
        <v>22769</v>
      </c>
    </row>
    <row r="2321" spans="1:5" x14ac:dyDescent="0.2">
      <c r="A2321" t="s">
        <v>22788</v>
      </c>
      <c r="B2321">
        <v>4</v>
      </c>
      <c r="C2321" s="16">
        <v>74.978698620000003</v>
      </c>
      <c r="D2321" t="s">
        <v>22179</v>
      </c>
      <c r="E2321" t="s">
        <v>22789</v>
      </c>
    </row>
    <row r="2322" spans="1:5" x14ac:dyDescent="0.2">
      <c r="A2322" t="s">
        <v>22698</v>
      </c>
      <c r="B2322">
        <v>4</v>
      </c>
      <c r="C2322" s="16">
        <v>74.289136339999999</v>
      </c>
      <c r="D2322" t="s">
        <v>22179</v>
      </c>
      <c r="E2322" t="s">
        <v>19078</v>
      </c>
    </row>
    <row r="2323" spans="1:5" x14ac:dyDescent="0.2">
      <c r="A2323" t="s">
        <v>22849</v>
      </c>
      <c r="B2323">
        <v>4</v>
      </c>
      <c r="C2323" s="16">
        <v>70.012076030000003</v>
      </c>
      <c r="D2323" t="s">
        <v>22179</v>
      </c>
      <c r="E2323" t="s">
        <v>22850</v>
      </c>
    </row>
    <row r="2324" spans="1:5" x14ac:dyDescent="0.2">
      <c r="A2324" t="s">
        <v>22794</v>
      </c>
      <c r="B2324">
        <v>4</v>
      </c>
      <c r="C2324" s="16">
        <v>69.109323000000003</v>
      </c>
      <c r="D2324" t="s">
        <v>22179</v>
      </c>
      <c r="E2324" t="s">
        <v>20425</v>
      </c>
    </row>
    <row r="2325" spans="1:5" x14ac:dyDescent="0.2">
      <c r="A2325" t="s">
        <v>22766</v>
      </c>
      <c r="B2325">
        <v>4</v>
      </c>
      <c r="C2325" s="16">
        <v>68.710014470000004</v>
      </c>
      <c r="D2325" t="s">
        <v>22179</v>
      </c>
      <c r="E2325" t="s">
        <v>22767</v>
      </c>
    </row>
    <row r="2326" spans="1:5" x14ac:dyDescent="0.2">
      <c r="A2326" t="s">
        <v>22805</v>
      </c>
      <c r="B2326">
        <v>4</v>
      </c>
      <c r="C2326" s="16">
        <v>67.985204330000002</v>
      </c>
      <c r="D2326" t="s">
        <v>22179</v>
      </c>
      <c r="E2326" t="s">
        <v>22806</v>
      </c>
    </row>
    <row r="2327" spans="1:5" x14ac:dyDescent="0.2">
      <c r="A2327" t="s">
        <v>22751</v>
      </c>
      <c r="B2327">
        <v>4</v>
      </c>
      <c r="C2327" s="16">
        <v>66.695099639999995</v>
      </c>
      <c r="D2327" t="s">
        <v>22179</v>
      </c>
      <c r="E2327" t="s">
        <v>20130</v>
      </c>
    </row>
    <row r="2328" spans="1:5" x14ac:dyDescent="0.2">
      <c r="A2328" t="s">
        <v>22787</v>
      </c>
      <c r="B2328">
        <v>4</v>
      </c>
      <c r="C2328" s="16">
        <v>56.173903930000002</v>
      </c>
      <c r="D2328" t="s">
        <v>22179</v>
      </c>
      <c r="E2328" t="s">
        <v>18853</v>
      </c>
    </row>
    <row r="2329" spans="1:5" x14ac:dyDescent="0.2">
      <c r="A2329" t="s">
        <v>22823</v>
      </c>
      <c r="B2329">
        <v>4</v>
      </c>
      <c r="C2329" s="16">
        <v>56.155124659999998</v>
      </c>
      <c r="D2329" t="s">
        <v>22179</v>
      </c>
      <c r="E2329" t="s">
        <v>22824</v>
      </c>
    </row>
    <row r="2330" spans="1:5" x14ac:dyDescent="0.2">
      <c r="A2330" t="s">
        <v>22833</v>
      </c>
      <c r="B2330">
        <v>4</v>
      </c>
      <c r="C2330" s="16">
        <v>56.075793930000003</v>
      </c>
      <c r="D2330" t="s">
        <v>22179</v>
      </c>
      <c r="E2330" t="s">
        <v>22834</v>
      </c>
    </row>
    <row r="2331" spans="1:5" x14ac:dyDescent="0.2">
      <c r="A2331" t="s">
        <v>22772</v>
      </c>
      <c r="B2331">
        <v>4</v>
      </c>
      <c r="C2331" s="16">
        <v>52.746898469999998</v>
      </c>
      <c r="D2331" t="s">
        <v>22179</v>
      </c>
      <c r="E2331" t="s">
        <v>18870</v>
      </c>
    </row>
    <row r="2332" spans="1:5" x14ac:dyDescent="0.2">
      <c r="A2332" t="s">
        <v>22770</v>
      </c>
      <c r="B2332">
        <v>4</v>
      </c>
      <c r="C2332" s="16">
        <v>51.729833429999999</v>
      </c>
      <c r="D2332" t="s">
        <v>22179</v>
      </c>
      <c r="E2332" t="s">
        <v>22771</v>
      </c>
    </row>
    <row r="2333" spans="1:5" x14ac:dyDescent="0.2">
      <c r="A2333" t="s">
        <v>22760</v>
      </c>
      <c r="B2333">
        <v>4</v>
      </c>
      <c r="C2333" s="16">
        <v>47.039612159999997</v>
      </c>
      <c r="D2333" t="s">
        <v>22179</v>
      </c>
      <c r="E2333" t="s">
        <v>22761</v>
      </c>
    </row>
    <row r="2334" spans="1:5" x14ac:dyDescent="0.2">
      <c r="A2334" t="s">
        <v>22740</v>
      </c>
      <c r="B2334">
        <v>4</v>
      </c>
      <c r="C2334" s="16">
        <v>46.987839899999997</v>
      </c>
      <c r="D2334" t="s">
        <v>22179</v>
      </c>
      <c r="E2334" t="s">
        <v>22045</v>
      </c>
    </row>
    <row r="2335" spans="1:5" x14ac:dyDescent="0.2">
      <c r="A2335" t="s">
        <v>22711</v>
      </c>
      <c r="B2335">
        <v>4</v>
      </c>
      <c r="C2335" s="16">
        <v>44.325676139999999</v>
      </c>
      <c r="D2335" t="s">
        <v>22179</v>
      </c>
      <c r="E2335" t="s">
        <v>19197</v>
      </c>
    </row>
    <row r="2336" spans="1:5" x14ac:dyDescent="0.2">
      <c r="A2336" t="s">
        <v>22852</v>
      </c>
      <c r="B2336">
        <v>4</v>
      </c>
      <c r="C2336" s="16">
        <v>42.916980000000002</v>
      </c>
      <c r="D2336" t="s">
        <v>22179</v>
      </c>
      <c r="E2336" t="s">
        <v>19090</v>
      </c>
    </row>
    <row r="2337" spans="1:5" x14ac:dyDescent="0.2">
      <c r="A2337" t="s">
        <v>22821</v>
      </c>
      <c r="B2337">
        <v>4</v>
      </c>
      <c r="C2337" s="16">
        <v>42.706712879999998</v>
      </c>
      <c r="D2337" t="s">
        <v>22179</v>
      </c>
      <c r="E2337" t="s">
        <v>22822</v>
      </c>
    </row>
    <row r="2338" spans="1:5" x14ac:dyDescent="0.2">
      <c r="A2338" t="s">
        <v>22736</v>
      </c>
      <c r="B2338">
        <v>4</v>
      </c>
      <c r="C2338" s="16">
        <v>41.887036209999998</v>
      </c>
      <c r="D2338" t="s">
        <v>22179</v>
      </c>
      <c r="E2338" t="s">
        <v>22737</v>
      </c>
    </row>
    <row r="2339" spans="1:5" x14ac:dyDescent="0.2">
      <c r="A2339" t="s">
        <v>22718</v>
      </c>
      <c r="B2339">
        <v>4</v>
      </c>
      <c r="C2339" s="16">
        <v>41.253386900000002</v>
      </c>
      <c r="D2339" t="s">
        <v>22179</v>
      </c>
      <c r="E2339" t="s">
        <v>22719</v>
      </c>
    </row>
    <row r="2340" spans="1:5" x14ac:dyDescent="0.2">
      <c r="A2340" t="s">
        <v>22721</v>
      </c>
      <c r="B2340">
        <v>4</v>
      </c>
      <c r="C2340" s="16">
        <v>40.946287239999997</v>
      </c>
      <c r="D2340" t="s">
        <v>22179</v>
      </c>
      <c r="E2340" t="s">
        <v>22722</v>
      </c>
    </row>
    <row r="2341" spans="1:5" x14ac:dyDescent="0.2">
      <c r="A2341" t="s">
        <v>22775</v>
      </c>
      <c r="B2341">
        <v>4</v>
      </c>
      <c r="C2341" s="16">
        <v>39.878981230000001</v>
      </c>
      <c r="D2341" t="s">
        <v>22179</v>
      </c>
      <c r="E2341" t="s">
        <v>21097</v>
      </c>
    </row>
    <row r="2342" spans="1:5" x14ac:dyDescent="0.2">
      <c r="A2342" t="s">
        <v>22782</v>
      </c>
      <c r="B2342">
        <v>4</v>
      </c>
      <c r="C2342" s="16">
        <v>39.721420680000001</v>
      </c>
      <c r="D2342" t="s">
        <v>22179</v>
      </c>
      <c r="E2342" t="s">
        <v>22783</v>
      </c>
    </row>
    <row r="2343" spans="1:5" x14ac:dyDescent="0.2">
      <c r="A2343" t="s">
        <v>22691</v>
      </c>
      <c r="B2343">
        <v>4</v>
      </c>
      <c r="C2343" s="16">
        <v>38.071190639999998</v>
      </c>
      <c r="D2343" t="s">
        <v>22179</v>
      </c>
      <c r="E2343" t="s">
        <v>22692</v>
      </c>
    </row>
    <row r="2344" spans="1:5" x14ac:dyDescent="0.2">
      <c r="A2344" t="s">
        <v>22733</v>
      </c>
      <c r="B2344">
        <v>4</v>
      </c>
      <c r="C2344" s="16">
        <v>36.930854629999999</v>
      </c>
      <c r="D2344" t="s">
        <v>22179</v>
      </c>
      <c r="E2344" t="s">
        <v>22436</v>
      </c>
    </row>
    <row r="2345" spans="1:5" x14ac:dyDescent="0.2">
      <c r="A2345" t="s">
        <v>22731</v>
      </c>
      <c r="B2345">
        <v>4</v>
      </c>
      <c r="C2345" s="16">
        <v>36.62153816</v>
      </c>
      <c r="D2345" t="s">
        <v>22179</v>
      </c>
      <c r="E2345" t="s">
        <v>19698</v>
      </c>
    </row>
    <row r="2346" spans="1:5" x14ac:dyDescent="0.2">
      <c r="A2346" t="s">
        <v>22803</v>
      </c>
      <c r="B2346">
        <v>4</v>
      </c>
      <c r="C2346" s="16">
        <v>35.618759140000002</v>
      </c>
      <c r="D2346" t="s">
        <v>22179</v>
      </c>
      <c r="E2346" t="s">
        <v>22804</v>
      </c>
    </row>
    <row r="2347" spans="1:5" x14ac:dyDescent="0.2">
      <c r="A2347" t="s">
        <v>22812</v>
      </c>
      <c r="B2347">
        <v>4</v>
      </c>
      <c r="C2347" s="16">
        <v>35.170382400000001</v>
      </c>
      <c r="D2347" t="s">
        <v>22179</v>
      </c>
      <c r="E2347" t="s">
        <v>22813</v>
      </c>
    </row>
    <row r="2348" spans="1:5" x14ac:dyDescent="0.2">
      <c r="A2348" t="s">
        <v>22749</v>
      </c>
      <c r="B2348">
        <v>4</v>
      </c>
      <c r="C2348" s="16">
        <v>33.761195749999999</v>
      </c>
      <c r="D2348" t="s">
        <v>22179</v>
      </c>
      <c r="E2348" t="s">
        <v>22750</v>
      </c>
    </row>
    <row r="2349" spans="1:5" x14ac:dyDescent="0.2">
      <c r="A2349" t="s">
        <v>22705</v>
      </c>
      <c r="B2349">
        <v>4</v>
      </c>
      <c r="C2349" s="16">
        <v>33.315557750000004</v>
      </c>
      <c r="D2349" t="s">
        <v>22179</v>
      </c>
      <c r="E2349" t="s">
        <v>22706</v>
      </c>
    </row>
    <row r="2350" spans="1:5" x14ac:dyDescent="0.2">
      <c r="A2350" t="s">
        <v>22825</v>
      </c>
      <c r="B2350">
        <v>4</v>
      </c>
      <c r="C2350" s="16">
        <v>33.139855339999997</v>
      </c>
      <c r="D2350" t="s">
        <v>22179</v>
      </c>
      <c r="E2350" t="s">
        <v>22826</v>
      </c>
    </row>
    <row r="2351" spans="1:5" x14ac:dyDescent="0.2">
      <c r="A2351" t="s">
        <v>22810</v>
      </c>
      <c r="B2351">
        <v>4</v>
      </c>
      <c r="C2351" s="16">
        <v>31.219404569999998</v>
      </c>
      <c r="D2351" t="s">
        <v>22179</v>
      </c>
      <c r="E2351" t="s">
        <v>22811</v>
      </c>
    </row>
    <row r="2352" spans="1:5" x14ac:dyDescent="0.2">
      <c r="A2352" t="s">
        <v>22720</v>
      </c>
      <c r="B2352">
        <v>4</v>
      </c>
      <c r="C2352" s="16">
        <v>31.215483150000001</v>
      </c>
      <c r="D2352" t="s">
        <v>22179</v>
      </c>
      <c r="E2352" t="s">
        <v>19160</v>
      </c>
    </row>
    <row r="2353" spans="1:5" x14ac:dyDescent="0.2">
      <c r="A2353" t="s">
        <v>22819</v>
      </c>
      <c r="B2353">
        <v>4</v>
      </c>
      <c r="C2353" s="16">
        <v>29.235743960000001</v>
      </c>
      <c r="D2353" t="s">
        <v>22179</v>
      </c>
      <c r="E2353" t="s">
        <v>22820</v>
      </c>
    </row>
    <row r="2354" spans="1:5" x14ac:dyDescent="0.2">
      <c r="A2354" t="s">
        <v>22745</v>
      </c>
      <c r="B2354">
        <v>4</v>
      </c>
      <c r="C2354" s="16">
        <v>28.32142206</v>
      </c>
      <c r="D2354" t="s">
        <v>22179</v>
      </c>
      <c r="E2354" t="s">
        <v>22746</v>
      </c>
    </row>
    <row r="2355" spans="1:5" x14ac:dyDescent="0.2">
      <c r="A2355" t="s">
        <v>22831</v>
      </c>
      <c r="B2355">
        <v>4</v>
      </c>
      <c r="C2355" s="16">
        <v>27.248526210000001</v>
      </c>
      <c r="D2355" t="s">
        <v>22179</v>
      </c>
      <c r="E2355" t="s">
        <v>22832</v>
      </c>
    </row>
    <row r="2356" spans="1:5" x14ac:dyDescent="0.2">
      <c r="A2356" t="s">
        <v>22732</v>
      </c>
      <c r="B2356">
        <v>4</v>
      </c>
      <c r="C2356" s="16">
        <v>25.928329560000002</v>
      </c>
      <c r="D2356" t="s">
        <v>22179</v>
      </c>
      <c r="E2356" t="s">
        <v>22501</v>
      </c>
    </row>
    <row r="2357" spans="1:5" x14ac:dyDescent="0.2">
      <c r="A2357" t="s">
        <v>22827</v>
      </c>
      <c r="B2357">
        <v>4</v>
      </c>
      <c r="C2357" s="16">
        <v>25.800935500000001</v>
      </c>
      <c r="D2357" t="s">
        <v>22179</v>
      </c>
      <c r="E2357" t="s">
        <v>22828</v>
      </c>
    </row>
    <row r="2358" spans="1:5" x14ac:dyDescent="0.2">
      <c r="A2358" t="s">
        <v>22815</v>
      </c>
      <c r="B2358">
        <v>4</v>
      </c>
      <c r="C2358" s="16">
        <v>24.667621910000001</v>
      </c>
      <c r="D2358" t="s">
        <v>22179</v>
      </c>
      <c r="E2358" t="s">
        <v>22816</v>
      </c>
    </row>
    <row r="2359" spans="1:5" x14ac:dyDescent="0.2">
      <c r="A2359" t="s">
        <v>22842</v>
      </c>
      <c r="B2359">
        <v>4</v>
      </c>
      <c r="C2359" s="16">
        <v>23.38266874</v>
      </c>
      <c r="D2359" t="s">
        <v>22179</v>
      </c>
      <c r="E2359" t="s">
        <v>22843</v>
      </c>
    </row>
    <row r="2360" spans="1:5" x14ac:dyDescent="0.2">
      <c r="A2360" t="s">
        <v>22723</v>
      </c>
      <c r="B2360">
        <v>4</v>
      </c>
      <c r="C2360" s="16">
        <v>20.755075430000002</v>
      </c>
      <c r="D2360" t="s">
        <v>22179</v>
      </c>
      <c r="E2360" t="s">
        <v>22724</v>
      </c>
    </row>
    <row r="2361" spans="1:5" x14ac:dyDescent="0.2">
      <c r="A2361" t="s">
        <v>22837</v>
      </c>
      <c r="B2361">
        <v>4</v>
      </c>
      <c r="C2361" s="16">
        <v>20.044407379999999</v>
      </c>
      <c r="D2361" t="s">
        <v>22179</v>
      </c>
      <c r="E2361" t="s">
        <v>22838</v>
      </c>
    </row>
    <row r="2362" spans="1:5" x14ac:dyDescent="0.2">
      <c r="A2362" t="s">
        <v>22795</v>
      </c>
      <c r="B2362">
        <v>4</v>
      </c>
      <c r="C2362" s="16">
        <v>19.94495495</v>
      </c>
      <c r="D2362" t="s">
        <v>22179</v>
      </c>
      <c r="E2362" t="s">
        <v>22796</v>
      </c>
    </row>
    <row r="2363" spans="1:5" x14ac:dyDescent="0.2">
      <c r="A2363" t="s">
        <v>22690</v>
      </c>
      <c r="B2363">
        <v>4</v>
      </c>
      <c r="C2363" s="16">
        <v>19.590997309999999</v>
      </c>
      <c r="D2363" t="s">
        <v>22179</v>
      </c>
      <c r="E2363" t="s">
        <v>19798</v>
      </c>
    </row>
    <row r="2364" spans="1:5" x14ac:dyDescent="0.2">
      <c r="A2364" t="s">
        <v>22785</v>
      </c>
      <c r="B2364">
        <v>4</v>
      </c>
      <c r="C2364" s="16">
        <v>19.2402525</v>
      </c>
      <c r="D2364" t="s">
        <v>22179</v>
      </c>
      <c r="E2364" t="s">
        <v>22786</v>
      </c>
    </row>
    <row r="2365" spans="1:5" x14ac:dyDescent="0.2">
      <c r="A2365" t="s">
        <v>22716</v>
      </c>
      <c r="B2365">
        <v>4</v>
      </c>
      <c r="C2365" s="16">
        <v>18.372308749999998</v>
      </c>
      <c r="D2365" t="s">
        <v>22179</v>
      </c>
      <c r="E2365" t="s">
        <v>22717</v>
      </c>
    </row>
    <row r="2366" spans="1:5" x14ac:dyDescent="0.2">
      <c r="A2366" t="s">
        <v>22799</v>
      </c>
      <c r="B2366">
        <v>4</v>
      </c>
      <c r="C2366" s="16">
        <v>18.134217280000001</v>
      </c>
      <c r="D2366" t="s">
        <v>22179</v>
      </c>
      <c r="E2366" t="s">
        <v>20151</v>
      </c>
    </row>
    <row r="2367" spans="1:5" x14ac:dyDescent="0.2">
      <c r="A2367" t="s">
        <v>22829</v>
      </c>
      <c r="B2367">
        <v>4</v>
      </c>
      <c r="C2367" s="16">
        <v>18.004975219999999</v>
      </c>
      <c r="D2367" t="s">
        <v>22179</v>
      </c>
      <c r="E2367" t="s">
        <v>22830</v>
      </c>
    </row>
    <row r="2368" spans="1:5" x14ac:dyDescent="0.2">
      <c r="A2368" t="s">
        <v>22835</v>
      </c>
      <c r="B2368">
        <v>4</v>
      </c>
      <c r="C2368" s="16">
        <v>17.91428998</v>
      </c>
      <c r="D2368" t="s">
        <v>22179</v>
      </c>
      <c r="E2368" t="s">
        <v>22836</v>
      </c>
    </row>
    <row r="2369" spans="1:5" x14ac:dyDescent="0.2">
      <c r="A2369" t="s">
        <v>22777</v>
      </c>
      <c r="B2369">
        <v>4</v>
      </c>
      <c r="C2369" s="16">
        <v>17.081609759999999</v>
      </c>
      <c r="D2369" t="s">
        <v>22179</v>
      </c>
      <c r="E2369" t="s">
        <v>21207</v>
      </c>
    </row>
    <row r="2370" spans="1:5" x14ac:dyDescent="0.2">
      <c r="A2370" t="s">
        <v>22839</v>
      </c>
      <c r="B2370">
        <v>4</v>
      </c>
      <c r="C2370" s="16">
        <v>16.589387739999999</v>
      </c>
      <c r="D2370" t="s">
        <v>22179</v>
      </c>
      <c r="E2370" t="s">
        <v>18553</v>
      </c>
    </row>
    <row r="2371" spans="1:5" x14ac:dyDescent="0.2">
      <c r="A2371" t="s">
        <v>22752</v>
      </c>
      <c r="B2371">
        <v>4</v>
      </c>
      <c r="C2371" s="16">
        <v>15.58087817</v>
      </c>
      <c r="D2371" t="s">
        <v>22179</v>
      </c>
      <c r="E2371" t="s">
        <v>22753</v>
      </c>
    </row>
    <row r="2372" spans="1:5" x14ac:dyDescent="0.2">
      <c r="A2372" t="s">
        <v>22778</v>
      </c>
      <c r="B2372">
        <v>4</v>
      </c>
      <c r="C2372" s="16">
        <v>15.25972393</v>
      </c>
      <c r="D2372" t="s">
        <v>22179</v>
      </c>
      <c r="E2372" t="s">
        <v>22779</v>
      </c>
    </row>
    <row r="2373" spans="1:5" x14ac:dyDescent="0.2">
      <c r="A2373" t="s">
        <v>22817</v>
      </c>
      <c r="B2373">
        <v>4</v>
      </c>
      <c r="C2373" s="16">
        <v>14.295239179999999</v>
      </c>
      <c r="D2373" t="s">
        <v>22179</v>
      </c>
      <c r="E2373" t="s">
        <v>22818</v>
      </c>
    </row>
    <row r="2374" spans="1:5" x14ac:dyDescent="0.2">
      <c r="A2374" t="s">
        <v>22699</v>
      </c>
      <c r="B2374">
        <v>4</v>
      </c>
      <c r="C2374" s="16">
        <v>14.22192824</v>
      </c>
      <c r="D2374" t="s">
        <v>22179</v>
      </c>
      <c r="E2374" t="s">
        <v>22700</v>
      </c>
    </row>
    <row r="2375" spans="1:5" x14ac:dyDescent="0.2">
      <c r="A2375" t="s">
        <v>22853</v>
      </c>
      <c r="B2375">
        <v>4</v>
      </c>
      <c r="C2375" s="16">
        <v>14.09143482</v>
      </c>
      <c r="D2375" t="s">
        <v>22179</v>
      </c>
      <c r="E2375" t="s">
        <v>22854</v>
      </c>
    </row>
    <row r="2376" spans="1:5" x14ac:dyDescent="0.2">
      <c r="A2376" t="s">
        <v>22725</v>
      </c>
      <c r="B2376">
        <v>4</v>
      </c>
      <c r="C2376" s="16">
        <v>12.516343239999999</v>
      </c>
      <c r="D2376" t="s">
        <v>22179</v>
      </c>
      <c r="E2376" t="s">
        <v>21014</v>
      </c>
    </row>
    <row r="2377" spans="1:5" x14ac:dyDescent="0.2">
      <c r="A2377" t="s">
        <v>22695</v>
      </c>
      <c r="B2377">
        <v>4</v>
      </c>
      <c r="C2377" s="16">
        <v>12.471553050000001</v>
      </c>
      <c r="D2377" t="s">
        <v>22179</v>
      </c>
      <c r="E2377" t="s">
        <v>22696</v>
      </c>
    </row>
    <row r="2378" spans="1:5" x14ac:dyDescent="0.2">
      <c r="A2378" t="s">
        <v>22846</v>
      </c>
      <c r="B2378">
        <v>4</v>
      </c>
      <c r="C2378" s="16">
        <v>11.83354011</v>
      </c>
      <c r="D2378" t="s">
        <v>22179</v>
      </c>
      <c r="E2378" t="s">
        <v>19963</v>
      </c>
    </row>
    <row r="2379" spans="1:5" x14ac:dyDescent="0.2">
      <c r="A2379" t="s">
        <v>22743</v>
      </c>
      <c r="B2379">
        <v>4</v>
      </c>
      <c r="C2379" s="16">
        <v>11.342676620000001</v>
      </c>
      <c r="D2379" t="s">
        <v>22179</v>
      </c>
      <c r="E2379" t="s">
        <v>22744</v>
      </c>
    </row>
    <row r="2380" spans="1:5" x14ac:dyDescent="0.2">
      <c r="A2380" t="s">
        <v>22747</v>
      </c>
      <c r="B2380">
        <v>4</v>
      </c>
      <c r="C2380" s="16">
        <v>10.96847548</v>
      </c>
      <c r="D2380" t="s">
        <v>22179</v>
      </c>
      <c r="E2380" t="s">
        <v>22748</v>
      </c>
    </row>
    <row r="2381" spans="1:5" x14ac:dyDescent="0.2">
      <c r="A2381" t="s">
        <v>22742</v>
      </c>
      <c r="B2381">
        <v>4</v>
      </c>
      <c r="C2381" s="16">
        <v>10.54206187</v>
      </c>
      <c r="D2381" t="s">
        <v>22179</v>
      </c>
      <c r="E2381" t="s">
        <v>18767</v>
      </c>
    </row>
    <row r="2382" spans="1:5" x14ac:dyDescent="0.2">
      <c r="A2382" t="s">
        <v>22697</v>
      </c>
      <c r="B2382">
        <v>4</v>
      </c>
      <c r="C2382" s="16">
        <v>10.261926860000001</v>
      </c>
      <c r="D2382" t="s">
        <v>22179</v>
      </c>
      <c r="E2382" t="s">
        <v>20304</v>
      </c>
    </row>
    <row r="2383" spans="1:5" x14ac:dyDescent="0.2">
      <c r="A2383" t="s">
        <v>22814</v>
      </c>
      <c r="B2383">
        <v>4</v>
      </c>
      <c r="C2383" s="16">
        <v>9.8703746750000008</v>
      </c>
      <c r="D2383" t="s">
        <v>22179</v>
      </c>
      <c r="E2383" t="s">
        <v>20180</v>
      </c>
    </row>
    <row r="2384" spans="1:5" x14ac:dyDescent="0.2">
      <c r="A2384" t="s">
        <v>22797</v>
      </c>
      <c r="B2384">
        <v>4</v>
      </c>
      <c r="C2384" s="16">
        <v>9.7404199309999999</v>
      </c>
      <c r="D2384" t="s">
        <v>22179</v>
      </c>
      <c r="E2384" t="s">
        <v>22798</v>
      </c>
    </row>
    <row r="2385" spans="1:5" x14ac:dyDescent="0.2">
      <c r="A2385" t="s">
        <v>22709</v>
      </c>
      <c r="B2385">
        <v>4</v>
      </c>
      <c r="C2385" s="16">
        <v>9.6949779980000006</v>
      </c>
      <c r="D2385" t="s">
        <v>22179</v>
      </c>
      <c r="E2385" t="s">
        <v>22710</v>
      </c>
    </row>
    <row r="2386" spans="1:5" x14ac:dyDescent="0.2">
      <c r="A2386" t="s">
        <v>22738</v>
      </c>
      <c r="B2386">
        <v>4</v>
      </c>
      <c r="C2386" s="16">
        <v>8.3194431190000007</v>
      </c>
      <c r="D2386" t="s">
        <v>22179</v>
      </c>
      <c r="E2386" t="s">
        <v>22739</v>
      </c>
    </row>
    <row r="2387" spans="1:5" x14ac:dyDescent="0.2">
      <c r="A2387" t="s">
        <v>22790</v>
      </c>
      <c r="B2387">
        <v>4</v>
      </c>
      <c r="C2387" s="16">
        <v>5.8922366720000001</v>
      </c>
      <c r="D2387" t="s">
        <v>22179</v>
      </c>
      <c r="E2387" t="s">
        <v>22791</v>
      </c>
    </row>
    <row r="2388" spans="1:5" x14ac:dyDescent="0.2">
      <c r="A2388" t="s">
        <v>22762</v>
      </c>
      <c r="B2388">
        <v>4</v>
      </c>
      <c r="C2388" s="16">
        <v>5.7511954300000001</v>
      </c>
      <c r="D2388" t="s">
        <v>22179</v>
      </c>
      <c r="E2388" t="s">
        <v>22763</v>
      </c>
    </row>
    <row r="2389" spans="1:5" x14ac:dyDescent="0.2">
      <c r="A2389" t="s">
        <v>22756</v>
      </c>
      <c r="B2389">
        <v>4</v>
      </c>
      <c r="C2389" s="16">
        <v>4.1853753649999996</v>
      </c>
      <c r="D2389" t="s">
        <v>22179</v>
      </c>
      <c r="E2389" t="s">
        <v>22757</v>
      </c>
    </row>
    <row r="2390" spans="1:5" x14ac:dyDescent="0.2">
      <c r="A2390" t="s">
        <v>22734</v>
      </c>
      <c r="B2390">
        <v>4</v>
      </c>
      <c r="C2390" s="16">
        <v>3.0500328259999998</v>
      </c>
      <c r="D2390" t="s">
        <v>22179</v>
      </c>
      <c r="E2390" t="s">
        <v>22735</v>
      </c>
    </row>
    <row r="2391" spans="1:5" x14ac:dyDescent="0.2">
      <c r="A2391" t="s">
        <v>22807</v>
      </c>
      <c r="B2391">
        <v>4</v>
      </c>
      <c r="C2391" s="16">
        <v>3.0467476690000002</v>
      </c>
      <c r="D2391" t="s">
        <v>22179</v>
      </c>
      <c r="E2391" t="s">
        <v>22808</v>
      </c>
    </row>
    <row r="2392" spans="1:5" x14ac:dyDescent="0.2">
      <c r="A2392" t="s">
        <v>22844</v>
      </c>
      <c r="B2392">
        <v>4</v>
      </c>
      <c r="C2392" s="16">
        <v>1.718135864</v>
      </c>
      <c r="D2392" t="s">
        <v>22179</v>
      </c>
      <c r="E2392" t="s">
        <v>18553</v>
      </c>
    </row>
    <row r="2393" spans="1:5" x14ac:dyDescent="0.2">
      <c r="A2393" t="s">
        <v>22801</v>
      </c>
      <c r="B2393">
        <v>4</v>
      </c>
      <c r="C2393" s="16">
        <v>1.5558827930000001</v>
      </c>
      <c r="D2393" t="s">
        <v>22179</v>
      </c>
      <c r="E2393" t="s">
        <v>22802</v>
      </c>
    </row>
    <row r="2394" spans="1:5" x14ac:dyDescent="0.2">
      <c r="A2394" t="s">
        <v>22845</v>
      </c>
      <c r="B2394">
        <v>4</v>
      </c>
      <c r="C2394" s="16">
        <v>0.68110075599999997</v>
      </c>
      <c r="D2394" t="s">
        <v>22179</v>
      </c>
      <c r="E2394" t="s">
        <v>19378</v>
      </c>
    </row>
    <row r="2395" spans="1:5" x14ac:dyDescent="0.2">
      <c r="A2395" t="s">
        <v>22800</v>
      </c>
      <c r="B2395">
        <v>4</v>
      </c>
      <c r="C2395" s="16">
        <v>0.41046097999999998</v>
      </c>
      <c r="D2395" t="s">
        <v>22179</v>
      </c>
      <c r="E2395" t="s">
        <v>18829</v>
      </c>
    </row>
    <row r="2396" spans="1:5" x14ac:dyDescent="0.2">
      <c r="A2396" t="s">
        <v>22693</v>
      </c>
      <c r="B2396">
        <v>4</v>
      </c>
      <c r="C2396" s="16">
        <v>0.101498991</v>
      </c>
      <c r="D2396" t="s">
        <v>22179</v>
      </c>
      <c r="E2396" t="s">
        <v>22694</v>
      </c>
    </row>
    <row r="2397" spans="1:5" x14ac:dyDescent="0.2">
      <c r="A2397" t="s">
        <v>22712</v>
      </c>
      <c r="B2397">
        <v>4</v>
      </c>
      <c r="C2397" s="16">
        <v>0</v>
      </c>
      <c r="D2397" t="s">
        <v>22179</v>
      </c>
      <c r="E2397" t="s">
        <v>18553</v>
      </c>
    </row>
    <row r="2398" spans="1:5" x14ac:dyDescent="0.2">
      <c r="A2398" t="s">
        <v>22713</v>
      </c>
      <c r="B2398">
        <v>4</v>
      </c>
      <c r="C2398" s="16">
        <v>0</v>
      </c>
      <c r="D2398" t="s">
        <v>22179</v>
      </c>
      <c r="E2398" t="s">
        <v>20253</v>
      </c>
    </row>
    <row r="2399" spans="1:5" x14ac:dyDescent="0.2">
      <c r="A2399" t="s">
        <v>22773</v>
      </c>
      <c r="B2399">
        <v>4</v>
      </c>
      <c r="C2399" s="16">
        <v>0</v>
      </c>
      <c r="D2399" t="s">
        <v>22179</v>
      </c>
      <c r="E2399" t="s">
        <v>22774</v>
      </c>
    </row>
    <row r="2400" spans="1:5" x14ac:dyDescent="0.2">
      <c r="A2400" t="s">
        <v>22776</v>
      </c>
      <c r="B2400">
        <v>4</v>
      </c>
      <c r="C2400" s="16">
        <v>0</v>
      </c>
      <c r="D2400" t="s">
        <v>22179</v>
      </c>
      <c r="E2400" t="s">
        <v>19957</v>
      </c>
    </row>
    <row r="2401" spans="1:5" x14ac:dyDescent="0.2">
      <c r="A2401" t="s">
        <v>22792</v>
      </c>
      <c r="B2401">
        <v>4</v>
      </c>
      <c r="C2401" s="16">
        <v>0</v>
      </c>
      <c r="D2401" t="s">
        <v>22179</v>
      </c>
      <c r="E2401" t="s">
        <v>22793</v>
      </c>
    </row>
    <row r="2402" spans="1:5" x14ac:dyDescent="0.2">
      <c r="A2402" t="s">
        <v>22851</v>
      </c>
      <c r="B2402">
        <v>4</v>
      </c>
      <c r="C2402" s="16">
        <v>0</v>
      </c>
      <c r="D2402" t="s">
        <v>22179</v>
      </c>
      <c r="E2402" t="s">
        <v>21285</v>
      </c>
    </row>
    <row r="2403" spans="1:5" x14ac:dyDescent="0.2">
      <c r="A2403" t="s">
        <v>22855</v>
      </c>
      <c r="B2403">
        <v>5</v>
      </c>
      <c r="C2403" s="16">
        <v>1828.7667899999999</v>
      </c>
      <c r="D2403" t="s">
        <v>22179</v>
      </c>
      <c r="E2403" t="s">
        <v>22856</v>
      </c>
    </row>
    <row r="2404" spans="1:5" x14ac:dyDescent="0.2">
      <c r="A2404" t="s">
        <v>22949</v>
      </c>
      <c r="B2404">
        <v>5</v>
      </c>
      <c r="C2404" s="16">
        <v>428.21917070000001</v>
      </c>
      <c r="D2404" t="s">
        <v>22179</v>
      </c>
      <c r="E2404" t="s">
        <v>20139</v>
      </c>
    </row>
    <row r="2405" spans="1:5" x14ac:dyDescent="0.2">
      <c r="A2405" t="s">
        <v>22982</v>
      </c>
      <c r="B2405">
        <v>5</v>
      </c>
      <c r="C2405" s="16">
        <v>236.19019370000001</v>
      </c>
      <c r="D2405" t="s">
        <v>22179</v>
      </c>
      <c r="E2405" t="s">
        <v>22983</v>
      </c>
    </row>
    <row r="2406" spans="1:5" x14ac:dyDescent="0.2">
      <c r="A2406" t="s">
        <v>22889</v>
      </c>
      <c r="B2406">
        <v>5</v>
      </c>
      <c r="C2406" s="16">
        <v>183.25418479999999</v>
      </c>
      <c r="D2406" t="s">
        <v>22179</v>
      </c>
      <c r="E2406" t="s">
        <v>22890</v>
      </c>
    </row>
    <row r="2407" spans="1:5" x14ac:dyDescent="0.2">
      <c r="A2407" t="s">
        <v>22867</v>
      </c>
      <c r="B2407">
        <v>5</v>
      </c>
      <c r="C2407" s="16">
        <v>183.20417699999999</v>
      </c>
      <c r="D2407" t="s">
        <v>22179</v>
      </c>
      <c r="E2407" t="s">
        <v>22868</v>
      </c>
    </row>
    <row r="2408" spans="1:5" x14ac:dyDescent="0.2">
      <c r="A2408" t="s">
        <v>22975</v>
      </c>
      <c r="B2408">
        <v>5</v>
      </c>
      <c r="C2408" s="16">
        <v>176.32176010000001</v>
      </c>
      <c r="D2408" t="s">
        <v>22179</v>
      </c>
      <c r="E2408" t="s">
        <v>18882</v>
      </c>
    </row>
    <row r="2409" spans="1:5" x14ac:dyDescent="0.2">
      <c r="A2409" t="s">
        <v>22870</v>
      </c>
      <c r="B2409">
        <v>5</v>
      </c>
      <c r="C2409" s="16">
        <v>169.8189557</v>
      </c>
      <c r="D2409" t="s">
        <v>22179</v>
      </c>
      <c r="E2409" t="s">
        <v>19770</v>
      </c>
    </row>
    <row r="2410" spans="1:5" x14ac:dyDescent="0.2">
      <c r="A2410" t="s">
        <v>22955</v>
      </c>
      <c r="B2410">
        <v>5</v>
      </c>
      <c r="C2410" s="16">
        <v>126.4480081</v>
      </c>
      <c r="D2410" t="s">
        <v>22179</v>
      </c>
      <c r="E2410" t="s">
        <v>22956</v>
      </c>
    </row>
    <row r="2411" spans="1:5" x14ac:dyDescent="0.2">
      <c r="A2411" t="s">
        <v>22885</v>
      </c>
      <c r="B2411">
        <v>5</v>
      </c>
      <c r="C2411" s="16">
        <v>124.04189839999999</v>
      </c>
      <c r="D2411" t="s">
        <v>22179</v>
      </c>
      <c r="E2411" t="s">
        <v>22886</v>
      </c>
    </row>
    <row r="2412" spans="1:5" x14ac:dyDescent="0.2">
      <c r="A2412" t="s">
        <v>22915</v>
      </c>
      <c r="B2412">
        <v>5</v>
      </c>
      <c r="C2412" s="16">
        <v>110.58472639999999</v>
      </c>
      <c r="D2412" t="s">
        <v>22179</v>
      </c>
      <c r="E2412" t="s">
        <v>22916</v>
      </c>
    </row>
    <row r="2413" spans="1:5" x14ac:dyDescent="0.2">
      <c r="A2413" t="s">
        <v>22939</v>
      </c>
      <c r="B2413">
        <v>5</v>
      </c>
      <c r="C2413" s="16">
        <v>108.6389149</v>
      </c>
      <c r="D2413" t="s">
        <v>22179</v>
      </c>
      <c r="E2413" t="s">
        <v>22940</v>
      </c>
    </row>
    <row r="2414" spans="1:5" x14ac:dyDescent="0.2">
      <c r="A2414" t="s">
        <v>22865</v>
      </c>
      <c r="B2414">
        <v>5</v>
      </c>
      <c r="C2414" s="16">
        <v>99.46900119</v>
      </c>
      <c r="D2414" t="s">
        <v>22179</v>
      </c>
      <c r="E2414" t="s">
        <v>22866</v>
      </c>
    </row>
    <row r="2415" spans="1:5" x14ac:dyDescent="0.2">
      <c r="A2415" t="s">
        <v>22935</v>
      </c>
      <c r="B2415">
        <v>5</v>
      </c>
      <c r="C2415" s="16">
        <v>93.069517270000006</v>
      </c>
      <c r="D2415" t="s">
        <v>22179</v>
      </c>
      <c r="E2415" t="s">
        <v>22936</v>
      </c>
    </row>
    <row r="2416" spans="1:5" x14ac:dyDescent="0.2">
      <c r="A2416" t="s">
        <v>22931</v>
      </c>
      <c r="B2416">
        <v>5</v>
      </c>
      <c r="C2416" s="16">
        <v>91.175944900000005</v>
      </c>
      <c r="D2416" t="s">
        <v>22179</v>
      </c>
      <c r="E2416" t="s">
        <v>19615</v>
      </c>
    </row>
    <row r="2417" spans="1:5" x14ac:dyDescent="0.2">
      <c r="A2417" t="s">
        <v>22964</v>
      </c>
      <c r="B2417">
        <v>5</v>
      </c>
      <c r="C2417" s="16">
        <v>90.038456350000004</v>
      </c>
      <c r="D2417" t="s">
        <v>22179</v>
      </c>
      <c r="E2417" t="s">
        <v>22965</v>
      </c>
    </row>
    <row r="2418" spans="1:5" x14ac:dyDescent="0.2">
      <c r="A2418" t="s">
        <v>22857</v>
      </c>
      <c r="B2418">
        <v>5</v>
      </c>
      <c r="C2418" s="16">
        <v>82.164832590000003</v>
      </c>
      <c r="D2418" t="s">
        <v>22179</v>
      </c>
      <c r="E2418" t="s">
        <v>22858</v>
      </c>
    </row>
    <row r="2419" spans="1:5" x14ac:dyDescent="0.2">
      <c r="A2419" t="s">
        <v>22984</v>
      </c>
      <c r="B2419">
        <v>5</v>
      </c>
      <c r="C2419" s="16">
        <v>82.122827439999995</v>
      </c>
      <c r="D2419" t="s">
        <v>22179</v>
      </c>
      <c r="E2419" t="s">
        <v>22985</v>
      </c>
    </row>
    <row r="2420" spans="1:5" x14ac:dyDescent="0.2">
      <c r="A2420" t="s">
        <v>22957</v>
      </c>
      <c r="B2420">
        <v>5</v>
      </c>
      <c r="C2420" s="16">
        <v>75.524598909999995</v>
      </c>
      <c r="D2420" t="s">
        <v>22179</v>
      </c>
      <c r="E2420" t="s">
        <v>22958</v>
      </c>
    </row>
    <row r="2421" spans="1:5" x14ac:dyDescent="0.2">
      <c r="A2421" t="s">
        <v>22859</v>
      </c>
      <c r="B2421">
        <v>5</v>
      </c>
      <c r="C2421" s="16">
        <v>75.136346759999995</v>
      </c>
      <c r="D2421" t="s">
        <v>22179</v>
      </c>
      <c r="E2421" t="s">
        <v>22860</v>
      </c>
    </row>
    <row r="2422" spans="1:5" x14ac:dyDescent="0.2">
      <c r="A2422" t="s">
        <v>22986</v>
      </c>
      <c r="B2422">
        <v>5</v>
      </c>
      <c r="C2422" s="16">
        <v>73.666802239999996</v>
      </c>
      <c r="D2422" t="s">
        <v>22179</v>
      </c>
      <c r="E2422" t="s">
        <v>22987</v>
      </c>
    </row>
    <row r="2423" spans="1:5" x14ac:dyDescent="0.2">
      <c r="A2423" t="s">
        <v>22891</v>
      </c>
      <c r="B2423">
        <v>5</v>
      </c>
      <c r="C2423" s="16">
        <v>63.66498438</v>
      </c>
      <c r="D2423" t="s">
        <v>22179</v>
      </c>
      <c r="E2423" t="s">
        <v>18937</v>
      </c>
    </row>
    <row r="2424" spans="1:5" x14ac:dyDescent="0.2">
      <c r="A2424" t="s">
        <v>22976</v>
      </c>
      <c r="B2424">
        <v>5</v>
      </c>
      <c r="C2424" s="16">
        <v>61.136311919999997</v>
      </c>
      <c r="D2424" t="s">
        <v>22179</v>
      </c>
      <c r="E2424" t="s">
        <v>22977</v>
      </c>
    </row>
    <row r="2425" spans="1:5" x14ac:dyDescent="0.2">
      <c r="A2425" t="s">
        <v>22924</v>
      </c>
      <c r="B2425">
        <v>5</v>
      </c>
      <c r="C2425" s="16">
        <v>57.944276909999999</v>
      </c>
      <c r="D2425" t="s">
        <v>22179</v>
      </c>
      <c r="E2425" t="s">
        <v>20076</v>
      </c>
    </row>
    <row r="2426" spans="1:5" x14ac:dyDescent="0.2">
      <c r="A2426" t="s">
        <v>22953</v>
      </c>
      <c r="B2426">
        <v>5</v>
      </c>
      <c r="C2426" s="16">
        <v>57.754896680000002</v>
      </c>
      <c r="D2426" t="s">
        <v>22179</v>
      </c>
      <c r="E2426" t="s">
        <v>22954</v>
      </c>
    </row>
    <row r="2427" spans="1:5" x14ac:dyDescent="0.2">
      <c r="A2427" t="s">
        <v>23002</v>
      </c>
      <c r="B2427">
        <v>5</v>
      </c>
      <c r="C2427" s="16">
        <v>57.540848670000003</v>
      </c>
      <c r="D2427" t="s">
        <v>22179</v>
      </c>
      <c r="E2427" t="s">
        <v>23003</v>
      </c>
    </row>
    <row r="2428" spans="1:5" x14ac:dyDescent="0.2">
      <c r="A2428" t="s">
        <v>22901</v>
      </c>
      <c r="B2428">
        <v>5</v>
      </c>
      <c r="C2428" s="16">
        <v>56.052764019999998</v>
      </c>
      <c r="D2428" t="s">
        <v>22179</v>
      </c>
      <c r="E2428" t="s">
        <v>22902</v>
      </c>
    </row>
    <row r="2429" spans="1:5" x14ac:dyDescent="0.2">
      <c r="A2429" t="s">
        <v>22960</v>
      </c>
      <c r="B2429">
        <v>5</v>
      </c>
      <c r="C2429" s="16">
        <v>52.51374963</v>
      </c>
      <c r="D2429" t="s">
        <v>22179</v>
      </c>
      <c r="E2429" t="s">
        <v>19130</v>
      </c>
    </row>
    <row r="2430" spans="1:5" x14ac:dyDescent="0.2">
      <c r="A2430" t="s">
        <v>22863</v>
      </c>
      <c r="B2430">
        <v>5</v>
      </c>
      <c r="C2430" s="16">
        <v>52.113312260000001</v>
      </c>
      <c r="D2430" t="s">
        <v>22179</v>
      </c>
      <c r="E2430" t="s">
        <v>22864</v>
      </c>
    </row>
    <row r="2431" spans="1:5" x14ac:dyDescent="0.2">
      <c r="A2431" t="s">
        <v>23019</v>
      </c>
      <c r="B2431">
        <v>5</v>
      </c>
      <c r="C2431" s="16">
        <v>51.411099989999997</v>
      </c>
      <c r="D2431" t="s">
        <v>22179</v>
      </c>
      <c r="E2431" t="s">
        <v>19119</v>
      </c>
    </row>
    <row r="2432" spans="1:5" x14ac:dyDescent="0.2">
      <c r="A2432" t="s">
        <v>22959</v>
      </c>
      <c r="B2432">
        <v>5</v>
      </c>
      <c r="C2432" s="16">
        <v>44.975096659999998</v>
      </c>
      <c r="D2432" t="s">
        <v>22179</v>
      </c>
      <c r="E2432" t="s">
        <v>19742</v>
      </c>
    </row>
    <row r="2433" spans="1:5" x14ac:dyDescent="0.2">
      <c r="A2433" t="s">
        <v>22951</v>
      </c>
      <c r="B2433">
        <v>5</v>
      </c>
      <c r="C2433" s="16">
        <v>42.94543427</v>
      </c>
      <c r="D2433" t="s">
        <v>22179</v>
      </c>
      <c r="E2433" t="s">
        <v>22952</v>
      </c>
    </row>
    <row r="2434" spans="1:5" x14ac:dyDescent="0.2">
      <c r="A2434" t="s">
        <v>22988</v>
      </c>
      <c r="B2434">
        <v>5</v>
      </c>
      <c r="C2434" s="16">
        <v>42.78857026</v>
      </c>
      <c r="D2434" t="s">
        <v>22179</v>
      </c>
      <c r="E2434" t="s">
        <v>21031</v>
      </c>
    </row>
    <row r="2435" spans="1:5" x14ac:dyDescent="0.2">
      <c r="A2435" t="s">
        <v>22966</v>
      </c>
      <c r="B2435">
        <v>5</v>
      </c>
      <c r="C2435" s="16">
        <v>40.387225139999998</v>
      </c>
      <c r="D2435" t="s">
        <v>22179</v>
      </c>
      <c r="E2435" t="s">
        <v>22967</v>
      </c>
    </row>
    <row r="2436" spans="1:5" x14ac:dyDescent="0.2">
      <c r="A2436" t="s">
        <v>22904</v>
      </c>
      <c r="B2436">
        <v>5</v>
      </c>
      <c r="C2436" s="16">
        <v>39.855458859999999</v>
      </c>
      <c r="D2436" t="s">
        <v>22179</v>
      </c>
      <c r="E2436" t="s">
        <v>19623</v>
      </c>
    </row>
    <row r="2437" spans="1:5" x14ac:dyDescent="0.2">
      <c r="A2437" t="s">
        <v>22869</v>
      </c>
      <c r="B2437">
        <v>5</v>
      </c>
      <c r="C2437" s="16">
        <v>39.803865940000001</v>
      </c>
      <c r="D2437" t="s">
        <v>22179</v>
      </c>
      <c r="E2437" t="s">
        <v>20846</v>
      </c>
    </row>
    <row r="2438" spans="1:5" x14ac:dyDescent="0.2">
      <c r="A2438" t="s">
        <v>22903</v>
      </c>
      <c r="B2438">
        <v>5</v>
      </c>
      <c r="C2438" s="16">
        <v>36.604128019999997</v>
      </c>
      <c r="D2438" t="s">
        <v>22179</v>
      </c>
      <c r="E2438" t="s">
        <v>19115</v>
      </c>
    </row>
    <row r="2439" spans="1:5" x14ac:dyDescent="0.2">
      <c r="A2439" t="s">
        <v>22997</v>
      </c>
      <c r="B2439">
        <v>5</v>
      </c>
      <c r="C2439" s="16">
        <v>35.98969245</v>
      </c>
      <c r="D2439" t="s">
        <v>22179</v>
      </c>
      <c r="E2439" t="s">
        <v>22998</v>
      </c>
    </row>
    <row r="2440" spans="1:5" x14ac:dyDescent="0.2">
      <c r="A2440" t="s">
        <v>22929</v>
      </c>
      <c r="B2440">
        <v>5</v>
      </c>
      <c r="C2440" s="16">
        <v>35.2849267</v>
      </c>
      <c r="D2440" t="s">
        <v>22179</v>
      </c>
      <c r="E2440" t="s">
        <v>22930</v>
      </c>
    </row>
    <row r="2441" spans="1:5" x14ac:dyDescent="0.2">
      <c r="A2441" t="s">
        <v>23017</v>
      </c>
      <c r="B2441">
        <v>5</v>
      </c>
      <c r="C2441" s="16">
        <v>35.138482930000002</v>
      </c>
      <c r="D2441" t="s">
        <v>22179</v>
      </c>
      <c r="E2441" t="s">
        <v>23018</v>
      </c>
    </row>
    <row r="2442" spans="1:5" x14ac:dyDescent="0.2">
      <c r="A2442" t="s">
        <v>22905</v>
      </c>
      <c r="B2442">
        <v>5</v>
      </c>
      <c r="C2442" s="16">
        <v>32.068205829999997</v>
      </c>
      <c r="D2442" t="s">
        <v>22179</v>
      </c>
      <c r="E2442" t="s">
        <v>22906</v>
      </c>
    </row>
    <row r="2443" spans="1:5" x14ac:dyDescent="0.2">
      <c r="A2443" t="s">
        <v>23009</v>
      </c>
      <c r="B2443">
        <v>5</v>
      </c>
      <c r="C2443" s="16">
        <v>31.98195407</v>
      </c>
      <c r="D2443" t="s">
        <v>22179</v>
      </c>
      <c r="E2443" t="s">
        <v>23010</v>
      </c>
    </row>
    <row r="2444" spans="1:5" x14ac:dyDescent="0.2">
      <c r="A2444" t="s">
        <v>22861</v>
      </c>
      <c r="B2444">
        <v>5</v>
      </c>
      <c r="C2444" s="16">
        <v>31.507888680000001</v>
      </c>
      <c r="D2444" t="s">
        <v>22179</v>
      </c>
      <c r="E2444" t="s">
        <v>22862</v>
      </c>
    </row>
    <row r="2445" spans="1:5" x14ac:dyDescent="0.2">
      <c r="A2445" t="s">
        <v>23008</v>
      </c>
      <c r="B2445">
        <v>5</v>
      </c>
      <c r="C2445" s="16">
        <v>31.267919859999999</v>
      </c>
      <c r="D2445" t="s">
        <v>22179</v>
      </c>
      <c r="E2445" t="s">
        <v>19918</v>
      </c>
    </row>
    <row r="2446" spans="1:5" x14ac:dyDescent="0.2">
      <c r="A2446" t="s">
        <v>23020</v>
      </c>
      <c r="B2446">
        <v>5</v>
      </c>
      <c r="C2446" s="16">
        <v>31.10542938</v>
      </c>
      <c r="D2446" t="s">
        <v>22179</v>
      </c>
      <c r="E2446" t="s">
        <v>23021</v>
      </c>
    </row>
    <row r="2447" spans="1:5" x14ac:dyDescent="0.2">
      <c r="A2447" t="s">
        <v>22927</v>
      </c>
      <c r="B2447">
        <v>5</v>
      </c>
      <c r="C2447" s="16">
        <v>30.259780760000002</v>
      </c>
      <c r="D2447" t="s">
        <v>22179</v>
      </c>
      <c r="E2447" t="s">
        <v>22928</v>
      </c>
    </row>
    <row r="2448" spans="1:5" x14ac:dyDescent="0.2">
      <c r="A2448" t="s">
        <v>22918</v>
      </c>
      <c r="B2448">
        <v>5</v>
      </c>
      <c r="C2448" s="16">
        <v>30.155830810000001</v>
      </c>
      <c r="D2448" t="s">
        <v>22179</v>
      </c>
      <c r="E2448" t="s">
        <v>19751</v>
      </c>
    </row>
    <row r="2449" spans="1:5" x14ac:dyDescent="0.2">
      <c r="A2449" t="s">
        <v>22943</v>
      </c>
      <c r="B2449">
        <v>5</v>
      </c>
      <c r="C2449" s="16">
        <v>29.783531969999999</v>
      </c>
      <c r="D2449" t="s">
        <v>22179</v>
      </c>
      <c r="E2449" t="s">
        <v>22944</v>
      </c>
    </row>
    <row r="2450" spans="1:5" x14ac:dyDescent="0.2">
      <c r="A2450" t="s">
        <v>22973</v>
      </c>
      <c r="B2450">
        <v>5</v>
      </c>
      <c r="C2450" s="16">
        <v>29.205886400000001</v>
      </c>
      <c r="D2450" t="s">
        <v>22179</v>
      </c>
      <c r="E2450" t="s">
        <v>22974</v>
      </c>
    </row>
    <row r="2451" spans="1:5" x14ac:dyDescent="0.2">
      <c r="A2451" t="s">
        <v>22919</v>
      </c>
      <c r="B2451">
        <v>5</v>
      </c>
      <c r="C2451" s="16">
        <v>28.567306689999999</v>
      </c>
      <c r="D2451" t="s">
        <v>22179</v>
      </c>
      <c r="E2451" t="s">
        <v>19544</v>
      </c>
    </row>
    <row r="2452" spans="1:5" x14ac:dyDescent="0.2">
      <c r="A2452" t="s">
        <v>22872</v>
      </c>
      <c r="B2452">
        <v>5</v>
      </c>
      <c r="C2452" s="16">
        <v>28.519651060000001</v>
      </c>
      <c r="D2452" t="s">
        <v>22179</v>
      </c>
      <c r="E2452" t="s">
        <v>19358</v>
      </c>
    </row>
    <row r="2453" spans="1:5" x14ac:dyDescent="0.2">
      <c r="A2453" t="s">
        <v>22925</v>
      </c>
      <c r="B2453">
        <v>5</v>
      </c>
      <c r="C2453" s="16">
        <v>27.959516839999999</v>
      </c>
      <c r="D2453" t="s">
        <v>22179</v>
      </c>
      <c r="E2453" t="s">
        <v>22926</v>
      </c>
    </row>
    <row r="2454" spans="1:5" x14ac:dyDescent="0.2">
      <c r="A2454" t="s">
        <v>22995</v>
      </c>
      <c r="B2454">
        <v>5</v>
      </c>
      <c r="C2454" s="16">
        <v>27.94033297</v>
      </c>
      <c r="D2454" t="s">
        <v>22179</v>
      </c>
      <c r="E2454" t="s">
        <v>22996</v>
      </c>
    </row>
    <row r="2455" spans="1:5" x14ac:dyDescent="0.2">
      <c r="A2455" t="s">
        <v>22962</v>
      </c>
      <c r="B2455">
        <v>5</v>
      </c>
      <c r="C2455" s="16">
        <v>26.17387965</v>
      </c>
      <c r="D2455" t="s">
        <v>22179</v>
      </c>
      <c r="E2455" t="s">
        <v>22963</v>
      </c>
    </row>
    <row r="2456" spans="1:5" x14ac:dyDescent="0.2">
      <c r="A2456" t="s">
        <v>22999</v>
      </c>
      <c r="B2456">
        <v>5</v>
      </c>
      <c r="C2456" s="16">
        <v>24.010805680000001</v>
      </c>
      <c r="D2456" t="s">
        <v>22179</v>
      </c>
      <c r="E2456" t="s">
        <v>19951</v>
      </c>
    </row>
    <row r="2457" spans="1:5" x14ac:dyDescent="0.2">
      <c r="A2457" t="s">
        <v>22913</v>
      </c>
      <c r="B2457">
        <v>5</v>
      </c>
      <c r="C2457" s="16">
        <v>23.775153540000002</v>
      </c>
      <c r="D2457" t="s">
        <v>22179</v>
      </c>
      <c r="E2457" t="s">
        <v>19117</v>
      </c>
    </row>
    <row r="2458" spans="1:5" x14ac:dyDescent="0.2">
      <c r="A2458" t="s">
        <v>22971</v>
      </c>
      <c r="B2458">
        <v>5</v>
      </c>
      <c r="C2458" s="16">
        <v>22.87084728</v>
      </c>
      <c r="D2458" t="s">
        <v>22179</v>
      </c>
      <c r="E2458" t="s">
        <v>22972</v>
      </c>
    </row>
    <row r="2459" spans="1:5" x14ac:dyDescent="0.2">
      <c r="A2459" t="s">
        <v>22991</v>
      </c>
      <c r="B2459">
        <v>5</v>
      </c>
      <c r="C2459" s="16">
        <v>22.258067799999999</v>
      </c>
      <c r="D2459" t="s">
        <v>22179</v>
      </c>
      <c r="E2459" t="s">
        <v>22992</v>
      </c>
    </row>
    <row r="2460" spans="1:5" x14ac:dyDescent="0.2">
      <c r="A2460" t="s">
        <v>23011</v>
      </c>
      <c r="B2460">
        <v>5</v>
      </c>
      <c r="C2460" s="16">
        <v>22.233747480000002</v>
      </c>
      <c r="D2460" t="s">
        <v>22179</v>
      </c>
      <c r="E2460" t="s">
        <v>23012</v>
      </c>
    </row>
    <row r="2461" spans="1:5" x14ac:dyDescent="0.2">
      <c r="A2461" t="s">
        <v>22920</v>
      </c>
      <c r="B2461">
        <v>5</v>
      </c>
      <c r="C2461" s="16">
        <v>22.158000430000001</v>
      </c>
      <c r="D2461" t="s">
        <v>22179</v>
      </c>
      <c r="E2461" t="s">
        <v>22921</v>
      </c>
    </row>
    <row r="2462" spans="1:5" x14ac:dyDescent="0.2">
      <c r="A2462" t="s">
        <v>22948</v>
      </c>
      <c r="B2462">
        <v>5</v>
      </c>
      <c r="C2462" s="16">
        <v>21.355876290000001</v>
      </c>
      <c r="D2462" t="s">
        <v>22179</v>
      </c>
      <c r="E2462" t="s">
        <v>22639</v>
      </c>
    </row>
    <row r="2463" spans="1:5" x14ac:dyDescent="0.2">
      <c r="A2463" t="s">
        <v>22900</v>
      </c>
      <c r="B2463">
        <v>5</v>
      </c>
      <c r="C2463" s="16">
        <v>20.623685080000001</v>
      </c>
      <c r="D2463" t="s">
        <v>22179</v>
      </c>
      <c r="E2463" t="s">
        <v>20407</v>
      </c>
    </row>
    <row r="2464" spans="1:5" x14ac:dyDescent="0.2">
      <c r="A2464" t="s">
        <v>22932</v>
      </c>
      <c r="B2464">
        <v>5</v>
      </c>
      <c r="C2464" s="16">
        <v>19.450371929999999</v>
      </c>
      <c r="D2464" t="s">
        <v>22179</v>
      </c>
      <c r="E2464" t="s">
        <v>19407</v>
      </c>
    </row>
    <row r="2465" spans="1:5" x14ac:dyDescent="0.2">
      <c r="A2465" t="s">
        <v>22946</v>
      </c>
      <c r="B2465">
        <v>5</v>
      </c>
      <c r="C2465" s="16">
        <v>18.965829549999999</v>
      </c>
      <c r="D2465" t="s">
        <v>22179</v>
      </c>
      <c r="E2465" t="s">
        <v>22947</v>
      </c>
    </row>
    <row r="2466" spans="1:5" x14ac:dyDescent="0.2">
      <c r="A2466" t="s">
        <v>22981</v>
      </c>
      <c r="B2466">
        <v>5</v>
      </c>
      <c r="C2466" s="16">
        <v>18.156818909999998</v>
      </c>
      <c r="D2466" t="s">
        <v>22179</v>
      </c>
      <c r="E2466" t="s">
        <v>19980</v>
      </c>
    </row>
    <row r="2467" spans="1:5" x14ac:dyDescent="0.2">
      <c r="A2467" t="s">
        <v>22887</v>
      </c>
      <c r="B2467">
        <v>5</v>
      </c>
      <c r="C2467" s="16">
        <v>17.373863849999999</v>
      </c>
      <c r="D2467" t="s">
        <v>22179</v>
      </c>
      <c r="E2467" t="s">
        <v>22888</v>
      </c>
    </row>
    <row r="2468" spans="1:5" x14ac:dyDescent="0.2">
      <c r="A2468" t="s">
        <v>22933</v>
      </c>
      <c r="B2468">
        <v>5</v>
      </c>
      <c r="C2468" s="16">
        <v>17.124673730000001</v>
      </c>
      <c r="D2468" t="s">
        <v>22179</v>
      </c>
      <c r="E2468" t="s">
        <v>22934</v>
      </c>
    </row>
    <row r="2469" spans="1:5" x14ac:dyDescent="0.2">
      <c r="A2469" t="s">
        <v>23004</v>
      </c>
      <c r="B2469">
        <v>5</v>
      </c>
      <c r="C2469" s="16">
        <v>17.11190083</v>
      </c>
      <c r="D2469" t="s">
        <v>22179</v>
      </c>
      <c r="E2469" t="s">
        <v>23005</v>
      </c>
    </row>
    <row r="2470" spans="1:5" x14ac:dyDescent="0.2">
      <c r="A2470" t="s">
        <v>22896</v>
      </c>
      <c r="B2470">
        <v>5</v>
      </c>
      <c r="C2470" s="16">
        <v>17.028475740000001</v>
      </c>
      <c r="D2470" t="s">
        <v>22179</v>
      </c>
      <c r="E2470" t="s">
        <v>22897</v>
      </c>
    </row>
    <row r="2471" spans="1:5" x14ac:dyDescent="0.2">
      <c r="A2471" t="s">
        <v>22894</v>
      </c>
      <c r="B2471">
        <v>5</v>
      </c>
      <c r="C2471" s="16">
        <v>16.738227089999999</v>
      </c>
      <c r="D2471" t="s">
        <v>22179</v>
      </c>
      <c r="E2471" t="s">
        <v>22895</v>
      </c>
    </row>
    <row r="2472" spans="1:5" x14ac:dyDescent="0.2">
      <c r="A2472" t="s">
        <v>23022</v>
      </c>
      <c r="B2472">
        <v>5</v>
      </c>
      <c r="C2472" s="16">
        <v>16.058269299999999</v>
      </c>
      <c r="D2472" t="s">
        <v>22179</v>
      </c>
      <c r="E2472" t="s">
        <v>23023</v>
      </c>
    </row>
    <row r="2473" spans="1:5" x14ac:dyDescent="0.2">
      <c r="A2473" t="s">
        <v>22989</v>
      </c>
      <c r="B2473">
        <v>5</v>
      </c>
      <c r="C2473" s="16">
        <v>15.58525914</v>
      </c>
      <c r="D2473" t="s">
        <v>22179</v>
      </c>
      <c r="E2473" t="s">
        <v>22990</v>
      </c>
    </row>
    <row r="2474" spans="1:5" x14ac:dyDescent="0.2">
      <c r="A2474" t="s">
        <v>22922</v>
      </c>
      <c r="B2474">
        <v>5</v>
      </c>
      <c r="C2474" s="16">
        <v>15.2728872</v>
      </c>
      <c r="D2474" t="s">
        <v>22179</v>
      </c>
      <c r="E2474" t="s">
        <v>22923</v>
      </c>
    </row>
    <row r="2475" spans="1:5" x14ac:dyDescent="0.2">
      <c r="A2475" t="s">
        <v>22941</v>
      </c>
      <c r="B2475">
        <v>5</v>
      </c>
      <c r="C2475" s="16">
        <v>14.11365114</v>
      </c>
      <c r="D2475" t="s">
        <v>22179</v>
      </c>
      <c r="E2475" t="s">
        <v>22942</v>
      </c>
    </row>
    <row r="2476" spans="1:5" x14ac:dyDescent="0.2">
      <c r="A2476" t="s">
        <v>22879</v>
      </c>
      <c r="B2476">
        <v>5</v>
      </c>
      <c r="C2476" s="16">
        <v>13.92587939</v>
      </c>
      <c r="D2476" t="s">
        <v>22179</v>
      </c>
      <c r="E2476" t="s">
        <v>22880</v>
      </c>
    </row>
    <row r="2477" spans="1:5" x14ac:dyDescent="0.2">
      <c r="A2477" t="s">
        <v>22950</v>
      </c>
      <c r="B2477">
        <v>5</v>
      </c>
      <c r="C2477" s="16">
        <v>12.33770782</v>
      </c>
      <c r="D2477" t="s">
        <v>22179</v>
      </c>
      <c r="E2477" t="s">
        <v>19430</v>
      </c>
    </row>
    <row r="2478" spans="1:5" x14ac:dyDescent="0.2">
      <c r="A2478" t="s">
        <v>22969</v>
      </c>
      <c r="B2478">
        <v>5</v>
      </c>
      <c r="C2478" s="16">
        <v>12.15556799</v>
      </c>
      <c r="D2478" t="s">
        <v>22179</v>
      </c>
      <c r="E2478" t="s">
        <v>22970</v>
      </c>
    </row>
    <row r="2479" spans="1:5" x14ac:dyDescent="0.2">
      <c r="A2479" t="s">
        <v>22968</v>
      </c>
      <c r="B2479">
        <v>5</v>
      </c>
      <c r="C2479" s="16">
        <v>12.042455779999999</v>
      </c>
      <c r="D2479" t="s">
        <v>22179</v>
      </c>
      <c r="E2479" t="s">
        <v>19778</v>
      </c>
    </row>
    <row r="2480" spans="1:5" x14ac:dyDescent="0.2">
      <c r="A2480" t="s">
        <v>22961</v>
      </c>
      <c r="B2480">
        <v>5</v>
      </c>
      <c r="C2480" s="16">
        <v>11.40533591</v>
      </c>
      <c r="D2480" t="s">
        <v>22179</v>
      </c>
      <c r="E2480" t="s">
        <v>18999</v>
      </c>
    </row>
    <row r="2481" spans="1:5" x14ac:dyDescent="0.2">
      <c r="A2481" t="s">
        <v>22881</v>
      </c>
      <c r="B2481">
        <v>5</v>
      </c>
      <c r="C2481" s="16">
        <v>11.29473329</v>
      </c>
      <c r="D2481" t="s">
        <v>22179</v>
      </c>
      <c r="E2481" t="s">
        <v>22882</v>
      </c>
    </row>
    <row r="2482" spans="1:5" x14ac:dyDescent="0.2">
      <c r="A2482" t="s">
        <v>22937</v>
      </c>
      <c r="B2482">
        <v>5</v>
      </c>
      <c r="C2482" s="16">
        <v>11.28017592</v>
      </c>
      <c r="D2482" t="s">
        <v>22179</v>
      </c>
      <c r="E2482" t="s">
        <v>22938</v>
      </c>
    </row>
    <row r="2483" spans="1:5" x14ac:dyDescent="0.2">
      <c r="A2483" t="s">
        <v>22909</v>
      </c>
      <c r="B2483">
        <v>5</v>
      </c>
      <c r="C2483" s="16">
        <v>9.4869320019999996</v>
      </c>
      <c r="D2483" t="s">
        <v>22179</v>
      </c>
      <c r="E2483" t="s">
        <v>22910</v>
      </c>
    </row>
    <row r="2484" spans="1:5" x14ac:dyDescent="0.2">
      <c r="A2484" t="s">
        <v>22914</v>
      </c>
      <c r="B2484">
        <v>5</v>
      </c>
      <c r="C2484" s="16">
        <v>7.9902669130000001</v>
      </c>
      <c r="D2484" t="s">
        <v>22179</v>
      </c>
      <c r="E2484" t="s">
        <v>19034</v>
      </c>
    </row>
    <row r="2485" spans="1:5" x14ac:dyDescent="0.2">
      <c r="A2485" t="s">
        <v>22907</v>
      </c>
      <c r="B2485">
        <v>5</v>
      </c>
      <c r="C2485" s="16">
        <v>6.7911056729999997</v>
      </c>
      <c r="D2485" t="s">
        <v>22179</v>
      </c>
      <c r="E2485" t="s">
        <v>22908</v>
      </c>
    </row>
    <row r="2486" spans="1:5" x14ac:dyDescent="0.2">
      <c r="A2486" t="s">
        <v>22911</v>
      </c>
      <c r="B2486">
        <v>5</v>
      </c>
      <c r="C2486" s="16">
        <v>6.1075840619999999</v>
      </c>
      <c r="D2486" t="s">
        <v>22179</v>
      </c>
      <c r="E2486" t="s">
        <v>22912</v>
      </c>
    </row>
    <row r="2487" spans="1:5" x14ac:dyDescent="0.2">
      <c r="A2487" t="s">
        <v>22993</v>
      </c>
      <c r="B2487">
        <v>5</v>
      </c>
      <c r="C2487" s="16">
        <v>6.0843672130000002</v>
      </c>
      <c r="D2487" t="s">
        <v>22179</v>
      </c>
      <c r="E2487" t="s">
        <v>22994</v>
      </c>
    </row>
    <row r="2488" spans="1:5" x14ac:dyDescent="0.2">
      <c r="A2488" t="s">
        <v>22892</v>
      </c>
      <c r="B2488">
        <v>5</v>
      </c>
      <c r="C2488" s="16">
        <v>5.7973552530000001</v>
      </c>
      <c r="D2488" t="s">
        <v>22179</v>
      </c>
      <c r="E2488" t="s">
        <v>22893</v>
      </c>
    </row>
    <row r="2489" spans="1:5" x14ac:dyDescent="0.2">
      <c r="A2489" t="s">
        <v>23013</v>
      </c>
      <c r="B2489">
        <v>5</v>
      </c>
      <c r="C2489" s="16">
        <v>5.6266626860000004</v>
      </c>
      <c r="D2489" t="s">
        <v>22179</v>
      </c>
      <c r="E2489" t="s">
        <v>23014</v>
      </c>
    </row>
    <row r="2490" spans="1:5" x14ac:dyDescent="0.2">
      <c r="A2490" t="s">
        <v>22917</v>
      </c>
      <c r="B2490">
        <v>5</v>
      </c>
      <c r="C2490" s="16">
        <v>4.2812616200000004</v>
      </c>
      <c r="D2490" t="s">
        <v>22179</v>
      </c>
      <c r="E2490" t="s">
        <v>19615</v>
      </c>
    </row>
    <row r="2491" spans="1:5" x14ac:dyDescent="0.2">
      <c r="A2491" t="s">
        <v>22875</v>
      </c>
      <c r="B2491">
        <v>5</v>
      </c>
      <c r="C2491" s="16">
        <v>4.1274422990000001</v>
      </c>
      <c r="D2491" t="s">
        <v>22179</v>
      </c>
      <c r="E2491" t="s">
        <v>22876</v>
      </c>
    </row>
    <row r="2492" spans="1:5" x14ac:dyDescent="0.2">
      <c r="A2492" t="s">
        <v>22978</v>
      </c>
      <c r="B2492">
        <v>5</v>
      </c>
      <c r="C2492" s="16">
        <v>2.7641480710000002</v>
      </c>
      <c r="D2492" t="s">
        <v>22179</v>
      </c>
      <c r="E2492" t="s">
        <v>22979</v>
      </c>
    </row>
    <row r="2493" spans="1:5" x14ac:dyDescent="0.2">
      <c r="A2493" t="s">
        <v>22980</v>
      </c>
      <c r="B2493">
        <v>5</v>
      </c>
      <c r="C2493" s="16">
        <v>2.7451545519999998</v>
      </c>
      <c r="D2493" t="s">
        <v>22179</v>
      </c>
      <c r="E2493" t="s">
        <v>18662</v>
      </c>
    </row>
    <row r="2494" spans="1:5" x14ac:dyDescent="0.2">
      <c r="A2494" t="s">
        <v>23000</v>
      </c>
      <c r="B2494">
        <v>5</v>
      </c>
      <c r="C2494" s="16">
        <v>1.9807738859999999</v>
      </c>
      <c r="D2494" t="s">
        <v>22179</v>
      </c>
      <c r="E2494" t="s">
        <v>23001</v>
      </c>
    </row>
    <row r="2495" spans="1:5" x14ac:dyDescent="0.2">
      <c r="A2495" t="s">
        <v>22871</v>
      </c>
      <c r="B2495">
        <v>5</v>
      </c>
      <c r="C2495" s="16">
        <v>1.7750777849999999</v>
      </c>
      <c r="D2495" t="s">
        <v>22179</v>
      </c>
      <c r="E2495" t="s">
        <v>19339</v>
      </c>
    </row>
    <row r="2496" spans="1:5" x14ac:dyDescent="0.2">
      <c r="A2496" t="s">
        <v>23006</v>
      </c>
      <c r="B2496">
        <v>5</v>
      </c>
      <c r="C2496" s="16">
        <v>1.7360098470000001</v>
      </c>
      <c r="D2496" t="s">
        <v>22179</v>
      </c>
      <c r="E2496" t="s">
        <v>23007</v>
      </c>
    </row>
    <row r="2497" spans="1:5" x14ac:dyDescent="0.2">
      <c r="A2497" t="s">
        <v>22883</v>
      </c>
      <c r="B2497">
        <v>5</v>
      </c>
      <c r="C2497" s="16">
        <v>1.3503168000000001</v>
      </c>
      <c r="D2497" t="s">
        <v>22179</v>
      </c>
      <c r="E2497" t="s">
        <v>22884</v>
      </c>
    </row>
    <row r="2498" spans="1:5" x14ac:dyDescent="0.2">
      <c r="A2498" t="s">
        <v>22898</v>
      </c>
      <c r="B2498">
        <v>5</v>
      </c>
      <c r="C2498" s="16">
        <v>0.55641643200000002</v>
      </c>
      <c r="D2498" t="s">
        <v>22179</v>
      </c>
      <c r="E2498" t="s">
        <v>22899</v>
      </c>
    </row>
    <row r="2499" spans="1:5" x14ac:dyDescent="0.2">
      <c r="A2499" t="s">
        <v>22873</v>
      </c>
      <c r="B2499">
        <v>5</v>
      </c>
      <c r="C2499" s="16">
        <v>0.17342326</v>
      </c>
      <c r="D2499" t="s">
        <v>22179</v>
      </c>
      <c r="E2499" t="s">
        <v>22874</v>
      </c>
    </row>
    <row r="2500" spans="1:5" x14ac:dyDescent="0.2">
      <c r="A2500" t="s">
        <v>22877</v>
      </c>
      <c r="B2500">
        <v>5</v>
      </c>
      <c r="C2500" s="16">
        <v>0</v>
      </c>
      <c r="D2500" t="s">
        <v>22179</v>
      </c>
      <c r="E2500" t="s">
        <v>22878</v>
      </c>
    </row>
    <row r="2501" spans="1:5" x14ac:dyDescent="0.2">
      <c r="A2501" t="s">
        <v>22945</v>
      </c>
      <c r="B2501">
        <v>5</v>
      </c>
      <c r="C2501" s="16">
        <v>0</v>
      </c>
      <c r="D2501" t="s">
        <v>22179</v>
      </c>
      <c r="E2501" t="s">
        <v>19107</v>
      </c>
    </row>
    <row r="2502" spans="1:5" x14ac:dyDescent="0.2">
      <c r="A2502" t="s">
        <v>23015</v>
      </c>
      <c r="B2502">
        <v>5</v>
      </c>
      <c r="C2502" s="16">
        <v>0</v>
      </c>
      <c r="D2502" t="s">
        <v>22179</v>
      </c>
      <c r="E2502" t="s">
        <v>23016</v>
      </c>
    </row>
    <row r="2503" spans="1:5" x14ac:dyDescent="0.2">
      <c r="A2503" t="s">
        <v>23089</v>
      </c>
      <c r="B2503">
        <v>6</v>
      </c>
      <c r="C2503" s="16">
        <v>214.64232229999999</v>
      </c>
      <c r="D2503" t="s">
        <v>22179</v>
      </c>
      <c r="E2503" t="s">
        <v>23090</v>
      </c>
    </row>
    <row r="2504" spans="1:5" x14ac:dyDescent="0.2">
      <c r="A2504" t="s">
        <v>23148</v>
      </c>
      <c r="B2504">
        <v>6</v>
      </c>
      <c r="C2504" s="16">
        <v>208.86453090000001</v>
      </c>
      <c r="D2504" t="s">
        <v>22179</v>
      </c>
      <c r="E2504" t="s">
        <v>20098</v>
      </c>
    </row>
    <row r="2505" spans="1:5" x14ac:dyDescent="0.2">
      <c r="A2505" t="s">
        <v>23181</v>
      </c>
      <c r="B2505">
        <v>6</v>
      </c>
      <c r="C2505" s="16">
        <v>193.8782904</v>
      </c>
      <c r="D2505" t="s">
        <v>22179</v>
      </c>
      <c r="E2505" t="s">
        <v>23182</v>
      </c>
    </row>
    <row r="2506" spans="1:5" x14ac:dyDescent="0.2">
      <c r="A2506" t="s">
        <v>23077</v>
      </c>
      <c r="B2506">
        <v>6</v>
      </c>
      <c r="C2506" s="16">
        <v>191.74466100000001</v>
      </c>
      <c r="D2506" t="s">
        <v>22179</v>
      </c>
      <c r="E2506" t="s">
        <v>18847</v>
      </c>
    </row>
    <row r="2507" spans="1:5" x14ac:dyDescent="0.2">
      <c r="A2507" t="s">
        <v>23183</v>
      </c>
      <c r="B2507">
        <v>6</v>
      </c>
      <c r="C2507" s="16">
        <v>185.44445250000001</v>
      </c>
      <c r="D2507" t="s">
        <v>22179</v>
      </c>
      <c r="E2507" t="s">
        <v>19719</v>
      </c>
    </row>
    <row r="2508" spans="1:5" x14ac:dyDescent="0.2">
      <c r="A2508" t="s">
        <v>23114</v>
      </c>
      <c r="B2508">
        <v>6</v>
      </c>
      <c r="C2508" s="16">
        <v>167.9511273</v>
      </c>
      <c r="D2508" t="s">
        <v>22179</v>
      </c>
      <c r="E2508" t="s">
        <v>20302</v>
      </c>
    </row>
    <row r="2509" spans="1:5" x14ac:dyDescent="0.2">
      <c r="A2509" t="s">
        <v>23117</v>
      </c>
      <c r="B2509">
        <v>6</v>
      </c>
      <c r="C2509" s="16">
        <v>158.2280576</v>
      </c>
      <c r="D2509" t="s">
        <v>22179</v>
      </c>
      <c r="E2509" t="s">
        <v>23118</v>
      </c>
    </row>
    <row r="2510" spans="1:5" x14ac:dyDescent="0.2">
      <c r="A2510" t="s">
        <v>23087</v>
      </c>
      <c r="B2510">
        <v>6</v>
      </c>
      <c r="C2510" s="16">
        <v>147.44524569999999</v>
      </c>
      <c r="D2510" t="s">
        <v>22179</v>
      </c>
      <c r="E2510" t="s">
        <v>23088</v>
      </c>
    </row>
    <row r="2511" spans="1:5" x14ac:dyDescent="0.2">
      <c r="A2511" t="s">
        <v>23104</v>
      </c>
      <c r="B2511">
        <v>6</v>
      </c>
      <c r="C2511" s="16">
        <v>145.53157469999999</v>
      </c>
      <c r="D2511" t="s">
        <v>22179</v>
      </c>
      <c r="E2511" t="s">
        <v>23105</v>
      </c>
    </row>
    <row r="2512" spans="1:5" x14ac:dyDescent="0.2">
      <c r="A2512" t="s">
        <v>23093</v>
      </c>
      <c r="B2512">
        <v>6</v>
      </c>
      <c r="C2512" s="16">
        <v>136.6820993</v>
      </c>
      <c r="D2512" t="s">
        <v>22179</v>
      </c>
      <c r="E2512" t="s">
        <v>23094</v>
      </c>
    </row>
    <row r="2513" spans="1:5" x14ac:dyDescent="0.2">
      <c r="A2513" t="s">
        <v>23185</v>
      </c>
      <c r="B2513">
        <v>6</v>
      </c>
      <c r="C2513" s="16">
        <v>131.0012151</v>
      </c>
      <c r="D2513" t="s">
        <v>22179</v>
      </c>
      <c r="E2513" t="s">
        <v>21554</v>
      </c>
    </row>
    <row r="2514" spans="1:5" x14ac:dyDescent="0.2">
      <c r="A2514" t="s">
        <v>23052</v>
      </c>
      <c r="B2514">
        <v>6</v>
      </c>
      <c r="C2514" s="16">
        <v>127.77039689999999</v>
      </c>
      <c r="D2514" t="s">
        <v>22179</v>
      </c>
      <c r="E2514" t="s">
        <v>19001</v>
      </c>
    </row>
    <row r="2515" spans="1:5" x14ac:dyDescent="0.2">
      <c r="A2515" t="s">
        <v>23069</v>
      </c>
      <c r="B2515">
        <v>6</v>
      </c>
      <c r="C2515" s="16">
        <v>124.32381239999999</v>
      </c>
      <c r="D2515" t="s">
        <v>22179</v>
      </c>
      <c r="E2515" t="s">
        <v>21907</v>
      </c>
    </row>
    <row r="2516" spans="1:5" x14ac:dyDescent="0.2">
      <c r="A2516" t="s">
        <v>23159</v>
      </c>
      <c r="B2516">
        <v>6</v>
      </c>
      <c r="C2516" s="16">
        <v>124.1264573</v>
      </c>
      <c r="D2516" t="s">
        <v>22179</v>
      </c>
      <c r="E2516" t="s">
        <v>23160</v>
      </c>
    </row>
    <row r="2517" spans="1:5" x14ac:dyDescent="0.2">
      <c r="A2517" t="s">
        <v>23080</v>
      </c>
      <c r="B2517">
        <v>6</v>
      </c>
      <c r="C2517" s="16">
        <v>120.1022868</v>
      </c>
      <c r="D2517" t="s">
        <v>22179</v>
      </c>
      <c r="E2517" t="s">
        <v>23081</v>
      </c>
    </row>
    <row r="2518" spans="1:5" x14ac:dyDescent="0.2">
      <c r="A2518" t="s">
        <v>23119</v>
      </c>
      <c r="B2518">
        <v>6</v>
      </c>
      <c r="C2518" s="16">
        <v>116.8208994</v>
      </c>
      <c r="D2518" t="s">
        <v>22179</v>
      </c>
      <c r="E2518" t="s">
        <v>23120</v>
      </c>
    </row>
    <row r="2519" spans="1:5" x14ac:dyDescent="0.2">
      <c r="A2519" t="s">
        <v>23112</v>
      </c>
      <c r="B2519">
        <v>6</v>
      </c>
      <c r="C2519" s="16">
        <v>106.3425903</v>
      </c>
      <c r="D2519" t="s">
        <v>22179</v>
      </c>
      <c r="E2519" t="s">
        <v>23113</v>
      </c>
    </row>
    <row r="2520" spans="1:5" x14ac:dyDescent="0.2">
      <c r="A2520" t="s">
        <v>23138</v>
      </c>
      <c r="B2520">
        <v>6</v>
      </c>
      <c r="C2520" s="16">
        <v>104.49647969999999</v>
      </c>
      <c r="D2520" t="s">
        <v>22179</v>
      </c>
      <c r="E2520" t="s">
        <v>20348</v>
      </c>
    </row>
    <row r="2521" spans="1:5" x14ac:dyDescent="0.2">
      <c r="A2521" t="s">
        <v>23033</v>
      </c>
      <c r="B2521">
        <v>6</v>
      </c>
      <c r="C2521" s="16">
        <v>104.33156700000001</v>
      </c>
      <c r="D2521" t="s">
        <v>22179</v>
      </c>
      <c r="E2521" t="s">
        <v>23034</v>
      </c>
    </row>
    <row r="2522" spans="1:5" x14ac:dyDescent="0.2">
      <c r="A2522" t="s">
        <v>23132</v>
      </c>
      <c r="B2522">
        <v>6</v>
      </c>
      <c r="C2522" s="16">
        <v>101.41476110000001</v>
      </c>
      <c r="D2522" t="s">
        <v>22179</v>
      </c>
      <c r="E2522" t="s">
        <v>23133</v>
      </c>
    </row>
    <row r="2523" spans="1:5" x14ac:dyDescent="0.2">
      <c r="A2523" t="s">
        <v>23046</v>
      </c>
      <c r="B2523">
        <v>6</v>
      </c>
      <c r="C2523" s="16">
        <v>97.155753590000003</v>
      </c>
      <c r="D2523" t="s">
        <v>22179</v>
      </c>
      <c r="E2523" t="s">
        <v>18978</v>
      </c>
    </row>
    <row r="2524" spans="1:5" x14ac:dyDescent="0.2">
      <c r="A2524" t="s">
        <v>23131</v>
      </c>
      <c r="B2524">
        <v>6</v>
      </c>
      <c r="C2524" s="16">
        <v>93.947105539999995</v>
      </c>
      <c r="D2524" t="s">
        <v>22179</v>
      </c>
      <c r="E2524" t="s">
        <v>19012</v>
      </c>
    </row>
    <row r="2525" spans="1:5" x14ac:dyDescent="0.2">
      <c r="A2525" t="s">
        <v>23048</v>
      </c>
      <c r="B2525">
        <v>6</v>
      </c>
      <c r="C2525" s="16">
        <v>88.661111109999993</v>
      </c>
      <c r="D2525" t="s">
        <v>22179</v>
      </c>
      <c r="E2525" t="s">
        <v>23049</v>
      </c>
    </row>
    <row r="2526" spans="1:5" x14ac:dyDescent="0.2">
      <c r="A2526" t="s">
        <v>23109</v>
      </c>
      <c r="B2526">
        <v>6</v>
      </c>
      <c r="C2526" s="16">
        <v>87.126763190000005</v>
      </c>
      <c r="D2526" t="s">
        <v>22179</v>
      </c>
      <c r="E2526" t="s">
        <v>23110</v>
      </c>
    </row>
    <row r="2527" spans="1:5" x14ac:dyDescent="0.2">
      <c r="A2527" t="s">
        <v>23173</v>
      </c>
      <c r="B2527">
        <v>6</v>
      </c>
      <c r="C2527" s="16">
        <v>82.356774909999999</v>
      </c>
      <c r="D2527" t="s">
        <v>22179</v>
      </c>
      <c r="E2527" t="s">
        <v>23174</v>
      </c>
    </row>
    <row r="2528" spans="1:5" x14ac:dyDescent="0.2">
      <c r="A2528" t="s">
        <v>23123</v>
      </c>
      <c r="B2528">
        <v>6</v>
      </c>
      <c r="C2528" s="16">
        <v>76.371892130000006</v>
      </c>
      <c r="D2528" t="s">
        <v>22179</v>
      </c>
      <c r="E2528" t="s">
        <v>19730</v>
      </c>
    </row>
    <row r="2529" spans="1:5" x14ac:dyDescent="0.2">
      <c r="A2529" t="s">
        <v>23167</v>
      </c>
      <c r="B2529">
        <v>6</v>
      </c>
      <c r="C2529" s="16">
        <v>75.469478800000005</v>
      </c>
      <c r="D2529" t="s">
        <v>22179</v>
      </c>
      <c r="E2529" t="s">
        <v>23168</v>
      </c>
    </row>
    <row r="2530" spans="1:5" x14ac:dyDescent="0.2">
      <c r="A2530" t="s">
        <v>23107</v>
      </c>
      <c r="B2530">
        <v>6</v>
      </c>
      <c r="C2530" s="16">
        <v>74.94845153</v>
      </c>
      <c r="D2530" t="s">
        <v>22179</v>
      </c>
      <c r="E2530" t="s">
        <v>23108</v>
      </c>
    </row>
    <row r="2531" spans="1:5" x14ac:dyDescent="0.2">
      <c r="A2531" t="s">
        <v>23146</v>
      </c>
      <c r="B2531">
        <v>6</v>
      </c>
      <c r="C2531" s="16">
        <v>74.536190480000002</v>
      </c>
      <c r="D2531" t="s">
        <v>22179</v>
      </c>
      <c r="E2531" t="s">
        <v>23147</v>
      </c>
    </row>
    <row r="2532" spans="1:5" x14ac:dyDescent="0.2">
      <c r="A2532" t="s">
        <v>23074</v>
      </c>
      <c r="B2532">
        <v>6</v>
      </c>
      <c r="C2532" s="16">
        <v>66.144763800000007</v>
      </c>
      <c r="D2532" t="s">
        <v>22179</v>
      </c>
      <c r="E2532" t="s">
        <v>19003</v>
      </c>
    </row>
    <row r="2533" spans="1:5" x14ac:dyDescent="0.2">
      <c r="A2533" t="s">
        <v>23176</v>
      </c>
      <c r="B2533">
        <v>6</v>
      </c>
      <c r="C2533" s="16">
        <v>58.14579672</v>
      </c>
      <c r="D2533" t="s">
        <v>22179</v>
      </c>
      <c r="E2533" t="s">
        <v>23177</v>
      </c>
    </row>
    <row r="2534" spans="1:5" x14ac:dyDescent="0.2">
      <c r="A2534" t="s">
        <v>23042</v>
      </c>
      <c r="B2534">
        <v>6</v>
      </c>
      <c r="C2534" s="16">
        <v>58.105053759999997</v>
      </c>
      <c r="D2534" t="s">
        <v>22179</v>
      </c>
      <c r="E2534" t="s">
        <v>23043</v>
      </c>
    </row>
    <row r="2535" spans="1:5" x14ac:dyDescent="0.2">
      <c r="A2535" t="s">
        <v>23099</v>
      </c>
      <c r="B2535">
        <v>6</v>
      </c>
      <c r="C2535" s="16">
        <v>58.023884430000003</v>
      </c>
      <c r="D2535" t="s">
        <v>22179</v>
      </c>
      <c r="E2535" t="s">
        <v>21253</v>
      </c>
    </row>
    <row r="2536" spans="1:5" x14ac:dyDescent="0.2">
      <c r="A2536" t="s">
        <v>23126</v>
      </c>
      <c r="B2536">
        <v>6</v>
      </c>
      <c r="C2536" s="16">
        <v>54.226491959999997</v>
      </c>
      <c r="D2536" t="s">
        <v>22179</v>
      </c>
      <c r="E2536" t="s">
        <v>19725</v>
      </c>
    </row>
    <row r="2537" spans="1:5" x14ac:dyDescent="0.2">
      <c r="A2537" t="s">
        <v>23180</v>
      </c>
      <c r="B2537">
        <v>6</v>
      </c>
      <c r="C2537" s="16">
        <v>52.472226560000003</v>
      </c>
      <c r="D2537" t="s">
        <v>22179</v>
      </c>
      <c r="E2537" t="s">
        <v>19113</v>
      </c>
    </row>
    <row r="2538" spans="1:5" x14ac:dyDescent="0.2">
      <c r="A2538" t="s">
        <v>23184</v>
      </c>
      <c r="B2538">
        <v>6</v>
      </c>
      <c r="C2538" s="16">
        <v>51.494944490000002</v>
      </c>
      <c r="D2538" t="s">
        <v>22179</v>
      </c>
      <c r="E2538" t="s">
        <v>19668</v>
      </c>
    </row>
    <row r="2539" spans="1:5" x14ac:dyDescent="0.2">
      <c r="A2539" t="s">
        <v>23038</v>
      </c>
      <c r="B2539">
        <v>6</v>
      </c>
      <c r="C2539" s="16">
        <v>47.803221319999999</v>
      </c>
      <c r="D2539" t="s">
        <v>22179</v>
      </c>
      <c r="E2539" t="s">
        <v>23039</v>
      </c>
    </row>
    <row r="2540" spans="1:5" x14ac:dyDescent="0.2">
      <c r="A2540" t="s">
        <v>23124</v>
      </c>
      <c r="B2540">
        <v>6</v>
      </c>
      <c r="C2540" s="16">
        <v>47.5428888</v>
      </c>
      <c r="D2540" t="s">
        <v>22179</v>
      </c>
      <c r="E2540" t="s">
        <v>20323</v>
      </c>
    </row>
    <row r="2541" spans="1:5" x14ac:dyDescent="0.2">
      <c r="A2541" t="s">
        <v>23144</v>
      </c>
      <c r="B2541">
        <v>6</v>
      </c>
      <c r="C2541" s="16">
        <v>45.583848260000003</v>
      </c>
      <c r="D2541" t="s">
        <v>22179</v>
      </c>
      <c r="E2541" t="s">
        <v>23145</v>
      </c>
    </row>
    <row r="2542" spans="1:5" x14ac:dyDescent="0.2">
      <c r="A2542" t="s">
        <v>23050</v>
      </c>
      <c r="B2542">
        <v>6</v>
      </c>
      <c r="C2542" s="16">
        <v>44.169057340000002</v>
      </c>
      <c r="D2542" t="s">
        <v>22179</v>
      </c>
      <c r="E2542" t="s">
        <v>23051</v>
      </c>
    </row>
    <row r="2543" spans="1:5" x14ac:dyDescent="0.2">
      <c r="A2543" t="s">
        <v>23155</v>
      </c>
      <c r="B2543">
        <v>6</v>
      </c>
      <c r="C2543" s="16">
        <v>44.117880390000003</v>
      </c>
      <c r="D2543" t="s">
        <v>22179</v>
      </c>
      <c r="E2543" t="s">
        <v>23156</v>
      </c>
    </row>
    <row r="2544" spans="1:5" x14ac:dyDescent="0.2">
      <c r="A2544" t="s">
        <v>23163</v>
      </c>
      <c r="B2544">
        <v>6</v>
      </c>
      <c r="C2544" s="16">
        <v>41.917192679999999</v>
      </c>
      <c r="D2544" t="s">
        <v>22179</v>
      </c>
      <c r="E2544" t="s">
        <v>23164</v>
      </c>
    </row>
    <row r="2545" spans="1:5" x14ac:dyDescent="0.2">
      <c r="A2545" t="s">
        <v>23058</v>
      </c>
      <c r="B2545">
        <v>6</v>
      </c>
      <c r="C2545" s="16">
        <v>39.123872689999999</v>
      </c>
      <c r="D2545" t="s">
        <v>22179</v>
      </c>
      <c r="E2545" t="s">
        <v>20374</v>
      </c>
    </row>
    <row r="2546" spans="1:5" x14ac:dyDescent="0.2">
      <c r="A2546" t="s">
        <v>23036</v>
      </c>
      <c r="B2546">
        <v>6</v>
      </c>
      <c r="C2546" s="16">
        <v>35.938548160000003</v>
      </c>
      <c r="D2546" t="s">
        <v>22179</v>
      </c>
      <c r="E2546" t="s">
        <v>23037</v>
      </c>
    </row>
    <row r="2547" spans="1:5" x14ac:dyDescent="0.2">
      <c r="A2547" t="s">
        <v>23142</v>
      </c>
      <c r="B2547">
        <v>6</v>
      </c>
      <c r="C2547" s="16">
        <v>32.69816144</v>
      </c>
      <c r="D2547" t="s">
        <v>22179</v>
      </c>
      <c r="E2547" t="s">
        <v>23143</v>
      </c>
    </row>
    <row r="2548" spans="1:5" x14ac:dyDescent="0.2">
      <c r="A2548" t="s">
        <v>23115</v>
      </c>
      <c r="B2548">
        <v>6</v>
      </c>
      <c r="C2548" s="16">
        <v>30.563139710000002</v>
      </c>
      <c r="D2548" t="s">
        <v>22179</v>
      </c>
      <c r="E2548" t="s">
        <v>23116</v>
      </c>
    </row>
    <row r="2549" spans="1:5" x14ac:dyDescent="0.2">
      <c r="A2549" t="s">
        <v>23165</v>
      </c>
      <c r="B2549">
        <v>6</v>
      </c>
      <c r="C2549" s="16">
        <v>28.063259089999999</v>
      </c>
      <c r="D2549" t="s">
        <v>22179</v>
      </c>
      <c r="E2549" t="s">
        <v>21885</v>
      </c>
    </row>
    <row r="2550" spans="1:5" x14ac:dyDescent="0.2">
      <c r="A2550" t="s">
        <v>23095</v>
      </c>
      <c r="B2550">
        <v>6</v>
      </c>
      <c r="C2550" s="16">
        <v>28.045232720000001</v>
      </c>
      <c r="D2550" t="s">
        <v>22179</v>
      </c>
      <c r="E2550" t="s">
        <v>23096</v>
      </c>
    </row>
    <row r="2551" spans="1:5" x14ac:dyDescent="0.2">
      <c r="A2551" t="s">
        <v>23082</v>
      </c>
      <c r="B2551">
        <v>6</v>
      </c>
      <c r="C2551" s="16">
        <v>28.037301240000001</v>
      </c>
      <c r="D2551" t="s">
        <v>22179</v>
      </c>
      <c r="E2551" t="s">
        <v>23083</v>
      </c>
    </row>
    <row r="2552" spans="1:5" x14ac:dyDescent="0.2">
      <c r="A2552" t="s">
        <v>23166</v>
      </c>
      <c r="B2552">
        <v>6</v>
      </c>
      <c r="C2552" s="16">
        <v>27.530910129999999</v>
      </c>
      <c r="D2552" t="s">
        <v>22179</v>
      </c>
      <c r="E2552" t="s">
        <v>19876</v>
      </c>
    </row>
    <row r="2553" spans="1:5" x14ac:dyDescent="0.2">
      <c r="A2553" t="s">
        <v>23061</v>
      </c>
      <c r="B2553">
        <v>6</v>
      </c>
      <c r="C2553" s="16">
        <v>27.52861201</v>
      </c>
      <c r="D2553" t="s">
        <v>22179</v>
      </c>
      <c r="E2553" t="s">
        <v>23062</v>
      </c>
    </row>
    <row r="2554" spans="1:5" x14ac:dyDescent="0.2">
      <c r="A2554" t="s">
        <v>23129</v>
      </c>
      <c r="B2554">
        <v>6</v>
      </c>
      <c r="C2554" s="16">
        <v>25.623130020000001</v>
      </c>
      <c r="D2554" t="s">
        <v>22179</v>
      </c>
      <c r="E2554" t="s">
        <v>23130</v>
      </c>
    </row>
    <row r="2555" spans="1:5" x14ac:dyDescent="0.2">
      <c r="A2555" t="s">
        <v>23040</v>
      </c>
      <c r="B2555">
        <v>6</v>
      </c>
      <c r="C2555" s="16">
        <v>25.20740679</v>
      </c>
      <c r="D2555" t="s">
        <v>22179</v>
      </c>
      <c r="E2555" t="s">
        <v>18555</v>
      </c>
    </row>
    <row r="2556" spans="1:5" x14ac:dyDescent="0.2">
      <c r="A2556" t="s">
        <v>23035</v>
      </c>
      <c r="B2556">
        <v>6</v>
      </c>
      <c r="C2556" s="16">
        <v>24.702737509999999</v>
      </c>
      <c r="D2556" t="s">
        <v>22179</v>
      </c>
      <c r="E2556" t="s">
        <v>20356</v>
      </c>
    </row>
    <row r="2557" spans="1:5" x14ac:dyDescent="0.2">
      <c r="A2557" t="s">
        <v>23059</v>
      </c>
      <c r="B2557">
        <v>6</v>
      </c>
      <c r="C2557" s="16">
        <v>23.452230520000001</v>
      </c>
      <c r="D2557" t="s">
        <v>22179</v>
      </c>
      <c r="E2557" t="s">
        <v>23060</v>
      </c>
    </row>
    <row r="2558" spans="1:5" x14ac:dyDescent="0.2">
      <c r="A2558" t="s">
        <v>23044</v>
      </c>
      <c r="B2558">
        <v>6</v>
      </c>
      <c r="C2558" s="16">
        <v>23.016823039999998</v>
      </c>
      <c r="D2558" t="s">
        <v>22179</v>
      </c>
      <c r="E2558" t="s">
        <v>23045</v>
      </c>
    </row>
    <row r="2559" spans="1:5" x14ac:dyDescent="0.2">
      <c r="A2559" t="s">
        <v>23161</v>
      </c>
      <c r="B2559">
        <v>6</v>
      </c>
      <c r="C2559" s="16">
        <v>22.308136040000001</v>
      </c>
      <c r="D2559" t="s">
        <v>22179</v>
      </c>
      <c r="E2559" t="s">
        <v>18531</v>
      </c>
    </row>
    <row r="2560" spans="1:5" x14ac:dyDescent="0.2">
      <c r="A2560" t="s">
        <v>23024</v>
      </c>
      <c r="B2560">
        <v>6</v>
      </c>
      <c r="C2560" s="16">
        <v>21.968282680000002</v>
      </c>
      <c r="D2560" t="s">
        <v>22179</v>
      </c>
      <c r="E2560" t="s">
        <v>20003</v>
      </c>
    </row>
    <row r="2561" spans="1:5" x14ac:dyDescent="0.2">
      <c r="A2561" t="s">
        <v>23031</v>
      </c>
      <c r="B2561">
        <v>6</v>
      </c>
      <c r="C2561" s="16">
        <v>21.616446589999999</v>
      </c>
      <c r="D2561" t="s">
        <v>22179</v>
      </c>
      <c r="E2561" t="s">
        <v>23032</v>
      </c>
    </row>
    <row r="2562" spans="1:5" x14ac:dyDescent="0.2">
      <c r="A2562" t="s">
        <v>23100</v>
      </c>
      <c r="B2562">
        <v>6</v>
      </c>
      <c r="C2562" s="16">
        <v>21.230103700000001</v>
      </c>
      <c r="D2562" t="s">
        <v>22179</v>
      </c>
      <c r="E2562" t="s">
        <v>23101</v>
      </c>
    </row>
    <row r="2563" spans="1:5" x14ac:dyDescent="0.2">
      <c r="A2563" t="s">
        <v>23055</v>
      </c>
      <c r="B2563">
        <v>6</v>
      </c>
      <c r="C2563" s="16">
        <v>21.090779640000001</v>
      </c>
      <c r="D2563" t="s">
        <v>22179</v>
      </c>
      <c r="E2563" t="s">
        <v>19562</v>
      </c>
    </row>
    <row r="2564" spans="1:5" x14ac:dyDescent="0.2">
      <c r="A2564" t="s">
        <v>23127</v>
      </c>
      <c r="B2564">
        <v>6</v>
      </c>
      <c r="C2564" s="16">
        <v>20.044578250000001</v>
      </c>
      <c r="D2564" t="s">
        <v>22179</v>
      </c>
      <c r="E2564" t="s">
        <v>23128</v>
      </c>
    </row>
    <row r="2565" spans="1:5" x14ac:dyDescent="0.2">
      <c r="A2565" t="s">
        <v>23157</v>
      </c>
      <c r="B2565">
        <v>6</v>
      </c>
      <c r="C2565" s="16">
        <v>19.517838609999998</v>
      </c>
      <c r="D2565" t="s">
        <v>22179</v>
      </c>
      <c r="E2565" t="s">
        <v>23158</v>
      </c>
    </row>
    <row r="2566" spans="1:5" x14ac:dyDescent="0.2">
      <c r="A2566" t="s">
        <v>23027</v>
      </c>
      <c r="B2566">
        <v>6</v>
      </c>
      <c r="C2566" s="16">
        <v>17.922657579999999</v>
      </c>
      <c r="D2566" t="s">
        <v>22179</v>
      </c>
      <c r="E2566" t="s">
        <v>23028</v>
      </c>
    </row>
    <row r="2567" spans="1:5" x14ac:dyDescent="0.2">
      <c r="A2567" t="s">
        <v>23149</v>
      </c>
      <c r="B2567">
        <v>6</v>
      </c>
      <c r="C2567" s="16">
        <v>17.018762949999999</v>
      </c>
      <c r="D2567" t="s">
        <v>22179</v>
      </c>
      <c r="E2567" t="s">
        <v>23150</v>
      </c>
    </row>
    <row r="2568" spans="1:5" x14ac:dyDescent="0.2">
      <c r="A2568" t="s">
        <v>23067</v>
      </c>
      <c r="B2568">
        <v>6</v>
      </c>
      <c r="C2568" s="16">
        <v>13.774281070000001</v>
      </c>
      <c r="D2568" t="s">
        <v>22179</v>
      </c>
      <c r="E2568" t="s">
        <v>23068</v>
      </c>
    </row>
    <row r="2569" spans="1:5" x14ac:dyDescent="0.2">
      <c r="A2569" t="s">
        <v>23053</v>
      </c>
      <c r="B2569">
        <v>6</v>
      </c>
      <c r="C2569" s="16">
        <v>13.62750842</v>
      </c>
      <c r="D2569" t="s">
        <v>22179</v>
      </c>
      <c r="E2569" t="s">
        <v>23054</v>
      </c>
    </row>
    <row r="2570" spans="1:5" x14ac:dyDescent="0.2">
      <c r="A2570" t="s">
        <v>23056</v>
      </c>
      <c r="B2570">
        <v>6</v>
      </c>
      <c r="C2570" s="16">
        <v>13.110398719999999</v>
      </c>
      <c r="D2570" t="s">
        <v>22179</v>
      </c>
      <c r="E2570" t="s">
        <v>23057</v>
      </c>
    </row>
    <row r="2571" spans="1:5" x14ac:dyDescent="0.2">
      <c r="A2571" t="s">
        <v>23091</v>
      </c>
      <c r="B2571">
        <v>6</v>
      </c>
      <c r="C2571" s="16">
        <v>12.88686132</v>
      </c>
      <c r="D2571" t="s">
        <v>22179</v>
      </c>
      <c r="E2571" t="s">
        <v>23092</v>
      </c>
    </row>
    <row r="2572" spans="1:5" x14ac:dyDescent="0.2">
      <c r="A2572" t="s">
        <v>23178</v>
      </c>
      <c r="B2572">
        <v>6</v>
      </c>
      <c r="C2572" s="16">
        <v>12.458710229999999</v>
      </c>
      <c r="D2572" t="s">
        <v>22179</v>
      </c>
      <c r="E2572" t="s">
        <v>23179</v>
      </c>
    </row>
    <row r="2573" spans="1:5" x14ac:dyDescent="0.2">
      <c r="A2573" t="s">
        <v>23121</v>
      </c>
      <c r="B2573">
        <v>6</v>
      </c>
      <c r="C2573" s="16">
        <v>11.5692056</v>
      </c>
      <c r="D2573" t="s">
        <v>22179</v>
      </c>
      <c r="E2573" t="s">
        <v>23122</v>
      </c>
    </row>
    <row r="2574" spans="1:5" x14ac:dyDescent="0.2">
      <c r="A2574" t="s">
        <v>23041</v>
      </c>
      <c r="B2574">
        <v>6</v>
      </c>
      <c r="C2574" s="16">
        <v>10.198267469999999</v>
      </c>
      <c r="D2574" t="s">
        <v>22179</v>
      </c>
      <c r="E2574" t="s">
        <v>20368</v>
      </c>
    </row>
    <row r="2575" spans="1:5" x14ac:dyDescent="0.2">
      <c r="A2575" t="s">
        <v>23153</v>
      </c>
      <c r="B2575">
        <v>6</v>
      </c>
      <c r="C2575" s="16">
        <v>9.9207109449999997</v>
      </c>
      <c r="D2575" t="s">
        <v>22179</v>
      </c>
      <c r="E2575" t="s">
        <v>23154</v>
      </c>
    </row>
    <row r="2576" spans="1:5" x14ac:dyDescent="0.2">
      <c r="A2576" t="s">
        <v>23141</v>
      </c>
      <c r="B2576">
        <v>6</v>
      </c>
      <c r="C2576" s="16">
        <v>9.5920453160000001</v>
      </c>
      <c r="D2576" t="s">
        <v>22179</v>
      </c>
      <c r="E2576" t="s">
        <v>18615</v>
      </c>
    </row>
    <row r="2577" spans="1:5" x14ac:dyDescent="0.2">
      <c r="A2577" t="s">
        <v>23097</v>
      </c>
      <c r="B2577">
        <v>6</v>
      </c>
      <c r="C2577" s="16">
        <v>8.4946718200000007</v>
      </c>
      <c r="D2577" t="s">
        <v>22179</v>
      </c>
      <c r="E2577" t="s">
        <v>23098</v>
      </c>
    </row>
    <row r="2578" spans="1:5" x14ac:dyDescent="0.2">
      <c r="A2578" t="s">
        <v>23136</v>
      </c>
      <c r="B2578">
        <v>6</v>
      </c>
      <c r="C2578" s="16">
        <v>8.2246503329999996</v>
      </c>
      <c r="D2578" t="s">
        <v>22179</v>
      </c>
      <c r="E2578" t="s">
        <v>23137</v>
      </c>
    </row>
    <row r="2579" spans="1:5" x14ac:dyDescent="0.2">
      <c r="A2579" t="s">
        <v>23029</v>
      </c>
      <c r="B2579">
        <v>6</v>
      </c>
      <c r="C2579" s="16">
        <v>7.6655253009999997</v>
      </c>
      <c r="D2579" t="s">
        <v>22179</v>
      </c>
      <c r="E2579" t="s">
        <v>23030</v>
      </c>
    </row>
    <row r="2580" spans="1:5" x14ac:dyDescent="0.2">
      <c r="A2580" t="s">
        <v>23070</v>
      </c>
      <c r="B2580">
        <v>6</v>
      </c>
      <c r="C2580" s="16">
        <v>7.1016366570000002</v>
      </c>
      <c r="D2580" t="s">
        <v>22179</v>
      </c>
      <c r="E2580" t="s">
        <v>23071</v>
      </c>
    </row>
    <row r="2581" spans="1:5" x14ac:dyDescent="0.2">
      <c r="A2581" t="s">
        <v>23175</v>
      </c>
      <c r="B2581">
        <v>6</v>
      </c>
      <c r="C2581" s="16">
        <v>6.8374520759999999</v>
      </c>
      <c r="D2581" t="s">
        <v>22179</v>
      </c>
      <c r="E2581" t="s">
        <v>21961</v>
      </c>
    </row>
    <row r="2582" spans="1:5" x14ac:dyDescent="0.2">
      <c r="A2582" t="s">
        <v>23162</v>
      </c>
      <c r="B2582">
        <v>6</v>
      </c>
      <c r="C2582" s="16">
        <v>6.678463507</v>
      </c>
      <c r="D2582" t="s">
        <v>22179</v>
      </c>
      <c r="E2582" t="s">
        <v>19229</v>
      </c>
    </row>
    <row r="2583" spans="1:5" x14ac:dyDescent="0.2">
      <c r="A2583" t="s">
        <v>23151</v>
      </c>
      <c r="B2583">
        <v>6</v>
      </c>
      <c r="C2583" s="16">
        <v>6.5459570820000001</v>
      </c>
      <c r="D2583" t="s">
        <v>22179</v>
      </c>
      <c r="E2583" t="s">
        <v>23152</v>
      </c>
    </row>
    <row r="2584" spans="1:5" x14ac:dyDescent="0.2">
      <c r="A2584" t="s">
        <v>23084</v>
      </c>
      <c r="B2584">
        <v>6</v>
      </c>
      <c r="C2584" s="16">
        <v>6.4101517320000001</v>
      </c>
      <c r="D2584" t="s">
        <v>22179</v>
      </c>
      <c r="E2584" t="s">
        <v>19538</v>
      </c>
    </row>
    <row r="2585" spans="1:5" x14ac:dyDescent="0.2">
      <c r="A2585" t="s">
        <v>23025</v>
      </c>
      <c r="B2585">
        <v>6</v>
      </c>
      <c r="C2585" s="16">
        <v>5.101298592</v>
      </c>
      <c r="D2585" t="s">
        <v>22179</v>
      </c>
      <c r="E2585" t="s">
        <v>23026</v>
      </c>
    </row>
    <row r="2586" spans="1:5" x14ac:dyDescent="0.2">
      <c r="A2586" t="s">
        <v>23169</v>
      </c>
      <c r="B2586">
        <v>6</v>
      </c>
      <c r="C2586" s="16">
        <v>5.0160537740000004</v>
      </c>
      <c r="D2586" t="s">
        <v>22179</v>
      </c>
      <c r="E2586" t="s">
        <v>23170</v>
      </c>
    </row>
    <row r="2587" spans="1:5" x14ac:dyDescent="0.2">
      <c r="A2587" t="s">
        <v>23139</v>
      </c>
      <c r="B2587">
        <v>6</v>
      </c>
      <c r="C2587" s="16">
        <v>4.883772306</v>
      </c>
      <c r="D2587" t="s">
        <v>22179</v>
      </c>
      <c r="E2587" t="s">
        <v>23140</v>
      </c>
    </row>
    <row r="2588" spans="1:5" x14ac:dyDescent="0.2">
      <c r="A2588" t="s">
        <v>23078</v>
      </c>
      <c r="B2588">
        <v>6</v>
      </c>
      <c r="C2588" s="16">
        <v>4.4501088180000004</v>
      </c>
      <c r="D2588" t="s">
        <v>22179</v>
      </c>
      <c r="E2588" t="s">
        <v>23079</v>
      </c>
    </row>
    <row r="2589" spans="1:5" x14ac:dyDescent="0.2">
      <c r="A2589" t="s">
        <v>23085</v>
      </c>
      <c r="B2589">
        <v>6</v>
      </c>
      <c r="C2589" s="16">
        <v>4.1353231739999998</v>
      </c>
      <c r="D2589" t="s">
        <v>22179</v>
      </c>
      <c r="E2589" t="s">
        <v>23086</v>
      </c>
    </row>
    <row r="2590" spans="1:5" x14ac:dyDescent="0.2">
      <c r="A2590" t="s">
        <v>23102</v>
      </c>
      <c r="B2590">
        <v>6</v>
      </c>
      <c r="C2590" s="16">
        <v>3.658258982</v>
      </c>
      <c r="D2590" t="s">
        <v>22179</v>
      </c>
      <c r="E2590" t="s">
        <v>23103</v>
      </c>
    </row>
    <row r="2591" spans="1:5" x14ac:dyDescent="0.2">
      <c r="A2591" t="s">
        <v>23047</v>
      </c>
      <c r="B2591">
        <v>6</v>
      </c>
      <c r="C2591" s="16">
        <v>2.4645224269999999</v>
      </c>
      <c r="D2591" t="s">
        <v>22179</v>
      </c>
      <c r="E2591" t="s">
        <v>18545</v>
      </c>
    </row>
    <row r="2592" spans="1:5" x14ac:dyDescent="0.2">
      <c r="A2592" t="s">
        <v>23063</v>
      </c>
      <c r="B2592">
        <v>6</v>
      </c>
      <c r="C2592" s="16">
        <v>2.386655073</v>
      </c>
      <c r="D2592" t="s">
        <v>22179</v>
      </c>
      <c r="E2592" t="s">
        <v>23064</v>
      </c>
    </row>
    <row r="2593" spans="1:5" x14ac:dyDescent="0.2">
      <c r="A2593" t="s">
        <v>23065</v>
      </c>
      <c r="B2593">
        <v>6</v>
      </c>
      <c r="C2593" s="16">
        <v>2.0990031230000001</v>
      </c>
      <c r="D2593" t="s">
        <v>22179</v>
      </c>
      <c r="E2593" t="s">
        <v>23066</v>
      </c>
    </row>
    <row r="2594" spans="1:5" x14ac:dyDescent="0.2">
      <c r="A2594" t="s">
        <v>23172</v>
      </c>
      <c r="B2594">
        <v>6</v>
      </c>
      <c r="C2594" s="16">
        <v>2.0630723039999999</v>
      </c>
      <c r="D2594" t="s">
        <v>22179</v>
      </c>
      <c r="E2594" t="s">
        <v>19855</v>
      </c>
    </row>
    <row r="2595" spans="1:5" x14ac:dyDescent="0.2">
      <c r="A2595" t="s">
        <v>23072</v>
      </c>
      <c r="B2595">
        <v>6</v>
      </c>
      <c r="C2595" s="16">
        <v>1.824894005</v>
      </c>
      <c r="D2595" t="s">
        <v>22179</v>
      </c>
      <c r="E2595" t="s">
        <v>23073</v>
      </c>
    </row>
    <row r="2596" spans="1:5" x14ac:dyDescent="0.2">
      <c r="A2596" t="s">
        <v>23106</v>
      </c>
      <c r="B2596">
        <v>6</v>
      </c>
      <c r="C2596" s="16">
        <v>1.7160736640000001</v>
      </c>
      <c r="D2596" t="s">
        <v>22179</v>
      </c>
      <c r="E2596" t="s">
        <v>19704</v>
      </c>
    </row>
    <row r="2597" spans="1:5" x14ac:dyDescent="0.2">
      <c r="A2597" t="s">
        <v>23186</v>
      </c>
      <c r="B2597">
        <v>6</v>
      </c>
      <c r="C2597" s="16">
        <v>0.97313791500000002</v>
      </c>
      <c r="D2597" t="s">
        <v>22179</v>
      </c>
      <c r="E2597" t="s">
        <v>21550</v>
      </c>
    </row>
    <row r="2598" spans="1:5" x14ac:dyDescent="0.2">
      <c r="A2598" t="s">
        <v>23111</v>
      </c>
      <c r="B2598">
        <v>6</v>
      </c>
      <c r="C2598" s="16">
        <v>0.34011440700000001</v>
      </c>
      <c r="D2598" t="s">
        <v>22179</v>
      </c>
      <c r="E2598" t="s">
        <v>21905</v>
      </c>
    </row>
    <row r="2599" spans="1:5" x14ac:dyDescent="0.2">
      <c r="A2599" t="s">
        <v>23075</v>
      </c>
      <c r="B2599">
        <v>6</v>
      </c>
      <c r="C2599" s="16">
        <v>0.19578894999999999</v>
      </c>
      <c r="D2599" t="s">
        <v>22179</v>
      </c>
      <c r="E2599" t="s">
        <v>23076</v>
      </c>
    </row>
    <row r="2600" spans="1:5" x14ac:dyDescent="0.2">
      <c r="A2600" t="s">
        <v>23171</v>
      </c>
      <c r="B2600">
        <v>6</v>
      </c>
      <c r="C2600" s="16">
        <v>3.2995891999999999E-2</v>
      </c>
      <c r="D2600" t="s">
        <v>22179</v>
      </c>
      <c r="E2600" t="s">
        <v>19611</v>
      </c>
    </row>
    <row r="2601" spans="1:5" x14ac:dyDescent="0.2">
      <c r="A2601" t="s">
        <v>23125</v>
      </c>
      <c r="B2601">
        <v>6</v>
      </c>
      <c r="C2601" s="16">
        <v>0</v>
      </c>
      <c r="D2601" t="s">
        <v>22179</v>
      </c>
      <c r="E2601" t="s">
        <v>19207</v>
      </c>
    </row>
    <row r="2602" spans="1:5" x14ac:dyDescent="0.2">
      <c r="A2602" t="s">
        <v>23134</v>
      </c>
      <c r="B2602">
        <v>6</v>
      </c>
      <c r="C2602" s="16">
        <v>0</v>
      </c>
      <c r="D2602" t="s">
        <v>22179</v>
      </c>
      <c r="E2602" t="s">
        <v>23135</v>
      </c>
    </row>
    <row r="2603" spans="1:5" x14ac:dyDescent="0.2">
      <c r="A2603" t="s">
        <v>23328</v>
      </c>
      <c r="B2603">
        <v>7</v>
      </c>
      <c r="C2603" s="16">
        <v>516.86583069999995</v>
      </c>
      <c r="D2603" t="s">
        <v>22179</v>
      </c>
      <c r="E2603" t="s">
        <v>23329</v>
      </c>
    </row>
    <row r="2604" spans="1:5" x14ac:dyDescent="0.2">
      <c r="A2604" t="s">
        <v>23310</v>
      </c>
      <c r="B2604">
        <v>7</v>
      </c>
      <c r="C2604" s="16">
        <v>312.75524610000002</v>
      </c>
      <c r="D2604" t="s">
        <v>22179</v>
      </c>
      <c r="E2604" t="s">
        <v>23311</v>
      </c>
    </row>
    <row r="2605" spans="1:5" x14ac:dyDescent="0.2">
      <c r="A2605" t="s">
        <v>23192</v>
      </c>
      <c r="B2605">
        <v>7</v>
      </c>
      <c r="C2605" s="16">
        <v>181.8549932</v>
      </c>
      <c r="D2605" t="s">
        <v>22179</v>
      </c>
      <c r="E2605" t="s">
        <v>23193</v>
      </c>
    </row>
    <row r="2606" spans="1:5" x14ac:dyDescent="0.2">
      <c r="A2606" t="s">
        <v>23261</v>
      </c>
      <c r="B2606">
        <v>7</v>
      </c>
      <c r="C2606" s="16">
        <v>181.29939060000001</v>
      </c>
      <c r="D2606" t="s">
        <v>22179</v>
      </c>
      <c r="E2606" t="s">
        <v>23262</v>
      </c>
    </row>
    <row r="2607" spans="1:5" x14ac:dyDescent="0.2">
      <c r="A2607" t="s">
        <v>23270</v>
      </c>
      <c r="B2607">
        <v>7</v>
      </c>
      <c r="C2607" s="16">
        <v>173.8332029</v>
      </c>
      <c r="D2607" t="s">
        <v>22179</v>
      </c>
      <c r="E2607" t="s">
        <v>23271</v>
      </c>
    </row>
    <row r="2608" spans="1:5" x14ac:dyDescent="0.2">
      <c r="A2608" t="s">
        <v>23340</v>
      </c>
      <c r="B2608">
        <v>7</v>
      </c>
      <c r="C2608" s="16">
        <v>165.4812618</v>
      </c>
      <c r="D2608" t="s">
        <v>22179</v>
      </c>
      <c r="E2608" t="s">
        <v>23341</v>
      </c>
    </row>
    <row r="2609" spans="1:5" x14ac:dyDescent="0.2">
      <c r="A2609" t="s">
        <v>23350</v>
      </c>
      <c r="B2609">
        <v>7</v>
      </c>
      <c r="C2609" s="16">
        <v>161.0303237</v>
      </c>
      <c r="D2609" t="s">
        <v>22179</v>
      </c>
      <c r="E2609" t="s">
        <v>23351</v>
      </c>
    </row>
    <row r="2610" spans="1:5" x14ac:dyDescent="0.2">
      <c r="A2610" t="s">
        <v>23235</v>
      </c>
      <c r="B2610">
        <v>7</v>
      </c>
      <c r="C2610" s="16">
        <v>150.67899030000001</v>
      </c>
      <c r="D2610" t="s">
        <v>22179</v>
      </c>
      <c r="E2610" t="s">
        <v>23236</v>
      </c>
    </row>
    <row r="2611" spans="1:5" x14ac:dyDescent="0.2">
      <c r="A2611" t="s">
        <v>23332</v>
      </c>
      <c r="B2611">
        <v>7</v>
      </c>
      <c r="C2611" s="16">
        <v>148.74793109999999</v>
      </c>
      <c r="D2611" t="s">
        <v>22179</v>
      </c>
      <c r="E2611" t="s">
        <v>19840</v>
      </c>
    </row>
    <row r="2612" spans="1:5" x14ac:dyDescent="0.2">
      <c r="A2612" t="s">
        <v>23353</v>
      </c>
      <c r="B2612">
        <v>7</v>
      </c>
      <c r="C2612" s="16">
        <v>142.201897</v>
      </c>
      <c r="D2612" t="s">
        <v>22179</v>
      </c>
      <c r="E2612" t="s">
        <v>19288</v>
      </c>
    </row>
    <row r="2613" spans="1:5" x14ac:dyDescent="0.2">
      <c r="A2613" t="s">
        <v>23276</v>
      </c>
      <c r="B2613">
        <v>7</v>
      </c>
      <c r="C2613" s="16">
        <v>124.8698078</v>
      </c>
      <c r="D2613" t="s">
        <v>22179</v>
      </c>
      <c r="E2613" t="s">
        <v>23277</v>
      </c>
    </row>
    <row r="2614" spans="1:5" x14ac:dyDescent="0.2">
      <c r="A2614" t="s">
        <v>23246</v>
      </c>
      <c r="B2614">
        <v>7</v>
      </c>
      <c r="C2614" s="16">
        <v>119.19587850000001</v>
      </c>
      <c r="D2614" t="s">
        <v>22179</v>
      </c>
      <c r="E2614" t="s">
        <v>23247</v>
      </c>
    </row>
    <row r="2615" spans="1:5" x14ac:dyDescent="0.2">
      <c r="A2615" t="s">
        <v>23301</v>
      </c>
      <c r="B2615">
        <v>7</v>
      </c>
      <c r="C2615" s="16">
        <v>111.70943629999999</v>
      </c>
      <c r="D2615" t="s">
        <v>22179</v>
      </c>
      <c r="E2615" t="s">
        <v>23302</v>
      </c>
    </row>
    <row r="2616" spans="1:5" x14ac:dyDescent="0.2">
      <c r="A2616" t="s">
        <v>23229</v>
      </c>
      <c r="B2616">
        <v>7</v>
      </c>
      <c r="C2616" s="16">
        <v>90.069949910000005</v>
      </c>
      <c r="D2616" t="s">
        <v>22179</v>
      </c>
      <c r="E2616" t="s">
        <v>23230</v>
      </c>
    </row>
    <row r="2617" spans="1:5" x14ac:dyDescent="0.2">
      <c r="A2617" t="s">
        <v>23219</v>
      </c>
      <c r="B2617">
        <v>7</v>
      </c>
      <c r="C2617" s="16">
        <v>84.458724279999998</v>
      </c>
      <c r="D2617" t="s">
        <v>22179</v>
      </c>
      <c r="E2617" t="s">
        <v>20325</v>
      </c>
    </row>
    <row r="2618" spans="1:5" x14ac:dyDescent="0.2">
      <c r="A2618" t="s">
        <v>23334</v>
      </c>
      <c r="B2618">
        <v>7</v>
      </c>
      <c r="C2618" s="16">
        <v>82.771166339999994</v>
      </c>
      <c r="D2618" t="s">
        <v>22179</v>
      </c>
      <c r="E2618" t="s">
        <v>23335</v>
      </c>
    </row>
    <row r="2619" spans="1:5" x14ac:dyDescent="0.2">
      <c r="A2619" t="s">
        <v>23295</v>
      </c>
      <c r="B2619">
        <v>7</v>
      </c>
      <c r="C2619" s="16">
        <v>79.285227210000002</v>
      </c>
      <c r="D2619" t="s">
        <v>22179</v>
      </c>
      <c r="E2619" t="s">
        <v>23296</v>
      </c>
    </row>
    <row r="2620" spans="1:5" x14ac:dyDescent="0.2">
      <c r="A2620" t="s">
        <v>23290</v>
      </c>
      <c r="B2620">
        <v>7</v>
      </c>
      <c r="C2620" s="16">
        <v>75.582070259999995</v>
      </c>
      <c r="D2620" t="s">
        <v>22179</v>
      </c>
      <c r="E2620" t="s">
        <v>23291</v>
      </c>
    </row>
    <row r="2621" spans="1:5" x14ac:dyDescent="0.2">
      <c r="A2621" t="s">
        <v>23333</v>
      </c>
      <c r="B2621">
        <v>7</v>
      </c>
      <c r="C2621" s="16">
        <v>73.118629029999994</v>
      </c>
      <c r="D2621" t="s">
        <v>22179</v>
      </c>
      <c r="E2621" t="s">
        <v>19655</v>
      </c>
    </row>
    <row r="2622" spans="1:5" x14ac:dyDescent="0.2">
      <c r="A2622" t="s">
        <v>23342</v>
      </c>
      <c r="B2622">
        <v>7</v>
      </c>
      <c r="C2622" s="16">
        <v>72.378186110000001</v>
      </c>
      <c r="D2622" t="s">
        <v>22179</v>
      </c>
      <c r="E2622" t="s">
        <v>18827</v>
      </c>
    </row>
    <row r="2623" spans="1:5" x14ac:dyDescent="0.2">
      <c r="A2623" t="s">
        <v>23284</v>
      </c>
      <c r="B2623">
        <v>7</v>
      </c>
      <c r="C2623" s="16">
        <v>67.391941560000006</v>
      </c>
      <c r="D2623" t="s">
        <v>22179</v>
      </c>
      <c r="E2623" t="s">
        <v>19331</v>
      </c>
    </row>
    <row r="2624" spans="1:5" x14ac:dyDescent="0.2">
      <c r="A2624" t="s">
        <v>23241</v>
      </c>
      <c r="B2624">
        <v>7</v>
      </c>
      <c r="C2624" s="16">
        <v>61.163644269999999</v>
      </c>
      <c r="D2624" t="s">
        <v>22179</v>
      </c>
      <c r="E2624" t="s">
        <v>18553</v>
      </c>
    </row>
    <row r="2625" spans="1:5" x14ac:dyDescent="0.2">
      <c r="A2625" t="s">
        <v>23272</v>
      </c>
      <c r="B2625">
        <v>7</v>
      </c>
      <c r="C2625" s="16">
        <v>60.815522059999999</v>
      </c>
      <c r="D2625" t="s">
        <v>22179</v>
      </c>
      <c r="E2625" t="s">
        <v>23273</v>
      </c>
    </row>
    <row r="2626" spans="1:5" x14ac:dyDescent="0.2">
      <c r="A2626" t="s">
        <v>23278</v>
      </c>
      <c r="B2626">
        <v>7</v>
      </c>
      <c r="C2626" s="16">
        <v>59.27297841</v>
      </c>
      <c r="D2626" t="s">
        <v>22179</v>
      </c>
      <c r="E2626" t="s">
        <v>23279</v>
      </c>
    </row>
    <row r="2627" spans="1:5" x14ac:dyDescent="0.2">
      <c r="A2627" t="s">
        <v>23221</v>
      </c>
      <c r="B2627">
        <v>7</v>
      </c>
      <c r="C2627" s="16">
        <v>58.533967529999998</v>
      </c>
      <c r="D2627" t="s">
        <v>22179</v>
      </c>
      <c r="E2627" t="s">
        <v>23222</v>
      </c>
    </row>
    <row r="2628" spans="1:5" x14ac:dyDescent="0.2">
      <c r="A2628" t="s">
        <v>23267</v>
      </c>
      <c r="B2628">
        <v>7</v>
      </c>
      <c r="C2628" s="16">
        <v>57.531179860000002</v>
      </c>
      <c r="D2628" t="s">
        <v>22179</v>
      </c>
      <c r="E2628" t="s">
        <v>18553</v>
      </c>
    </row>
    <row r="2629" spans="1:5" x14ac:dyDescent="0.2">
      <c r="A2629" t="s">
        <v>23292</v>
      </c>
      <c r="B2629">
        <v>7</v>
      </c>
      <c r="C2629" s="16">
        <v>54.504432530000003</v>
      </c>
      <c r="D2629" t="s">
        <v>22179</v>
      </c>
      <c r="E2629" t="s">
        <v>18986</v>
      </c>
    </row>
    <row r="2630" spans="1:5" x14ac:dyDescent="0.2">
      <c r="A2630" t="s">
        <v>23225</v>
      </c>
      <c r="B2630">
        <v>7</v>
      </c>
      <c r="C2630" s="16">
        <v>52.457230080000002</v>
      </c>
      <c r="D2630" t="s">
        <v>22179</v>
      </c>
      <c r="E2630" t="s">
        <v>23226</v>
      </c>
    </row>
    <row r="2631" spans="1:5" x14ac:dyDescent="0.2">
      <c r="A2631" t="s">
        <v>23191</v>
      </c>
      <c r="B2631">
        <v>7</v>
      </c>
      <c r="C2631" s="16">
        <v>51.862355790000002</v>
      </c>
      <c r="D2631" t="s">
        <v>22179</v>
      </c>
      <c r="E2631" t="s">
        <v>19483</v>
      </c>
    </row>
    <row r="2632" spans="1:5" x14ac:dyDescent="0.2">
      <c r="A2632" t="s">
        <v>23298</v>
      </c>
      <c r="B2632">
        <v>7</v>
      </c>
      <c r="C2632" s="16">
        <v>50.913911229999997</v>
      </c>
      <c r="D2632" t="s">
        <v>22179</v>
      </c>
      <c r="E2632" t="s">
        <v>23299</v>
      </c>
    </row>
    <row r="2633" spans="1:5" x14ac:dyDescent="0.2">
      <c r="A2633" t="s">
        <v>23282</v>
      </c>
      <c r="B2633">
        <v>7</v>
      </c>
      <c r="C2633" s="16">
        <v>50.023258579999997</v>
      </c>
      <c r="D2633" t="s">
        <v>22179</v>
      </c>
      <c r="E2633" t="s">
        <v>23283</v>
      </c>
    </row>
    <row r="2634" spans="1:5" x14ac:dyDescent="0.2">
      <c r="A2634" t="s">
        <v>23217</v>
      </c>
      <c r="B2634">
        <v>7</v>
      </c>
      <c r="C2634" s="16">
        <v>50.001321429999997</v>
      </c>
      <c r="D2634" t="s">
        <v>22179</v>
      </c>
      <c r="E2634" t="s">
        <v>23218</v>
      </c>
    </row>
    <row r="2635" spans="1:5" x14ac:dyDescent="0.2">
      <c r="A2635" t="s">
        <v>23348</v>
      </c>
      <c r="B2635">
        <v>7</v>
      </c>
      <c r="C2635" s="16">
        <v>48.185517500000003</v>
      </c>
      <c r="D2635" t="s">
        <v>22179</v>
      </c>
      <c r="E2635" t="s">
        <v>23349</v>
      </c>
    </row>
    <row r="2636" spans="1:5" x14ac:dyDescent="0.2">
      <c r="A2636" t="s">
        <v>23259</v>
      </c>
      <c r="B2636">
        <v>7</v>
      </c>
      <c r="C2636" s="16">
        <v>46.93678113</v>
      </c>
      <c r="D2636" t="s">
        <v>22179</v>
      </c>
      <c r="E2636" t="s">
        <v>23260</v>
      </c>
    </row>
    <row r="2637" spans="1:5" x14ac:dyDescent="0.2">
      <c r="A2637" t="s">
        <v>23255</v>
      </c>
      <c r="B2637">
        <v>7</v>
      </c>
      <c r="C2637" s="16">
        <v>45.184408480000002</v>
      </c>
      <c r="D2637" t="s">
        <v>22179</v>
      </c>
      <c r="E2637" t="s">
        <v>23256</v>
      </c>
    </row>
    <row r="2638" spans="1:5" x14ac:dyDescent="0.2">
      <c r="A2638" t="s">
        <v>23206</v>
      </c>
      <c r="B2638">
        <v>7</v>
      </c>
      <c r="C2638" s="16">
        <v>44.71035534</v>
      </c>
      <c r="D2638" t="s">
        <v>22179</v>
      </c>
      <c r="E2638" t="s">
        <v>23207</v>
      </c>
    </row>
    <row r="2639" spans="1:5" x14ac:dyDescent="0.2">
      <c r="A2639" t="s">
        <v>23352</v>
      </c>
      <c r="B2639">
        <v>7</v>
      </c>
      <c r="C2639" s="16">
        <v>36.068478560000003</v>
      </c>
      <c r="D2639" t="s">
        <v>22179</v>
      </c>
      <c r="E2639" t="s">
        <v>18682</v>
      </c>
    </row>
    <row r="2640" spans="1:5" x14ac:dyDescent="0.2">
      <c r="A2640" t="s">
        <v>23215</v>
      </c>
      <c r="B2640">
        <v>7</v>
      </c>
      <c r="C2640" s="16">
        <v>35.530227570000001</v>
      </c>
      <c r="D2640" t="s">
        <v>22179</v>
      </c>
      <c r="E2640" t="s">
        <v>23216</v>
      </c>
    </row>
    <row r="2641" spans="1:5" x14ac:dyDescent="0.2">
      <c r="A2641" t="s">
        <v>23322</v>
      </c>
      <c r="B2641">
        <v>7</v>
      </c>
      <c r="C2641" s="16">
        <v>32.297014359999999</v>
      </c>
      <c r="D2641" t="s">
        <v>22179</v>
      </c>
      <c r="E2641" t="s">
        <v>23323</v>
      </c>
    </row>
    <row r="2642" spans="1:5" x14ac:dyDescent="0.2">
      <c r="A2642" t="s">
        <v>23200</v>
      </c>
      <c r="B2642">
        <v>7</v>
      </c>
      <c r="C2642" s="16">
        <v>32.039982479999999</v>
      </c>
      <c r="D2642" t="s">
        <v>22179</v>
      </c>
      <c r="E2642" t="s">
        <v>23201</v>
      </c>
    </row>
    <row r="2643" spans="1:5" x14ac:dyDescent="0.2">
      <c r="A2643" t="s">
        <v>23252</v>
      </c>
      <c r="B2643">
        <v>7</v>
      </c>
      <c r="C2643" s="16">
        <v>31.89623353</v>
      </c>
      <c r="D2643" t="s">
        <v>22179</v>
      </c>
      <c r="E2643" t="s">
        <v>23253</v>
      </c>
    </row>
    <row r="2644" spans="1:5" x14ac:dyDescent="0.2">
      <c r="A2644" t="s">
        <v>23213</v>
      </c>
      <c r="B2644">
        <v>7</v>
      </c>
      <c r="C2644" s="16">
        <v>30.852373929999999</v>
      </c>
      <c r="D2644" t="s">
        <v>22179</v>
      </c>
      <c r="E2644" t="s">
        <v>23214</v>
      </c>
    </row>
    <row r="2645" spans="1:5" x14ac:dyDescent="0.2">
      <c r="A2645" t="s">
        <v>23285</v>
      </c>
      <c r="B2645">
        <v>7</v>
      </c>
      <c r="C2645" s="16">
        <v>30.715798410000001</v>
      </c>
      <c r="D2645" t="s">
        <v>22179</v>
      </c>
      <c r="E2645" t="s">
        <v>23286</v>
      </c>
    </row>
    <row r="2646" spans="1:5" x14ac:dyDescent="0.2">
      <c r="A2646" t="s">
        <v>23227</v>
      </c>
      <c r="B2646">
        <v>7</v>
      </c>
      <c r="C2646" s="16">
        <v>29.142377889999999</v>
      </c>
      <c r="D2646" t="s">
        <v>22179</v>
      </c>
      <c r="E2646" t="s">
        <v>23228</v>
      </c>
    </row>
    <row r="2647" spans="1:5" x14ac:dyDescent="0.2">
      <c r="A2647" t="s">
        <v>23237</v>
      </c>
      <c r="B2647">
        <v>7</v>
      </c>
      <c r="C2647" s="16">
        <v>26.964782490000001</v>
      </c>
      <c r="D2647" t="s">
        <v>22179</v>
      </c>
      <c r="E2647" t="s">
        <v>23238</v>
      </c>
    </row>
    <row r="2648" spans="1:5" x14ac:dyDescent="0.2">
      <c r="A2648" t="s">
        <v>23265</v>
      </c>
      <c r="B2648">
        <v>7</v>
      </c>
      <c r="C2648" s="16">
        <v>26.68183376</v>
      </c>
      <c r="D2648" t="s">
        <v>22179</v>
      </c>
      <c r="E2648" t="s">
        <v>23266</v>
      </c>
    </row>
    <row r="2649" spans="1:5" x14ac:dyDescent="0.2">
      <c r="A2649" t="s">
        <v>23281</v>
      </c>
      <c r="B2649">
        <v>7</v>
      </c>
      <c r="C2649" s="16">
        <v>26.42133372</v>
      </c>
      <c r="D2649" t="s">
        <v>22179</v>
      </c>
      <c r="E2649" t="s">
        <v>20604</v>
      </c>
    </row>
    <row r="2650" spans="1:5" x14ac:dyDescent="0.2">
      <c r="A2650" t="s">
        <v>23196</v>
      </c>
      <c r="B2650">
        <v>7</v>
      </c>
      <c r="C2650" s="16">
        <v>25.984631090000001</v>
      </c>
      <c r="D2650" t="s">
        <v>22179</v>
      </c>
      <c r="E2650" t="s">
        <v>23197</v>
      </c>
    </row>
    <row r="2651" spans="1:5" x14ac:dyDescent="0.2">
      <c r="A2651" t="s">
        <v>23202</v>
      </c>
      <c r="B2651">
        <v>7</v>
      </c>
      <c r="C2651" s="16">
        <v>25.867646730000001</v>
      </c>
      <c r="D2651" t="s">
        <v>22179</v>
      </c>
      <c r="E2651" t="s">
        <v>23203</v>
      </c>
    </row>
    <row r="2652" spans="1:5" x14ac:dyDescent="0.2">
      <c r="A2652" t="s">
        <v>23212</v>
      </c>
      <c r="B2652">
        <v>7</v>
      </c>
      <c r="C2652" s="16">
        <v>25.134039439999999</v>
      </c>
      <c r="D2652" t="s">
        <v>22179</v>
      </c>
      <c r="E2652" t="s">
        <v>21618</v>
      </c>
    </row>
    <row r="2653" spans="1:5" x14ac:dyDescent="0.2">
      <c r="A2653" t="s">
        <v>23254</v>
      </c>
      <c r="B2653">
        <v>7</v>
      </c>
      <c r="C2653" s="16">
        <v>24.823286849999999</v>
      </c>
      <c r="D2653" t="s">
        <v>22179</v>
      </c>
      <c r="E2653" t="s">
        <v>20153</v>
      </c>
    </row>
    <row r="2654" spans="1:5" x14ac:dyDescent="0.2">
      <c r="A2654" t="s">
        <v>23231</v>
      </c>
      <c r="B2654">
        <v>7</v>
      </c>
      <c r="C2654" s="16">
        <v>24.390272020000001</v>
      </c>
      <c r="D2654" t="s">
        <v>22179</v>
      </c>
      <c r="E2654" t="s">
        <v>23232</v>
      </c>
    </row>
    <row r="2655" spans="1:5" x14ac:dyDescent="0.2">
      <c r="A2655" t="s">
        <v>23223</v>
      </c>
      <c r="B2655">
        <v>7</v>
      </c>
      <c r="C2655" s="16">
        <v>23.091878860000001</v>
      </c>
      <c r="D2655" t="s">
        <v>22179</v>
      </c>
      <c r="E2655" t="s">
        <v>23224</v>
      </c>
    </row>
    <row r="2656" spans="1:5" x14ac:dyDescent="0.2">
      <c r="A2656" t="s">
        <v>23189</v>
      </c>
      <c r="B2656">
        <v>7</v>
      </c>
      <c r="C2656" s="16">
        <v>22.87476916</v>
      </c>
      <c r="D2656" t="s">
        <v>22179</v>
      </c>
      <c r="E2656" t="s">
        <v>23190</v>
      </c>
    </row>
    <row r="2657" spans="1:5" x14ac:dyDescent="0.2">
      <c r="A2657" t="s">
        <v>23263</v>
      </c>
      <c r="B2657">
        <v>7</v>
      </c>
      <c r="C2657" s="16">
        <v>22.788939729999999</v>
      </c>
      <c r="D2657" t="s">
        <v>22179</v>
      </c>
      <c r="E2657" t="s">
        <v>23264</v>
      </c>
    </row>
    <row r="2658" spans="1:5" x14ac:dyDescent="0.2">
      <c r="A2658" t="s">
        <v>23336</v>
      </c>
      <c r="B2658">
        <v>7</v>
      </c>
      <c r="C2658" s="16">
        <v>21.871698540000001</v>
      </c>
      <c r="D2658" t="s">
        <v>22179</v>
      </c>
      <c r="E2658" t="s">
        <v>23337</v>
      </c>
    </row>
    <row r="2659" spans="1:5" x14ac:dyDescent="0.2">
      <c r="A2659" t="s">
        <v>23324</v>
      </c>
      <c r="B2659">
        <v>7</v>
      </c>
      <c r="C2659" s="16">
        <v>21.170076139999999</v>
      </c>
      <c r="D2659" t="s">
        <v>22179</v>
      </c>
      <c r="E2659" t="s">
        <v>20076</v>
      </c>
    </row>
    <row r="2660" spans="1:5" x14ac:dyDescent="0.2">
      <c r="A2660" t="s">
        <v>23343</v>
      </c>
      <c r="B2660">
        <v>7</v>
      </c>
      <c r="C2660" s="16">
        <v>21.14261832</v>
      </c>
      <c r="D2660" t="s">
        <v>22179</v>
      </c>
      <c r="E2660" t="s">
        <v>18553</v>
      </c>
    </row>
    <row r="2661" spans="1:5" x14ac:dyDescent="0.2">
      <c r="A2661" t="s">
        <v>23293</v>
      </c>
      <c r="B2661">
        <v>7</v>
      </c>
      <c r="C2661" s="16">
        <v>19.941473460000001</v>
      </c>
      <c r="D2661" t="s">
        <v>22179</v>
      </c>
      <c r="E2661" t="s">
        <v>23294</v>
      </c>
    </row>
    <row r="2662" spans="1:5" x14ac:dyDescent="0.2">
      <c r="A2662" t="s">
        <v>23280</v>
      </c>
      <c r="B2662">
        <v>7</v>
      </c>
      <c r="C2662" s="16">
        <v>19.101505419999999</v>
      </c>
      <c r="D2662" t="s">
        <v>22179</v>
      </c>
      <c r="E2662" t="s">
        <v>20295</v>
      </c>
    </row>
    <row r="2663" spans="1:5" x14ac:dyDescent="0.2">
      <c r="A2663" t="s">
        <v>23275</v>
      </c>
      <c r="B2663">
        <v>7</v>
      </c>
      <c r="C2663" s="16">
        <v>18.74981068</v>
      </c>
      <c r="D2663" t="s">
        <v>22179</v>
      </c>
      <c r="E2663" t="s">
        <v>20791</v>
      </c>
    </row>
    <row r="2664" spans="1:5" x14ac:dyDescent="0.2">
      <c r="A2664" t="s">
        <v>23244</v>
      </c>
      <c r="B2664">
        <v>7</v>
      </c>
      <c r="C2664" s="16">
        <v>18.688877900000001</v>
      </c>
      <c r="D2664" t="s">
        <v>22179</v>
      </c>
      <c r="E2664" t="s">
        <v>23245</v>
      </c>
    </row>
    <row r="2665" spans="1:5" x14ac:dyDescent="0.2">
      <c r="A2665" t="s">
        <v>23318</v>
      </c>
      <c r="B2665">
        <v>7</v>
      </c>
      <c r="C2665" s="16">
        <v>18.312952200000002</v>
      </c>
      <c r="D2665" t="s">
        <v>22179</v>
      </c>
      <c r="E2665" t="s">
        <v>23319</v>
      </c>
    </row>
    <row r="2666" spans="1:5" x14ac:dyDescent="0.2">
      <c r="A2666" t="s">
        <v>23313</v>
      </c>
      <c r="B2666">
        <v>7</v>
      </c>
      <c r="C2666" s="16">
        <v>17.8128083</v>
      </c>
      <c r="D2666" t="s">
        <v>22179</v>
      </c>
      <c r="E2666" t="s">
        <v>18629</v>
      </c>
    </row>
    <row r="2667" spans="1:5" x14ac:dyDescent="0.2">
      <c r="A2667" t="s">
        <v>23242</v>
      </c>
      <c r="B2667">
        <v>7</v>
      </c>
      <c r="C2667" s="16">
        <v>17.014004539999998</v>
      </c>
      <c r="D2667" t="s">
        <v>22179</v>
      </c>
      <c r="E2667" t="s">
        <v>23243</v>
      </c>
    </row>
    <row r="2668" spans="1:5" x14ac:dyDescent="0.2">
      <c r="A2668" t="s">
        <v>23305</v>
      </c>
      <c r="B2668">
        <v>7</v>
      </c>
      <c r="C2668" s="16">
        <v>16.521887329999998</v>
      </c>
      <c r="D2668" t="s">
        <v>22179</v>
      </c>
      <c r="E2668" t="s">
        <v>23306</v>
      </c>
    </row>
    <row r="2669" spans="1:5" x14ac:dyDescent="0.2">
      <c r="A2669" t="s">
        <v>23268</v>
      </c>
      <c r="B2669">
        <v>7</v>
      </c>
      <c r="C2669" s="16">
        <v>14.71721509</v>
      </c>
      <c r="D2669" t="s">
        <v>22179</v>
      </c>
      <c r="E2669" t="s">
        <v>23269</v>
      </c>
    </row>
    <row r="2670" spans="1:5" x14ac:dyDescent="0.2">
      <c r="A2670" t="s">
        <v>23300</v>
      </c>
      <c r="B2670">
        <v>7</v>
      </c>
      <c r="C2670" s="16">
        <v>14.0156001</v>
      </c>
      <c r="D2670" t="s">
        <v>22179</v>
      </c>
      <c r="E2670" t="s">
        <v>19419</v>
      </c>
    </row>
    <row r="2671" spans="1:5" x14ac:dyDescent="0.2">
      <c r="A2671" t="s">
        <v>23251</v>
      </c>
      <c r="B2671">
        <v>7</v>
      </c>
      <c r="C2671" s="16">
        <v>12.74893919</v>
      </c>
      <c r="D2671" t="s">
        <v>22179</v>
      </c>
      <c r="E2671" t="s">
        <v>18688</v>
      </c>
    </row>
    <row r="2672" spans="1:5" x14ac:dyDescent="0.2">
      <c r="A2672" t="s">
        <v>23303</v>
      </c>
      <c r="B2672">
        <v>7</v>
      </c>
      <c r="C2672" s="16">
        <v>11.60697158</v>
      </c>
      <c r="D2672" t="s">
        <v>22179</v>
      </c>
      <c r="E2672" t="s">
        <v>23304</v>
      </c>
    </row>
    <row r="2673" spans="1:5" x14ac:dyDescent="0.2">
      <c r="A2673" t="s">
        <v>23312</v>
      </c>
      <c r="B2673">
        <v>7</v>
      </c>
      <c r="C2673" s="16">
        <v>11.12198721</v>
      </c>
      <c r="D2673" t="s">
        <v>22179</v>
      </c>
      <c r="E2673" t="s">
        <v>20145</v>
      </c>
    </row>
    <row r="2674" spans="1:5" x14ac:dyDescent="0.2">
      <c r="A2674" t="s">
        <v>23314</v>
      </c>
      <c r="B2674">
        <v>7</v>
      </c>
      <c r="C2674" s="16">
        <v>10.85655521</v>
      </c>
      <c r="D2674" t="s">
        <v>22179</v>
      </c>
      <c r="E2674" t="s">
        <v>23315</v>
      </c>
    </row>
    <row r="2675" spans="1:5" x14ac:dyDescent="0.2">
      <c r="A2675" t="s">
        <v>23344</v>
      </c>
      <c r="B2675">
        <v>7</v>
      </c>
      <c r="C2675" s="16">
        <v>10.547415239999999</v>
      </c>
      <c r="D2675" t="s">
        <v>22179</v>
      </c>
      <c r="E2675" t="s">
        <v>23345</v>
      </c>
    </row>
    <row r="2676" spans="1:5" x14ac:dyDescent="0.2">
      <c r="A2676" t="s">
        <v>23233</v>
      </c>
      <c r="B2676">
        <v>7</v>
      </c>
      <c r="C2676" s="16">
        <v>10.44865527</v>
      </c>
      <c r="D2676" t="s">
        <v>22179</v>
      </c>
      <c r="E2676" t="s">
        <v>23234</v>
      </c>
    </row>
    <row r="2677" spans="1:5" x14ac:dyDescent="0.2">
      <c r="A2677" t="s">
        <v>23248</v>
      </c>
      <c r="B2677">
        <v>7</v>
      </c>
      <c r="C2677" s="16">
        <v>9.9344345109999992</v>
      </c>
      <c r="D2677" t="s">
        <v>22179</v>
      </c>
      <c r="E2677" t="s">
        <v>23249</v>
      </c>
    </row>
    <row r="2678" spans="1:5" x14ac:dyDescent="0.2">
      <c r="A2678" t="s">
        <v>23307</v>
      </c>
      <c r="B2678">
        <v>7</v>
      </c>
      <c r="C2678" s="16">
        <v>9.0852525320000002</v>
      </c>
      <c r="D2678" t="s">
        <v>22179</v>
      </c>
      <c r="E2678" t="s">
        <v>23308</v>
      </c>
    </row>
    <row r="2679" spans="1:5" x14ac:dyDescent="0.2">
      <c r="A2679" t="s">
        <v>23250</v>
      </c>
      <c r="B2679">
        <v>7</v>
      </c>
      <c r="C2679" s="16">
        <v>8.3087423939999994</v>
      </c>
      <c r="D2679" t="s">
        <v>22179</v>
      </c>
      <c r="E2679" t="s">
        <v>20102</v>
      </c>
    </row>
    <row r="2680" spans="1:5" x14ac:dyDescent="0.2">
      <c r="A2680" t="s">
        <v>23338</v>
      </c>
      <c r="B2680">
        <v>7</v>
      </c>
      <c r="C2680" s="16">
        <v>7.5268043880000004</v>
      </c>
      <c r="D2680" t="s">
        <v>22179</v>
      </c>
      <c r="E2680" t="s">
        <v>23339</v>
      </c>
    </row>
    <row r="2681" spans="1:5" x14ac:dyDescent="0.2">
      <c r="A2681" t="s">
        <v>23257</v>
      </c>
      <c r="B2681">
        <v>7</v>
      </c>
      <c r="C2681" s="16">
        <v>7.4963017880000002</v>
      </c>
      <c r="D2681" t="s">
        <v>22179</v>
      </c>
      <c r="E2681" t="s">
        <v>23258</v>
      </c>
    </row>
    <row r="2682" spans="1:5" x14ac:dyDescent="0.2">
      <c r="A2682" t="s">
        <v>23274</v>
      </c>
      <c r="B2682">
        <v>7</v>
      </c>
      <c r="C2682" s="16">
        <v>5.5976458979999997</v>
      </c>
      <c r="D2682" t="s">
        <v>22179</v>
      </c>
      <c r="E2682" t="s">
        <v>19961</v>
      </c>
    </row>
    <row r="2683" spans="1:5" x14ac:dyDescent="0.2">
      <c r="A2683" t="s">
        <v>23330</v>
      </c>
      <c r="B2683">
        <v>7</v>
      </c>
      <c r="C2683" s="16">
        <v>5.4263603319999998</v>
      </c>
      <c r="D2683" t="s">
        <v>22179</v>
      </c>
      <c r="E2683" t="s">
        <v>23331</v>
      </c>
    </row>
    <row r="2684" spans="1:5" x14ac:dyDescent="0.2">
      <c r="A2684" t="s">
        <v>23210</v>
      </c>
      <c r="B2684">
        <v>7</v>
      </c>
      <c r="C2684" s="16">
        <v>4.5342145130000002</v>
      </c>
      <c r="D2684" t="s">
        <v>22179</v>
      </c>
      <c r="E2684" t="s">
        <v>23211</v>
      </c>
    </row>
    <row r="2685" spans="1:5" x14ac:dyDescent="0.2">
      <c r="A2685" t="s">
        <v>23289</v>
      </c>
      <c r="B2685">
        <v>7</v>
      </c>
      <c r="C2685" s="16">
        <v>4.4688184450000001</v>
      </c>
      <c r="D2685" t="s">
        <v>22179</v>
      </c>
      <c r="E2685" t="s">
        <v>20581</v>
      </c>
    </row>
    <row r="2686" spans="1:5" x14ac:dyDescent="0.2">
      <c r="A2686" t="s">
        <v>23208</v>
      </c>
      <c r="B2686">
        <v>7</v>
      </c>
      <c r="C2686" s="16">
        <v>3.8204852250000001</v>
      </c>
      <c r="D2686" t="s">
        <v>22179</v>
      </c>
      <c r="E2686" t="s">
        <v>23209</v>
      </c>
    </row>
    <row r="2687" spans="1:5" x14ac:dyDescent="0.2">
      <c r="A2687" t="s">
        <v>23194</v>
      </c>
      <c r="B2687">
        <v>7</v>
      </c>
      <c r="C2687" s="16">
        <v>3.523830314</v>
      </c>
      <c r="D2687" t="s">
        <v>22179</v>
      </c>
      <c r="E2687" t="s">
        <v>23195</v>
      </c>
    </row>
    <row r="2688" spans="1:5" x14ac:dyDescent="0.2">
      <c r="A2688" t="s">
        <v>23239</v>
      </c>
      <c r="B2688">
        <v>7</v>
      </c>
      <c r="C2688" s="16">
        <v>3.0043836599999998</v>
      </c>
      <c r="D2688" t="s">
        <v>22179</v>
      </c>
      <c r="E2688" t="s">
        <v>23240</v>
      </c>
    </row>
    <row r="2689" spans="1:5" x14ac:dyDescent="0.2">
      <c r="A2689" t="s">
        <v>23309</v>
      </c>
      <c r="B2689">
        <v>7</v>
      </c>
      <c r="C2689" s="16">
        <v>2.519046731</v>
      </c>
      <c r="D2689" t="s">
        <v>22179</v>
      </c>
      <c r="E2689" t="s">
        <v>19810</v>
      </c>
    </row>
    <row r="2690" spans="1:5" x14ac:dyDescent="0.2">
      <c r="A2690" t="s">
        <v>23316</v>
      </c>
      <c r="B2690">
        <v>7</v>
      </c>
      <c r="C2690" s="16">
        <v>2.5050481590000002</v>
      </c>
      <c r="D2690" t="s">
        <v>22179</v>
      </c>
      <c r="E2690" t="s">
        <v>23317</v>
      </c>
    </row>
    <row r="2691" spans="1:5" x14ac:dyDescent="0.2">
      <c r="A2691" t="s">
        <v>23187</v>
      </c>
      <c r="B2691">
        <v>7</v>
      </c>
      <c r="C2691" s="16">
        <v>2.5022535459999999</v>
      </c>
      <c r="D2691" t="s">
        <v>22179</v>
      </c>
      <c r="E2691" t="s">
        <v>23188</v>
      </c>
    </row>
    <row r="2692" spans="1:5" x14ac:dyDescent="0.2">
      <c r="A2692" t="s">
        <v>23297</v>
      </c>
      <c r="B2692">
        <v>7</v>
      </c>
      <c r="C2692" s="16">
        <v>2.366952017</v>
      </c>
      <c r="D2692" t="s">
        <v>22179</v>
      </c>
      <c r="E2692" t="s">
        <v>19469</v>
      </c>
    </row>
    <row r="2693" spans="1:5" x14ac:dyDescent="0.2">
      <c r="A2693" t="s">
        <v>23354</v>
      </c>
      <c r="B2693">
        <v>7</v>
      </c>
      <c r="C2693" s="16">
        <v>2.2758724039999998</v>
      </c>
      <c r="D2693" t="s">
        <v>22179</v>
      </c>
      <c r="E2693" t="s">
        <v>23355</v>
      </c>
    </row>
    <row r="2694" spans="1:5" x14ac:dyDescent="0.2">
      <c r="A2694" t="s">
        <v>23320</v>
      </c>
      <c r="B2694">
        <v>7</v>
      </c>
      <c r="C2694" s="16">
        <v>2.124329227</v>
      </c>
      <c r="D2694" t="s">
        <v>22179</v>
      </c>
      <c r="E2694" t="s">
        <v>23321</v>
      </c>
    </row>
    <row r="2695" spans="1:5" x14ac:dyDescent="0.2">
      <c r="A2695" t="s">
        <v>23326</v>
      </c>
      <c r="B2695">
        <v>7</v>
      </c>
      <c r="C2695" s="16">
        <v>0.78913116500000002</v>
      </c>
      <c r="D2695" t="s">
        <v>22179</v>
      </c>
      <c r="E2695" t="s">
        <v>23327</v>
      </c>
    </row>
    <row r="2696" spans="1:5" x14ac:dyDescent="0.2">
      <c r="A2696" t="s">
        <v>23356</v>
      </c>
      <c r="B2696">
        <v>7</v>
      </c>
      <c r="C2696" s="16">
        <v>0.51957764200000001</v>
      </c>
      <c r="D2696" t="s">
        <v>22179</v>
      </c>
      <c r="E2696" t="s">
        <v>18730</v>
      </c>
    </row>
    <row r="2697" spans="1:5" x14ac:dyDescent="0.2">
      <c r="A2697" t="s">
        <v>23287</v>
      </c>
      <c r="B2697">
        <v>7</v>
      </c>
      <c r="C2697" s="16">
        <v>0.37394068699999999</v>
      </c>
      <c r="D2697" t="s">
        <v>22179</v>
      </c>
      <c r="E2697" t="s">
        <v>23288</v>
      </c>
    </row>
    <row r="2698" spans="1:5" x14ac:dyDescent="0.2">
      <c r="A2698" t="s">
        <v>23198</v>
      </c>
      <c r="B2698">
        <v>7</v>
      </c>
      <c r="C2698" s="16">
        <v>0.36900709599999998</v>
      </c>
      <c r="D2698" t="s">
        <v>22179</v>
      </c>
      <c r="E2698" t="s">
        <v>23199</v>
      </c>
    </row>
    <row r="2699" spans="1:5" x14ac:dyDescent="0.2">
      <c r="A2699" t="s">
        <v>23325</v>
      </c>
      <c r="B2699">
        <v>7</v>
      </c>
      <c r="C2699" s="16">
        <v>2.4655849000000001E-2</v>
      </c>
      <c r="D2699" t="s">
        <v>22179</v>
      </c>
      <c r="E2699" t="s">
        <v>20855</v>
      </c>
    </row>
    <row r="2700" spans="1:5" x14ac:dyDescent="0.2">
      <c r="A2700" t="s">
        <v>23204</v>
      </c>
      <c r="B2700">
        <v>7</v>
      </c>
      <c r="C2700" s="16">
        <v>0</v>
      </c>
      <c r="D2700" t="s">
        <v>22179</v>
      </c>
      <c r="E2700" t="s">
        <v>23205</v>
      </c>
    </row>
    <row r="2701" spans="1:5" x14ac:dyDescent="0.2">
      <c r="A2701" t="s">
        <v>23220</v>
      </c>
      <c r="B2701">
        <v>7</v>
      </c>
      <c r="C2701" s="16">
        <v>0</v>
      </c>
      <c r="D2701" t="s">
        <v>22179</v>
      </c>
      <c r="E2701" t="s">
        <v>20198</v>
      </c>
    </row>
    <row r="2702" spans="1:5" x14ac:dyDescent="0.2">
      <c r="A2702" t="s">
        <v>23346</v>
      </c>
      <c r="B2702">
        <v>7</v>
      </c>
      <c r="C2702" s="16">
        <v>0</v>
      </c>
      <c r="D2702" t="s">
        <v>22179</v>
      </c>
      <c r="E2702" t="s">
        <v>23347</v>
      </c>
    </row>
    <row r="2703" spans="1:5" x14ac:dyDescent="0.2">
      <c r="A2703" t="s">
        <v>23454</v>
      </c>
      <c r="B2703">
        <v>8</v>
      </c>
      <c r="C2703" s="16">
        <v>178.91977969999999</v>
      </c>
      <c r="D2703" t="s">
        <v>22179</v>
      </c>
      <c r="E2703" t="s">
        <v>23455</v>
      </c>
    </row>
    <row r="2704" spans="1:5" x14ac:dyDescent="0.2">
      <c r="A2704" t="s">
        <v>23373</v>
      </c>
      <c r="B2704">
        <v>8</v>
      </c>
      <c r="C2704" s="16">
        <v>152.73945280000001</v>
      </c>
      <c r="D2704" t="s">
        <v>22179</v>
      </c>
      <c r="E2704" t="s">
        <v>23374</v>
      </c>
    </row>
    <row r="2705" spans="1:5" x14ac:dyDescent="0.2">
      <c r="A2705" t="s">
        <v>23414</v>
      </c>
      <c r="B2705">
        <v>8</v>
      </c>
      <c r="C2705" s="16">
        <v>130.00528489999999</v>
      </c>
      <c r="D2705" t="s">
        <v>22179</v>
      </c>
      <c r="E2705" t="s">
        <v>23415</v>
      </c>
    </row>
    <row r="2706" spans="1:5" x14ac:dyDescent="0.2">
      <c r="A2706" t="s">
        <v>23430</v>
      </c>
      <c r="B2706">
        <v>8</v>
      </c>
      <c r="C2706" s="16">
        <v>128.8263901</v>
      </c>
      <c r="D2706" t="s">
        <v>22179</v>
      </c>
      <c r="E2706" t="s">
        <v>23431</v>
      </c>
    </row>
    <row r="2707" spans="1:5" x14ac:dyDescent="0.2">
      <c r="A2707" t="s">
        <v>23460</v>
      </c>
      <c r="B2707">
        <v>8</v>
      </c>
      <c r="C2707" s="16">
        <v>125.701899</v>
      </c>
      <c r="D2707" t="s">
        <v>22179</v>
      </c>
      <c r="E2707" t="s">
        <v>23461</v>
      </c>
    </row>
    <row r="2708" spans="1:5" x14ac:dyDescent="0.2">
      <c r="A2708" t="s">
        <v>23434</v>
      </c>
      <c r="B2708">
        <v>8</v>
      </c>
      <c r="C2708" s="16">
        <v>119.9916585</v>
      </c>
      <c r="D2708" t="s">
        <v>22179</v>
      </c>
      <c r="E2708" t="s">
        <v>23435</v>
      </c>
    </row>
    <row r="2709" spans="1:5" x14ac:dyDescent="0.2">
      <c r="A2709" t="s">
        <v>23452</v>
      </c>
      <c r="B2709">
        <v>8</v>
      </c>
      <c r="C2709" s="16">
        <v>116.1303815</v>
      </c>
      <c r="D2709" t="s">
        <v>22179</v>
      </c>
      <c r="E2709" t="s">
        <v>23453</v>
      </c>
    </row>
    <row r="2710" spans="1:5" x14ac:dyDescent="0.2">
      <c r="A2710" t="s">
        <v>23400</v>
      </c>
      <c r="B2710">
        <v>8</v>
      </c>
      <c r="C2710" s="16">
        <v>106.0408831</v>
      </c>
      <c r="D2710" t="s">
        <v>22179</v>
      </c>
      <c r="E2710" t="s">
        <v>23401</v>
      </c>
    </row>
    <row r="2711" spans="1:5" x14ac:dyDescent="0.2">
      <c r="A2711" t="s">
        <v>23379</v>
      </c>
      <c r="B2711">
        <v>8</v>
      </c>
      <c r="C2711" s="16">
        <v>100.2262748</v>
      </c>
      <c r="D2711" t="s">
        <v>22179</v>
      </c>
      <c r="E2711" t="s">
        <v>23380</v>
      </c>
    </row>
    <row r="2712" spans="1:5" x14ac:dyDescent="0.2">
      <c r="A2712" t="s">
        <v>23395</v>
      </c>
      <c r="B2712">
        <v>8</v>
      </c>
      <c r="C2712" s="16">
        <v>99.954627610000003</v>
      </c>
      <c r="D2712" t="s">
        <v>22179</v>
      </c>
      <c r="E2712" t="s">
        <v>19992</v>
      </c>
    </row>
    <row r="2713" spans="1:5" x14ac:dyDescent="0.2">
      <c r="A2713" t="s">
        <v>23424</v>
      </c>
      <c r="B2713">
        <v>8</v>
      </c>
      <c r="C2713" s="16">
        <v>99.72554993</v>
      </c>
      <c r="D2713" t="s">
        <v>22179</v>
      </c>
      <c r="E2713" t="s">
        <v>23425</v>
      </c>
    </row>
    <row r="2714" spans="1:5" x14ac:dyDescent="0.2">
      <c r="A2714" t="s">
        <v>23366</v>
      </c>
      <c r="B2714">
        <v>8</v>
      </c>
      <c r="C2714" s="16">
        <v>91.304649490000003</v>
      </c>
      <c r="D2714" t="s">
        <v>22179</v>
      </c>
      <c r="E2714" t="s">
        <v>23367</v>
      </c>
    </row>
    <row r="2715" spans="1:5" x14ac:dyDescent="0.2">
      <c r="A2715" t="s">
        <v>23458</v>
      </c>
      <c r="B2715">
        <v>8</v>
      </c>
      <c r="C2715" s="16">
        <v>82.890343090000002</v>
      </c>
      <c r="D2715" t="s">
        <v>22179</v>
      </c>
      <c r="E2715" t="s">
        <v>23459</v>
      </c>
    </row>
    <row r="2716" spans="1:5" x14ac:dyDescent="0.2">
      <c r="A2716" t="s">
        <v>23405</v>
      </c>
      <c r="B2716">
        <v>8</v>
      </c>
      <c r="C2716" s="16">
        <v>80.868882940000006</v>
      </c>
      <c r="D2716" t="s">
        <v>22179</v>
      </c>
      <c r="E2716" t="s">
        <v>23406</v>
      </c>
    </row>
    <row r="2717" spans="1:5" x14ac:dyDescent="0.2">
      <c r="A2717" t="s">
        <v>23497</v>
      </c>
      <c r="B2717">
        <v>8</v>
      </c>
      <c r="C2717" s="16">
        <v>74.205316310000001</v>
      </c>
      <c r="D2717" t="s">
        <v>22179</v>
      </c>
      <c r="E2717" t="s">
        <v>23498</v>
      </c>
    </row>
    <row r="2718" spans="1:5" x14ac:dyDescent="0.2">
      <c r="A2718" t="s">
        <v>23402</v>
      </c>
      <c r="B2718">
        <v>8</v>
      </c>
      <c r="C2718" s="16">
        <v>74.144601280000003</v>
      </c>
      <c r="D2718" t="s">
        <v>22179</v>
      </c>
      <c r="E2718" t="s">
        <v>23403</v>
      </c>
    </row>
    <row r="2719" spans="1:5" x14ac:dyDescent="0.2">
      <c r="A2719" t="s">
        <v>23444</v>
      </c>
      <c r="B2719">
        <v>8</v>
      </c>
      <c r="C2719" s="16">
        <v>74.031503529999995</v>
      </c>
      <c r="D2719" t="s">
        <v>22179</v>
      </c>
      <c r="E2719" t="s">
        <v>23445</v>
      </c>
    </row>
    <row r="2720" spans="1:5" x14ac:dyDescent="0.2">
      <c r="A2720" t="s">
        <v>23409</v>
      </c>
      <c r="B2720">
        <v>8</v>
      </c>
      <c r="C2720" s="16">
        <v>73.74065899</v>
      </c>
      <c r="D2720" t="s">
        <v>22179</v>
      </c>
      <c r="E2720" t="s">
        <v>23410</v>
      </c>
    </row>
    <row r="2721" spans="1:5" x14ac:dyDescent="0.2">
      <c r="A2721" t="s">
        <v>23387</v>
      </c>
      <c r="B2721">
        <v>8</v>
      </c>
      <c r="C2721" s="16">
        <v>73.179696430000007</v>
      </c>
      <c r="D2721" t="s">
        <v>22179</v>
      </c>
      <c r="E2721" t="s">
        <v>23388</v>
      </c>
    </row>
    <row r="2722" spans="1:5" x14ac:dyDescent="0.2">
      <c r="A2722" t="s">
        <v>23363</v>
      </c>
      <c r="B2722">
        <v>8</v>
      </c>
      <c r="C2722" s="16">
        <v>72.076709539999996</v>
      </c>
      <c r="D2722" t="s">
        <v>22179</v>
      </c>
      <c r="E2722" t="s">
        <v>23156</v>
      </c>
    </row>
    <row r="2723" spans="1:5" x14ac:dyDescent="0.2">
      <c r="A2723" t="s">
        <v>23446</v>
      </c>
      <c r="B2723">
        <v>8</v>
      </c>
      <c r="C2723" s="16">
        <v>71.557824740000001</v>
      </c>
      <c r="D2723" t="s">
        <v>22179</v>
      </c>
      <c r="E2723" t="s">
        <v>23447</v>
      </c>
    </row>
    <row r="2724" spans="1:5" x14ac:dyDescent="0.2">
      <c r="A2724" t="s">
        <v>23505</v>
      </c>
      <c r="B2724">
        <v>8</v>
      </c>
      <c r="C2724" s="16">
        <v>70.351816049999996</v>
      </c>
      <c r="D2724" t="s">
        <v>22179</v>
      </c>
      <c r="E2724" t="s">
        <v>20979</v>
      </c>
    </row>
    <row r="2725" spans="1:5" x14ac:dyDescent="0.2">
      <c r="A2725" t="s">
        <v>23377</v>
      </c>
      <c r="B2725">
        <v>8</v>
      </c>
      <c r="C2725" s="16">
        <v>69.306934190000007</v>
      </c>
      <c r="D2725" t="s">
        <v>22179</v>
      </c>
      <c r="E2725" t="s">
        <v>23378</v>
      </c>
    </row>
    <row r="2726" spans="1:5" x14ac:dyDescent="0.2">
      <c r="A2726" t="s">
        <v>23450</v>
      </c>
      <c r="B2726">
        <v>8</v>
      </c>
      <c r="C2726" s="16">
        <v>68.789201809999994</v>
      </c>
      <c r="D2726" t="s">
        <v>22179</v>
      </c>
      <c r="E2726" t="s">
        <v>19982</v>
      </c>
    </row>
    <row r="2727" spans="1:5" x14ac:dyDescent="0.2">
      <c r="A2727" t="s">
        <v>23514</v>
      </c>
      <c r="B2727">
        <v>8</v>
      </c>
      <c r="C2727" s="16">
        <v>68.00867452</v>
      </c>
      <c r="D2727" t="s">
        <v>22179</v>
      </c>
      <c r="E2727" t="s">
        <v>23515</v>
      </c>
    </row>
    <row r="2728" spans="1:5" x14ac:dyDescent="0.2">
      <c r="A2728" t="s">
        <v>23492</v>
      </c>
      <c r="B2728">
        <v>8</v>
      </c>
      <c r="C2728" s="16">
        <v>65.591783329999998</v>
      </c>
      <c r="D2728" t="s">
        <v>22179</v>
      </c>
      <c r="E2728" t="s">
        <v>23493</v>
      </c>
    </row>
    <row r="2729" spans="1:5" x14ac:dyDescent="0.2">
      <c r="A2729" t="s">
        <v>23359</v>
      </c>
      <c r="B2729">
        <v>8</v>
      </c>
      <c r="C2729" s="16">
        <v>61.473939989999998</v>
      </c>
      <c r="D2729" t="s">
        <v>22179</v>
      </c>
      <c r="E2729" t="s">
        <v>23360</v>
      </c>
    </row>
    <row r="2730" spans="1:5" x14ac:dyDescent="0.2">
      <c r="A2730" t="s">
        <v>23478</v>
      </c>
      <c r="B2730">
        <v>8</v>
      </c>
      <c r="C2730" s="16">
        <v>59.186817220000002</v>
      </c>
      <c r="D2730" t="s">
        <v>22179</v>
      </c>
      <c r="E2730" t="s">
        <v>23479</v>
      </c>
    </row>
    <row r="2731" spans="1:5" x14ac:dyDescent="0.2">
      <c r="A2731" t="s">
        <v>23518</v>
      </c>
      <c r="B2731">
        <v>8</v>
      </c>
      <c r="C2731" s="16">
        <v>58.51130655</v>
      </c>
      <c r="D2731" t="s">
        <v>22179</v>
      </c>
      <c r="E2731" t="s">
        <v>23519</v>
      </c>
    </row>
    <row r="2732" spans="1:5" x14ac:dyDescent="0.2">
      <c r="A2732" t="s">
        <v>23391</v>
      </c>
      <c r="B2732">
        <v>8</v>
      </c>
      <c r="C2732" s="16">
        <v>58.080301120000001</v>
      </c>
      <c r="D2732" t="s">
        <v>22179</v>
      </c>
      <c r="E2732" t="s">
        <v>23392</v>
      </c>
    </row>
    <row r="2733" spans="1:5" x14ac:dyDescent="0.2">
      <c r="A2733" t="s">
        <v>23462</v>
      </c>
      <c r="B2733">
        <v>8</v>
      </c>
      <c r="C2733" s="16">
        <v>57.81463935</v>
      </c>
      <c r="D2733" t="s">
        <v>22179</v>
      </c>
      <c r="E2733" t="s">
        <v>23463</v>
      </c>
    </row>
    <row r="2734" spans="1:5" x14ac:dyDescent="0.2">
      <c r="A2734" t="s">
        <v>23489</v>
      </c>
      <c r="B2734">
        <v>8</v>
      </c>
      <c r="C2734" s="16">
        <v>57.412925749999999</v>
      </c>
      <c r="D2734" t="s">
        <v>22179</v>
      </c>
      <c r="E2734" t="s">
        <v>20128</v>
      </c>
    </row>
    <row r="2735" spans="1:5" x14ac:dyDescent="0.2">
      <c r="A2735" t="s">
        <v>23496</v>
      </c>
      <c r="B2735">
        <v>8</v>
      </c>
      <c r="C2735" s="16">
        <v>57.21869281</v>
      </c>
      <c r="D2735" t="s">
        <v>22179</v>
      </c>
      <c r="E2735" t="s">
        <v>18807</v>
      </c>
    </row>
    <row r="2736" spans="1:5" x14ac:dyDescent="0.2">
      <c r="A2736" t="s">
        <v>23389</v>
      </c>
      <c r="B2736">
        <v>8</v>
      </c>
      <c r="C2736" s="16">
        <v>55.752720830000001</v>
      </c>
      <c r="D2736" t="s">
        <v>22179</v>
      </c>
      <c r="E2736" t="s">
        <v>23390</v>
      </c>
    </row>
    <row r="2737" spans="1:5" x14ac:dyDescent="0.2">
      <c r="A2737" t="s">
        <v>23448</v>
      </c>
      <c r="B2737">
        <v>8</v>
      </c>
      <c r="C2737" s="16">
        <v>54.664451040000003</v>
      </c>
      <c r="D2737" t="s">
        <v>22179</v>
      </c>
      <c r="E2737" t="s">
        <v>23449</v>
      </c>
    </row>
    <row r="2738" spans="1:5" x14ac:dyDescent="0.2">
      <c r="A2738" t="s">
        <v>23412</v>
      </c>
      <c r="B2738">
        <v>8</v>
      </c>
      <c r="C2738" s="16">
        <v>54.146184099999999</v>
      </c>
      <c r="D2738" t="s">
        <v>22179</v>
      </c>
      <c r="E2738" t="s">
        <v>23413</v>
      </c>
    </row>
    <row r="2739" spans="1:5" x14ac:dyDescent="0.2">
      <c r="A2739" t="s">
        <v>23411</v>
      </c>
      <c r="B2739">
        <v>8</v>
      </c>
      <c r="C2739" s="16">
        <v>52.849822690000003</v>
      </c>
      <c r="D2739" t="s">
        <v>22179</v>
      </c>
      <c r="E2739" t="s">
        <v>20850</v>
      </c>
    </row>
    <row r="2740" spans="1:5" x14ac:dyDescent="0.2">
      <c r="A2740" t="s">
        <v>23404</v>
      </c>
      <c r="B2740">
        <v>8</v>
      </c>
      <c r="C2740" s="16">
        <v>52.40184576</v>
      </c>
      <c r="D2740" t="s">
        <v>22179</v>
      </c>
      <c r="E2740" t="s">
        <v>18533</v>
      </c>
    </row>
    <row r="2741" spans="1:5" x14ac:dyDescent="0.2">
      <c r="A2741" t="s">
        <v>23512</v>
      </c>
      <c r="B2741">
        <v>8</v>
      </c>
      <c r="C2741" s="16">
        <v>49.713078459999998</v>
      </c>
      <c r="D2741" t="s">
        <v>22179</v>
      </c>
      <c r="E2741" t="s">
        <v>23513</v>
      </c>
    </row>
    <row r="2742" spans="1:5" x14ac:dyDescent="0.2">
      <c r="A2742" t="s">
        <v>23368</v>
      </c>
      <c r="B2742">
        <v>8</v>
      </c>
      <c r="C2742" s="16">
        <v>48.090622449999998</v>
      </c>
      <c r="D2742" t="s">
        <v>22179</v>
      </c>
      <c r="E2742" t="s">
        <v>23369</v>
      </c>
    </row>
    <row r="2743" spans="1:5" x14ac:dyDescent="0.2">
      <c r="A2743" t="s">
        <v>23376</v>
      </c>
      <c r="B2743">
        <v>8</v>
      </c>
      <c r="C2743" s="16">
        <v>46.161968190000003</v>
      </c>
      <c r="D2743" t="s">
        <v>22179</v>
      </c>
      <c r="E2743" t="s">
        <v>19943</v>
      </c>
    </row>
    <row r="2744" spans="1:5" x14ac:dyDescent="0.2">
      <c r="A2744" t="s">
        <v>23416</v>
      </c>
      <c r="B2744">
        <v>8</v>
      </c>
      <c r="C2744" s="16">
        <v>45.182489080000003</v>
      </c>
      <c r="D2744" t="s">
        <v>22179</v>
      </c>
      <c r="E2744" t="s">
        <v>23417</v>
      </c>
    </row>
    <row r="2745" spans="1:5" x14ac:dyDescent="0.2">
      <c r="A2745" t="s">
        <v>23456</v>
      </c>
      <c r="B2745">
        <v>8</v>
      </c>
      <c r="C2745" s="16">
        <v>44.987841719999999</v>
      </c>
      <c r="D2745" t="s">
        <v>22179</v>
      </c>
      <c r="E2745" t="s">
        <v>23457</v>
      </c>
    </row>
    <row r="2746" spans="1:5" x14ac:dyDescent="0.2">
      <c r="A2746" t="s">
        <v>23527</v>
      </c>
      <c r="B2746">
        <v>8</v>
      </c>
      <c r="C2746" s="16">
        <v>43.66397491</v>
      </c>
      <c r="D2746" t="s">
        <v>22179</v>
      </c>
      <c r="E2746" t="s">
        <v>23528</v>
      </c>
    </row>
    <row r="2747" spans="1:5" x14ac:dyDescent="0.2">
      <c r="A2747" t="s">
        <v>23370</v>
      </c>
      <c r="B2747">
        <v>8</v>
      </c>
      <c r="C2747" s="16">
        <v>42.92833581</v>
      </c>
      <c r="D2747" t="s">
        <v>22179</v>
      </c>
      <c r="E2747" t="s">
        <v>18553</v>
      </c>
    </row>
    <row r="2748" spans="1:5" x14ac:dyDescent="0.2">
      <c r="A2748" t="s">
        <v>23357</v>
      </c>
      <c r="B2748">
        <v>8</v>
      </c>
      <c r="C2748" s="16">
        <v>41.738543370000002</v>
      </c>
      <c r="D2748" t="s">
        <v>22179</v>
      </c>
      <c r="E2748" t="s">
        <v>23358</v>
      </c>
    </row>
    <row r="2749" spans="1:5" x14ac:dyDescent="0.2">
      <c r="A2749" t="s">
        <v>23524</v>
      </c>
      <c r="B2749">
        <v>8</v>
      </c>
      <c r="C2749" s="16">
        <v>40.777248909999997</v>
      </c>
      <c r="D2749" t="s">
        <v>22179</v>
      </c>
      <c r="E2749" t="s">
        <v>18553</v>
      </c>
    </row>
    <row r="2750" spans="1:5" x14ac:dyDescent="0.2">
      <c r="A2750" t="s">
        <v>23533</v>
      </c>
      <c r="B2750">
        <v>8</v>
      </c>
      <c r="C2750" s="16">
        <v>40.582439659999999</v>
      </c>
      <c r="D2750" t="s">
        <v>22179</v>
      </c>
      <c r="E2750" t="s">
        <v>23534</v>
      </c>
    </row>
    <row r="2751" spans="1:5" x14ac:dyDescent="0.2">
      <c r="A2751" t="s">
        <v>23383</v>
      </c>
      <c r="B2751">
        <v>8</v>
      </c>
      <c r="C2751" s="16">
        <v>39.840830490000002</v>
      </c>
      <c r="D2751" t="s">
        <v>22179</v>
      </c>
      <c r="E2751" t="s">
        <v>23384</v>
      </c>
    </row>
    <row r="2752" spans="1:5" x14ac:dyDescent="0.2">
      <c r="A2752" t="s">
        <v>23364</v>
      </c>
      <c r="B2752">
        <v>8</v>
      </c>
      <c r="C2752" s="16">
        <v>39.766731010000001</v>
      </c>
      <c r="D2752" t="s">
        <v>22179</v>
      </c>
      <c r="E2752" t="s">
        <v>23365</v>
      </c>
    </row>
    <row r="2753" spans="1:5" x14ac:dyDescent="0.2">
      <c r="A2753" t="s">
        <v>23480</v>
      </c>
      <c r="B2753">
        <v>8</v>
      </c>
      <c r="C2753" s="16">
        <v>39.267006719999998</v>
      </c>
      <c r="D2753" t="s">
        <v>22179</v>
      </c>
      <c r="E2753" t="s">
        <v>23481</v>
      </c>
    </row>
    <row r="2754" spans="1:5" x14ac:dyDescent="0.2">
      <c r="A2754" t="s">
        <v>23418</v>
      </c>
      <c r="B2754">
        <v>8</v>
      </c>
      <c r="C2754" s="16">
        <v>38.666368859999999</v>
      </c>
      <c r="D2754" t="s">
        <v>22179</v>
      </c>
      <c r="E2754" t="s">
        <v>23419</v>
      </c>
    </row>
    <row r="2755" spans="1:5" x14ac:dyDescent="0.2">
      <c r="A2755" t="s">
        <v>23531</v>
      </c>
      <c r="B2755">
        <v>8</v>
      </c>
      <c r="C2755" s="16">
        <v>38.429848479999997</v>
      </c>
      <c r="D2755" t="s">
        <v>22179</v>
      </c>
      <c r="E2755" t="s">
        <v>23532</v>
      </c>
    </row>
    <row r="2756" spans="1:5" x14ac:dyDescent="0.2">
      <c r="A2756" t="s">
        <v>23371</v>
      </c>
      <c r="B2756">
        <v>8</v>
      </c>
      <c r="C2756" s="16">
        <v>37.779071100000003</v>
      </c>
      <c r="D2756" t="s">
        <v>22179</v>
      </c>
      <c r="E2756" t="s">
        <v>23372</v>
      </c>
    </row>
    <row r="2757" spans="1:5" x14ac:dyDescent="0.2">
      <c r="A2757" t="s">
        <v>23503</v>
      </c>
      <c r="B2757">
        <v>8</v>
      </c>
      <c r="C2757" s="16">
        <v>37.476766249999997</v>
      </c>
      <c r="D2757" t="s">
        <v>22179</v>
      </c>
      <c r="E2757" t="s">
        <v>23504</v>
      </c>
    </row>
    <row r="2758" spans="1:5" x14ac:dyDescent="0.2">
      <c r="A2758" t="s">
        <v>23472</v>
      </c>
      <c r="B2758">
        <v>8</v>
      </c>
      <c r="C2758" s="16">
        <v>32.598066690000003</v>
      </c>
      <c r="D2758" t="s">
        <v>22179</v>
      </c>
      <c r="E2758" t="s">
        <v>23473</v>
      </c>
    </row>
    <row r="2759" spans="1:5" x14ac:dyDescent="0.2">
      <c r="A2759" t="s">
        <v>23467</v>
      </c>
      <c r="B2759">
        <v>8</v>
      </c>
      <c r="C2759" s="16">
        <v>31.668893839999999</v>
      </c>
      <c r="D2759" t="s">
        <v>22179</v>
      </c>
      <c r="E2759" t="s">
        <v>23468</v>
      </c>
    </row>
    <row r="2760" spans="1:5" x14ac:dyDescent="0.2">
      <c r="A2760" t="s">
        <v>23469</v>
      </c>
      <c r="B2760">
        <v>8</v>
      </c>
      <c r="C2760" s="16">
        <v>31.386949779999998</v>
      </c>
      <c r="D2760" t="s">
        <v>22179</v>
      </c>
      <c r="E2760" t="s">
        <v>23470</v>
      </c>
    </row>
    <row r="2761" spans="1:5" x14ac:dyDescent="0.2">
      <c r="A2761" t="s">
        <v>23490</v>
      </c>
      <c r="B2761">
        <v>8</v>
      </c>
      <c r="C2761" s="16">
        <v>29.951718100000001</v>
      </c>
      <c r="D2761" t="s">
        <v>22179</v>
      </c>
      <c r="E2761" t="s">
        <v>23491</v>
      </c>
    </row>
    <row r="2762" spans="1:5" x14ac:dyDescent="0.2">
      <c r="A2762" t="s">
        <v>23422</v>
      </c>
      <c r="B2762">
        <v>8</v>
      </c>
      <c r="C2762" s="16">
        <v>29.850553080000001</v>
      </c>
      <c r="D2762" t="s">
        <v>22179</v>
      </c>
      <c r="E2762" t="s">
        <v>23423</v>
      </c>
    </row>
    <row r="2763" spans="1:5" x14ac:dyDescent="0.2">
      <c r="A2763" t="s">
        <v>23520</v>
      </c>
      <c r="B2763">
        <v>8</v>
      </c>
      <c r="C2763" s="16">
        <v>26.74844598</v>
      </c>
      <c r="D2763" t="s">
        <v>22179</v>
      </c>
      <c r="E2763" t="s">
        <v>23521</v>
      </c>
    </row>
    <row r="2764" spans="1:5" x14ac:dyDescent="0.2">
      <c r="A2764" t="s">
        <v>23361</v>
      </c>
      <c r="B2764">
        <v>8</v>
      </c>
      <c r="C2764" s="16">
        <v>26.162128729999999</v>
      </c>
      <c r="D2764" t="s">
        <v>22179</v>
      </c>
      <c r="E2764" t="s">
        <v>23362</v>
      </c>
    </row>
    <row r="2765" spans="1:5" x14ac:dyDescent="0.2">
      <c r="A2765" t="s">
        <v>23494</v>
      </c>
      <c r="B2765">
        <v>8</v>
      </c>
      <c r="C2765" s="16">
        <v>25.73446934</v>
      </c>
      <c r="D2765" t="s">
        <v>22179</v>
      </c>
      <c r="E2765" t="s">
        <v>23495</v>
      </c>
    </row>
    <row r="2766" spans="1:5" x14ac:dyDescent="0.2">
      <c r="A2766" t="s">
        <v>23529</v>
      </c>
      <c r="B2766">
        <v>8</v>
      </c>
      <c r="C2766" s="16">
        <v>25.556053330000001</v>
      </c>
      <c r="D2766" t="s">
        <v>22179</v>
      </c>
      <c r="E2766" t="s">
        <v>23530</v>
      </c>
    </row>
    <row r="2767" spans="1:5" x14ac:dyDescent="0.2">
      <c r="A2767" t="s">
        <v>23398</v>
      </c>
      <c r="B2767">
        <v>8</v>
      </c>
      <c r="C2767" s="16">
        <v>23.274565150000001</v>
      </c>
      <c r="D2767" t="s">
        <v>22179</v>
      </c>
      <c r="E2767" t="s">
        <v>23399</v>
      </c>
    </row>
    <row r="2768" spans="1:5" x14ac:dyDescent="0.2">
      <c r="A2768" t="s">
        <v>23436</v>
      </c>
      <c r="B2768">
        <v>8</v>
      </c>
      <c r="C2768" s="16">
        <v>21.631200700000001</v>
      </c>
      <c r="D2768" t="s">
        <v>22179</v>
      </c>
      <c r="E2768" t="s">
        <v>18581</v>
      </c>
    </row>
    <row r="2769" spans="1:5" x14ac:dyDescent="0.2">
      <c r="A2769" t="s">
        <v>23437</v>
      </c>
      <c r="B2769">
        <v>8</v>
      </c>
      <c r="C2769" s="16">
        <v>19.709225490000001</v>
      </c>
      <c r="D2769" t="s">
        <v>22179</v>
      </c>
      <c r="E2769" t="s">
        <v>18553</v>
      </c>
    </row>
    <row r="2770" spans="1:5" x14ac:dyDescent="0.2">
      <c r="A2770" t="s">
        <v>23420</v>
      </c>
      <c r="B2770">
        <v>8</v>
      </c>
      <c r="C2770" s="16">
        <v>18.06010328</v>
      </c>
      <c r="D2770" t="s">
        <v>22179</v>
      </c>
      <c r="E2770" t="s">
        <v>23421</v>
      </c>
    </row>
    <row r="2771" spans="1:5" x14ac:dyDescent="0.2">
      <c r="A2771" t="s">
        <v>23516</v>
      </c>
      <c r="B2771">
        <v>8</v>
      </c>
      <c r="C2771" s="16">
        <v>17.829880549999999</v>
      </c>
      <c r="D2771" t="s">
        <v>22179</v>
      </c>
      <c r="E2771" t="s">
        <v>23517</v>
      </c>
    </row>
    <row r="2772" spans="1:5" x14ac:dyDescent="0.2">
      <c r="A2772" t="s">
        <v>23375</v>
      </c>
      <c r="B2772">
        <v>8</v>
      </c>
      <c r="C2772" s="16">
        <v>17.718028069999999</v>
      </c>
      <c r="D2772" t="s">
        <v>22179</v>
      </c>
      <c r="E2772" t="s">
        <v>21707</v>
      </c>
    </row>
    <row r="2773" spans="1:5" x14ac:dyDescent="0.2">
      <c r="A2773" t="s">
        <v>23499</v>
      </c>
      <c r="B2773">
        <v>8</v>
      </c>
      <c r="C2773" s="16">
        <v>17.51287409</v>
      </c>
      <c r="D2773" t="s">
        <v>22179</v>
      </c>
      <c r="E2773" t="s">
        <v>23500</v>
      </c>
    </row>
    <row r="2774" spans="1:5" x14ac:dyDescent="0.2">
      <c r="A2774" t="s">
        <v>23501</v>
      </c>
      <c r="B2774">
        <v>8</v>
      </c>
      <c r="C2774" s="16">
        <v>16.791329749999999</v>
      </c>
      <c r="D2774" t="s">
        <v>22179</v>
      </c>
      <c r="E2774" t="s">
        <v>23502</v>
      </c>
    </row>
    <row r="2775" spans="1:5" x14ac:dyDescent="0.2">
      <c r="A2775" t="s">
        <v>23440</v>
      </c>
      <c r="B2775">
        <v>8</v>
      </c>
      <c r="C2775" s="16">
        <v>16.700900570000002</v>
      </c>
      <c r="D2775" t="s">
        <v>22179</v>
      </c>
      <c r="E2775" t="s">
        <v>23441</v>
      </c>
    </row>
    <row r="2776" spans="1:5" x14ac:dyDescent="0.2">
      <c r="A2776" t="s">
        <v>23485</v>
      </c>
      <c r="B2776">
        <v>8</v>
      </c>
      <c r="C2776" s="16">
        <v>16.693027390000001</v>
      </c>
      <c r="D2776" t="s">
        <v>22179</v>
      </c>
      <c r="E2776" t="s">
        <v>23486</v>
      </c>
    </row>
    <row r="2777" spans="1:5" x14ac:dyDescent="0.2">
      <c r="A2777" t="s">
        <v>23396</v>
      </c>
      <c r="B2777">
        <v>8</v>
      </c>
      <c r="C2777" s="16">
        <v>16.65513554</v>
      </c>
      <c r="D2777" t="s">
        <v>22179</v>
      </c>
      <c r="E2777" t="s">
        <v>23397</v>
      </c>
    </row>
    <row r="2778" spans="1:5" x14ac:dyDescent="0.2">
      <c r="A2778" t="s">
        <v>23407</v>
      </c>
      <c r="B2778">
        <v>8</v>
      </c>
      <c r="C2778" s="16">
        <v>16.09847706</v>
      </c>
      <c r="D2778" t="s">
        <v>22179</v>
      </c>
      <c r="E2778" t="s">
        <v>23408</v>
      </c>
    </row>
    <row r="2779" spans="1:5" x14ac:dyDescent="0.2">
      <c r="A2779" t="s">
        <v>23484</v>
      </c>
      <c r="B2779">
        <v>8</v>
      </c>
      <c r="C2779" s="16">
        <v>15.92013004</v>
      </c>
      <c r="D2779" t="s">
        <v>22179</v>
      </c>
      <c r="E2779" t="s">
        <v>18827</v>
      </c>
    </row>
    <row r="2780" spans="1:5" x14ac:dyDescent="0.2">
      <c r="A2780" t="s">
        <v>23482</v>
      </c>
      <c r="B2780">
        <v>8</v>
      </c>
      <c r="C2780" s="16">
        <v>15.758537540000001</v>
      </c>
      <c r="D2780" t="s">
        <v>22179</v>
      </c>
      <c r="E2780" t="s">
        <v>23483</v>
      </c>
    </row>
    <row r="2781" spans="1:5" x14ac:dyDescent="0.2">
      <c r="A2781" t="s">
        <v>23508</v>
      </c>
      <c r="B2781">
        <v>8</v>
      </c>
      <c r="C2781" s="16">
        <v>13.751446319999999</v>
      </c>
      <c r="D2781" t="s">
        <v>22179</v>
      </c>
      <c r="E2781" t="s">
        <v>23509</v>
      </c>
    </row>
    <row r="2782" spans="1:5" x14ac:dyDescent="0.2">
      <c r="A2782" t="s">
        <v>23510</v>
      </c>
      <c r="B2782">
        <v>8</v>
      </c>
      <c r="C2782" s="16">
        <v>12.124193930000001</v>
      </c>
      <c r="D2782" t="s">
        <v>22179</v>
      </c>
      <c r="E2782" t="s">
        <v>23511</v>
      </c>
    </row>
    <row r="2783" spans="1:5" x14ac:dyDescent="0.2">
      <c r="A2783" t="s">
        <v>23525</v>
      </c>
      <c r="B2783">
        <v>8</v>
      </c>
      <c r="C2783" s="16">
        <v>11.28837916</v>
      </c>
      <c r="D2783" t="s">
        <v>22179</v>
      </c>
      <c r="E2783" t="s">
        <v>23526</v>
      </c>
    </row>
    <row r="2784" spans="1:5" x14ac:dyDescent="0.2">
      <c r="A2784" t="s">
        <v>23381</v>
      </c>
      <c r="B2784">
        <v>8</v>
      </c>
      <c r="C2784" s="16">
        <v>10.3703156</v>
      </c>
      <c r="D2784" t="s">
        <v>22179</v>
      </c>
      <c r="E2784" t="s">
        <v>23382</v>
      </c>
    </row>
    <row r="2785" spans="1:5" x14ac:dyDescent="0.2">
      <c r="A2785" t="s">
        <v>23438</v>
      </c>
      <c r="B2785">
        <v>8</v>
      </c>
      <c r="C2785" s="16">
        <v>9.9491019779999998</v>
      </c>
      <c r="D2785" t="s">
        <v>22179</v>
      </c>
      <c r="E2785" t="s">
        <v>23439</v>
      </c>
    </row>
    <row r="2786" spans="1:5" x14ac:dyDescent="0.2">
      <c r="A2786" t="s">
        <v>23535</v>
      </c>
      <c r="B2786">
        <v>8</v>
      </c>
      <c r="C2786" s="16">
        <v>9.5384323169999998</v>
      </c>
      <c r="D2786" t="s">
        <v>22179</v>
      </c>
      <c r="E2786" t="s">
        <v>18912</v>
      </c>
    </row>
    <row r="2787" spans="1:5" x14ac:dyDescent="0.2">
      <c r="A2787" t="s">
        <v>23471</v>
      </c>
      <c r="B2787">
        <v>8</v>
      </c>
      <c r="C2787" s="16">
        <v>8.4729809320000005</v>
      </c>
      <c r="D2787" t="s">
        <v>22179</v>
      </c>
      <c r="E2787" t="s">
        <v>20943</v>
      </c>
    </row>
    <row r="2788" spans="1:5" x14ac:dyDescent="0.2">
      <c r="A2788" t="s">
        <v>23385</v>
      </c>
      <c r="B2788">
        <v>8</v>
      </c>
      <c r="C2788" s="16">
        <v>8.1627054260000005</v>
      </c>
      <c r="D2788" t="s">
        <v>22179</v>
      </c>
      <c r="E2788" t="s">
        <v>23386</v>
      </c>
    </row>
    <row r="2789" spans="1:5" x14ac:dyDescent="0.2">
      <c r="A2789" t="s">
        <v>23474</v>
      </c>
      <c r="B2789">
        <v>8</v>
      </c>
      <c r="C2789" s="16">
        <v>7.3847333170000002</v>
      </c>
      <c r="D2789" t="s">
        <v>22179</v>
      </c>
      <c r="E2789" t="s">
        <v>23475</v>
      </c>
    </row>
    <row r="2790" spans="1:5" x14ac:dyDescent="0.2">
      <c r="A2790" t="s">
        <v>23522</v>
      </c>
      <c r="B2790">
        <v>8</v>
      </c>
      <c r="C2790" s="16">
        <v>7.1401437169999999</v>
      </c>
      <c r="D2790" t="s">
        <v>22179</v>
      </c>
      <c r="E2790" t="s">
        <v>23523</v>
      </c>
    </row>
    <row r="2791" spans="1:5" x14ac:dyDescent="0.2">
      <c r="A2791" t="s">
        <v>23476</v>
      </c>
      <c r="B2791">
        <v>8</v>
      </c>
      <c r="C2791" s="16">
        <v>5.8922961559999996</v>
      </c>
      <c r="D2791" t="s">
        <v>22179</v>
      </c>
      <c r="E2791" t="s">
        <v>23477</v>
      </c>
    </row>
    <row r="2792" spans="1:5" x14ac:dyDescent="0.2">
      <c r="A2792" t="s">
        <v>23432</v>
      </c>
      <c r="B2792">
        <v>8</v>
      </c>
      <c r="C2792" s="16">
        <v>5.280707456</v>
      </c>
      <c r="D2792" t="s">
        <v>22179</v>
      </c>
      <c r="E2792" t="s">
        <v>23433</v>
      </c>
    </row>
    <row r="2793" spans="1:5" x14ac:dyDescent="0.2">
      <c r="A2793" t="s">
        <v>23426</v>
      </c>
      <c r="B2793">
        <v>8</v>
      </c>
      <c r="C2793" s="16">
        <v>5.0034565940000002</v>
      </c>
      <c r="D2793" t="s">
        <v>22179</v>
      </c>
      <c r="E2793" t="s">
        <v>23427</v>
      </c>
    </row>
    <row r="2794" spans="1:5" x14ac:dyDescent="0.2">
      <c r="A2794" t="s">
        <v>23536</v>
      </c>
      <c r="B2794">
        <v>8</v>
      </c>
      <c r="C2794" s="16">
        <v>4.8321645069999999</v>
      </c>
      <c r="D2794" t="s">
        <v>22179</v>
      </c>
      <c r="E2794" t="s">
        <v>23537</v>
      </c>
    </row>
    <row r="2795" spans="1:5" x14ac:dyDescent="0.2">
      <c r="A2795" t="s">
        <v>23393</v>
      </c>
      <c r="B2795">
        <v>8</v>
      </c>
      <c r="C2795" s="16">
        <v>4.4292296589999998</v>
      </c>
      <c r="D2795" t="s">
        <v>22179</v>
      </c>
      <c r="E2795" t="s">
        <v>23394</v>
      </c>
    </row>
    <row r="2796" spans="1:5" x14ac:dyDescent="0.2">
      <c r="A2796" t="s">
        <v>23464</v>
      </c>
      <c r="B2796">
        <v>8</v>
      </c>
      <c r="C2796" s="16">
        <v>4.3915625199999999</v>
      </c>
      <c r="D2796" t="s">
        <v>22179</v>
      </c>
      <c r="E2796" t="s">
        <v>23465</v>
      </c>
    </row>
    <row r="2797" spans="1:5" x14ac:dyDescent="0.2">
      <c r="A2797" t="s">
        <v>23442</v>
      </c>
      <c r="B2797">
        <v>8</v>
      </c>
      <c r="C2797" s="16">
        <v>3.4756276580000001</v>
      </c>
      <c r="D2797" t="s">
        <v>22179</v>
      </c>
      <c r="E2797" t="s">
        <v>23443</v>
      </c>
    </row>
    <row r="2798" spans="1:5" x14ac:dyDescent="0.2">
      <c r="A2798" t="s">
        <v>23506</v>
      </c>
      <c r="B2798">
        <v>8</v>
      </c>
      <c r="C2798" s="16">
        <v>3.1198721900000002</v>
      </c>
      <c r="D2798" t="s">
        <v>22179</v>
      </c>
      <c r="E2798" t="s">
        <v>23507</v>
      </c>
    </row>
    <row r="2799" spans="1:5" x14ac:dyDescent="0.2">
      <c r="A2799" t="s">
        <v>23466</v>
      </c>
      <c r="B2799">
        <v>8</v>
      </c>
      <c r="C2799" s="16">
        <v>0.98875874200000002</v>
      </c>
      <c r="D2799" t="s">
        <v>22179</v>
      </c>
      <c r="E2799" t="s">
        <v>21821</v>
      </c>
    </row>
    <row r="2800" spans="1:5" x14ac:dyDescent="0.2">
      <c r="A2800" t="s">
        <v>23487</v>
      </c>
      <c r="B2800">
        <v>8</v>
      </c>
      <c r="C2800" s="16">
        <v>0.75488824600000004</v>
      </c>
      <c r="D2800" t="s">
        <v>22179</v>
      </c>
      <c r="E2800" t="s">
        <v>23488</v>
      </c>
    </row>
    <row r="2801" spans="1:5" x14ac:dyDescent="0.2">
      <c r="A2801" t="s">
        <v>23451</v>
      </c>
      <c r="B2801">
        <v>8</v>
      </c>
      <c r="C2801" s="16">
        <v>0.43145644599999999</v>
      </c>
      <c r="D2801" t="s">
        <v>22179</v>
      </c>
      <c r="E2801" t="s">
        <v>22067</v>
      </c>
    </row>
    <row r="2802" spans="1:5" x14ac:dyDescent="0.2">
      <c r="A2802" t="s">
        <v>23428</v>
      </c>
      <c r="B2802">
        <v>8</v>
      </c>
      <c r="C2802" s="16">
        <v>0</v>
      </c>
      <c r="D2802" t="s">
        <v>22179</v>
      </c>
      <c r="E2802" t="s">
        <v>23429</v>
      </c>
    </row>
    <row r="2803" spans="1:5" x14ac:dyDescent="0.2">
      <c r="A2803" t="s">
        <v>23540</v>
      </c>
      <c r="B2803">
        <v>9</v>
      </c>
      <c r="C2803" s="16">
        <v>372.41209040000001</v>
      </c>
      <c r="D2803" t="s">
        <v>22179</v>
      </c>
      <c r="E2803" t="s">
        <v>23541</v>
      </c>
    </row>
    <row r="2804" spans="1:5" x14ac:dyDescent="0.2">
      <c r="A2804" t="s">
        <v>23656</v>
      </c>
      <c r="B2804">
        <v>9</v>
      </c>
      <c r="C2804" s="16">
        <v>203.05549600000001</v>
      </c>
      <c r="D2804" t="s">
        <v>22179</v>
      </c>
      <c r="E2804" t="s">
        <v>20042</v>
      </c>
    </row>
    <row r="2805" spans="1:5" x14ac:dyDescent="0.2">
      <c r="A2805" t="s">
        <v>23557</v>
      </c>
      <c r="B2805">
        <v>9</v>
      </c>
      <c r="C2805" s="16">
        <v>200.66457500000001</v>
      </c>
      <c r="D2805" t="s">
        <v>22179</v>
      </c>
      <c r="E2805" t="s">
        <v>23558</v>
      </c>
    </row>
    <row r="2806" spans="1:5" x14ac:dyDescent="0.2">
      <c r="A2806" t="s">
        <v>23657</v>
      </c>
      <c r="B2806">
        <v>9</v>
      </c>
      <c r="C2806" s="16">
        <v>156.9495249</v>
      </c>
      <c r="D2806" t="s">
        <v>22179</v>
      </c>
      <c r="E2806" t="s">
        <v>23658</v>
      </c>
    </row>
    <row r="2807" spans="1:5" x14ac:dyDescent="0.2">
      <c r="A2807" t="s">
        <v>23572</v>
      </c>
      <c r="B2807">
        <v>9</v>
      </c>
      <c r="C2807" s="16">
        <v>149.32007290000001</v>
      </c>
      <c r="D2807" t="s">
        <v>22179</v>
      </c>
      <c r="E2807" t="s">
        <v>23573</v>
      </c>
    </row>
    <row r="2808" spans="1:5" x14ac:dyDescent="0.2">
      <c r="A2808" t="s">
        <v>23609</v>
      </c>
      <c r="B2808">
        <v>9</v>
      </c>
      <c r="C2808" s="16">
        <v>147.08463209999999</v>
      </c>
      <c r="D2808" t="s">
        <v>22179</v>
      </c>
      <c r="E2808" t="s">
        <v>23610</v>
      </c>
    </row>
    <row r="2809" spans="1:5" x14ac:dyDescent="0.2">
      <c r="A2809" t="s">
        <v>23621</v>
      </c>
      <c r="B2809">
        <v>9</v>
      </c>
      <c r="C2809" s="16">
        <v>136.8751694</v>
      </c>
      <c r="D2809" t="s">
        <v>22179</v>
      </c>
      <c r="E2809" t="s">
        <v>21099</v>
      </c>
    </row>
    <row r="2810" spans="1:5" x14ac:dyDescent="0.2">
      <c r="A2810" t="s">
        <v>23652</v>
      </c>
      <c r="B2810">
        <v>9</v>
      </c>
      <c r="C2810" s="16">
        <v>132.84498500000001</v>
      </c>
      <c r="D2810" t="s">
        <v>22179</v>
      </c>
      <c r="E2810" t="s">
        <v>23653</v>
      </c>
    </row>
    <row r="2811" spans="1:5" x14ac:dyDescent="0.2">
      <c r="A2811" t="s">
        <v>23672</v>
      </c>
      <c r="B2811">
        <v>9</v>
      </c>
      <c r="C2811" s="16">
        <v>132.01997969999999</v>
      </c>
      <c r="D2811" t="s">
        <v>22179</v>
      </c>
      <c r="E2811" t="s">
        <v>19489</v>
      </c>
    </row>
    <row r="2812" spans="1:5" x14ac:dyDescent="0.2">
      <c r="A2812" t="s">
        <v>23574</v>
      </c>
      <c r="B2812">
        <v>9</v>
      </c>
      <c r="C2812" s="16">
        <v>122.25907479999999</v>
      </c>
      <c r="D2812" t="s">
        <v>22179</v>
      </c>
      <c r="E2812" t="s">
        <v>23575</v>
      </c>
    </row>
    <row r="2813" spans="1:5" x14ac:dyDescent="0.2">
      <c r="A2813" t="s">
        <v>23636</v>
      </c>
      <c r="B2813">
        <v>9</v>
      </c>
      <c r="C2813" s="16">
        <v>119.2929213</v>
      </c>
      <c r="D2813" t="s">
        <v>22179</v>
      </c>
      <c r="E2813" t="s">
        <v>19519</v>
      </c>
    </row>
    <row r="2814" spans="1:5" x14ac:dyDescent="0.2">
      <c r="A2814" t="s">
        <v>23587</v>
      </c>
      <c r="B2814">
        <v>9</v>
      </c>
      <c r="C2814" s="16">
        <v>118.1379798</v>
      </c>
      <c r="D2814" t="s">
        <v>22179</v>
      </c>
      <c r="E2814" t="s">
        <v>19556</v>
      </c>
    </row>
    <row r="2815" spans="1:5" x14ac:dyDescent="0.2">
      <c r="A2815" t="s">
        <v>23580</v>
      </c>
      <c r="B2815">
        <v>9</v>
      </c>
      <c r="C2815" s="16">
        <v>116.4927411</v>
      </c>
      <c r="D2815" t="s">
        <v>22179</v>
      </c>
      <c r="E2815" t="s">
        <v>20212</v>
      </c>
    </row>
    <row r="2816" spans="1:5" x14ac:dyDescent="0.2">
      <c r="A2816" t="s">
        <v>23637</v>
      </c>
      <c r="B2816">
        <v>9</v>
      </c>
      <c r="C2816" s="16">
        <v>102.2712674</v>
      </c>
      <c r="D2816" t="s">
        <v>22179</v>
      </c>
      <c r="E2816" t="s">
        <v>23638</v>
      </c>
    </row>
    <row r="2817" spans="1:5" x14ac:dyDescent="0.2">
      <c r="A2817" t="s">
        <v>23611</v>
      </c>
      <c r="B2817">
        <v>9</v>
      </c>
      <c r="C2817" s="16">
        <v>99.678801759999999</v>
      </c>
      <c r="D2817" t="s">
        <v>22179</v>
      </c>
      <c r="E2817" t="s">
        <v>23612</v>
      </c>
    </row>
    <row r="2818" spans="1:5" x14ac:dyDescent="0.2">
      <c r="A2818" t="s">
        <v>23607</v>
      </c>
      <c r="B2818">
        <v>9</v>
      </c>
      <c r="C2818" s="16">
        <v>99.128705550000006</v>
      </c>
      <c r="D2818" t="s">
        <v>22179</v>
      </c>
      <c r="E2818" t="s">
        <v>23608</v>
      </c>
    </row>
    <row r="2819" spans="1:5" x14ac:dyDescent="0.2">
      <c r="A2819" t="s">
        <v>23690</v>
      </c>
      <c r="B2819">
        <v>9</v>
      </c>
      <c r="C2819" s="16">
        <v>97.337863749999997</v>
      </c>
      <c r="D2819" t="s">
        <v>22179</v>
      </c>
      <c r="E2819" t="s">
        <v>23691</v>
      </c>
    </row>
    <row r="2820" spans="1:5" x14ac:dyDescent="0.2">
      <c r="A2820" t="s">
        <v>23578</v>
      </c>
      <c r="B2820">
        <v>9</v>
      </c>
      <c r="C2820" s="16">
        <v>97.091706479999999</v>
      </c>
      <c r="D2820" t="s">
        <v>22179</v>
      </c>
      <c r="E2820" t="s">
        <v>23579</v>
      </c>
    </row>
    <row r="2821" spans="1:5" x14ac:dyDescent="0.2">
      <c r="A2821" t="s">
        <v>23675</v>
      </c>
      <c r="B2821">
        <v>9</v>
      </c>
      <c r="C2821" s="16">
        <v>97.017320920000003</v>
      </c>
      <c r="D2821" t="s">
        <v>22179</v>
      </c>
      <c r="E2821" t="s">
        <v>23676</v>
      </c>
    </row>
    <row r="2822" spans="1:5" x14ac:dyDescent="0.2">
      <c r="A2822" t="s">
        <v>23639</v>
      </c>
      <c r="B2822">
        <v>9</v>
      </c>
      <c r="C2822" s="16">
        <v>95.10709378</v>
      </c>
      <c r="D2822" t="s">
        <v>22179</v>
      </c>
      <c r="E2822" t="s">
        <v>23640</v>
      </c>
    </row>
    <row r="2823" spans="1:5" x14ac:dyDescent="0.2">
      <c r="A2823" t="s">
        <v>23684</v>
      </c>
      <c r="B2823">
        <v>9</v>
      </c>
      <c r="C2823" s="16">
        <v>88.307873069999999</v>
      </c>
      <c r="D2823" t="s">
        <v>22179</v>
      </c>
      <c r="E2823" t="s">
        <v>23685</v>
      </c>
    </row>
    <row r="2824" spans="1:5" x14ac:dyDescent="0.2">
      <c r="A2824" t="s">
        <v>23588</v>
      </c>
      <c r="B2824">
        <v>9</v>
      </c>
      <c r="C2824" s="16">
        <v>85.509609549999993</v>
      </c>
      <c r="D2824" t="s">
        <v>22179</v>
      </c>
      <c r="E2824" t="s">
        <v>23589</v>
      </c>
    </row>
    <row r="2825" spans="1:5" x14ac:dyDescent="0.2">
      <c r="A2825" t="s">
        <v>23683</v>
      </c>
      <c r="B2825">
        <v>9</v>
      </c>
      <c r="C2825" s="16">
        <v>84.511098790000005</v>
      </c>
      <c r="D2825" t="s">
        <v>22179</v>
      </c>
      <c r="E2825" t="s">
        <v>18708</v>
      </c>
    </row>
    <row r="2826" spans="1:5" x14ac:dyDescent="0.2">
      <c r="A2826" t="s">
        <v>23643</v>
      </c>
      <c r="B2826">
        <v>9</v>
      </c>
      <c r="C2826" s="16">
        <v>82.214767069999994</v>
      </c>
      <c r="D2826" t="s">
        <v>22179</v>
      </c>
      <c r="E2826" t="s">
        <v>23644</v>
      </c>
    </row>
    <row r="2827" spans="1:5" x14ac:dyDescent="0.2">
      <c r="A2827" t="s">
        <v>23630</v>
      </c>
      <c r="B2827">
        <v>9</v>
      </c>
      <c r="C2827" s="16">
        <v>77.597538889999996</v>
      </c>
      <c r="D2827" t="s">
        <v>22179</v>
      </c>
      <c r="E2827" t="s">
        <v>23631</v>
      </c>
    </row>
    <row r="2828" spans="1:5" x14ac:dyDescent="0.2">
      <c r="A2828" t="s">
        <v>23568</v>
      </c>
      <c r="B2828">
        <v>9</v>
      </c>
      <c r="C2828" s="16">
        <v>76.733613469999995</v>
      </c>
      <c r="D2828" t="s">
        <v>22179</v>
      </c>
      <c r="E2828" t="s">
        <v>19076</v>
      </c>
    </row>
    <row r="2829" spans="1:5" x14ac:dyDescent="0.2">
      <c r="A2829" t="s">
        <v>23543</v>
      </c>
      <c r="B2829">
        <v>9</v>
      </c>
      <c r="C2829" s="16">
        <v>76.068945260000007</v>
      </c>
      <c r="D2829" t="s">
        <v>22179</v>
      </c>
      <c r="E2829" t="s">
        <v>23544</v>
      </c>
    </row>
    <row r="2830" spans="1:5" x14ac:dyDescent="0.2">
      <c r="A2830" t="s">
        <v>23538</v>
      </c>
      <c r="B2830">
        <v>9</v>
      </c>
      <c r="C2830" s="16">
        <v>75.227213649999996</v>
      </c>
      <c r="D2830" t="s">
        <v>22179</v>
      </c>
      <c r="E2830" t="s">
        <v>20247</v>
      </c>
    </row>
    <row r="2831" spans="1:5" x14ac:dyDescent="0.2">
      <c r="A2831" t="s">
        <v>23692</v>
      </c>
      <c r="B2831">
        <v>9</v>
      </c>
      <c r="C2831" s="16">
        <v>74.85643005</v>
      </c>
      <c r="D2831" t="s">
        <v>22179</v>
      </c>
      <c r="E2831" t="s">
        <v>23693</v>
      </c>
    </row>
    <row r="2832" spans="1:5" x14ac:dyDescent="0.2">
      <c r="A2832" t="s">
        <v>23550</v>
      </c>
      <c r="B2832">
        <v>9</v>
      </c>
      <c r="C2832" s="16">
        <v>71.88375782</v>
      </c>
      <c r="D2832" t="s">
        <v>22179</v>
      </c>
      <c r="E2832" t="s">
        <v>18674</v>
      </c>
    </row>
    <row r="2833" spans="1:5" x14ac:dyDescent="0.2">
      <c r="A2833" t="s">
        <v>23571</v>
      </c>
      <c r="B2833">
        <v>9</v>
      </c>
      <c r="C2833" s="16">
        <v>70.043549029999994</v>
      </c>
      <c r="D2833" t="s">
        <v>22179</v>
      </c>
      <c r="E2833" t="s">
        <v>20237</v>
      </c>
    </row>
    <row r="2834" spans="1:5" x14ac:dyDescent="0.2">
      <c r="A2834" t="s">
        <v>23670</v>
      </c>
      <c r="B2834">
        <v>9</v>
      </c>
      <c r="C2834" s="16">
        <v>69.020618870000007</v>
      </c>
      <c r="D2834" t="s">
        <v>22179</v>
      </c>
      <c r="E2834" t="s">
        <v>23671</v>
      </c>
    </row>
    <row r="2835" spans="1:5" x14ac:dyDescent="0.2">
      <c r="A2835" t="s">
        <v>23555</v>
      </c>
      <c r="B2835">
        <v>9</v>
      </c>
      <c r="C2835" s="16">
        <v>66.027525789999999</v>
      </c>
      <c r="D2835" t="s">
        <v>22179</v>
      </c>
      <c r="E2835" t="s">
        <v>21925</v>
      </c>
    </row>
    <row r="2836" spans="1:5" x14ac:dyDescent="0.2">
      <c r="A2836" t="s">
        <v>23581</v>
      </c>
      <c r="B2836">
        <v>9</v>
      </c>
      <c r="C2836" s="16">
        <v>65.290588040000003</v>
      </c>
      <c r="D2836" t="s">
        <v>22179</v>
      </c>
      <c r="E2836" t="s">
        <v>20415</v>
      </c>
    </row>
    <row r="2837" spans="1:5" x14ac:dyDescent="0.2">
      <c r="A2837" t="s">
        <v>23548</v>
      </c>
      <c r="B2837">
        <v>9</v>
      </c>
      <c r="C2837" s="16">
        <v>63.942869930000001</v>
      </c>
      <c r="D2837" t="s">
        <v>22179</v>
      </c>
      <c r="E2837" t="s">
        <v>23549</v>
      </c>
    </row>
    <row r="2838" spans="1:5" x14ac:dyDescent="0.2">
      <c r="A2838" t="s">
        <v>23576</v>
      </c>
      <c r="B2838">
        <v>9</v>
      </c>
      <c r="C2838" s="16">
        <v>63.777230660000001</v>
      </c>
      <c r="D2838" t="s">
        <v>22179</v>
      </c>
      <c r="E2838" t="s">
        <v>23577</v>
      </c>
    </row>
    <row r="2839" spans="1:5" x14ac:dyDescent="0.2">
      <c r="A2839" t="s">
        <v>23569</v>
      </c>
      <c r="B2839">
        <v>9</v>
      </c>
      <c r="C2839" s="16">
        <v>63.282078890000001</v>
      </c>
      <c r="D2839" t="s">
        <v>22179</v>
      </c>
      <c r="E2839" t="s">
        <v>23570</v>
      </c>
    </row>
    <row r="2840" spans="1:5" x14ac:dyDescent="0.2">
      <c r="A2840" t="s">
        <v>23601</v>
      </c>
      <c r="B2840">
        <v>9</v>
      </c>
      <c r="C2840" s="16">
        <v>54.172736550000003</v>
      </c>
      <c r="D2840" t="s">
        <v>22179</v>
      </c>
      <c r="E2840" t="s">
        <v>23602</v>
      </c>
    </row>
    <row r="2841" spans="1:5" x14ac:dyDescent="0.2">
      <c r="A2841" t="s">
        <v>23613</v>
      </c>
      <c r="B2841">
        <v>9</v>
      </c>
      <c r="C2841" s="16">
        <v>53.650471410000002</v>
      </c>
      <c r="D2841" t="s">
        <v>22179</v>
      </c>
      <c r="E2841" t="s">
        <v>23614</v>
      </c>
    </row>
    <row r="2842" spans="1:5" x14ac:dyDescent="0.2">
      <c r="A2842" t="s">
        <v>23553</v>
      </c>
      <c r="B2842">
        <v>9</v>
      </c>
      <c r="C2842" s="16">
        <v>51.59242828</v>
      </c>
      <c r="D2842" t="s">
        <v>22179</v>
      </c>
      <c r="E2842" t="s">
        <v>23554</v>
      </c>
    </row>
    <row r="2843" spans="1:5" x14ac:dyDescent="0.2">
      <c r="A2843" t="s">
        <v>23595</v>
      </c>
      <c r="B2843">
        <v>9</v>
      </c>
      <c r="C2843" s="16">
        <v>48.466747429999998</v>
      </c>
      <c r="D2843" t="s">
        <v>22179</v>
      </c>
      <c r="E2843" t="s">
        <v>19594</v>
      </c>
    </row>
    <row r="2844" spans="1:5" x14ac:dyDescent="0.2">
      <c r="A2844" t="s">
        <v>23615</v>
      </c>
      <c r="B2844">
        <v>9</v>
      </c>
      <c r="C2844" s="16">
        <v>46.393381689999998</v>
      </c>
      <c r="D2844" t="s">
        <v>22179</v>
      </c>
      <c r="E2844" t="s">
        <v>23616</v>
      </c>
    </row>
    <row r="2845" spans="1:5" x14ac:dyDescent="0.2">
      <c r="A2845" t="s">
        <v>23677</v>
      </c>
      <c r="B2845">
        <v>9</v>
      </c>
      <c r="C2845" s="16">
        <v>45.561251120000001</v>
      </c>
      <c r="D2845" t="s">
        <v>22179</v>
      </c>
      <c r="E2845" t="s">
        <v>23678</v>
      </c>
    </row>
    <row r="2846" spans="1:5" x14ac:dyDescent="0.2">
      <c r="A2846" t="s">
        <v>23645</v>
      </c>
      <c r="B2846">
        <v>9</v>
      </c>
      <c r="C2846" s="16">
        <v>44.316111550000002</v>
      </c>
      <c r="D2846" t="s">
        <v>22179</v>
      </c>
      <c r="E2846" t="s">
        <v>19694</v>
      </c>
    </row>
    <row r="2847" spans="1:5" x14ac:dyDescent="0.2">
      <c r="A2847" t="s">
        <v>23666</v>
      </c>
      <c r="B2847">
        <v>9</v>
      </c>
      <c r="C2847" s="16">
        <v>44.074529210000001</v>
      </c>
      <c r="D2847" t="s">
        <v>22179</v>
      </c>
      <c r="E2847" t="s">
        <v>23667</v>
      </c>
    </row>
    <row r="2848" spans="1:5" x14ac:dyDescent="0.2">
      <c r="A2848" t="s">
        <v>23542</v>
      </c>
      <c r="B2848">
        <v>9</v>
      </c>
      <c r="C2848" s="16">
        <v>41.92257438</v>
      </c>
      <c r="D2848" t="s">
        <v>22179</v>
      </c>
      <c r="E2848" t="s">
        <v>19471</v>
      </c>
    </row>
    <row r="2849" spans="1:5" x14ac:dyDescent="0.2">
      <c r="A2849" t="s">
        <v>23566</v>
      </c>
      <c r="B2849">
        <v>9</v>
      </c>
      <c r="C2849" s="16">
        <v>41.595500119999997</v>
      </c>
      <c r="D2849" t="s">
        <v>22179</v>
      </c>
      <c r="E2849" t="s">
        <v>23567</v>
      </c>
    </row>
    <row r="2850" spans="1:5" x14ac:dyDescent="0.2">
      <c r="A2850" t="s">
        <v>23681</v>
      </c>
      <c r="B2850">
        <v>9</v>
      </c>
      <c r="C2850" s="16">
        <v>39.769334579999999</v>
      </c>
      <c r="D2850" t="s">
        <v>22179</v>
      </c>
      <c r="E2850" t="s">
        <v>23682</v>
      </c>
    </row>
    <row r="2851" spans="1:5" x14ac:dyDescent="0.2">
      <c r="A2851" t="s">
        <v>23545</v>
      </c>
      <c r="B2851">
        <v>9</v>
      </c>
      <c r="C2851" s="16">
        <v>38.282640309999998</v>
      </c>
      <c r="D2851" t="s">
        <v>22179</v>
      </c>
      <c r="E2851" t="s">
        <v>19568</v>
      </c>
    </row>
    <row r="2852" spans="1:5" x14ac:dyDescent="0.2">
      <c r="A2852" t="s">
        <v>23659</v>
      </c>
      <c r="B2852">
        <v>9</v>
      </c>
      <c r="C2852" s="16">
        <v>37.188138070000001</v>
      </c>
      <c r="D2852" t="s">
        <v>22179</v>
      </c>
      <c r="E2852" t="s">
        <v>23660</v>
      </c>
    </row>
    <row r="2853" spans="1:5" x14ac:dyDescent="0.2">
      <c r="A2853" t="s">
        <v>23592</v>
      </c>
      <c r="B2853">
        <v>9</v>
      </c>
      <c r="C2853" s="16">
        <v>34.867141109999999</v>
      </c>
      <c r="D2853" t="s">
        <v>22179</v>
      </c>
      <c r="E2853" t="s">
        <v>23593</v>
      </c>
    </row>
    <row r="2854" spans="1:5" x14ac:dyDescent="0.2">
      <c r="A2854" t="s">
        <v>23617</v>
      </c>
      <c r="B2854">
        <v>9</v>
      </c>
      <c r="C2854" s="16">
        <v>32.830538820000001</v>
      </c>
      <c r="D2854" t="s">
        <v>22179</v>
      </c>
      <c r="E2854" t="s">
        <v>23618</v>
      </c>
    </row>
    <row r="2855" spans="1:5" x14ac:dyDescent="0.2">
      <c r="A2855" t="s">
        <v>23590</v>
      </c>
      <c r="B2855">
        <v>9</v>
      </c>
      <c r="C2855" s="16">
        <v>28.770192160000001</v>
      </c>
      <c r="D2855" t="s">
        <v>22179</v>
      </c>
      <c r="E2855" t="s">
        <v>23591</v>
      </c>
    </row>
    <row r="2856" spans="1:5" x14ac:dyDescent="0.2">
      <c r="A2856" t="s">
        <v>23628</v>
      </c>
      <c r="B2856">
        <v>9</v>
      </c>
      <c r="C2856" s="16">
        <v>28.71338291</v>
      </c>
      <c r="D2856" t="s">
        <v>22179</v>
      </c>
      <c r="E2856" t="s">
        <v>18613</v>
      </c>
    </row>
    <row r="2857" spans="1:5" x14ac:dyDescent="0.2">
      <c r="A2857" t="s">
        <v>23663</v>
      </c>
      <c r="B2857">
        <v>9</v>
      </c>
      <c r="C2857" s="16">
        <v>26.080803199999998</v>
      </c>
      <c r="D2857" t="s">
        <v>22179</v>
      </c>
      <c r="E2857" t="s">
        <v>23664</v>
      </c>
    </row>
    <row r="2858" spans="1:5" x14ac:dyDescent="0.2">
      <c r="A2858" t="s">
        <v>23679</v>
      </c>
      <c r="B2858">
        <v>9</v>
      </c>
      <c r="C2858" s="16">
        <v>24.64892519</v>
      </c>
      <c r="D2858" t="s">
        <v>22179</v>
      </c>
      <c r="E2858" t="s">
        <v>23680</v>
      </c>
    </row>
    <row r="2859" spans="1:5" x14ac:dyDescent="0.2">
      <c r="A2859" t="s">
        <v>23539</v>
      </c>
      <c r="B2859">
        <v>9</v>
      </c>
      <c r="C2859" s="16">
        <v>24.270587989999999</v>
      </c>
      <c r="D2859" t="s">
        <v>22179</v>
      </c>
      <c r="E2859" t="s">
        <v>20352</v>
      </c>
    </row>
    <row r="2860" spans="1:5" x14ac:dyDescent="0.2">
      <c r="A2860" t="s">
        <v>23563</v>
      </c>
      <c r="B2860">
        <v>9</v>
      </c>
      <c r="C2860" s="16">
        <v>23.484983020000001</v>
      </c>
      <c r="D2860" t="s">
        <v>22179</v>
      </c>
      <c r="E2860" t="s">
        <v>23564</v>
      </c>
    </row>
    <row r="2861" spans="1:5" x14ac:dyDescent="0.2">
      <c r="A2861" t="s">
        <v>23688</v>
      </c>
      <c r="B2861">
        <v>9</v>
      </c>
      <c r="C2861" s="16">
        <v>23.022368620000002</v>
      </c>
      <c r="D2861" t="s">
        <v>22179</v>
      </c>
      <c r="E2861" t="s">
        <v>23689</v>
      </c>
    </row>
    <row r="2862" spans="1:5" x14ac:dyDescent="0.2">
      <c r="A2862" t="s">
        <v>23605</v>
      </c>
      <c r="B2862">
        <v>9</v>
      </c>
      <c r="C2862" s="16">
        <v>22.967567859999999</v>
      </c>
      <c r="D2862" t="s">
        <v>22179</v>
      </c>
      <c r="E2862" t="s">
        <v>19292</v>
      </c>
    </row>
    <row r="2863" spans="1:5" x14ac:dyDescent="0.2">
      <c r="A2863" t="s">
        <v>23596</v>
      </c>
      <c r="B2863">
        <v>9</v>
      </c>
      <c r="C2863" s="16">
        <v>22.11469928</v>
      </c>
      <c r="D2863" t="s">
        <v>22179</v>
      </c>
      <c r="E2863" t="s">
        <v>23597</v>
      </c>
    </row>
    <row r="2864" spans="1:5" x14ac:dyDescent="0.2">
      <c r="A2864" t="s">
        <v>23698</v>
      </c>
      <c r="B2864">
        <v>9</v>
      </c>
      <c r="C2864" s="16">
        <v>21.693355059999998</v>
      </c>
      <c r="D2864" t="s">
        <v>22179</v>
      </c>
      <c r="E2864" t="s">
        <v>19623</v>
      </c>
    </row>
    <row r="2865" spans="1:5" x14ac:dyDescent="0.2">
      <c r="A2865" t="s">
        <v>23551</v>
      </c>
      <c r="B2865">
        <v>9</v>
      </c>
      <c r="C2865" s="16">
        <v>21.09974712</v>
      </c>
      <c r="D2865" t="s">
        <v>22179</v>
      </c>
      <c r="E2865" t="s">
        <v>23552</v>
      </c>
    </row>
    <row r="2866" spans="1:5" x14ac:dyDescent="0.2">
      <c r="A2866" t="s">
        <v>23699</v>
      </c>
      <c r="B2866">
        <v>9</v>
      </c>
      <c r="C2866" s="16">
        <v>20.406006569999999</v>
      </c>
      <c r="D2866" t="s">
        <v>22179</v>
      </c>
      <c r="E2866" t="s">
        <v>19736</v>
      </c>
    </row>
    <row r="2867" spans="1:5" x14ac:dyDescent="0.2">
      <c r="A2867" t="s">
        <v>23594</v>
      </c>
      <c r="B2867">
        <v>9</v>
      </c>
      <c r="C2867" s="16">
        <v>20.220914629999999</v>
      </c>
      <c r="D2867" t="s">
        <v>22179</v>
      </c>
      <c r="E2867" t="s">
        <v>18811</v>
      </c>
    </row>
    <row r="2868" spans="1:5" x14ac:dyDescent="0.2">
      <c r="A2868" t="s">
        <v>23632</v>
      </c>
      <c r="B2868">
        <v>9</v>
      </c>
      <c r="C2868" s="16">
        <v>19.007060899999999</v>
      </c>
      <c r="D2868" t="s">
        <v>22179</v>
      </c>
      <c r="E2868" t="s">
        <v>23633</v>
      </c>
    </row>
    <row r="2869" spans="1:5" x14ac:dyDescent="0.2">
      <c r="A2869" t="s">
        <v>23661</v>
      </c>
      <c r="B2869">
        <v>9</v>
      </c>
      <c r="C2869" s="16">
        <v>18.735778920000001</v>
      </c>
      <c r="D2869" t="s">
        <v>22179</v>
      </c>
      <c r="E2869" t="s">
        <v>23662</v>
      </c>
    </row>
    <row r="2870" spans="1:5" x14ac:dyDescent="0.2">
      <c r="A2870" t="s">
        <v>23622</v>
      </c>
      <c r="B2870">
        <v>9</v>
      </c>
      <c r="C2870" s="16">
        <v>18.68606218</v>
      </c>
      <c r="D2870" t="s">
        <v>22179</v>
      </c>
      <c r="E2870" t="s">
        <v>23623</v>
      </c>
    </row>
    <row r="2871" spans="1:5" x14ac:dyDescent="0.2">
      <c r="A2871" t="s">
        <v>23585</v>
      </c>
      <c r="B2871">
        <v>9</v>
      </c>
      <c r="C2871" s="16">
        <v>17.73153727</v>
      </c>
      <c r="D2871" t="s">
        <v>22179</v>
      </c>
      <c r="E2871" t="s">
        <v>23586</v>
      </c>
    </row>
    <row r="2872" spans="1:5" x14ac:dyDescent="0.2">
      <c r="A2872" t="s">
        <v>23619</v>
      </c>
      <c r="B2872">
        <v>9</v>
      </c>
      <c r="C2872" s="16">
        <v>17.09134942</v>
      </c>
      <c r="D2872" t="s">
        <v>22179</v>
      </c>
      <c r="E2872" t="s">
        <v>23620</v>
      </c>
    </row>
    <row r="2873" spans="1:5" x14ac:dyDescent="0.2">
      <c r="A2873" t="s">
        <v>23696</v>
      </c>
      <c r="B2873">
        <v>9</v>
      </c>
      <c r="C2873" s="16">
        <v>16.675575739999999</v>
      </c>
      <c r="D2873" t="s">
        <v>22179</v>
      </c>
      <c r="E2873" t="s">
        <v>23697</v>
      </c>
    </row>
    <row r="2874" spans="1:5" x14ac:dyDescent="0.2">
      <c r="A2874" t="s">
        <v>23565</v>
      </c>
      <c r="B2874">
        <v>9</v>
      </c>
      <c r="C2874" s="16">
        <v>16.01577932</v>
      </c>
      <c r="D2874" t="s">
        <v>22179</v>
      </c>
      <c r="E2874" t="s">
        <v>19851</v>
      </c>
    </row>
    <row r="2875" spans="1:5" x14ac:dyDescent="0.2">
      <c r="A2875" t="s">
        <v>23646</v>
      </c>
      <c r="B2875">
        <v>9</v>
      </c>
      <c r="C2875" s="16">
        <v>16.008549630000001</v>
      </c>
      <c r="D2875" t="s">
        <v>22179</v>
      </c>
      <c r="E2875" t="s">
        <v>18872</v>
      </c>
    </row>
    <row r="2876" spans="1:5" x14ac:dyDescent="0.2">
      <c r="A2876" t="s">
        <v>23694</v>
      </c>
      <c r="B2876">
        <v>9</v>
      </c>
      <c r="C2876" s="16">
        <v>15.154522979999999</v>
      </c>
      <c r="D2876" t="s">
        <v>22179</v>
      </c>
      <c r="E2876" t="s">
        <v>23695</v>
      </c>
    </row>
    <row r="2877" spans="1:5" x14ac:dyDescent="0.2">
      <c r="A2877" t="s">
        <v>23634</v>
      </c>
      <c r="B2877">
        <v>9</v>
      </c>
      <c r="C2877" s="16">
        <v>15.12689855</v>
      </c>
      <c r="D2877" t="s">
        <v>22179</v>
      </c>
      <c r="E2877" t="s">
        <v>23635</v>
      </c>
    </row>
    <row r="2878" spans="1:5" x14ac:dyDescent="0.2">
      <c r="A2878" t="s">
        <v>23700</v>
      </c>
      <c r="B2878">
        <v>9</v>
      </c>
      <c r="C2878" s="16">
        <v>14.773975800000001</v>
      </c>
      <c r="D2878" t="s">
        <v>22179</v>
      </c>
      <c r="E2878" t="s">
        <v>23701</v>
      </c>
    </row>
    <row r="2879" spans="1:5" x14ac:dyDescent="0.2">
      <c r="A2879" t="s">
        <v>23654</v>
      </c>
      <c r="B2879">
        <v>9</v>
      </c>
      <c r="C2879" s="16">
        <v>14.468087199999999</v>
      </c>
      <c r="D2879" t="s">
        <v>22179</v>
      </c>
      <c r="E2879" t="s">
        <v>23655</v>
      </c>
    </row>
    <row r="2880" spans="1:5" x14ac:dyDescent="0.2">
      <c r="A2880" t="s">
        <v>23669</v>
      </c>
      <c r="B2880">
        <v>9</v>
      </c>
      <c r="C2880" s="16">
        <v>13.18694269</v>
      </c>
      <c r="D2880" t="s">
        <v>22179</v>
      </c>
      <c r="E2880" t="s">
        <v>18593</v>
      </c>
    </row>
    <row r="2881" spans="1:5" x14ac:dyDescent="0.2">
      <c r="A2881" t="s">
        <v>23647</v>
      </c>
      <c r="B2881">
        <v>9</v>
      </c>
      <c r="C2881" s="16">
        <v>13.137007949999999</v>
      </c>
      <c r="D2881" t="s">
        <v>22179</v>
      </c>
      <c r="E2881" t="s">
        <v>23648</v>
      </c>
    </row>
    <row r="2882" spans="1:5" x14ac:dyDescent="0.2">
      <c r="A2882" t="s">
        <v>23606</v>
      </c>
      <c r="B2882">
        <v>9</v>
      </c>
      <c r="C2882" s="16">
        <v>12.85315387</v>
      </c>
      <c r="D2882" t="s">
        <v>22179</v>
      </c>
      <c r="E2882" t="s">
        <v>18912</v>
      </c>
    </row>
    <row r="2883" spans="1:5" x14ac:dyDescent="0.2">
      <c r="A2883" t="s">
        <v>23559</v>
      </c>
      <c r="B2883">
        <v>9</v>
      </c>
      <c r="C2883" s="16">
        <v>12.117197389999999</v>
      </c>
      <c r="D2883" t="s">
        <v>22179</v>
      </c>
      <c r="E2883" t="s">
        <v>23560</v>
      </c>
    </row>
    <row r="2884" spans="1:5" x14ac:dyDescent="0.2">
      <c r="A2884" t="s">
        <v>23668</v>
      </c>
      <c r="B2884">
        <v>9</v>
      </c>
      <c r="C2884" s="16">
        <v>11.83051687</v>
      </c>
      <c r="D2884" t="s">
        <v>22179</v>
      </c>
      <c r="E2884" t="s">
        <v>20337</v>
      </c>
    </row>
    <row r="2885" spans="1:5" x14ac:dyDescent="0.2">
      <c r="A2885" t="s">
        <v>23629</v>
      </c>
      <c r="B2885">
        <v>9</v>
      </c>
      <c r="C2885" s="16">
        <v>10.40299587</v>
      </c>
      <c r="D2885" t="s">
        <v>22179</v>
      </c>
      <c r="E2885" t="s">
        <v>20382</v>
      </c>
    </row>
    <row r="2886" spans="1:5" x14ac:dyDescent="0.2">
      <c r="A2886" t="s">
        <v>23650</v>
      </c>
      <c r="B2886">
        <v>9</v>
      </c>
      <c r="C2886" s="16">
        <v>9.6324818699999994</v>
      </c>
      <c r="D2886" t="s">
        <v>22179</v>
      </c>
      <c r="E2886" t="s">
        <v>23651</v>
      </c>
    </row>
    <row r="2887" spans="1:5" x14ac:dyDescent="0.2">
      <c r="A2887" t="s">
        <v>23649</v>
      </c>
      <c r="B2887">
        <v>9</v>
      </c>
      <c r="C2887" s="16">
        <v>8.9304466340000008</v>
      </c>
      <c r="D2887" t="s">
        <v>22179</v>
      </c>
      <c r="E2887" t="s">
        <v>19082</v>
      </c>
    </row>
    <row r="2888" spans="1:5" x14ac:dyDescent="0.2">
      <c r="A2888" t="s">
        <v>23665</v>
      </c>
      <c r="B2888">
        <v>9</v>
      </c>
      <c r="C2888" s="16">
        <v>7.8342925670000003</v>
      </c>
      <c r="D2888" t="s">
        <v>22179</v>
      </c>
      <c r="E2888" t="s">
        <v>19637</v>
      </c>
    </row>
    <row r="2889" spans="1:5" x14ac:dyDescent="0.2">
      <c r="A2889" t="s">
        <v>23626</v>
      </c>
      <c r="B2889">
        <v>9</v>
      </c>
      <c r="C2889" s="16">
        <v>6.690500407</v>
      </c>
      <c r="D2889" t="s">
        <v>22179</v>
      </c>
      <c r="E2889" t="s">
        <v>23627</v>
      </c>
    </row>
    <row r="2890" spans="1:5" x14ac:dyDescent="0.2">
      <c r="A2890" t="s">
        <v>23603</v>
      </c>
      <c r="B2890">
        <v>9</v>
      </c>
      <c r="C2890" s="16">
        <v>4.7930146100000002</v>
      </c>
      <c r="D2890" t="s">
        <v>22179</v>
      </c>
      <c r="E2890" t="s">
        <v>23604</v>
      </c>
    </row>
    <row r="2891" spans="1:5" x14ac:dyDescent="0.2">
      <c r="A2891" t="s">
        <v>23600</v>
      </c>
      <c r="B2891">
        <v>9</v>
      </c>
      <c r="C2891" s="16">
        <v>4.4520873769999998</v>
      </c>
      <c r="D2891" t="s">
        <v>22179</v>
      </c>
      <c r="E2891" t="s">
        <v>18761</v>
      </c>
    </row>
    <row r="2892" spans="1:5" x14ac:dyDescent="0.2">
      <c r="A2892" t="s">
        <v>23642</v>
      </c>
      <c r="B2892">
        <v>9</v>
      </c>
      <c r="C2892" s="16">
        <v>2.9089503080000001</v>
      </c>
      <c r="D2892" t="s">
        <v>22179</v>
      </c>
      <c r="E2892" t="s">
        <v>18716</v>
      </c>
    </row>
    <row r="2893" spans="1:5" x14ac:dyDescent="0.2">
      <c r="A2893" t="s">
        <v>23686</v>
      </c>
      <c r="B2893">
        <v>9</v>
      </c>
      <c r="C2893" s="16">
        <v>2.6895346710000001</v>
      </c>
      <c r="D2893" t="s">
        <v>22179</v>
      </c>
      <c r="E2893" t="s">
        <v>23687</v>
      </c>
    </row>
    <row r="2894" spans="1:5" x14ac:dyDescent="0.2">
      <c r="A2894" t="s">
        <v>23561</v>
      </c>
      <c r="B2894">
        <v>9</v>
      </c>
      <c r="C2894" s="16">
        <v>2.4638850959999998</v>
      </c>
      <c r="D2894" t="s">
        <v>22179</v>
      </c>
      <c r="E2894" t="s">
        <v>23562</v>
      </c>
    </row>
    <row r="2895" spans="1:5" x14ac:dyDescent="0.2">
      <c r="A2895" t="s">
        <v>23546</v>
      </c>
      <c r="B2895">
        <v>9</v>
      </c>
      <c r="C2895" s="16">
        <v>2.321124529</v>
      </c>
      <c r="D2895" t="s">
        <v>22179</v>
      </c>
      <c r="E2895" t="s">
        <v>23547</v>
      </c>
    </row>
    <row r="2896" spans="1:5" x14ac:dyDescent="0.2">
      <c r="A2896" t="s">
        <v>23584</v>
      </c>
      <c r="B2896">
        <v>9</v>
      </c>
      <c r="C2896" s="16">
        <v>1.7376544110000001</v>
      </c>
      <c r="D2896" t="s">
        <v>22179</v>
      </c>
      <c r="E2896" t="s">
        <v>19945</v>
      </c>
    </row>
    <row r="2897" spans="1:5" x14ac:dyDescent="0.2">
      <c r="A2897" t="s">
        <v>23556</v>
      </c>
      <c r="B2897">
        <v>9</v>
      </c>
      <c r="C2897" s="16">
        <v>0.91631754600000004</v>
      </c>
      <c r="D2897" t="s">
        <v>22179</v>
      </c>
      <c r="E2897" t="s">
        <v>20168</v>
      </c>
    </row>
    <row r="2898" spans="1:5" x14ac:dyDescent="0.2">
      <c r="A2898" t="s">
        <v>23624</v>
      </c>
      <c r="B2898">
        <v>9</v>
      </c>
      <c r="C2898" s="16">
        <v>8.8109254999999997E-2</v>
      </c>
      <c r="D2898" t="s">
        <v>22179</v>
      </c>
      <c r="E2898" t="s">
        <v>23625</v>
      </c>
    </row>
    <row r="2899" spans="1:5" x14ac:dyDescent="0.2">
      <c r="A2899" t="s">
        <v>23582</v>
      </c>
      <c r="B2899">
        <v>9</v>
      </c>
      <c r="C2899" s="16">
        <v>0</v>
      </c>
      <c r="D2899" t="s">
        <v>22179</v>
      </c>
      <c r="E2899" t="s">
        <v>23583</v>
      </c>
    </row>
    <row r="2900" spans="1:5" x14ac:dyDescent="0.2">
      <c r="A2900" t="s">
        <v>23598</v>
      </c>
      <c r="B2900">
        <v>9</v>
      </c>
      <c r="C2900" s="16">
        <v>0</v>
      </c>
      <c r="D2900" t="s">
        <v>22179</v>
      </c>
      <c r="E2900" t="s">
        <v>23599</v>
      </c>
    </row>
    <row r="2901" spans="1:5" x14ac:dyDescent="0.2">
      <c r="A2901" t="s">
        <v>23641</v>
      </c>
      <c r="B2901">
        <v>9</v>
      </c>
      <c r="C2901" s="16">
        <v>0</v>
      </c>
      <c r="D2901" t="s">
        <v>22179</v>
      </c>
      <c r="E2901" t="s">
        <v>19582</v>
      </c>
    </row>
    <row r="2902" spans="1:5" x14ac:dyDescent="0.2">
      <c r="A2902" t="s">
        <v>23673</v>
      </c>
      <c r="B2902">
        <v>9</v>
      </c>
      <c r="C2902" s="16">
        <v>0</v>
      </c>
      <c r="D2902" t="s">
        <v>22179</v>
      </c>
      <c r="E2902" t="s">
        <v>23674</v>
      </c>
    </row>
    <row r="2903" spans="1:5" x14ac:dyDescent="0.2">
      <c r="A2903" t="s">
        <v>23709</v>
      </c>
      <c r="B2903">
        <v>10</v>
      </c>
      <c r="C2903" s="16">
        <v>255.464249</v>
      </c>
      <c r="D2903" t="s">
        <v>22179</v>
      </c>
      <c r="E2903" t="s">
        <v>23710</v>
      </c>
    </row>
    <row r="2904" spans="1:5" x14ac:dyDescent="0.2">
      <c r="A2904" t="s">
        <v>23798</v>
      </c>
      <c r="B2904">
        <v>10</v>
      </c>
      <c r="C2904" s="16">
        <v>237.10098020000001</v>
      </c>
      <c r="D2904" t="s">
        <v>22179</v>
      </c>
      <c r="E2904" t="s">
        <v>23799</v>
      </c>
    </row>
    <row r="2905" spans="1:5" x14ac:dyDescent="0.2">
      <c r="A2905" t="s">
        <v>23767</v>
      </c>
      <c r="B2905">
        <v>10</v>
      </c>
      <c r="C2905" s="16">
        <v>228.0233254</v>
      </c>
      <c r="D2905" t="s">
        <v>22179</v>
      </c>
      <c r="E2905" t="s">
        <v>23768</v>
      </c>
    </row>
    <row r="2906" spans="1:5" x14ac:dyDescent="0.2">
      <c r="A2906" t="s">
        <v>23808</v>
      </c>
      <c r="B2906">
        <v>10</v>
      </c>
      <c r="C2906" s="16">
        <v>204.05036680000001</v>
      </c>
      <c r="D2906" t="s">
        <v>22179</v>
      </c>
      <c r="E2906" t="s">
        <v>23809</v>
      </c>
    </row>
    <row r="2907" spans="1:5" x14ac:dyDescent="0.2">
      <c r="A2907" t="s">
        <v>23778</v>
      </c>
      <c r="B2907">
        <v>10</v>
      </c>
      <c r="C2907" s="16">
        <v>196.22735040000001</v>
      </c>
      <c r="D2907" t="s">
        <v>22179</v>
      </c>
      <c r="E2907" t="s">
        <v>23779</v>
      </c>
    </row>
    <row r="2908" spans="1:5" x14ac:dyDescent="0.2">
      <c r="A2908" t="s">
        <v>23812</v>
      </c>
      <c r="B2908">
        <v>10</v>
      </c>
      <c r="C2908" s="16">
        <v>190.8140616</v>
      </c>
      <c r="D2908" t="s">
        <v>22179</v>
      </c>
      <c r="E2908" t="s">
        <v>23813</v>
      </c>
    </row>
    <row r="2909" spans="1:5" x14ac:dyDescent="0.2">
      <c r="A2909" t="s">
        <v>23832</v>
      </c>
      <c r="B2909">
        <v>10</v>
      </c>
      <c r="C2909" s="16">
        <v>177.59213439999999</v>
      </c>
      <c r="D2909" t="s">
        <v>22179</v>
      </c>
      <c r="E2909" t="s">
        <v>20331</v>
      </c>
    </row>
    <row r="2910" spans="1:5" x14ac:dyDescent="0.2">
      <c r="A2910" t="s">
        <v>23838</v>
      </c>
      <c r="B2910">
        <v>10</v>
      </c>
      <c r="C2910" s="16">
        <v>173.19259629999999</v>
      </c>
      <c r="D2910" t="s">
        <v>22179</v>
      </c>
      <c r="E2910" t="s">
        <v>23839</v>
      </c>
    </row>
    <row r="2911" spans="1:5" x14ac:dyDescent="0.2">
      <c r="A2911" t="s">
        <v>23745</v>
      </c>
      <c r="B2911">
        <v>10</v>
      </c>
      <c r="C2911" s="16">
        <v>162.8605278</v>
      </c>
      <c r="D2911" t="s">
        <v>22179</v>
      </c>
      <c r="E2911" t="s">
        <v>20514</v>
      </c>
    </row>
    <row r="2912" spans="1:5" x14ac:dyDescent="0.2">
      <c r="A2912" t="s">
        <v>23787</v>
      </c>
      <c r="B2912">
        <v>10</v>
      </c>
      <c r="C2912" s="16">
        <v>151.3777135</v>
      </c>
      <c r="D2912" t="s">
        <v>22179</v>
      </c>
      <c r="E2912" t="s">
        <v>23788</v>
      </c>
    </row>
    <row r="2913" spans="1:5" x14ac:dyDescent="0.2">
      <c r="A2913" t="s">
        <v>23859</v>
      </c>
      <c r="B2913">
        <v>10</v>
      </c>
      <c r="C2913" s="16">
        <v>150.23174979999999</v>
      </c>
      <c r="D2913" t="s">
        <v>22179</v>
      </c>
      <c r="E2913" t="s">
        <v>23860</v>
      </c>
    </row>
    <row r="2914" spans="1:5" x14ac:dyDescent="0.2">
      <c r="A2914" t="s">
        <v>23794</v>
      </c>
      <c r="B2914">
        <v>10</v>
      </c>
      <c r="C2914" s="16">
        <v>137.89551929999999</v>
      </c>
      <c r="D2914" t="s">
        <v>22179</v>
      </c>
      <c r="E2914" t="s">
        <v>23795</v>
      </c>
    </row>
    <row r="2915" spans="1:5" x14ac:dyDescent="0.2">
      <c r="A2915" t="s">
        <v>23811</v>
      </c>
      <c r="B2915">
        <v>10</v>
      </c>
      <c r="C2915" s="16">
        <v>124.4632052</v>
      </c>
      <c r="D2915" t="s">
        <v>22179</v>
      </c>
      <c r="E2915" t="s">
        <v>23725</v>
      </c>
    </row>
    <row r="2916" spans="1:5" x14ac:dyDescent="0.2">
      <c r="A2916" t="s">
        <v>23865</v>
      </c>
      <c r="B2916">
        <v>10</v>
      </c>
      <c r="C2916" s="16">
        <v>109.6434367</v>
      </c>
      <c r="D2916" t="s">
        <v>22179</v>
      </c>
      <c r="E2916" t="s">
        <v>23866</v>
      </c>
    </row>
    <row r="2917" spans="1:5" x14ac:dyDescent="0.2">
      <c r="A2917" t="s">
        <v>23783</v>
      </c>
      <c r="B2917">
        <v>10</v>
      </c>
      <c r="C2917" s="16">
        <v>105.2581162</v>
      </c>
      <c r="D2917" t="s">
        <v>22179</v>
      </c>
      <c r="E2917" t="s">
        <v>23784</v>
      </c>
    </row>
    <row r="2918" spans="1:5" x14ac:dyDescent="0.2">
      <c r="A2918" t="s">
        <v>23781</v>
      </c>
      <c r="B2918">
        <v>10</v>
      </c>
      <c r="C2918" s="16">
        <v>103.8646565</v>
      </c>
      <c r="D2918" t="s">
        <v>22179</v>
      </c>
      <c r="E2918" t="s">
        <v>23782</v>
      </c>
    </row>
    <row r="2919" spans="1:5" x14ac:dyDescent="0.2">
      <c r="A2919" t="s">
        <v>23791</v>
      </c>
      <c r="B2919">
        <v>10</v>
      </c>
      <c r="C2919" s="16">
        <v>100.67527370000001</v>
      </c>
      <c r="D2919" t="s">
        <v>22179</v>
      </c>
      <c r="E2919" t="s">
        <v>21883</v>
      </c>
    </row>
    <row r="2920" spans="1:5" x14ac:dyDescent="0.2">
      <c r="A2920" t="s">
        <v>23802</v>
      </c>
      <c r="B2920">
        <v>10</v>
      </c>
      <c r="C2920" s="16">
        <v>97.632692410000004</v>
      </c>
      <c r="D2920" t="s">
        <v>22179</v>
      </c>
      <c r="E2920" t="s">
        <v>23803</v>
      </c>
    </row>
    <row r="2921" spans="1:5" x14ac:dyDescent="0.2">
      <c r="A2921" t="s">
        <v>23738</v>
      </c>
      <c r="B2921">
        <v>10</v>
      </c>
      <c r="C2921" s="16">
        <v>94.490448079999993</v>
      </c>
      <c r="D2921" t="s">
        <v>22179</v>
      </c>
      <c r="E2921" t="s">
        <v>23156</v>
      </c>
    </row>
    <row r="2922" spans="1:5" x14ac:dyDescent="0.2">
      <c r="A2922" t="s">
        <v>23705</v>
      </c>
      <c r="B2922">
        <v>10</v>
      </c>
      <c r="C2922" s="16">
        <v>89.143636839999999</v>
      </c>
      <c r="D2922" t="s">
        <v>22179</v>
      </c>
      <c r="E2922" t="s">
        <v>23706</v>
      </c>
    </row>
    <row r="2923" spans="1:5" x14ac:dyDescent="0.2">
      <c r="A2923" t="s">
        <v>23739</v>
      </c>
      <c r="B2923">
        <v>10</v>
      </c>
      <c r="C2923" s="16">
        <v>85.416720220000002</v>
      </c>
      <c r="D2923" t="s">
        <v>22179</v>
      </c>
      <c r="E2923" t="s">
        <v>23740</v>
      </c>
    </row>
    <row r="2924" spans="1:5" x14ac:dyDescent="0.2">
      <c r="A2924" t="s">
        <v>23764</v>
      </c>
      <c r="B2924">
        <v>10</v>
      </c>
      <c r="C2924" s="16">
        <v>83.033060520000006</v>
      </c>
      <c r="D2924" t="s">
        <v>22179</v>
      </c>
      <c r="E2924" t="s">
        <v>19144</v>
      </c>
    </row>
    <row r="2925" spans="1:5" x14ac:dyDescent="0.2">
      <c r="A2925" t="s">
        <v>23856</v>
      </c>
      <c r="B2925">
        <v>10</v>
      </c>
      <c r="C2925" s="16">
        <v>76.216108340000005</v>
      </c>
      <c r="D2925" t="s">
        <v>22179</v>
      </c>
      <c r="E2925" t="s">
        <v>20233</v>
      </c>
    </row>
    <row r="2926" spans="1:5" x14ac:dyDescent="0.2">
      <c r="A2926" t="s">
        <v>23845</v>
      </c>
      <c r="B2926">
        <v>10</v>
      </c>
      <c r="C2926" s="16">
        <v>68.585871499999996</v>
      </c>
      <c r="D2926" t="s">
        <v>22179</v>
      </c>
      <c r="E2926" t="s">
        <v>19530</v>
      </c>
    </row>
    <row r="2927" spans="1:5" x14ac:dyDescent="0.2">
      <c r="A2927" t="s">
        <v>23758</v>
      </c>
      <c r="B2927">
        <v>10</v>
      </c>
      <c r="C2927" s="16">
        <v>67.256267800000003</v>
      </c>
      <c r="D2927" t="s">
        <v>22179</v>
      </c>
      <c r="E2927" t="s">
        <v>23759</v>
      </c>
    </row>
    <row r="2928" spans="1:5" x14ac:dyDescent="0.2">
      <c r="A2928" t="s">
        <v>23719</v>
      </c>
      <c r="B2928">
        <v>10</v>
      </c>
      <c r="C2928" s="16">
        <v>66.221378740000006</v>
      </c>
      <c r="D2928" t="s">
        <v>22179</v>
      </c>
      <c r="E2928" t="s">
        <v>23616</v>
      </c>
    </row>
    <row r="2929" spans="1:5" x14ac:dyDescent="0.2">
      <c r="A2929" t="s">
        <v>23770</v>
      </c>
      <c r="B2929">
        <v>10</v>
      </c>
      <c r="C2929" s="16">
        <v>65.553809090000001</v>
      </c>
      <c r="D2929" t="s">
        <v>22179</v>
      </c>
      <c r="E2929" t="s">
        <v>23771</v>
      </c>
    </row>
    <row r="2930" spans="1:5" x14ac:dyDescent="0.2">
      <c r="A2930" t="s">
        <v>23816</v>
      </c>
      <c r="B2930">
        <v>10</v>
      </c>
      <c r="C2930" s="16">
        <v>60.320718239999998</v>
      </c>
      <c r="D2930" t="s">
        <v>22179</v>
      </c>
      <c r="E2930" t="s">
        <v>18817</v>
      </c>
    </row>
    <row r="2931" spans="1:5" x14ac:dyDescent="0.2">
      <c r="A2931" t="s">
        <v>23844</v>
      </c>
      <c r="B2931">
        <v>10</v>
      </c>
      <c r="C2931" s="16">
        <v>59.462914789999999</v>
      </c>
      <c r="D2931" t="s">
        <v>22179</v>
      </c>
      <c r="E2931" t="s">
        <v>18966</v>
      </c>
    </row>
    <row r="2932" spans="1:5" x14ac:dyDescent="0.2">
      <c r="A2932" t="s">
        <v>23810</v>
      </c>
      <c r="B2932">
        <v>10</v>
      </c>
      <c r="C2932" s="16">
        <v>59.454067940000002</v>
      </c>
      <c r="D2932" t="s">
        <v>22179</v>
      </c>
      <c r="E2932" t="s">
        <v>21582</v>
      </c>
    </row>
    <row r="2933" spans="1:5" x14ac:dyDescent="0.2">
      <c r="A2933" t="s">
        <v>23848</v>
      </c>
      <c r="B2933">
        <v>10</v>
      </c>
      <c r="C2933" s="16">
        <v>58.170707270000001</v>
      </c>
      <c r="D2933" t="s">
        <v>22179</v>
      </c>
      <c r="E2933" t="s">
        <v>23849</v>
      </c>
    </row>
    <row r="2934" spans="1:5" x14ac:dyDescent="0.2">
      <c r="A2934" t="s">
        <v>23752</v>
      </c>
      <c r="B2934">
        <v>10</v>
      </c>
      <c r="C2934" s="16">
        <v>57.66626917</v>
      </c>
      <c r="D2934" t="s">
        <v>22179</v>
      </c>
      <c r="E2934" t="s">
        <v>23753</v>
      </c>
    </row>
    <row r="2935" spans="1:5" x14ac:dyDescent="0.2">
      <c r="A2935" t="s">
        <v>23833</v>
      </c>
      <c r="B2935">
        <v>10</v>
      </c>
      <c r="C2935" s="16">
        <v>54.114846989999997</v>
      </c>
      <c r="D2935" t="s">
        <v>22179</v>
      </c>
      <c r="E2935" t="s">
        <v>19633</v>
      </c>
    </row>
    <row r="2936" spans="1:5" x14ac:dyDescent="0.2">
      <c r="A2936" t="s">
        <v>23857</v>
      </c>
      <c r="B2936">
        <v>10</v>
      </c>
      <c r="C2936" s="16">
        <v>53.034869800000003</v>
      </c>
      <c r="D2936" t="s">
        <v>22179</v>
      </c>
      <c r="E2936" t="s">
        <v>23858</v>
      </c>
    </row>
    <row r="2937" spans="1:5" x14ac:dyDescent="0.2">
      <c r="A2937" t="s">
        <v>23862</v>
      </c>
      <c r="B2937">
        <v>10</v>
      </c>
      <c r="C2937" s="16">
        <v>53.00776458</v>
      </c>
      <c r="D2937" t="s">
        <v>22179</v>
      </c>
      <c r="E2937" t="s">
        <v>23863</v>
      </c>
    </row>
    <row r="2938" spans="1:5" x14ac:dyDescent="0.2">
      <c r="A2938" t="s">
        <v>23850</v>
      </c>
      <c r="B2938">
        <v>10</v>
      </c>
      <c r="C2938" s="16">
        <v>49.249465209999997</v>
      </c>
      <c r="D2938" t="s">
        <v>22179</v>
      </c>
      <c r="E2938" t="s">
        <v>23851</v>
      </c>
    </row>
    <row r="2939" spans="1:5" x14ac:dyDescent="0.2">
      <c r="A2939" t="s">
        <v>23819</v>
      </c>
      <c r="B2939">
        <v>10</v>
      </c>
      <c r="C2939" s="16">
        <v>49.07111227</v>
      </c>
      <c r="D2939" t="s">
        <v>22179</v>
      </c>
      <c r="E2939" t="s">
        <v>20293</v>
      </c>
    </row>
    <row r="2940" spans="1:5" x14ac:dyDescent="0.2">
      <c r="A2940" t="s">
        <v>23741</v>
      </c>
      <c r="B2940">
        <v>10</v>
      </c>
      <c r="C2940" s="16">
        <v>40.601704480000002</v>
      </c>
      <c r="D2940" t="s">
        <v>22179</v>
      </c>
      <c r="E2940" t="s">
        <v>23742</v>
      </c>
    </row>
    <row r="2941" spans="1:5" x14ac:dyDescent="0.2">
      <c r="A2941" t="s">
        <v>23702</v>
      </c>
      <c r="B2941">
        <v>10</v>
      </c>
      <c r="C2941" s="16">
        <v>39.684551990000003</v>
      </c>
      <c r="D2941" t="s">
        <v>22179</v>
      </c>
      <c r="E2941" t="s">
        <v>23703</v>
      </c>
    </row>
    <row r="2942" spans="1:5" x14ac:dyDescent="0.2">
      <c r="A2942" t="s">
        <v>23789</v>
      </c>
      <c r="B2942">
        <v>10</v>
      </c>
      <c r="C2942" s="16">
        <v>38.898527340000001</v>
      </c>
      <c r="D2942" t="s">
        <v>22179</v>
      </c>
      <c r="E2942" t="s">
        <v>23790</v>
      </c>
    </row>
    <row r="2943" spans="1:5" x14ac:dyDescent="0.2">
      <c r="A2943" t="s">
        <v>23806</v>
      </c>
      <c r="B2943">
        <v>10</v>
      </c>
      <c r="C2943" s="16">
        <v>38.717060920000002</v>
      </c>
      <c r="D2943" t="s">
        <v>22179</v>
      </c>
      <c r="E2943" t="s">
        <v>23807</v>
      </c>
    </row>
    <row r="2944" spans="1:5" x14ac:dyDescent="0.2">
      <c r="A2944" t="s">
        <v>23707</v>
      </c>
      <c r="B2944">
        <v>10</v>
      </c>
      <c r="C2944" s="16">
        <v>37.238483709999997</v>
      </c>
      <c r="D2944" t="s">
        <v>22179</v>
      </c>
      <c r="E2944" t="s">
        <v>23708</v>
      </c>
    </row>
    <row r="2945" spans="1:5" x14ac:dyDescent="0.2">
      <c r="A2945" t="s">
        <v>23704</v>
      </c>
      <c r="B2945">
        <v>10</v>
      </c>
      <c r="C2945" s="16">
        <v>36.468429180000001</v>
      </c>
      <c r="D2945" t="s">
        <v>22179</v>
      </c>
      <c r="E2945" t="s">
        <v>19800</v>
      </c>
    </row>
    <row r="2946" spans="1:5" x14ac:dyDescent="0.2">
      <c r="A2946" t="s">
        <v>23722</v>
      </c>
      <c r="B2946">
        <v>10</v>
      </c>
      <c r="C2946" s="16">
        <v>36.269756469999997</v>
      </c>
      <c r="D2946" t="s">
        <v>22179</v>
      </c>
      <c r="E2946" t="s">
        <v>23723</v>
      </c>
    </row>
    <row r="2947" spans="1:5" x14ac:dyDescent="0.2">
      <c r="A2947" t="s">
        <v>23855</v>
      </c>
      <c r="B2947">
        <v>10</v>
      </c>
      <c r="C2947" s="16">
        <v>36.169797639999999</v>
      </c>
      <c r="D2947" t="s">
        <v>22179</v>
      </c>
      <c r="E2947" t="s">
        <v>19812</v>
      </c>
    </row>
    <row r="2948" spans="1:5" x14ac:dyDescent="0.2">
      <c r="A2948" t="s">
        <v>23867</v>
      </c>
      <c r="B2948">
        <v>10</v>
      </c>
      <c r="C2948" s="16">
        <v>36.036618529999998</v>
      </c>
      <c r="D2948" t="s">
        <v>22179</v>
      </c>
      <c r="E2948" t="s">
        <v>23868</v>
      </c>
    </row>
    <row r="2949" spans="1:5" x14ac:dyDescent="0.2">
      <c r="A2949" t="s">
        <v>23830</v>
      </c>
      <c r="B2949">
        <v>10</v>
      </c>
      <c r="C2949" s="16">
        <v>33.5658368</v>
      </c>
      <c r="D2949" t="s">
        <v>22179</v>
      </c>
      <c r="E2949" t="s">
        <v>23831</v>
      </c>
    </row>
    <row r="2950" spans="1:5" x14ac:dyDescent="0.2">
      <c r="A2950" t="s">
        <v>23840</v>
      </c>
      <c r="B2950">
        <v>10</v>
      </c>
      <c r="C2950" s="16">
        <v>28.649954409999999</v>
      </c>
      <c r="D2950" t="s">
        <v>22179</v>
      </c>
      <c r="E2950" t="s">
        <v>23841</v>
      </c>
    </row>
    <row r="2951" spans="1:5" x14ac:dyDescent="0.2">
      <c r="A2951" t="s">
        <v>23834</v>
      </c>
      <c r="B2951">
        <v>10</v>
      </c>
      <c r="C2951" s="16">
        <v>27.47013484</v>
      </c>
      <c r="D2951" t="s">
        <v>22179</v>
      </c>
      <c r="E2951" t="s">
        <v>23835</v>
      </c>
    </row>
    <row r="2952" spans="1:5" x14ac:dyDescent="0.2">
      <c r="A2952" t="s">
        <v>23792</v>
      </c>
      <c r="B2952">
        <v>10</v>
      </c>
      <c r="C2952" s="16">
        <v>27.445880500000001</v>
      </c>
      <c r="D2952" t="s">
        <v>22179</v>
      </c>
      <c r="E2952" t="s">
        <v>23793</v>
      </c>
    </row>
    <row r="2953" spans="1:5" x14ac:dyDescent="0.2">
      <c r="A2953" t="s">
        <v>23804</v>
      </c>
      <c r="B2953">
        <v>10</v>
      </c>
      <c r="C2953" s="16">
        <v>27.340214799999998</v>
      </c>
      <c r="D2953" t="s">
        <v>22179</v>
      </c>
      <c r="E2953" t="s">
        <v>23805</v>
      </c>
    </row>
    <row r="2954" spans="1:5" x14ac:dyDescent="0.2">
      <c r="A2954" t="s">
        <v>23842</v>
      </c>
      <c r="B2954">
        <v>10</v>
      </c>
      <c r="C2954" s="16">
        <v>26.495326970000001</v>
      </c>
      <c r="D2954" t="s">
        <v>22179</v>
      </c>
      <c r="E2954" t="s">
        <v>23843</v>
      </c>
    </row>
    <row r="2955" spans="1:5" x14ac:dyDescent="0.2">
      <c r="A2955" t="s">
        <v>23765</v>
      </c>
      <c r="B2955">
        <v>10</v>
      </c>
      <c r="C2955" s="16">
        <v>26.475783029999999</v>
      </c>
      <c r="D2955" t="s">
        <v>22179</v>
      </c>
      <c r="E2955" t="s">
        <v>23766</v>
      </c>
    </row>
    <row r="2956" spans="1:5" x14ac:dyDescent="0.2">
      <c r="A2956" t="s">
        <v>23713</v>
      </c>
      <c r="B2956">
        <v>10</v>
      </c>
      <c r="C2956" s="16">
        <v>25.37725344</v>
      </c>
      <c r="D2956" t="s">
        <v>22179</v>
      </c>
      <c r="E2956" t="s">
        <v>23714</v>
      </c>
    </row>
    <row r="2957" spans="1:5" x14ac:dyDescent="0.2">
      <c r="A2957" t="s">
        <v>23717</v>
      </c>
      <c r="B2957">
        <v>10</v>
      </c>
      <c r="C2957" s="16">
        <v>24.415788840000001</v>
      </c>
      <c r="D2957" t="s">
        <v>22179</v>
      </c>
      <c r="E2957" t="s">
        <v>23718</v>
      </c>
    </row>
    <row r="2958" spans="1:5" x14ac:dyDescent="0.2">
      <c r="A2958" t="s">
        <v>23796</v>
      </c>
      <c r="B2958">
        <v>10</v>
      </c>
      <c r="C2958" s="16">
        <v>23.949933399999999</v>
      </c>
      <c r="D2958" t="s">
        <v>22179</v>
      </c>
      <c r="E2958" t="s">
        <v>19690</v>
      </c>
    </row>
    <row r="2959" spans="1:5" x14ac:dyDescent="0.2">
      <c r="A2959" t="s">
        <v>23732</v>
      </c>
      <c r="B2959">
        <v>10</v>
      </c>
      <c r="C2959" s="16">
        <v>23.08657513</v>
      </c>
      <c r="D2959" t="s">
        <v>22179</v>
      </c>
      <c r="E2959" t="s">
        <v>23733</v>
      </c>
    </row>
    <row r="2960" spans="1:5" x14ac:dyDescent="0.2">
      <c r="A2960" t="s">
        <v>23822</v>
      </c>
      <c r="B2960">
        <v>10</v>
      </c>
      <c r="C2960" s="16">
        <v>22.867269449999998</v>
      </c>
      <c r="D2960" t="s">
        <v>22179</v>
      </c>
      <c r="E2960" t="s">
        <v>23823</v>
      </c>
    </row>
    <row r="2961" spans="1:5" x14ac:dyDescent="0.2">
      <c r="A2961" t="s">
        <v>23817</v>
      </c>
      <c r="B2961">
        <v>10</v>
      </c>
      <c r="C2961" s="16">
        <v>21.959868749999998</v>
      </c>
      <c r="D2961" t="s">
        <v>22179</v>
      </c>
      <c r="E2961" t="s">
        <v>23818</v>
      </c>
    </row>
    <row r="2962" spans="1:5" x14ac:dyDescent="0.2">
      <c r="A2962" t="s">
        <v>23785</v>
      </c>
      <c r="B2962">
        <v>10</v>
      </c>
      <c r="C2962" s="16">
        <v>21.331097400000001</v>
      </c>
      <c r="D2962" t="s">
        <v>22179</v>
      </c>
      <c r="E2962" t="s">
        <v>23786</v>
      </c>
    </row>
    <row r="2963" spans="1:5" x14ac:dyDescent="0.2">
      <c r="A2963" t="s">
        <v>23828</v>
      </c>
      <c r="B2963">
        <v>10</v>
      </c>
      <c r="C2963" s="16">
        <v>20.440216490000001</v>
      </c>
      <c r="D2963" t="s">
        <v>22179</v>
      </c>
      <c r="E2963" t="s">
        <v>23829</v>
      </c>
    </row>
    <row r="2964" spans="1:5" x14ac:dyDescent="0.2">
      <c r="A2964" t="s">
        <v>23715</v>
      </c>
      <c r="B2964">
        <v>10</v>
      </c>
      <c r="C2964" s="16">
        <v>20.197908129999998</v>
      </c>
      <c r="D2964" t="s">
        <v>22179</v>
      </c>
      <c r="E2964" t="s">
        <v>23716</v>
      </c>
    </row>
    <row r="2965" spans="1:5" x14ac:dyDescent="0.2">
      <c r="A2965" t="s">
        <v>23747</v>
      </c>
      <c r="B2965">
        <v>10</v>
      </c>
      <c r="C2965" s="16">
        <v>19.821907540000002</v>
      </c>
      <c r="D2965" t="s">
        <v>22179</v>
      </c>
      <c r="E2965" t="s">
        <v>23748</v>
      </c>
    </row>
    <row r="2966" spans="1:5" x14ac:dyDescent="0.2">
      <c r="A2966" t="s">
        <v>23730</v>
      </c>
      <c r="B2966">
        <v>10</v>
      </c>
      <c r="C2966" s="16">
        <v>18.623889460000001</v>
      </c>
      <c r="D2966" t="s">
        <v>22179</v>
      </c>
      <c r="E2966" t="s">
        <v>23731</v>
      </c>
    </row>
    <row r="2967" spans="1:5" x14ac:dyDescent="0.2">
      <c r="A2967" t="s">
        <v>23797</v>
      </c>
      <c r="B2967">
        <v>10</v>
      </c>
      <c r="C2967" s="16">
        <v>16.343177010000002</v>
      </c>
      <c r="D2967" t="s">
        <v>22179</v>
      </c>
      <c r="E2967" t="s">
        <v>21101</v>
      </c>
    </row>
    <row r="2968" spans="1:5" x14ac:dyDescent="0.2">
      <c r="A2968" t="s">
        <v>23749</v>
      </c>
      <c r="B2968">
        <v>10</v>
      </c>
      <c r="C2968" s="16">
        <v>16.151881620000001</v>
      </c>
      <c r="D2968" t="s">
        <v>22179</v>
      </c>
      <c r="E2968" t="s">
        <v>23750</v>
      </c>
    </row>
    <row r="2969" spans="1:5" x14ac:dyDescent="0.2">
      <c r="A2969" t="s">
        <v>23720</v>
      </c>
      <c r="B2969">
        <v>10</v>
      </c>
      <c r="C2969" s="16">
        <v>15.806025</v>
      </c>
      <c r="D2969" t="s">
        <v>22179</v>
      </c>
      <c r="E2969" t="s">
        <v>23721</v>
      </c>
    </row>
    <row r="2970" spans="1:5" x14ac:dyDescent="0.2">
      <c r="A2970" t="s">
        <v>23726</v>
      </c>
      <c r="B2970">
        <v>10</v>
      </c>
      <c r="C2970" s="16">
        <v>14.766914590000001</v>
      </c>
      <c r="D2970" t="s">
        <v>22179</v>
      </c>
      <c r="E2970" t="s">
        <v>23727</v>
      </c>
    </row>
    <row r="2971" spans="1:5" x14ac:dyDescent="0.2">
      <c r="A2971" t="s">
        <v>23853</v>
      </c>
      <c r="B2971">
        <v>10</v>
      </c>
      <c r="C2971" s="16">
        <v>11.91847555</v>
      </c>
      <c r="D2971" t="s">
        <v>22179</v>
      </c>
      <c r="E2971" t="s">
        <v>23854</v>
      </c>
    </row>
    <row r="2972" spans="1:5" x14ac:dyDescent="0.2">
      <c r="A2972" t="s">
        <v>23827</v>
      </c>
      <c r="B2972">
        <v>10</v>
      </c>
      <c r="C2972" s="16">
        <v>11.55168664</v>
      </c>
      <c r="D2972" t="s">
        <v>22179</v>
      </c>
      <c r="E2972" t="s">
        <v>18958</v>
      </c>
    </row>
    <row r="2973" spans="1:5" x14ac:dyDescent="0.2">
      <c r="A2973" t="s">
        <v>23825</v>
      </c>
      <c r="B2973">
        <v>10</v>
      </c>
      <c r="C2973" s="16">
        <v>11.49751588</v>
      </c>
      <c r="D2973" t="s">
        <v>22179</v>
      </c>
      <c r="E2973" t="s">
        <v>23826</v>
      </c>
    </row>
    <row r="2974" spans="1:5" x14ac:dyDescent="0.2">
      <c r="A2974" t="s">
        <v>23746</v>
      </c>
      <c r="B2974">
        <v>10</v>
      </c>
      <c r="C2974" s="16">
        <v>10.11357308</v>
      </c>
      <c r="D2974" t="s">
        <v>22179</v>
      </c>
      <c r="E2974" t="s">
        <v>19976</v>
      </c>
    </row>
    <row r="2975" spans="1:5" x14ac:dyDescent="0.2">
      <c r="A2975" t="s">
        <v>23755</v>
      </c>
      <c r="B2975">
        <v>10</v>
      </c>
      <c r="C2975" s="16">
        <v>10.041803789999999</v>
      </c>
      <c r="D2975" t="s">
        <v>22179</v>
      </c>
      <c r="E2975" t="s">
        <v>21290</v>
      </c>
    </row>
    <row r="2976" spans="1:5" x14ac:dyDescent="0.2">
      <c r="A2976" t="s">
        <v>23852</v>
      </c>
      <c r="B2976">
        <v>10</v>
      </c>
      <c r="C2976" s="16">
        <v>8.8428683289999999</v>
      </c>
      <c r="D2976" t="s">
        <v>22179</v>
      </c>
      <c r="E2976" t="s">
        <v>22040</v>
      </c>
    </row>
    <row r="2977" spans="1:5" x14ac:dyDescent="0.2">
      <c r="A2977" t="s">
        <v>23736</v>
      </c>
      <c r="B2977">
        <v>10</v>
      </c>
      <c r="C2977" s="16">
        <v>8.4090027969999994</v>
      </c>
      <c r="D2977" t="s">
        <v>22179</v>
      </c>
      <c r="E2977" t="s">
        <v>23737</v>
      </c>
    </row>
    <row r="2978" spans="1:5" x14ac:dyDescent="0.2">
      <c r="A2978" t="s">
        <v>23728</v>
      </c>
      <c r="B2978">
        <v>10</v>
      </c>
      <c r="C2978" s="16">
        <v>8.3607245470000002</v>
      </c>
      <c r="D2978" t="s">
        <v>22179</v>
      </c>
      <c r="E2978" t="s">
        <v>23729</v>
      </c>
    </row>
    <row r="2979" spans="1:5" x14ac:dyDescent="0.2">
      <c r="A2979" t="s">
        <v>23800</v>
      </c>
      <c r="B2979">
        <v>10</v>
      </c>
      <c r="C2979" s="16">
        <v>8.0525379370000003</v>
      </c>
      <c r="D2979" t="s">
        <v>22179</v>
      </c>
      <c r="E2979" t="s">
        <v>23801</v>
      </c>
    </row>
    <row r="2980" spans="1:5" x14ac:dyDescent="0.2">
      <c r="A2980" t="s">
        <v>23814</v>
      </c>
      <c r="B2980">
        <v>10</v>
      </c>
      <c r="C2980" s="16">
        <v>7.981941602</v>
      </c>
      <c r="D2980" t="s">
        <v>22179</v>
      </c>
      <c r="E2980" t="s">
        <v>23815</v>
      </c>
    </row>
    <row r="2981" spans="1:5" x14ac:dyDescent="0.2">
      <c r="A2981" t="s">
        <v>23734</v>
      </c>
      <c r="B2981">
        <v>10</v>
      </c>
      <c r="C2981" s="16">
        <v>7.8216720239999997</v>
      </c>
      <c r="D2981" t="s">
        <v>22179</v>
      </c>
      <c r="E2981" t="s">
        <v>23735</v>
      </c>
    </row>
    <row r="2982" spans="1:5" x14ac:dyDescent="0.2">
      <c r="A2982" t="s">
        <v>23846</v>
      </c>
      <c r="B2982">
        <v>10</v>
      </c>
      <c r="C2982" s="16">
        <v>6.9811061629999998</v>
      </c>
      <c r="D2982" t="s">
        <v>22179</v>
      </c>
      <c r="E2982" t="s">
        <v>23847</v>
      </c>
    </row>
    <row r="2983" spans="1:5" x14ac:dyDescent="0.2">
      <c r="A2983" t="s">
        <v>23763</v>
      </c>
      <c r="B2983">
        <v>10</v>
      </c>
      <c r="C2983" s="16">
        <v>6.5771913919999996</v>
      </c>
      <c r="D2983" t="s">
        <v>22179</v>
      </c>
      <c r="E2983" t="s">
        <v>19984</v>
      </c>
    </row>
    <row r="2984" spans="1:5" x14ac:dyDescent="0.2">
      <c r="A2984" t="s">
        <v>23751</v>
      </c>
      <c r="B2984">
        <v>10</v>
      </c>
      <c r="C2984" s="16">
        <v>5.9057519100000002</v>
      </c>
      <c r="D2984" t="s">
        <v>22179</v>
      </c>
      <c r="E2984" t="s">
        <v>18993</v>
      </c>
    </row>
    <row r="2985" spans="1:5" x14ac:dyDescent="0.2">
      <c r="A2985" t="s">
        <v>23756</v>
      </c>
      <c r="B2985">
        <v>10</v>
      </c>
      <c r="C2985" s="16">
        <v>5.3018428640000002</v>
      </c>
      <c r="D2985" t="s">
        <v>22179</v>
      </c>
      <c r="E2985" t="s">
        <v>23757</v>
      </c>
    </row>
    <row r="2986" spans="1:5" x14ac:dyDescent="0.2">
      <c r="A2986" t="s">
        <v>23780</v>
      </c>
      <c r="B2986">
        <v>10</v>
      </c>
      <c r="C2986" s="16">
        <v>4.9960365639999997</v>
      </c>
      <c r="D2986" t="s">
        <v>22179</v>
      </c>
      <c r="E2986" t="s">
        <v>19242</v>
      </c>
    </row>
    <row r="2987" spans="1:5" x14ac:dyDescent="0.2">
      <c r="A2987" t="s">
        <v>23769</v>
      </c>
      <c r="B2987">
        <v>10</v>
      </c>
      <c r="C2987" s="16">
        <v>4.8201056019999999</v>
      </c>
      <c r="D2987" t="s">
        <v>22179</v>
      </c>
      <c r="E2987" t="s">
        <v>21763</v>
      </c>
    </row>
    <row r="2988" spans="1:5" x14ac:dyDescent="0.2">
      <c r="A2988" t="s">
        <v>23774</v>
      </c>
      <c r="B2988">
        <v>10</v>
      </c>
      <c r="C2988" s="16">
        <v>4.2948335870000003</v>
      </c>
      <c r="D2988" t="s">
        <v>22179</v>
      </c>
      <c r="E2988" t="s">
        <v>23775</v>
      </c>
    </row>
    <row r="2989" spans="1:5" x14ac:dyDescent="0.2">
      <c r="A2989" t="s">
        <v>23773</v>
      </c>
      <c r="B2989">
        <v>10</v>
      </c>
      <c r="C2989" s="16">
        <v>4.1586831350000004</v>
      </c>
      <c r="D2989" t="s">
        <v>22179</v>
      </c>
      <c r="E2989" t="s">
        <v>18835</v>
      </c>
    </row>
    <row r="2990" spans="1:5" x14ac:dyDescent="0.2">
      <c r="A2990" t="s">
        <v>23864</v>
      </c>
      <c r="B2990">
        <v>10</v>
      </c>
      <c r="C2990" s="16">
        <v>3.5273244199999998</v>
      </c>
      <c r="D2990" t="s">
        <v>22179</v>
      </c>
      <c r="E2990" t="s">
        <v>19138</v>
      </c>
    </row>
    <row r="2991" spans="1:5" x14ac:dyDescent="0.2">
      <c r="A2991" t="s">
        <v>23754</v>
      </c>
      <c r="B2991">
        <v>10</v>
      </c>
      <c r="C2991" s="16">
        <v>2.4651251049999998</v>
      </c>
      <c r="D2991" t="s">
        <v>22179</v>
      </c>
      <c r="E2991" t="s">
        <v>19680</v>
      </c>
    </row>
    <row r="2992" spans="1:5" x14ac:dyDescent="0.2">
      <c r="A2992" t="s">
        <v>23776</v>
      </c>
      <c r="B2992">
        <v>10</v>
      </c>
      <c r="C2992" s="16">
        <v>2.2747439950000001</v>
      </c>
      <c r="D2992" t="s">
        <v>22179</v>
      </c>
      <c r="E2992" t="s">
        <v>23777</v>
      </c>
    </row>
    <row r="2993" spans="1:5" x14ac:dyDescent="0.2">
      <c r="A2993" t="s">
        <v>23761</v>
      </c>
      <c r="B2993">
        <v>10</v>
      </c>
      <c r="C2993" s="16">
        <v>2.0741997859999999</v>
      </c>
      <c r="D2993" t="s">
        <v>22179</v>
      </c>
      <c r="E2993" t="s">
        <v>23762</v>
      </c>
    </row>
    <row r="2994" spans="1:5" x14ac:dyDescent="0.2">
      <c r="A2994" t="s">
        <v>23743</v>
      </c>
      <c r="B2994">
        <v>10</v>
      </c>
      <c r="C2994" s="16">
        <v>1.8827270300000001</v>
      </c>
      <c r="D2994" t="s">
        <v>22179</v>
      </c>
      <c r="E2994" t="s">
        <v>23744</v>
      </c>
    </row>
    <row r="2995" spans="1:5" x14ac:dyDescent="0.2">
      <c r="A2995" t="s">
        <v>23836</v>
      </c>
      <c r="B2995">
        <v>10</v>
      </c>
      <c r="C2995" s="16">
        <v>1.793615438</v>
      </c>
      <c r="D2995" t="s">
        <v>22179</v>
      </c>
      <c r="E2995" t="s">
        <v>23837</v>
      </c>
    </row>
    <row r="2996" spans="1:5" x14ac:dyDescent="0.2">
      <c r="A2996" t="s">
        <v>23760</v>
      </c>
      <c r="B2996">
        <v>10</v>
      </c>
      <c r="C2996" s="16">
        <v>1.014895976</v>
      </c>
      <c r="D2996" t="s">
        <v>22179</v>
      </c>
      <c r="E2996" t="s">
        <v>20068</v>
      </c>
    </row>
    <row r="2997" spans="1:5" x14ac:dyDescent="0.2">
      <c r="A2997" t="s">
        <v>23772</v>
      </c>
      <c r="B2997">
        <v>10</v>
      </c>
      <c r="C2997" s="16">
        <v>0.63498358899999996</v>
      </c>
      <c r="D2997" t="s">
        <v>22179</v>
      </c>
      <c r="E2997" t="s">
        <v>20366</v>
      </c>
    </row>
    <row r="2998" spans="1:5" x14ac:dyDescent="0.2">
      <c r="A2998" t="s">
        <v>23711</v>
      </c>
      <c r="B2998">
        <v>10</v>
      </c>
      <c r="C2998" s="16">
        <v>0.39901182099999999</v>
      </c>
      <c r="D2998" t="s">
        <v>22179</v>
      </c>
      <c r="E2998" t="s">
        <v>23712</v>
      </c>
    </row>
    <row r="2999" spans="1:5" x14ac:dyDescent="0.2">
      <c r="A2999" t="s">
        <v>23820</v>
      </c>
      <c r="B2999">
        <v>10</v>
      </c>
      <c r="C2999" s="16">
        <v>0.307315171</v>
      </c>
      <c r="D2999" t="s">
        <v>22179</v>
      </c>
      <c r="E2999" t="s">
        <v>23821</v>
      </c>
    </row>
    <row r="3000" spans="1:5" x14ac:dyDescent="0.2">
      <c r="A3000" t="s">
        <v>23824</v>
      </c>
      <c r="B3000">
        <v>10</v>
      </c>
      <c r="C3000" s="16">
        <v>4.737616E-3</v>
      </c>
      <c r="D3000" t="s">
        <v>22179</v>
      </c>
      <c r="E3000" t="s">
        <v>18718</v>
      </c>
    </row>
    <row r="3001" spans="1:5" x14ac:dyDescent="0.2">
      <c r="A3001" t="s">
        <v>23724</v>
      </c>
      <c r="B3001">
        <v>10</v>
      </c>
      <c r="C3001" s="16">
        <v>0</v>
      </c>
      <c r="D3001" t="s">
        <v>22179</v>
      </c>
      <c r="E3001" t="s">
        <v>23725</v>
      </c>
    </row>
    <row r="3002" spans="1:5" x14ac:dyDescent="0.2">
      <c r="A3002" t="s">
        <v>23861</v>
      </c>
      <c r="B3002">
        <v>10</v>
      </c>
      <c r="C3002" s="16">
        <v>0</v>
      </c>
      <c r="D3002" t="s">
        <v>22179</v>
      </c>
      <c r="E3002" t="s">
        <v>19853</v>
      </c>
    </row>
    <row r="3003" spans="1:5" x14ac:dyDescent="0.2">
      <c r="A3003" t="s">
        <v>23881</v>
      </c>
      <c r="B3003">
        <v>1</v>
      </c>
      <c r="C3003" s="16">
        <v>162.41257669999999</v>
      </c>
      <c r="D3003" t="s">
        <v>23870</v>
      </c>
      <c r="E3003" t="s">
        <v>18553</v>
      </c>
    </row>
    <row r="3004" spans="1:5" x14ac:dyDescent="0.2">
      <c r="A3004" t="s">
        <v>24002</v>
      </c>
      <c r="B3004">
        <v>1</v>
      </c>
      <c r="C3004" s="16">
        <v>81.039855209999999</v>
      </c>
      <c r="D3004" t="s">
        <v>23870</v>
      </c>
      <c r="E3004" t="s">
        <v>24003</v>
      </c>
    </row>
    <row r="3005" spans="1:5" x14ac:dyDescent="0.2">
      <c r="A3005" t="s">
        <v>24006</v>
      </c>
      <c r="B3005">
        <v>1</v>
      </c>
      <c r="C3005" s="16">
        <v>67.782436020000006</v>
      </c>
      <c r="D3005" t="s">
        <v>23870</v>
      </c>
      <c r="E3005" t="s">
        <v>24007</v>
      </c>
    </row>
    <row r="3006" spans="1:5" x14ac:dyDescent="0.2">
      <c r="A3006" t="s">
        <v>23897</v>
      </c>
      <c r="B3006">
        <v>1</v>
      </c>
      <c r="C3006" s="16">
        <v>60.701991720000002</v>
      </c>
      <c r="D3006" t="s">
        <v>23870</v>
      </c>
      <c r="E3006" t="s">
        <v>23898</v>
      </c>
    </row>
    <row r="3007" spans="1:5" x14ac:dyDescent="0.2">
      <c r="A3007" t="s">
        <v>24008</v>
      </c>
      <c r="B3007">
        <v>1</v>
      </c>
      <c r="C3007" s="16">
        <v>54.623888129999997</v>
      </c>
      <c r="D3007" t="s">
        <v>23870</v>
      </c>
      <c r="E3007" t="s">
        <v>24009</v>
      </c>
    </row>
    <row r="3008" spans="1:5" x14ac:dyDescent="0.2">
      <c r="A3008" t="s">
        <v>24024</v>
      </c>
      <c r="B3008">
        <v>1</v>
      </c>
      <c r="C3008" s="16">
        <v>51.659803770000003</v>
      </c>
      <c r="D3008" t="s">
        <v>23870</v>
      </c>
      <c r="E3008" t="s">
        <v>24025</v>
      </c>
    </row>
    <row r="3009" spans="1:5" x14ac:dyDescent="0.2">
      <c r="A3009" t="s">
        <v>24022</v>
      </c>
      <c r="B3009">
        <v>1</v>
      </c>
      <c r="C3009" s="16">
        <v>42.470087700000001</v>
      </c>
      <c r="D3009" t="s">
        <v>23870</v>
      </c>
      <c r="E3009" t="s">
        <v>24023</v>
      </c>
    </row>
    <row r="3010" spans="1:5" x14ac:dyDescent="0.2">
      <c r="A3010" t="s">
        <v>23891</v>
      </c>
      <c r="B3010">
        <v>1</v>
      </c>
      <c r="C3010" s="16">
        <v>41.937692630000001</v>
      </c>
      <c r="D3010" t="s">
        <v>23870</v>
      </c>
      <c r="E3010" t="s">
        <v>23892</v>
      </c>
    </row>
    <row r="3011" spans="1:5" x14ac:dyDescent="0.2">
      <c r="A3011" t="s">
        <v>23879</v>
      </c>
      <c r="B3011">
        <v>1</v>
      </c>
      <c r="C3011" s="16">
        <v>33.647723480000003</v>
      </c>
      <c r="D3011" t="s">
        <v>23870</v>
      </c>
      <c r="E3011" t="s">
        <v>23880</v>
      </c>
    </row>
    <row r="3012" spans="1:5" x14ac:dyDescent="0.2">
      <c r="A3012" t="s">
        <v>23887</v>
      </c>
      <c r="B3012">
        <v>1</v>
      </c>
      <c r="C3012" s="16">
        <v>27.001047369999998</v>
      </c>
      <c r="D3012" t="s">
        <v>23870</v>
      </c>
      <c r="E3012" t="s">
        <v>23888</v>
      </c>
    </row>
    <row r="3013" spans="1:5" x14ac:dyDescent="0.2">
      <c r="A3013" t="s">
        <v>23875</v>
      </c>
      <c r="B3013">
        <v>1</v>
      </c>
      <c r="C3013" s="16">
        <v>26.88229712</v>
      </c>
      <c r="D3013" t="s">
        <v>23870</v>
      </c>
      <c r="E3013" t="s">
        <v>23876</v>
      </c>
    </row>
    <row r="3014" spans="1:5" x14ac:dyDescent="0.2">
      <c r="A3014" t="s">
        <v>23961</v>
      </c>
      <c r="B3014">
        <v>1</v>
      </c>
      <c r="C3014" s="16">
        <v>25.003498929999999</v>
      </c>
      <c r="D3014" t="s">
        <v>23870</v>
      </c>
      <c r="E3014" t="s">
        <v>23962</v>
      </c>
    </row>
    <row r="3015" spans="1:5" x14ac:dyDescent="0.2">
      <c r="A3015" t="s">
        <v>23912</v>
      </c>
      <c r="B3015">
        <v>1</v>
      </c>
      <c r="C3015" s="16">
        <v>24.441935189999999</v>
      </c>
      <c r="D3015" t="s">
        <v>23870</v>
      </c>
      <c r="E3015" t="s">
        <v>22191</v>
      </c>
    </row>
    <row r="3016" spans="1:5" x14ac:dyDescent="0.2">
      <c r="A3016" t="s">
        <v>23901</v>
      </c>
      <c r="B3016">
        <v>1</v>
      </c>
      <c r="C3016" s="16">
        <v>22.587744950000001</v>
      </c>
      <c r="D3016" t="s">
        <v>23870</v>
      </c>
      <c r="E3016" t="s">
        <v>23902</v>
      </c>
    </row>
    <row r="3017" spans="1:5" x14ac:dyDescent="0.2">
      <c r="A3017" t="s">
        <v>23909</v>
      </c>
      <c r="B3017">
        <v>1</v>
      </c>
      <c r="C3017" s="16">
        <v>22.3577759</v>
      </c>
      <c r="D3017" t="s">
        <v>23870</v>
      </c>
      <c r="E3017" t="s">
        <v>23558</v>
      </c>
    </row>
    <row r="3018" spans="1:5" x14ac:dyDescent="0.2">
      <c r="A3018" t="s">
        <v>23899</v>
      </c>
      <c r="B3018">
        <v>1</v>
      </c>
      <c r="C3018" s="16">
        <v>16.176085440000001</v>
      </c>
      <c r="D3018" t="s">
        <v>23870</v>
      </c>
      <c r="E3018" t="s">
        <v>23900</v>
      </c>
    </row>
    <row r="3019" spans="1:5" x14ac:dyDescent="0.2">
      <c r="A3019" t="s">
        <v>23988</v>
      </c>
      <c r="B3019">
        <v>1</v>
      </c>
      <c r="C3019" s="16">
        <v>16.138301370000001</v>
      </c>
      <c r="D3019" t="s">
        <v>23870</v>
      </c>
      <c r="E3019" t="s">
        <v>19615</v>
      </c>
    </row>
    <row r="3020" spans="1:5" x14ac:dyDescent="0.2">
      <c r="A3020" t="s">
        <v>24021</v>
      </c>
      <c r="B3020">
        <v>1</v>
      </c>
      <c r="C3020" s="16">
        <v>15.3035195</v>
      </c>
      <c r="D3020" t="s">
        <v>23870</v>
      </c>
      <c r="E3020" t="s">
        <v>18553</v>
      </c>
    </row>
    <row r="3021" spans="1:5" x14ac:dyDescent="0.2">
      <c r="A3021" t="s">
        <v>23928</v>
      </c>
      <c r="B3021">
        <v>1</v>
      </c>
      <c r="C3021" s="16">
        <v>15.277585070000001</v>
      </c>
      <c r="D3021" t="s">
        <v>23870</v>
      </c>
      <c r="E3021" t="s">
        <v>23929</v>
      </c>
    </row>
    <row r="3022" spans="1:5" x14ac:dyDescent="0.2">
      <c r="A3022" t="s">
        <v>23915</v>
      </c>
      <c r="B3022">
        <v>1</v>
      </c>
      <c r="C3022" s="16">
        <v>15.2687212</v>
      </c>
      <c r="D3022" t="s">
        <v>23870</v>
      </c>
      <c r="E3022" t="s">
        <v>18553</v>
      </c>
    </row>
    <row r="3023" spans="1:5" x14ac:dyDescent="0.2">
      <c r="A3023" t="s">
        <v>23943</v>
      </c>
      <c r="B3023">
        <v>1</v>
      </c>
      <c r="C3023" s="16">
        <v>14.79869873</v>
      </c>
      <c r="D3023" t="s">
        <v>23870</v>
      </c>
      <c r="E3023" t="s">
        <v>23944</v>
      </c>
    </row>
    <row r="3024" spans="1:5" x14ac:dyDescent="0.2">
      <c r="A3024" t="s">
        <v>23975</v>
      </c>
      <c r="B3024">
        <v>1</v>
      </c>
      <c r="C3024" s="16">
        <v>14.53019664</v>
      </c>
      <c r="D3024" t="s">
        <v>23870</v>
      </c>
      <c r="E3024" t="s">
        <v>23976</v>
      </c>
    </row>
    <row r="3025" spans="1:5" x14ac:dyDescent="0.2">
      <c r="A3025" t="s">
        <v>24004</v>
      </c>
      <c r="B3025">
        <v>1</v>
      </c>
      <c r="C3025" s="16">
        <v>13.91432809</v>
      </c>
      <c r="D3025" t="s">
        <v>23870</v>
      </c>
      <c r="E3025" t="s">
        <v>24005</v>
      </c>
    </row>
    <row r="3026" spans="1:5" x14ac:dyDescent="0.2">
      <c r="A3026" t="s">
        <v>23895</v>
      </c>
      <c r="B3026">
        <v>1</v>
      </c>
      <c r="C3026" s="16">
        <v>13.59647938</v>
      </c>
      <c r="D3026" t="s">
        <v>23870</v>
      </c>
      <c r="E3026" t="s">
        <v>18553</v>
      </c>
    </row>
    <row r="3027" spans="1:5" x14ac:dyDescent="0.2">
      <c r="A3027" t="s">
        <v>23984</v>
      </c>
      <c r="B3027">
        <v>1</v>
      </c>
      <c r="C3027" s="16">
        <v>13.161984240000001</v>
      </c>
      <c r="D3027" t="s">
        <v>23870</v>
      </c>
      <c r="E3027" t="s">
        <v>23985</v>
      </c>
    </row>
    <row r="3028" spans="1:5" x14ac:dyDescent="0.2">
      <c r="A3028" t="s">
        <v>23936</v>
      </c>
      <c r="B3028">
        <v>1</v>
      </c>
      <c r="C3028" s="16">
        <v>13.033997830000001</v>
      </c>
      <c r="D3028" t="s">
        <v>23870</v>
      </c>
      <c r="E3028" t="s">
        <v>23937</v>
      </c>
    </row>
    <row r="3029" spans="1:5" x14ac:dyDescent="0.2">
      <c r="A3029" t="s">
        <v>23910</v>
      </c>
      <c r="B3029">
        <v>1</v>
      </c>
      <c r="C3029" s="16">
        <v>12.82448114</v>
      </c>
      <c r="D3029" t="s">
        <v>23870</v>
      </c>
      <c r="E3029" t="s">
        <v>23911</v>
      </c>
    </row>
    <row r="3030" spans="1:5" x14ac:dyDescent="0.2">
      <c r="A3030" t="s">
        <v>23997</v>
      </c>
      <c r="B3030">
        <v>1</v>
      </c>
      <c r="C3030" s="16">
        <v>12.804852629999999</v>
      </c>
      <c r="D3030" t="s">
        <v>23870</v>
      </c>
      <c r="E3030" t="s">
        <v>23998</v>
      </c>
    </row>
    <row r="3031" spans="1:5" x14ac:dyDescent="0.2">
      <c r="A3031" t="s">
        <v>23931</v>
      </c>
      <c r="B3031">
        <v>1</v>
      </c>
      <c r="C3031" s="16">
        <v>12.337632190000001</v>
      </c>
      <c r="D3031" t="s">
        <v>23870</v>
      </c>
      <c r="E3031" t="s">
        <v>18553</v>
      </c>
    </row>
    <row r="3032" spans="1:5" x14ac:dyDescent="0.2">
      <c r="A3032" t="s">
        <v>23932</v>
      </c>
      <c r="B3032">
        <v>1</v>
      </c>
      <c r="C3032" s="16">
        <v>11.80666862</v>
      </c>
      <c r="D3032" t="s">
        <v>23870</v>
      </c>
      <c r="E3032" t="s">
        <v>23933</v>
      </c>
    </row>
    <row r="3033" spans="1:5" x14ac:dyDescent="0.2">
      <c r="A3033" t="s">
        <v>23954</v>
      </c>
      <c r="B3033">
        <v>1</v>
      </c>
      <c r="C3033" s="16">
        <v>11.23817075</v>
      </c>
      <c r="D3033" t="s">
        <v>23870</v>
      </c>
      <c r="E3033" t="s">
        <v>23955</v>
      </c>
    </row>
    <row r="3034" spans="1:5" x14ac:dyDescent="0.2">
      <c r="A3034" t="s">
        <v>23990</v>
      </c>
      <c r="B3034">
        <v>1</v>
      </c>
      <c r="C3034" s="16">
        <v>10.634473610000001</v>
      </c>
      <c r="D3034" t="s">
        <v>23870</v>
      </c>
      <c r="E3034" t="s">
        <v>23991</v>
      </c>
    </row>
    <row r="3035" spans="1:5" x14ac:dyDescent="0.2">
      <c r="A3035" t="s">
        <v>24016</v>
      </c>
      <c r="B3035">
        <v>1</v>
      </c>
      <c r="C3035" s="16">
        <v>10.206769469999999</v>
      </c>
      <c r="D3035" t="s">
        <v>23870</v>
      </c>
      <c r="E3035" t="s">
        <v>24017</v>
      </c>
    </row>
    <row r="3036" spans="1:5" x14ac:dyDescent="0.2">
      <c r="A3036" t="s">
        <v>23964</v>
      </c>
      <c r="B3036">
        <v>1</v>
      </c>
      <c r="C3036" s="16">
        <v>10.18665171</v>
      </c>
      <c r="D3036" t="s">
        <v>23870</v>
      </c>
      <c r="E3036" t="s">
        <v>18827</v>
      </c>
    </row>
    <row r="3037" spans="1:5" x14ac:dyDescent="0.2">
      <c r="A3037" t="s">
        <v>23970</v>
      </c>
      <c r="B3037">
        <v>1</v>
      </c>
      <c r="C3037" s="16">
        <v>9.9906783499999996</v>
      </c>
      <c r="D3037" t="s">
        <v>23870</v>
      </c>
      <c r="E3037" t="s">
        <v>23971</v>
      </c>
    </row>
    <row r="3038" spans="1:5" x14ac:dyDescent="0.2">
      <c r="A3038" t="s">
        <v>23934</v>
      </c>
      <c r="B3038">
        <v>1</v>
      </c>
      <c r="C3038" s="16">
        <v>9.4272784590000001</v>
      </c>
      <c r="D3038" t="s">
        <v>23870</v>
      </c>
      <c r="E3038" t="s">
        <v>23935</v>
      </c>
    </row>
    <row r="3039" spans="1:5" x14ac:dyDescent="0.2">
      <c r="A3039" t="s">
        <v>23903</v>
      </c>
      <c r="B3039">
        <v>1</v>
      </c>
      <c r="C3039" s="16">
        <v>9.2789684759999993</v>
      </c>
      <c r="D3039" t="s">
        <v>23870</v>
      </c>
      <c r="E3039" t="s">
        <v>23904</v>
      </c>
    </row>
    <row r="3040" spans="1:5" x14ac:dyDescent="0.2">
      <c r="A3040" t="s">
        <v>23983</v>
      </c>
      <c r="B3040">
        <v>1</v>
      </c>
      <c r="C3040" s="16">
        <v>9.090750345</v>
      </c>
      <c r="D3040" t="s">
        <v>23870</v>
      </c>
      <c r="E3040" t="s">
        <v>18553</v>
      </c>
    </row>
    <row r="3041" spans="1:5" x14ac:dyDescent="0.2">
      <c r="A3041" t="s">
        <v>23939</v>
      </c>
      <c r="B3041">
        <v>1</v>
      </c>
      <c r="C3041" s="16">
        <v>8.9057068780000002</v>
      </c>
      <c r="D3041" t="s">
        <v>23870</v>
      </c>
      <c r="E3041" t="s">
        <v>20072</v>
      </c>
    </row>
    <row r="3042" spans="1:5" x14ac:dyDescent="0.2">
      <c r="A3042" t="s">
        <v>23927</v>
      </c>
      <c r="B3042">
        <v>1</v>
      </c>
      <c r="C3042" s="16">
        <v>8.8752765109999991</v>
      </c>
      <c r="D3042" t="s">
        <v>23870</v>
      </c>
      <c r="E3042" t="s">
        <v>23655</v>
      </c>
    </row>
    <row r="3043" spans="1:5" x14ac:dyDescent="0.2">
      <c r="A3043" t="s">
        <v>24020</v>
      </c>
      <c r="B3043">
        <v>1</v>
      </c>
      <c r="C3043" s="16">
        <v>8.4828261820000002</v>
      </c>
      <c r="D3043" t="s">
        <v>23870</v>
      </c>
      <c r="E3043" t="s">
        <v>23337</v>
      </c>
    </row>
    <row r="3044" spans="1:5" x14ac:dyDescent="0.2">
      <c r="A3044" t="s">
        <v>23994</v>
      </c>
      <c r="B3044">
        <v>1</v>
      </c>
      <c r="C3044" s="16">
        <v>7.9054177040000004</v>
      </c>
      <c r="D3044" t="s">
        <v>23870</v>
      </c>
      <c r="E3044" t="s">
        <v>23995</v>
      </c>
    </row>
    <row r="3045" spans="1:5" x14ac:dyDescent="0.2">
      <c r="A3045" t="s">
        <v>23886</v>
      </c>
      <c r="B3045">
        <v>1</v>
      </c>
      <c r="C3045" s="16">
        <v>7.5500196610000003</v>
      </c>
      <c r="D3045" t="s">
        <v>23870</v>
      </c>
      <c r="E3045" t="s">
        <v>23378</v>
      </c>
    </row>
    <row r="3046" spans="1:5" x14ac:dyDescent="0.2">
      <c r="A3046" t="s">
        <v>23956</v>
      </c>
      <c r="B3046">
        <v>1</v>
      </c>
      <c r="C3046" s="16">
        <v>7.2777420050000003</v>
      </c>
      <c r="D3046" t="s">
        <v>23870</v>
      </c>
      <c r="E3046" t="s">
        <v>23957</v>
      </c>
    </row>
    <row r="3047" spans="1:5" x14ac:dyDescent="0.2">
      <c r="A3047" t="s">
        <v>23896</v>
      </c>
      <c r="B3047">
        <v>1</v>
      </c>
      <c r="C3047" s="16">
        <v>7.2162202110000004</v>
      </c>
      <c r="D3047" t="s">
        <v>23870</v>
      </c>
      <c r="E3047" t="s">
        <v>18553</v>
      </c>
    </row>
    <row r="3048" spans="1:5" x14ac:dyDescent="0.2">
      <c r="A3048" t="s">
        <v>23959</v>
      </c>
      <c r="B3048">
        <v>1</v>
      </c>
      <c r="C3048" s="16">
        <v>6.9983303010000002</v>
      </c>
      <c r="D3048" t="s">
        <v>23870</v>
      </c>
      <c r="E3048" t="s">
        <v>23960</v>
      </c>
    </row>
    <row r="3049" spans="1:5" x14ac:dyDescent="0.2">
      <c r="A3049" t="s">
        <v>23974</v>
      </c>
      <c r="B3049">
        <v>1</v>
      </c>
      <c r="C3049" s="16">
        <v>6.890571048</v>
      </c>
      <c r="D3049" t="s">
        <v>23870</v>
      </c>
      <c r="E3049" t="s">
        <v>21543</v>
      </c>
    </row>
    <row r="3050" spans="1:5" x14ac:dyDescent="0.2">
      <c r="A3050" t="s">
        <v>23989</v>
      </c>
      <c r="B3050">
        <v>1</v>
      </c>
      <c r="C3050" s="16">
        <v>6.5278860539999997</v>
      </c>
      <c r="D3050" t="s">
        <v>23870</v>
      </c>
      <c r="E3050" t="s">
        <v>18710</v>
      </c>
    </row>
    <row r="3051" spans="1:5" x14ac:dyDescent="0.2">
      <c r="A3051" t="s">
        <v>24018</v>
      </c>
      <c r="B3051">
        <v>1</v>
      </c>
      <c r="C3051" s="16">
        <v>6.328795779</v>
      </c>
      <c r="D3051" t="s">
        <v>23870</v>
      </c>
      <c r="E3051" t="s">
        <v>24019</v>
      </c>
    </row>
    <row r="3052" spans="1:5" x14ac:dyDescent="0.2">
      <c r="A3052" t="s">
        <v>24010</v>
      </c>
      <c r="B3052">
        <v>1</v>
      </c>
      <c r="C3052" s="16">
        <v>6.1127556590000003</v>
      </c>
      <c r="D3052" t="s">
        <v>23870</v>
      </c>
      <c r="E3052" t="s">
        <v>18706</v>
      </c>
    </row>
    <row r="3053" spans="1:5" x14ac:dyDescent="0.2">
      <c r="A3053" t="s">
        <v>23907</v>
      </c>
      <c r="B3053">
        <v>1</v>
      </c>
      <c r="C3053" s="16">
        <v>6.0580732199999998</v>
      </c>
      <c r="D3053" t="s">
        <v>23870</v>
      </c>
      <c r="E3053" t="s">
        <v>23908</v>
      </c>
    </row>
    <row r="3054" spans="1:5" x14ac:dyDescent="0.2">
      <c r="A3054" t="s">
        <v>23916</v>
      </c>
      <c r="B3054">
        <v>1</v>
      </c>
      <c r="C3054" s="16">
        <v>5.8915842859999996</v>
      </c>
      <c r="D3054" t="s">
        <v>23870</v>
      </c>
      <c r="E3054" t="s">
        <v>23917</v>
      </c>
    </row>
    <row r="3055" spans="1:5" x14ac:dyDescent="0.2">
      <c r="A3055" t="s">
        <v>23947</v>
      </c>
      <c r="B3055">
        <v>1</v>
      </c>
      <c r="C3055" s="16">
        <v>5.634694316</v>
      </c>
      <c r="D3055" t="s">
        <v>23870</v>
      </c>
      <c r="E3055" t="s">
        <v>18553</v>
      </c>
    </row>
    <row r="3056" spans="1:5" x14ac:dyDescent="0.2">
      <c r="A3056" t="s">
        <v>23869</v>
      </c>
      <c r="B3056">
        <v>1</v>
      </c>
      <c r="C3056" s="16">
        <v>5.5809684199999996</v>
      </c>
      <c r="D3056" t="s">
        <v>23870</v>
      </c>
      <c r="E3056" t="s">
        <v>23871</v>
      </c>
    </row>
    <row r="3057" spans="1:5" x14ac:dyDescent="0.2">
      <c r="A3057" t="s">
        <v>24011</v>
      </c>
      <c r="B3057">
        <v>1</v>
      </c>
      <c r="C3057" s="16">
        <v>5.3398095059999999</v>
      </c>
      <c r="D3057" t="s">
        <v>23870</v>
      </c>
      <c r="E3057" t="s">
        <v>24012</v>
      </c>
    </row>
    <row r="3058" spans="1:5" x14ac:dyDescent="0.2">
      <c r="A3058" t="s">
        <v>23963</v>
      </c>
      <c r="B3058">
        <v>1</v>
      </c>
      <c r="C3058" s="16">
        <v>5.0593063750000002</v>
      </c>
      <c r="D3058" t="s">
        <v>23870</v>
      </c>
      <c r="E3058" t="s">
        <v>18553</v>
      </c>
    </row>
    <row r="3059" spans="1:5" x14ac:dyDescent="0.2">
      <c r="A3059" t="s">
        <v>23972</v>
      </c>
      <c r="B3059">
        <v>1</v>
      </c>
      <c r="C3059" s="16">
        <v>4.7693383090000001</v>
      </c>
      <c r="D3059" t="s">
        <v>23870</v>
      </c>
      <c r="E3059" t="s">
        <v>23973</v>
      </c>
    </row>
    <row r="3060" spans="1:5" x14ac:dyDescent="0.2">
      <c r="A3060" t="s">
        <v>24014</v>
      </c>
      <c r="B3060">
        <v>1</v>
      </c>
      <c r="C3060" s="16">
        <v>4.295513401</v>
      </c>
      <c r="D3060" t="s">
        <v>23870</v>
      </c>
      <c r="E3060" t="s">
        <v>23687</v>
      </c>
    </row>
    <row r="3061" spans="1:5" x14ac:dyDescent="0.2">
      <c r="A3061" t="s">
        <v>24001</v>
      </c>
      <c r="B3061">
        <v>1</v>
      </c>
      <c r="C3061" s="16">
        <v>4.0012118719999998</v>
      </c>
      <c r="D3061" t="s">
        <v>23870</v>
      </c>
      <c r="E3061" t="s">
        <v>22294</v>
      </c>
    </row>
    <row r="3062" spans="1:5" x14ac:dyDescent="0.2">
      <c r="A3062" t="s">
        <v>23889</v>
      </c>
      <c r="B3062">
        <v>1</v>
      </c>
      <c r="C3062" s="16">
        <v>3.973395563</v>
      </c>
      <c r="D3062" t="s">
        <v>23870</v>
      </c>
      <c r="E3062" t="s">
        <v>23890</v>
      </c>
    </row>
    <row r="3063" spans="1:5" x14ac:dyDescent="0.2">
      <c r="A3063" t="s">
        <v>24013</v>
      </c>
      <c r="B3063">
        <v>1</v>
      </c>
      <c r="C3063" s="16">
        <v>3.8503513730000001</v>
      </c>
      <c r="D3063" t="s">
        <v>23870</v>
      </c>
      <c r="E3063" t="s">
        <v>18553</v>
      </c>
    </row>
    <row r="3064" spans="1:5" x14ac:dyDescent="0.2">
      <c r="A3064" t="s">
        <v>23965</v>
      </c>
      <c r="B3064">
        <v>1</v>
      </c>
      <c r="C3064" s="16">
        <v>3.7765379100000001</v>
      </c>
      <c r="D3064" t="s">
        <v>23870</v>
      </c>
      <c r="E3064" t="s">
        <v>18644</v>
      </c>
    </row>
    <row r="3065" spans="1:5" x14ac:dyDescent="0.2">
      <c r="A3065" t="s">
        <v>23950</v>
      </c>
      <c r="B3065">
        <v>1</v>
      </c>
      <c r="C3065" s="16">
        <v>3.297145633</v>
      </c>
      <c r="D3065" t="s">
        <v>23870</v>
      </c>
      <c r="E3065" t="s">
        <v>23951</v>
      </c>
    </row>
    <row r="3066" spans="1:5" x14ac:dyDescent="0.2">
      <c r="A3066" t="s">
        <v>23949</v>
      </c>
      <c r="B3066">
        <v>1</v>
      </c>
      <c r="C3066" s="16">
        <v>2.9106988469999999</v>
      </c>
      <c r="D3066" t="s">
        <v>23870</v>
      </c>
      <c r="E3066" t="s">
        <v>18553</v>
      </c>
    </row>
    <row r="3067" spans="1:5" x14ac:dyDescent="0.2">
      <c r="A3067" t="s">
        <v>23930</v>
      </c>
      <c r="B3067">
        <v>1</v>
      </c>
      <c r="C3067" s="16">
        <v>2.7140266890000002</v>
      </c>
      <c r="D3067" t="s">
        <v>23870</v>
      </c>
      <c r="E3067" t="s">
        <v>18553</v>
      </c>
    </row>
    <row r="3068" spans="1:5" x14ac:dyDescent="0.2">
      <c r="A3068" t="s">
        <v>23941</v>
      </c>
      <c r="B3068">
        <v>1</v>
      </c>
      <c r="C3068" s="16">
        <v>2.696762192</v>
      </c>
      <c r="D3068" t="s">
        <v>23870</v>
      </c>
      <c r="E3068" t="s">
        <v>23942</v>
      </c>
    </row>
    <row r="3069" spans="1:5" x14ac:dyDescent="0.2">
      <c r="A3069" t="s">
        <v>23938</v>
      </c>
      <c r="B3069">
        <v>1</v>
      </c>
      <c r="C3069" s="16">
        <v>2.6512733549999998</v>
      </c>
      <c r="D3069" t="s">
        <v>23870</v>
      </c>
      <c r="E3069" t="s">
        <v>18767</v>
      </c>
    </row>
    <row r="3070" spans="1:5" x14ac:dyDescent="0.2">
      <c r="A3070" t="s">
        <v>24026</v>
      </c>
      <c r="B3070">
        <v>1</v>
      </c>
      <c r="C3070" s="16">
        <v>2.506050847</v>
      </c>
      <c r="D3070" t="s">
        <v>23870</v>
      </c>
      <c r="E3070" t="s">
        <v>23883</v>
      </c>
    </row>
    <row r="3071" spans="1:5" x14ac:dyDescent="0.2">
      <c r="A3071" t="s">
        <v>23948</v>
      </c>
      <c r="B3071">
        <v>1</v>
      </c>
      <c r="C3071" s="16">
        <v>2.2769058379999998</v>
      </c>
      <c r="D3071" t="s">
        <v>23870</v>
      </c>
      <c r="E3071" t="s">
        <v>19211</v>
      </c>
    </row>
    <row r="3072" spans="1:5" x14ac:dyDescent="0.2">
      <c r="A3072" t="s">
        <v>23945</v>
      </c>
      <c r="B3072">
        <v>1</v>
      </c>
      <c r="C3072" s="16">
        <v>2.203881585</v>
      </c>
      <c r="D3072" t="s">
        <v>23870</v>
      </c>
      <c r="E3072" t="s">
        <v>23946</v>
      </c>
    </row>
    <row r="3073" spans="1:5" x14ac:dyDescent="0.2">
      <c r="A3073" t="s">
        <v>23913</v>
      </c>
      <c r="B3073">
        <v>1</v>
      </c>
      <c r="C3073" s="16">
        <v>2.1890553000000001</v>
      </c>
      <c r="D3073" t="s">
        <v>23870</v>
      </c>
      <c r="E3073" t="s">
        <v>23914</v>
      </c>
    </row>
    <row r="3074" spans="1:5" x14ac:dyDescent="0.2">
      <c r="A3074" t="s">
        <v>23977</v>
      </c>
      <c r="B3074">
        <v>1</v>
      </c>
      <c r="C3074" s="16">
        <v>1.943718155</v>
      </c>
      <c r="D3074" t="s">
        <v>23870</v>
      </c>
      <c r="E3074" t="s">
        <v>23978</v>
      </c>
    </row>
    <row r="3075" spans="1:5" x14ac:dyDescent="0.2">
      <c r="A3075" t="s">
        <v>24027</v>
      </c>
      <c r="B3075">
        <v>1</v>
      </c>
      <c r="C3075" s="16">
        <v>1.7612459119999999</v>
      </c>
      <c r="D3075" t="s">
        <v>23870</v>
      </c>
      <c r="E3075" t="s">
        <v>24028</v>
      </c>
    </row>
    <row r="3076" spans="1:5" x14ac:dyDescent="0.2">
      <c r="A3076" t="s">
        <v>23999</v>
      </c>
      <c r="B3076">
        <v>1</v>
      </c>
      <c r="C3076" s="16">
        <v>1.6761979899999999</v>
      </c>
      <c r="D3076" t="s">
        <v>23870</v>
      </c>
      <c r="E3076" t="s">
        <v>24000</v>
      </c>
    </row>
    <row r="3077" spans="1:5" x14ac:dyDescent="0.2">
      <c r="A3077" t="s">
        <v>23940</v>
      </c>
      <c r="B3077">
        <v>1</v>
      </c>
      <c r="C3077" s="16">
        <v>1.4556936549999999</v>
      </c>
      <c r="D3077" t="s">
        <v>23870</v>
      </c>
      <c r="E3077" t="s">
        <v>20352</v>
      </c>
    </row>
    <row r="3078" spans="1:5" x14ac:dyDescent="0.2">
      <c r="A3078" t="s">
        <v>23979</v>
      </c>
      <c r="B3078">
        <v>1</v>
      </c>
      <c r="C3078" s="16">
        <v>1.4090231259999999</v>
      </c>
      <c r="D3078" t="s">
        <v>23870</v>
      </c>
      <c r="E3078" t="s">
        <v>18553</v>
      </c>
    </row>
    <row r="3079" spans="1:5" x14ac:dyDescent="0.2">
      <c r="A3079" t="s">
        <v>23926</v>
      </c>
      <c r="B3079">
        <v>1</v>
      </c>
      <c r="C3079" s="16">
        <v>1.3632681950000001</v>
      </c>
      <c r="D3079" t="s">
        <v>23870</v>
      </c>
      <c r="E3079" t="s">
        <v>23727</v>
      </c>
    </row>
    <row r="3080" spans="1:5" x14ac:dyDescent="0.2">
      <c r="A3080" t="s">
        <v>23920</v>
      </c>
      <c r="B3080">
        <v>1</v>
      </c>
      <c r="C3080" s="16">
        <v>1.2894015109999999</v>
      </c>
      <c r="D3080" t="s">
        <v>23870</v>
      </c>
      <c r="E3080" t="s">
        <v>23921</v>
      </c>
    </row>
    <row r="3081" spans="1:5" x14ac:dyDescent="0.2">
      <c r="A3081" t="s">
        <v>23953</v>
      </c>
      <c r="B3081">
        <v>1</v>
      </c>
      <c r="C3081" s="16">
        <v>1.155391075</v>
      </c>
      <c r="D3081" t="s">
        <v>23870</v>
      </c>
      <c r="E3081" t="s">
        <v>22224</v>
      </c>
    </row>
    <row r="3082" spans="1:5" x14ac:dyDescent="0.2">
      <c r="A3082" t="s">
        <v>23996</v>
      </c>
      <c r="B3082">
        <v>1</v>
      </c>
      <c r="C3082" s="16">
        <v>0.99699609199999994</v>
      </c>
      <c r="D3082" t="s">
        <v>23870</v>
      </c>
      <c r="E3082" t="s">
        <v>18553</v>
      </c>
    </row>
    <row r="3083" spans="1:5" x14ac:dyDescent="0.2">
      <c r="A3083" t="s">
        <v>23877</v>
      </c>
      <c r="B3083">
        <v>1</v>
      </c>
      <c r="C3083" s="16">
        <v>0.86710264599999998</v>
      </c>
      <c r="D3083" t="s">
        <v>23870</v>
      </c>
      <c r="E3083" t="s">
        <v>23878</v>
      </c>
    </row>
    <row r="3084" spans="1:5" x14ac:dyDescent="0.2">
      <c r="A3084" t="s">
        <v>23992</v>
      </c>
      <c r="B3084">
        <v>1</v>
      </c>
      <c r="C3084" s="16">
        <v>0.76124644299999999</v>
      </c>
      <c r="D3084" t="s">
        <v>23870</v>
      </c>
      <c r="E3084" t="s">
        <v>23993</v>
      </c>
    </row>
    <row r="3085" spans="1:5" x14ac:dyDescent="0.2">
      <c r="A3085" t="s">
        <v>23893</v>
      </c>
      <c r="B3085">
        <v>1</v>
      </c>
      <c r="C3085" s="16">
        <v>0.759903573</v>
      </c>
      <c r="D3085" t="s">
        <v>23870</v>
      </c>
      <c r="E3085" t="s">
        <v>23894</v>
      </c>
    </row>
    <row r="3086" spans="1:5" x14ac:dyDescent="0.2">
      <c r="A3086" t="s">
        <v>23884</v>
      </c>
      <c r="B3086">
        <v>1</v>
      </c>
      <c r="C3086" s="16">
        <v>0.73865795099999998</v>
      </c>
      <c r="D3086" t="s">
        <v>23870</v>
      </c>
      <c r="E3086" t="s">
        <v>23885</v>
      </c>
    </row>
    <row r="3087" spans="1:5" x14ac:dyDescent="0.2">
      <c r="A3087" t="s">
        <v>23958</v>
      </c>
      <c r="B3087">
        <v>1</v>
      </c>
      <c r="C3087" s="16">
        <v>0.59189012100000005</v>
      </c>
      <c r="D3087" t="s">
        <v>23870</v>
      </c>
      <c r="E3087" t="s">
        <v>18553</v>
      </c>
    </row>
    <row r="3088" spans="1:5" x14ac:dyDescent="0.2">
      <c r="A3088" t="s">
        <v>23924</v>
      </c>
      <c r="B3088">
        <v>1</v>
      </c>
      <c r="C3088" s="16">
        <v>0.51365311899999999</v>
      </c>
      <c r="D3088" t="s">
        <v>23870</v>
      </c>
      <c r="E3088" t="s">
        <v>23925</v>
      </c>
    </row>
    <row r="3089" spans="1:5" x14ac:dyDescent="0.2">
      <c r="A3089" t="s">
        <v>23967</v>
      </c>
      <c r="B3089">
        <v>1</v>
      </c>
      <c r="C3089" s="16">
        <v>0.41197071400000002</v>
      </c>
      <c r="D3089" t="s">
        <v>23870</v>
      </c>
      <c r="E3089" t="s">
        <v>18553</v>
      </c>
    </row>
    <row r="3090" spans="1:5" x14ac:dyDescent="0.2">
      <c r="A3090" t="s">
        <v>23905</v>
      </c>
      <c r="B3090">
        <v>1</v>
      </c>
      <c r="C3090" s="16">
        <v>0.22518281600000001</v>
      </c>
      <c r="D3090" t="s">
        <v>23870</v>
      </c>
      <c r="E3090" t="s">
        <v>23906</v>
      </c>
    </row>
    <row r="3091" spans="1:5" x14ac:dyDescent="0.2">
      <c r="A3091" t="s">
        <v>23982</v>
      </c>
      <c r="B3091">
        <v>1</v>
      </c>
      <c r="C3091" s="16">
        <v>0.105996807</v>
      </c>
      <c r="D3091" t="s">
        <v>23870</v>
      </c>
      <c r="E3091" t="s">
        <v>18553</v>
      </c>
    </row>
    <row r="3092" spans="1:5" x14ac:dyDescent="0.2">
      <c r="A3092" t="s">
        <v>23918</v>
      </c>
      <c r="B3092">
        <v>1</v>
      </c>
      <c r="C3092" s="16">
        <v>2.2644844000000001E-2</v>
      </c>
      <c r="D3092" t="s">
        <v>23870</v>
      </c>
      <c r="E3092" t="s">
        <v>23919</v>
      </c>
    </row>
    <row r="3093" spans="1:5" x14ac:dyDescent="0.2">
      <c r="A3093" t="s">
        <v>23872</v>
      </c>
      <c r="B3093">
        <v>1</v>
      </c>
      <c r="C3093" s="16">
        <v>0</v>
      </c>
      <c r="D3093" t="s">
        <v>23870</v>
      </c>
      <c r="E3093" t="s">
        <v>19882</v>
      </c>
    </row>
    <row r="3094" spans="1:5" x14ac:dyDescent="0.2">
      <c r="A3094" t="s">
        <v>23873</v>
      </c>
      <c r="B3094">
        <v>1</v>
      </c>
      <c r="C3094" s="16">
        <v>0</v>
      </c>
      <c r="D3094" t="s">
        <v>23870</v>
      </c>
      <c r="E3094" t="s">
        <v>23874</v>
      </c>
    </row>
    <row r="3095" spans="1:5" x14ac:dyDescent="0.2">
      <c r="A3095" t="s">
        <v>23882</v>
      </c>
      <c r="B3095">
        <v>1</v>
      </c>
      <c r="C3095" s="16">
        <v>0</v>
      </c>
      <c r="D3095" t="s">
        <v>23870</v>
      </c>
      <c r="E3095" t="s">
        <v>23883</v>
      </c>
    </row>
    <row r="3096" spans="1:5" x14ac:dyDescent="0.2">
      <c r="A3096" t="s">
        <v>23922</v>
      </c>
      <c r="B3096">
        <v>1</v>
      </c>
      <c r="C3096" s="16">
        <v>0</v>
      </c>
      <c r="D3096" t="s">
        <v>23870</v>
      </c>
      <c r="E3096" t="s">
        <v>23923</v>
      </c>
    </row>
    <row r="3097" spans="1:5" x14ac:dyDescent="0.2">
      <c r="A3097" t="s">
        <v>23952</v>
      </c>
      <c r="B3097">
        <v>1</v>
      </c>
      <c r="C3097" s="16">
        <v>0</v>
      </c>
      <c r="D3097" t="s">
        <v>23870</v>
      </c>
      <c r="E3097" t="s">
        <v>18553</v>
      </c>
    </row>
    <row r="3098" spans="1:5" x14ac:dyDescent="0.2">
      <c r="A3098" t="s">
        <v>23966</v>
      </c>
      <c r="B3098">
        <v>1</v>
      </c>
      <c r="C3098" s="16">
        <v>0</v>
      </c>
      <c r="D3098" t="s">
        <v>23870</v>
      </c>
      <c r="E3098" t="s">
        <v>18763</v>
      </c>
    </row>
    <row r="3099" spans="1:5" x14ac:dyDescent="0.2">
      <c r="A3099" t="s">
        <v>23968</v>
      </c>
      <c r="B3099">
        <v>1</v>
      </c>
      <c r="C3099" s="16">
        <v>0</v>
      </c>
      <c r="D3099" t="s">
        <v>23870</v>
      </c>
      <c r="E3099" t="s">
        <v>23969</v>
      </c>
    </row>
    <row r="3100" spans="1:5" x14ac:dyDescent="0.2">
      <c r="A3100" t="s">
        <v>23980</v>
      </c>
      <c r="B3100">
        <v>1</v>
      </c>
      <c r="C3100" s="16">
        <v>0</v>
      </c>
      <c r="D3100" t="s">
        <v>23870</v>
      </c>
      <c r="E3100" t="s">
        <v>23981</v>
      </c>
    </row>
    <row r="3101" spans="1:5" x14ac:dyDescent="0.2">
      <c r="A3101" t="s">
        <v>23986</v>
      </c>
      <c r="B3101">
        <v>1</v>
      </c>
      <c r="C3101" s="16">
        <v>0</v>
      </c>
      <c r="D3101" t="s">
        <v>23870</v>
      </c>
      <c r="E3101" t="s">
        <v>23987</v>
      </c>
    </row>
    <row r="3102" spans="1:5" x14ac:dyDescent="0.2">
      <c r="A3102" t="s">
        <v>24015</v>
      </c>
      <c r="B3102">
        <v>1</v>
      </c>
      <c r="C3102" s="16">
        <v>0</v>
      </c>
      <c r="D3102" t="s">
        <v>23870</v>
      </c>
      <c r="E3102" t="s">
        <v>22299</v>
      </c>
    </row>
    <row r="3103" spans="1:5" x14ac:dyDescent="0.2">
      <c r="A3103" t="s">
        <v>24178</v>
      </c>
      <c r="B3103">
        <v>2</v>
      </c>
      <c r="C3103" s="16">
        <v>76.397388899999996</v>
      </c>
      <c r="D3103" t="s">
        <v>23870</v>
      </c>
      <c r="E3103" t="s">
        <v>24179</v>
      </c>
    </row>
    <row r="3104" spans="1:5" x14ac:dyDescent="0.2">
      <c r="A3104" t="s">
        <v>24031</v>
      </c>
      <c r="B3104">
        <v>2</v>
      </c>
      <c r="C3104" s="16">
        <v>71.587582260000005</v>
      </c>
      <c r="D3104" t="s">
        <v>23870</v>
      </c>
      <c r="E3104" t="s">
        <v>24032</v>
      </c>
    </row>
    <row r="3105" spans="1:5" x14ac:dyDescent="0.2">
      <c r="A3105" t="s">
        <v>24180</v>
      </c>
      <c r="B3105">
        <v>2</v>
      </c>
      <c r="C3105" s="16">
        <v>54.508282190000003</v>
      </c>
      <c r="D3105" t="s">
        <v>23870</v>
      </c>
      <c r="E3105" t="s">
        <v>24181</v>
      </c>
    </row>
    <row r="3106" spans="1:5" x14ac:dyDescent="0.2">
      <c r="A3106" t="s">
        <v>24087</v>
      </c>
      <c r="B3106">
        <v>2</v>
      </c>
      <c r="C3106" s="16">
        <v>45.874168099999999</v>
      </c>
      <c r="D3106" t="s">
        <v>23870</v>
      </c>
      <c r="E3106" t="s">
        <v>18553</v>
      </c>
    </row>
    <row r="3107" spans="1:5" x14ac:dyDescent="0.2">
      <c r="A3107" t="s">
        <v>24147</v>
      </c>
      <c r="B3107">
        <v>2</v>
      </c>
      <c r="C3107" s="16">
        <v>38.361783629999998</v>
      </c>
      <c r="D3107" t="s">
        <v>23870</v>
      </c>
      <c r="E3107" t="s">
        <v>18553</v>
      </c>
    </row>
    <row r="3108" spans="1:5" x14ac:dyDescent="0.2">
      <c r="A3108" t="s">
        <v>24119</v>
      </c>
      <c r="B3108">
        <v>2</v>
      </c>
      <c r="C3108" s="16">
        <v>37.154607980000002</v>
      </c>
      <c r="D3108" t="s">
        <v>23870</v>
      </c>
      <c r="E3108" t="s">
        <v>24120</v>
      </c>
    </row>
    <row r="3109" spans="1:5" x14ac:dyDescent="0.2">
      <c r="A3109" t="s">
        <v>24153</v>
      </c>
      <c r="B3109">
        <v>2</v>
      </c>
      <c r="C3109" s="16">
        <v>28.906265789999999</v>
      </c>
      <c r="D3109" t="s">
        <v>23870</v>
      </c>
      <c r="E3109" t="s">
        <v>24154</v>
      </c>
    </row>
    <row r="3110" spans="1:5" x14ac:dyDescent="0.2">
      <c r="A3110" t="s">
        <v>24130</v>
      </c>
      <c r="B3110">
        <v>2</v>
      </c>
      <c r="C3110" s="16">
        <v>27.888863529999998</v>
      </c>
      <c r="D3110" t="s">
        <v>23870</v>
      </c>
      <c r="E3110" t="s">
        <v>24131</v>
      </c>
    </row>
    <row r="3111" spans="1:5" x14ac:dyDescent="0.2">
      <c r="A3111" t="s">
        <v>24167</v>
      </c>
      <c r="B3111">
        <v>2</v>
      </c>
      <c r="C3111" s="16">
        <v>23.83456516</v>
      </c>
      <c r="D3111" t="s">
        <v>23870</v>
      </c>
      <c r="E3111" t="s">
        <v>24168</v>
      </c>
    </row>
    <row r="3112" spans="1:5" x14ac:dyDescent="0.2">
      <c r="A3112" t="s">
        <v>24151</v>
      </c>
      <c r="B3112">
        <v>2</v>
      </c>
      <c r="C3112" s="16">
        <v>22.930554820000001</v>
      </c>
      <c r="D3112" t="s">
        <v>23870</v>
      </c>
      <c r="E3112" t="s">
        <v>24152</v>
      </c>
    </row>
    <row r="3113" spans="1:5" x14ac:dyDescent="0.2">
      <c r="A3113" t="s">
        <v>24098</v>
      </c>
      <c r="B3113">
        <v>2</v>
      </c>
      <c r="C3113" s="16">
        <v>21.265634309999999</v>
      </c>
      <c r="D3113" t="s">
        <v>23870</v>
      </c>
      <c r="E3113" t="s">
        <v>24099</v>
      </c>
    </row>
    <row r="3114" spans="1:5" x14ac:dyDescent="0.2">
      <c r="A3114" t="s">
        <v>24064</v>
      </c>
      <c r="B3114">
        <v>2</v>
      </c>
      <c r="C3114" s="16">
        <v>20.404201359999998</v>
      </c>
      <c r="D3114" t="s">
        <v>23870</v>
      </c>
      <c r="E3114" t="s">
        <v>24065</v>
      </c>
    </row>
    <row r="3115" spans="1:5" x14ac:dyDescent="0.2">
      <c r="A3115" t="s">
        <v>24159</v>
      </c>
      <c r="B3115">
        <v>2</v>
      </c>
      <c r="C3115" s="16">
        <v>19.01007311</v>
      </c>
      <c r="D3115" t="s">
        <v>23870</v>
      </c>
      <c r="E3115" t="s">
        <v>24160</v>
      </c>
    </row>
    <row r="3116" spans="1:5" x14ac:dyDescent="0.2">
      <c r="A3116" t="s">
        <v>24074</v>
      </c>
      <c r="B3116">
        <v>2</v>
      </c>
      <c r="C3116" s="16">
        <v>18.919577199999999</v>
      </c>
      <c r="D3116" t="s">
        <v>23870</v>
      </c>
      <c r="E3116" t="s">
        <v>24075</v>
      </c>
    </row>
    <row r="3117" spans="1:5" x14ac:dyDescent="0.2">
      <c r="A3117" t="s">
        <v>24085</v>
      </c>
      <c r="B3117">
        <v>2</v>
      </c>
      <c r="C3117" s="16">
        <v>18.379766400000001</v>
      </c>
      <c r="D3117" t="s">
        <v>23870</v>
      </c>
      <c r="E3117" t="s">
        <v>24086</v>
      </c>
    </row>
    <row r="3118" spans="1:5" x14ac:dyDescent="0.2">
      <c r="A3118" t="s">
        <v>24137</v>
      </c>
      <c r="B3118">
        <v>2</v>
      </c>
      <c r="C3118" s="16">
        <v>18.089452609999999</v>
      </c>
      <c r="D3118" t="s">
        <v>23870</v>
      </c>
      <c r="E3118" t="s">
        <v>24138</v>
      </c>
    </row>
    <row r="3119" spans="1:5" x14ac:dyDescent="0.2">
      <c r="A3119" t="s">
        <v>24132</v>
      </c>
      <c r="B3119">
        <v>2</v>
      </c>
      <c r="C3119" s="16">
        <v>17.83853916</v>
      </c>
      <c r="D3119" t="s">
        <v>23870</v>
      </c>
      <c r="E3119" t="s">
        <v>24133</v>
      </c>
    </row>
    <row r="3120" spans="1:5" x14ac:dyDescent="0.2">
      <c r="A3120" t="s">
        <v>24136</v>
      </c>
      <c r="B3120">
        <v>2</v>
      </c>
      <c r="C3120" s="16">
        <v>17.257184840000001</v>
      </c>
      <c r="D3120" t="s">
        <v>23870</v>
      </c>
      <c r="E3120" t="s">
        <v>20965</v>
      </c>
    </row>
    <row r="3121" spans="1:5" x14ac:dyDescent="0.2">
      <c r="A3121" t="s">
        <v>24036</v>
      </c>
      <c r="B3121">
        <v>2</v>
      </c>
      <c r="C3121" s="16">
        <v>16.483228459999999</v>
      </c>
      <c r="D3121" t="s">
        <v>23870</v>
      </c>
      <c r="E3121" t="s">
        <v>24037</v>
      </c>
    </row>
    <row r="3122" spans="1:5" x14ac:dyDescent="0.2">
      <c r="A3122" t="s">
        <v>24106</v>
      </c>
      <c r="B3122">
        <v>2</v>
      </c>
      <c r="C3122" s="16">
        <v>16.270899180000001</v>
      </c>
      <c r="D3122" t="s">
        <v>23870</v>
      </c>
      <c r="E3122" t="s">
        <v>24107</v>
      </c>
    </row>
    <row r="3123" spans="1:5" x14ac:dyDescent="0.2">
      <c r="A3123" t="s">
        <v>24029</v>
      </c>
      <c r="B3123">
        <v>2</v>
      </c>
      <c r="C3123" s="16">
        <v>15.204652100000001</v>
      </c>
      <c r="D3123" t="s">
        <v>23870</v>
      </c>
      <c r="E3123" t="s">
        <v>22987</v>
      </c>
    </row>
    <row r="3124" spans="1:5" x14ac:dyDescent="0.2">
      <c r="A3124" t="s">
        <v>24139</v>
      </c>
      <c r="B3124">
        <v>2</v>
      </c>
      <c r="C3124" s="16">
        <v>14.19840746</v>
      </c>
      <c r="D3124" t="s">
        <v>23870</v>
      </c>
      <c r="E3124" t="s">
        <v>24140</v>
      </c>
    </row>
    <row r="3125" spans="1:5" x14ac:dyDescent="0.2">
      <c r="A3125" t="s">
        <v>24078</v>
      </c>
      <c r="B3125">
        <v>2</v>
      </c>
      <c r="C3125" s="16">
        <v>13.67174672</v>
      </c>
      <c r="D3125" t="s">
        <v>23870</v>
      </c>
      <c r="E3125" t="s">
        <v>24079</v>
      </c>
    </row>
    <row r="3126" spans="1:5" x14ac:dyDescent="0.2">
      <c r="A3126" t="s">
        <v>24104</v>
      </c>
      <c r="B3126">
        <v>2</v>
      </c>
      <c r="C3126" s="16">
        <v>13.39575052</v>
      </c>
      <c r="D3126" t="s">
        <v>23870</v>
      </c>
      <c r="E3126" t="s">
        <v>24105</v>
      </c>
    </row>
    <row r="3127" spans="1:5" x14ac:dyDescent="0.2">
      <c r="A3127" t="s">
        <v>24076</v>
      </c>
      <c r="B3127">
        <v>2</v>
      </c>
      <c r="C3127" s="16">
        <v>13.239284939999999</v>
      </c>
      <c r="D3127" t="s">
        <v>23870</v>
      </c>
      <c r="E3127" t="s">
        <v>24077</v>
      </c>
    </row>
    <row r="3128" spans="1:5" x14ac:dyDescent="0.2">
      <c r="A3128" t="s">
        <v>24083</v>
      </c>
      <c r="B3128">
        <v>2</v>
      </c>
      <c r="C3128" s="16">
        <v>12.57231653</v>
      </c>
      <c r="D3128" t="s">
        <v>23870</v>
      </c>
      <c r="E3128" t="s">
        <v>24084</v>
      </c>
    </row>
    <row r="3129" spans="1:5" x14ac:dyDescent="0.2">
      <c r="A3129" t="s">
        <v>24057</v>
      </c>
      <c r="B3129">
        <v>2</v>
      </c>
      <c r="C3129" s="16">
        <v>12.290926089999999</v>
      </c>
      <c r="D3129" t="s">
        <v>23870</v>
      </c>
      <c r="E3129" t="s">
        <v>24058</v>
      </c>
    </row>
    <row r="3130" spans="1:5" x14ac:dyDescent="0.2">
      <c r="A3130" t="s">
        <v>24141</v>
      </c>
      <c r="B3130">
        <v>2</v>
      </c>
      <c r="C3130" s="16">
        <v>11.37223019</v>
      </c>
      <c r="D3130" t="s">
        <v>23870</v>
      </c>
      <c r="E3130" t="s">
        <v>24142</v>
      </c>
    </row>
    <row r="3131" spans="1:5" x14ac:dyDescent="0.2">
      <c r="A3131" t="s">
        <v>24070</v>
      </c>
      <c r="B3131">
        <v>2</v>
      </c>
      <c r="C3131" s="16">
        <v>10.757814160000001</v>
      </c>
      <c r="D3131" t="s">
        <v>23870</v>
      </c>
      <c r="E3131" t="s">
        <v>24071</v>
      </c>
    </row>
    <row r="3132" spans="1:5" x14ac:dyDescent="0.2">
      <c r="A3132" t="s">
        <v>24093</v>
      </c>
      <c r="B3132">
        <v>2</v>
      </c>
      <c r="C3132" s="16">
        <v>10.48238617</v>
      </c>
      <c r="D3132" t="s">
        <v>23870</v>
      </c>
      <c r="E3132" t="s">
        <v>18553</v>
      </c>
    </row>
    <row r="3133" spans="1:5" x14ac:dyDescent="0.2">
      <c r="A3133" t="s">
        <v>24128</v>
      </c>
      <c r="B3133">
        <v>2</v>
      </c>
      <c r="C3133" s="16">
        <v>10.435351130000001</v>
      </c>
      <c r="D3133" t="s">
        <v>23870</v>
      </c>
      <c r="E3133" t="s">
        <v>24129</v>
      </c>
    </row>
    <row r="3134" spans="1:5" x14ac:dyDescent="0.2">
      <c r="A3134" t="s">
        <v>24053</v>
      </c>
      <c r="B3134">
        <v>2</v>
      </c>
      <c r="C3134" s="16">
        <v>10.350048019999999</v>
      </c>
      <c r="D3134" t="s">
        <v>23870</v>
      </c>
      <c r="E3134" t="s">
        <v>24054</v>
      </c>
    </row>
    <row r="3135" spans="1:5" x14ac:dyDescent="0.2">
      <c r="A3135" t="s">
        <v>24157</v>
      </c>
      <c r="B3135">
        <v>2</v>
      </c>
      <c r="C3135" s="16">
        <v>10.33194136</v>
      </c>
      <c r="D3135" t="s">
        <v>23870</v>
      </c>
      <c r="E3135" t="s">
        <v>24158</v>
      </c>
    </row>
    <row r="3136" spans="1:5" x14ac:dyDescent="0.2">
      <c r="A3136" t="s">
        <v>24165</v>
      </c>
      <c r="B3136">
        <v>2</v>
      </c>
      <c r="C3136" s="16">
        <v>10.09989446</v>
      </c>
      <c r="D3136" t="s">
        <v>23870</v>
      </c>
      <c r="E3136" t="s">
        <v>24166</v>
      </c>
    </row>
    <row r="3137" spans="1:5" x14ac:dyDescent="0.2">
      <c r="A3137" t="s">
        <v>24055</v>
      </c>
      <c r="B3137">
        <v>2</v>
      </c>
      <c r="C3137" s="16">
        <v>9.4825750969999998</v>
      </c>
      <c r="D3137" t="s">
        <v>23870</v>
      </c>
      <c r="E3137" t="s">
        <v>24056</v>
      </c>
    </row>
    <row r="3138" spans="1:5" x14ac:dyDescent="0.2">
      <c r="A3138" t="s">
        <v>24110</v>
      </c>
      <c r="B3138">
        <v>2</v>
      </c>
      <c r="C3138" s="16">
        <v>9.1844578860000006</v>
      </c>
      <c r="D3138" t="s">
        <v>23870</v>
      </c>
      <c r="E3138" t="s">
        <v>18553</v>
      </c>
    </row>
    <row r="3139" spans="1:5" x14ac:dyDescent="0.2">
      <c r="A3139" t="s">
        <v>24035</v>
      </c>
      <c r="B3139">
        <v>2</v>
      </c>
      <c r="C3139" s="16">
        <v>9.044346182</v>
      </c>
      <c r="D3139" t="s">
        <v>23870</v>
      </c>
      <c r="E3139" t="s">
        <v>19247</v>
      </c>
    </row>
    <row r="3140" spans="1:5" x14ac:dyDescent="0.2">
      <c r="A3140" t="s">
        <v>24144</v>
      </c>
      <c r="B3140">
        <v>2</v>
      </c>
      <c r="C3140" s="16">
        <v>8.7242553439999995</v>
      </c>
      <c r="D3140" t="s">
        <v>23870</v>
      </c>
      <c r="E3140" t="s">
        <v>20453</v>
      </c>
    </row>
    <row r="3141" spans="1:5" x14ac:dyDescent="0.2">
      <c r="A3141" t="s">
        <v>24143</v>
      </c>
      <c r="B3141">
        <v>2</v>
      </c>
      <c r="C3141" s="16">
        <v>8.2788604039999996</v>
      </c>
      <c r="D3141" t="s">
        <v>23870</v>
      </c>
      <c r="E3141" t="s">
        <v>18553</v>
      </c>
    </row>
    <row r="3142" spans="1:5" x14ac:dyDescent="0.2">
      <c r="A3142" t="s">
        <v>24044</v>
      </c>
      <c r="B3142">
        <v>2</v>
      </c>
      <c r="C3142" s="16">
        <v>8.2275178879999995</v>
      </c>
      <c r="D3142" t="s">
        <v>23870</v>
      </c>
      <c r="E3142" t="s">
        <v>24045</v>
      </c>
    </row>
    <row r="3143" spans="1:5" x14ac:dyDescent="0.2">
      <c r="A3143" t="s">
        <v>24069</v>
      </c>
      <c r="B3143">
        <v>2</v>
      </c>
      <c r="C3143" s="16">
        <v>8.1835380769999997</v>
      </c>
      <c r="D3143" t="s">
        <v>23870</v>
      </c>
      <c r="E3143" t="s">
        <v>18553</v>
      </c>
    </row>
    <row r="3144" spans="1:5" x14ac:dyDescent="0.2">
      <c r="A3144" t="s">
        <v>24061</v>
      </c>
      <c r="B3144">
        <v>2</v>
      </c>
      <c r="C3144" s="16">
        <v>7.7514147849999997</v>
      </c>
      <c r="D3144" t="s">
        <v>23870</v>
      </c>
      <c r="E3144" t="s">
        <v>24062</v>
      </c>
    </row>
    <row r="3145" spans="1:5" x14ac:dyDescent="0.2">
      <c r="A3145" t="s">
        <v>24080</v>
      </c>
      <c r="B3145">
        <v>2</v>
      </c>
      <c r="C3145" s="16">
        <v>7.2661737830000002</v>
      </c>
      <c r="D3145" t="s">
        <v>23870</v>
      </c>
      <c r="E3145" t="s">
        <v>18553</v>
      </c>
    </row>
    <row r="3146" spans="1:5" x14ac:dyDescent="0.2">
      <c r="A3146" t="s">
        <v>24187</v>
      </c>
      <c r="B3146">
        <v>2</v>
      </c>
      <c r="C3146" s="16">
        <v>6.9676647489999999</v>
      </c>
      <c r="D3146" t="s">
        <v>23870</v>
      </c>
      <c r="E3146" t="s">
        <v>24188</v>
      </c>
    </row>
    <row r="3147" spans="1:5" x14ac:dyDescent="0.2">
      <c r="A3147" t="s">
        <v>24185</v>
      </c>
      <c r="B3147">
        <v>2</v>
      </c>
      <c r="C3147" s="16">
        <v>6.7525791819999998</v>
      </c>
      <c r="D3147" t="s">
        <v>23870</v>
      </c>
      <c r="E3147" t="s">
        <v>24186</v>
      </c>
    </row>
    <row r="3148" spans="1:5" x14ac:dyDescent="0.2">
      <c r="A3148" t="s">
        <v>24135</v>
      </c>
      <c r="B3148">
        <v>2</v>
      </c>
      <c r="C3148" s="16">
        <v>6.4713876639999999</v>
      </c>
      <c r="D3148" t="s">
        <v>23870</v>
      </c>
      <c r="E3148" t="s">
        <v>21923</v>
      </c>
    </row>
    <row r="3149" spans="1:5" x14ac:dyDescent="0.2">
      <c r="A3149" t="s">
        <v>24182</v>
      </c>
      <c r="B3149">
        <v>2</v>
      </c>
      <c r="C3149" s="16">
        <v>6.4567996499999998</v>
      </c>
      <c r="D3149" t="s">
        <v>23870</v>
      </c>
      <c r="E3149" t="s">
        <v>24183</v>
      </c>
    </row>
    <row r="3150" spans="1:5" x14ac:dyDescent="0.2">
      <c r="A3150" t="s">
        <v>24088</v>
      </c>
      <c r="B3150">
        <v>2</v>
      </c>
      <c r="C3150" s="16">
        <v>6.4512805650000002</v>
      </c>
      <c r="D3150" t="s">
        <v>23870</v>
      </c>
      <c r="E3150" t="s">
        <v>24089</v>
      </c>
    </row>
    <row r="3151" spans="1:5" x14ac:dyDescent="0.2">
      <c r="A3151" t="s">
        <v>24040</v>
      </c>
      <c r="B3151">
        <v>2</v>
      </c>
      <c r="C3151" s="16">
        <v>6.3825740680000003</v>
      </c>
      <c r="D3151" t="s">
        <v>23870</v>
      </c>
      <c r="E3151" t="s">
        <v>24041</v>
      </c>
    </row>
    <row r="3152" spans="1:5" x14ac:dyDescent="0.2">
      <c r="A3152" t="s">
        <v>24145</v>
      </c>
      <c r="B3152">
        <v>2</v>
      </c>
      <c r="C3152" s="16">
        <v>6.1632670530000002</v>
      </c>
      <c r="D3152" t="s">
        <v>23870</v>
      </c>
      <c r="E3152" t="s">
        <v>24146</v>
      </c>
    </row>
    <row r="3153" spans="1:5" x14ac:dyDescent="0.2">
      <c r="A3153" t="s">
        <v>24063</v>
      </c>
      <c r="B3153">
        <v>2</v>
      </c>
      <c r="C3153" s="16">
        <v>5.710846139</v>
      </c>
      <c r="D3153" t="s">
        <v>23870</v>
      </c>
      <c r="E3153" t="s">
        <v>18686</v>
      </c>
    </row>
    <row r="3154" spans="1:5" x14ac:dyDescent="0.2">
      <c r="A3154" t="s">
        <v>24038</v>
      </c>
      <c r="B3154">
        <v>2</v>
      </c>
      <c r="C3154" s="16">
        <v>5.3592579540000003</v>
      </c>
      <c r="D3154" t="s">
        <v>23870</v>
      </c>
      <c r="E3154" t="s">
        <v>24039</v>
      </c>
    </row>
    <row r="3155" spans="1:5" x14ac:dyDescent="0.2">
      <c r="A3155" t="s">
        <v>24126</v>
      </c>
      <c r="B3155">
        <v>2</v>
      </c>
      <c r="C3155" s="16">
        <v>5.208372657</v>
      </c>
      <c r="D3155" t="s">
        <v>23870</v>
      </c>
      <c r="E3155" t="s">
        <v>24127</v>
      </c>
    </row>
    <row r="3156" spans="1:5" x14ac:dyDescent="0.2">
      <c r="A3156" t="s">
        <v>24033</v>
      </c>
      <c r="B3156">
        <v>2</v>
      </c>
      <c r="C3156" s="16">
        <v>4.8300751010000003</v>
      </c>
      <c r="D3156" t="s">
        <v>23870</v>
      </c>
      <c r="E3156" t="s">
        <v>24034</v>
      </c>
    </row>
    <row r="3157" spans="1:5" x14ac:dyDescent="0.2">
      <c r="A3157" t="s">
        <v>24111</v>
      </c>
      <c r="B3157">
        <v>2</v>
      </c>
      <c r="C3157" s="16">
        <v>4.5657906549999998</v>
      </c>
      <c r="D3157" t="s">
        <v>23870</v>
      </c>
      <c r="E3157" t="s">
        <v>18553</v>
      </c>
    </row>
    <row r="3158" spans="1:5" x14ac:dyDescent="0.2">
      <c r="A3158" t="s">
        <v>24030</v>
      </c>
      <c r="B3158">
        <v>2</v>
      </c>
      <c r="C3158" s="16">
        <v>4.299488438</v>
      </c>
      <c r="D3158" t="s">
        <v>23870</v>
      </c>
      <c r="E3158" t="s">
        <v>22045</v>
      </c>
    </row>
    <row r="3159" spans="1:5" x14ac:dyDescent="0.2">
      <c r="A3159" t="s">
        <v>24048</v>
      </c>
      <c r="B3159">
        <v>2</v>
      </c>
      <c r="C3159" s="16">
        <v>3.809683186</v>
      </c>
      <c r="D3159" t="s">
        <v>23870</v>
      </c>
      <c r="E3159" t="s">
        <v>24049</v>
      </c>
    </row>
    <row r="3160" spans="1:5" x14ac:dyDescent="0.2">
      <c r="A3160" t="s">
        <v>24090</v>
      </c>
      <c r="B3160">
        <v>2</v>
      </c>
      <c r="C3160" s="16">
        <v>3.7573591529999999</v>
      </c>
      <c r="D3160" t="s">
        <v>23870</v>
      </c>
      <c r="E3160" t="s">
        <v>24091</v>
      </c>
    </row>
    <row r="3161" spans="1:5" x14ac:dyDescent="0.2">
      <c r="A3161" t="s">
        <v>24114</v>
      </c>
      <c r="B3161">
        <v>2</v>
      </c>
      <c r="C3161" s="16">
        <v>3.5414766059999998</v>
      </c>
      <c r="D3161" t="s">
        <v>23870</v>
      </c>
      <c r="E3161" t="s">
        <v>22236</v>
      </c>
    </row>
    <row r="3162" spans="1:5" x14ac:dyDescent="0.2">
      <c r="A3162" t="s">
        <v>24184</v>
      </c>
      <c r="B3162">
        <v>2</v>
      </c>
      <c r="C3162" s="16">
        <v>3.4034316439999999</v>
      </c>
      <c r="D3162" t="s">
        <v>23870</v>
      </c>
      <c r="E3162" t="s">
        <v>20094</v>
      </c>
    </row>
    <row r="3163" spans="1:5" x14ac:dyDescent="0.2">
      <c r="A3163" t="s">
        <v>24171</v>
      </c>
      <c r="B3163">
        <v>2</v>
      </c>
      <c r="C3163" s="16">
        <v>3.1780511109999998</v>
      </c>
      <c r="D3163" t="s">
        <v>23870</v>
      </c>
      <c r="E3163" t="s">
        <v>20257</v>
      </c>
    </row>
    <row r="3164" spans="1:5" x14ac:dyDescent="0.2">
      <c r="A3164" t="s">
        <v>24155</v>
      </c>
      <c r="B3164">
        <v>2</v>
      </c>
      <c r="C3164" s="16">
        <v>3.1064758929999998</v>
      </c>
      <c r="D3164" t="s">
        <v>23870</v>
      </c>
      <c r="E3164" t="s">
        <v>24156</v>
      </c>
    </row>
    <row r="3165" spans="1:5" x14ac:dyDescent="0.2">
      <c r="A3165" t="s">
        <v>24072</v>
      </c>
      <c r="B3165">
        <v>2</v>
      </c>
      <c r="C3165" s="16">
        <v>2.9546966769999998</v>
      </c>
      <c r="D3165" t="s">
        <v>23870</v>
      </c>
      <c r="E3165" t="s">
        <v>24073</v>
      </c>
    </row>
    <row r="3166" spans="1:5" x14ac:dyDescent="0.2">
      <c r="A3166" t="s">
        <v>24068</v>
      </c>
      <c r="B3166">
        <v>2</v>
      </c>
      <c r="C3166" s="16">
        <v>2.8695624519999998</v>
      </c>
      <c r="D3166" t="s">
        <v>23870</v>
      </c>
      <c r="E3166" t="s">
        <v>18553</v>
      </c>
    </row>
    <row r="3167" spans="1:5" x14ac:dyDescent="0.2">
      <c r="A3167" t="s">
        <v>24189</v>
      </c>
      <c r="B3167">
        <v>2</v>
      </c>
      <c r="C3167" s="16">
        <v>2.6928264159999999</v>
      </c>
      <c r="D3167" t="s">
        <v>23870</v>
      </c>
      <c r="E3167" t="s">
        <v>18553</v>
      </c>
    </row>
    <row r="3168" spans="1:5" x14ac:dyDescent="0.2">
      <c r="A3168" t="s">
        <v>24172</v>
      </c>
      <c r="B3168">
        <v>2</v>
      </c>
      <c r="C3168" s="16">
        <v>2.6163080029999999</v>
      </c>
      <c r="D3168" t="s">
        <v>23870</v>
      </c>
      <c r="E3168" t="s">
        <v>24173</v>
      </c>
    </row>
    <row r="3169" spans="1:5" x14ac:dyDescent="0.2">
      <c r="A3169" t="s">
        <v>24042</v>
      </c>
      <c r="B3169">
        <v>2</v>
      </c>
      <c r="C3169" s="16">
        <v>2.574751875</v>
      </c>
      <c r="D3169" t="s">
        <v>23870</v>
      </c>
      <c r="E3169" t="s">
        <v>19383</v>
      </c>
    </row>
    <row r="3170" spans="1:5" x14ac:dyDescent="0.2">
      <c r="A3170" t="s">
        <v>24115</v>
      </c>
      <c r="B3170">
        <v>2</v>
      </c>
      <c r="C3170" s="16">
        <v>2.5622341820000001</v>
      </c>
      <c r="D3170" t="s">
        <v>23870</v>
      </c>
      <c r="E3170" t="s">
        <v>23689</v>
      </c>
    </row>
    <row r="3171" spans="1:5" x14ac:dyDescent="0.2">
      <c r="A3171" t="s">
        <v>24101</v>
      </c>
      <c r="B3171">
        <v>2</v>
      </c>
      <c r="C3171" s="16">
        <v>2.4628308080000001</v>
      </c>
      <c r="D3171" t="s">
        <v>23870</v>
      </c>
      <c r="E3171" t="s">
        <v>24102</v>
      </c>
    </row>
    <row r="3172" spans="1:5" x14ac:dyDescent="0.2">
      <c r="A3172" t="s">
        <v>24103</v>
      </c>
      <c r="B3172">
        <v>2</v>
      </c>
      <c r="C3172" s="16">
        <v>2.4465470690000002</v>
      </c>
      <c r="D3172" t="s">
        <v>23870</v>
      </c>
      <c r="E3172" t="s">
        <v>18553</v>
      </c>
    </row>
    <row r="3173" spans="1:5" x14ac:dyDescent="0.2">
      <c r="A3173" t="s">
        <v>24176</v>
      </c>
      <c r="B3173">
        <v>2</v>
      </c>
      <c r="C3173" s="16">
        <v>2.3750803349999998</v>
      </c>
      <c r="D3173" t="s">
        <v>23870</v>
      </c>
      <c r="E3173" t="s">
        <v>24177</v>
      </c>
    </row>
    <row r="3174" spans="1:5" x14ac:dyDescent="0.2">
      <c r="A3174" t="s">
        <v>24050</v>
      </c>
      <c r="B3174">
        <v>2</v>
      </c>
      <c r="C3174" s="16">
        <v>2.2808777669999998</v>
      </c>
      <c r="D3174" t="s">
        <v>23870</v>
      </c>
      <c r="E3174" t="s">
        <v>18640</v>
      </c>
    </row>
    <row r="3175" spans="1:5" x14ac:dyDescent="0.2">
      <c r="A3175" t="s">
        <v>24094</v>
      </c>
      <c r="B3175">
        <v>2</v>
      </c>
      <c r="C3175" s="16">
        <v>1.9678222860000001</v>
      </c>
      <c r="D3175" t="s">
        <v>23870</v>
      </c>
      <c r="E3175" t="s">
        <v>24095</v>
      </c>
    </row>
    <row r="3176" spans="1:5" x14ac:dyDescent="0.2">
      <c r="A3176" t="s">
        <v>24163</v>
      </c>
      <c r="B3176">
        <v>2</v>
      </c>
      <c r="C3176" s="16">
        <v>1.941322526</v>
      </c>
      <c r="D3176" t="s">
        <v>23870</v>
      </c>
      <c r="E3176" t="s">
        <v>24164</v>
      </c>
    </row>
    <row r="3177" spans="1:5" x14ac:dyDescent="0.2">
      <c r="A3177" t="s">
        <v>24148</v>
      </c>
      <c r="B3177">
        <v>2</v>
      </c>
      <c r="C3177" s="16">
        <v>1.883295626</v>
      </c>
      <c r="D3177" t="s">
        <v>23870</v>
      </c>
      <c r="E3177" t="s">
        <v>18553</v>
      </c>
    </row>
    <row r="3178" spans="1:5" x14ac:dyDescent="0.2">
      <c r="A3178" t="s">
        <v>24108</v>
      </c>
      <c r="B3178">
        <v>2</v>
      </c>
      <c r="C3178" s="16">
        <v>1.858885143</v>
      </c>
      <c r="D3178" t="s">
        <v>23870</v>
      </c>
      <c r="E3178" t="s">
        <v>24109</v>
      </c>
    </row>
    <row r="3179" spans="1:5" x14ac:dyDescent="0.2">
      <c r="A3179" t="s">
        <v>24081</v>
      </c>
      <c r="B3179">
        <v>2</v>
      </c>
      <c r="C3179" s="16">
        <v>1.706588142</v>
      </c>
      <c r="D3179" t="s">
        <v>23870</v>
      </c>
      <c r="E3179" t="s">
        <v>24082</v>
      </c>
    </row>
    <row r="3180" spans="1:5" x14ac:dyDescent="0.2">
      <c r="A3180" t="s">
        <v>24092</v>
      </c>
      <c r="B3180">
        <v>2</v>
      </c>
      <c r="C3180" s="16">
        <v>1.5769630240000001</v>
      </c>
      <c r="D3180" t="s">
        <v>23870</v>
      </c>
      <c r="E3180" t="s">
        <v>18553</v>
      </c>
    </row>
    <row r="3181" spans="1:5" x14ac:dyDescent="0.2">
      <c r="A3181" t="s">
        <v>24121</v>
      </c>
      <c r="B3181">
        <v>2</v>
      </c>
      <c r="C3181" s="16">
        <v>1.566959185</v>
      </c>
      <c r="D3181" t="s">
        <v>23870</v>
      </c>
      <c r="E3181" t="s">
        <v>18553</v>
      </c>
    </row>
    <row r="3182" spans="1:5" x14ac:dyDescent="0.2">
      <c r="A3182" t="s">
        <v>24116</v>
      </c>
      <c r="B3182">
        <v>2</v>
      </c>
      <c r="C3182" s="16">
        <v>1.514680094</v>
      </c>
      <c r="D3182" t="s">
        <v>23870</v>
      </c>
      <c r="E3182" t="s">
        <v>18553</v>
      </c>
    </row>
    <row r="3183" spans="1:5" x14ac:dyDescent="0.2">
      <c r="A3183" t="s">
        <v>24170</v>
      </c>
      <c r="B3183">
        <v>2</v>
      </c>
      <c r="C3183" s="16">
        <v>1.3965566920000001</v>
      </c>
      <c r="D3183" t="s">
        <v>23870</v>
      </c>
      <c r="E3183" t="s">
        <v>22774</v>
      </c>
    </row>
    <row r="3184" spans="1:5" x14ac:dyDescent="0.2">
      <c r="A3184" t="s">
        <v>24043</v>
      </c>
      <c r="B3184">
        <v>2</v>
      </c>
      <c r="C3184" s="16">
        <v>1.3851994350000001</v>
      </c>
      <c r="D3184" t="s">
        <v>23870</v>
      </c>
      <c r="E3184" t="s">
        <v>19300</v>
      </c>
    </row>
    <row r="3185" spans="1:5" x14ac:dyDescent="0.2">
      <c r="A3185" t="s">
        <v>24161</v>
      </c>
      <c r="B3185">
        <v>2</v>
      </c>
      <c r="C3185" s="16">
        <v>1.2031942470000001</v>
      </c>
      <c r="D3185" t="s">
        <v>23870</v>
      </c>
      <c r="E3185" t="s">
        <v>24162</v>
      </c>
    </row>
    <row r="3186" spans="1:5" x14ac:dyDescent="0.2">
      <c r="A3186" t="s">
        <v>24169</v>
      </c>
      <c r="B3186">
        <v>2</v>
      </c>
      <c r="C3186" s="16">
        <v>1.053680913</v>
      </c>
      <c r="D3186" t="s">
        <v>23870</v>
      </c>
      <c r="E3186" t="s">
        <v>18553</v>
      </c>
    </row>
    <row r="3187" spans="1:5" x14ac:dyDescent="0.2">
      <c r="A3187" t="s">
        <v>24134</v>
      </c>
      <c r="B3187">
        <v>2</v>
      </c>
      <c r="C3187" s="16">
        <v>0.94009728400000003</v>
      </c>
      <c r="D3187" t="s">
        <v>23870</v>
      </c>
      <c r="E3187" t="s">
        <v>23468</v>
      </c>
    </row>
    <row r="3188" spans="1:5" x14ac:dyDescent="0.2">
      <c r="A3188" t="s">
        <v>24066</v>
      </c>
      <c r="B3188">
        <v>2</v>
      </c>
      <c r="C3188" s="16">
        <v>0.88593207299999999</v>
      </c>
      <c r="D3188" t="s">
        <v>23870</v>
      </c>
      <c r="E3188" t="s">
        <v>24067</v>
      </c>
    </row>
    <row r="3189" spans="1:5" x14ac:dyDescent="0.2">
      <c r="A3189" t="s">
        <v>24051</v>
      </c>
      <c r="B3189">
        <v>2</v>
      </c>
      <c r="C3189" s="16">
        <v>0.88277344499999999</v>
      </c>
      <c r="D3189" t="s">
        <v>23870</v>
      </c>
      <c r="E3189" t="s">
        <v>24052</v>
      </c>
    </row>
    <row r="3190" spans="1:5" x14ac:dyDescent="0.2">
      <c r="A3190" t="s">
        <v>24124</v>
      </c>
      <c r="B3190">
        <v>2</v>
      </c>
      <c r="C3190" s="16">
        <v>0.87940220099999999</v>
      </c>
      <c r="D3190" t="s">
        <v>23870</v>
      </c>
      <c r="E3190" t="s">
        <v>24125</v>
      </c>
    </row>
    <row r="3191" spans="1:5" x14ac:dyDescent="0.2">
      <c r="A3191" t="s">
        <v>24174</v>
      </c>
      <c r="B3191">
        <v>2</v>
      </c>
      <c r="C3191" s="16">
        <v>0.86560827699999998</v>
      </c>
      <c r="D3191" t="s">
        <v>23870</v>
      </c>
      <c r="E3191" t="s">
        <v>24175</v>
      </c>
    </row>
    <row r="3192" spans="1:5" x14ac:dyDescent="0.2">
      <c r="A3192" t="s">
        <v>24192</v>
      </c>
      <c r="B3192">
        <v>2</v>
      </c>
      <c r="C3192" s="16">
        <v>0.73352148699999997</v>
      </c>
      <c r="D3192" t="s">
        <v>23870</v>
      </c>
      <c r="E3192" t="s">
        <v>18553</v>
      </c>
    </row>
    <row r="3193" spans="1:5" x14ac:dyDescent="0.2">
      <c r="A3193" t="s">
        <v>24096</v>
      </c>
      <c r="B3193">
        <v>2</v>
      </c>
      <c r="C3193" s="16">
        <v>0.64554864199999995</v>
      </c>
      <c r="D3193" t="s">
        <v>23870</v>
      </c>
      <c r="E3193" t="s">
        <v>24097</v>
      </c>
    </row>
    <row r="3194" spans="1:5" x14ac:dyDescent="0.2">
      <c r="A3194" t="s">
        <v>24100</v>
      </c>
      <c r="B3194">
        <v>2</v>
      </c>
      <c r="C3194" s="16">
        <v>0.54603552799999999</v>
      </c>
      <c r="D3194" t="s">
        <v>23870</v>
      </c>
      <c r="E3194" t="s">
        <v>18553</v>
      </c>
    </row>
    <row r="3195" spans="1:5" x14ac:dyDescent="0.2">
      <c r="A3195" t="s">
        <v>24190</v>
      </c>
      <c r="B3195">
        <v>2</v>
      </c>
      <c r="C3195" s="16">
        <v>0.32019782099999999</v>
      </c>
      <c r="D3195" t="s">
        <v>23870</v>
      </c>
      <c r="E3195" t="s">
        <v>24191</v>
      </c>
    </row>
    <row r="3196" spans="1:5" x14ac:dyDescent="0.2">
      <c r="A3196" t="s">
        <v>24117</v>
      </c>
      <c r="B3196">
        <v>2</v>
      </c>
      <c r="C3196" s="16">
        <v>0.17502466</v>
      </c>
      <c r="D3196" t="s">
        <v>23870</v>
      </c>
      <c r="E3196" t="s">
        <v>24118</v>
      </c>
    </row>
    <row r="3197" spans="1:5" x14ac:dyDescent="0.2">
      <c r="A3197" t="s">
        <v>24046</v>
      </c>
      <c r="B3197">
        <v>2</v>
      </c>
      <c r="C3197" s="16">
        <v>0</v>
      </c>
      <c r="D3197" t="s">
        <v>23870</v>
      </c>
      <c r="E3197" t="s">
        <v>24047</v>
      </c>
    </row>
    <row r="3198" spans="1:5" x14ac:dyDescent="0.2">
      <c r="A3198" t="s">
        <v>24059</v>
      </c>
      <c r="B3198">
        <v>2</v>
      </c>
      <c r="C3198" s="16">
        <v>0</v>
      </c>
      <c r="D3198" t="s">
        <v>23870</v>
      </c>
      <c r="E3198" t="s">
        <v>24060</v>
      </c>
    </row>
    <row r="3199" spans="1:5" x14ac:dyDescent="0.2">
      <c r="A3199" t="s">
        <v>24112</v>
      </c>
      <c r="B3199">
        <v>2</v>
      </c>
      <c r="C3199" s="16">
        <v>0</v>
      </c>
      <c r="D3199" t="s">
        <v>23870</v>
      </c>
      <c r="E3199" t="s">
        <v>24113</v>
      </c>
    </row>
    <row r="3200" spans="1:5" x14ac:dyDescent="0.2">
      <c r="A3200" t="s">
        <v>24122</v>
      </c>
      <c r="B3200">
        <v>2</v>
      </c>
      <c r="C3200" s="16">
        <v>0</v>
      </c>
      <c r="D3200" t="s">
        <v>23870</v>
      </c>
      <c r="E3200" t="s">
        <v>18553</v>
      </c>
    </row>
    <row r="3201" spans="1:5" x14ac:dyDescent="0.2">
      <c r="A3201" t="s">
        <v>24123</v>
      </c>
      <c r="B3201">
        <v>2</v>
      </c>
      <c r="C3201" s="16">
        <v>0</v>
      </c>
      <c r="D3201" t="s">
        <v>23870</v>
      </c>
      <c r="E3201" t="s">
        <v>18553</v>
      </c>
    </row>
    <row r="3202" spans="1:5" x14ac:dyDescent="0.2">
      <c r="A3202" t="s">
        <v>24149</v>
      </c>
      <c r="B3202">
        <v>2</v>
      </c>
      <c r="C3202" s="16">
        <v>0</v>
      </c>
      <c r="D3202" t="s">
        <v>23870</v>
      </c>
      <c r="E3202" t="s">
        <v>24150</v>
      </c>
    </row>
    <row r="3203" spans="1:5" x14ac:dyDescent="0.2">
      <c r="A3203" t="s">
        <v>24199</v>
      </c>
      <c r="B3203">
        <v>3</v>
      </c>
      <c r="C3203" s="16">
        <v>232.04900910000001</v>
      </c>
      <c r="D3203" t="s">
        <v>23870</v>
      </c>
      <c r="E3203" t="s">
        <v>24200</v>
      </c>
    </row>
    <row r="3204" spans="1:5" x14ac:dyDescent="0.2">
      <c r="A3204" t="s">
        <v>24243</v>
      </c>
      <c r="B3204">
        <v>3</v>
      </c>
      <c r="C3204" s="16">
        <v>106.6145787</v>
      </c>
      <c r="D3204" t="s">
        <v>23870</v>
      </c>
      <c r="E3204" t="s">
        <v>18553</v>
      </c>
    </row>
    <row r="3205" spans="1:5" x14ac:dyDescent="0.2">
      <c r="A3205" t="s">
        <v>24283</v>
      </c>
      <c r="B3205">
        <v>3</v>
      </c>
      <c r="C3205" s="16">
        <v>64.410819279999998</v>
      </c>
      <c r="D3205" t="s">
        <v>23870</v>
      </c>
      <c r="E3205" t="s">
        <v>18553</v>
      </c>
    </row>
    <row r="3206" spans="1:5" x14ac:dyDescent="0.2">
      <c r="A3206" t="s">
        <v>24319</v>
      </c>
      <c r="B3206">
        <v>3</v>
      </c>
      <c r="C3206" s="16">
        <v>51.056532420000003</v>
      </c>
      <c r="D3206" t="s">
        <v>23870</v>
      </c>
      <c r="E3206" t="s">
        <v>19725</v>
      </c>
    </row>
    <row r="3207" spans="1:5" x14ac:dyDescent="0.2">
      <c r="A3207" t="s">
        <v>24295</v>
      </c>
      <c r="B3207">
        <v>3</v>
      </c>
      <c r="C3207" s="16">
        <v>28.056353619999999</v>
      </c>
      <c r="D3207" t="s">
        <v>23870</v>
      </c>
      <c r="E3207" t="s">
        <v>18553</v>
      </c>
    </row>
    <row r="3208" spans="1:5" x14ac:dyDescent="0.2">
      <c r="A3208" t="s">
        <v>24347</v>
      </c>
      <c r="B3208">
        <v>3</v>
      </c>
      <c r="C3208" s="16">
        <v>27.09622383</v>
      </c>
      <c r="D3208" t="s">
        <v>23870</v>
      </c>
      <c r="E3208" t="s">
        <v>24348</v>
      </c>
    </row>
    <row r="3209" spans="1:5" x14ac:dyDescent="0.2">
      <c r="A3209" t="s">
        <v>24233</v>
      </c>
      <c r="B3209">
        <v>3</v>
      </c>
      <c r="C3209" s="16">
        <v>22.954276289999999</v>
      </c>
      <c r="D3209" t="s">
        <v>23870</v>
      </c>
      <c r="E3209" t="s">
        <v>24234</v>
      </c>
    </row>
    <row r="3210" spans="1:5" x14ac:dyDescent="0.2">
      <c r="A3210" t="s">
        <v>24251</v>
      </c>
      <c r="B3210">
        <v>3</v>
      </c>
      <c r="C3210" s="16">
        <v>20.484750609999999</v>
      </c>
      <c r="D3210" t="s">
        <v>23870</v>
      </c>
      <c r="E3210" t="s">
        <v>23515</v>
      </c>
    </row>
    <row r="3211" spans="1:5" x14ac:dyDescent="0.2">
      <c r="A3211" t="s">
        <v>24195</v>
      </c>
      <c r="B3211">
        <v>3</v>
      </c>
      <c r="C3211" s="16">
        <v>19.971148599999999</v>
      </c>
      <c r="D3211" t="s">
        <v>23870</v>
      </c>
      <c r="E3211" t="s">
        <v>24196</v>
      </c>
    </row>
    <row r="3212" spans="1:5" x14ac:dyDescent="0.2">
      <c r="A3212" t="s">
        <v>24237</v>
      </c>
      <c r="B3212">
        <v>3</v>
      </c>
      <c r="C3212" s="16">
        <v>18.834371900000001</v>
      </c>
      <c r="D3212" t="s">
        <v>23870</v>
      </c>
      <c r="E3212" t="s">
        <v>24238</v>
      </c>
    </row>
    <row r="3213" spans="1:5" x14ac:dyDescent="0.2">
      <c r="A3213" t="s">
        <v>24321</v>
      </c>
      <c r="B3213">
        <v>3</v>
      </c>
      <c r="C3213" s="16">
        <v>17.614035049999998</v>
      </c>
      <c r="D3213" t="s">
        <v>23870</v>
      </c>
      <c r="E3213" t="s">
        <v>24322</v>
      </c>
    </row>
    <row r="3214" spans="1:5" x14ac:dyDescent="0.2">
      <c r="A3214" t="s">
        <v>24284</v>
      </c>
      <c r="B3214">
        <v>3</v>
      </c>
      <c r="C3214" s="16">
        <v>17.22251223</v>
      </c>
      <c r="D3214" t="s">
        <v>23870</v>
      </c>
      <c r="E3214" t="s">
        <v>24285</v>
      </c>
    </row>
    <row r="3215" spans="1:5" x14ac:dyDescent="0.2">
      <c r="A3215" t="s">
        <v>24307</v>
      </c>
      <c r="B3215">
        <v>3</v>
      </c>
      <c r="C3215" s="16">
        <v>15.78482511</v>
      </c>
      <c r="D3215" t="s">
        <v>23870</v>
      </c>
      <c r="E3215" t="s">
        <v>24308</v>
      </c>
    </row>
    <row r="3216" spans="1:5" x14ac:dyDescent="0.2">
      <c r="A3216" t="s">
        <v>24239</v>
      </c>
      <c r="B3216">
        <v>3</v>
      </c>
      <c r="C3216" s="16">
        <v>15.14673077</v>
      </c>
      <c r="D3216" t="s">
        <v>23870</v>
      </c>
      <c r="E3216" t="s">
        <v>19360</v>
      </c>
    </row>
    <row r="3217" spans="1:5" x14ac:dyDescent="0.2">
      <c r="A3217" t="s">
        <v>24246</v>
      </c>
      <c r="B3217">
        <v>3</v>
      </c>
      <c r="C3217" s="16">
        <v>15.14306788</v>
      </c>
      <c r="D3217" t="s">
        <v>23870</v>
      </c>
      <c r="E3217" t="s">
        <v>24247</v>
      </c>
    </row>
    <row r="3218" spans="1:5" x14ac:dyDescent="0.2">
      <c r="A3218" t="s">
        <v>24215</v>
      </c>
      <c r="B3218">
        <v>3</v>
      </c>
      <c r="C3218" s="16">
        <v>14.41154051</v>
      </c>
      <c r="D3218" t="s">
        <v>23870</v>
      </c>
      <c r="E3218" t="s">
        <v>24216</v>
      </c>
    </row>
    <row r="3219" spans="1:5" x14ac:dyDescent="0.2">
      <c r="A3219" t="s">
        <v>24231</v>
      </c>
      <c r="B3219">
        <v>3</v>
      </c>
      <c r="C3219" s="16">
        <v>14.397001469999999</v>
      </c>
      <c r="D3219" t="s">
        <v>23870</v>
      </c>
      <c r="E3219" t="s">
        <v>24232</v>
      </c>
    </row>
    <row r="3220" spans="1:5" x14ac:dyDescent="0.2">
      <c r="A3220" t="s">
        <v>24261</v>
      </c>
      <c r="B3220">
        <v>3</v>
      </c>
      <c r="C3220" s="16">
        <v>13.735303849999999</v>
      </c>
      <c r="D3220" t="s">
        <v>23870</v>
      </c>
      <c r="E3220" t="s">
        <v>24262</v>
      </c>
    </row>
    <row r="3221" spans="1:5" x14ac:dyDescent="0.2">
      <c r="A3221" t="s">
        <v>24228</v>
      </c>
      <c r="B3221">
        <v>3</v>
      </c>
      <c r="C3221" s="16">
        <v>13.23915497</v>
      </c>
      <c r="D3221" t="s">
        <v>23870</v>
      </c>
      <c r="E3221" t="s">
        <v>18553</v>
      </c>
    </row>
    <row r="3222" spans="1:5" x14ac:dyDescent="0.2">
      <c r="A3222" t="s">
        <v>24201</v>
      </c>
      <c r="B3222">
        <v>3</v>
      </c>
      <c r="C3222" s="16">
        <v>13.20759314</v>
      </c>
      <c r="D3222" t="s">
        <v>23870</v>
      </c>
      <c r="E3222" t="s">
        <v>19740</v>
      </c>
    </row>
    <row r="3223" spans="1:5" x14ac:dyDescent="0.2">
      <c r="A3223" t="s">
        <v>24227</v>
      </c>
      <c r="B3223">
        <v>3</v>
      </c>
      <c r="C3223" s="16">
        <v>13.132156139999999</v>
      </c>
      <c r="D3223" t="s">
        <v>23870</v>
      </c>
      <c r="E3223" t="s">
        <v>20297</v>
      </c>
    </row>
    <row r="3224" spans="1:5" x14ac:dyDescent="0.2">
      <c r="A3224" t="s">
        <v>24211</v>
      </c>
      <c r="B3224">
        <v>3</v>
      </c>
      <c r="C3224" s="16">
        <v>12.940846430000001</v>
      </c>
      <c r="D3224" t="s">
        <v>23870</v>
      </c>
      <c r="E3224" t="s">
        <v>24212</v>
      </c>
    </row>
    <row r="3225" spans="1:5" x14ac:dyDescent="0.2">
      <c r="A3225" t="s">
        <v>24306</v>
      </c>
      <c r="B3225">
        <v>3</v>
      </c>
      <c r="C3225" s="16">
        <v>11.50893821</v>
      </c>
      <c r="D3225" t="s">
        <v>23870</v>
      </c>
      <c r="E3225" t="s">
        <v>18583</v>
      </c>
    </row>
    <row r="3226" spans="1:5" x14ac:dyDescent="0.2">
      <c r="A3226" t="s">
        <v>24255</v>
      </c>
      <c r="B3226">
        <v>3</v>
      </c>
      <c r="C3226" s="16">
        <v>11.30133977</v>
      </c>
      <c r="D3226" t="s">
        <v>23870</v>
      </c>
      <c r="E3226" t="s">
        <v>24256</v>
      </c>
    </row>
    <row r="3227" spans="1:5" x14ac:dyDescent="0.2">
      <c r="A3227" t="s">
        <v>24217</v>
      </c>
      <c r="B3227">
        <v>3</v>
      </c>
      <c r="C3227" s="16">
        <v>11.138065539999999</v>
      </c>
      <c r="D3227" t="s">
        <v>23870</v>
      </c>
      <c r="E3227" t="s">
        <v>24218</v>
      </c>
    </row>
    <row r="3228" spans="1:5" x14ac:dyDescent="0.2">
      <c r="A3228" t="s">
        <v>24207</v>
      </c>
      <c r="B3228">
        <v>3</v>
      </c>
      <c r="C3228" s="16">
        <v>10.277973579999999</v>
      </c>
      <c r="D3228" t="s">
        <v>23870</v>
      </c>
      <c r="E3228" t="s">
        <v>24208</v>
      </c>
    </row>
    <row r="3229" spans="1:5" x14ac:dyDescent="0.2">
      <c r="A3229" t="s">
        <v>24312</v>
      </c>
      <c r="B3229">
        <v>3</v>
      </c>
      <c r="C3229" s="16">
        <v>10.19784338</v>
      </c>
      <c r="D3229" t="s">
        <v>23870</v>
      </c>
      <c r="E3229" t="s">
        <v>20132</v>
      </c>
    </row>
    <row r="3230" spans="1:5" x14ac:dyDescent="0.2">
      <c r="A3230" t="s">
        <v>24323</v>
      </c>
      <c r="B3230">
        <v>3</v>
      </c>
      <c r="C3230" s="16">
        <v>10.043332120000001</v>
      </c>
      <c r="D3230" t="s">
        <v>23870</v>
      </c>
      <c r="E3230" t="s">
        <v>24324</v>
      </c>
    </row>
    <row r="3231" spans="1:5" x14ac:dyDescent="0.2">
      <c r="A3231" t="s">
        <v>24213</v>
      </c>
      <c r="B3231">
        <v>3</v>
      </c>
      <c r="C3231" s="16">
        <v>9.9126706779999996</v>
      </c>
      <c r="D3231" t="s">
        <v>23870</v>
      </c>
      <c r="E3231" t="s">
        <v>24214</v>
      </c>
    </row>
    <row r="3232" spans="1:5" x14ac:dyDescent="0.2">
      <c r="A3232" t="s">
        <v>24329</v>
      </c>
      <c r="B3232">
        <v>3</v>
      </c>
      <c r="C3232" s="16">
        <v>9.0779130010000006</v>
      </c>
      <c r="D3232" t="s">
        <v>23870</v>
      </c>
      <c r="E3232" t="s">
        <v>24330</v>
      </c>
    </row>
    <row r="3233" spans="1:5" x14ac:dyDescent="0.2">
      <c r="A3233" t="s">
        <v>24353</v>
      </c>
      <c r="B3233">
        <v>3</v>
      </c>
      <c r="C3233" s="16">
        <v>8.8495554300000006</v>
      </c>
      <c r="D3233" t="s">
        <v>23870</v>
      </c>
      <c r="E3233" t="s">
        <v>24354</v>
      </c>
    </row>
    <row r="3234" spans="1:5" x14ac:dyDescent="0.2">
      <c r="A3234" t="s">
        <v>24286</v>
      </c>
      <c r="B3234">
        <v>3</v>
      </c>
      <c r="C3234" s="16">
        <v>8.7959648609999999</v>
      </c>
      <c r="D3234" t="s">
        <v>23870</v>
      </c>
      <c r="E3234" t="s">
        <v>24287</v>
      </c>
    </row>
    <row r="3235" spans="1:5" x14ac:dyDescent="0.2">
      <c r="A3235" t="s">
        <v>24333</v>
      </c>
      <c r="B3235">
        <v>3</v>
      </c>
      <c r="C3235" s="16">
        <v>8.6010681410000007</v>
      </c>
      <c r="D3235" t="s">
        <v>23870</v>
      </c>
      <c r="E3235" t="s">
        <v>24334</v>
      </c>
    </row>
    <row r="3236" spans="1:5" x14ac:dyDescent="0.2">
      <c r="A3236" t="s">
        <v>24241</v>
      </c>
      <c r="B3236">
        <v>3</v>
      </c>
      <c r="C3236" s="16">
        <v>8.3966624060000008</v>
      </c>
      <c r="D3236" t="s">
        <v>23870</v>
      </c>
      <c r="E3236" t="s">
        <v>24242</v>
      </c>
    </row>
    <row r="3237" spans="1:5" x14ac:dyDescent="0.2">
      <c r="A3237" t="s">
        <v>24297</v>
      </c>
      <c r="B3237">
        <v>3</v>
      </c>
      <c r="C3237" s="16">
        <v>6.8758870410000004</v>
      </c>
      <c r="D3237" t="s">
        <v>23870</v>
      </c>
      <c r="E3237" t="s">
        <v>24298</v>
      </c>
    </row>
    <row r="3238" spans="1:5" x14ac:dyDescent="0.2">
      <c r="A3238" t="s">
        <v>24240</v>
      </c>
      <c r="B3238">
        <v>3</v>
      </c>
      <c r="C3238" s="16">
        <v>6.6127873990000001</v>
      </c>
      <c r="D3238" t="s">
        <v>23870</v>
      </c>
      <c r="E3238" t="s">
        <v>19725</v>
      </c>
    </row>
    <row r="3239" spans="1:5" x14ac:dyDescent="0.2">
      <c r="A3239" t="s">
        <v>24265</v>
      </c>
      <c r="B3239">
        <v>3</v>
      </c>
      <c r="C3239" s="16">
        <v>6.4244585919999997</v>
      </c>
      <c r="D3239" t="s">
        <v>23870</v>
      </c>
      <c r="E3239" t="s">
        <v>24266</v>
      </c>
    </row>
    <row r="3240" spans="1:5" x14ac:dyDescent="0.2">
      <c r="A3240" t="s">
        <v>24226</v>
      </c>
      <c r="B3240">
        <v>3</v>
      </c>
      <c r="C3240" s="16">
        <v>6.3741044650000003</v>
      </c>
      <c r="D3240" t="s">
        <v>23870</v>
      </c>
      <c r="E3240" t="s">
        <v>23957</v>
      </c>
    </row>
    <row r="3241" spans="1:5" x14ac:dyDescent="0.2">
      <c r="A3241" t="s">
        <v>24292</v>
      </c>
      <c r="B3241">
        <v>3</v>
      </c>
      <c r="C3241" s="16">
        <v>6.3520609959999996</v>
      </c>
      <c r="D3241" t="s">
        <v>23870</v>
      </c>
      <c r="E3241" t="s">
        <v>18553</v>
      </c>
    </row>
    <row r="3242" spans="1:5" x14ac:dyDescent="0.2">
      <c r="A3242" t="s">
        <v>24280</v>
      </c>
      <c r="B3242">
        <v>3</v>
      </c>
      <c r="C3242" s="16">
        <v>5.5605860319999998</v>
      </c>
      <c r="D3242" t="s">
        <v>23870</v>
      </c>
      <c r="E3242" t="s">
        <v>24281</v>
      </c>
    </row>
    <row r="3243" spans="1:5" x14ac:dyDescent="0.2">
      <c r="A3243" t="s">
        <v>24219</v>
      </c>
      <c r="B3243">
        <v>3</v>
      </c>
      <c r="C3243" s="16">
        <v>5.5166591059999996</v>
      </c>
      <c r="D3243" t="s">
        <v>23870</v>
      </c>
      <c r="E3243" t="s">
        <v>24220</v>
      </c>
    </row>
    <row r="3244" spans="1:5" x14ac:dyDescent="0.2">
      <c r="A3244" t="s">
        <v>24314</v>
      </c>
      <c r="B3244">
        <v>3</v>
      </c>
      <c r="C3244" s="16">
        <v>5.1505860649999997</v>
      </c>
      <c r="D3244" t="s">
        <v>23870</v>
      </c>
      <c r="E3244" t="s">
        <v>24315</v>
      </c>
    </row>
    <row r="3245" spans="1:5" x14ac:dyDescent="0.2">
      <c r="A3245" t="s">
        <v>24304</v>
      </c>
      <c r="B3245">
        <v>3</v>
      </c>
      <c r="C3245" s="16">
        <v>4.8980902940000002</v>
      </c>
      <c r="D3245" t="s">
        <v>23870</v>
      </c>
      <c r="E3245" t="s">
        <v>19936</v>
      </c>
    </row>
    <row r="3246" spans="1:5" x14ac:dyDescent="0.2">
      <c r="A3246" t="s">
        <v>24236</v>
      </c>
      <c r="B3246">
        <v>3</v>
      </c>
      <c r="C3246" s="16">
        <v>4.8914585930000003</v>
      </c>
      <c r="D3246" t="s">
        <v>23870</v>
      </c>
      <c r="E3246" t="s">
        <v>19471</v>
      </c>
    </row>
    <row r="3247" spans="1:5" x14ac:dyDescent="0.2">
      <c r="A3247" t="s">
        <v>24317</v>
      </c>
      <c r="B3247">
        <v>3</v>
      </c>
      <c r="C3247" s="16">
        <v>4.8792128850000003</v>
      </c>
      <c r="D3247" t="s">
        <v>23870</v>
      </c>
      <c r="E3247" t="s">
        <v>24318</v>
      </c>
    </row>
    <row r="3248" spans="1:5" x14ac:dyDescent="0.2">
      <c r="A3248" t="s">
        <v>24225</v>
      </c>
      <c r="B3248">
        <v>3</v>
      </c>
      <c r="C3248" s="16">
        <v>4.8650567259999997</v>
      </c>
      <c r="D3248" t="s">
        <v>23870</v>
      </c>
      <c r="E3248" t="s">
        <v>19296</v>
      </c>
    </row>
    <row r="3249" spans="1:5" x14ac:dyDescent="0.2">
      <c r="A3249" t="s">
        <v>24253</v>
      </c>
      <c r="B3249">
        <v>3</v>
      </c>
      <c r="C3249" s="16">
        <v>4.8555177550000002</v>
      </c>
      <c r="D3249" t="s">
        <v>23870</v>
      </c>
      <c r="E3249" t="s">
        <v>24254</v>
      </c>
    </row>
    <row r="3250" spans="1:5" x14ac:dyDescent="0.2">
      <c r="A3250" t="s">
        <v>24290</v>
      </c>
      <c r="B3250">
        <v>3</v>
      </c>
      <c r="C3250" s="16">
        <v>4.8073366159999997</v>
      </c>
      <c r="D3250" t="s">
        <v>23870</v>
      </c>
      <c r="E3250" t="s">
        <v>24291</v>
      </c>
    </row>
    <row r="3251" spans="1:5" x14ac:dyDescent="0.2">
      <c r="A3251" t="s">
        <v>24204</v>
      </c>
      <c r="B3251">
        <v>3</v>
      </c>
      <c r="C3251" s="16">
        <v>4.7461579049999996</v>
      </c>
      <c r="D3251" t="s">
        <v>23870</v>
      </c>
      <c r="E3251" t="s">
        <v>24191</v>
      </c>
    </row>
    <row r="3252" spans="1:5" x14ac:dyDescent="0.2">
      <c r="A3252" t="s">
        <v>24197</v>
      </c>
      <c r="B3252">
        <v>3</v>
      </c>
      <c r="C3252" s="16">
        <v>4.2296159940000004</v>
      </c>
      <c r="D3252" t="s">
        <v>23870</v>
      </c>
      <c r="E3252" t="s">
        <v>24198</v>
      </c>
    </row>
    <row r="3253" spans="1:5" x14ac:dyDescent="0.2">
      <c r="A3253" t="s">
        <v>24346</v>
      </c>
      <c r="B3253">
        <v>3</v>
      </c>
      <c r="C3253" s="16">
        <v>4.2235288259999999</v>
      </c>
      <c r="D3253" t="s">
        <v>23870</v>
      </c>
      <c r="E3253" t="s">
        <v>21947</v>
      </c>
    </row>
    <row r="3254" spans="1:5" x14ac:dyDescent="0.2">
      <c r="A3254" t="s">
        <v>24257</v>
      </c>
      <c r="B3254">
        <v>3</v>
      </c>
      <c r="C3254" s="16">
        <v>4.1933204750000002</v>
      </c>
      <c r="D3254" t="s">
        <v>23870</v>
      </c>
      <c r="E3254" t="s">
        <v>24258</v>
      </c>
    </row>
    <row r="3255" spans="1:5" x14ac:dyDescent="0.2">
      <c r="A3255" t="s">
        <v>24355</v>
      </c>
      <c r="B3255">
        <v>3</v>
      </c>
      <c r="C3255" s="16">
        <v>3.9445627220000001</v>
      </c>
      <c r="D3255" t="s">
        <v>23870</v>
      </c>
      <c r="E3255" t="s">
        <v>22238</v>
      </c>
    </row>
    <row r="3256" spans="1:5" x14ac:dyDescent="0.2">
      <c r="A3256" t="s">
        <v>24301</v>
      </c>
      <c r="B3256">
        <v>3</v>
      </c>
      <c r="C3256" s="16">
        <v>3.916777985</v>
      </c>
      <c r="D3256" t="s">
        <v>23870</v>
      </c>
      <c r="E3256" t="s">
        <v>24302</v>
      </c>
    </row>
    <row r="3257" spans="1:5" x14ac:dyDescent="0.2">
      <c r="A3257" t="s">
        <v>24193</v>
      </c>
      <c r="B3257">
        <v>3</v>
      </c>
      <c r="C3257" s="16">
        <v>3.9008991489999998</v>
      </c>
      <c r="D3257" t="s">
        <v>23870</v>
      </c>
      <c r="E3257" t="s">
        <v>24194</v>
      </c>
    </row>
    <row r="3258" spans="1:5" x14ac:dyDescent="0.2">
      <c r="A3258" t="s">
        <v>24313</v>
      </c>
      <c r="B3258">
        <v>3</v>
      </c>
      <c r="C3258" s="16">
        <v>3.8279342669999998</v>
      </c>
      <c r="D3258" t="s">
        <v>23870</v>
      </c>
      <c r="E3258" t="s">
        <v>18759</v>
      </c>
    </row>
    <row r="3259" spans="1:5" x14ac:dyDescent="0.2">
      <c r="A3259" t="s">
        <v>24335</v>
      </c>
      <c r="B3259">
        <v>3</v>
      </c>
      <c r="C3259" s="16">
        <v>3.7364346519999998</v>
      </c>
      <c r="D3259" t="s">
        <v>23870</v>
      </c>
      <c r="E3259" t="s">
        <v>24336</v>
      </c>
    </row>
    <row r="3260" spans="1:5" x14ac:dyDescent="0.2">
      <c r="A3260" t="s">
        <v>24337</v>
      </c>
      <c r="B3260">
        <v>3</v>
      </c>
      <c r="C3260" s="16">
        <v>3.6320427400000002</v>
      </c>
      <c r="D3260" t="s">
        <v>23870</v>
      </c>
      <c r="E3260" t="s">
        <v>24338</v>
      </c>
    </row>
    <row r="3261" spans="1:5" x14ac:dyDescent="0.2">
      <c r="A3261" t="s">
        <v>24351</v>
      </c>
      <c r="B3261">
        <v>3</v>
      </c>
      <c r="C3261" s="16">
        <v>3.614348992</v>
      </c>
      <c r="D3261" t="s">
        <v>23870</v>
      </c>
      <c r="E3261" t="s">
        <v>19383</v>
      </c>
    </row>
    <row r="3262" spans="1:5" x14ac:dyDescent="0.2">
      <c r="A3262" t="s">
        <v>24210</v>
      </c>
      <c r="B3262">
        <v>3</v>
      </c>
      <c r="C3262" s="16">
        <v>3.5153230949999998</v>
      </c>
      <c r="D3262" t="s">
        <v>23870</v>
      </c>
      <c r="E3262" t="s">
        <v>18553</v>
      </c>
    </row>
    <row r="3263" spans="1:5" x14ac:dyDescent="0.2">
      <c r="A3263" t="s">
        <v>24244</v>
      </c>
      <c r="B3263">
        <v>3</v>
      </c>
      <c r="C3263" s="16">
        <v>3.241953933</v>
      </c>
      <c r="D3263" t="s">
        <v>23870</v>
      </c>
      <c r="E3263" t="s">
        <v>24245</v>
      </c>
    </row>
    <row r="3264" spans="1:5" x14ac:dyDescent="0.2">
      <c r="A3264" t="s">
        <v>24263</v>
      </c>
      <c r="B3264">
        <v>3</v>
      </c>
      <c r="C3264" s="16">
        <v>3.027086481</v>
      </c>
      <c r="D3264" t="s">
        <v>23870</v>
      </c>
      <c r="E3264" t="s">
        <v>24264</v>
      </c>
    </row>
    <row r="3265" spans="1:5" x14ac:dyDescent="0.2">
      <c r="A3265" t="s">
        <v>24248</v>
      </c>
      <c r="B3265">
        <v>3</v>
      </c>
      <c r="C3265" s="16">
        <v>2.3695522219999998</v>
      </c>
      <c r="D3265" t="s">
        <v>23870</v>
      </c>
      <c r="E3265" t="s">
        <v>24249</v>
      </c>
    </row>
    <row r="3266" spans="1:5" x14ac:dyDescent="0.2">
      <c r="A3266" t="s">
        <v>24320</v>
      </c>
      <c r="B3266">
        <v>3</v>
      </c>
      <c r="C3266" s="16">
        <v>2.2915371339999999</v>
      </c>
      <c r="D3266" t="s">
        <v>23870</v>
      </c>
      <c r="E3266" t="s">
        <v>20642</v>
      </c>
    </row>
    <row r="3267" spans="1:5" x14ac:dyDescent="0.2">
      <c r="A3267" t="s">
        <v>24293</v>
      </c>
      <c r="B3267">
        <v>3</v>
      </c>
      <c r="C3267" s="16">
        <v>2.044362376</v>
      </c>
      <c r="D3267" t="s">
        <v>23870</v>
      </c>
      <c r="E3267" t="s">
        <v>24294</v>
      </c>
    </row>
    <row r="3268" spans="1:5" x14ac:dyDescent="0.2">
      <c r="A3268" t="s">
        <v>24325</v>
      </c>
      <c r="B3268">
        <v>3</v>
      </c>
      <c r="C3268" s="16">
        <v>2.0132098439999999</v>
      </c>
      <c r="D3268" t="s">
        <v>23870</v>
      </c>
      <c r="E3268" t="s">
        <v>24326</v>
      </c>
    </row>
    <row r="3269" spans="1:5" x14ac:dyDescent="0.2">
      <c r="A3269" t="s">
        <v>24235</v>
      </c>
      <c r="B3269">
        <v>3</v>
      </c>
      <c r="C3269" s="16">
        <v>1.9877992929999999</v>
      </c>
      <c r="D3269" t="s">
        <v>23870</v>
      </c>
      <c r="E3269" t="s">
        <v>18553</v>
      </c>
    </row>
    <row r="3270" spans="1:5" x14ac:dyDescent="0.2">
      <c r="A3270" t="s">
        <v>24250</v>
      </c>
      <c r="B3270">
        <v>3</v>
      </c>
      <c r="C3270" s="16">
        <v>1.6271286009999999</v>
      </c>
      <c r="D3270" t="s">
        <v>23870</v>
      </c>
      <c r="E3270" t="s">
        <v>18553</v>
      </c>
    </row>
    <row r="3271" spans="1:5" x14ac:dyDescent="0.2">
      <c r="A3271" t="s">
        <v>24352</v>
      </c>
      <c r="B3271">
        <v>3</v>
      </c>
      <c r="C3271" s="16">
        <v>1.596992</v>
      </c>
      <c r="D3271" t="s">
        <v>23870</v>
      </c>
      <c r="E3271" t="s">
        <v>18553</v>
      </c>
    </row>
    <row r="3272" spans="1:5" x14ac:dyDescent="0.2">
      <c r="A3272" t="s">
        <v>24327</v>
      </c>
      <c r="B3272">
        <v>3</v>
      </c>
      <c r="C3272" s="16">
        <v>1.5238652029999999</v>
      </c>
      <c r="D3272" t="s">
        <v>23870</v>
      </c>
      <c r="E3272" t="s">
        <v>24328</v>
      </c>
    </row>
    <row r="3273" spans="1:5" x14ac:dyDescent="0.2">
      <c r="A3273" t="s">
        <v>24299</v>
      </c>
      <c r="B3273">
        <v>3</v>
      </c>
      <c r="C3273" s="16">
        <v>1.475182574</v>
      </c>
      <c r="D3273" t="s">
        <v>23870</v>
      </c>
      <c r="E3273" t="s">
        <v>24300</v>
      </c>
    </row>
    <row r="3274" spans="1:5" x14ac:dyDescent="0.2">
      <c r="A3274" t="s">
        <v>24202</v>
      </c>
      <c r="B3274">
        <v>3</v>
      </c>
      <c r="C3274" s="16">
        <v>1.444223552</v>
      </c>
      <c r="D3274" t="s">
        <v>23870</v>
      </c>
      <c r="E3274" t="s">
        <v>24203</v>
      </c>
    </row>
    <row r="3275" spans="1:5" x14ac:dyDescent="0.2">
      <c r="A3275" t="s">
        <v>24345</v>
      </c>
      <c r="B3275">
        <v>3</v>
      </c>
      <c r="C3275" s="16">
        <v>1.258520584</v>
      </c>
      <c r="D3275" t="s">
        <v>23870</v>
      </c>
      <c r="E3275" t="s">
        <v>19725</v>
      </c>
    </row>
    <row r="3276" spans="1:5" x14ac:dyDescent="0.2">
      <c r="A3276" t="s">
        <v>24221</v>
      </c>
      <c r="B3276">
        <v>3</v>
      </c>
      <c r="C3276" s="16">
        <v>1.1074679949999999</v>
      </c>
      <c r="D3276" t="s">
        <v>23870</v>
      </c>
      <c r="E3276" t="s">
        <v>24222</v>
      </c>
    </row>
    <row r="3277" spans="1:5" x14ac:dyDescent="0.2">
      <c r="A3277" t="s">
        <v>24205</v>
      </c>
      <c r="B3277">
        <v>3</v>
      </c>
      <c r="C3277" s="16">
        <v>1.09405865</v>
      </c>
      <c r="D3277" t="s">
        <v>23870</v>
      </c>
      <c r="E3277" t="s">
        <v>24206</v>
      </c>
    </row>
    <row r="3278" spans="1:5" x14ac:dyDescent="0.2">
      <c r="A3278" t="s">
        <v>24339</v>
      </c>
      <c r="B3278">
        <v>3</v>
      </c>
      <c r="C3278" s="16">
        <v>1.077278924</v>
      </c>
      <c r="D3278" t="s">
        <v>23870</v>
      </c>
      <c r="E3278" t="s">
        <v>24340</v>
      </c>
    </row>
    <row r="3279" spans="1:5" x14ac:dyDescent="0.2">
      <c r="A3279" t="s">
        <v>24288</v>
      </c>
      <c r="B3279">
        <v>3</v>
      </c>
      <c r="C3279" s="16">
        <v>1.060596825</v>
      </c>
      <c r="D3279" t="s">
        <v>23870</v>
      </c>
      <c r="E3279" t="s">
        <v>24289</v>
      </c>
    </row>
    <row r="3280" spans="1:5" x14ac:dyDescent="0.2">
      <c r="A3280" t="s">
        <v>24316</v>
      </c>
      <c r="B3280">
        <v>3</v>
      </c>
      <c r="C3280" s="16">
        <v>1.037074855</v>
      </c>
      <c r="D3280" t="s">
        <v>23870</v>
      </c>
      <c r="E3280" t="s">
        <v>20633</v>
      </c>
    </row>
    <row r="3281" spans="1:5" x14ac:dyDescent="0.2">
      <c r="A3281" t="s">
        <v>24274</v>
      </c>
      <c r="B3281">
        <v>3</v>
      </c>
      <c r="C3281" s="16">
        <v>0.89574694099999996</v>
      </c>
      <c r="D3281" t="s">
        <v>23870</v>
      </c>
      <c r="E3281" t="s">
        <v>24275</v>
      </c>
    </row>
    <row r="3282" spans="1:5" x14ac:dyDescent="0.2">
      <c r="A3282" t="s">
        <v>24331</v>
      </c>
      <c r="B3282">
        <v>3</v>
      </c>
      <c r="C3282" s="16">
        <v>0.79787090400000005</v>
      </c>
      <c r="D3282" t="s">
        <v>23870</v>
      </c>
      <c r="E3282" t="s">
        <v>24332</v>
      </c>
    </row>
    <row r="3283" spans="1:5" x14ac:dyDescent="0.2">
      <c r="A3283" t="s">
        <v>24273</v>
      </c>
      <c r="B3283">
        <v>3</v>
      </c>
      <c r="C3283" s="16">
        <v>0.77829769199999999</v>
      </c>
      <c r="D3283" t="s">
        <v>23870</v>
      </c>
      <c r="E3283" t="s">
        <v>20272</v>
      </c>
    </row>
    <row r="3284" spans="1:5" x14ac:dyDescent="0.2">
      <c r="A3284" t="s">
        <v>24296</v>
      </c>
      <c r="B3284">
        <v>3</v>
      </c>
      <c r="C3284" s="16">
        <v>0.66669951400000005</v>
      </c>
      <c r="D3284" t="s">
        <v>23870</v>
      </c>
      <c r="E3284" t="s">
        <v>18553</v>
      </c>
    </row>
    <row r="3285" spans="1:5" x14ac:dyDescent="0.2">
      <c r="A3285" t="s">
        <v>24303</v>
      </c>
      <c r="B3285">
        <v>3</v>
      </c>
      <c r="C3285" s="16">
        <v>0.54189403599999997</v>
      </c>
      <c r="D3285" t="s">
        <v>23870</v>
      </c>
      <c r="E3285" t="s">
        <v>21303</v>
      </c>
    </row>
    <row r="3286" spans="1:5" x14ac:dyDescent="0.2">
      <c r="A3286" t="s">
        <v>24267</v>
      </c>
      <c r="B3286">
        <v>3</v>
      </c>
      <c r="C3286" s="16">
        <v>0.53226508500000003</v>
      </c>
      <c r="D3286" t="s">
        <v>23870</v>
      </c>
      <c r="E3286" t="s">
        <v>24268</v>
      </c>
    </row>
    <row r="3287" spans="1:5" x14ac:dyDescent="0.2">
      <c r="A3287" t="s">
        <v>24282</v>
      </c>
      <c r="B3287">
        <v>3</v>
      </c>
      <c r="C3287" s="16">
        <v>0.48960714300000002</v>
      </c>
      <c r="D3287" t="s">
        <v>23870</v>
      </c>
      <c r="E3287" t="s">
        <v>18553</v>
      </c>
    </row>
    <row r="3288" spans="1:5" x14ac:dyDescent="0.2">
      <c r="A3288" t="s">
        <v>24259</v>
      </c>
      <c r="B3288">
        <v>3</v>
      </c>
      <c r="C3288" s="16">
        <v>0.47340270499999998</v>
      </c>
      <c r="D3288" t="s">
        <v>23870</v>
      </c>
      <c r="E3288" t="s">
        <v>24260</v>
      </c>
    </row>
    <row r="3289" spans="1:5" x14ac:dyDescent="0.2">
      <c r="A3289" t="s">
        <v>24271</v>
      </c>
      <c r="B3289">
        <v>3</v>
      </c>
      <c r="C3289" s="16">
        <v>0.44185918899999999</v>
      </c>
      <c r="D3289" t="s">
        <v>23870</v>
      </c>
      <c r="E3289" t="s">
        <v>24272</v>
      </c>
    </row>
    <row r="3290" spans="1:5" x14ac:dyDescent="0.2">
      <c r="A3290" t="s">
        <v>24269</v>
      </c>
      <c r="B3290">
        <v>3</v>
      </c>
      <c r="C3290" s="16">
        <v>0.43102049799999997</v>
      </c>
      <c r="D3290" t="s">
        <v>23870</v>
      </c>
      <c r="E3290" t="s">
        <v>24270</v>
      </c>
    </row>
    <row r="3291" spans="1:5" x14ac:dyDescent="0.2">
      <c r="A3291" t="s">
        <v>24252</v>
      </c>
      <c r="B3291">
        <v>3</v>
      </c>
      <c r="C3291" s="16">
        <v>0.40584176799999999</v>
      </c>
      <c r="D3291" t="s">
        <v>23870</v>
      </c>
      <c r="E3291" t="s">
        <v>18553</v>
      </c>
    </row>
    <row r="3292" spans="1:5" x14ac:dyDescent="0.2">
      <c r="A3292" t="s">
        <v>24349</v>
      </c>
      <c r="B3292">
        <v>3</v>
      </c>
      <c r="C3292" s="16">
        <v>6.5966010000000005E-2</v>
      </c>
      <c r="D3292" t="s">
        <v>23870</v>
      </c>
      <c r="E3292" t="s">
        <v>24350</v>
      </c>
    </row>
    <row r="3293" spans="1:5" x14ac:dyDescent="0.2">
      <c r="A3293" t="s">
        <v>24305</v>
      </c>
      <c r="B3293">
        <v>3</v>
      </c>
      <c r="C3293" s="16">
        <v>6.7868579999999998E-3</v>
      </c>
      <c r="D3293" t="s">
        <v>23870</v>
      </c>
      <c r="E3293" t="s">
        <v>18553</v>
      </c>
    </row>
    <row r="3294" spans="1:5" x14ac:dyDescent="0.2">
      <c r="A3294" t="s">
        <v>24209</v>
      </c>
      <c r="B3294">
        <v>3</v>
      </c>
      <c r="C3294" s="16">
        <v>0</v>
      </c>
      <c r="D3294" t="s">
        <v>23870</v>
      </c>
      <c r="E3294" t="s">
        <v>18553</v>
      </c>
    </row>
    <row r="3295" spans="1:5" x14ac:dyDescent="0.2">
      <c r="A3295" t="s">
        <v>24223</v>
      </c>
      <c r="B3295">
        <v>3</v>
      </c>
      <c r="C3295" s="16">
        <v>0</v>
      </c>
      <c r="D3295" t="s">
        <v>23870</v>
      </c>
      <c r="E3295" t="s">
        <v>24224</v>
      </c>
    </row>
    <row r="3296" spans="1:5" x14ac:dyDescent="0.2">
      <c r="A3296" t="s">
        <v>24229</v>
      </c>
      <c r="B3296">
        <v>3</v>
      </c>
      <c r="C3296" s="16">
        <v>0</v>
      </c>
      <c r="D3296" t="s">
        <v>23870</v>
      </c>
      <c r="E3296" t="s">
        <v>24230</v>
      </c>
    </row>
    <row r="3297" spans="1:5" x14ac:dyDescent="0.2">
      <c r="A3297" t="s">
        <v>24276</v>
      </c>
      <c r="B3297">
        <v>3</v>
      </c>
      <c r="C3297" s="16">
        <v>0</v>
      </c>
      <c r="D3297" t="s">
        <v>23870</v>
      </c>
      <c r="E3297" t="s">
        <v>24277</v>
      </c>
    </row>
    <row r="3298" spans="1:5" x14ac:dyDescent="0.2">
      <c r="A3298" t="s">
        <v>24278</v>
      </c>
      <c r="B3298">
        <v>3</v>
      </c>
      <c r="C3298" s="16">
        <v>0</v>
      </c>
      <c r="D3298" t="s">
        <v>23870</v>
      </c>
      <c r="E3298" t="s">
        <v>24279</v>
      </c>
    </row>
    <row r="3299" spans="1:5" x14ac:dyDescent="0.2">
      <c r="A3299" t="s">
        <v>24309</v>
      </c>
      <c r="B3299">
        <v>3</v>
      </c>
      <c r="C3299" s="16">
        <v>0</v>
      </c>
      <c r="D3299" t="s">
        <v>23870</v>
      </c>
      <c r="E3299" t="s">
        <v>24310</v>
      </c>
    </row>
    <row r="3300" spans="1:5" x14ac:dyDescent="0.2">
      <c r="A3300" t="s">
        <v>24311</v>
      </c>
      <c r="B3300">
        <v>3</v>
      </c>
      <c r="C3300" s="16">
        <v>0</v>
      </c>
      <c r="D3300" t="s">
        <v>23870</v>
      </c>
      <c r="E3300" t="s">
        <v>22078</v>
      </c>
    </row>
    <row r="3301" spans="1:5" x14ac:dyDescent="0.2">
      <c r="A3301" t="s">
        <v>24341</v>
      </c>
      <c r="B3301">
        <v>3</v>
      </c>
      <c r="C3301" s="16">
        <v>0</v>
      </c>
      <c r="D3301" t="s">
        <v>23870</v>
      </c>
      <c r="E3301" t="s">
        <v>24342</v>
      </c>
    </row>
    <row r="3302" spans="1:5" x14ac:dyDescent="0.2">
      <c r="A3302" t="s">
        <v>24343</v>
      </c>
      <c r="B3302">
        <v>3</v>
      </c>
      <c r="C3302" s="16">
        <v>0</v>
      </c>
      <c r="D3302" t="s">
        <v>23870</v>
      </c>
      <c r="E3302" t="s">
        <v>24344</v>
      </c>
    </row>
    <row r="3303" spans="1:5" x14ac:dyDescent="0.2">
      <c r="A3303" t="s">
        <v>24444</v>
      </c>
      <c r="B3303">
        <v>4</v>
      </c>
      <c r="C3303" s="16">
        <v>249.98741269999999</v>
      </c>
      <c r="D3303" t="s">
        <v>23870</v>
      </c>
      <c r="E3303" t="s">
        <v>24445</v>
      </c>
    </row>
    <row r="3304" spans="1:5" x14ac:dyDescent="0.2">
      <c r="A3304" t="s">
        <v>24481</v>
      </c>
      <c r="B3304">
        <v>4</v>
      </c>
      <c r="C3304" s="16">
        <v>142.4728542</v>
      </c>
      <c r="D3304" t="s">
        <v>23870</v>
      </c>
      <c r="E3304" t="s">
        <v>24482</v>
      </c>
    </row>
    <row r="3305" spans="1:5" x14ac:dyDescent="0.2">
      <c r="A3305" t="s">
        <v>24496</v>
      </c>
      <c r="B3305">
        <v>4</v>
      </c>
      <c r="C3305" s="16">
        <v>56.424436460000003</v>
      </c>
      <c r="D3305" t="s">
        <v>23870</v>
      </c>
      <c r="E3305" t="s">
        <v>19354</v>
      </c>
    </row>
    <row r="3306" spans="1:5" x14ac:dyDescent="0.2">
      <c r="A3306" t="s">
        <v>24374</v>
      </c>
      <c r="B3306">
        <v>4</v>
      </c>
      <c r="C3306" s="16">
        <v>51.407068350000003</v>
      </c>
      <c r="D3306" t="s">
        <v>23870</v>
      </c>
      <c r="E3306" t="s">
        <v>18553</v>
      </c>
    </row>
    <row r="3307" spans="1:5" x14ac:dyDescent="0.2">
      <c r="A3307" t="s">
        <v>24487</v>
      </c>
      <c r="B3307">
        <v>4</v>
      </c>
      <c r="C3307" s="16">
        <v>41.550208619999999</v>
      </c>
      <c r="D3307" t="s">
        <v>23870</v>
      </c>
      <c r="E3307" t="s">
        <v>24488</v>
      </c>
    </row>
    <row r="3308" spans="1:5" x14ac:dyDescent="0.2">
      <c r="A3308" t="s">
        <v>24439</v>
      </c>
      <c r="B3308">
        <v>4</v>
      </c>
      <c r="C3308" s="16">
        <v>23.211972079999999</v>
      </c>
      <c r="D3308" t="s">
        <v>23870</v>
      </c>
      <c r="E3308" t="s">
        <v>18553</v>
      </c>
    </row>
    <row r="3309" spans="1:5" x14ac:dyDescent="0.2">
      <c r="A3309" t="s">
        <v>24427</v>
      </c>
      <c r="B3309">
        <v>4</v>
      </c>
      <c r="C3309" s="16">
        <v>22.25415714</v>
      </c>
      <c r="D3309" t="s">
        <v>23870</v>
      </c>
      <c r="E3309" t="s">
        <v>23486</v>
      </c>
    </row>
    <row r="3310" spans="1:5" x14ac:dyDescent="0.2">
      <c r="A3310" t="s">
        <v>24433</v>
      </c>
      <c r="B3310">
        <v>4</v>
      </c>
      <c r="C3310" s="16">
        <v>20.409303390000002</v>
      </c>
      <c r="D3310" t="s">
        <v>23870</v>
      </c>
      <c r="E3310" t="s">
        <v>24434</v>
      </c>
    </row>
    <row r="3311" spans="1:5" x14ac:dyDescent="0.2">
      <c r="A3311" t="s">
        <v>24407</v>
      </c>
      <c r="B3311">
        <v>4</v>
      </c>
      <c r="C3311" s="16">
        <v>19.568129469999999</v>
      </c>
      <c r="D3311" t="s">
        <v>23870</v>
      </c>
      <c r="E3311" t="s">
        <v>24408</v>
      </c>
    </row>
    <row r="3312" spans="1:5" x14ac:dyDescent="0.2">
      <c r="A3312" t="s">
        <v>24429</v>
      </c>
      <c r="B3312">
        <v>4</v>
      </c>
      <c r="C3312" s="16">
        <v>19.097407629999999</v>
      </c>
      <c r="D3312" t="s">
        <v>23870</v>
      </c>
      <c r="E3312" t="s">
        <v>24430</v>
      </c>
    </row>
    <row r="3313" spans="1:5" x14ac:dyDescent="0.2">
      <c r="A3313" t="s">
        <v>24507</v>
      </c>
      <c r="B3313">
        <v>4</v>
      </c>
      <c r="C3313" s="16">
        <v>18.42763046</v>
      </c>
      <c r="D3313" t="s">
        <v>23870</v>
      </c>
      <c r="E3313" t="s">
        <v>24508</v>
      </c>
    </row>
    <row r="3314" spans="1:5" x14ac:dyDescent="0.2">
      <c r="A3314" t="s">
        <v>24453</v>
      </c>
      <c r="B3314">
        <v>4</v>
      </c>
      <c r="C3314" s="16">
        <v>17.866816239999999</v>
      </c>
      <c r="D3314" t="s">
        <v>23870</v>
      </c>
      <c r="E3314" t="s">
        <v>24454</v>
      </c>
    </row>
    <row r="3315" spans="1:5" x14ac:dyDescent="0.2">
      <c r="A3315" t="s">
        <v>24388</v>
      </c>
      <c r="B3315">
        <v>4</v>
      </c>
      <c r="C3315" s="16">
        <v>16.591216230000001</v>
      </c>
      <c r="D3315" t="s">
        <v>23870</v>
      </c>
      <c r="E3315" t="s">
        <v>20508</v>
      </c>
    </row>
    <row r="3316" spans="1:5" x14ac:dyDescent="0.2">
      <c r="A3316" t="s">
        <v>24362</v>
      </c>
      <c r="B3316">
        <v>4</v>
      </c>
      <c r="C3316" s="16">
        <v>16.156504989999998</v>
      </c>
      <c r="D3316" t="s">
        <v>23870</v>
      </c>
      <c r="E3316" t="s">
        <v>19846</v>
      </c>
    </row>
    <row r="3317" spans="1:5" x14ac:dyDescent="0.2">
      <c r="A3317" t="s">
        <v>24389</v>
      </c>
      <c r="B3317">
        <v>4</v>
      </c>
      <c r="C3317" s="16">
        <v>15.43873127</v>
      </c>
      <c r="D3317" t="s">
        <v>23870</v>
      </c>
      <c r="E3317" t="s">
        <v>24390</v>
      </c>
    </row>
    <row r="3318" spans="1:5" x14ac:dyDescent="0.2">
      <c r="A3318" t="s">
        <v>24435</v>
      </c>
      <c r="B3318">
        <v>4</v>
      </c>
      <c r="C3318" s="16">
        <v>15.06909699</v>
      </c>
      <c r="D3318" t="s">
        <v>23870</v>
      </c>
      <c r="E3318" t="s">
        <v>24436</v>
      </c>
    </row>
    <row r="3319" spans="1:5" x14ac:dyDescent="0.2">
      <c r="A3319" t="s">
        <v>24440</v>
      </c>
      <c r="B3319">
        <v>4</v>
      </c>
      <c r="C3319" s="16">
        <v>14.42021334</v>
      </c>
      <c r="D3319" t="s">
        <v>23870</v>
      </c>
      <c r="E3319" t="s">
        <v>18631</v>
      </c>
    </row>
    <row r="3320" spans="1:5" x14ac:dyDescent="0.2">
      <c r="A3320" t="s">
        <v>24457</v>
      </c>
      <c r="B3320">
        <v>4</v>
      </c>
      <c r="C3320" s="16">
        <v>13.628498009999999</v>
      </c>
      <c r="D3320" t="s">
        <v>23870</v>
      </c>
      <c r="E3320" t="s">
        <v>24458</v>
      </c>
    </row>
    <row r="3321" spans="1:5" x14ac:dyDescent="0.2">
      <c r="A3321" t="s">
        <v>24459</v>
      </c>
      <c r="B3321">
        <v>4</v>
      </c>
      <c r="C3321" s="16">
        <v>13.424159209999999</v>
      </c>
      <c r="D3321" t="s">
        <v>23870</v>
      </c>
      <c r="E3321" t="s">
        <v>24460</v>
      </c>
    </row>
    <row r="3322" spans="1:5" x14ac:dyDescent="0.2">
      <c r="A3322" t="s">
        <v>24483</v>
      </c>
      <c r="B3322">
        <v>4</v>
      </c>
      <c r="C3322" s="16">
        <v>13.37861839</v>
      </c>
      <c r="D3322" t="s">
        <v>23870</v>
      </c>
      <c r="E3322" t="s">
        <v>18553</v>
      </c>
    </row>
    <row r="3323" spans="1:5" x14ac:dyDescent="0.2">
      <c r="A3323" t="s">
        <v>24412</v>
      </c>
      <c r="B3323">
        <v>4</v>
      </c>
      <c r="C3323" s="16">
        <v>12.751602070000001</v>
      </c>
      <c r="D3323" t="s">
        <v>23870</v>
      </c>
      <c r="E3323" t="s">
        <v>19838</v>
      </c>
    </row>
    <row r="3324" spans="1:5" x14ac:dyDescent="0.2">
      <c r="A3324" t="s">
        <v>24394</v>
      </c>
      <c r="B3324">
        <v>4</v>
      </c>
      <c r="C3324" s="16">
        <v>12.6550394</v>
      </c>
      <c r="D3324" t="s">
        <v>23870</v>
      </c>
      <c r="E3324" t="s">
        <v>18553</v>
      </c>
    </row>
    <row r="3325" spans="1:5" x14ac:dyDescent="0.2">
      <c r="A3325" t="s">
        <v>24402</v>
      </c>
      <c r="B3325">
        <v>4</v>
      </c>
      <c r="C3325" s="16">
        <v>12.093485149999999</v>
      </c>
      <c r="D3325" t="s">
        <v>23870</v>
      </c>
      <c r="E3325" t="s">
        <v>24403</v>
      </c>
    </row>
    <row r="3326" spans="1:5" x14ac:dyDescent="0.2">
      <c r="A3326" t="s">
        <v>24398</v>
      </c>
      <c r="B3326">
        <v>4</v>
      </c>
      <c r="C3326" s="16">
        <v>11.56049595</v>
      </c>
      <c r="D3326" t="s">
        <v>23870</v>
      </c>
      <c r="E3326" t="s">
        <v>24399</v>
      </c>
    </row>
    <row r="3327" spans="1:5" x14ac:dyDescent="0.2">
      <c r="A3327" t="s">
        <v>24428</v>
      </c>
      <c r="B3327">
        <v>4</v>
      </c>
      <c r="C3327" s="16">
        <v>11.54873978</v>
      </c>
      <c r="D3327" t="s">
        <v>23870</v>
      </c>
      <c r="E3327" t="s">
        <v>22385</v>
      </c>
    </row>
    <row r="3328" spans="1:5" x14ac:dyDescent="0.2">
      <c r="A3328" t="s">
        <v>24426</v>
      </c>
      <c r="B3328">
        <v>4</v>
      </c>
      <c r="C3328" s="16">
        <v>11.50001245</v>
      </c>
      <c r="D3328" t="s">
        <v>23870</v>
      </c>
      <c r="E3328" t="s">
        <v>22030</v>
      </c>
    </row>
    <row r="3329" spans="1:5" x14ac:dyDescent="0.2">
      <c r="A3329" t="s">
        <v>24501</v>
      </c>
      <c r="B3329">
        <v>4</v>
      </c>
      <c r="C3329" s="16">
        <v>10.856374730000001</v>
      </c>
      <c r="D3329" t="s">
        <v>23870</v>
      </c>
      <c r="E3329" t="s">
        <v>24502</v>
      </c>
    </row>
    <row r="3330" spans="1:5" x14ac:dyDescent="0.2">
      <c r="A3330" t="s">
        <v>24384</v>
      </c>
      <c r="B3330">
        <v>4</v>
      </c>
      <c r="C3330" s="16">
        <v>10.719118780000001</v>
      </c>
      <c r="D3330" t="s">
        <v>23870</v>
      </c>
      <c r="E3330" t="s">
        <v>20289</v>
      </c>
    </row>
    <row r="3331" spans="1:5" x14ac:dyDescent="0.2">
      <c r="A3331" t="s">
        <v>24387</v>
      </c>
      <c r="B3331">
        <v>4</v>
      </c>
      <c r="C3331" s="16">
        <v>10.277338289999999</v>
      </c>
      <c r="D3331" t="s">
        <v>23870</v>
      </c>
      <c r="E3331" t="s">
        <v>18553</v>
      </c>
    </row>
    <row r="3332" spans="1:5" x14ac:dyDescent="0.2">
      <c r="A3332" t="s">
        <v>24446</v>
      </c>
      <c r="B3332">
        <v>4</v>
      </c>
      <c r="C3332" s="16">
        <v>10.21631434</v>
      </c>
      <c r="D3332" t="s">
        <v>23870</v>
      </c>
      <c r="E3332" t="s">
        <v>20965</v>
      </c>
    </row>
    <row r="3333" spans="1:5" x14ac:dyDescent="0.2">
      <c r="A3333" t="s">
        <v>24393</v>
      </c>
      <c r="B3333">
        <v>4</v>
      </c>
      <c r="C3333" s="16">
        <v>10.194123749999999</v>
      </c>
      <c r="D3333" t="s">
        <v>23870</v>
      </c>
      <c r="E3333" t="s">
        <v>21402</v>
      </c>
    </row>
    <row r="3334" spans="1:5" x14ac:dyDescent="0.2">
      <c r="A3334" t="s">
        <v>24395</v>
      </c>
      <c r="B3334">
        <v>4</v>
      </c>
      <c r="C3334" s="16">
        <v>9.5190172279999992</v>
      </c>
      <c r="D3334" t="s">
        <v>23870</v>
      </c>
      <c r="E3334" t="s">
        <v>18553</v>
      </c>
    </row>
    <row r="3335" spans="1:5" x14ac:dyDescent="0.2">
      <c r="A3335" t="s">
        <v>24477</v>
      </c>
      <c r="B3335">
        <v>4</v>
      </c>
      <c r="C3335" s="16">
        <v>9.4615582000000007</v>
      </c>
      <c r="D3335" t="s">
        <v>23870</v>
      </c>
      <c r="E3335" t="s">
        <v>24478</v>
      </c>
    </row>
    <row r="3336" spans="1:5" x14ac:dyDescent="0.2">
      <c r="A3336" t="s">
        <v>24357</v>
      </c>
      <c r="B3336">
        <v>4</v>
      </c>
      <c r="C3336" s="16">
        <v>9.4269519170000002</v>
      </c>
      <c r="D3336" t="s">
        <v>23870</v>
      </c>
      <c r="E3336" t="s">
        <v>19012</v>
      </c>
    </row>
    <row r="3337" spans="1:5" x14ac:dyDescent="0.2">
      <c r="A3337" t="s">
        <v>24379</v>
      </c>
      <c r="B3337">
        <v>4</v>
      </c>
      <c r="C3337" s="16">
        <v>9.1695890930000008</v>
      </c>
      <c r="D3337" t="s">
        <v>23870</v>
      </c>
      <c r="E3337" t="s">
        <v>24380</v>
      </c>
    </row>
    <row r="3338" spans="1:5" x14ac:dyDescent="0.2">
      <c r="A3338" t="s">
        <v>24448</v>
      </c>
      <c r="B3338">
        <v>4</v>
      </c>
      <c r="C3338" s="16">
        <v>8.0585123959999994</v>
      </c>
      <c r="D3338" t="s">
        <v>23870</v>
      </c>
      <c r="E3338" t="s">
        <v>24449</v>
      </c>
    </row>
    <row r="3339" spans="1:5" x14ac:dyDescent="0.2">
      <c r="A3339" t="s">
        <v>24500</v>
      </c>
      <c r="B3339">
        <v>4</v>
      </c>
      <c r="C3339" s="16">
        <v>7.9172111019999996</v>
      </c>
      <c r="D3339" t="s">
        <v>23870</v>
      </c>
      <c r="E3339" t="s">
        <v>21811</v>
      </c>
    </row>
    <row r="3340" spans="1:5" x14ac:dyDescent="0.2">
      <c r="A3340" t="s">
        <v>24363</v>
      </c>
      <c r="B3340">
        <v>4</v>
      </c>
      <c r="C3340" s="16">
        <v>7.8472558579999996</v>
      </c>
      <c r="D3340" t="s">
        <v>23870</v>
      </c>
      <c r="E3340" t="s">
        <v>24364</v>
      </c>
    </row>
    <row r="3341" spans="1:5" x14ac:dyDescent="0.2">
      <c r="A3341" t="s">
        <v>24415</v>
      </c>
      <c r="B3341">
        <v>4</v>
      </c>
      <c r="C3341" s="16">
        <v>7.8381154769999997</v>
      </c>
      <c r="D3341" t="s">
        <v>23870</v>
      </c>
      <c r="E3341" t="s">
        <v>24416</v>
      </c>
    </row>
    <row r="3342" spans="1:5" x14ac:dyDescent="0.2">
      <c r="A3342" t="s">
        <v>24400</v>
      </c>
      <c r="B3342">
        <v>4</v>
      </c>
      <c r="C3342" s="16">
        <v>7.6736521419999999</v>
      </c>
      <c r="D3342" t="s">
        <v>23870</v>
      </c>
      <c r="E3342" t="s">
        <v>24401</v>
      </c>
    </row>
    <row r="3343" spans="1:5" x14ac:dyDescent="0.2">
      <c r="A3343" t="s">
        <v>24424</v>
      </c>
      <c r="B3343">
        <v>4</v>
      </c>
      <c r="C3343" s="16">
        <v>7.1322011510000003</v>
      </c>
      <c r="D3343" t="s">
        <v>23870</v>
      </c>
      <c r="E3343" t="s">
        <v>24425</v>
      </c>
    </row>
    <row r="3344" spans="1:5" x14ac:dyDescent="0.2">
      <c r="A3344" t="s">
        <v>24409</v>
      </c>
      <c r="B3344">
        <v>4</v>
      </c>
      <c r="C3344" s="16">
        <v>7.0327526039999997</v>
      </c>
      <c r="D3344" t="s">
        <v>23870</v>
      </c>
      <c r="E3344" t="s">
        <v>24410</v>
      </c>
    </row>
    <row r="3345" spans="1:5" x14ac:dyDescent="0.2">
      <c r="A3345" t="s">
        <v>24505</v>
      </c>
      <c r="B3345">
        <v>4</v>
      </c>
      <c r="C3345" s="16">
        <v>6.4712171830000003</v>
      </c>
      <c r="D3345" t="s">
        <v>23870</v>
      </c>
      <c r="E3345" t="s">
        <v>24506</v>
      </c>
    </row>
    <row r="3346" spans="1:5" x14ac:dyDescent="0.2">
      <c r="A3346" t="s">
        <v>24404</v>
      </c>
      <c r="B3346">
        <v>4</v>
      </c>
      <c r="C3346" s="16">
        <v>6.2388462459999996</v>
      </c>
      <c r="D3346" t="s">
        <v>23870</v>
      </c>
      <c r="E3346" t="s">
        <v>24405</v>
      </c>
    </row>
    <row r="3347" spans="1:5" x14ac:dyDescent="0.2">
      <c r="A3347" t="s">
        <v>24486</v>
      </c>
      <c r="B3347">
        <v>4</v>
      </c>
      <c r="C3347" s="16">
        <v>5.6731519260000001</v>
      </c>
      <c r="D3347" t="s">
        <v>23870</v>
      </c>
      <c r="E3347" t="s">
        <v>18553</v>
      </c>
    </row>
    <row r="3348" spans="1:5" x14ac:dyDescent="0.2">
      <c r="A3348" t="s">
        <v>24385</v>
      </c>
      <c r="B3348">
        <v>4</v>
      </c>
      <c r="C3348" s="16">
        <v>5.6267456600000001</v>
      </c>
      <c r="D3348" t="s">
        <v>23870</v>
      </c>
      <c r="E3348" t="s">
        <v>24386</v>
      </c>
    </row>
    <row r="3349" spans="1:5" x14ac:dyDescent="0.2">
      <c r="A3349" t="s">
        <v>24475</v>
      </c>
      <c r="B3349">
        <v>4</v>
      </c>
      <c r="C3349" s="16">
        <v>5.299381586</v>
      </c>
      <c r="D3349" t="s">
        <v>23870</v>
      </c>
      <c r="E3349" t="s">
        <v>23234</v>
      </c>
    </row>
    <row r="3350" spans="1:5" x14ac:dyDescent="0.2">
      <c r="A3350" t="s">
        <v>24437</v>
      </c>
      <c r="B3350">
        <v>4</v>
      </c>
      <c r="C3350" s="16">
        <v>5.0774017139999996</v>
      </c>
      <c r="D3350" t="s">
        <v>23870</v>
      </c>
      <c r="E3350" t="s">
        <v>24438</v>
      </c>
    </row>
    <row r="3351" spans="1:5" x14ac:dyDescent="0.2">
      <c r="A3351" t="s">
        <v>24396</v>
      </c>
      <c r="B3351">
        <v>4</v>
      </c>
      <c r="C3351" s="16">
        <v>4.83122104</v>
      </c>
      <c r="D3351" t="s">
        <v>23870</v>
      </c>
      <c r="E3351" t="s">
        <v>24397</v>
      </c>
    </row>
    <row r="3352" spans="1:5" x14ac:dyDescent="0.2">
      <c r="A3352" t="s">
        <v>24381</v>
      </c>
      <c r="B3352">
        <v>4</v>
      </c>
      <c r="C3352" s="16">
        <v>4.4273862250000002</v>
      </c>
      <c r="D3352" t="s">
        <v>23870</v>
      </c>
      <c r="E3352" t="s">
        <v>24382</v>
      </c>
    </row>
    <row r="3353" spans="1:5" x14ac:dyDescent="0.2">
      <c r="A3353" t="s">
        <v>24370</v>
      </c>
      <c r="B3353">
        <v>4</v>
      </c>
      <c r="C3353" s="16">
        <v>4.3027043340000004</v>
      </c>
      <c r="D3353" t="s">
        <v>23870</v>
      </c>
      <c r="E3353" t="s">
        <v>24371</v>
      </c>
    </row>
    <row r="3354" spans="1:5" x14ac:dyDescent="0.2">
      <c r="A3354" t="s">
        <v>24413</v>
      </c>
      <c r="B3354">
        <v>4</v>
      </c>
      <c r="C3354" s="16">
        <v>4.1307253529999999</v>
      </c>
      <c r="D3354" t="s">
        <v>23870</v>
      </c>
      <c r="E3354" t="s">
        <v>24414</v>
      </c>
    </row>
    <row r="3355" spans="1:5" x14ac:dyDescent="0.2">
      <c r="A3355" t="s">
        <v>24489</v>
      </c>
      <c r="B3355">
        <v>4</v>
      </c>
      <c r="C3355" s="16">
        <v>3.8920843359999999</v>
      </c>
      <c r="D3355" t="s">
        <v>23870</v>
      </c>
      <c r="E3355" t="s">
        <v>24490</v>
      </c>
    </row>
    <row r="3356" spans="1:5" x14ac:dyDescent="0.2">
      <c r="A3356" t="s">
        <v>24470</v>
      </c>
      <c r="B3356">
        <v>4</v>
      </c>
      <c r="C3356" s="16">
        <v>3.8035415499999998</v>
      </c>
      <c r="D3356" t="s">
        <v>23870</v>
      </c>
      <c r="E3356" t="s">
        <v>18553</v>
      </c>
    </row>
    <row r="3357" spans="1:5" x14ac:dyDescent="0.2">
      <c r="A3357" t="s">
        <v>24464</v>
      </c>
      <c r="B3357">
        <v>4</v>
      </c>
      <c r="C3357" s="16">
        <v>3.796039881</v>
      </c>
      <c r="D3357" t="s">
        <v>23870</v>
      </c>
      <c r="E3357" t="s">
        <v>24465</v>
      </c>
    </row>
    <row r="3358" spans="1:5" x14ac:dyDescent="0.2">
      <c r="A3358" t="s">
        <v>24468</v>
      </c>
      <c r="B3358">
        <v>4</v>
      </c>
      <c r="C3358" s="16">
        <v>3.660440017</v>
      </c>
      <c r="D3358" t="s">
        <v>23870</v>
      </c>
      <c r="E3358" t="s">
        <v>24469</v>
      </c>
    </row>
    <row r="3359" spans="1:5" x14ac:dyDescent="0.2">
      <c r="A3359" t="s">
        <v>24411</v>
      </c>
      <c r="B3359">
        <v>4</v>
      </c>
      <c r="C3359" s="16">
        <v>3.6563428280000001</v>
      </c>
      <c r="D3359" t="s">
        <v>23870</v>
      </c>
      <c r="E3359" t="s">
        <v>20941</v>
      </c>
    </row>
    <row r="3360" spans="1:5" x14ac:dyDescent="0.2">
      <c r="A3360" t="s">
        <v>24461</v>
      </c>
      <c r="B3360">
        <v>4</v>
      </c>
      <c r="C3360" s="16">
        <v>3.5493590340000001</v>
      </c>
      <c r="D3360" t="s">
        <v>23870</v>
      </c>
      <c r="E3360" t="s">
        <v>19211</v>
      </c>
    </row>
    <row r="3361" spans="1:5" x14ac:dyDescent="0.2">
      <c r="A3361" t="s">
        <v>24373</v>
      </c>
      <c r="B3361">
        <v>4</v>
      </c>
      <c r="C3361" s="16">
        <v>3.5118802009999999</v>
      </c>
      <c r="D3361" t="s">
        <v>23870</v>
      </c>
      <c r="E3361" t="s">
        <v>20688</v>
      </c>
    </row>
    <row r="3362" spans="1:5" x14ac:dyDescent="0.2">
      <c r="A3362" t="s">
        <v>24356</v>
      </c>
      <c r="B3362">
        <v>4</v>
      </c>
      <c r="C3362" s="16">
        <v>3.3260514259999998</v>
      </c>
      <c r="D3362" t="s">
        <v>23870</v>
      </c>
      <c r="E3362" t="s">
        <v>18553</v>
      </c>
    </row>
    <row r="3363" spans="1:5" x14ac:dyDescent="0.2">
      <c r="A3363" t="s">
        <v>24455</v>
      </c>
      <c r="B3363">
        <v>4</v>
      </c>
      <c r="C3363" s="16">
        <v>3.0291333979999999</v>
      </c>
      <c r="D3363" t="s">
        <v>23870</v>
      </c>
      <c r="E3363" t="s">
        <v>22016</v>
      </c>
    </row>
    <row r="3364" spans="1:5" x14ac:dyDescent="0.2">
      <c r="A3364" t="s">
        <v>24367</v>
      </c>
      <c r="B3364">
        <v>4</v>
      </c>
      <c r="C3364" s="16">
        <v>2.847483993</v>
      </c>
      <c r="D3364" t="s">
        <v>23870</v>
      </c>
      <c r="E3364" t="s">
        <v>24368</v>
      </c>
    </row>
    <row r="3365" spans="1:5" x14ac:dyDescent="0.2">
      <c r="A3365" t="s">
        <v>24369</v>
      </c>
      <c r="B3365">
        <v>4</v>
      </c>
      <c r="C3365" s="16">
        <v>2.8062398690000001</v>
      </c>
      <c r="D3365" t="s">
        <v>23870</v>
      </c>
      <c r="E3365" t="s">
        <v>19339</v>
      </c>
    </row>
    <row r="3366" spans="1:5" x14ac:dyDescent="0.2">
      <c r="A3366" t="s">
        <v>24474</v>
      </c>
      <c r="B3366">
        <v>4</v>
      </c>
      <c r="C3366" s="16">
        <v>2.7968897460000002</v>
      </c>
      <c r="D3366" t="s">
        <v>23870</v>
      </c>
      <c r="E3366" t="s">
        <v>22358</v>
      </c>
    </row>
    <row r="3367" spans="1:5" x14ac:dyDescent="0.2">
      <c r="A3367" t="s">
        <v>24494</v>
      </c>
      <c r="B3367">
        <v>4</v>
      </c>
      <c r="C3367" s="16">
        <v>2.785575541</v>
      </c>
      <c r="D3367" t="s">
        <v>23870</v>
      </c>
      <c r="E3367" t="s">
        <v>24495</v>
      </c>
    </row>
    <row r="3368" spans="1:5" x14ac:dyDescent="0.2">
      <c r="A3368" t="s">
        <v>24383</v>
      </c>
      <c r="B3368">
        <v>4</v>
      </c>
      <c r="C3368" s="16">
        <v>2.7330493580000002</v>
      </c>
      <c r="D3368" t="s">
        <v>23870</v>
      </c>
      <c r="E3368" t="s">
        <v>18553</v>
      </c>
    </row>
    <row r="3369" spans="1:5" x14ac:dyDescent="0.2">
      <c r="A3369" t="s">
        <v>24378</v>
      </c>
      <c r="B3369">
        <v>4</v>
      </c>
      <c r="C3369" s="16">
        <v>2.729884186</v>
      </c>
      <c r="D3369" t="s">
        <v>23870</v>
      </c>
      <c r="E3369" t="s">
        <v>23195</v>
      </c>
    </row>
    <row r="3370" spans="1:5" x14ac:dyDescent="0.2">
      <c r="A3370" t="s">
        <v>24376</v>
      </c>
      <c r="B3370">
        <v>4</v>
      </c>
      <c r="C3370" s="16">
        <v>2.64534782</v>
      </c>
      <c r="D3370" t="s">
        <v>23870</v>
      </c>
      <c r="E3370" t="s">
        <v>24377</v>
      </c>
    </row>
    <row r="3371" spans="1:5" x14ac:dyDescent="0.2">
      <c r="A3371" t="s">
        <v>24492</v>
      </c>
      <c r="B3371">
        <v>4</v>
      </c>
      <c r="C3371" s="16">
        <v>2.536882759</v>
      </c>
      <c r="D3371" t="s">
        <v>23870</v>
      </c>
      <c r="E3371" t="s">
        <v>24493</v>
      </c>
    </row>
    <row r="3372" spans="1:5" x14ac:dyDescent="0.2">
      <c r="A3372" t="s">
        <v>24472</v>
      </c>
      <c r="B3372">
        <v>4</v>
      </c>
      <c r="C3372" s="16">
        <v>2.3807157750000001</v>
      </c>
      <c r="D3372" t="s">
        <v>23870</v>
      </c>
      <c r="E3372" t="s">
        <v>24473</v>
      </c>
    </row>
    <row r="3373" spans="1:5" x14ac:dyDescent="0.2">
      <c r="A3373" t="s">
        <v>24471</v>
      </c>
      <c r="B3373">
        <v>4</v>
      </c>
      <c r="C3373" s="16">
        <v>2.351676104</v>
      </c>
      <c r="D3373" t="s">
        <v>23870</v>
      </c>
      <c r="E3373" t="s">
        <v>24200</v>
      </c>
    </row>
    <row r="3374" spans="1:5" x14ac:dyDescent="0.2">
      <c r="A3374" t="s">
        <v>24360</v>
      </c>
      <c r="B3374">
        <v>4</v>
      </c>
      <c r="C3374" s="16">
        <v>2.333086845</v>
      </c>
      <c r="D3374" t="s">
        <v>23870</v>
      </c>
      <c r="E3374" t="s">
        <v>24361</v>
      </c>
    </row>
    <row r="3375" spans="1:5" x14ac:dyDescent="0.2">
      <c r="A3375" t="s">
        <v>24450</v>
      </c>
      <c r="B3375">
        <v>4</v>
      </c>
      <c r="C3375" s="16">
        <v>2.2741284390000001</v>
      </c>
      <c r="D3375" t="s">
        <v>23870</v>
      </c>
      <c r="E3375" t="s">
        <v>18553</v>
      </c>
    </row>
    <row r="3376" spans="1:5" x14ac:dyDescent="0.2">
      <c r="A3376" t="s">
        <v>24466</v>
      </c>
      <c r="B3376">
        <v>4</v>
      </c>
      <c r="C3376" s="16">
        <v>2.1508253910000001</v>
      </c>
      <c r="D3376" t="s">
        <v>23870</v>
      </c>
      <c r="E3376" t="s">
        <v>24467</v>
      </c>
    </row>
    <row r="3377" spans="1:5" x14ac:dyDescent="0.2">
      <c r="A3377" t="s">
        <v>24476</v>
      </c>
      <c r="B3377">
        <v>4</v>
      </c>
      <c r="C3377" s="16">
        <v>2.0690116820000002</v>
      </c>
      <c r="D3377" t="s">
        <v>23870</v>
      </c>
      <c r="E3377" t="s">
        <v>19312</v>
      </c>
    </row>
    <row r="3378" spans="1:5" x14ac:dyDescent="0.2">
      <c r="A3378" t="s">
        <v>24431</v>
      </c>
      <c r="B3378">
        <v>4</v>
      </c>
      <c r="C3378" s="16">
        <v>1.9856052799999999</v>
      </c>
      <c r="D3378" t="s">
        <v>23870</v>
      </c>
      <c r="E3378" t="s">
        <v>24432</v>
      </c>
    </row>
    <row r="3379" spans="1:5" x14ac:dyDescent="0.2">
      <c r="A3379" t="s">
        <v>24423</v>
      </c>
      <c r="B3379">
        <v>4</v>
      </c>
      <c r="C3379" s="16">
        <v>1.951718131</v>
      </c>
      <c r="D3379" t="s">
        <v>23870</v>
      </c>
      <c r="E3379" t="s">
        <v>18553</v>
      </c>
    </row>
    <row r="3380" spans="1:5" x14ac:dyDescent="0.2">
      <c r="A3380" t="s">
        <v>24498</v>
      </c>
      <c r="B3380">
        <v>4</v>
      </c>
      <c r="C3380" s="16">
        <v>1.4432912959999999</v>
      </c>
      <c r="D3380" t="s">
        <v>23870</v>
      </c>
      <c r="E3380" t="s">
        <v>24499</v>
      </c>
    </row>
    <row r="3381" spans="1:5" x14ac:dyDescent="0.2">
      <c r="A3381" t="s">
        <v>24391</v>
      </c>
      <c r="B3381">
        <v>4</v>
      </c>
      <c r="C3381" s="16">
        <v>1.2908511030000001</v>
      </c>
      <c r="D3381" t="s">
        <v>23870</v>
      </c>
      <c r="E3381" t="s">
        <v>24392</v>
      </c>
    </row>
    <row r="3382" spans="1:5" x14ac:dyDescent="0.2">
      <c r="A3382" t="s">
        <v>24462</v>
      </c>
      <c r="B3382">
        <v>4</v>
      </c>
      <c r="C3382" s="16">
        <v>1.197392703</v>
      </c>
      <c r="D3382" t="s">
        <v>23870</v>
      </c>
      <c r="E3382" t="s">
        <v>24463</v>
      </c>
    </row>
    <row r="3383" spans="1:5" x14ac:dyDescent="0.2">
      <c r="A3383" t="s">
        <v>24421</v>
      </c>
      <c r="B3383">
        <v>4</v>
      </c>
      <c r="C3383" s="16">
        <v>1.086323548</v>
      </c>
      <c r="D3383" t="s">
        <v>23870</v>
      </c>
      <c r="E3383" t="s">
        <v>24422</v>
      </c>
    </row>
    <row r="3384" spans="1:5" x14ac:dyDescent="0.2">
      <c r="A3384" t="s">
        <v>24419</v>
      </c>
      <c r="B3384">
        <v>4</v>
      </c>
      <c r="C3384" s="16">
        <v>0.68967384099999995</v>
      </c>
      <c r="D3384" t="s">
        <v>23870</v>
      </c>
      <c r="E3384" t="s">
        <v>24420</v>
      </c>
    </row>
    <row r="3385" spans="1:5" x14ac:dyDescent="0.2">
      <c r="A3385" t="s">
        <v>24479</v>
      </c>
      <c r="B3385">
        <v>4</v>
      </c>
      <c r="C3385" s="16">
        <v>0.62622007700000004</v>
      </c>
      <c r="D3385" t="s">
        <v>23870</v>
      </c>
      <c r="E3385" t="s">
        <v>24480</v>
      </c>
    </row>
    <row r="3386" spans="1:5" x14ac:dyDescent="0.2">
      <c r="A3386" t="s">
        <v>24509</v>
      </c>
      <c r="B3386">
        <v>4</v>
      </c>
      <c r="C3386" s="16">
        <v>0.536282182</v>
      </c>
      <c r="D3386" t="s">
        <v>23870</v>
      </c>
      <c r="E3386" t="s">
        <v>24510</v>
      </c>
    </row>
    <row r="3387" spans="1:5" x14ac:dyDescent="0.2">
      <c r="A3387" t="s">
        <v>24451</v>
      </c>
      <c r="B3387">
        <v>4</v>
      </c>
      <c r="C3387" s="16">
        <v>0.48448860700000002</v>
      </c>
      <c r="D3387" t="s">
        <v>23870</v>
      </c>
      <c r="E3387" t="s">
        <v>24452</v>
      </c>
    </row>
    <row r="3388" spans="1:5" x14ac:dyDescent="0.2">
      <c r="A3388" t="s">
        <v>24406</v>
      </c>
      <c r="B3388">
        <v>4</v>
      </c>
      <c r="C3388" s="16">
        <v>0.305364937</v>
      </c>
      <c r="D3388" t="s">
        <v>23870</v>
      </c>
      <c r="E3388" t="s">
        <v>18553</v>
      </c>
    </row>
    <row r="3389" spans="1:5" x14ac:dyDescent="0.2">
      <c r="A3389" t="s">
        <v>24491</v>
      </c>
      <c r="B3389">
        <v>4</v>
      </c>
      <c r="C3389" s="16">
        <v>0.29326820399999998</v>
      </c>
      <c r="D3389" t="s">
        <v>23870</v>
      </c>
      <c r="E3389" t="s">
        <v>21582</v>
      </c>
    </row>
    <row r="3390" spans="1:5" x14ac:dyDescent="0.2">
      <c r="A3390" t="s">
        <v>24503</v>
      </c>
      <c r="B3390">
        <v>4</v>
      </c>
      <c r="C3390" s="16">
        <v>0.17821701600000001</v>
      </c>
      <c r="D3390" t="s">
        <v>23870</v>
      </c>
      <c r="E3390" t="s">
        <v>24504</v>
      </c>
    </row>
    <row r="3391" spans="1:5" x14ac:dyDescent="0.2">
      <c r="A3391" t="s">
        <v>24358</v>
      </c>
      <c r="B3391">
        <v>4</v>
      </c>
      <c r="C3391" s="16">
        <v>9.7797543000000001E-2</v>
      </c>
      <c r="D3391" t="s">
        <v>23870</v>
      </c>
      <c r="E3391" t="s">
        <v>24359</v>
      </c>
    </row>
    <row r="3392" spans="1:5" x14ac:dyDescent="0.2">
      <c r="A3392" t="s">
        <v>24456</v>
      </c>
      <c r="B3392">
        <v>4</v>
      </c>
      <c r="C3392" s="16">
        <v>8.3383709E-2</v>
      </c>
      <c r="D3392" t="s">
        <v>23870</v>
      </c>
      <c r="E3392" t="s">
        <v>19963</v>
      </c>
    </row>
    <row r="3393" spans="1:5" x14ac:dyDescent="0.2">
      <c r="A3393" t="s">
        <v>24365</v>
      </c>
      <c r="B3393">
        <v>4</v>
      </c>
      <c r="C3393" s="16">
        <v>0</v>
      </c>
      <c r="D3393" t="s">
        <v>23870</v>
      </c>
      <c r="E3393" t="s">
        <v>24366</v>
      </c>
    </row>
    <row r="3394" spans="1:5" x14ac:dyDescent="0.2">
      <c r="A3394" t="s">
        <v>24372</v>
      </c>
      <c r="B3394">
        <v>4</v>
      </c>
      <c r="C3394" s="16">
        <v>0</v>
      </c>
      <c r="D3394" t="s">
        <v>23870</v>
      </c>
      <c r="E3394" t="s">
        <v>19107</v>
      </c>
    </row>
    <row r="3395" spans="1:5" x14ac:dyDescent="0.2">
      <c r="A3395" t="s">
        <v>24375</v>
      </c>
      <c r="B3395">
        <v>4</v>
      </c>
      <c r="C3395" s="16">
        <v>0</v>
      </c>
      <c r="D3395" t="s">
        <v>23870</v>
      </c>
      <c r="E3395" t="s">
        <v>20318</v>
      </c>
    </row>
    <row r="3396" spans="1:5" x14ac:dyDescent="0.2">
      <c r="A3396" t="s">
        <v>24417</v>
      </c>
      <c r="B3396">
        <v>4</v>
      </c>
      <c r="C3396" s="16">
        <v>0</v>
      </c>
      <c r="D3396" t="s">
        <v>23870</v>
      </c>
      <c r="E3396" t="s">
        <v>24418</v>
      </c>
    </row>
    <row r="3397" spans="1:5" x14ac:dyDescent="0.2">
      <c r="A3397" t="s">
        <v>24441</v>
      </c>
      <c r="B3397">
        <v>4</v>
      </c>
      <c r="C3397" s="16">
        <v>0</v>
      </c>
      <c r="D3397" t="s">
        <v>23870</v>
      </c>
      <c r="E3397" t="s">
        <v>24442</v>
      </c>
    </row>
    <row r="3398" spans="1:5" x14ac:dyDescent="0.2">
      <c r="A3398" t="s">
        <v>24443</v>
      </c>
      <c r="B3398">
        <v>4</v>
      </c>
      <c r="C3398" s="16">
        <v>0</v>
      </c>
      <c r="D3398" t="s">
        <v>23870</v>
      </c>
      <c r="E3398" t="s">
        <v>22985</v>
      </c>
    </row>
    <row r="3399" spans="1:5" x14ac:dyDescent="0.2">
      <c r="A3399" t="s">
        <v>24447</v>
      </c>
      <c r="B3399">
        <v>4</v>
      </c>
      <c r="C3399" s="16">
        <v>0</v>
      </c>
      <c r="D3399" t="s">
        <v>23870</v>
      </c>
      <c r="E3399" t="s">
        <v>18553</v>
      </c>
    </row>
    <row r="3400" spans="1:5" x14ac:dyDescent="0.2">
      <c r="A3400" t="s">
        <v>24484</v>
      </c>
      <c r="B3400">
        <v>4</v>
      </c>
      <c r="C3400" s="16">
        <v>0</v>
      </c>
      <c r="D3400" t="s">
        <v>23870</v>
      </c>
      <c r="E3400" t="s">
        <v>24485</v>
      </c>
    </row>
    <row r="3401" spans="1:5" x14ac:dyDescent="0.2">
      <c r="A3401" t="s">
        <v>24497</v>
      </c>
      <c r="B3401">
        <v>4</v>
      </c>
      <c r="C3401" s="16">
        <v>0</v>
      </c>
      <c r="D3401" t="s">
        <v>23870</v>
      </c>
      <c r="E3401" t="s">
        <v>20824</v>
      </c>
    </row>
    <row r="3402" spans="1:5" x14ac:dyDescent="0.2">
      <c r="A3402" t="s">
        <v>24511</v>
      </c>
      <c r="B3402">
        <v>4</v>
      </c>
      <c r="C3402" s="16">
        <v>0</v>
      </c>
      <c r="D3402" t="s">
        <v>23870</v>
      </c>
      <c r="E3402" t="s">
        <v>24512</v>
      </c>
    </row>
    <row r="3403" spans="1:5" x14ac:dyDescent="0.2">
      <c r="A3403" t="s">
        <v>24585</v>
      </c>
      <c r="B3403">
        <v>5</v>
      </c>
      <c r="C3403" s="16">
        <v>484.7607658</v>
      </c>
      <c r="D3403" t="s">
        <v>23870</v>
      </c>
      <c r="E3403" t="s">
        <v>19370</v>
      </c>
    </row>
    <row r="3404" spans="1:5" x14ac:dyDescent="0.2">
      <c r="A3404" t="s">
        <v>24604</v>
      </c>
      <c r="B3404">
        <v>5</v>
      </c>
      <c r="C3404" s="16">
        <v>30.713714450000001</v>
      </c>
      <c r="D3404" t="s">
        <v>23870</v>
      </c>
      <c r="E3404" t="s">
        <v>18553</v>
      </c>
    </row>
    <row r="3405" spans="1:5" x14ac:dyDescent="0.2">
      <c r="A3405" t="s">
        <v>24673</v>
      </c>
      <c r="B3405">
        <v>5</v>
      </c>
      <c r="C3405" s="16">
        <v>28.795350540000001</v>
      </c>
      <c r="D3405" t="s">
        <v>23870</v>
      </c>
      <c r="E3405" t="s">
        <v>24674</v>
      </c>
    </row>
    <row r="3406" spans="1:5" x14ac:dyDescent="0.2">
      <c r="A3406" t="s">
        <v>24651</v>
      </c>
      <c r="B3406">
        <v>5</v>
      </c>
      <c r="C3406" s="16">
        <v>27.905831899999999</v>
      </c>
      <c r="D3406" t="s">
        <v>23870</v>
      </c>
      <c r="E3406" t="s">
        <v>24160</v>
      </c>
    </row>
    <row r="3407" spans="1:5" x14ac:dyDescent="0.2">
      <c r="A3407" t="s">
        <v>24587</v>
      </c>
      <c r="B3407">
        <v>5</v>
      </c>
      <c r="C3407" s="16">
        <v>25.665670110000001</v>
      </c>
      <c r="D3407" t="s">
        <v>23870</v>
      </c>
      <c r="E3407" t="s">
        <v>24588</v>
      </c>
    </row>
    <row r="3408" spans="1:5" x14ac:dyDescent="0.2">
      <c r="A3408" t="s">
        <v>24570</v>
      </c>
      <c r="B3408">
        <v>5</v>
      </c>
      <c r="C3408" s="16">
        <v>22.484543540000001</v>
      </c>
      <c r="D3408" t="s">
        <v>23870</v>
      </c>
      <c r="E3408" t="s">
        <v>24571</v>
      </c>
    </row>
    <row r="3409" spans="1:5" x14ac:dyDescent="0.2">
      <c r="A3409" t="s">
        <v>24566</v>
      </c>
      <c r="B3409">
        <v>5</v>
      </c>
      <c r="C3409" s="16">
        <v>20.932185560000001</v>
      </c>
      <c r="D3409" t="s">
        <v>23870</v>
      </c>
      <c r="E3409" t="s">
        <v>24567</v>
      </c>
    </row>
    <row r="3410" spans="1:5" x14ac:dyDescent="0.2">
      <c r="A3410" t="s">
        <v>24550</v>
      </c>
      <c r="B3410">
        <v>5</v>
      </c>
      <c r="C3410" s="16">
        <v>20.347316620000001</v>
      </c>
      <c r="D3410" t="s">
        <v>23870</v>
      </c>
      <c r="E3410" t="s">
        <v>24551</v>
      </c>
    </row>
    <row r="3411" spans="1:5" x14ac:dyDescent="0.2">
      <c r="A3411" t="s">
        <v>24671</v>
      </c>
      <c r="B3411">
        <v>5</v>
      </c>
      <c r="C3411" s="16">
        <v>19.12981688</v>
      </c>
      <c r="D3411" t="s">
        <v>23870</v>
      </c>
      <c r="E3411" t="s">
        <v>24672</v>
      </c>
    </row>
    <row r="3412" spans="1:5" x14ac:dyDescent="0.2">
      <c r="A3412" t="s">
        <v>24635</v>
      </c>
      <c r="B3412">
        <v>5</v>
      </c>
      <c r="C3412" s="16">
        <v>16.87075991</v>
      </c>
      <c r="D3412" t="s">
        <v>23870</v>
      </c>
      <c r="E3412" t="s">
        <v>24636</v>
      </c>
    </row>
    <row r="3413" spans="1:5" x14ac:dyDescent="0.2">
      <c r="A3413" t="s">
        <v>24513</v>
      </c>
      <c r="B3413">
        <v>5</v>
      </c>
      <c r="C3413" s="16">
        <v>16.447885469999999</v>
      </c>
      <c r="D3413" t="s">
        <v>23870</v>
      </c>
      <c r="E3413" t="s">
        <v>24514</v>
      </c>
    </row>
    <row r="3414" spans="1:5" x14ac:dyDescent="0.2">
      <c r="A3414" t="s">
        <v>24526</v>
      </c>
      <c r="B3414">
        <v>5</v>
      </c>
      <c r="C3414" s="16">
        <v>16.216270229999999</v>
      </c>
      <c r="D3414" t="s">
        <v>23870</v>
      </c>
      <c r="E3414" t="s">
        <v>24527</v>
      </c>
    </row>
    <row r="3415" spans="1:5" x14ac:dyDescent="0.2">
      <c r="A3415" t="s">
        <v>24650</v>
      </c>
      <c r="B3415">
        <v>5</v>
      </c>
      <c r="C3415" s="16">
        <v>14.0790477</v>
      </c>
      <c r="D3415" t="s">
        <v>23870</v>
      </c>
      <c r="E3415" t="s">
        <v>19682</v>
      </c>
    </row>
    <row r="3416" spans="1:5" x14ac:dyDescent="0.2">
      <c r="A3416" t="s">
        <v>24603</v>
      </c>
      <c r="B3416">
        <v>5</v>
      </c>
      <c r="C3416" s="16">
        <v>13.63078464</v>
      </c>
      <c r="D3416" t="s">
        <v>23870</v>
      </c>
      <c r="E3416" t="s">
        <v>20633</v>
      </c>
    </row>
    <row r="3417" spans="1:5" x14ac:dyDescent="0.2">
      <c r="A3417" t="s">
        <v>24615</v>
      </c>
      <c r="B3417">
        <v>5</v>
      </c>
      <c r="C3417" s="16">
        <v>13.503447080000001</v>
      </c>
      <c r="D3417" t="s">
        <v>23870</v>
      </c>
      <c r="E3417" t="s">
        <v>24616</v>
      </c>
    </row>
    <row r="3418" spans="1:5" x14ac:dyDescent="0.2">
      <c r="A3418" t="s">
        <v>24533</v>
      </c>
      <c r="B3418">
        <v>5</v>
      </c>
      <c r="C3418" s="16">
        <v>13.19836374</v>
      </c>
      <c r="D3418" t="s">
        <v>23870</v>
      </c>
      <c r="E3418" t="s">
        <v>24534</v>
      </c>
    </row>
    <row r="3419" spans="1:5" x14ac:dyDescent="0.2">
      <c r="A3419" t="s">
        <v>24547</v>
      </c>
      <c r="B3419">
        <v>5</v>
      </c>
      <c r="C3419" s="16">
        <v>12.88927142</v>
      </c>
      <c r="D3419" t="s">
        <v>23870</v>
      </c>
      <c r="E3419" t="s">
        <v>24548</v>
      </c>
    </row>
    <row r="3420" spans="1:5" x14ac:dyDescent="0.2">
      <c r="A3420" t="s">
        <v>24528</v>
      </c>
      <c r="B3420">
        <v>5</v>
      </c>
      <c r="C3420" s="16">
        <v>12.56123212</v>
      </c>
      <c r="D3420" t="s">
        <v>23870</v>
      </c>
      <c r="E3420" t="s">
        <v>24529</v>
      </c>
    </row>
    <row r="3421" spans="1:5" x14ac:dyDescent="0.2">
      <c r="A3421" t="s">
        <v>24522</v>
      </c>
      <c r="B3421">
        <v>5</v>
      </c>
      <c r="C3421" s="16">
        <v>12.281754859999999</v>
      </c>
      <c r="D3421" t="s">
        <v>23870</v>
      </c>
      <c r="E3421" t="s">
        <v>21582</v>
      </c>
    </row>
    <row r="3422" spans="1:5" x14ac:dyDescent="0.2">
      <c r="A3422" t="s">
        <v>24521</v>
      </c>
      <c r="B3422">
        <v>5</v>
      </c>
      <c r="C3422" s="16">
        <v>12.22153125</v>
      </c>
      <c r="D3422" t="s">
        <v>23870</v>
      </c>
      <c r="E3422" t="s">
        <v>20268</v>
      </c>
    </row>
    <row r="3423" spans="1:5" x14ac:dyDescent="0.2">
      <c r="A3423" t="s">
        <v>24643</v>
      </c>
      <c r="B3423">
        <v>5</v>
      </c>
      <c r="C3423" s="16">
        <v>12.209767579999999</v>
      </c>
      <c r="D3423" t="s">
        <v>23870</v>
      </c>
      <c r="E3423" t="s">
        <v>23453</v>
      </c>
    </row>
    <row r="3424" spans="1:5" x14ac:dyDescent="0.2">
      <c r="A3424" t="s">
        <v>24605</v>
      </c>
      <c r="B3424">
        <v>5</v>
      </c>
      <c r="C3424" s="16">
        <v>12.01701654</v>
      </c>
      <c r="D3424" t="s">
        <v>23870</v>
      </c>
      <c r="E3424" t="s">
        <v>18553</v>
      </c>
    </row>
    <row r="3425" spans="1:5" x14ac:dyDescent="0.2">
      <c r="A3425" t="s">
        <v>24557</v>
      </c>
      <c r="B3425">
        <v>5</v>
      </c>
      <c r="C3425" s="16">
        <v>11.123082630000001</v>
      </c>
      <c r="D3425" t="s">
        <v>23870</v>
      </c>
      <c r="E3425" t="s">
        <v>24558</v>
      </c>
    </row>
    <row r="3426" spans="1:5" x14ac:dyDescent="0.2">
      <c r="A3426" t="s">
        <v>24652</v>
      </c>
      <c r="B3426">
        <v>5</v>
      </c>
      <c r="C3426" s="16">
        <v>11.11191878</v>
      </c>
      <c r="D3426" t="s">
        <v>23870</v>
      </c>
      <c r="E3426" t="s">
        <v>18553</v>
      </c>
    </row>
    <row r="3427" spans="1:5" x14ac:dyDescent="0.2">
      <c r="A3427" t="s">
        <v>24554</v>
      </c>
      <c r="B3427">
        <v>5</v>
      </c>
      <c r="C3427" s="16">
        <v>11.08171085</v>
      </c>
      <c r="D3427" t="s">
        <v>23870</v>
      </c>
      <c r="E3427" t="s">
        <v>19383</v>
      </c>
    </row>
    <row r="3428" spans="1:5" x14ac:dyDescent="0.2">
      <c r="A3428" t="s">
        <v>24592</v>
      </c>
      <c r="B3428">
        <v>5</v>
      </c>
      <c r="C3428" s="16">
        <v>10.85106004</v>
      </c>
      <c r="D3428" t="s">
        <v>23870</v>
      </c>
      <c r="E3428" t="s">
        <v>24593</v>
      </c>
    </row>
    <row r="3429" spans="1:5" x14ac:dyDescent="0.2">
      <c r="A3429" t="s">
        <v>24564</v>
      </c>
      <c r="B3429">
        <v>5</v>
      </c>
      <c r="C3429" s="16">
        <v>10.84214115</v>
      </c>
      <c r="D3429" t="s">
        <v>23870</v>
      </c>
      <c r="E3429" t="s">
        <v>24565</v>
      </c>
    </row>
    <row r="3430" spans="1:5" x14ac:dyDescent="0.2">
      <c r="A3430" t="s">
        <v>24663</v>
      </c>
      <c r="B3430">
        <v>5</v>
      </c>
      <c r="C3430" s="16">
        <v>10.170278590000001</v>
      </c>
      <c r="D3430" t="s">
        <v>23870</v>
      </c>
      <c r="E3430" t="s">
        <v>19851</v>
      </c>
    </row>
    <row r="3431" spans="1:5" x14ac:dyDescent="0.2">
      <c r="A3431" t="s">
        <v>24625</v>
      </c>
      <c r="B3431">
        <v>5</v>
      </c>
      <c r="C3431" s="16">
        <v>9.96464441</v>
      </c>
      <c r="D3431" t="s">
        <v>23870</v>
      </c>
      <c r="E3431" t="s">
        <v>24626</v>
      </c>
    </row>
    <row r="3432" spans="1:5" x14ac:dyDescent="0.2">
      <c r="A3432" t="s">
        <v>24532</v>
      </c>
      <c r="B3432">
        <v>5</v>
      </c>
      <c r="C3432" s="16">
        <v>9.8971002349999999</v>
      </c>
      <c r="D3432" t="s">
        <v>23870</v>
      </c>
      <c r="E3432" t="s">
        <v>18553</v>
      </c>
    </row>
    <row r="3433" spans="1:5" x14ac:dyDescent="0.2">
      <c r="A3433" t="s">
        <v>24530</v>
      </c>
      <c r="B3433">
        <v>5</v>
      </c>
      <c r="C3433" s="16">
        <v>9.27994977</v>
      </c>
      <c r="D3433" t="s">
        <v>23870</v>
      </c>
      <c r="E3433" t="s">
        <v>24531</v>
      </c>
    </row>
    <row r="3434" spans="1:5" x14ac:dyDescent="0.2">
      <c r="A3434" t="s">
        <v>24627</v>
      </c>
      <c r="B3434">
        <v>5</v>
      </c>
      <c r="C3434" s="16">
        <v>9.2554186509999994</v>
      </c>
      <c r="D3434" t="s">
        <v>23870</v>
      </c>
      <c r="E3434" t="s">
        <v>24628</v>
      </c>
    </row>
    <row r="3435" spans="1:5" x14ac:dyDescent="0.2">
      <c r="A3435" t="s">
        <v>24608</v>
      </c>
      <c r="B3435">
        <v>5</v>
      </c>
      <c r="C3435" s="16">
        <v>9.0167642679999993</v>
      </c>
      <c r="D3435" t="s">
        <v>23870</v>
      </c>
      <c r="E3435" t="s">
        <v>20965</v>
      </c>
    </row>
    <row r="3436" spans="1:5" x14ac:dyDescent="0.2">
      <c r="A3436" t="s">
        <v>24655</v>
      </c>
      <c r="B3436">
        <v>5</v>
      </c>
      <c r="C3436" s="16">
        <v>8.7103212699999997</v>
      </c>
      <c r="D3436" t="s">
        <v>23870</v>
      </c>
      <c r="E3436" t="s">
        <v>20794</v>
      </c>
    </row>
    <row r="3437" spans="1:5" x14ac:dyDescent="0.2">
      <c r="A3437" t="s">
        <v>24631</v>
      </c>
      <c r="B3437">
        <v>5</v>
      </c>
      <c r="C3437" s="16">
        <v>8.5231113490000006</v>
      </c>
      <c r="D3437" t="s">
        <v>23870</v>
      </c>
      <c r="E3437" t="s">
        <v>24632</v>
      </c>
    </row>
    <row r="3438" spans="1:5" x14ac:dyDescent="0.2">
      <c r="A3438" t="s">
        <v>24609</v>
      </c>
      <c r="B3438">
        <v>5</v>
      </c>
      <c r="C3438" s="16">
        <v>8.5024355759999999</v>
      </c>
      <c r="D3438" t="s">
        <v>23870</v>
      </c>
      <c r="E3438" t="s">
        <v>24610</v>
      </c>
    </row>
    <row r="3439" spans="1:5" x14ac:dyDescent="0.2">
      <c r="A3439" t="s">
        <v>24541</v>
      </c>
      <c r="B3439">
        <v>5</v>
      </c>
      <c r="C3439" s="16">
        <v>8.3950150889999993</v>
      </c>
      <c r="D3439" t="s">
        <v>23870</v>
      </c>
      <c r="E3439" t="s">
        <v>24542</v>
      </c>
    </row>
    <row r="3440" spans="1:5" x14ac:dyDescent="0.2">
      <c r="A3440" t="s">
        <v>24664</v>
      </c>
      <c r="B3440">
        <v>5</v>
      </c>
      <c r="C3440" s="16">
        <v>8.2626123059999994</v>
      </c>
      <c r="D3440" t="s">
        <v>23870</v>
      </c>
      <c r="E3440" t="s">
        <v>20994</v>
      </c>
    </row>
    <row r="3441" spans="1:5" x14ac:dyDescent="0.2">
      <c r="A3441" t="s">
        <v>24523</v>
      </c>
      <c r="B3441">
        <v>5</v>
      </c>
      <c r="C3441" s="16">
        <v>8.1690508630000007</v>
      </c>
      <c r="D3441" t="s">
        <v>23870</v>
      </c>
      <c r="E3441" t="s">
        <v>24524</v>
      </c>
    </row>
    <row r="3442" spans="1:5" x14ac:dyDescent="0.2">
      <c r="A3442" t="s">
        <v>24633</v>
      </c>
      <c r="B3442">
        <v>5</v>
      </c>
      <c r="C3442" s="16">
        <v>7.9093069619999996</v>
      </c>
      <c r="D3442" t="s">
        <v>23870</v>
      </c>
      <c r="E3442" t="s">
        <v>24634</v>
      </c>
    </row>
    <row r="3443" spans="1:5" x14ac:dyDescent="0.2">
      <c r="A3443" t="s">
        <v>24574</v>
      </c>
      <c r="B3443">
        <v>5</v>
      </c>
      <c r="C3443" s="16">
        <v>7.7291392400000003</v>
      </c>
      <c r="D3443" t="s">
        <v>23870</v>
      </c>
      <c r="E3443" t="s">
        <v>19578</v>
      </c>
    </row>
    <row r="3444" spans="1:5" x14ac:dyDescent="0.2">
      <c r="A3444" t="s">
        <v>24586</v>
      </c>
      <c r="B3444">
        <v>5</v>
      </c>
      <c r="C3444" s="16">
        <v>7.5466626190000001</v>
      </c>
      <c r="D3444" t="s">
        <v>23870</v>
      </c>
      <c r="E3444" t="s">
        <v>20057</v>
      </c>
    </row>
    <row r="3445" spans="1:5" x14ac:dyDescent="0.2">
      <c r="A3445" t="s">
        <v>24525</v>
      </c>
      <c r="B3445">
        <v>5</v>
      </c>
      <c r="C3445" s="16">
        <v>7.0238817930000002</v>
      </c>
      <c r="D3445" t="s">
        <v>23870</v>
      </c>
      <c r="E3445" t="s">
        <v>22081</v>
      </c>
    </row>
    <row r="3446" spans="1:5" x14ac:dyDescent="0.2">
      <c r="A3446" t="s">
        <v>24637</v>
      </c>
      <c r="B3446">
        <v>5</v>
      </c>
      <c r="C3446" s="16">
        <v>6.8531553279999997</v>
      </c>
      <c r="D3446" t="s">
        <v>23870</v>
      </c>
      <c r="E3446" t="s">
        <v>24638</v>
      </c>
    </row>
    <row r="3447" spans="1:5" x14ac:dyDescent="0.2">
      <c r="A3447" t="s">
        <v>24584</v>
      </c>
      <c r="B3447">
        <v>5</v>
      </c>
      <c r="C3447" s="16">
        <v>6.5709892119999997</v>
      </c>
      <c r="D3447" t="s">
        <v>23870</v>
      </c>
      <c r="E3447" t="s">
        <v>21925</v>
      </c>
    </row>
    <row r="3448" spans="1:5" x14ac:dyDescent="0.2">
      <c r="A3448" t="s">
        <v>24658</v>
      </c>
      <c r="B3448">
        <v>5</v>
      </c>
      <c r="C3448" s="16">
        <v>6.5123184490000003</v>
      </c>
      <c r="D3448" t="s">
        <v>23870</v>
      </c>
      <c r="E3448" t="s">
        <v>24659</v>
      </c>
    </row>
    <row r="3449" spans="1:5" x14ac:dyDescent="0.2">
      <c r="A3449" t="s">
        <v>24591</v>
      </c>
      <c r="B3449">
        <v>5</v>
      </c>
      <c r="C3449" s="16">
        <v>6.4793057879999996</v>
      </c>
      <c r="D3449" t="s">
        <v>23870</v>
      </c>
      <c r="E3449" t="s">
        <v>18553</v>
      </c>
    </row>
    <row r="3450" spans="1:5" x14ac:dyDescent="0.2">
      <c r="A3450" t="s">
        <v>24572</v>
      </c>
      <c r="B3450">
        <v>5</v>
      </c>
      <c r="C3450" s="16">
        <v>6.4678057180000001</v>
      </c>
      <c r="D3450" t="s">
        <v>23870</v>
      </c>
      <c r="E3450" t="s">
        <v>24573</v>
      </c>
    </row>
    <row r="3451" spans="1:5" x14ac:dyDescent="0.2">
      <c r="A3451" t="s">
        <v>24583</v>
      </c>
      <c r="B3451">
        <v>5</v>
      </c>
      <c r="C3451" s="16">
        <v>6.1835539500000003</v>
      </c>
      <c r="D3451" t="s">
        <v>23870</v>
      </c>
      <c r="E3451" t="s">
        <v>23168</v>
      </c>
    </row>
    <row r="3452" spans="1:5" x14ac:dyDescent="0.2">
      <c r="A3452" t="s">
        <v>24515</v>
      </c>
      <c r="B3452">
        <v>5</v>
      </c>
      <c r="C3452" s="16">
        <v>6.1727151659999997</v>
      </c>
      <c r="D3452" t="s">
        <v>23870</v>
      </c>
      <c r="E3452" t="s">
        <v>24516</v>
      </c>
    </row>
    <row r="3453" spans="1:5" x14ac:dyDescent="0.2">
      <c r="A3453" t="s">
        <v>24568</v>
      </c>
      <c r="B3453">
        <v>5</v>
      </c>
      <c r="C3453" s="16">
        <v>6.0632650540000004</v>
      </c>
      <c r="D3453" t="s">
        <v>23870</v>
      </c>
      <c r="E3453" t="s">
        <v>24569</v>
      </c>
    </row>
    <row r="3454" spans="1:5" x14ac:dyDescent="0.2">
      <c r="A3454" t="s">
        <v>24606</v>
      </c>
      <c r="B3454">
        <v>5</v>
      </c>
      <c r="C3454" s="16">
        <v>5.9272198459999998</v>
      </c>
      <c r="D3454" t="s">
        <v>23870</v>
      </c>
      <c r="E3454" t="s">
        <v>24607</v>
      </c>
    </row>
    <row r="3455" spans="1:5" x14ac:dyDescent="0.2">
      <c r="A3455" t="s">
        <v>24517</v>
      </c>
      <c r="B3455">
        <v>5</v>
      </c>
      <c r="C3455" s="16">
        <v>5.8395641700000001</v>
      </c>
      <c r="D3455" t="s">
        <v>23870</v>
      </c>
      <c r="E3455" t="s">
        <v>24518</v>
      </c>
    </row>
    <row r="3456" spans="1:5" x14ac:dyDescent="0.2">
      <c r="A3456" t="s">
        <v>24600</v>
      </c>
      <c r="B3456">
        <v>5</v>
      </c>
      <c r="C3456" s="16">
        <v>5.5698732719999997</v>
      </c>
      <c r="D3456" t="s">
        <v>23870</v>
      </c>
      <c r="E3456" t="s">
        <v>20774</v>
      </c>
    </row>
    <row r="3457" spans="1:5" x14ac:dyDescent="0.2">
      <c r="A3457" t="s">
        <v>24611</v>
      </c>
      <c r="B3457">
        <v>5</v>
      </c>
      <c r="C3457" s="16">
        <v>5.4743993050000004</v>
      </c>
      <c r="D3457" t="s">
        <v>23870</v>
      </c>
      <c r="E3457" t="s">
        <v>24612</v>
      </c>
    </row>
    <row r="3458" spans="1:5" x14ac:dyDescent="0.2">
      <c r="A3458" t="s">
        <v>24546</v>
      </c>
      <c r="B3458">
        <v>5</v>
      </c>
      <c r="C3458" s="16">
        <v>5.4492070699999999</v>
      </c>
      <c r="D3458" t="s">
        <v>23870</v>
      </c>
      <c r="E3458" t="s">
        <v>20973</v>
      </c>
    </row>
    <row r="3459" spans="1:5" x14ac:dyDescent="0.2">
      <c r="A3459" t="s">
        <v>24555</v>
      </c>
      <c r="B3459">
        <v>5</v>
      </c>
      <c r="C3459" s="16">
        <v>5.2174600699999996</v>
      </c>
      <c r="D3459" t="s">
        <v>23870</v>
      </c>
      <c r="E3459" t="s">
        <v>24556</v>
      </c>
    </row>
    <row r="3460" spans="1:5" x14ac:dyDescent="0.2">
      <c r="A3460" t="s">
        <v>24613</v>
      </c>
      <c r="B3460">
        <v>5</v>
      </c>
      <c r="C3460" s="16">
        <v>5.1890439129999999</v>
      </c>
      <c r="D3460" t="s">
        <v>23870</v>
      </c>
      <c r="E3460" t="s">
        <v>24614</v>
      </c>
    </row>
    <row r="3461" spans="1:5" x14ac:dyDescent="0.2">
      <c r="A3461" t="s">
        <v>24545</v>
      </c>
      <c r="B3461">
        <v>5</v>
      </c>
      <c r="C3461" s="16">
        <v>5.188614834</v>
      </c>
      <c r="D3461" t="s">
        <v>23870</v>
      </c>
      <c r="E3461" t="s">
        <v>20758</v>
      </c>
    </row>
    <row r="3462" spans="1:5" x14ac:dyDescent="0.2">
      <c r="A3462" t="s">
        <v>24581</v>
      </c>
      <c r="B3462">
        <v>5</v>
      </c>
      <c r="C3462" s="16">
        <v>5.0409512010000004</v>
      </c>
      <c r="D3462" t="s">
        <v>23870</v>
      </c>
      <c r="E3462" t="s">
        <v>24582</v>
      </c>
    </row>
    <row r="3463" spans="1:5" x14ac:dyDescent="0.2">
      <c r="A3463" t="s">
        <v>24617</v>
      </c>
      <c r="B3463">
        <v>5</v>
      </c>
      <c r="C3463" s="16">
        <v>4.799524881</v>
      </c>
      <c r="D3463" t="s">
        <v>23870</v>
      </c>
      <c r="E3463" t="s">
        <v>24618</v>
      </c>
    </row>
    <row r="3464" spans="1:5" x14ac:dyDescent="0.2">
      <c r="A3464" t="s">
        <v>24647</v>
      </c>
      <c r="B3464">
        <v>5</v>
      </c>
      <c r="C3464" s="16">
        <v>4.6496226250000001</v>
      </c>
      <c r="D3464" t="s">
        <v>23870</v>
      </c>
      <c r="E3464" t="s">
        <v>18553</v>
      </c>
    </row>
    <row r="3465" spans="1:5" x14ac:dyDescent="0.2">
      <c r="A3465" t="s">
        <v>24535</v>
      </c>
      <c r="B3465">
        <v>5</v>
      </c>
      <c r="C3465" s="16">
        <v>4.578551944</v>
      </c>
      <c r="D3465" t="s">
        <v>23870</v>
      </c>
      <c r="E3465" t="s">
        <v>18553</v>
      </c>
    </row>
    <row r="3466" spans="1:5" x14ac:dyDescent="0.2">
      <c r="A3466" t="s">
        <v>24596</v>
      </c>
      <c r="B3466">
        <v>5</v>
      </c>
      <c r="C3466" s="16">
        <v>4.5160318909999999</v>
      </c>
      <c r="D3466" t="s">
        <v>23870</v>
      </c>
      <c r="E3466" t="s">
        <v>24597</v>
      </c>
    </row>
    <row r="3467" spans="1:5" x14ac:dyDescent="0.2">
      <c r="A3467" t="s">
        <v>24648</v>
      </c>
      <c r="B3467">
        <v>5</v>
      </c>
      <c r="C3467" s="16">
        <v>4.4093588869999998</v>
      </c>
      <c r="D3467" t="s">
        <v>23870</v>
      </c>
      <c r="E3467" t="s">
        <v>24649</v>
      </c>
    </row>
    <row r="3468" spans="1:5" x14ac:dyDescent="0.2">
      <c r="A3468" t="s">
        <v>24552</v>
      </c>
      <c r="B3468">
        <v>5</v>
      </c>
      <c r="C3468" s="16">
        <v>4.317541501</v>
      </c>
      <c r="D3468" t="s">
        <v>23870</v>
      </c>
      <c r="E3468" t="s">
        <v>24553</v>
      </c>
    </row>
    <row r="3469" spans="1:5" x14ac:dyDescent="0.2">
      <c r="A3469" t="s">
        <v>24540</v>
      </c>
      <c r="B3469">
        <v>5</v>
      </c>
      <c r="C3469" s="16">
        <v>4.1943341119999999</v>
      </c>
      <c r="D3469" t="s">
        <v>23870</v>
      </c>
      <c r="E3469" t="s">
        <v>19203</v>
      </c>
    </row>
    <row r="3470" spans="1:5" x14ac:dyDescent="0.2">
      <c r="A3470" t="s">
        <v>24594</v>
      </c>
      <c r="B3470">
        <v>5</v>
      </c>
      <c r="C3470" s="16">
        <v>4.1096500950000001</v>
      </c>
      <c r="D3470" t="s">
        <v>23870</v>
      </c>
      <c r="E3470" t="s">
        <v>24595</v>
      </c>
    </row>
    <row r="3471" spans="1:5" x14ac:dyDescent="0.2">
      <c r="A3471" t="s">
        <v>24660</v>
      </c>
      <c r="B3471">
        <v>5</v>
      </c>
      <c r="C3471" s="16">
        <v>3.9719993859999998</v>
      </c>
      <c r="D3471" t="s">
        <v>23870</v>
      </c>
      <c r="E3471" t="s">
        <v>21885</v>
      </c>
    </row>
    <row r="3472" spans="1:5" x14ac:dyDescent="0.2">
      <c r="A3472" t="s">
        <v>24577</v>
      </c>
      <c r="B3472">
        <v>5</v>
      </c>
      <c r="C3472" s="16">
        <v>3.806151421</v>
      </c>
      <c r="D3472" t="s">
        <v>23870</v>
      </c>
      <c r="E3472" t="s">
        <v>24578</v>
      </c>
    </row>
    <row r="3473" spans="1:5" x14ac:dyDescent="0.2">
      <c r="A3473" t="s">
        <v>24667</v>
      </c>
      <c r="B3473">
        <v>5</v>
      </c>
      <c r="C3473" s="16">
        <v>3.6607224739999999</v>
      </c>
      <c r="D3473" t="s">
        <v>23870</v>
      </c>
      <c r="E3473" t="s">
        <v>24668</v>
      </c>
    </row>
    <row r="3474" spans="1:5" x14ac:dyDescent="0.2">
      <c r="A3474" t="s">
        <v>24580</v>
      </c>
      <c r="B3474">
        <v>5</v>
      </c>
      <c r="C3474" s="16">
        <v>3.4316088229999999</v>
      </c>
      <c r="D3474" t="s">
        <v>23870</v>
      </c>
      <c r="E3474" t="s">
        <v>18553</v>
      </c>
    </row>
    <row r="3475" spans="1:5" x14ac:dyDescent="0.2">
      <c r="A3475" t="s">
        <v>24536</v>
      </c>
      <c r="B3475">
        <v>5</v>
      </c>
      <c r="C3475" s="16">
        <v>3.2523341029999999</v>
      </c>
      <c r="D3475" t="s">
        <v>23870</v>
      </c>
      <c r="E3475" t="s">
        <v>24537</v>
      </c>
    </row>
    <row r="3476" spans="1:5" x14ac:dyDescent="0.2">
      <c r="A3476" t="s">
        <v>24669</v>
      </c>
      <c r="B3476">
        <v>5</v>
      </c>
      <c r="C3476" s="16">
        <v>2.973718635</v>
      </c>
      <c r="D3476" t="s">
        <v>23870</v>
      </c>
      <c r="E3476" t="s">
        <v>24670</v>
      </c>
    </row>
    <row r="3477" spans="1:5" x14ac:dyDescent="0.2">
      <c r="A3477" t="s">
        <v>24549</v>
      </c>
      <c r="B3477">
        <v>5</v>
      </c>
      <c r="C3477" s="16">
        <v>2.9097754409999999</v>
      </c>
      <c r="D3477" t="s">
        <v>23870</v>
      </c>
      <c r="E3477" t="s">
        <v>19383</v>
      </c>
    </row>
    <row r="3478" spans="1:5" x14ac:dyDescent="0.2">
      <c r="A3478" t="s">
        <v>24543</v>
      </c>
      <c r="B3478">
        <v>5</v>
      </c>
      <c r="C3478" s="16">
        <v>2.6473821630000001</v>
      </c>
      <c r="D3478" t="s">
        <v>23870</v>
      </c>
      <c r="E3478" t="s">
        <v>24544</v>
      </c>
    </row>
    <row r="3479" spans="1:5" x14ac:dyDescent="0.2">
      <c r="A3479" t="s">
        <v>24653</v>
      </c>
      <c r="B3479">
        <v>5</v>
      </c>
      <c r="C3479" s="16">
        <v>2.1305272770000001</v>
      </c>
      <c r="D3479" t="s">
        <v>23870</v>
      </c>
      <c r="E3479" t="s">
        <v>24654</v>
      </c>
    </row>
    <row r="3480" spans="1:5" x14ac:dyDescent="0.2">
      <c r="A3480" t="s">
        <v>24589</v>
      </c>
      <c r="B3480">
        <v>5</v>
      </c>
      <c r="C3480" s="16">
        <v>1.7916863249999999</v>
      </c>
      <c r="D3480" t="s">
        <v>23870</v>
      </c>
      <c r="E3480" t="s">
        <v>24590</v>
      </c>
    </row>
    <row r="3481" spans="1:5" x14ac:dyDescent="0.2">
      <c r="A3481" t="s">
        <v>24629</v>
      </c>
      <c r="B3481">
        <v>5</v>
      </c>
      <c r="C3481" s="16">
        <v>1.4915282999999999</v>
      </c>
      <c r="D3481" t="s">
        <v>23870</v>
      </c>
      <c r="E3481" t="s">
        <v>24630</v>
      </c>
    </row>
    <row r="3482" spans="1:5" x14ac:dyDescent="0.2">
      <c r="A3482" t="s">
        <v>24620</v>
      </c>
      <c r="B3482">
        <v>5</v>
      </c>
      <c r="C3482" s="16">
        <v>1.4185566949999999</v>
      </c>
      <c r="D3482" t="s">
        <v>23870</v>
      </c>
      <c r="E3482" t="s">
        <v>24621</v>
      </c>
    </row>
    <row r="3483" spans="1:5" x14ac:dyDescent="0.2">
      <c r="A3483" t="s">
        <v>24665</v>
      </c>
      <c r="B3483">
        <v>5</v>
      </c>
      <c r="C3483" s="16">
        <v>1.3793370549999999</v>
      </c>
      <c r="D3483" t="s">
        <v>23870</v>
      </c>
      <c r="E3483" t="s">
        <v>24666</v>
      </c>
    </row>
    <row r="3484" spans="1:5" x14ac:dyDescent="0.2">
      <c r="A3484" t="s">
        <v>24561</v>
      </c>
      <c r="B3484">
        <v>5</v>
      </c>
      <c r="C3484" s="16">
        <v>1.338715817</v>
      </c>
      <c r="D3484" t="s">
        <v>23870</v>
      </c>
      <c r="E3484" t="s">
        <v>24562</v>
      </c>
    </row>
    <row r="3485" spans="1:5" x14ac:dyDescent="0.2">
      <c r="A3485" t="s">
        <v>24645</v>
      </c>
      <c r="B3485">
        <v>5</v>
      </c>
      <c r="C3485" s="16">
        <v>1.283922733</v>
      </c>
      <c r="D3485" t="s">
        <v>23870</v>
      </c>
      <c r="E3485" t="s">
        <v>24646</v>
      </c>
    </row>
    <row r="3486" spans="1:5" x14ac:dyDescent="0.2">
      <c r="A3486" t="s">
        <v>24619</v>
      </c>
      <c r="B3486">
        <v>5</v>
      </c>
      <c r="C3486" s="16">
        <v>1.2238038229999999</v>
      </c>
      <c r="D3486" t="s">
        <v>23870</v>
      </c>
      <c r="E3486" t="s">
        <v>18553</v>
      </c>
    </row>
    <row r="3487" spans="1:5" x14ac:dyDescent="0.2">
      <c r="A3487" t="s">
        <v>24622</v>
      </c>
      <c r="B3487">
        <v>5</v>
      </c>
      <c r="C3487" s="16">
        <v>1.089267499</v>
      </c>
      <c r="D3487" t="s">
        <v>23870</v>
      </c>
      <c r="E3487" t="s">
        <v>21000</v>
      </c>
    </row>
    <row r="3488" spans="1:5" x14ac:dyDescent="0.2">
      <c r="A3488" t="s">
        <v>24623</v>
      </c>
      <c r="B3488">
        <v>5</v>
      </c>
      <c r="C3488" s="16">
        <v>1.0439567169999999</v>
      </c>
      <c r="D3488" t="s">
        <v>23870</v>
      </c>
      <c r="E3488" t="s">
        <v>24624</v>
      </c>
    </row>
    <row r="3489" spans="1:5" x14ac:dyDescent="0.2">
      <c r="A3489" t="s">
        <v>24639</v>
      </c>
      <c r="B3489">
        <v>5</v>
      </c>
      <c r="C3489" s="16">
        <v>0.81967610000000002</v>
      </c>
      <c r="D3489" t="s">
        <v>23870</v>
      </c>
      <c r="E3489" t="s">
        <v>24640</v>
      </c>
    </row>
    <row r="3490" spans="1:5" x14ac:dyDescent="0.2">
      <c r="A3490" t="s">
        <v>24579</v>
      </c>
      <c r="B3490">
        <v>5</v>
      </c>
      <c r="C3490" s="16">
        <v>0.77259278099999995</v>
      </c>
      <c r="D3490" t="s">
        <v>23870</v>
      </c>
      <c r="E3490" t="s">
        <v>18553</v>
      </c>
    </row>
    <row r="3491" spans="1:5" x14ac:dyDescent="0.2">
      <c r="A3491" t="s">
        <v>24601</v>
      </c>
      <c r="B3491">
        <v>5</v>
      </c>
      <c r="C3491" s="16">
        <v>0.73008928799999995</v>
      </c>
      <c r="D3491" t="s">
        <v>23870</v>
      </c>
      <c r="E3491" t="s">
        <v>24602</v>
      </c>
    </row>
    <row r="3492" spans="1:5" x14ac:dyDescent="0.2">
      <c r="A3492" t="s">
        <v>24563</v>
      </c>
      <c r="B3492">
        <v>5</v>
      </c>
      <c r="C3492" s="16">
        <v>0.66891948400000001</v>
      </c>
      <c r="D3492" t="s">
        <v>23870</v>
      </c>
      <c r="E3492" t="s">
        <v>21479</v>
      </c>
    </row>
    <row r="3493" spans="1:5" x14ac:dyDescent="0.2">
      <c r="A3493" t="s">
        <v>24656</v>
      </c>
      <c r="B3493">
        <v>5</v>
      </c>
      <c r="C3493" s="16">
        <v>0.56883934899999999</v>
      </c>
      <c r="D3493" t="s">
        <v>23870</v>
      </c>
      <c r="E3493" t="s">
        <v>24657</v>
      </c>
    </row>
    <row r="3494" spans="1:5" x14ac:dyDescent="0.2">
      <c r="A3494" t="s">
        <v>24519</v>
      </c>
      <c r="B3494">
        <v>5</v>
      </c>
      <c r="C3494" s="16">
        <v>0.27476535299999999</v>
      </c>
      <c r="D3494" t="s">
        <v>23870</v>
      </c>
      <c r="E3494" t="s">
        <v>24520</v>
      </c>
    </row>
    <row r="3495" spans="1:5" x14ac:dyDescent="0.2">
      <c r="A3495" t="s">
        <v>24575</v>
      </c>
      <c r="B3495">
        <v>5</v>
      </c>
      <c r="C3495" s="16">
        <v>0.123158264</v>
      </c>
      <c r="D3495" t="s">
        <v>23870</v>
      </c>
      <c r="E3495" t="s">
        <v>24576</v>
      </c>
    </row>
    <row r="3496" spans="1:5" x14ac:dyDescent="0.2">
      <c r="A3496" t="s">
        <v>24661</v>
      </c>
      <c r="B3496">
        <v>5</v>
      </c>
      <c r="C3496" s="16">
        <v>0.11813575</v>
      </c>
      <c r="D3496" t="s">
        <v>23870</v>
      </c>
      <c r="E3496" t="s">
        <v>24662</v>
      </c>
    </row>
    <row r="3497" spans="1:5" x14ac:dyDescent="0.2">
      <c r="A3497" t="s">
        <v>24538</v>
      </c>
      <c r="B3497">
        <v>5</v>
      </c>
      <c r="C3497" s="16">
        <v>0</v>
      </c>
      <c r="D3497" t="s">
        <v>23870</v>
      </c>
      <c r="E3497" t="s">
        <v>24539</v>
      </c>
    </row>
    <row r="3498" spans="1:5" x14ac:dyDescent="0.2">
      <c r="A3498" t="s">
        <v>24559</v>
      </c>
      <c r="B3498">
        <v>5</v>
      </c>
      <c r="C3498" s="16">
        <v>0</v>
      </c>
      <c r="D3498" t="s">
        <v>23870</v>
      </c>
      <c r="E3498" t="s">
        <v>24560</v>
      </c>
    </row>
    <row r="3499" spans="1:5" x14ac:dyDescent="0.2">
      <c r="A3499" t="s">
        <v>24598</v>
      </c>
      <c r="B3499">
        <v>5</v>
      </c>
      <c r="C3499" s="16">
        <v>0</v>
      </c>
      <c r="D3499" t="s">
        <v>23870</v>
      </c>
      <c r="E3499" t="s">
        <v>24599</v>
      </c>
    </row>
    <row r="3500" spans="1:5" x14ac:dyDescent="0.2">
      <c r="A3500" t="s">
        <v>24641</v>
      </c>
      <c r="B3500">
        <v>5</v>
      </c>
      <c r="C3500" s="16">
        <v>0</v>
      </c>
      <c r="D3500" t="s">
        <v>23870</v>
      </c>
      <c r="E3500" t="s">
        <v>21666</v>
      </c>
    </row>
    <row r="3501" spans="1:5" x14ac:dyDescent="0.2">
      <c r="A3501" t="s">
        <v>24642</v>
      </c>
      <c r="B3501">
        <v>5</v>
      </c>
      <c r="C3501" s="16">
        <v>0</v>
      </c>
      <c r="D3501" t="s">
        <v>23870</v>
      </c>
      <c r="E3501" t="s">
        <v>22098</v>
      </c>
    </row>
    <row r="3502" spans="1:5" x14ac:dyDescent="0.2">
      <c r="A3502" t="s">
        <v>24644</v>
      </c>
      <c r="B3502">
        <v>5</v>
      </c>
      <c r="C3502" s="16">
        <v>0</v>
      </c>
      <c r="D3502" t="s">
        <v>23870</v>
      </c>
      <c r="E3502" t="s">
        <v>18553</v>
      </c>
    </row>
    <row r="3503" spans="1:5" x14ac:dyDescent="0.2">
      <c r="A3503" t="s">
        <v>24726</v>
      </c>
      <c r="B3503">
        <v>6</v>
      </c>
      <c r="C3503" s="16">
        <v>56.637432420000003</v>
      </c>
      <c r="D3503" t="s">
        <v>23870</v>
      </c>
      <c r="E3503" t="s">
        <v>24727</v>
      </c>
    </row>
    <row r="3504" spans="1:5" x14ac:dyDescent="0.2">
      <c r="A3504" t="s">
        <v>24679</v>
      </c>
      <c r="B3504">
        <v>6</v>
      </c>
      <c r="C3504" s="16">
        <v>50.648400029999998</v>
      </c>
      <c r="D3504" t="s">
        <v>23870</v>
      </c>
      <c r="E3504" t="s">
        <v>24680</v>
      </c>
    </row>
    <row r="3505" spans="1:5" x14ac:dyDescent="0.2">
      <c r="A3505" t="s">
        <v>24720</v>
      </c>
      <c r="B3505">
        <v>6</v>
      </c>
      <c r="C3505" s="16">
        <v>37.600176609999998</v>
      </c>
      <c r="D3505" t="s">
        <v>23870</v>
      </c>
      <c r="E3505" t="s">
        <v>24721</v>
      </c>
    </row>
    <row r="3506" spans="1:5" x14ac:dyDescent="0.2">
      <c r="A3506" t="s">
        <v>24692</v>
      </c>
      <c r="B3506">
        <v>6</v>
      </c>
      <c r="C3506" s="16">
        <v>31.476515169999999</v>
      </c>
      <c r="D3506" t="s">
        <v>23870</v>
      </c>
      <c r="E3506" t="s">
        <v>24693</v>
      </c>
    </row>
    <row r="3507" spans="1:5" x14ac:dyDescent="0.2">
      <c r="A3507" t="s">
        <v>24697</v>
      </c>
      <c r="B3507">
        <v>6</v>
      </c>
      <c r="C3507" s="16">
        <v>30.718913369999999</v>
      </c>
      <c r="D3507" t="s">
        <v>23870</v>
      </c>
      <c r="E3507" t="s">
        <v>24698</v>
      </c>
    </row>
    <row r="3508" spans="1:5" x14ac:dyDescent="0.2">
      <c r="A3508" t="s">
        <v>24675</v>
      </c>
      <c r="B3508">
        <v>6</v>
      </c>
      <c r="C3508" s="16">
        <v>28.647369779999998</v>
      </c>
      <c r="D3508" t="s">
        <v>23870</v>
      </c>
      <c r="E3508" t="s">
        <v>24676</v>
      </c>
    </row>
    <row r="3509" spans="1:5" x14ac:dyDescent="0.2">
      <c r="A3509" t="s">
        <v>24704</v>
      </c>
      <c r="B3509">
        <v>6</v>
      </c>
      <c r="C3509" s="16">
        <v>19.345585209999999</v>
      </c>
      <c r="D3509" t="s">
        <v>23870</v>
      </c>
      <c r="E3509" t="s">
        <v>22137</v>
      </c>
    </row>
    <row r="3510" spans="1:5" x14ac:dyDescent="0.2">
      <c r="A3510" t="s">
        <v>24793</v>
      </c>
      <c r="B3510">
        <v>6</v>
      </c>
      <c r="C3510" s="16">
        <v>16.989173040000001</v>
      </c>
      <c r="D3510" t="s">
        <v>23870</v>
      </c>
      <c r="E3510" t="s">
        <v>24794</v>
      </c>
    </row>
    <row r="3511" spans="1:5" x14ac:dyDescent="0.2">
      <c r="A3511" t="s">
        <v>24795</v>
      </c>
      <c r="B3511">
        <v>6</v>
      </c>
      <c r="C3511" s="16">
        <v>16.923460469999998</v>
      </c>
      <c r="D3511" t="s">
        <v>23870</v>
      </c>
      <c r="E3511" t="s">
        <v>24796</v>
      </c>
    </row>
    <row r="3512" spans="1:5" x14ac:dyDescent="0.2">
      <c r="A3512" t="s">
        <v>24736</v>
      </c>
      <c r="B3512">
        <v>6</v>
      </c>
      <c r="C3512" s="16">
        <v>16.287336199999999</v>
      </c>
      <c r="D3512" t="s">
        <v>23870</v>
      </c>
      <c r="E3512" t="s">
        <v>24737</v>
      </c>
    </row>
    <row r="3513" spans="1:5" x14ac:dyDescent="0.2">
      <c r="A3513" t="s">
        <v>24797</v>
      </c>
      <c r="B3513">
        <v>6</v>
      </c>
      <c r="C3513" s="16">
        <v>15.56985452</v>
      </c>
      <c r="D3513" t="s">
        <v>23870</v>
      </c>
      <c r="E3513" t="s">
        <v>21097</v>
      </c>
    </row>
    <row r="3514" spans="1:5" x14ac:dyDescent="0.2">
      <c r="A3514" t="s">
        <v>24749</v>
      </c>
      <c r="B3514">
        <v>6</v>
      </c>
      <c r="C3514" s="16">
        <v>15.26236055</v>
      </c>
      <c r="D3514" t="s">
        <v>23870</v>
      </c>
      <c r="E3514" t="s">
        <v>24750</v>
      </c>
    </row>
    <row r="3515" spans="1:5" x14ac:dyDescent="0.2">
      <c r="A3515" t="s">
        <v>24772</v>
      </c>
      <c r="B3515">
        <v>6</v>
      </c>
      <c r="C3515" s="16">
        <v>14.34899937</v>
      </c>
      <c r="D3515" t="s">
        <v>23870</v>
      </c>
      <c r="E3515" t="s">
        <v>19222</v>
      </c>
    </row>
    <row r="3516" spans="1:5" x14ac:dyDescent="0.2">
      <c r="A3516" t="s">
        <v>24806</v>
      </c>
      <c r="B3516">
        <v>6</v>
      </c>
      <c r="C3516" s="16">
        <v>14.217809669999999</v>
      </c>
      <c r="D3516" t="s">
        <v>23870</v>
      </c>
      <c r="E3516" t="s">
        <v>19876</v>
      </c>
    </row>
    <row r="3517" spans="1:5" x14ac:dyDescent="0.2">
      <c r="A3517" t="s">
        <v>24745</v>
      </c>
      <c r="B3517">
        <v>6</v>
      </c>
      <c r="C3517" s="16">
        <v>14.041544569999999</v>
      </c>
      <c r="D3517" t="s">
        <v>23870</v>
      </c>
      <c r="E3517" t="s">
        <v>19085</v>
      </c>
    </row>
    <row r="3518" spans="1:5" x14ac:dyDescent="0.2">
      <c r="A3518" t="s">
        <v>24694</v>
      </c>
      <c r="B3518">
        <v>6</v>
      </c>
      <c r="C3518" s="16">
        <v>13.858540440000001</v>
      </c>
      <c r="D3518" t="s">
        <v>23870</v>
      </c>
      <c r="E3518" t="s">
        <v>24695</v>
      </c>
    </row>
    <row r="3519" spans="1:5" x14ac:dyDescent="0.2">
      <c r="A3519" t="s">
        <v>24746</v>
      </c>
      <c r="B3519">
        <v>6</v>
      </c>
      <c r="C3519" s="16">
        <v>13.538387159999999</v>
      </c>
      <c r="D3519" t="s">
        <v>23870</v>
      </c>
      <c r="E3519" t="s">
        <v>24747</v>
      </c>
    </row>
    <row r="3520" spans="1:5" x14ac:dyDescent="0.2">
      <c r="A3520" t="s">
        <v>24690</v>
      </c>
      <c r="B3520">
        <v>6</v>
      </c>
      <c r="C3520" s="16">
        <v>13.0931488</v>
      </c>
      <c r="D3520" t="s">
        <v>23870</v>
      </c>
      <c r="E3520" t="s">
        <v>24691</v>
      </c>
    </row>
    <row r="3521" spans="1:5" x14ac:dyDescent="0.2">
      <c r="A3521" t="s">
        <v>24753</v>
      </c>
      <c r="B3521">
        <v>6</v>
      </c>
      <c r="C3521" s="16">
        <v>12.94294129</v>
      </c>
      <c r="D3521" t="s">
        <v>23870</v>
      </c>
      <c r="E3521" t="s">
        <v>22616</v>
      </c>
    </row>
    <row r="3522" spans="1:5" x14ac:dyDescent="0.2">
      <c r="A3522" t="s">
        <v>24705</v>
      </c>
      <c r="B3522">
        <v>6</v>
      </c>
      <c r="C3522" s="16">
        <v>11.95539462</v>
      </c>
      <c r="D3522" t="s">
        <v>23870</v>
      </c>
      <c r="E3522" t="s">
        <v>24706</v>
      </c>
    </row>
    <row r="3523" spans="1:5" x14ac:dyDescent="0.2">
      <c r="A3523" t="s">
        <v>24699</v>
      </c>
      <c r="B3523">
        <v>6</v>
      </c>
      <c r="C3523" s="16">
        <v>11.48763479</v>
      </c>
      <c r="D3523" t="s">
        <v>23870</v>
      </c>
      <c r="E3523" t="s">
        <v>20624</v>
      </c>
    </row>
    <row r="3524" spans="1:5" x14ac:dyDescent="0.2">
      <c r="A3524" t="s">
        <v>24707</v>
      </c>
      <c r="B3524">
        <v>6</v>
      </c>
      <c r="C3524" s="16">
        <v>11.443626180000001</v>
      </c>
      <c r="D3524" t="s">
        <v>23870</v>
      </c>
      <c r="E3524" t="s">
        <v>24708</v>
      </c>
    </row>
    <row r="3525" spans="1:5" x14ac:dyDescent="0.2">
      <c r="A3525" t="s">
        <v>24740</v>
      </c>
      <c r="B3525">
        <v>6</v>
      </c>
      <c r="C3525" s="16">
        <v>11.085465729999999</v>
      </c>
      <c r="D3525" t="s">
        <v>23870</v>
      </c>
      <c r="E3525" t="s">
        <v>24741</v>
      </c>
    </row>
    <row r="3526" spans="1:5" x14ac:dyDescent="0.2">
      <c r="A3526" t="s">
        <v>24817</v>
      </c>
      <c r="B3526">
        <v>6</v>
      </c>
      <c r="C3526" s="16">
        <v>10.44468299</v>
      </c>
      <c r="D3526" t="s">
        <v>23870</v>
      </c>
      <c r="E3526" t="s">
        <v>24818</v>
      </c>
    </row>
    <row r="3527" spans="1:5" x14ac:dyDescent="0.2">
      <c r="A3527" t="s">
        <v>24831</v>
      </c>
      <c r="B3527">
        <v>6</v>
      </c>
      <c r="C3527" s="16">
        <v>10.217132080000001</v>
      </c>
      <c r="D3527" t="s">
        <v>23870</v>
      </c>
      <c r="E3527" t="s">
        <v>24832</v>
      </c>
    </row>
    <row r="3528" spans="1:5" x14ac:dyDescent="0.2">
      <c r="A3528" t="s">
        <v>24766</v>
      </c>
      <c r="B3528">
        <v>6</v>
      </c>
      <c r="C3528" s="16">
        <v>10.01135655</v>
      </c>
      <c r="D3528" t="s">
        <v>23870</v>
      </c>
      <c r="E3528" t="s">
        <v>24767</v>
      </c>
    </row>
    <row r="3529" spans="1:5" x14ac:dyDescent="0.2">
      <c r="A3529" t="s">
        <v>24825</v>
      </c>
      <c r="B3529">
        <v>6</v>
      </c>
      <c r="C3529" s="16">
        <v>9.9629757609999992</v>
      </c>
      <c r="D3529" t="s">
        <v>23870</v>
      </c>
      <c r="E3529" t="s">
        <v>24826</v>
      </c>
    </row>
    <row r="3530" spans="1:5" x14ac:dyDescent="0.2">
      <c r="A3530" t="s">
        <v>24683</v>
      </c>
      <c r="B3530">
        <v>6</v>
      </c>
      <c r="C3530" s="16">
        <v>9.2420961510000001</v>
      </c>
      <c r="D3530" t="s">
        <v>23870</v>
      </c>
      <c r="E3530" t="s">
        <v>24684</v>
      </c>
    </row>
    <row r="3531" spans="1:5" x14ac:dyDescent="0.2">
      <c r="A3531" t="s">
        <v>24829</v>
      </c>
      <c r="B3531">
        <v>6</v>
      </c>
      <c r="C3531" s="16">
        <v>8.9507901800000003</v>
      </c>
      <c r="D3531" t="s">
        <v>23870</v>
      </c>
      <c r="E3531" t="s">
        <v>18553</v>
      </c>
    </row>
    <row r="3532" spans="1:5" x14ac:dyDescent="0.2">
      <c r="A3532" t="s">
        <v>24711</v>
      </c>
      <c r="B3532">
        <v>6</v>
      </c>
      <c r="C3532" s="16">
        <v>8.7905169310000009</v>
      </c>
      <c r="D3532" t="s">
        <v>23870</v>
      </c>
      <c r="E3532" t="s">
        <v>24712</v>
      </c>
    </row>
    <row r="3533" spans="1:5" x14ac:dyDescent="0.2">
      <c r="A3533" t="s">
        <v>24735</v>
      </c>
      <c r="B3533">
        <v>6</v>
      </c>
      <c r="C3533" s="16">
        <v>8.6369599099999999</v>
      </c>
      <c r="D3533" t="s">
        <v>23870</v>
      </c>
      <c r="E3533" t="s">
        <v>18553</v>
      </c>
    </row>
    <row r="3534" spans="1:5" x14ac:dyDescent="0.2">
      <c r="A3534" t="s">
        <v>24775</v>
      </c>
      <c r="B3534">
        <v>6</v>
      </c>
      <c r="C3534" s="16">
        <v>8.1182249720000002</v>
      </c>
      <c r="D3534" t="s">
        <v>23870</v>
      </c>
      <c r="E3534" t="s">
        <v>24776</v>
      </c>
    </row>
    <row r="3535" spans="1:5" x14ac:dyDescent="0.2">
      <c r="A3535" t="s">
        <v>24765</v>
      </c>
      <c r="B3535">
        <v>6</v>
      </c>
      <c r="C3535" s="16">
        <v>7.8566371220000004</v>
      </c>
      <c r="D3535" t="s">
        <v>23870</v>
      </c>
      <c r="E3535" t="s">
        <v>18553</v>
      </c>
    </row>
    <row r="3536" spans="1:5" x14ac:dyDescent="0.2">
      <c r="A3536" t="s">
        <v>24802</v>
      </c>
      <c r="B3536">
        <v>6</v>
      </c>
      <c r="C3536" s="16">
        <v>7.516211588</v>
      </c>
      <c r="D3536" t="s">
        <v>23870</v>
      </c>
      <c r="E3536" t="s">
        <v>24803</v>
      </c>
    </row>
    <row r="3537" spans="1:5" x14ac:dyDescent="0.2">
      <c r="A3537" t="s">
        <v>24685</v>
      </c>
      <c r="B3537">
        <v>6</v>
      </c>
      <c r="C3537" s="16">
        <v>7.3813317930000002</v>
      </c>
      <c r="D3537" t="s">
        <v>23870</v>
      </c>
      <c r="E3537" t="s">
        <v>18553</v>
      </c>
    </row>
    <row r="3538" spans="1:5" x14ac:dyDescent="0.2">
      <c r="A3538" t="s">
        <v>24752</v>
      </c>
      <c r="B3538">
        <v>6</v>
      </c>
      <c r="C3538" s="16">
        <v>7.2627832899999998</v>
      </c>
      <c r="D3538" t="s">
        <v>23870</v>
      </c>
      <c r="E3538" t="s">
        <v>18785</v>
      </c>
    </row>
    <row r="3539" spans="1:5" x14ac:dyDescent="0.2">
      <c r="A3539" t="s">
        <v>24800</v>
      </c>
      <c r="B3539">
        <v>6</v>
      </c>
      <c r="C3539" s="16">
        <v>7.1862568370000002</v>
      </c>
      <c r="D3539" t="s">
        <v>23870</v>
      </c>
      <c r="E3539" t="s">
        <v>24801</v>
      </c>
    </row>
    <row r="3540" spans="1:5" x14ac:dyDescent="0.2">
      <c r="A3540" t="s">
        <v>24813</v>
      </c>
      <c r="B3540">
        <v>6</v>
      </c>
      <c r="C3540" s="16">
        <v>7.1243176259999998</v>
      </c>
      <c r="D3540" t="s">
        <v>23870</v>
      </c>
      <c r="E3540" t="s">
        <v>18553</v>
      </c>
    </row>
    <row r="3541" spans="1:5" x14ac:dyDescent="0.2">
      <c r="A3541" t="s">
        <v>24688</v>
      </c>
      <c r="B3541">
        <v>6</v>
      </c>
      <c r="C3541" s="16">
        <v>7.0414238889999998</v>
      </c>
      <c r="D3541" t="s">
        <v>23870</v>
      </c>
      <c r="E3541" t="s">
        <v>24689</v>
      </c>
    </row>
    <row r="3542" spans="1:5" x14ac:dyDescent="0.2">
      <c r="A3542" t="s">
        <v>24810</v>
      </c>
      <c r="B3542">
        <v>6</v>
      </c>
      <c r="C3542" s="16">
        <v>6.8947675830000001</v>
      </c>
      <c r="D3542" t="s">
        <v>23870</v>
      </c>
      <c r="E3542" t="s">
        <v>21037</v>
      </c>
    </row>
    <row r="3543" spans="1:5" x14ac:dyDescent="0.2">
      <c r="A3543" t="s">
        <v>24811</v>
      </c>
      <c r="B3543">
        <v>6</v>
      </c>
      <c r="C3543" s="16">
        <v>6.7940058390000004</v>
      </c>
      <c r="D3543" t="s">
        <v>23870</v>
      </c>
      <c r="E3543" t="s">
        <v>24812</v>
      </c>
    </row>
    <row r="3544" spans="1:5" x14ac:dyDescent="0.2">
      <c r="A3544" t="s">
        <v>24788</v>
      </c>
      <c r="B3544">
        <v>6</v>
      </c>
      <c r="C3544" s="16">
        <v>6.5858503119999998</v>
      </c>
      <c r="D3544" t="s">
        <v>23870</v>
      </c>
      <c r="E3544" t="s">
        <v>20674</v>
      </c>
    </row>
    <row r="3545" spans="1:5" x14ac:dyDescent="0.2">
      <c r="A3545" t="s">
        <v>24774</v>
      </c>
      <c r="B3545">
        <v>6</v>
      </c>
      <c r="C3545" s="16">
        <v>5.9252842189999999</v>
      </c>
      <c r="D3545" t="s">
        <v>23870</v>
      </c>
      <c r="E3545" t="s">
        <v>20163</v>
      </c>
    </row>
    <row r="3546" spans="1:5" x14ac:dyDescent="0.2">
      <c r="A3546" t="s">
        <v>24789</v>
      </c>
      <c r="B3546">
        <v>6</v>
      </c>
      <c r="C3546" s="16">
        <v>5.5982471</v>
      </c>
      <c r="D3546" t="s">
        <v>23870</v>
      </c>
      <c r="E3546" t="s">
        <v>23164</v>
      </c>
    </row>
    <row r="3547" spans="1:5" x14ac:dyDescent="0.2">
      <c r="A3547" t="s">
        <v>24756</v>
      </c>
      <c r="B3547">
        <v>6</v>
      </c>
      <c r="C3547" s="16">
        <v>5.5878635440000002</v>
      </c>
      <c r="D3547" t="s">
        <v>23870</v>
      </c>
      <c r="E3547" t="s">
        <v>24757</v>
      </c>
    </row>
    <row r="3548" spans="1:5" x14ac:dyDescent="0.2">
      <c r="A3548" t="s">
        <v>24819</v>
      </c>
      <c r="B3548">
        <v>6</v>
      </c>
      <c r="C3548" s="16">
        <v>5.5372674430000002</v>
      </c>
      <c r="D3548" t="s">
        <v>23870</v>
      </c>
      <c r="E3548" t="s">
        <v>24820</v>
      </c>
    </row>
    <row r="3549" spans="1:5" x14ac:dyDescent="0.2">
      <c r="A3549" t="s">
        <v>24738</v>
      </c>
      <c r="B3549">
        <v>6</v>
      </c>
      <c r="C3549" s="16">
        <v>4.7460556629999999</v>
      </c>
      <c r="D3549" t="s">
        <v>23870</v>
      </c>
      <c r="E3549" t="s">
        <v>24739</v>
      </c>
    </row>
    <row r="3550" spans="1:5" x14ac:dyDescent="0.2">
      <c r="A3550" t="s">
        <v>24790</v>
      </c>
      <c r="B3550">
        <v>6</v>
      </c>
      <c r="C3550" s="16">
        <v>4.5719777580000001</v>
      </c>
      <c r="D3550" t="s">
        <v>23870</v>
      </c>
      <c r="E3550" t="s">
        <v>24791</v>
      </c>
    </row>
    <row r="3551" spans="1:5" x14ac:dyDescent="0.2">
      <c r="A3551" t="s">
        <v>24773</v>
      </c>
      <c r="B3551">
        <v>6</v>
      </c>
      <c r="C3551" s="16">
        <v>4.5294867490000001</v>
      </c>
      <c r="D3551" t="s">
        <v>23870</v>
      </c>
      <c r="E3551" t="s">
        <v>18553</v>
      </c>
    </row>
    <row r="3552" spans="1:5" x14ac:dyDescent="0.2">
      <c r="A3552" t="s">
        <v>24701</v>
      </c>
      <c r="B3552">
        <v>6</v>
      </c>
      <c r="C3552" s="16">
        <v>4.4200981840000004</v>
      </c>
      <c r="D3552" t="s">
        <v>23870</v>
      </c>
      <c r="E3552" t="s">
        <v>24702</v>
      </c>
    </row>
    <row r="3553" spans="1:5" x14ac:dyDescent="0.2">
      <c r="A3553" t="s">
        <v>24783</v>
      </c>
      <c r="B3553">
        <v>6</v>
      </c>
      <c r="C3553" s="16">
        <v>4.3411395700000002</v>
      </c>
      <c r="D3553" t="s">
        <v>23870</v>
      </c>
      <c r="E3553" t="s">
        <v>24784</v>
      </c>
    </row>
    <row r="3554" spans="1:5" x14ac:dyDescent="0.2">
      <c r="A3554" t="s">
        <v>24743</v>
      </c>
      <c r="B3554">
        <v>6</v>
      </c>
      <c r="C3554" s="16">
        <v>4.1038181529999997</v>
      </c>
      <c r="D3554" t="s">
        <v>23870</v>
      </c>
      <c r="E3554" t="s">
        <v>24744</v>
      </c>
    </row>
    <row r="3555" spans="1:5" x14ac:dyDescent="0.2">
      <c r="A3555" t="s">
        <v>24833</v>
      </c>
      <c r="B3555">
        <v>6</v>
      </c>
      <c r="C3555" s="16">
        <v>3.846559568</v>
      </c>
      <c r="D3555" t="s">
        <v>23870</v>
      </c>
      <c r="E3555" t="s">
        <v>24834</v>
      </c>
    </row>
    <row r="3556" spans="1:5" x14ac:dyDescent="0.2">
      <c r="A3556" t="s">
        <v>24760</v>
      </c>
      <c r="B3556">
        <v>6</v>
      </c>
      <c r="C3556" s="16">
        <v>3.7688971229999999</v>
      </c>
      <c r="D3556" t="s">
        <v>23870</v>
      </c>
      <c r="E3556" t="s">
        <v>24761</v>
      </c>
    </row>
    <row r="3557" spans="1:5" x14ac:dyDescent="0.2">
      <c r="A3557" t="s">
        <v>24729</v>
      </c>
      <c r="B3557">
        <v>6</v>
      </c>
      <c r="C3557" s="16">
        <v>3.484954009</v>
      </c>
      <c r="D3557" t="s">
        <v>23870</v>
      </c>
      <c r="E3557" t="s">
        <v>24730</v>
      </c>
    </row>
    <row r="3558" spans="1:5" x14ac:dyDescent="0.2">
      <c r="A3558" t="s">
        <v>24823</v>
      </c>
      <c r="B3558">
        <v>6</v>
      </c>
      <c r="C3558" s="16">
        <v>3.345671786</v>
      </c>
      <c r="D3558" t="s">
        <v>23870</v>
      </c>
      <c r="E3558" t="s">
        <v>24824</v>
      </c>
    </row>
    <row r="3559" spans="1:5" x14ac:dyDescent="0.2">
      <c r="A3559" t="s">
        <v>24814</v>
      </c>
      <c r="B3559">
        <v>6</v>
      </c>
      <c r="C3559" s="16">
        <v>3.3375053979999998</v>
      </c>
      <c r="D3559" t="s">
        <v>23870</v>
      </c>
      <c r="E3559" t="s">
        <v>19315</v>
      </c>
    </row>
    <row r="3560" spans="1:5" x14ac:dyDescent="0.2">
      <c r="A3560" t="s">
        <v>24732</v>
      </c>
      <c r="B3560">
        <v>6</v>
      </c>
      <c r="C3560" s="16">
        <v>3.097140155</v>
      </c>
      <c r="D3560" t="s">
        <v>23870</v>
      </c>
      <c r="E3560" t="s">
        <v>24733</v>
      </c>
    </row>
    <row r="3561" spans="1:5" x14ac:dyDescent="0.2">
      <c r="A3561" t="s">
        <v>24828</v>
      </c>
      <c r="B3561">
        <v>6</v>
      </c>
      <c r="C3561" s="16">
        <v>3.0769362560000002</v>
      </c>
      <c r="D3561" t="s">
        <v>23870</v>
      </c>
      <c r="E3561" t="s">
        <v>19870</v>
      </c>
    </row>
    <row r="3562" spans="1:5" x14ac:dyDescent="0.2">
      <c r="A3562" t="s">
        <v>24709</v>
      </c>
      <c r="B3562">
        <v>6</v>
      </c>
      <c r="C3562" s="16">
        <v>3.0296478900000001</v>
      </c>
      <c r="D3562" t="s">
        <v>23870</v>
      </c>
      <c r="E3562" t="s">
        <v>24710</v>
      </c>
    </row>
    <row r="3563" spans="1:5" x14ac:dyDescent="0.2">
      <c r="A3563" t="s">
        <v>24809</v>
      </c>
      <c r="B3563">
        <v>6</v>
      </c>
      <c r="C3563" s="16">
        <v>2.9154457109999998</v>
      </c>
      <c r="D3563" t="s">
        <v>23870</v>
      </c>
      <c r="E3563" t="s">
        <v>18553</v>
      </c>
    </row>
    <row r="3564" spans="1:5" x14ac:dyDescent="0.2">
      <c r="A3564" t="s">
        <v>24734</v>
      </c>
      <c r="B3564">
        <v>6</v>
      </c>
      <c r="C3564" s="16">
        <v>2.73145463</v>
      </c>
      <c r="D3564" t="s">
        <v>23870</v>
      </c>
      <c r="E3564" t="s">
        <v>18553</v>
      </c>
    </row>
    <row r="3565" spans="1:5" x14ac:dyDescent="0.2">
      <c r="A3565" t="s">
        <v>24716</v>
      </c>
      <c r="B3565">
        <v>6</v>
      </c>
      <c r="C3565" s="16">
        <v>2.7208597459999999</v>
      </c>
      <c r="D3565" t="s">
        <v>23870</v>
      </c>
      <c r="E3565" t="s">
        <v>24717</v>
      </c>
    </row>
    <row r="3566" spans="1:5" x14ac:dyDescent="0.2">
      <c r="A3566" t="s">
        <v>24804</v>
      </c>
      <c r="B3566">
        <v>6</v>
      </c>
      <c r="C3566" s="16">
        <v>2.7077091520000001</v>
      </c>
      <c r="D3566" t="s">
        <v>23870</v>
      </c>
      <c r="E3566" t="s">
        <v>24805</v>
      </c>
    </row>
    <row r="3567" spans="1:5" x14ac:dyDescent="0.2">
      <c r="A3567" t="s">
        <v>24792</v>
      </c>
      <c r="B3567">
        <v>6</v>
      </c>
      <c r="C3567" s="16">
        <v>2.4954529139999999</v>
      </c>
      <c r="D3567" t="s">
        <v>23870</v>
      </c>
      <c r="E3567" t="s">
        <v>19312</v>
      </c>
    </row>
    <row r="3568" spans="1:5" x14ac:dyDescent="0.2">
      <c r="A3568" t="s">
        <v>24770</v>
      </c>
      <c r="B3568">
        <v>6</v>
      </c>
      <c r="C3568" s="16">
        <v>2.4949920419999998</v>
      </c>
      <c r="D3568" t="s">
        <v>23870</v>
      </c>
      <c r="E3568" t="s">
        <v>24771</v>
      </c>
    </row>
    <row r="3569" spans="1:5" x14ac:dyDescent="0.2">
      <c r="A3569" t="s">
        <v>24696</v>
      </c>
      <c r="B3569">
        <v>6</v>
      </c>
      <c r="C3569" s="16">
        <v>2.4766380790000002</v>
      </c>
      <c r="D3569" t="s">
        <v>23870</v>
      </c>
      <c r="E3569" t="s">
        <v>18553</v>
      </c>
    </row>
    <row r="3570" spans="1:5" x14ac:dyDescent="0.2">
      <c r="A3570" t="s">
        <v>24681</v>
      </c>
      <c r="B3570">
        <v>6</v>
      </c>
      <c r="C3570" s="16">
        <v>2.2620713860000001</v>
      </c>
      <c r="D3570" t="s">
        <v>23870</v>
      </c>
      <c r="E3570" t="s">
        <v>24682</v>
      </c>
    </row>
    <row r="3571" spans="1:5" x14ac:dyDescent="0.2">
      <c r="A3571" t="s">
        <v>24821</v>
      </c>
      <c r="B3571">
        <v>6</v>
      </c>
      <c r="C3571" s="16">
        <v>2.2201418679999998</v>
      </c>
      <c r="D3571" t="s">
        <v>23870</v>
      </c>
      <c r="E3571" t="s">
        <v>24822</v>
      </c>
    </row>
    <row r="3572" spans="1:5" x14ac:dyDescent="0.2">
      <c r="A3572" t="s">
        <v>24677</v>
      </c>
      <c r="B3572">
        <v>6</v>
      </c>
      <c r="C3572" s="16">
        <v>2.2160398099999998</v>
      </c>
      <c r="D3572" t="s">
        <v>23870</v>
      </c>
      <c r="E3572" t="s">
        <v>24678</v>
      </c>
    </row>
    <row r="3573" spans="1:5" x14ac:dyDescent="0.2">
      <c r="A3573" t="s">
        <v>24748</v>
      </c>
      <c r="B3573">
        <v>6</v>
      </c>
      <c r="C3573" s="16">
        <v>1.864364288</v>
      </c>
      <c r="D3573" t="s">
        <v>23870</v>
      </c>
      <c r="E3573" t="s">
        <v>19990</v>
      </c>
    </row>
    <row r="3574" spans="1:5" x14ac:dyDescent="0.2">
      <c r="A3574" t="s">
        <v>24722</v>
      </c>
      <c r="B3574">
        <v>6</v>
      </c>
      <c r="C3574" s="16">
        <v>1.763628813</v>
      </c>
      <c r="D3574" t="s">
        <v>23870</v>
      </c>
      <c r="E3574" t="s">
        <v>24723</v>
      </c>
    </row>
    <row r="3575" spans="1:5" x14ac:dyDescent="0.2">
      <c r="A3575" t="s">
        <v>24777</v>
      </c>
      <c r="B3575">
        <v>6</v>
      </c>
      <c r="C3575" s="16">
        <v>1.300937893</v>
      </c>
      <c r="D3575" t="s">
        <v>23870</v>
      </c>
      <c r="E3575" t="s">
        <v>20635</v>
      </c>
    </row>
    <row r="3576" spans="1:5" x14ac:dyDescent="0.2">
      <c r="A3576" t="s">
        <v>24768</v>
      </c>
      <c r="B3576">
        <v>6</v>
      </c>
      <c r="C3576" s="16">
        <v>1.2018413960000001</v>
      </c>
      <c r="D3576" t="s">
        <v>23870</v>
      </c>
      <c r="E3576" t="s">
        <v>24769</v>
      </c>
    </row>
    <row r="3577" spans="1:5" x14ac:dyDescent="0.2">
      <c r="A3577" t="s">
        <v>24787</v>
      </c>
      <c r="B3577">
        <v>6</v>
      </c>
      <c r="C3577" s="16">
        <v>1.1558178269999999</v>
      </c>
      <c r="D3577" t="s">
        <v>23870</v>
      </c>
      <c r="E3577" t="s">
        <v>21405</v>
      </c>
    </row>
    <row r="3578" spans="1:5" x14ac:dyDescent="0.2">
      <c r="A3578" t="s">
        <v>24754</v>
      </c>
      <c r="B3578">
        <v>6</v>
      </c>
      <c r="C3578" s="16">
        <v>1.0836412499999999</v>
      </c>
      <c r="D3578" t="s">
        <v>23870</v>
      </c>
      <c r="E3578" t="s">
        <v>24755</v>
      </c>
    </row>
    <row r="3579" spans="1:5" x14ac:dyDescent="0.2">
      <c r="A3579" t="s">
        <v>24700</v>
      </c>
      <c r="B3579">
        <v>6</v>
      </c>
      <c r="C3579" s="16">
        <v>0.93942091500000002</v>
      </c>
      <c r="D3579" t="s">
        <v>23870</v>
      </c>
      <c r="E3579" t="s">
        <v>21103</v>
      </c>
    </row>
    <row r="3580" spans="1:5" x14ac:dyDescent="0.2">
      <c r="A3580" t="s">
        <v>24728</v>
      </c>
      <c r="B3580">
        <v>6</v>
      </c>
      <c r="C3580" s="16">
        <v>0.90156190400000003</v>
      </c>
      <c r="D3580" t="s">
        <v>23870</v>
      </c>
      <c r="E3580" t="s">
        <v>21759</v>
      </c>
    </row>
    <row r="3581" spans="1:5" x14ac:dyDescent="0.2">
      <c r="A3581" t="s">
        <v>24781</v>
      </c>
      <c r="B3581">
        <v>6</v>
      </c>
      <c r="C3581" s="16">
        <v>0.79051516200000005</v>
      </c>
      <c r="D3581" t="s">
        <v>23870</v>
      </c>
      <c r="E3581" t="s">
        <v>24782</v>
      </c>
    </row>
    <row r="3582" spans="1:5" x14ac:dyDescent="0.2">
      <c r="A3582" t="s">
        <v>24799</v>
      </c>
      <c r="B3582">
        <v>6</v>
      </c>
      <c r="C3582" s="16">
        <v>0.57498202300000001</v>
      </c>
      <c r="D3582" t="s">
        <v>23870</v>
      </c>
      <c r="E3582" t="s">
        <v>19708</v>
      </c>
    </row>
    <row r="3583" spans="1:5" x14ac:dyDescent="0.2">
      <c r="A3583" t="s">
        <v>24731</v>
      </c>
      <c r="B3583">
        <v>6</v>
      </c>
      <c r="C3583" s="16">
        <v>0.566273472</v>
      </c>
      <c r="D3583" t="s">
        <v>23870</v>
      </c>
      <c r="E3583" t="s">
        <v>18553</v>
      </c>
    </row>
    <row r="3584" spans="1:5" x14ac:dyDescent="0.2">
      <c r="A3584" t="s">
        <v>24686</v>
      </c>
      <c r="B3584">
        <v>6</v>
      </c>
      <c r="C3584" s="16">
        <v>0.43944457199999998</v>
      </c>
      <c r="D3584" t="s">
        <v>23870</v>
      </c>
      <c r="E3584" t="s">
        <v>24687</v>
      </c>
    </row>
    <row r="3585" spans="1:5" x14ac:dyDescent="0.2">
      <c r="A3585" t="s">
        <v>24785</v>
      </c>
      <c r="B3585">
        <v>6</v>
      </c>
      <c r="C3585" s="16">
        <v>0.39913109699999999</v>
      </c>
      <c r="D3585" t="s">
        <v>23870</v>
      </c>
      <c r="E3585" t="s">
        <v>24786</v>
      </c>
    </row>
    <row r="3586" spans="1:5" x14ac:dyDescent="0.2">
      <c r="A3586" t="s">
        <v>24798</v>
      </c>
      <c r="B3586">
        <v>6</v>
      </c>
      <c r="C3586" s="16">
        <v>0.38057398799999997</v>
      </c>
      <c r="D3586" t="s">
        <v>23870</v>
      </c>
      <c r="E3586" t="s">
        <v>18553</v>
      </c>
    </row>
    <row r="3587" spans="1:5" x14ac:dyDescent="0.2">
      <c r="A3587" t="s">
        <v>24714</v>
      </c>
      <c r="B3587">
        <v>6</v>
      </c>
      <c r="C3587" s="16">
        <v>0.376438677</v>
      </c>
      <c r="D3587" t="s">
        <v>23870</v>
      </c>
      <c r="E3587" t="s">
        <v>24715</v>
      </c>
    </row>
    <row r="3588" spans="1:5" x14ac:dyDescent="0.2">
      <c r="A3588" t="s">
        <v>24713</v>
      </c>
      <c r="B3588">
        <v>6</v>
      </c>
      <c r="C3588" s="16">
        <v>0.26656556100000001</v>
      </c>
      <c r="D3588" t="s">
        <v>23870</v>
      </c>
      <c r="E3588" t="s">
        <v>18553</v>
      </c>
    </row>
    <row r="3589" spans="1:5" x14ac:dyDescent="0.2">
      <c r="A3589" t="s">
        <v>24751</v>
      </c>
      <c r="B3589">
        <v>6</v>
      </c>
      <c r="C3589" s="16">
        <v>0.22658123399999999</v>
      </c>
      <c r="D3589" t="s">
        <v>23870</v>
      </c>
      <c r="E3589" t="s">
        <v>18553</v>
      </c>
    </row>
    <row r="3590" spans="1:5" x14ac:dyDescent="0.2">
      <c r="A3590" t="s">
        <v>24830</v>
      </c>
      <c r="B3590">
        <v>6</v>
      </c>
      <c r="C3590" s="16">
        <v>0.116705686</v>
      </c>
      <c r="D3590" t="s">
        <v>23870</v>
      </c>
      <c r="E3590" t="s">
        <v>18553</v>
      </c>
    </row>
    <row r="3591" spans="1:5" x14ac:dyDescent="0.2">
      <c r="A3591" t="s">
        <v>24703</v>
      </c>
      <c r="B3591">
        <v>6</v>
      </c>
      <c r="C3591" s="16">
        <v>0</v>
      </c>
      <c r="D3591" t="s">
        <v>23870</v>
      </c>
      <c r="E3591" t="s">
        <v>19207</v>
      </c>
    </row>
    <row r="3592" spans="1:5" x14ac:dyDescent="0.2">
      <c r="A3592" t="s">
        <v>24718</v>
      </c>
      <c r="B3592">
        <v>6</v>
      </c>
      <c r="C3592" s="16">
        <v>0</v>
      </c>
      <c r="D3592" t="s">
        <v>23870</v>
      </c>
      <c r="E3592" t="s">
        <v>24719</v>
      </c>
    </row>
    <row r="3593" spans="1:5" x14ac:dyDescent="0.2">
      <c r="A3593" t="s">
        <v>24724</v>
      </c>
      <c r="B3593">
        <v>6</v>
      </c>
      <c r="C3593" s="16">
        <v>0</v>
      </c>
      <c r="D3593" t="s">
        <v>23870</v>
      </c>
      <c r="E3593" t="s">
        <v>24725</v>
      </c>
    </row>
    <row r="3594" spans="1:5" x14ac:dyDescent="0.2">
      <c r="A3594" t="s">
        <v>24742</v>
      </c>
      <c r="B3594">
        <v>6</v>
      </c>
      <c r="C3594" s="16">
        <v>0</v>
      </c>
      <c r="D3594" t="s">
        <v>23870</v>
      </c>
      <c r="E3594" t="s">
        <v>19323</v>
      </c>
    </row>
    <row r="3595" spans="1:5" x14ac:dyDescent="0.2">
      <c r="A3595" t="s">
        <v>24758</v>
      </c>
      <c r="B3595">
        <v>6</v>
      </c>
      <c r="C3595" s="16">
        <v>0</v>
      </c>
      <c r="D3595" t="s">
        <v>23870</v>
      </c>
      <c r="E3595" t="s">
        <v>24759</v>
      </c>
    </row>
    <row r="3596" spans="1:5" x14ac:dyDescent="0.2">
      <c r="A3596" t="s">
        <v>24762</v>
      </c>
      <c r="B3596">
        <v>6</v>
      </c>
      <c r="C3596" s="16">
        <v>0</v>
      </c>
      <c r="D3596" t="s">
        <v>23870</v>
      </c>
      <c r="E3596" t="s">
        <v>24763</v>
      </c>
    </row>
    <row r="3597" spans="1:5" x14ac:dyDescent="0.2">
      <c r="A3597" t="s">
        <v>24764</v>
      </c>
      <c r="B3597">
        <v>6</v>
      </c>
      <c r="C3597" s="16">
        <v>0</v>
      </c>
      <c r="D3597" t="s">
        <v>23870</v>
      </c>
      <c r="E3597" t="s">
        <v>18553</v>
      </c>
    </row>
    <row r="3598" spans="1:5" x14ac:dyDescent="0.2">
      <c r="A3598" t="s">
        <v>24778</v>
      </c>
      <c r="B3598">
        <v>6</v>
      </c>
      <c r="C3598" s="16">
        <v>0</v>
      </c>
      <c r="D3598" t="s">
        <v>23870</v>
      </c>
      <c r="E3598" t="s">
        <v>18553</v>
      </c>
    </row>
    <row r="3599" spans="1:5" x14ac:dyDescent="0.2">
      <c r="A3599" t="s">
        <v>24779</v>
      </c>
      <c r="B3599">
        <v>6</v>
      </c>
      <c r="C3599" s="16">
        <v>0</v>
      </c>
      <c r="D3599" t="s">
        <v>23870</v>
      </c>
      <c r="E3599" t="s">
        <v>24780</v>
      </c>
    </row>
    <row r="3600" spans="1:5" x14ac:dyDescent="0.2">
      <c r="A3600" t="s">
        <v>24807</v>
      </c>
      <c r="B3600">
        <v>6</v>
      </c>
      <c r="C3600" s="16">
        <v>0</v>
      </c>
      <c r="D3600" t="s">
        <v>23870</v>
      </c>
      <c r="E3600" t="s">
        <v>24808</v>
      </c>
    </row>
    <row r="3601" spans="1:5" x14ac:dyDescent="0.2">
      <c r="A3601" t="s">
        <v>24815</v>
      </c>
      <c r="B3601">
        <v>6</v>
      </c>
      <c r="C3601" s="16">
        <v>0</v>
      </c>
      <c r="D3601" t="s">
        <v>23870</v>
      </c>
      <c r="E3601" t="s">
        <v>24816</v>
      </c>
    </row>
    <row r="3602" spans="1:5" x14ac:dyDescent="0.2">
      <c r="A3602" t="s">
        <v>24827</v>
      </c>
      <c r="B3602">
        <v>6</v>
      </c>
      <c r="C3602" s="16">
        <v>0</v>
      </c>
      <c r="D3602" t="s">
        <v>23870</v>
      </c>
      <c r="E3602" t="s">
        <v>18874</v>
      </c>
    </row>
    <row r="3603" spans="1:5" x14ac:dyDescent="0.2">
      <c r="A3603" t="s">
        <v>24961</v>
      </c>
      <c r="B3603">
        <v>7</v>
      </c>
      <c r="C3603" s="16">
        <v>168.97147670000001</v>
      </c>
      <c r="D3603" t="s">
        <v>23870</v>
      </c>
      <c r="E3603" t="s">
        <v>24962</v>
      </c>
    </row>
    <row r="3604" spans="1:5" x14ac:dyDescent="0.2">
      <c r="A3604" t="s">
        <v>24975</v>
      </c>
      <c r="B3604">
        <v>7</v>
      </c>
      <c r="C3604" s="16">
        <v>91.748234580000002</v>
      </c>
      <c r="D3604" t="s">
        <v>23870</v>
      </c>
      <c r="E3604" t="s">
        <v>19824</v>
      </c>
    </row>
    <row r="3605" spans="1:5" x14ac:dyDescent="0.2">
      <c r="A3605" t="s">
        <v>24978</v>
      </c>
      <c r="B3605">
        <v>7</v>
      </c>
      <c r="C3605" s="16">
        <v>63.768779049999999</v>
      </c>
      <c r="D3605" t="s">
        <v>23870</v>
      </c>
      <c r="E3605" t="s">
        <v>24979</v>
      </c>
    </row>
    <row r="3606" spans="1:5" x14ac:dyDescent="0.2">
      <c r="A3606" t="s">
        <v>24965</v>
      </c>
      <c r="B3606">
        <v>7</v>
      </c>
      <c r="C3606" s="16">
        <v>57.284245319999997</v>
      </c>
      <c r="D3606" t="s">
        <v>23870</v>
      </c>
      <c r="E3606" t="s">
        <v>24966</v>
      </c>
    </row>
    <row r="3607" spans="1:5" x14ac:dyDescent="0.2">
      <c r="A3607" t="s">
        <v>24873</v>
      </c>
      <c r="B3607">
        <v>7</v>
      </c>
      <c r="C3607" s="16">
        <v>46.572379410000003</v>
      </c>
      <c r="D3607" t="s">
        <v>23870</v>
      </c>
      <c r="E3607" t="s">
        <v>18591</v>
      </c>
    </row>
    <row r="3608" spans="1:5" x14ac:dyDescent="0.2">
      <c r="A3608" t="s">
        <v>24930</v>
      </c>
      <c r="B3608">
        <v>7</v>
      </c>
      <c r="C3608" s="16">
        <v>28.733359570000001</v>
      </c>
      <c r="D3608" t="s">
        <v>23870</v>
      </c>
      <c r="E3608" t="s">
        <v>24188</v>
      </c>
    </row>
    <row r="3609" spans="1:5" x14ac:dyDescent="0.2">
      <c r="A3609" t="s">
        <v>24986</v>
      </c>
      <c r="B3609">
        <v>7</v>
      </c>
      <c r="C3609" s="16">
        <v>27.92290693</v>
      </c>
      <c r="D3609" t="s">
        <v>23870</v>
      </c>
      <c r="E3609" t="s">
        <v>18553</v>
      </c>
    </row>
    <row r="3610" spans="1:5" x14ac:dyDescent="0.2">
      <c r="A3610" t="s">
        <v>24943</v>
      </c>
      <c r="B3610">
        <v>7</v>
      </c>
      <c r="C3610" s="16">
        <v>26.559884019999998</v>
      </c>
      <c r="D3610" t="s">
        <v>23870</v>
      </c>
      <c r="E3610" t="s">
        <v>23614</v>
      </c>
    </row>
    <row r="3611" spans="1:5" x14ac:dyDescent="0.2">
      <c r="A3611" t="s">
        <v>24905</v>
      </c>
      <c r="B3611">
        <v>7</v>
      </c>
      <c r="C3611" s="16">
        <v>25.337789059999999</v>
      </c>
      <c r="D3611" t="s">
        <v>23870</v>
      </c>
      <c r="E3611" t="s">
        <v>24906</v>
      </c>
    </row>
    <row r="3612" spans="1:5" x14ac:dyDescent="0.2">
      <c r="A3612" t="s">
        <v>24889</v>
      </c>
      <c r="B3612">
        <v>7</v>
      </c>
      <c r="C3612" s="16">
        <v>24.37472296</v>
      </c>
      <c r="D3612" t="s">
        <v>23870</v>
      </c>
      <c r="E3612" t="s">
        <v>24890</v>
      </c>
    </row>
    <row r="3613" spans="1:5" x14ac:dyDescent="0.2">
      <c r="A3613" t="s">
        <v>24837</v>
      </c>
      <c r="B3613">
        <v>7</v>
      </c>
      <c r="C3613" s="16">
        <v>22.789741159999998</v>
      </c>
      <c r="D3613" t="s">
        <v>23870</v>
      </c>
      <c r="E3613" t="s">
        <v>24838</v>
      </c>
    </row>
    <row r="3614" spans="1:5" x14ac:dyDescent="0.2">
      <c r="A3614" t="s">
        <v>24869</v>
      </c>
      <c r="B3614">
        <v>7</v>
      </c>
      <c r="C3614" s="16">
        <v>22.494667119999999</v>
      </c>
      <c r="D3614" t="s">
        <v>23870</v>
      </c>
      <c r="E3614" t="s">
        <v>24870</v>
      </c>
    </row>
    <row r="3615" spans="1:5" x14ac:dyDescent="0.2">
      <c r="A3615" t="s">
        <v>24898</v>
      </c>
      <c r="B3615">
        <v>7</v>
      </c>
      <c r="C3615" s="16">
        <v>20.499706069999998</v>
      </c>
      <c r="D3615" t="s">
        <v>23870</v>
      </c>
      <c r="E3615" t="s">
        <v>24899</v>
      </c>
    </row>
    <row r="3616" spans="1:5" x14ac:dyDescent="0.2">
      <c r="A3616" t="s">
        <v>24967</v>
      </c>
      <c r="B3616">
        <v>7</v>
      </c>
      <c r="C3616" s="16">
        <v>19.231126849999999</v>
      </c>
      <c r="D3616" t="s">
        <v>23870</v>
      </c>
      <c r="E3616" t="s">
        <v>24968</v>
      </c>
    </row>
    <row r="3617" spans="1:5" x14ac:dyDescent="0.2">
      <c r="A3617" t="s">
        <v>24865</v>
      </c>
      <c r="B3617">
        <v>7</v>
      </c>
      <c r="C3617" s="16">
        <v>19.211651310000001</v>
      </c>
      <c r="D3617" t="s">
        <v>23870</v>
      </c>
      <c r="E3617" t="s">
        <v>24866</v>
      </c>
    </row>
    <row r="3618" spans="1:5" x14ac:dyDescent="0.2">
      <c r="A3618" t="s">
        <v>24839</v>
      </c>
      <c r="B3618">
        <v>7</v>
      </c>
      <c r="C3618" s="16">
        <v>18.869238540000001</v>
      </c>
      <c r="D3618" t="s">
        <v>23870</v>
      </c>
      <c r="E3618" t="s">
        <v>19899</v>
      </c>
    </row>
    <row r="3619" spans="1:5" x14ac:dyDescent="0.2">
      <c r="A3619" t="s">
        <v>24970</v>
      </c>
      <c r="B3619">
        <v>7</v>
      </c>
      <c r="C3619" s="16">
        <v>17.964253809999999</v>
      </c>
      <c r="D3619" t="s">
        <v>23870</v>
      </c>
      <c r="E3619" t="s">
        <v>19912</v>
      </c>
    </row>
    <row r="3620" spans="1:5" x14ac:dyDescent="0.2">
      <c r="A3620" t="s">
        <v>24925</v>
      </c>
      <c r="B3620">
        <v>7</v>
      </c>
      <c r="C3620" s="16">
        <v>17.758772570000001</v>
      </c>
      <c r="D3620" t="s">
        <v>23870</v>
      </c>
      <c r="E3620" t="s">
        <v>24926</v>
      </c>
    </row>
    <row r="3621" spans="1:5" x14ac:dyDescent="0.2">
      <c r="A3621" t="s">
        <v>24836</v>
      </c>
      <c r="B3621">
        <v>7</v>
      </c>
      <c r="C3621" s="16">
        <v>17.585416389999999</v>
      </c>
      <c r="D3621" t="s">
        <v>23870</v>
      </c>
      <c r="E3621" t="s">
        <v>20630</v>
      </c>
    </row>
    <row r="3622" spans="1:5" x14ac:dyDescent="0.2">
      <c r="A3622" t="s">
        <v>24939</v>
      </c>
      <c r="B3622">
        <v>7</v>
      </c>
      <c r="C3622" s="16">
        <v>15.557401710000001</v>
      </c>
      <c r="D3622" t="s">
        <v>23870</v>
      </c>
      <c r="E3622" t="s">
        <v>18787</v>
      </c>
    </row>
    <row r="3623" spans="1:5" x14ac:dyDescent="0.2">
      <c r="A3623" t="s">
        <v>24885</v>
      </c>
      <c r="B3623">
        <v>7</v>
      </c>
      <c r="C3623" s="16">
        <v>15.148763649999999</v>
      </c>
      <c r="D3623" t="s">
        <v>23870</v>
      </c>
      <c r="E3623" t="s">
        <v>24886</v>
      </c>
    </row>
    <row r="3624" spans="1:5" x14ac:dyDescent="0.2">
      <c r="A3624" t="s">
        <v>24958</v>
      </c>
      <c r="B3624">
        <v>7</v>
      </c>
      <c r="C3624" s="16">
        <v>14.695959520000001</v>
      </c>
      <c r="D3624" t="s">
        <v>23870</v>
      </c>
      <c r="E3624" t="s">
        <v>21025</v>
      </c>
    </row>
    <row r="3625" spans="1:5" x14ac:dyDescent="0.2">
      <c r="A3625" t="s">
        <v>24855</v>
      </c>
      <c r="B3625">
        <v>7</v>
      </c>
      <c r="C3625" s="16">
        <v>12.78951118</v>
      </c>
      <c r="D3625" t="s">
        <v>23870</v>
      </c>
      <c r="E3625" t="s">
        <v>24856</v>
      </c>
    </row>
    <row r="3626" spans="1:5" x14ac:dyDescent="0.2">
      <c r="A3626" t="s">
        <v>24859</v>
      </c>
      <c r="B3626">
        <v>7</v>
      </c>
      <c r="C3626" s="16">
        <v>12.62568652</v>
      </c>
      <c r="D3626" t="s">
        <v>23870</v>
      </c>
      <c r="E3626" t="s">
        <v>24860</v>
      </c>
    </row>
    <row r="3627" spans="1:5" x14ac:dyDescent="0.2">
      <c r="A3627" t="s">
        <v>24893</v>
      </c>
      <c r="B3627">
        <v>7</v>
      </c>
      <c r="C3627" s="16">
        <v>12.22189931</v>
      </c>
      <c r="D3627" t="s">
        <v>23870</v>
      </c>
      <c r="E3627" t="s">
        <v>18553</v>
      </c>
    </row>
    <row r="3628" spans="1:5" x14ac:dyDescent="0.2">
      <c r="A3628" t="s">
        <v>24955</v>
      </c>
      <c r="B3628">
        <v>7</v>
      </c>
      <c r="C3628" s="16">
        <v>12.132617529999999</v>
      </c>
      <c r="D3628" t="s">
        <v>23870</v>
      </c>
      <c r="E3628" t="s">
        <v>24956</v>
      </c>
    </row>
    <row r="3629" spans="1:5" x14ac:dyDescent="0.2">
      <c r="A3629" t="s">
        <v>24852</v>
      </c>
      <c r="B3629">
        <v>7</v>
      </c>
      <c r="C3629" s="16">
        <v>11.240184660000001</v>
      </c>
      <c r="D3629" t="s">
        <v>23870</v>
      </c>
      <c r="E3629" t="s">
        <v>23786</v>
      </c>
    </row>
    <row r="3630" spans="1:5" x14ac:dyDescent="0.2">
      <c r="A3630" t="s">
        <v>24936</v>
      </c>
      <c r="B3630">
        <v>7</v>
      </c>
      <c r="C3630" s="16">
        <v>11.231485320000001</v>
      </c>
      <c r="D3630" t="s">
        <v>23870</v>
      </c>
      <c r="E3630" t="s">
        <v>24937</v>
      </c>
    </row>
    <row r="3631" spans="1:5" x14ac:dyDescent="0.2">
      <c r="A3631" t="s">
        <v>24946</v>
      </c>
      <c r="B3631">
        <v>7</v>
      </c>
      <c r="C3631" s="16">
        <v>11.11954772</v>
      </c>
      <c r="D3631" t="s">
        <v>23870</v>
      </c>
      <c r="E3631" t="s">
        <v>24947</v>
      </c>
    </row>
    <row r="3632" spans="1:5" x14ac:dyDescent="0.2">
      <c r="A3632" t="s">
        <v>24940</v>
      </c>
      <c r="B3632">
        <v>7</v>
      </c>
      <c r="C3632" s="16">
        <v>10.941911579999999</v>
      </c>
      <c r="D3632" t="s">
        <v>23870</v>
      </c>
      <c r="E3632" t="s">
        <v>24941</v>
      </c>
    </row>
    <row r="3633" spans="1:5" x14ac:dyDescent="0.2">
      <c r="A3633" t="s">
        <v>24880</v>
      </c>
      <c r="B3633">
        <v>7</v>
      </c>
      <c r="C3633" s="16">
        <v>10.458417109999999</v>
      </c>
      <c r="D3633" t="s">
        <v>23870</v>
      </c>
      <c r="E3633" t="s">
        <v>18553</v>
      </c>
    </row>
    <row r="3634" spans="1:5" x14ac:dyDescent="0.2">
      <c r="A3634" t="s">
        <v>24976</v>
      </c>
      <c r="B3634">
        <v>7</v>
      </c>
      <c r="C3634" s="16">
        <v>9.8556094759999997</v>
      </c>
      <c r="D3634" t="s">
        <v>23870</v>
      </c>
      <c r="E3634" t="s">
        <v>24977</v>
      </c>
    </row>
    <row r="3635" spans="1:5" x14ac:dyDescent="0.2">
      <c r="A3635" t="s">
        <v>24857</v>
      </c>
      <c r="B3635">
        <v>7</v>
      </c>
      <c r="C3635" s="16">
        <v>9.7128006370000008</v>
      </c>
      <c r="D3635" t="s">
        <v>23870</v>
      </c>
      <c r="E3635" t="s">
        <v>20310</v>
      </c>
    </row>
    <row r="3636" spans="1:5" x14ac:dyDescent="0.2">
      <c r="A3636" t="s">
        <v>24902</v>
      </c>
      <c r="B3636">
        <v>7</v>
      </c>
      <c r="C3636" s="16">
        <v>9.2197014450000001</v>
      </c>
      <c r="D3636" t="s">
        <v>23870</v>
      </c>
      <c r="E3636" t="s">
        <v>19853</v>
      </c>
    </row>
    <row r="3637" spans="1:5" x14ac:dyDescent="0.2">
      <c r="A3637" t="s">
        <v>24957</v>
      </c>
      <c r="B3637">
        <v>7</v>
      </c>
      <c r="C3637" s="16">
        <v>8.7128767840000005</v>
      </c>
      <c r="D3637" t="s">
        <v>23870</v>
      </c>
      <c r="E3637" t="s">
        <v>20435</v>
      </c>
    </row>
    <row r="3638" spans="1:5" x14ac:dyDescent="0.2">
      <c r="A3638" t="s">
        <v>24913</v>
      </c>
      <c r="B3638">
        <v>7</v>
      </c>
      <c r="C3638" s="16">
        <v>8.5280770609999994</v>
      </c>
      <c r="D3638" t="s">
        <v>23870</v>
      </c>
      <c r="E3638" t="s">
        <v>24914</v>
      </c>
    </row>
    <row r="3639" spans="1:5" x14ac:dyDescent="0.2">
      <c r="A3639" t="s">
        <v>24942</v>
      </c>
      <c r="B3639">
        <v>7</v>
      </c>
      <c r="C3639" s="16">
        <v>8.4024740940000004</v>
      </c>
      <c r="D3639" t="s">
        <v>23870</v>
      </c>
      <c r="E3639" t="s">
        <v>19858</v>
      </c>
    </row>
    <row r="3640" spans="1:5" x14ac:dyDescent="0.2">
      <c r="A3640" t="s">
        <v>24907</v>
      </c>
      <c r="B3640">
        <v>7</v>
      </c>
      <c r="C3640" s="16">
        <v>7.8079467229999997</v>
      </c>
      <c r="D3640" t="s">
        <v>23870</v>
      </c>
      <c r="E3640" t="s">
        <v>24908</v>
      </c>
    </row>
    <row r="3641" spans="1:5" x14ac:dyDescent="0.2">
      <c r="A3641" t="s">
        <v>24896</v>
      </c>
      <c r="B3641">
        <v>7</v>
      </c>
      <c r="C3641" s="16">
        <v>7.591897393</v>
      </c>
      <c r="D3641" t="s">
        <v>23870</v>
      </c>
      <c r="E3641" t="s">
        <v>24897</v>
      </c>
    </row>
    <row r="3642" spans="1:5" x14ac:dyDescent="0.2">
      <c r="A3642" t="s">
        <v>24840</v>
      </c>
      <c r="B3642">
        <v>7</v>
      </c>
      <c r="C3642" s="16">
        <v>7.2765846190000003</v>
      </c>
      <c r="D3642" t="s">
        <v>23870</v>
      </c>
      <c r="E3642" t="s">
        <v>20262</v>
      </c>
    </row>
    <row r="3643" spans="1:5" x14ac:dyDescent="0.2">
      <c r="A3643" t="s">
        <v>24900</v>
      </c>
      <c r="B3643">
        <v>7</v>
      </c>
      <c r="C3643" s="16">
        <v>6.9435535130000003</v>
      </c>
      <c r="D3643" t="s">
        <v>23870</v>
      </c>
      <c r="E3643" t="s">
        <v>24901</v>
      </c>
    </row>
    <row r="3644" spans="1:5" x14ac:dyDescent="0.2">
      <c r="A3644" t="s">
        <v>24877</v>
      </c>
      <c r="B3644">
        <v>7</v>
      </c>
      <c r="C3644" s="16">
        <v>6.6466170770000002</v>
      </c>
      <c r="D3644" t="s">
        <v>23870</v>
      </c>
      <c r="E3644" t="s">
        <v>24878</v>
      </c>
    </row>
    <row r="3645" spans="1:5" x14ac:dyDescent="0.2">
      <c r="A3645" t="s">
        <v>24922</v>
      </c>
      <c r="B3645">
        <v>7</v>
      </c>
      <c r="C3645" s="16">
        <v>6.5428173740000002</v>
      </c>
      <c r="D3645" t="s">
        <v>23870</v>
      </c>
      <c r="E3645" t="s">
        <v>18553</v>
      </c>
    </row>
    <row r="3646" spans="1:5" x14ac:dyDescent="0.2">
      <c r="A3646" t="s">
        <v>24871</v>
      </c>
      <c r="B3646">
        <v>7</v>
      </c>
      <c r="C3646" s="16">
        <v>6.2143997779999998</v>
      </c>
      <c r="D3646" t="s">
        <v>23870</v>
      </c>
      <c r="E3646" t="s">
        <v>24872</v>
      </c>
    </row>
    <row r="3647" spans="1:5" x14ac:dyDescent="0.2">
      <c r="A3647" t="s">
        <v>24879</v>
      </c>
      <c r="B3647">
        <v>7</v>
      </c>
      <c r="C3647" s="16">
        <v>5.9982533819999997</v>
      </c>
      <c r="D3647" t="s">
        <v>23870</v>
      </c>
      <c r="E3647" t="s">
        <v>19383</v>
      </c>
    </row>
    <row r="3648" spans="1:5" x14ac:dyDescent="0.2">
      <c r="A3648" t="s">
        <v>24861</v>
      </c>
      <c r="B3648">
        <v>7</v>
      </c>
      <c r="C3648" s="16">
        <v>5.6645465000000002</v>
      </c>
      <c r="D3648" t="s">
        <v>23870</v>
      </c>
      <c r="E3648" t="s">
        <v>24862</v>
      </c>
    </row>
    <row r="3649" spans="1:5" x14ac:dyDescent="0.2">
      <c r="A3649" t="s">
        <v>24927</v>
      </c>
      <c r="B3649">
        <v>7</v>
      </c>
      <c r="C3649" s="16">
        <v>5.5854618760000001</v>
      </c>
      <c r="D3649" t="s">
        <v>23870</v>
      </c>
      <c r="E3649" t="s">
        <v>24928</v>
      </c>
    </row>
    <row r="3650" spans="1:5" x14ac:dyDescent="0.2">
      <c r="A3650" t="s">
        <v>24835</v>
      </c>
      <c r="B3650">
        <v>7</v>
      </c>
      <c r="C3650" s="16">
        <v>5.549169011</v>
      </c>
      <c r="D3650" t="s">
        <v>23870</v>
      </c>
      <c r="E3650" t="s">
        <v>18553</v>
      </c>
    </row>
    <row r="3651" spans="1:5" x14ac:dyDescent="0.2">
      <c r="A3651" t="s">
        <v>24853</v>
      </c>
      <c r="B3651">
        <v>7</v>
      </c>
      <c r="C3651" s="16">
        <v>5.5130719480000003</v>
      </c>
      <c r="D3651" t="s">
        <v>23870</v>
      </c>
      <c r="E3651" t="s">
        <v>24854</v>
      </c>
    </row>
    <row r="3652" spans="1:5" x14ac:dyDescent="0.2">
      <c r="A3652" t="s">
        <v>24918</v>
      </c>
      <c r="B3652">
        <v>7</v>
      </c>
      <c r="C3652" s="16">
        <v>5.4141816699999996</v>
      </c>
      <c r="D3652" t="s">
        <v>23870</v>
      </c>
      <c r="E3652" t="s">
        <v>24919</v>
      </c>
    </row>
    <row r="3653" spans="1:5" x14ac:dyDescent="0.2">
      <c r="A3653" t="s">
        <v>24944</v>
      </c>
      <c r="B3653">
        <v>7</v>
      </c>
      <c r="C3653" s="16">
        <v>5.3445086640000001</v>
      </c>
      <c r="D3653" t="s">
        <v>23870</v>
      </c>
      <c r="E3653" t="s">
        <v>24945</v>
      </c>
    </row>
    <row r="3654" spans="1:5" x14ac:dyDescent="0.2">
      <c r="A3654" t="s">
        <v>24935</v>
      </c>
      <c r="B3654">
        <v>7</v>
      </c>
      <c r="C3654" s="16">
        <v>5.3076780960000001</v>
      </c>
      <c r="D3654" t="s">
        <v>23870</v>
      </c>
      <c r="E3654" t="s">
        <v>22304</v>
      </c>
    </row>
    <row r="3655" spans="1:5" x14ac:dyDescent="0.2">
      <c r="A3655" t="s">
        <v>24953</v>
      </c>
      <c r="B3655">
        <v>7</v>
      </c>
      <c r="C3655" s="16">
        <v>5.2683646350000002</v>
      </c>
      <c r="D3655" t="s">
        <v>23870</v>
      </c>
      <c r="E3655" t="s">
        <v>24954</v>
      </c>
    </row>
    <row r="3656" spans="1:5" x14ac:dyDescent="0.2">
      <c r="A3656" t="s">
        <v>24850</v>
      </c>
      <c r="B3656">
        <v>7</v>
      </c>
      <c r="C3656" s="16">
        <v>5.2397081710000002</v>
      </c>
      <c r="D3656" t="s">
        <v>23870</v>
      </c>
      <c r="E3656" t="s">
        <v>24851</v>
      </c>
    </row>
    <row r="3657" spans="1:5" x14ac:dyDescent="0.2">
      <c r="A3657" t="s">
        <v>24932</v>
      </c>
      <c r="B3657">
        <v>7</v>
      </c>
      <c r="C3657" s="16">
        <v>4.808756958</v>
      </c>
      <c r="D3657" t="s">
        <v>23870</v>
      </c>
      <c r="E3657" t="s">
        <v>24933</v>
      </c>
    </row>
    <row r="3658" spans="1:5" x14ac:dyDescent="0.2">
      <c r="A3658" t="s">
        <v>24934</v>
      </c>
      <c r="B3658">
        <v>7</v>
      </c>
      <c r="C3658" s="16">
        <v>4.7786469970000001</v>
      </c>
      <c r="D3658" t="s">
        <v>23870</v>
      </c>
      <c r="E3658" t="s">
        <v>18553</v>
      </c>
    </row>
    <row r="3659" spans="1:5" x14ac:dyDescent="0.2">
      <c r="A3659" t="s">
        <v>24952</v>
      </c>
      <c r="B3659">
        <v>7</v>
      </c>
      <c r="C3659" s="16">
        <v>4.7418182360000003</v>
      </c>
      <c r="D3659" t="s">
        <v>23870</v>
      </c>
      <c r="E3659" t="s">
        <v>18553</v>
      </c>
    </row>
    <row r="3660" spans="1:5" x14ac:dyDescent="0.2">
      <c r="A3660" t="s">
        <v>24867</v>
      </c>
      <c r="B3660">
        <v>7</v>
      </c>
      <c r="C3660" s="16">
        <v>4.5418957359999999</v>
      </c>
      <c r="D3660" t="s">
        <v>23870</v>
      </c>
      <c r="E3660" t="s">
        <v>24868</v>
      </c>
    </row>
    <row r="3661" spans="1:5" x14ac:dyDescent="0.2">
      <c r="A3661" t="s">
        <v>24971</v>
      </c>
      <c r="B3661">
        <v>7</v>
      </c>
      <c r="C3661" s="16">
        <v>4.4077195229999999</v>
      </c>
      <c r="D3661" t="s">
        <v>23870</v>
      </c>
      <c r="E3661" t="s">
        <v>24972</v>
      </c>
    </row>
    <row r="3662" spans="1:5" x14ac:dyDescent="0.2">
      <c r="A3662" t="s">
        <v>24847</v>
      </c>
      <c r="B3662">
        <v>7</v>
      </c>
      <c r="C3662" s="16">
        <v>4.4001573560000002</v>
      </c>
      <c r="D3662" t="s">
        <v>23870</v>
      </c>
      <c r="E3662" t="s">
        <v>19844</v>
      </c>
    </row>
    <row r="3663" spans="1:5" x14ac:dyDescent="0.2">
      <c r="A3663" t="s">
        <v>24973</v>
      </c>
      <c r="B3663">
        <v>7</v>
      </c>
      <c r="C3663" s="16">
        <v>4.3743259700000001</v>
      </c>
      <c r="D3663" t="s">
        <v>23870</v>
      </c>
      <c r="E3663" t="s">
        <v>24666</v>
      </c>
    </row>
    <row r="3664" spans="1:5" x14ac:dyDescent="0.2">
      <c r="A3664" t="s">
        <v>24894</v>
      </c>
      <c r="B3664">
        <v>7</v>
      </c>
      <c r="C3664" s="16">
        <v>4.2281793280000004</v>
      </c>
      <c r="D3664" t="s">
        <v>23870</v>
      </c>
      <c r="E3664" t="s">
        <v>24895</v>
      </c>
    </row>
    <row r="3665" spans="1:5" x14ac:dyDescent="0.2">
      <c r="A3665" t="s">
        <v>24924</v>
      </c>
      <c r="B3665">
        <v>7</v>
      </c>
      <c r="C3665" s="16">
        <v>3.7082725019999998</v>
      </c>
      <c r="D3665" t="s">
        <v>23870</v>
      </c>
      <c r="E3665" t="s">
        <v>22666</v>
      </c>
    </row>
    <row r="3666" spans="1:5" x14ac:dyDescent="0.2">
      <c r="A3666" t="s">
        <v>24982</v>
      </c>
      <c r="B3666">
        <v>7</v>
      </c>
      <c r="C3666" s="16">
        <v>3.4597545630000002</v>
      </c>
      <c r="D3666" t="s">
        <v>23870</v>
      </c>
      <c r="E3666" t="s">
        <v>24983</v>
      </c>
    </row>
    <row r="3667" spans="1:5" x14ac:dyDescent="0.2">
      <c r="A3667" t="s">
        <v>24863</v>
      </c>
      <c r="B3667">
        <v>7</v>
      </c>
      <c r="C3667" s="16">
        <v>3.3597826369999999</v>
      </c>
      <c r="D3667" t="s">
        <v>23870</v>
      </c>
      <c r="E3667" t="s">
        <v>24864</v>
      </c>
    </row>
    <row r="3668" spans="1:5" x14ac:dyDescent="0.2">
      <c r="A3668" t="s">
        <v>24959</v>
      </c>
      <c r="B3668">
        <v>7</v>
      </c>
      <c r="C3668" s="16">
        <v>3.276251716</v>
      </c>
      <c r="D3668" t="s">
        <v>23870</v>
      </c>
      <c r="E3668" t="s">
        <v>24960</v>
      </c>
    </row>
    <row r="3669" spans="1:5" x14ac:dyDescent="0.2">
      <c r="A3669" t="s">
        <v>24891</v>
      </c>
      <c r="B3669">
        <v>7</v>
      </c>
      <c r="C3669" s="16">
        <v>3.1890484379999999</v>
      </c>
      <c r="D3669" t="s">
        <v>23870</v>
      </c>
      <c r="E3669" t="s">
        <v>24892</v>
      </c>
    </row>
    <row r="3670" spans="1:5" x14ac:dyDescent="0.2">
      <c r="A3670" t="s">
        <v>24987</v>
      </c>
      <c r="B3670">
        <v>7</v>
      </c>
      <c r="C3670" s="16">
        <v>3.077863813</v>
      </c>
      <c r="D3670" t="s">
        <v>23870</v>
      </c>
      <c r="E3670" t="s">
        <v>18553</v>
      </c>
    </row>
    <row r="3671" spans="1:5" x14ac:dyDescent="0.2">
      <c r="A3671" t="s">
        <v>24845</v>
      </c>
      <c r="B3671">
        <v>7</v>
      </c>
      <c r="C3671" s="16">
        <v>3.0164866990000001</v>
      </c>
      <c r="D3671" t="s">
        <v>23870</v>
      </c>
      <c r="E3671" t="s">
        <v>24493</v>
      </c>
    </row>
    <row r="3672" spans="1:5" x14ac:dyDescent="0.2">
      <c r="A3672" t="s">
        <v>24931</v>
      </c>
      <c r="B3672">
        <v>7</v>
      </c>
      <c r="C3672" s="16">
        <v>3.007881748</v>
      </c>
      <c r="D3672" t="s">
        <v>23870</v>
      </c>
      <c r="E3672" t="s">
        <v>21772</v>
      </c>
    </row>
    <row r="3673" spans="1:5" x14ac:dyDescent="0.2">
      <c r="A3673" t="s">
        <v>24884</v>
      </c>
      <c r="B3673">
        <v>7</v>
      </c>
      <c r="C3673" s="16">
        <v>2.8758374619999998</v>
      </c>
      <c r="D3673" t="s">
        <v>23870</v>
      </c>
      <c r="E3673" t="s">
        <v>19325</v>
      </c>
    </row>
    <row r="3674" spans="1:5" x14ac:dyDescent="0.2">
      <c r="A3674" t="s">
        <v>24938</v>
      </c>
      <c r="B3674">
        <v>7</v>
      </c>
      <c r="C3674" s="16">
        <v>2.7296907369999999</v>
      </c>
      <c r="D3674" t="s">
        <v>23870</v>
      </c>
      <c r="E3674" t="s">
        <v>24361</v>
      </c>
    </row>
    <row r="3675" spans="1:5" x14ac:dyDescent="0.2">
      <c r="A3675" t="s">
        <v>24984</v>
      </c>
      <c r="B3675">
        <v>7</v>
      </c>
      <c r="C3675" s="16">
        <v>2.6713784</v>
      </c>
      <c r="D3675" t="s">
        <v>23870</v>
      </c>
      <c r="E3675" t="s">
        <v>24985</v>
      </c>
    </row>
    <row r="3676" spans="1:5" x14ac:dyDescent="0.2">
      <c r="A3676" t="s">
        <v>24912</v>
      </c>
      <c r="B3676">
        <v>7</v>
      </c>
      <c r="C3676" s="16">
        <v>2.6292551390000001</v>
      </c>
      <c r="D3676" t="s">
        <v>23870</v>
      </c>
      <c r="E3676" t="s">
        <v>24232</v>
      </c>
    </row>
    <row r="3677" spans="1:5" x14ac:dyDescent="0.2">
      <c r="A3677" t="s">
        <v>24920</v>
      </c>
      <c r="B3677">
        <v>7</v>
      </c>
      <c r="C3677" s="16">
        <v>2.5686357200000001</v>
      </c>
      <c r="D3677" t="s">
        <v>23870</v>
      </c>
      <c r="E3677" t="s">
        <v>24921</v>
      </c>
    </row>
    <row r="3678" spans="1:5" x14ac:dyDescent="0.2">
      <c r="A3678" t="s">
        <v>24887</v>
      </c>
      <c r="B3678">
        <v>7</v>
      </c>
      <c r="C3678" s="16">
        <v>2.4776520620000002</v>
      </c>
      <c r="D3678" t="s">
        <v>23870</v>
      </c>
      <c r="E3678" t="s">
        <v>24888</v>
      </c>
    </row>
    <row r="3679" spans="1:5" x14ac:dyDescent="0.2">
      <c r="A3679" t="s">
        <v>24843</v>
      </c>
      <c r="B3679">
        <v>7</v>
      </c>
      <c r="C3679" s="16">
        <v>2.3629937929999998</v>
      </c>
      <c r="D3679" t="s">
        <v>23870</v>
      </c>
      <c r="E3679" t="s">
        <v>24844</v>
      </c>
    </row>
    <row r="3680" spans="1:5" x14ac:dyDescent="0.2">
      <c r="A3680" t="s">
        <v>24915</v>
      </c>
      <c r="B3680">
        <v>7</v>
      </c>
      <c r="C3680" s="16">
        <v>2.1534112439999999</v>
      </c>
      <c r="D3680" t="s">
        <v>23870</v>
      </c>
      <c r="E3680" t="s">
        <v>22396</v>
      </c>
    </row>
    <row r="3681" spans="1:5" x14ac:dyDescent="0.2">
      <c r="A3681" t="s">
        <v>24848</v>
      </c>
      <c r="B3681">
        <v>7</v>
      </c>
      <c r="C3681" s="16">
        <v>2.075880122</v>
      </c>
      <c r="D3681" t="s">
        <v>23870</v>
      </c>
      <c r="E3681" t="s">
        <v>24849</v>
      </c>
    </row>
    <row r="3682" spans="1:5" x14ac:dyDescent="0.2">
      <c r="A3682" t="s">
        <v>24916</v>
      </c>
      <c r="B3682">
        <v>7</v>
      </c>
      <c r="C3682" s="16">
        <v>1.977797333</v>
      </c>
      <c r="D3682" t="s">
        <v>23870</v>
      </c>
      <c r="E3682" t="s">
        <v>24917</v>
      </c>
    </row>
    <row r="3683" spans="1:5" x14ac:dyDescent="0.2">
      <c r="A3683" t="s">
        <v>24969</v>
      </c>
      <c r="B3683">
        <v>7</v>
      </c>
      <c r="C3683" s="16">
        <v>1.9238563820000001</v>
      </c>
      <c r="D3683" t="s">
        <v>23870</v>
      </c>
      <c r="E3683" t="s">
        <v>23854</v>
      </c>
    </row>
    <row r="3684" spans="1:5" x14ac:dyDescent="0.2">
      <c r="A3684" t="s">
        <v>24846</v>
      </c>
      <c r="B3684">
        <v>7</v>
      </c>
      <c r="C3684" s="16">
        <v>1.6804730409999999</v>
      </c>
      <c r="D3684" t="s">
        <v>23870</v>
      </c>
      <c r="E3684" t="s">
        <v>18553</v>
      </c>
    </row>
    <row r="3685" spans="1:5" x14ac:dyDescent="0.2">
      <c r="A3685" t="s">
        <v>24841</v>
      </c>
      <c r="B3685">
        <v>7</v>
      </c>
      <c r="C3685" s="16">
        <v>1.1296917479999999</v>
      </c>
      <c r="D3685" t="s">
        <v>23870</v>
      </c>
      <c r="E3685" t="s">
        <v>24842</v>
      </c>
    </row>
    <row r="3686" spans="1:5" x14ac:dyDescent="0.2">
      <c r="A3686" t="s">
        <v>24923</v>
      </c>
      <c r="B3686">
        <v>7</v>
      </c>
      <c r="C3686" s="16">
        <v>1.1010176039999999</v>
      </c>
      <c r="D3686" t="s">
        <v>23870</v>
      </c>
      <c r="E3686" t="s">
        <v>22486</v>
      </c>
    </row>
    <row r="3687" spans="1:5" x14ac:dyDescent="0.2">
      <c r="A3687" t="s">
        <v>24876</v>
      </c>
      <c r="B3687">
        <v>7</v>
      </c>
      <c r="C3687" s="16">
        <v>1.0102861089999999</v>
      </c>
      <c r="D3687" t="s">
        <v>23870</v>
      </c>
      <c r="E3687" t="s">
        <v>21582</v>
      </c>
    </row>
    <row r="3688" spans="1:5" x14ac:dyDescent="0.2">
      <c r="A3688" t="s">
        <v>24980</v>
      </c>
      <c r="B3688">
        <v>7</v>
      </c>
      <c r="C3688" s="16">
        <v>0.80120849599999999</v>
      </c>
      <c r="D3688" t="s">
        <v>23870</v>
      </c>
      <c r="E3688" t="s">
        <v>18553</v>
      </c>
    </row>
    <row r="3689" spans="1:5" x14ac:dyDescent="0.2">
      <c r="A3689" t="s">
        <v>24929</v>
      </c>
      <c r="B3689">
        <v>7</v>
      </c>
      <c r="C3689" s="16">
        <v>0.73251805199999998</v>
      </c>
      <c r="D3689" t="s">
        <v>23870</v>
      </c>
      <c r="E3689" t="s">
        <v>21568</v>
      </c>
    </row>
    <row r="3690" spans="1:5" x14ac:dyDescent="0.2">
      <c r="A3690" t="s">
        <v>24858</v>
      </c>
      <c r="B3690">
        <v>7</v>
      </c>
      <c r="C3690" s="16">
        <v>0.64915696599999995</v>
      </c>
      <c r="D3690" t="s">
        <v>23870</v>
      </c>
      <c r="E3690" t="s">
        <v>20791</v>
      </c>
    </row>
    <row r="3691" spans="1:5" x14ac:dyDescent="0.2">
      <c r="A3691" t="s">
        <v>24964</v>
      </c>
      <c r="B3691">
        <v>7</v>
      </c>
      <c r="C3691" s="16">
        <v>0.52914268399999997</v>
      </c>
      <c r="D3691" t="s">
        <v>23870</v>
      </c>
      <c r="E3691" t="s">
        <v>22045</v>
      </c>
    </row>
    <row r="3692" spans="1:5" x14ac:dyDescent="0.2">
      <c r="A3692" t="s">
        <v>24981</v>
      </c>
      <c r="B3692">
        <v>7</v>
      </c>
      <c r="C3692" s="16">
        <v>0.50580056799999995</v>
      </c>
      <c r="D3692" t="s">
        <v>23870</v>
      </c>
      <c r="E3692" t="s">
        <v>22793</v>
      </c>
    </row>
    <row r="3693" spans="1:5" x14ac:dyDescent="0.2">
      <c r="A3693" t="s">
        <v>24963</v>
      </c>
      <c r="B3693">
        <v>7</v>
      </c>
      <c r="C3693" s="16">
        <v>0.30132040399999999</v>
      </c>
      <c r="D3693" t="s">
        <v>23870</v>
      </c>
      <c r="E3693" t="s">
        <v>18553</v>
      </c>
    </row>
    <row r="3694" spans="1:5" x14ac:dyDescent="0.2">
      <c r="A3694" t="s">
        <v>24974</v>
      </c>
      <c r="B3694">
        <v>7</v>
      </c>
      <c r="C3694" s="16">
        <v>0.183161408</v>
      </c>
      <c r="D3694" t="s">
        <v>23870</v>
      </c>
      <c r="E3694" t="s">
        <v>21707</v>
      </c>
    </row>
    <row r="3695" spans="1:5" x14ac:dyDescent="0.2">
      <c r="A3695" t="s">
        <v>24950</v>
      </c>
      <c r="B3695">
        <v>7</v>
      </c>
      <c r="C3695" s="16">
        <v>0.15495383700000001</v>
      </c>
      <c r="D3695" t="s">
        <v>23870</v>
      </c>
      <c r="E3695" t="s">
        <v>24951</v>
      </c>
    </row>
    <row r="3696" spans="1:5" x14ac:dyDescent="0.2">
      <c r="A3696" t="s">
        <v>24903</v>
      </c>
      <c r="B3696">
        <v>7</v>
      </c>
      <c r="C3696" s="16">
        <v>0.14841143000000001</v>
      </c>
      <c r="D3696" t="s">
        <v>23870</v>
      </c>
      <c r="E3696" t="s">
        <v>24904</v>
      </c>
    </row>
    <row r="3697" spans="1:5" x14ac:dyDescent="0.2">
      <c r="A3697" t="s">
        <v>24948</v>
      </c>
      <c r="B3697">
        <v>7</v>
      </c>
      <c r="C3697" s="16">
        <v>0.14680481000000001</v>
      </c>
      <c r="D3697" t="s">
        <v>23870</v>
      </c>
      <c r="E3697" t="s">
        <v>24949</v>
      </c>
    </row>
    <row r="3698" spans="1:5" x14ac:dyDescent="0.2">
      <c r="A3698" t="s">
        <v>24874</v>
      </c>
      <c r="B3698">
        <v>7</v>
      </c>
      <c r="C3698" s="16">
        <v>4.1737124E-2</v>
      </c>
      <c r="D3698" t="s">
        <v>23870</v>
      </c>
      <c r="E3698" t="s">
        <v>24875</v>
      </c>
    </row>
    <row r="3699" spans="1:5" x14ac:dyDescent="0.2">
      <c r="A3699" t="s">
        <v>24881</v>
      </c>
      <c r="B3699">
        <v>7</v>
      </c>
      <c r="C3699" s="16">
        <v>0</v>
      </c>
      <c r="D3699" t="s">
        <v>23870</v>
      </c>
      <c r="E3699" t="s">
        <v>18553</v>
      </c>
    </row>
    <row r="3700" spans="1:5" x14ac:dyDescent="0.2">
      <c r="A3700" t="s">
        <v>24882</v>
      </c>
      <c r="B3700">
        <v>7</v>
      </c>
      <c r="C3700" s="16">
        <v>0</v>
      </c>
      <c r="D3700" t="s">
        <v>23870</v>
      </c>
      <c r="E3700" t="s">
        <v>24883</v>
      </c>
    </row>
    <row r="3701" spans="1:5" x14ac:dyDescent="0.2">
      <c r="A3701" t="s">
        <v>24909</v>
      </c>
      <c r="B3701">
        <v>7</v>
      </c>
      <c r="C3701" s="16">
        <v>0</v>
      </c>
      <c r="D3701" t="s">
        <v>23870</v>
      </c>
      <c r="E3701" t="s">
        <v>18553</v>
      </c>
    </row>
    <row r="3702" spans="1:5" x14ac:dyDescent="0.2">
      <c r="A3702" t="s">
        <v>24910</v>
      </c>
      <c r="B3702">
        <v>7</v>
      </c>
      <c r="C3702" s="16">
        <v>0</v>
      </c>
      <c r="D3702" t="s">
        <v>23870</v>
      </c>
      <c r="E3702" t="s">
        <v>24911</v>
      </c>
    </row>
    <row r="3703" spans="1:5" x14ac:dyDescent="0.2">
      <c r="A3703" t="s">
        <v>25020</v>
      </c>
      <c r="B3703">
        <v>8</v>
      </c>
      <c r="C3703" s="16">
        <v>105.8519792</v>
      </c>
      <c r="D3703" t="s">
        <v>23870</v>
      </c>
      <c r="E3703" t="s">
        <v>25021</v>
      </c>
    </row>
    <row r="3704" spans="1:5" x14ac:dyDescent="0.2">
      <c r="A3704" t="s">
        <v>25129</v>
      </c>
      <c r="B3704">
        <v>8</v>
      </c>
      <c r="C3704" s="16">
        <v>100.20335249999999</v>
      </c>
      <c r="D3704" t="s">
        <v>23870</v>
      </c>
      <c r="E3704" t="s">
        <v>25130</v>
      </c>
    </row>
    <row r="3705" spans="1:5" x14ac:dyDescent="0.2">
      <c r="A3705" t="s">
        <v>25133</v>
      </c>
      <c r="B3705">
        <v>8</v>
      </c>
      <c r="C3705" s="16">
        <v>73.401077760000007</v>
      </c>
      <c r="D3705" t="s">
        <v>23870</v>
      </c>
      <c r="E3705" t="s">
        <v>25134</v>
      </c>
    </row>
    <row r="3706" spans="1:5" x14ac:dyDescent="0.2">
      <c r="A3706" t="s">
        <v>25042</v>
      </c>
      <c r="B3706">
        <v>8</v>
      </c>
      <c r="C3706" s="16">
        <v>60.647630200000002</v>
      </c>
      <c r="D3706" t="s">
        <v>23870</v>
      </c>
      <c r="E3706" t="s">
        <v>25043</v>
      </c>
    </row>
    <row r="3707" spans="1:5" x14ac:dyDescent="0.2">
      <c r="A3707" t="s">
        <v>25009</v>
      </c>
      <c r="B3707">
        <v>8</v>
      </c>
      <c r="C3707" s="16">
        <v>55.724076019999998</v>
      </c>
      <c r="D3707" t="s">
        <v>23870</v>
      </c>
      <c r="E3707" t="s">
        <v>25010</v>
      </c>
    </row>
    <row r="3708" spans="1:5" x14ac:dyDescent="0.2">
      <c r="A3708" t="s">
        <v>25109</v>
      </c>
      <c r="B3708">
        <v>8</v>
      </c>
      <c r="C3708" s="16">
        <v>45.526736380000003</v>
      </c>
      <c r="D3708" t="s">
        <v>23870</v>
      </c>
      <c r="E3708" t="s">
        <v>25110</v>
      </c>
    </row>
    <row r="3709" spans="1:5" x14ac:dyDescent="0.2">
      <c r="A3709" t="s">
        <v>24996</v>
      </c>
      <c r="B3709">
        <v>8</v>
      </c>
      <c r="C3709" s="16">
        <v>43.378326469999998</v>
      </c>
      <c r="D3709" t="s">
        <v>23870</v>
      </c>
      <c r="E3709" t="s">
        <v>18553</v>
      </c>
    </row>
    <row r="3710" spans="1:5" x14ac:dyDescent="0.2">
      <c r="A3710" t="s">
        <v>25083</v>
      </c>
      <c r="B3710">
        <v>8</v>
      </c>
      <c r="C3710" s="16">
        <v>37.169996670000003</v>
      </c>
      <c r="D3710" t="s">
        <v>23870</v>
      </c>
      <c r="E3710" t="s">
        <v>25084</v>
      </c>
    </row>
    <row r="3711" spans="1:5" x14ac:dyDescent="0.2">
      <c r="A3711" t="s">
        <v>25104</v>
      </c>
      <c r="B3711">
        <v>8</v>
      </c>
      <c r="C3711" s="16">
        <v>32.260832890000003</v>
      </c>
      <c r="D3711" t="s">
        <v>23870</v>
      </c>
      <c r="E3711" t="s">
        <v>19955</v>
      </c>
    </row>
    <row r="3712" spans="1:5" x14ac:dyDescent="0.2">
      <c r="A3712" t="s">
        <v>25105</v>
      </c>
      <c r="B3712">
        <v>8</v>
      </c>
      <c r="C3712" s="16">
        <v>21.433207169999999</v>
      </c>
      <c r="D3712" t="s">
        <v>23870</v>
      </c>
      <c r="E3712" t="s">
        <v>25106</v>
      </c>
    </row>
    <row r="3713" spans="1:5" x14ac:dyDescent="0.2">
      <c r="A3713" t="s">
        <v>25146</v>
      </c>
      <c r="B3713">
        <v>8</v>
      </c>
      <c r="C3713" s="16">
        <v>20.45874367</v>
      </c>
      <c r="D3713" t="s">
        <v>23870</v>
      </c>
      <c r="E3713" t="s">
        <v>25147</v>
      </c>
    </row>
    <row r="3714" spans="1:5" x14ac:dyDescent="0.2">
      <c r="A3714" t="s">
        <v>25081</v>
      </c>
      <c r="B3714">
        <v>8</v>
      </c>
      <c r="C3714" s="16">
        <v>19.299674329999998</v>
      </c>
      <c r="D3714" t="s">
        <v>23870</v>
      </c>
      <c r="E3714" t="s">
        <v>25082</v>
      </c>
    </row>
    <row r="3715" spans="1:5" x14ac:dyDescent="0.2">
      <c r="A3715" t="s">
        <v>25001</v>
      </c>
      <c r="B3715">
        <v>8</v>
      </c>
      <c r="C3715" s="16">
        <v>18.657538280000001</v>
      </c>
      <c r="D3715" t="s">
        <v>23870</v>
      </c>
      <c r="E3715" t="s">
        <v>25002</v>
      </c>
    </row>
    <row r="3716" spans="1:5" x14ac:dyDescent="0.2">
      <c r="A3716" t="s">
        <v>25089</v>
      </c>
      <c r="B3716">
        <v>8</v>
      </c>
      <c r="C3716" s="16">
        <v>17.83893823</v>
      </c>
      <c r="D3716" t="s">
        <v>23870</v>
      </c>
      <c r="E3716" t="s">
        <v>22004</v>
      </c>
    </row>
    <row r="3717" spans="1:5" x14ac:dyDescent="0.2">
      <c r="A3717" t="s">
        <v>25095</v>
      </c>
      <c r="B3717">
        <v>8</v>
      </c>
      <c r="C3717" s="16">
        <v>15.383615519999999</v>
      </c>
      <c r="D3717" t="s">
        <v>23870</v>
      </c>
      <c r="E3717" t="s">
        <v>25096</v>
      </c>
    </row>
    <row r="3718" spans="1:5" x14ac:dyDescent="0.2">
      <c r="A3718" t="s">
        <v>25097</v>
      </c>
      <c r="B3718">
        <v>8</v>
      </c>
      <c r="C3718" s="16">
        <v>15.348725030000001</v>
      </c>
      <c r="D3718" t="s">
        <v>23870</v>
      </c>
      <c r="E3718" t="s">
        <v>25098</v>
      </c>
    </row>
    <row r="3719" spans="1:5" x14ac:dyDescent="0.2">
      <c r="A3719" t="s">
        <v>24994</v>
      </c>
      <c r="B3719">
        <v>8</v>
      </c>
      <c r="C3719" s="16">
        <v>14.58333247</v>
      </c>
      <c r="D3719" t="s">
        <v>23870</v>
      </c>
      <c r="E3719" t="s">
        <v>24995</v>
      </c>
    </row>
    <row r="3720" spans="1:5" x14ac:dyDescent="0.2">
      <c r="A3720" t="s">
        <v>25070</v>
      </c>
      <c r="B3720">
        <v>8</v>
      </c>
      <c r="C3720" s="16">
        <v>14.316296790000001</v>
      </c>
      <c r="D3720" t="s">
        <v>23870</v>
      </c>
      <c r="E3720" t="s">
        <v>21031</v>
      </c>
    </row>
    <row r="3721" spans="1:5" x14ac:dyDescent="0.2">
      <c r="A3721" t="s">
        <v>25117</v>
      </c>
      <c r="B3721">
        <v>8</v>
      </c>
      <c r="C3721" s="16">
        <v>13.85368281</v>
      </c>
      <c r="D3721" t="s">
        <v>23870</v>
      </c>
      <c r="E3721" t="s">
        <v>25118</v>
      </c>
    </row>
    <row r="3722" spans="1:5" x14ac:dyDescent="0.2">
      <c r="A3722" t="s">
        <v>25099</v>
      </c>
      <c r="B3722">
        <v>8</v>
      </c>
      <c r="C3722" s="16">
        <v>13.696483990000001</v>
      </c>
      <c r="D3722" t="s">
        <v>23870</v>
      </c>
      <c r="E3722" t="s">
        <v>25100</v>
      </c>
    </row>
    <row r="3723" spans="1:5" x14ac:dyDescent="0.2">
      <c r="A3723" t="s">
        <v>25073</v>
      </c>
      <c r="B3723">
        <v>8</v>
      </c>
      <c r="C3723" s="16">
        <v>13.607703839999999</v>
      </c>
      <c r="D3723" t="s">
        <v>23870</v>
      </c>
      <c r="E3723" t="s">
        <v>25074</v>
      </c>
    </row>
    <row r="3724" spans="1:5" x14ac:dyDescent="0.2">
      <c r="A3724" t="s">
        <v>25052</v>
      </c>
      <c r="B3724">
        <v>8</v>
      </c>
      <c r="C3724" s="16">
        <v>12.854208030000001</v>
      </c>
      <c r="D3724" t="s">
        <v>23870</v>
      </c>
      <c r="E3724" t="s">
        <v>25053</v>
      </c>
    </row>
    <row r="3725" spans="1:5" x14ac:dyDescent="0.2">
      <c r="A3725" t="s">
        <v>25026</v>
      </c>
      <c r="B3725">
        <v>8</v>
      </c>
      <c r="C3725" s="16">
        <v>12.529958389999999</v>
      </c>
      <c r="D3725" t="s">
        <v>23870</v>
      </c>
      <c r="E3725" t="s">
        <v>25027</v>
      </c>
    </row>
    <row r="3726" spans="1:5" x14ac:dyDescent="0.2">
      <c r="A3726" t="s">
        <v>25085</v>
      </c>
      <c r="B3726">
        <v>8</v>
      </c>
      <c r="C3726" s="16">
        <v>12.039708020000001</v>
      </c>
      <c r="D3726" t="s">
        <v>23870</v>
      </c>
      <c r="E3726" t="s">
        <v>25086</v>
      </c>
    </row>
    <row r="3727" spans="1:5" x14ac:dyDescent="0.2">
      <c r="A3727" t="s">
        <v>25093</v>
      </c>
      <c r="B3727">
        <v>8</v>
      </c>
      <c r="C3727" s="16">
        <v>11.94257479</v>
      </c>
      <c r="D3727" t="s">
        <v>23870</v>
      </c>
      <c r="E3727" t="s">
        <v>25094</v>
      </c>
    </row>
    <row r="3728" spans="1:5" x14ac:dyDescent="0.2">
      <c r="A3728" t="s">
        <v>25111</v>
      </c>
      <c r="B3728">
        <v>8</v>
      </c>
      <c r="C3728" s="16">
        <v>11.601219459999999</v>
      </c>
      <c r="D3728" t="s">
        <v>23870</v>
      </c>
      <c r="E3728" t="s">
        <v>25112</v>
      </c>
    </row>
    <row r="3729" spans="1:5" x14ac:dyDescent="0.2">
      <c r="A3729" t="s">
        <v>25139</v>
      </c>
      <c r="B3729">
        <v>8</v>
      </c>
      <c r="C3729" s="16">
        <v>11.112911029999999</v>
      </c>
      <c r="D3729" t="s">
        <v>23870</v>
      </c>
      <c r="E3729" t="s">
        <v>19238</v>
      </c>
    </row>
    <row r="3730" spans="1:5" x14ac:dyDescent="0.2">
      <c r="A3730" t="s">
        <v>25148</v>
      </c>
      <c r="B3730">
        <v>8</v>
      </c>
      <c r="C3730" s="16">
        <v>10.175256190000001</v>
      </c>
      <c r="D3730" t="s">
        <v>23870</v>
      </c>
      <c r="E3730" t="s">
        <v>25149</v>
      </c>
    </row>
    <row r="3731" spans="1:5" x14ac:dyDescent="0.2">
      <c r="A3731" t="s">
        <v>24999</v>
      </c>
      <c r="B3731">
        <v>8</v>
      </c>
      <c r="C3731" s="16">
        <v>9.8488930119999996</v>
      </c>
      <c r="D3731" t="s">
        <v>23870</v>
      </c>
      <c r="E3731" t="s">
        <v>25000</v>
      </c>
    </row>
    <row r="3732" spans="1:5" x14ac:dyDescent="0.2">
      <c r="A3732" t="s">
        <v>25030</v>
      </c>
      <c r="B3732">
        <v>8</v>
      </c>
      <c r="C3732" s="16">
        <v>9.7310970870000002</v>
      </c>
      <c r="D3732" t="s">
        <v>23870</v>
      </c>
      <c r="E3732" t="s">
        <v>25031</v>
      </c>
    </row>
    <row r="3733" spans="1:5" x14ac:dyDescent="0.2">
      <c r="A3733" t="s">
        <v>24990</v>
      </c>
      <c r="B3733">
        <v>8</v>
      </c>
      <c r="C3733" s="16">
        <v>9.6738256909999993</v>
      </c>
      <c r="D3733" t="s">
        <v>23870</v>
      </c>
      <c r="E3733" t="s">
        <v>20630</v>
      </c>
    </row>
    <row r="3734" spans="1:5" x14ac:dyDescent="0.2">
      <c r="A3734" t="s">
        <v>25016</v>
      </c>
      <c r="B3734">
        <v>8</v>
      </c>
      <c r="C3734" s="16">
        <v>9.6477827789999999</v>
      </c>
      <c r="D3734" t="s">
        <v>23870</v>
      </c>
      <c r="E3734" t="s">
        <v>25017</v>
      </c>
    </row>
    <row r="3735" spans="1:5" x14ac:dyDescent="0.2">
      <c r="A3735" t="s">
        <v>25064</v>
      </c>
      <c r="B3735">
        <v>8</v>
      </c>
      <c r="C3735" s="16">
        <v>8.8040614050000006</v>
      </c>
      <c r="D3735" t="s">
        <v>23870</v>
      </c>
      <c r="E3735" t="s">
        <v>25065</v>
      </c>
    </row>
    <row r="3736" spans="1:5" x14ac:dyDescent="0.2">
      <c r="A3736" t="s">
        <v>25045</v>
      </c>
      <c r="B3736">
        <v>8</v>
      </c>
      <c r="C3736" s="16">
        <v>8.7943971699999999</v>
      </c>
      <c r="D3736" t="s">
        <v>23870</v>
      </c>
      <c r="E3736" t="s">
        <v>19395</v>
      </c>
    </row>
    <row r="3737" spans="1:5" x14ac:dyDescent="0.2">
      <c r="A3737" t="s">
        <v>25078</v>
      </c>
      <c r="B3737">
        <v>8</v>
      </c>
      <c r="C3737" s="16">
        <v>8.5850129810000002</v>
      </c>
      <c r="D3737" t="s">
        <v>23870</v>
      </c>
      <c r="E3737" t="s">
        <v>23667</v>
      </c>
    </row>
    <row r="3738" spans="1:5" x14ac:dyDescent="0.2">
      <c r="A3738" t="s">
        <v>25007</v>
      </c>
      <c r="B3738">
        <v>8</v>
      </c>
      <c r="C3738" s="16">
        <v>7.8178641119999996</v>
      </c>
      <c r="D3738" t="s">
        <v>23870</v>
      </c>
      <c r="E3738" t="s">
        <v>25008</v>
      </c>
    </row>
    <row r="3739" spans="1:5" x14ac:dyDescent="0.2">
      <c r="A3739" t="s">
        <v>25005</v>
      </c>
      <c r="B3739">
        <v>8</v>
      </c>
      <c r="C3739" s="16">
        <v>7.7359238870000002</v>
      </c>
      <c r="D3739" t="s">
        <v>23870</v>
      </c>
      <c r="E3739" t="s">
        <v>25006</v>
      </c>
    </row>
    <row r="3740" spans="1:5" x14ac:dyDescent="0.2">
      <c r="A3740" t="s">
        <v>25068</v>
      </c>
      <c r="B3740">
        <v>8</v>
      </c>
      <c r="C3740" s="16">
        <v>7.4610051300000002</v>
      </c>
      <c r="D3740" t="s">
        <v>23870</v>
      </c>
      <c r="E3740" t="s">
        <v>25069</v>
      </c>
    </row>
    <row r="3741" spans="1:5" x14ac:dyDescent="0.2">
      <c r="A3741" t="s">
        <v>25062</v>
      </c>
      <c r="B3741">
        <v>8</v>
      </c>
      <c r="C3741" s="16">
        <v>7.0132079110000003</v>
      </c>
      <c r="D3741" t="s">
        <v>23870</v>
      </c>
      <c r="E3741" t="s">
        <v>18943</v>
      </c>
    </row>
    <row r="3742" spans="1:5" x14ac:dyDescent="0.2">
      <c r="A3742" t="s">
        <v>25037</v>
      </c>
      <c r="B3742">
        <v>8</v>
      </c>
      <c r="C3742" s="16">
        <v>6.9651260859999997</v>
      </c>
      <c r="D3742" t="s">
        <v>23870</v>
      </c>
      <c r="E3742" t="s">
        <v>25038</v>
      </c>
    </row>
    <row r="3743" spans="1:5" x14ac:dyDescent="0.2">
      <c r="A3743" t="s">
        <v>25011</v>
      </c>
      <c r="B3743">
        <v>8</v>
      </c>
      <c r="C3743" s="16">
        <v>6.9381671530000002</v>
      </c>
      <c r="D3743" t="s">
        <v>23870</v>
      </c>
      <c r="E3743" t="s">
        <v>25012</v>
      </c>
    </row>
    <row r="3744" spans="1:5" x14ac:dyDescent="0.2">
      <c r="A3744" t="s">
        <v>25140</v>
      </c>
      <c r="B3744">
        <v>8</v>
      </c>
      <c r="C3744" s="16">
        <v>6.9218323970000002</v>
      </c>
      <c r="D3744" t="s">
        <v>23870</v>
      </c>
      <c r="E3744" t="s">
        <v>25141</v>
      </c>
    </row>
    <row r="3745" spans="1:5" x14ac:dyDescent="0.2">
      <c r="A3745" t="s">
        <v>25152</v>
      </c>
      <c r="B3745">
        <v>8</v>
      </c>
      <c r="C3745" s="16">
        <v>6.8580410279999997</v>
      </c>
      <c r="D3745" t="s">
        <v>23870</v>
      </c>
      <c r="E3745" t="s">
        <v>18553</v>
      </c>
    </row>
    <row r="3746" spans="1:5" x14ac:dyDescent="0.2">
      <c r="A3746" t="s">
        <v>25122</v>
      </c>
      <c r="B3746">
        <v>8</v>
      </c>
      <c r="C3746" s="16">
        <v>6.7642003439999998</v>
      </c>
      <c r="D3746" t="s">
        <v>23870</v>
      </c>
      <c r="E3746" t="s">
        <v>25123</v>
      </c>
    </row>
    <row r="3747" spans="1:5" x14ac:dyDescent="0.2">
      <c r="A3747" t="s">
        <v>24988</v>
      </c>
      <c r="B3747">
        <v>8</v>
      </c>
      <c r="C3747" s="16">
        <v>6.1633382489999997</v>
      </c>
      <c r="D3747" t="s">
        <v>23870</v>
      </c>
      <c r="E3747" t="s">
        <v>24989</v>
      </c>
    </row>
    <row r="3748" spans="1:5" x14ac:dyDescent="0.2">
      <c r="A3748" t="s">
        <v>25046</v>
      </c>
      <c r="B3748">
        <v>8</v>
      </c>
      <c r="C3748" s="16">
        <v>6.0138464000000003</v>
      </c>
      <c r="D3748" t="s">
        <v>23870</v>
      </c>
      <c r="E3748" t="s">
        <v>25047</v>
      </c>
    </row>
    <row r="3749" spans="1:5" x14ac:dyDescent="0.2">
      <c r="A3749" t="s">
        <v>25142</v>
      </c>
      <c r="B3749">
        <v>8</v>
      </c>
      <c r="C3749" s="16">
        <v>5.7087485649999996</v>
      </c>
      <c r="D3749" t="s">
        <v>23870</v>
      </c>
      <c r="E3749" t="s">
        <v>25143</v>
      </c>
    </row>
    <row r="3750" spans="1:5" x14ac:dyDescent="0.2">
      <c r="A3750" t="s">
        <v>25003</v>
      </c>
      <c r="B3750">
        <v>8</v>
      </c>
      <c r="C3750" s="16">
        <v>5.4699523829999999</v>
      </c>
      <c r="D3750" t="s">
        <v>23870</v>
      </c>
      <c r="E3750" t="s">
        <v>25004</v>
      </c>
    </row>
    <row r="3751" spans="1:5" x14ac:dyDescent="0.2">
      <c r="A3751" t="s">
        <v>25107</v>
      </c>
      <c r="B3751">
        <v>8</v>
      </c>
      <c r="C3751" s="16">
        <v>5.2151768159999996</v>
      </c>
      <c r="D3751" t="s">
        <v>23870</v>
      </c>
      <c r="E3751" t="s">
        <v>25108</v>
      </c>
    </row>
    <row r="3752" spans="1:5" x14ac:dyDescent="0.2">
      <c r="A3752" t="s">
        <v>25041</v>
      </c>
      <c r="B3752">
        <v>8</v>
      </c>
      <c r="C3752" s="16">
        <v>5.1454235769999999</v>
      </c>
      <c r="D3752" t="s">
        <v>23870</v>
      </c>
      <c r="E3752" t="s">
        <v>18553</v>
      </c>
    </row>
    <row r="3753" spans="1:5" x14ac:dyDescent="0.2">
      <c r="A3753" t="s">
        <v>25014</v>
      </c>
      <c r="B3753">
        <v>8</v>
      </c>
      <c r="C3753" s="16">
        <v>4.8544122850000004</v>
      </c>
      <c r="D3753" t="s">
        <v>23870</v>
      </c>
      <c r="E3753" t="s">
        <v>19312</v>
      </c>
    </row>
    <row r="3754" spans="1:5" x14ac:dyDescent="0.2">
      <c r="A3754" t="s">
        <v>25075</v>
      </c>
      <c r="B3754">
        <v>8</v>
      </c>
      <c r="C3754" s="16">
        <v>4.7152747379999997</v>
      </c>
      <c r="D3754" t="s">
        <v>23870</v>
      </c>
      <c r="E3754" t="s">
        <v>25076</v>
      </c>
    </row>
    <row r="3755" spans="1:5" x14ac:dyDescent="0.2">
      <c r="A3755" t="s">
        <v>25032</v>
      </c>
      <c r="B3755">
        <v>8</v>
      </c>
      <c r="C3755" s="16">
        <v>4.6928382280000003</v>
      </c>
      <c r="D3755" t="s">
        <v>23870</v>
      </c>
      <c r="E3755" t="s">
        <v>25033</v>
      </c>
    </row>
    <row r="3756" spans="1:5" x14ac:dyDescent="0.2">
      <c r="A3756" t="s">
        <v>25024</v>
      </c>
      <c r="B3756">
        <v>8</v>
      </c>
      <c r="C3756" s="16">
        <v>4.5891093139999999</v>
      </c>
      <c r="D3756" t="s">
        <v>23870</v>
      </c>
      <c r="E3756" t="s">
        <v>25025</v>
      </c>
    </row>
    <row r="3757" spans="1:5" x14ac:dyDescent="0.2">
      <c r="A3757" t="s">
        <v>25113</v>
      </c>
      <c r="B3757">
        <v>8</v>
      </c>
      <c r="C3757" s="16">
        <v>4.580263414</v>
      </c>
      <c r="D3757" t="s">
        <v>23870</v>
      </c>
      <c r="E3757" t="s">
        <v>25114</v>
      </c>
    </row>
    <row r="3758" spans="1:5" x14ac:dyDescent="0.2">
      <c r="A3758" t="s">
        <v>25054</v>
      </c>
      <c r="B3758">
        <v>8</v>
      </c>
      <c r="C3758" s="16">
        <v>4.2822448419999999</v>
      </c>
      <c r="D3758" t="s">
        <v>23870</v>
      </c>
      <c r="E3758" t="s">
        <v>25055</v>
      </c>
    </row>
    <row r="3759" spans="1:5" x14ac:dyDescent="0.2">
      <c r="A3759" t="s">
        <v>24992</v>
      </c>
      <c r="B3759">
        <v>8</v>
      </c>
      <c r="C3759" s="16">
        <v>4.2008048000000002</v>
      </c>
      <c r="D3759" t="s">
        <v>23870</v>
      </c>
      <c r="E3759" t="s">
        <v>24993</v>
      </c>
    </row>
    <row r="3760" spans="1:5" x14ac:dyDescent="0.2">
      <c r="A3760" t="s">
        <v>25063</v>
      </c>
      <c r="B3760">
        <v>8</v>
      </c>
      <c r="C3760" s="16">
        <v>4.1927409239999998</v>
      </c>
      <c r="D3760" t="s">
        <v>23870</v>
      </c>
      <c r="E3760" t="s">
        <v>19897</v>
      </c>
    </row>
    <row r="3761" spans="1:5" x14ac:dyDescent="0.2">
      <c r="A3761" t="s">
        <v>25150</v>
      </c>
      <c r="B3761">
        <v>8</v>
      </c>
      <c r="C3761" s="16">
        <v>3.9667555750000001</v>
      </c>
      <c r="D3761" t="s">
        <v>23870</v>
      </c>
      <c r="E3761" t="s">
        <v>25151</v>
      </c>
    </row>
    <row r="3762" spans="1:5" x14ac:dyDescent="0.2">
      <c r="A3762" t="s">
        <v>25077</v>
      </c>
      <c r="B3762">
        <v>8</v>
      </c>
      <c r="C3762" s="16">
        <v>3.9300795929999999</v>
      </c>
      <c r="D3762" t="s">
        <v>23870</v>
      </c>
      <c r="E3762" t="s">
        <v>18801</v>
      </c>
    </row>
    <row r="3763" spans="1:5" x14ac:dyDescent="0.2">
      <c r="A3763" t="s">
        <v>25044</v>
      </c>
      <c r="B3763">
        <v>8</v>
      </c>
      <c r="C3763" s="16">
        <v>3.5662224299999998</v>
      </c>
      <c r="D3763" t="s">
        <v>23870</v>
      </c>
      <c r="E3763" t="s">
        <v>25033</v>
      </c>
    </row>
    <row r="3764" spans="1:5" x14ac:dyDescent="0.2">
      <c r="A3764" t="s">
        <v>25056</v>
      </c>
      <c r="B3764">
        <v>8</v>
      </c>
      <c r="C3764" s="16">
        <v>3.437660835</v>
      </c>
      <c r="D3764" t="s">
        <v>23870</v>
      </c>
      <c r="E3764" t="s">
        <v>25057</v>
      </c>
    </row>
    <row r="3765" spans="1:5" x14ac:dyDescent="0.2">
      <c r="A3765" t="s">
        <v>25019</v>
      </c>
      <c r="B3765">
        <v>8</v>
      </c>
      <c r="C3765" s="16">
        <v>3.3264940479999998</v>
      </c>
      <c r="D3765" t="s">
        <v>23870</v>
      </c>
      <c r="E3765" t="s">
        <v>23130</v>
      </c>
    </row>
    <row r="3766" spans="1:5" x14ac:dyDescent="0.2">
      <c r="A3766" t="s">
        <v>25091</v>
      </c>
      <c r="B3766">
        <v>8</v>
      </c>
      <c r="C3766" s="16">
        <v>3.199232533</v>
      </c>
      <c r="D3766" t="s">
        <v>23870</v>
      </c>
      <c r="E3766" t="s">
        <v>25092</v>
      </c>
    </row>
    <row r="3767" spans="1:5" x14ac:dyDescent="0.2">
      <c r="A3767" t="s">
        <v>25137</v>
      </c>
      <c r="B3767">
        <v>8</v>
      </c>
      <c r="C3767" s="16">
        <v>3.0771717289999998</v>
      </c>
      <c r="D3767" t="s">
        <v>23870</v>
      </c>
      <c r="E3767" t="s">
        <v>25138</v>
      </c>
    </row>
    <row r="3768" spans="1:5" x14ac:dyDescent="0.2">
      <c r="A3768" t="s">
        <v>25090</v>
      </c>
      <c r="B3768">
        <v>8</v>
      </c>
      <c r="C3768" s="16">
        <v>2.6478350750000001</v>
      </c>
      <c r="D3768" t="s">
        <v>23870</v>
      </c>
      <c r="E3768" t="s">
        <v>18631</v>
      </c>
    </row>
    <row r="3769" spans="1:5" x14ac:dyDescent="0.2">
      <c r="A3769" t="s">
        <v>25144</v>
      </c>
      <c r="B3769">
        <v>8</v>
      </c>
      <c r="C3769" s="16">
        <v>2.539353615</v>
      </c>
      <c r="D3769" t="s">
        <v>23870</v>
      </c>
      <c r="E3769" t="s">
        <v>25145</v>
      </c>
    </row>
    <row r="3770" spans="1:5" x14ac:dyDescent="0.2">
      <c r="A3770" t="s">
        <v>25060</v>
      </c>
      <c r="B3770">
        <v>8</v>
      </c>
      <c r="C3770" s="16">
        <v>2.5298468500000002</v>
      </c>
      <c r="D3770" t="s">
        <v>23870</v>
      </c>
      <c r="E3770" t="s">
        <v>25061</v>
      </c>
    </row>
    <row r="3771" spans="1:5" x14ac:dyDescent="0.2">
      <c r="A3771" t="s">
        <v>25029</v>
      </c>
      <c r="B3771">
        <v>8</v>
      </c>
      <c r="C3771" s="16">
        <v>2.153754911</v>
      </c>
      <c r="D3771" t="s">
        <v>23870</v>
      </c>
      <c r="E3771" t="s">
        <v>18553</v>
      </c>
    </row>
    <row r="3772" spans="1:5" x14ac:dyDescent="0.2">
      <c r="A3772" t="s">
        <v>25124</v>
      </c>
      <c r="B3772">
        <v>8</v>
      </c>
      <c r="C3772" s="16">
        <v>2.1514931580000001</v>
      </c>
      <c r="D3772" t="s">
        <v>23870</v>
      </c>
      <c r="E3772" t="s">
        <v>18553</v>
      </c>
    </row>
    <row r="3773" spans="1:5" x14ac:dyDescent="0.2">
      <c r="A3773" t="s">
        <v>25071</v>
      </c>
      <c r="B3773">
        <v>8</v>
      </c>
      <c r="C3773" s="16">
        <v>1.987416018</v>
      </c>
      <c r="D3773" t="s">
        <v>23870</v>
      </c>
      <c r="E3773" t="s">
        <v>25072</v>
      </c>
    </row>
    <row r="3774" spans="1:5" x14ac:dyDescent="0.2">
      <c r="A3774" t="s">
        <v>25059</v>
      </c>
      <c r="B3774">
        <v>8</v>
      </c>
      <c r="C3774" s="16">
        <v>1.8955836500000001</v>
      </c>
      <c r="D3774" t="s">
        <v>23870</v>
      </c>
      <c r="E3774" t="s">
        <v>18553</v>
      </c>
    </row>
    <row r="3775" spans="1:5" x14ac:dyDescent="0.2">
      <c r="A3775" t="s">
        <v>25131</v>
      </c>
      <c r="B3775">
        <v>8</v>
      </c>
      <c r="C3775" s="16">
        <v>1.8518856619999999</v>
      </c>
      <c r="D3775" t="s">
        <v>23870</v>
      </c>
      <c r="E3775" t="s">
        <v>25132</v>
      </c>
    </row>
    <row r="3776" spans="1:5" x14ac:dyDescent="0.2">
      <c r="A3776" t="s">
        <v>25121</v>
      </c>
      <c r="B3776">
        <v>8</v>
      </c>
      <c r="C3776" s="16">
        <v>1.8241296149999999</v>
      </c>
      <c r="D3776" t="s">
        <v>23870</v>
      </c>
      <c r="E3776" t="s">
        <v>18553</v>
      </c>
    </row>
    <row r="3777" spans="1:5" x14ac:dyDescent="0.2">
      <c r="A3777" t="s">
        <v>25058</v>
      </c>
      <c r="B3777">
        <v>8</v>
      </c>
      <c r="C3777" s="16">
        <v>1.72444956</v>
      </c>
      <c r="D3777" t="s">
        <v>23870</v>
      </c>
      <c r="E3777" t="s">
        <v>18553</v>
      </c>
    </row>
    <row r="3778" spans="1:5" x14ac:dyDescent="0.2">
      <c r="A3778" t="s">
        <v>25153</v>
      </c>
      <c r="B3778">
        <v>8</v>
      </c>
      <c r="C3778" s="16">
        <v>1.7097035650000001</v>
      </c>
      <c r="D3778" t="s">
        <v>23870</v>
      </c>
      <c r="E3778" t="s">
        <v>25154</v>
      </c>
    </row>
    <row r="3779" spans="1:5" x14ac:dyDescent="0.2">
      <c r="A3779" t="s">
        <v>25101</v>
      </c>
      <c r="B3779">
        <v>8</v>
      </c>
      <c r="C3779" s="16">
        <v>1.667699507</v>
      </c>
      <c r="D3779" t="s">
        <v>23870</v>
      </c>
      <c r="E3779" t="s">
        <v>25102</v>
      </c>
    </row>
    <row r="3780" spans="1:5" x14ac:dyDescent="0.2">
      <c r="A3780" t="s">
        <v>25028</v>
      </c>
      <c r="B3780">
        <v>8</v>
      </c>
      <c r="C3780" s="16">
        <v>1.629922248</v>
      </c>
      <c r="D3780" t="s">
        <v>23870</v>
      </c>
      <c r="E3780" t="s">
        <v>21276</v>
      </c>
    </row>
    <row r="3781" spans="1:5" x14ac:dyDescent="0.2">
      <c r="A3781" t="s">
        <v>25048</v>
      </c>
      <c r="B3781">
        <v>8</v>
      </c>
      <c r="C3781" s="16">
        <v>1.316681787</v>
      </c>
      <c r="D3781" t="s">
        <v>23870</v>
      </c>
      <c r="E3781" t="s">
        <v>25049</v>
      </c>
    </row>
    <row r="3782" spans="1:5" x14ac:dyDescent="0.2">
      <c r="A3782" t="s">
        <v>25119</v>
      </c>
      <c r="B3782">
        <v>8</v>
      </c>
      <c r="C3782" s="16">
        <v>1.242939894</v>
      </c>
      <c r="D3782" t="s">
        <v>23870</v>
      </c>
      <c r="E3782" t="s">
        <v>25120</v>
      </c>
    </row>
    <row r="3783" spans="1:5" x14ac:dyDescent="0.2">
      <c r="A3783" t="s">
        <v>25087</v>
      </c>
      <c r="B3783">
        <v>8</v>
      </c>
      <c r="C3783" s="16">
        <v>1.2369024740000001</v>
      </c>
      <c r="D3783" t="s">
        <v>23870</v>
      </c>
      <c r="E3783" t="s">
        <v>25088</v>
      </c>
    </row>
    <row r="3784" spans="1:5" x14ac:dyDescent="0.2">
      <c r="A3784" t="s">
        <v>25135</v>
      </c>
      <c r="B3784">
        <v>8</v>
      </c>
      <c r="C3784" s="16">
        <v>1.10007991</v>
      </c>
      <c r="D3784" t="s">
        <v>23870</v>
      </c>
      <c r="E3784" t="s">
        <v>25136</v>
      </c>
    </row>
    <row r="3785" spans="1:5" x14ac:dyDescent="0.2">
      <c r="A3785" t="s">
        <v>25126</v>
      </c>
      <c r="B3785">
        <v>8</v>
      </c>
      <c r="C3785" s="16">
        <v>1.0825946790000001</v>
      </c>
      <c r="D3785" t="s">
        <v>23870</v>
      </c>
      <c r="E3785" t="s">
        <v>25127</v>
      </c>
    </row>
    <row r="3786" spans="1:5" x14ac:dyDescent="0.2">
      <c r="A3786" t="s">
        <v>25034</v>
      </c>
      <c r="B3786">
        <v>8</v>
      </c>
      <c r="C3786" s="16">
        <v>0.97128051599999998</v>
      </c>
      <c r="D3786" t="s">
        <v>23870</v>
      </c>
      <c r="E3786" t="s">
        <v>18553</v>
      </c>
    </row>
    <row r="3787" spans="1:5" x14ac:dyDescent="0.2">
      <c r="A3787" t="s">
        <v>25079</v>
      </c>
      <c r="B3787">
        <v>8</v>
      </c>
      <c r="C3787" s="16">
        <v>0.84524995300000005</v>
      </c>
      <c r="D3787" t="s">
        <v>23870</v>
      </c>
      <c r="E3787" t="s">
        <v>25080</v>
      </c>
    </row>
    <row r="3788" spans="1:5" x14ac:dyDescent="0.2">
      <c r="A3788" t="s">
        <v>25022</v>
      </c>
      <c r="B3788">
        <v>8</v>
      </c>
      <c r="C3788" s="16">
        <v>0.74495764900000006</v>
      </c>
      <c r="D3788" t="s">
        <v>23870</v>
      </c>
      <c r="E3788" t="s">
        <v>25023</v>
      </c>
    </row>
    <row r="3789" spans="1:5" x14ac:dyDescent="0.2">
      <c r="A3789" t="s">
        <v>25103</v>
      </c>
      <c r="B3789">
        <v>8</v>
      </c>
      <c r="C3789" s="16">
        <v>0.63714003500000005</v>
      </c>
      <c r="D3789" t="s">
        <v>23870</v>
      </c>
      <c r="E3789" t="s">
        <v>18553</v>
      </c>
    </row>
    <row r="3790" spans="1:5" x14ac:dyDescent="0.2">
      <c r="A3790" t="s">
        <v>25013</v>
      </c>
      <c r="B3790">
        <v>8</v>
      </c>
      <c r="C3790" s="16">
        <v>0.48397326200000002</v>
      </c>
      <c r="D3790" t="s">
        <v>23870</v>
      </c>
      <c r="E3790" t="s">
        <v>18553</v>
      </c>
    </row>
    <row r="3791" spans="1:5" x14ac:dyDescent="0.2">
      <c r="A3791" t="s">
        <v>24991</v>
      </c>
      <c r="B3791">
        <v>8</v>
      </c>
      <c r="C3791" s="16">
        <v>0.430222626</v>
      </c>
      <c r="D3791" t="s">
        <v>23870</v>
      </c>
      <c r="E3791" t="s">
        <v>18553</v>
      </c>
    </row>
    <row r="3792" spans="1:5" x14ac:dyDescent="0.2">
      <c r="A3792" t="s">
        <v>24997</v>
      </c>
      <c r="B3792">
        <v>8</v>
      </c>
      <c r="C3792" s="16">
        <v>0.41021186900000001</v>
      </c>
      <c r="D3792" t="s">
        <v>23870</v>
      </c>
      <c r="E3792" t="s">
        <v>24998</v>
      </c>
    </row>
    <row r="3793" spans="1:5" x14ac:dyDescent="0.2">
      <c r="A3793" t="s">
        <v>25128</v>
      </c>
      <c r="B3793">
        <v>8</v>
      </c>
      <c r="C3793" s="16">
        <v>0.36772991199999999</v>
      </c>
      <c r="D3793" t="s">
        <v>23870</v>
      </c>
      <c r="E3793" t="s">
        <v>18553</v>
      </c>
    </row>
    <row r="3794" spans="1:5" x14ac:dyDescent="0.2">
      <c r="A3794" t="s">
        <v>25050</v>
      </c>
      <c r="B3794">
        <v>8</v>
      </c>
      <c r="C3794" s="16">
        <v>0.27769271600000001</v>
      </c>
      <c r="D3794" t="s">
        <v>23870</v>
      </c>
      <c r="E3794" t="s">
        <v>22277</v>
      </c>
    </row>
    <row r="3795" spans="1:5" x14ac:dyDescent="0.2">
      <c r="A3795" t="s">
        <v>25015</v>
      </c>
      <c r="B3795">
        <v>8</v>
      </c>
      <c r="C3795" s="16">
        <v>0.239552195</v>
      </c>
      <c r="D3795" t="s">
        <v>23870</v>
      </c>
      <c r="E3795" t="s">
        <v>18553</v>
      </c>
    </row>
    <row r="3796" spans="1:5" x14ac:dyDescent="0.2">
      <c r="A3796" t="s">
        <v>25115</v>
      </c>
      <c r="B3796">
        <v>8</v>
      </c>
      <c r="C3796" s="16">
        <v>0.13027691799999999</v>
      </c>
      <c r="D3796" t="s">
        <v>23870</v>
      </c>
      <c r="E3796" t="s">
        <v>25116</v>
      </c>
    </row>
    <row r="3797" spans="1:5" x14ac:dyDescent="0.2">
      <c r="A3797" t="s">
        <v>25066</v>
      </c>
      <c r="B3797">
        <v>8</v>
      </c>
      <c r="C3797" s="16">
        <v>0.11357038899999999</v>
      </c>
      <c r="D3797" t="s">
        <v>23870</v>
      </c>
      <c r="E3797" t="s">
        <v>25067</v>
      </c>
    </row>
    <row r="3798" spans="1:5" x14ac:dyDescent="0.2">
      <c r="A3798" t="s">
        <v>25018</v>
      </c>
      <c r="B3798">
        <v>8</v>
      </c>
      <c r="C3798" s="16">
        <v>0</v>
      </c>
      <c r="D3798" t="s">
        <v>23870</v>
      </c>
      <c r="E3798" t="s">
        <v>22494</v>
      </c>
    </row>
    <row r="3799" spans="1:5" x14ac:dyDescent="0.2">
      <c r="A3799" t="s">
        <v>25035</v>
      </c>
      <c r="B3799">
        <v>8</v>
      </c>
      <c r="C3799" s="16">
        <v>0</v>
      </c>
      <c r="D3799" t="s">
        <v>23870</v>
      </c>
      <c r="E3799" t="s">
        <v>25036</v>
      </c>
    </row>
    <row r="3800" spans="1:5" x14ac:dyDescent="0.2">
      <c r="A3800" t="s">
        <v>25039</v>
      </c>
      <c r="B3800">
        <v>8</v>
      </c>
      <c r="C3800" s="16">
        <v>0</v>
      </c>
      <c r="D3800" t="s">
        <v>23870</v>
      </c>
      <c r="E3800" t="s">
        <v>25040</v>
      </c>
    </row>
    <row r="3801" spans="1:5" x14ac:dyDescent="0.2">
      <c r="A3801" t="s">
        <v>25051</v>
      </c>
      <c r="B3801">
        <v>8</v>
      </c>
      <c r="C3801" s="16">
        <v>0</v>
      </c>
      <c r="D3801" t="s">
        <v>23870</v>
      </c>
      <c r="E3801" t="s">
        <v>18553</v>
      </c>
    </row>
    <row r="3802" spans="1:5" x14ac:dyDescent="0.2">
      <c r="A3802" t="s">
        <v>25125</v>
      </c>
      <c r="B3802">
        <v>8</v>
      </c>
      <c r="C3802" s="16">
        <v>0</v>
      </c>
      <c r="D3802" t="s">
        <v>23870</v>
      </c>
      <c r="E3802" t="s">
        <v>18553</v>
      </c>
    </row>
    <row r="3803" spans="1:5" x14ac:dyDescent="0.2">
      <c r="A3803" t="s">
        <v>25256</v>
      </c>
      <c r="B3803">
        <v>9</v>
      </c>
      <c r="C3803" s="16">
        <v>67.859152260000002</v>
      </c>
      <c r="D3803" t="s">
        <v>23870</v>
      </c>
      <c r="E3803" t="s">
        <v>25257</v>
      </c>
    </row>
    <row r="3804" spans="1:5" x14ac:dyDescent="0.2">
      <c r="A3804" t="s">
        <v>25209</v>
      </c>
      <c r="B3804">
        <v>9</v>
      </c>
      <c r="C3804" s="16">
        <v>61.892540310000001</v>
      </c>
      <c r="D3804" t="s">
        <v>23870</v>
      </c>
      <c r="E3804" t="s">
        <v>25210</v>
      </c>
    </row>
    <row r="3805" spans="1:5" x14ac:dyDescent="0.2">
      <c r="A3805" t="s">
        <v>25203</v>
      </c>
      <c r="B3805">
        <v>9</v>
      </c>
      <c r="C3805" s="16">
        <v>54.702959800000002</v>
      </c>
      <c r="D3805" t="s">
        <v>23870</v>
      </c>
      <c r="E3805" t="s">
        <v>24680</v>
      </c>
    </row>
    <row r="3806" spans="1:5" x14ac:dyDescent="0.2">
      <c r="A3806" t="s">
        <v>25246</v>
      </c>
      <c r="B3806">
        <v>9</v>
      </c>
      <c r="C3806" s="16">
        <v>38.367575879999997</v>
      </c>
      <c r="D3806" t="s">
        <v>23870</v>
      </c>
      <c r="E3806" t="s">
        <v>21651</v>
      </c>
    </row>
    <row r="3807" spans="1:5" x14ac:dyDescent="0.2">
      <c r="A3807" t="s">
        <v>25293</v>
      </c>
      <c r="B3807">
        <v>9</v>
      </c>
      <c r="C3807" s="16">
        <v>36.659807180000001</v>
      </c>
      <c r="D3807" t="s">
        <v>23870</v>
      </c>
      <c r="E3807" t="s">
        <v>25294</v>
      </c>
    </row>
    <row r="3808" spans="1:5" x14ac:dyDescent="0.2">
      <c r="A3808" t="s">
        <v>25166</v>
      </c>
      <c r="B3808">
        <v>9</v>
      </c>
      <c r="C3808" s="16">
        <v>26.395084130000001</v>
      </c>
      <c r="D3808" t="s">
        <v>23870</v>
      </c>
      <c r="E3808" t="s">
        <v>25167</v>
      </c>
    </row>
    <row r="3809" spans="1:5" x14ac:dyDescent="0.2">
      <c r="A3809" t="s">
        <v>25266</v>
      </c>
      <c r="B3809">
        <v>9</v>
      </c>
      <c r="C3809" s="16">
        <v>25.282612700000001</v>
      </c>
      <c r="D3809" t="s">
        <v>23870</v>
      </c>
      <c r="E3809" t="s">
        <v>18553</v>
      </c>
    </row>
    <row r="3810" spans="1:5" x14ac:dyDescent="0.2">
      <c r="A3810" t="s">
        <v>25204</v>
      </c>
      <c r="B3810">
        <v>9</v>
      </c>
      <c r="C3810" s="16">
        <v>25.248964999999998</v>
      </c>
      <c r="D3810" t="s">
        <v>23870</v>
      </c>
      <c r="E3810" t="s">
        <v>25205</v>
      </c>
    </row>
    <row r="3811" spans="1:5" x14ac:dyDescent="0.2">
      <c r="A3811" t="s">
        <v>25240</v>
      </c>
      <c r="B3811">
        <v>9</v>
      </c>
      <c r="C3811" s="16">
        <v>23.896551689999999</v>
      </c>
      <c r="D3811" t="s">
        <v>23870</v>
      </c>
      <c r="E3811" t="s">
        <v>22208</v>
      </c>
    </row>
    <row r="3812" spans="1:5" x14ac:dyDescent="0.2">
      <c r="A3812" t="s">
        <v>25176</v>
      </c>
      <c r="B3812">
        <v>9</v>
      </c>
      <c r="C3812" s="16">
        <v>23.316527369999999</v>
      </c>
      <c r="D3812" t="s">
        <v>23870</v>
      </c>
      <c r="E3812" t="s">
        <v>25177</v>
      </c>
    </row>
    <row r="3813" spans="1:5" x14ac:dyDescent="0.2">
      <c r="A3813" t="s">
        <v>25228</v>
      </c>
      <c r="B3813">
        <v>9</v>
      </c>
      <c r="C3813" s="16">
        <v>21.12436125</v>
      </c>
      <c r="D3813" t="s">
        <v>23870</v>
      </c>
      <c r="E3813" t="s">
        <v>25229</v>
      </c>
    </row>
    <row r="3814" spans="1:5" x14ac:dyDescent="0.2">
      <c r="A3814" t="s">
        <v>25272</v>
      </c>
      <c r="B3814">
        <v>9</v>
      </c>
      <c r="C3814" s="16">
        <v>20.866587299999999</v>
      </c>
      <c r="D3814" t="s">
        <v>23870</v>
      </c>
      <c r="E3814" t="s">
        <v>23345</v>
      </c>
    </row>
    <row r="3815" spans="1:5" x14ac:dyDescent="0.2">
      <c r="A3815" t="s">
        <v>25216</v>
      </c>
      <c r="B3815">
        <v>9</v>
      </c>
      <c r="C3815" s="16">
        <v>19.607858369999999</v>
      </c>
      <c r="D3815" t="s">
        <v>23870</v>
      </c>
      <c r="E3815" t="s">
        <v>24188</v>
      </c>
    </row>
    <row r="3816" spans="1:5" x14ac:dyDescent="0.2">
      <c r="A3816" t="s">
        <v>25303</v>
      </c>
      <c r="B3816">
        <v>9</v>
      </c>
      <c r="C3816" s="16">
        <v>18.80828228</v>
      </c>
      <c r="D3816" t="s">
        <v>23870</v>
      </c>
      <c r="E3816" t="s">
        <v>23098</v>
      </c>
    </row>
    <row r="3817" spans="1:5" x14ac:dyDescent="0.2">
      <c r="A3817" t="s">
        <v>25168</v>
      </c>
      <c r="B3817">
        <v>9</v>
      </c>
      <c r="C3817" s="16">
        <v>18.586454570000001</v>
      </c>
      <c r="D3817" t="s">
        <v>23870</v>
      </c>
      <c r="E3817" t="s">
        <v>25169</v>
      </c>
    </row>
    <row r="3818" spans="1:5" x14ac:dyDescent="0.2">
      <c r="A3818" t="s">
        <v>25195</v>
      </c>
      <c r="B3818">
        <v>9</v>
      </c>
      <c r="C3818" s="16">
        <v>18.074417159999999</v>
      </c>
      <c r="D3818" t="s">
        <v>23870</v>
      </c>
      <c r="E3818" t="s">
        <v>21899</v>
      </c>
    </row>
    <row r="3819" spans="1:5" x14ac:dyDescent="0.2">
      <c r="A3819" t="s">
        <v>25301</v>
      </c>
      <c r="B3819">
        <v>9</v>
      </c>
      <c r="C3819" s="16">
        <v>17.44778904</v>
      </c>
      <c r="D3819" t="s">
        <v>23870</v>
      </c>
      <c r="E3819" t="s">
        <v>25302</v>
      </c>
    </row>
    <row r="3820" spans="1:5" x14ac:dyDescent="0.2">
      <c r="A3820" t="s">
        <v>25222</v>
      </c>
      <c r="B3820">
        <v>9</v>
      </c>
      <c r="C3820" s="16">
        <v>16.879845929999998</v>
      </c>
      <c r="D3820" t="s">
        <v>23870</v>
      </c>
      <c r="E3820" t="s">
        <v>25223</v>
      </c>
    </row>
    <row r="3821" spans="1:5" x14ac:dyDescent="0.2">
      <c r="A3821" t="s">
        <v>25238</v>
      </c>
      <c r="B3821">
        <v>9</v>
      </c>
      <c r="C3821" s="16">
        <v>15.135591379999999</v>
      </c>
      <c r="D3821" t="s">
        <v>23870</v>
      </c>
      <c r="E3821" t="s">
        <v>25239</v>
      </c>
    </row>
    <row r="3822" spans="1:5" x14ac:dyDescent="0.2">
      <c r="A3822" t="s">
        <v>25291</v>
      </c>
      <c r="B3822">
        <v>9</v>
      </c>
      <c r="C3822" s="16">
        <v>14.917650399999999</v>
      </c>
      <c r="D3822" t="s">
        <v>23870</v>
      </c>
      <c r="E3822" t="s">
        <v>18553</v>
      </c>
    </row>
    <row r="3823" spans="1:5" x14ac:dyDescent="0.2">
      <c r="A3823" t="s">
        <v>25236</v>
      </c>
      <c r="B3823">
        <v>9</v>
      </c>
      <c r="C3823" s="16">
        <v>13.591574100000001</v>
      </c>
      <c r="D3823" t="s">
        <v>23870</v>
      </c>
      <c r="E3823" t="s">
        <v>25237</v>
      </c>
    </row>
    <row r="3824" spans="1:5" x14ac:dyDescent="0.2">
      <c r="A3824" t="s">
        <v>25260</v>
      </c>
      <c r="B3824">
        <v>9</v>
      </c>
      <c r="C3824" s="16">
        <v>13.083168669999999</v>
      </c>
      <c r="D3824" t="s">
        <v>23870</v>
      </c>
      <c r="E3824" t="s">
        <v>18553</v>
      </c>
    </row>
    <row r="3825" spans="1:5" x14ac:dyDescent="0.2">
      <c r="A3825" t="s">
        <v>25155</v>
      </c>
      <c r="B3825">
        <v>9</v>
      </c>
      <c r="C3825" s="16">
        <v>12.239264909999999</v>
      </c>
      <c r="D3825" t="s">
        <v>23870</v>
      </c>
      <c r="E3825" t="s">
        <v>25156</v>
      </c>
    </row>
    <row r="3826" spans="1:5" x14ac:dyDescent="0.2">
      <c r="A3826" t="s">
        <v>25292</v>
      </c>
      <c r="B3826">
        <v>9</v>
      </c>
      <c r="C3826" s="16">
        <v>11.281314979999999</v>
      </c>
      <c r="D3826" t="s">
        <v>23870</v>
      </c>
      <c r="E3826" t="s">
        <v>24326</v>
      </c>
    </row>
    <row r="3827" spans="1:5" x14ac:dyDescent="0.2">
      <c r="A3827" t="s">
        <v>25213</v>
      </c>
      <c r="B3827">
        <v>9</v>
      </c>
      <c r="C3827" s="16">
        <v>10.684646020000001</v>
      </c>
      <c r="D3827" t="s">
        <v>23870</v>
      </c>
      <c r="E3827" t="s">
        <v>19828</v>
      </c>
    </row>
    <row r="3828" spans="1:5" x14ac:dyDescent="0.2">
      <c r="A3828" t="s">
        <v>25214</v>
      </c>
      <c r="B3828">
        <v>9</v>
      </c>
      <c r="C3828" s="16">
        <v>10.6576641</v>
      </c>
      <c r="D3828" t="s">
        <v>23870</v>
      </c>
      <c r="E3828" t="s">
        <v>25215</v>
      </c>
    </row>
    <row r="3829" spans="1:5" x14ac:dyDescent="0.2">
      <c r="A3829" t="s">
        <v>25227</v>
      </c>
      <c r="B3829">
        <v>9</v>
      </c>
      <c r="C3829" s="16">
        <v>10.51895573</v>
      </c>
      <c r="D3829" t="s">
        <v>23870</v>
      </c>
      <c r="E3829" t="s">
        <v>19127</v>
      </c>
    </row>
    <row r="3830" spans="1:5" x14ac:dyDescent="0.2">
      <c r="A3830" t="s">
        <v>25174</v>
      </c>
      <c r="B3830">
        <v>9</v>
      </c>
      <c r="C3830" s="16">
        <v>10.383961299999999</v>
      </c>
      <c r="D3830" t="s">
        <v>23870</v>
      </c>
      <c r="E3830" t="s">
        <v>25175</v>
      </c>
    </row>
    <row r="3831" spans="1:5" x14ac:dyDescent="0.2">
      <c r="A3831" t="s">
        <v>25188</v>
      </c>
      <c r="B3831">
        <v>9</v>
      </c>
      <c r="C3831" s="16">
        <v>8.8598582340000007</v>
      </c>
      <c r="D3831" t="s">
        <v>23870</v>
      </c>
      <c r="E3831" t="s">
        <v>25189</v>
      </c>
    </row>
    <row r="3832" spans="1:5" x14ac:dyDescent="0.2">
      <c r="A3832" t="s">
        <v>25277</v>
      </c>
      <c r="B3832">
        <v>9</v>
      </c>
      <c r="C3832" s="16">
        <v>8.7201869579999993</v>
      </c>
      <c r="D3832" t="s">
        <v>23870</v>
      </c>
      <c r="E3832" t="s">
        <v>25278</v>
      </c>
    </row>
    <row r="3833" spans="1:5" x14ac:dyDescent="0.2">
      <c r="A3833" t="s">
        <v>25262</v>
      </c>
      <c r="B3833">
        <v>9</v>
      </c>
      <c r="C3833" s="16">
        <v>8.1944110440000006</v>
      </c>
      <c r="D3833" t="s">
        <v>23870</v>
      </c>
      <c r="E3833" t="s">
        <v>25263</v>
      </c>
    </row>
    <row r="3834" spans="1:5" x14ac:dyDescent="0.2">
      <c r="A3834" t="s">
        <v>25157</v>
      </c>
      <c r="B3834">
        <v>9</v>
      </c>
      <c r="C3834" s="16">
        <v>7.9136651310000001</v>
      </c>
      <c r="D3834" t="s">
        <v>23870</v>
      </c>
      <c r="E3834" t="s">
        <v>25158</v>
      </c>
    </row>
    <row r="3835" spans="1:5" x14ac:dyDescent="0.2">
      <c r="A3835" t="s">
        <v>25286</v>
      </c>
      <c r="B3835">
        <v>9</v>
      </c>
      <c r="C3835" s="16">
        <v>7.7125870020000002</v>
      </c>
      <c r="D3835" t="s">
        <v>23870</v>
      </c>
      <c r="E3835" t="s">
        <v>25287</v>
      </c>
    </row>
    <row r="3836" spans="1:5" x14ac:dyDescent="0.2">
      <c r="A3836" t="s">
        <v>25296</v>
      </c>
      <c r="B3836">
        <v>9</v>
      </c>
      <c r="C3836" s="16">
        <v>7.3537890189999997</v>
      </c>
      <c r="D3836" t="s">
        <v>23870</v>
      </c>
      <c r="E3836" t="s">
        <v>18553</v>
      </c>
    </row>
    <row r="3837" spans="1:5" x14ac:dyDescent="0.2">
      <c r="A3837" t="s">
        <v>25170</v>
      </c>
      <c r="B3837">
        <v>9</v>
      </c>
      <c r="C3837" s="16">
        <v>7.2704270229999999</v>
      </c>
      <c r="D3837" t="s">
        <v>23870</v>
      </c>
      <c r="E3837" t="s">
        <v>25171</v>
      </c>
    </row>
    <row r="3838" spans="1:5" x14ac:dyDescent="0.2">
      <c r="A3838" t="s">
        <v>25290</v>
      </c>
      <c r="B3838">
        <v>9</v>
      </c>
      <c r="C3838" s="16">
        <v>6.9940789590000003</v>
      </c>
      <c r="D3838" t="s">
        <v>23870</v>
      </c>
      <c r="E3838" t="s">
        <v>20049</v>
      </c>
    </row>
    <row r="3839" spans="1:5" x14ac:dyDescent="0.2">
      <c r="A3839" t="s">
        <v>25264</v>
      </c>
      <c r="B3839">
        <v>9</v>
      </c>
      <c r="C3839" s="16">
        <v>6.8742379360000001</v>
      </c>
      <c r="D3839" t="s">
        <v>23870</v>
      </c>
      <c r="E3839" t="s">
        <v>25265</v>
      </c>
    </row>
    <row r="3840" spans="1:5" x14ac:dyDescent="0.2">
      <c r="A3840" t="s">
        <v>25187</v>
      </c>
      <c r="B3840">
        <v>9</v>
      </c>
      <c r="C3840" s="16">
        <v>6.7329817289999996</v>
      </c>
      <c r="D3840" t="s">
        <v>23870</v>
      </c>
      <c r="E3840" t="s">
        <v>20474</v>
      </c>
    </row>
    <row r="3841" spans="1:5" x14ac:dyDescent="0.2">
      <c r="A3841" t="s">
        <v>25252</v>
      </c>
      <c r="B3841">
        <v>9</v>
      </c>
      <c r="C3841" s="16">
        <v>6.5025247329999996</v>
      </c>
      <c r="D3841" t="s">
        <v>23870</v>
      </c>
      <c r="E3841" t="s">
        <v>25253</v>
      </c>
    </row>
    <row r="3842" spans="1:5" x14ac:dyDescent="0.2">
      <c r="A3842" t="s">
        <v>25161</v>
      </c>
      <c r="B3842">
        <v>9</v>
      </c>
      <c r="C3842" s="16">
        <v>6.35603315</v>
      </c>
      <c r="D3842" t="s">
        <v>23870</v>
      </c>
      <c r="E3842" t="s">
        <v>25162</v>
      </c>
    </row>
    <row r="3843" spans="1:5" x14ac:dyDescent="0.2">
      <c r="A3843" t="s">
        <v>25159</v>
      </c>
      <c r="B3843">
        <v>9</v>
      </c>
      <c r="C3843" s="16">
        <v>6.246819779</v>
      </c>
      <c r="D3843" t="s">
        <v>23870</v>
      </c>
      <c r="E3843" t="s">
        <v>25160</v>
      </c>
    </row>
    <row r="3844" spans="1:5" x14ac:dyDescent="0.2">
      <c r="A3844" t="s">
        <v>25304</v>
      </c>
      <c r="B3844">
        <v>9</v>
      </c>
      <c r="C3844" s="16">
        <v>6.2036869020000003</v>
      </c>
      <c r="D3844" t="s">
        <v>23870</v>
      </c>
      <c r="E3844" t="s">
        <v>18553</v>
      </c>
    </row>
    <row r="3845" spans="1:5" x14ac:dyDescent="0.2">
      <c r="A3845" t="s">
        <v>25279</v>
      </c>
      <c r="B3845">
        <v>9</v>
      </c>
      <c r="C3845" s="16">
        <v>6.1919295669999999</v>
      </c>
      <c r="D3845" t="s">
        <v>23870</v>
      </c>
      <c r="E3845" t="s">
        <v>25280</v>
      </c>
    </row>
    <row r="3846" spans="1:5" x14ac:dyDescent="0.2">
      <c r="A3846" t="s">
        <v>25270</v>
      </c>
      <c r="B3846">
        <v>9</v>
      </c>
      <c r="C3846" s="16">
        <v>5.9776364119999998</v>
      </c>
      <c r="D3846" t="s">
        <v>23870</v>
      </c>
      <c r="E3846" t="s">
        <v>25271</v>
      </c>
    </row>
    <row r="3847" spans="1:5" x14ac:dyDescent="0.2">
      <c r="A3847" t="s">
        <v>25220</v>
      </c>
      <c r="B3847">
        <v>9</v>
      </c>
      <c r="C3847" s="16">
        <v>5.9675019540000003</v>
      </c>
      <c r="D3847" t="s">
        <v>23870</v>
      </c>
      <c r="E3847" t="s">
        <v>22150</v>
      </c>
    </row>
    <row r="3848" spans="1:5" x14ac:dyDescent="0.2">
      <c r="A3848" t="s">
        <v>25163</v>
      </c>
      <c r="B3848">
        <v>9</v>
      </c>
      <c r="C3848" s="16">
        <v>5.7962629029999997</v>
      </c>
      <c r="D3848" t="s">
        <v>23870</v>
      </c>
      <c r="E3848" t="s">
        <v>18553</v>
      </c>
    </row>
    <row r="3849" spans="1:5" x14ac:dyDescent="0.2">
      <c r="A3849" t="s">
        <v>25232</v>
      </c>
      <c r="B3849">
        <v>9</v>
      </c>
      <c r="C3849" s="16">
        <v>5.7615366830000001</v>
      </c>
      <c r="D3849" t="s">
        <v>23870</v>
      </c>
      <c r="E3849" t="s">
        <v>25233</v>
      </c>
    </row>
    <row r="3850" spans="1:5" x14ac:dyDescent="0.2">
      <c r="A3850" t="s">
        <v>25234</v>
      </c>
      <c r="B3850">
        <v>9</v>
      </c>
      <c r="C3850" s="16">
        <v>5.7283209289999997</v>
      </c>
      <c r="D3850" t="s">
        <v>23870</v>
      </c>
      <c r="E3850" t="s">
        <v>25235</v>
      </c>
    </row>
    <row r="3851" spans="1:5" x14ac:dyDescent="0.2">
      <c r="A3851" t="s">
        <v>25269</v>
      </c>
      <c r="B3851">
        <v>9</v>
      </c>
      <c r="C3851" s="16">
        <v>5.2801021690000001</v>
      </c>
      <c r="D3851" t="s">
        <v>23870</v>
      </c>
      <c r="E3851" t="s">
        <v>18835</v>
      </c>
    </row>
    <row r="3852" spans="1:5" x14ac:dyDescent="0.2">
      <c r="A3852" t="s">
        <v>25297</v>
      </c>
      <c r="B3852">
        <v>9</v>
      </c>
      <c r="C3852" s="16">
        <v>5.0993850729999997</v>
      </c>
      <c r="D3852" t="s">
        <v>23870</v>
      </c>
      <c r="E3852" t="s">
        <v>22874</v>
      </c>
    </row>
    <row r="3853" spans="1:5" x14ac:dyDescent="0.2">
      <c r="A3853" t="s">
        <v>25261</v>
      </c>
      <c r="B3853">
        <v>9</v>
      </c>
      <c r="C3853" s="16">
        <v>4.7152787209999998</v>
      </c>
      <c r="D3853" t="s">
        <v>23870</v>
      </c>
      <c r="E3853" t="s">
        <v>19725</v>
      </c>
    </row>
    <row r="3854" spans="1:5" x14ac:dyDescent="0.2">
      <c r="A3854" t="s">
        <v>25273</v>
      </c>
      <c r="B3854">
        <v>9</v>
      </c>
      <c r="C3854" s="16">
        <v>4.7035702339999999</v>
      </c>
      <c r="D3854" t="s">
        <v>23870</v>
      </c>
      <c r="E3854" t="s">
        <v>25274</v>
      </c>
    </row>
    <row r="3855" spans="1:5" x14ac:dyDescent="0.2">
      <c r="A3855" t="s">
        <v>25183</v>
      </c>
      <c r="B3855">
        <v>9</v>
      </c>
      <c r="C3855" s="16">
        <v>4.6441998800000004</v>
      </c>
      <c r="D3855" t="s">
        <v>23870</v>
      </c>
      <c r="E3855" t="s">
        <v>18553</v>
      </c>
    </row>
    <row r="3856" spans="1:5" x14ac:dyDescent="0.2">
      <c r="A3856" t="s">
        <v>25250</v>
      </c>
      <c r="B3856">
        <v>9</v>
      </c>
      <c r="C3856" s="16">
        <v>4.5880748740000001</v>
      </c>
      <c r="D3856" t="s">
        <v>23870</v>
      </c>
      <c r="E3856" t="s">
        <v>25251</v>
      </c>
    </row>
    <row r="3857" spans="1:5" x14ac:dyDescent="0.2">
      <c r="A3857" t="s">
        <v>25298</v>
      </c>
      <c r="B3857">
        <v>9</v>
      </c>
      <c r="C3857" s="16">
        <v>4.5814242060000003</v>
      </c>
      <c r="D3857" t="s">
        <v>23870</v>
      </c>
      <c r="E3857" t="s">
        <v>25299</v>
      </c>
    </row>
    <row r="3858" spans="1:5" x14ac:dyDescent="0.2">
      <c r="A3858" t="s">
        <v>25249</v>
      </c>
      <c r="B3858">
        <v>9</v>
      </c>
      <c r="C3858" s="16">
        <v>4.4747291569999996</v>
      </c>
      <c r="D3858" t="s">
        <v>23870</v>
      </c>
      <c r="E3858" t="s">
        <v>19894</v>
      </c>
    </row>
    <row r="3859" spans="1:5" x14ac:dyDescent="0.2">
      <c r="A3859" t="s">
        <v>25305</v>
      </c>
      <c r="B3859">
        <v>9</v>
      </c>
      <c r="C3859" s="16">
        <v>4.4236393180000002</v>
      </c>
      <c r="D3859" t="s">
        <v>23870</v>
      </c>
      <c r="E3859" t="s">
        <v>25306</v>
      </c>
    </row>
    <row r="3860" spans="1:5" x14ac:dyDescent="0.2">
      <c r="A3860" t="s">
        <v>25309</v>
      </c>
      <c r="B3860">
        <v>9</v>
      </c>
      <c r="C3860" s="16">
        <v>4.2906489329999999</v>
      </c>
      <c r="D3860" t="s">
        <v>23870</v>
      </c>
      <c r="E3860" t="s">
        <v>18553</v>
      </c>
    </row>
    <row r="3861" spans="1:5" x14ac:dyDescent="0.2">
      <c r="A3861" t="s">
        <v>25267</v>
      </c>
      <c r="B3861">
        <v>9</v>
      </c>
      <c r="C3861" s="16">
        <v>4.1627853430000004</v>
      </c>
      <c r="D3861" t="s">
        <v>23870</v>
      </c>
      <c r="E3861" t="s">
        <v>25268</v>
      </c>
    </row>
    <row r="3862" spans="1:5" x14ac:dyDescent="0.2">
      <c r="A3862" t="s">
        <v>25231</v>
      </c>
      <c r="B3862">
        <v>9</v>
      </c>
      <c r="C3862" s="16">
        <v>3.9821084839999998</v>
      </c>
      <c r="D3862" t="s">
        <v>23870</v>
      </c>
      <c r="E3862" t="s">
        <v>22977</v>
      </c>
    </row>
    <row r="3863" spans="1:5" x14ac:dyDescent="0.2">
      <c r="A3863" t="s">
        <v>25275</v>
      </c>
      <c r="B3863">
        <v>9</v>
      </c>
      <c r="C3863" s="16">
        <v>3.9124278389999998</v>
      </c>
      <c r="D3863" t="s">
        <v>23870</v>
      </c>
      <c r="E3863" t="s">
        <v>24860</v>
      </c>
    </row>
    <row r="3864" spans="1:5" x14ac:dyDescent="0.2">
      <c r="A3864" t="s">
        <v>25247</v>
      </c>
      <c r="B3864">
        <v>9</v>
      </c>
      <c r="C3864" s="16">
        <v>3.7952658260000001</v>
      </c>
      <c r="D3864" t="s">
        <v>23870</v>
      </c>
      <c r="E3864" t="s">
        <v>25248</v>
      </c>
    </row>
    <row r="3865" spans="1:5" x14ac:dyDescent="0.2">
      <c r="A3865" t="s">
        <v>25243</v>
      </c>
      <c r="B3865">
        <v>9</v>
      </c>
      <c r="C3865" s="16">
        <v>3.6356145889999998</v>
      </c>
      <c r="D3865" t="s">
        <v>23870</v>
      </c>
      <c r="E3865" t="s">
        <v>19788</v>
      </c>
    </row>
    <row r="3866" spans="1:5" x14ac:dyDescent="0.2">
      <c r="A3866" t="s">
        <v>25196</v>
      </c>
      <c r="B3866">
        <v>9</v>
      </c>
      <c r="C3866" s="16">
        <v>3.325258748</v>
      </c>
      <c r="D3866" t="s">
        <v>23870</v>
      </c>
      <c r="E3866" t="s">
        <v>25197</v>
      </c>
    </row>
    <row r="3867" spans="1:5" x14ac:dyDescent="0.2">
      <c r="A3867" t="s">
        <v>25218</v>
      </c>
      <c r="B3867">
        <v>9</v>
      </c>
      <c r="C3867" s="16">
        <v>3.3142763149999999</v>
      </c>
      <c r="D3867" t="s">
        <v>23870</v>
      </c>
      <c r="E3867" t="s">
        <v>25219</v>
      </c>
    </row>
    <row r="3868" spans="1:5" x14ac:dyDescent="0.2">
      <c r="A3868" t="s">
        <v>25225</v>
      </c>
      <c r="B3868">
        <v>9</v>
      </c>
      <c r="C3868" s="16">
        <v>3.2781866829999999</v>
      </c>
      <c r="D3868" t="s">
        <v>23870</v>
      </c>
      <c r="E3868" t="s">
        <v>25226</v>
      </c>
    </row>
    <row r="3869" spans="1:5" x14ac:dyDescent="0.2">
      <c r="A3869" t="s">
        <v>25224</v>
      </c>
      <c r="B3869">
        <v>9</v>
      </c>
      <c r="C3869" s="16">
        <v>3.0443907800000001</v>
      </c>
      <c r="D3869" t="s">
        <v>23870</v>
      </c>
      <c r="E3869" t="s">
        <v>18553</v>
      </c>
    </row>
    <row r="3870" spans="1:5" x14ac:dyDescent="0.2">
      <c r="A3870" t="s">
        <v>25281</v>
      </c>
      <c r="B3870">
        <v>9</v>
      </c>
      <c r="C3870" s="16">
        <v>2.971217792</v>
      </c>
      <c r="D3870" t="s">
        <v>23870</v>
      </c>
      <c r="E3870" t="s">
        <v>25282</v>
      </c>
    </row>
    <row r="3871" spans="1:5" x14ac:dyDescent="0.2">
      <c r="A3871" t="s">
        <v>25165</v>
      </c>
      <c r="B3871">
        <v>9</v>
      </c>
      <c r="C3871" s="16">
        <v>2.8356406500000002</v>
      </c>
      <c r="D3871" t="s">
        <v>23870</v>
      </c>
      <c r="E3871" t="s">
        <v>18553</v>
      </c>
    </row>
    <row r="3872" spans="1:5" x14ac:dyDescent="0.2">
      <c r="A3872" t="s">
        <v>25178</v>
      </c>
      <c r="B3872">
        <v>9</v>
      </c>
      <c r="C3872" s="16">
        <v>2.8161939949999999</v>
      </c>
      <c r="D3872" t="s">
        <v>23870</v>
      </c>
      <c r="E3872" t="s">
        <v>25179</v>
      </c>
    </row>
    <row r="3873" spans="1:5" x14ac:dyDescent="0.2">
      <c r="A3873" t="s">
        <v>25241</v>
      </c>
      <c r="B3873">
        <v>9</v>
      </c>
      <c r="C3873" s="16">
        <v>2.7118890439999999</v>
      </c>
      <c r="D3873" t="s">
        <v>23870</v>
      </c>
      <c r="E3873" t="s">
        <v>25242</v>
      </c>
    </row>
    <row r="3874" spans="1:5" x14ac:dyDescent="0.2">
      <c r="A3874" t="s">
        <v>25276</v>
      </c>
      <c r="B3874">
        <v>9</v>
      </c>
      <c r="C3874" s="16">
        <v>2.6316108319999998</v>
      </c>
      <c r="D3874" t="s">
        <v>23870</v>
      </c>
      <c r="E3874" t="s">
        <v>20975</v>
      </c>
    </row>
    <row r="3875" spans="1:5" x14ac:dyDescent="0.2">
      <c r="A3875" t="s">
        <v>25184</v>
      </c>
      <c r="B3875">
        <v>9</v>
      </c>
      <c r="C3875" s="16">
        <v>2.5954571990000002</v>
      </c>
      <c r="D3875" t="s">
        <v>23870</v>
      </c>
      <c r="E3875" t="s">
        <v>25185</v>
      </c>
    </row>
    <row r="3876" spans="1:5" x14ac:dyDescent="0.2">
      <c r="A3876" t="s">
        <v>25310</v>
      </c>
      <c r="B3876">
        <v>9</v>
      </c>
      <c r="C3876" s="16">
        <v>2.5894612819999998</v>
      </c>
      <c r="D3876" t="s">
        <v>23870</v>
      </c>
      <c r="E3876" t="s">
        <v>25311</v>
      </c>
    </row>
    <row r="3877" spans="1:5" x14ac:dyDescent="0.2">
      <c r="A3877" t="s">
        <v>25211</v>
      </c>
      <c r="B3877">
        <v>9</v>
      </c>
      <c r="C3877" s="16">
        <v>2.2894795120000002</v>
      </c>
      <c r="D3877" t="s">
        <v>23870</v>
      </c>
      <c r="E3877" t="s">
        <v>25212</v>
      </c>
    </row>
    <row r="3878" spans="1:5" x14ac:dyDescent="0.2">
      <c r="A3878" t="s">
        <v>25208</v>
      </c>
      <c r="B3878">
        <v>9</v>
      </c>
      <c r="C3878" s="16">
        <v>2.0912649989999998</v>
      </c>
      <c r="D3878" t="s">
        <v>23870</v>
      </c>
      <c r="E3878" t="s">
        <v>18676</v>
      </c>
    </row>
    <row r="3879" spans="1:5" x14ac:dyDescent="0.2">
      <c r="A3879" t="s">
        <v>25194</v>
      </c>
      <c r="B3879">
        <v>9</v>
      </c>
      <c r="C3879" s="16">
        <v>1.945045812</v>
      </c>
      <c r="D3879" t="s">
        <v>23870</v>
      </c>
      <c r="E3879" t="s">
        <v>19725</v>
      </c>
    </row>
    <row r="3880" spans="1:5" x14ac:dyDescent="0.2">
      <c r="A3880" t="s">
        <v>25283</v>
      </c>
      <c r="B3880">
        <v>9</v>
      </c>
      <c r="C3880" s="16">
        <v>1.6702847139999999</v>
      </c>
      <c r="D3880" t="s">
        <v>23870</v>
      </c>
      <c r="E3880" t="s">
        <v>18835</v>
      </c>
    </row>
    <row r="3881" spans="1:5" x14ac:dyDescent="0.2">
      <c r="A3881" t="s">
        <v>25180</v>
      </c>
      <c r="B3881">
        <v>9</v>
      </c>
      <c r="C3881" s="16">
        <v>1.3694423259999999</v>
      </c>
      <c r="D3881" t="s">
        <v>23870</v>
      </c>
      <c r="E3881" t="s">
        <v>25181</v>
      </c>
    </row>
    <row r="3882" spans="1:5" x14ac:dyDescent="0.2">
      <c r="A3882" t="s">
        <v>25288</v>
      </c>
      <c r="B3882">
        <v>9</v>
      </c>
      <c r="C3882" s="16">
        <v>1.333541841</v>
      </c>
      <c r="D3882" t="s">
        <v>23870</v>
      </c>
      <c r="E3882" t="s">
        <v>25289</v>
      </c>
    </row>
    <row r="3883" spans="1:5" x14ac:dyDescent="0.2">
      <c r="A3883" t="s">
        <v>25295</v>
      </c>
      <c r="B3883">
        <v>9</v>
      </c>
      <c r="C3883" s="16">
        <v>1.102155784</v>
      </c>
      <c r="D3883" t="s">
        <v>23870</v>
      </c>
      <c r="E3883" t="s">
        <v>18553</v>
      </c>
    </row>
    <row r="3884" spans="1:5" x14ac:dyDescent="0.2">
      <c r="A3884" t="s">
        <v>25307</v>
      </c>
      <c r="B3884">
        <v>9</v>
      </c>
      <c r="C3884" s="16">
        <v>1.0313034169999999</v>
      </c>
      <c r="D3884" t="s">
        <v>23870</v>
      </c>
      <c r="E3884" t="s">
        <v>25308</v>
      </c>
    </row>
    <row r="3885" spans="1:5" x14ac:dyDescent="0.2">
      <c r="A3885" t="s">
        <v>25182</v>
      </c>
      <c r="B3885">
        <v>9</v>
      </c>
      <c r="C3885" s="16">
        <v>0.98919331499999996</v>
      </c>
      <c r="D3885" t="s">
        <v>23870</v>
      </c>
      <c r="E3885" t="s">
        <v>18553</v>
      </c>
    </row>
    <row r="3886" spans="1:5" x14ac:dyDescent="0.2">
      <c r="A3886" t="s">
        <v>25172</v>
      </c>
      <c r="B3886">
        <v>9</v>
      </c>
      <c r="C3886" s="16">
        <v>0.92211860000000001</v>
      </c>
      <c r="D3886" t="s">
        <v>23870</v>
      </c>
      <c r="E3886" t="s">
        <v>25173</v>
      </c>
    </row>
    <row r="3887" spans="1:5" x14ac:dyDescent="0.2">
      <c r="A3887" t="s">
        <v>25200</v>
      </c>
      <c r="B3887">
        <v>9</v>
      </c>
      <c r="C3887" s="16">
        <v>0.66111643899999994</v>
      </c>
      <c r="D3887" t="s">
        <v>23870</v>
      </c>
      <c r="E3887" t="s">
        <v>21970</v>
      </c>
    </row>
    <row r="3888" spans="1:5" x14ac:dyDescent="0.2">
      <c r="A3888" t="s">
        <v>25192</v>
      </c>
      <c r="B3888">
        <v>9</v>
      </c>
      <c r="C3888" s="16">
        <v>0.65460354899999995</v>
      </c>
      <c r="D3888" t="s">
        <v>23870</v>
      </c>
      <c r="E3888" t="s">
        <v>25193</v>
      </c>
    </row>
    <row r="3889" spans="1:5" x14ac:dyDescent="0.2">
      <c r="A3889" t="s">
        <v>25230</v>
      </c>
      <c r="B3889">
        <v>9</v>
      </c>
      <c r="C3889" s="16">
        <v>0.65106207199999999</v>
      </c>
      <c r="D3889" t="s">
        <v>23870</v>
      </c>
      <c r="E3889" t="s">
        <v>18553</v>
      </c>
    </row>
    <row r="3890" spans="1:5" x14ac:dyDescent="0.2">
      <c r="A3890" t="s">
        <v>25186</v>
      </c>
      <c r="B3890">
        <v>9</v>
      </c>
      <c r="C3890" s="16">
        <v>0.39537455199999999</v>
      </c>
      <c r="D3890" t="s">
        <v>23870</v>
      </c>
      <c r="E3890" t="s">
        <v>18553</v>
      </c>
    </row>
    <row r="3891" spans="1:5" x14ac:dyDescent="0.2">
      <c r="A3891" t="s">
        <v>25206</v>
      </c>
      <c r="B3891">
        <v>9</v>
      </c>
      <c r="C3891" s="16">
        <v>0.17892509000000001</v>
      </c>
      <c r="D3891" t="s">
        <v>23870</v>
      </c>
      <c r="E3891" t="s">
        <v>25207</v>
      </c>
    </row>
    <row r="3892" spans="1:5" x14ac:dyDescent="0.2">
      <c r="A3892" t="s">
        <v>25254</v>
      </c>
      <c r="B3892">
        <v>9</v>
      </c>
      <c r="C3892" s="16">
        <v>0.14316677999999999</v>
      </c>
      <c r="D3892" t="s">
        <v>23870</v>
      </c>
      <c r="E3892" t="s">
        <v>25255</v>
      </c>
    </row>
    <row r="3893" spans="1:5" x14ac:dyDescent="0.2">
      <c r="A3893" t="s">
        <v>25164</v>
      </c>
      <c r="B3893">
        <v>9</v>
      </c>
      <c r="C3893" s="16">
        <v>0</v>
      </c>
      <c r="D3893" t="s">
        <v>23870</v>
      </c>
      <c r="E3893" t="s">
        <v>18553</v>
      </c>
    </row>
    <row r="3894" spans="1:5" x14ac:dyDescent="0.2">
      <c r="A3894" t="s">
        <v>25190</v>
      </c>
      <c r="B3894">
        <v>9</v>
      </c>
      <c r="C3894" s="16">
        <v>0</v>
      </c>
      <c r="D3894" t="s">
        <v>23870</v>
      </c>
      <c r="E3894" t="s">
        <v>25191</v>
      </c>
    </row>
    <row r="3895" spans="1:5" x14ac:dyDescent="0.2">
      <c r="A3895" t="s">
        <v>25198</v>
      </c>
      <c r="B3895">
        <v>9</v>
      </c>
      <c r="C3895" s="16">
        <v>0</v>
      </c>
      <c r="D3895" t="s">
        <v>23870</v>
      </c>
      <c r="E3895" t="s">
        <v>25199</v>
      </c>
    </row>
    <row r="3896" spans="1:5" x14ac:dyDescent="0.2">
      <c r="A3896" t="s">
        <v>25201</v>
      </c>
      <c r="B3896">
        <v>9</v>
      </c>
      <c r="C3896" s="16">
        <v>0</v>
      </c>
      <c r="D3896" t="s">
        <v>23870</v>
      </c>
      <c r="E3896" t="s">
        <v>25202</v>
      </c>
    </row>
    <row r="3897" spans="1:5" x14ac:dyDescent="0.2">
      <c r="A3897" t="s">
        <v>25217</v>
      </c>
      <c r="B3897">
        <v>9</v>
      </c>
      <c r="C3897" s="16">
        <v>0</v>
      </c>
      <c r="D3897" t="s">
        <v>23870</v>
      </c>
      <c r="E3897" t="s">
        <v>21778</v>
      </c>
    </row>
    <row r="3898" spans="1:5" x14ac:dyDescent="0.2">
      <c r="A3898" t="s">
        <v>25221</v>
      </c>
      <c r="B3898">
        <v>9</v>
      </c>
      <c r="C3898" s="16">
        <v>0</v>
      </c>
      <c r="D3898" t="s">
        <v>23870</v>
      </c>
      <c r="E3898" t="s">
        <v>20168</v>
      </c>
    </row>
    <row r="3899" spans="1:5" x14ac:dyDescent="0.2">
      <c r="A3899" t="s">
        <v>25244</v>
      </c>
      <c r="B3899">
        <v>9</v>
      </c>
      <c r="C3899" s="16">
        <v>0</v>
      </c>
      <c r="D3899" t="s">
        <v>23870</v>
      </c>
      <c r="E3899" t="s">
        <v>25245</v>
      </c>
    </row>
    <row r="3900" spans="1:5" x14ac:dyDescent="0.2">
      <c r="A3900" t="s">
        <v>25258</v>
      </c>
      <c r="B3900">
        <v>9</v>
      </c>
      <c r="C3900" s="16">
        <v>0</v>
      </c>
      <c r="D3900" t="s">
        <v>23870</v>
      </c>
      <c r="E3900" t="s">
        <v>25259</v>
      </c>
    </row>
    <row r="3901" spans="1:5" x14ac:dyDescent="0.2">
      <c r="A3901" t="s">
        <v>25284</v>
      </c>
      <c r="B3901">
        <v>9</v>
      </c>
      <c r="C3901" s="16">
        <v>0</v>
      </c>
      <c r="D3901" t="s">
        <v>23870</v>
      </c>
      <c r="E3901" t="s">
        <v>25285</v>
      </c>
    </row>
    <row r="3902" spans="1:5" x14ac:dyDescent="0.2">
      <c r="A3902" t="s">
        <v>25300</v>
      </c>
      <c r="B3902">
        <v>9</v>
      </c>
      <c r="C3902" s="16">
        <v>0</v>
      </c>
      <c r="D3902" t="s">
        <v>23870</v>
      </c>
      <c r="E3902" t="s">
        <v>20657</v>
      </c>
    </row>
    <row r="3903" spans="1:5" x14ac:dyDescent="0.2">
      <c r="A3903" t="s">
        <v>25377</v>
      </c>
      <c r="B3903">
        <v>10</v>
      </c>
      <c r="C3903" s="16">
        <v>68.072404239999997</v>
      </c>
      <c r="D3903" t="s">
        <v>23870</v>
      </c>
      <c r="E3903" t="s">
        <v>25378</v>
      </c>
    </row>
    <row r="3904" spans="1:5" x14ac:dyDescent="0.2">
      <c r="A3904" t="s">
        <v>25312</v>
      </c>
      <c r="B3904">
        <v>10</v>
      </c>
      <c r="C3904" s="16">
        <v>51.427953760000001</v>
      </c>
      <c r="D3904" t="s">
        <v>23870</v>
      </c>
      <c r="E3904" t="s">
        <v>25313</v>
      </c>
    </row>
    <row r="3905" spans="1:5" x14ac:dyDescent="0.2">
      <c r="A3905" t="s">
        <v>25407</v>
      </c>
      <c r="B3905">
        <v>10</v>
      </c>
      <c r="C3905" s="16">
        <v>43.86977564</v>
      </c>
      <c r="D3905" t="s">
        <v>23870</v>
      </c>
      <c r="E3905" t="s">
        <v>25408</v>
      </c>
    </row>
    <row r="3906" spans="1:5" x14ac:dyDescent="0.2">
      <c r="A3906" t="s">
        <v>25451</v>
      </c>
      <c r="B3906">
        <v>10</v>
      </c>
      <c r="C3906" s="16">
        <v>43.846034760000002</v>
      </c>
      <c r="D3906" t="s">
        <v>23870</v>
      </c>
      <c r="E3906" t="s">
        <v>22030</v>
      </c>
    </row>
    <row r="3907" spans="1:5" x14ac:dyDescent="0.2">
      <c r="A3907" t="s">
        <v>25333</v>
      </c>
      <c r="B3907">
        <v>10</v>
      </c>
      <c r="C3907" s="16">
        <v>43.36653699</v>
      </c>
      <c r="D3907" t="s">
        <v>23870</v>
      </c>
      <c r="E3907" t="s">
        <v>25334</v>
      </c>
    </row>
    <row r="3908" spans="1:5" x14ac:dyDescent="0.2">
      <c r="A3908" t="s">
        <v>25452</v>
      </c>
      <c r="B3908">
        <v>10</v>
      </c>
      <c r="C3908" s="16">
        <v>42.858013020000001</v>
      </c>
      <c r="D3908" t="s">
        <v>23870</v>
      </c>
      <c r="E3908" t="s">
        <v>25453</v>
      </c>
    </row>
    <row r="3909" spans="1:5" x14ac:dyDescent="0.2">
      <c r="A3909" t="s">
        <v>25435</v>
      </c>
      <c r="B3909">
        <v>10</v>
      </c>
      <c r="C3909" s="16">
        <v>36.073683070000001</v>
      </c>
      <c r="D3909" t="s">
        <v>23870</v>
      </c>
      <c r="E3909" t="s">
        <v>19010</v>
      </c>
    </row>
    <row r="3910" spans="1:5" x14ac:dyDescent="0.2">
      <c r="A3910" t="s">
        <v>25428</v>
      </c>
      <c r="B3910">
        <v>10</v>
      </c>
      <c r="C3910" s="16">
        <v>28.72840304</v>
      </c>
      <c r="D3910" t="s">
        <v>23870</v>
      </c>
      <c r="E3910" t="s">
        <v>25429</v>
      </c>
    </row>
    <row r="3911" spans="1:5" x14ac:dyDescent="0.2">
      <c r="A3911" t="s">
        <v>25424</v>
      </c>
      <c r="B3911">
        <v>10</v>
      </c>
      <c r="C3911" s="16">
        <v>23.915695800000002</v>
      </c>
      <c r="D3911" t="s">
        <v>23870</v>
      </c>
      <c r="E3911" t="s">
        <v>25425</v>
      </c>
    </row>
    <row r="3912" spans="1:5" x14ac:dyDescent="0.2">
      <c r="A3912" t="s">
        <v>25449</v>
      </c>
      <c r="B3912">
        <v>10</v>
      </c>
      <c r="C3912" s="16">
        <v>21.071575259999999</v>
      </c>
      <c r="D3912" t="s">
        <v>23870</v>
      </c>
      <c r="E3912" t="s">
        <v>25450</v>
      </c>
    </row>
    <row r="3913" spans="1:5" x14ac:dyDescent="0.2">
      <c r="A3913" t="s">
        <v>25372</v>
      </c>
      <c r="B3913">
        <v>10</v>
      </c>
      <c r="C3913" s="16">
        <v>18.464964070000001</v>
      </c>
      <c r="D3913" t="s">
        <v>23870</v>
      </c>
      <c r="E3913" t="s">
        <v>25373</v>
      </c>
    </row>
    <row r="3914" spans="1:5" x14ac:dyDescent="0.2">
      <c r="A3914" t="s">
        <v>25398</v>
      </c>
      <c r="B3914">
        <v>10</v>
      </c>
      <c r="C3914" s="16">
        <v>17.66525343</v>
      </c>
      <c r="D3914" t="s">
        <v>23870</v>
      </c>
      <c r="E3914" t="s">
        <v>25399</v>
      </c>
    </row>
    <row r="3915" spans="1:5" x14ac:dyDescent="0.2">
      <c r="A3915" t="s">
        <v>25331</v>
      </c>
      <c r="B3915">
        <v>10</v>
      </c>
      <c r="C3915" s="16">
        <v>16.916291279999999</v>
      </c>
      <c r="D3915" t="s">
        <v>23870</v>
      </c>
      <c r="E3915" t="s">
        <v>25332</v>
      </c>
    </row>
    <row r="3916" spans="1:5" x14ac:dyDescent="0.2">
      <c r="A3916" t="s">
        <v>25396</v>
      </c>
      <c r="B3916">
        <v>10</v>
      </c>
      <c r="C3916" s="16">
        <v>16.699044059999999</v>
      </c>
      <c r="D3916" t="s">
        <v>23870</v>
      </c>
      <c r="E3916" t="s">
        <v>25397</v>
      </c>
    </row>
    <row r="3917" spans="1:5" x14ac:dyDescent="0.2">
      <c r="A3917" t="s">
        <v>25417</v>
      </c>
      <c r="B3917">
        <v>10</v>
      </c>
      <c r="C3917" s="16">
        <v>16.589900579999998</v>
      </c>
      <c r="D3917" t="s">
        <v>23870</v>
      </c>
      <c r="E3917" t="s">
        <v>18553</v>
      </c>
    </row>
    <row r="3918" spans="1:5" x14ac:dyDescent="0.2">
      <c r="A3918" t="s">
        <v>25316</v>
      </c>
      <c r="B3918">
        <v>10</v>
      </c>
      <c r="C3918" s="16">
        <v>16.171801219999999</v>
      </c>
      <c r="D3918" t="s">
        <v>23870</v>
      </c>
      <c r="E3918" t="s">
        <v>25317</v>
      </c>
    </row>
    <row r="3919" spans="1:5" x14ac:dyDescent="0.2">
      <c r="A3919" t="s">
        <v>25392</v>
      </c>
      <c r="B3919">
        <v>10</v>
      </c>
      <c r="C3919" s="16">
        <v>14.883900069999999</v>
      </c>
      <c r="D3919" t="s">
        <v>23870</v>
      </c>
      <c r="E3919" t="s">
        <v>25393</v>
      </c>
    </row>
    <row r="3920" spans="1:5" x14ac:dyDescent="0.2">
      <c r="A3920" t="s">
        <v>25461</v>
      </c>
      <c r="B3920">
        <v>10</v>
      </c>
      <c r="C3920" s="16">
        <v>14.40965553</v>
      </c>
      <c r="D3920" t="s">
        <v>23870</v>
      </c>
      <c r="E3920" t="s">
        <v>25462</v>
      </c>
    </row>
    <row r="3921" spans="1:5" x14ac:dyDescent="0.2">
      <c r="A3921" t="s">
        <v>25422</v>
      </c>
      <c r="B3921">
        <v>10</v>
      </c>
      <c r="C3921" s="16">
        <v>13.92250915</v>
      </c>
      <c r="D3921" t="s">
        <v>23870</v>
      </c>
      <c r="E3921" t="s">
        <v>25423</v>
      </c>
    </row>
    <row r="3922" spans="1:5" x14ac:dyDescent="0.2">
      <c r="A3922" t="s">
        <v>25391</v>
      </c>
      <c r="B3922">
        <v>10</v>
      </c>
      <c r="C3922" s="16">
        <v>12.455472719999999</v>
      </c>
      <c r="D3922" t="s">
        <v>23870</v>
      </c>
      <c r="E3922" t="s">
        <v>24654</v>
      </c>
    </row>
    <row r="3923" spans="1:5" x14ac:dyDescent="0.2">
      <c r="A3923" t="s">
        <v>25328</v>
      </c>
      <c r="B3923">
        <v>10</v>
      </c>
      <c r="C3923" s="16">
        <v>12.37997743</v>
      </c>
      <c r="D3923" t="s">
        <v>23870</v>
      </c>
      <c r="E3923" t="s">
        <v>18841</v>
      </c>
    </row>
    <row r="3924" spans="1:5" x14ac:dyDescent="0.2">
      <c r="A3924" t="s">
        <v>25472</v>
      </c>
      <c r="B3924">
        <v>10</v>
      </c>
      <c r="C3924" s="16">
        <v>12.120576939999999</v>
      </c>
      <c r="D3924" t="s">
        <v>23870</v>
      </c>
      <c r="E3924" t="s">
        <v>19026</v>
      </c>
    </row>
    <row r="3925" spans="1:5" x14ac:dyDescent="0.2">
      <c r="A3925" t="s">
        <v>25320</v>
      </c>
      <c r="B3925">
        <v>10</v>
      </c>
      <c r="C3925" s="16">
        <v>11.69839268</v>
      </c>
      <c r="D3925" t="s">
        <v>23870</v>
      </c>
      <c r="E3925" t="s">
        <v>25321</v>
      </c>
    </row>
    <row r="3926" spans="1:5" x14ac:dyDescent="0.2">
      <c r="A3926" t="s">
        <v>25345</v>
      </c>
      <c r="B3926">
        <v>10</v>
      </c>
      <c r="C3926" s="16">
        <v>11.46595209</v>
      </c>
      <c r="D3926" t="s">
        <v>23870</v>
      </c>
      <c r="E3926" t="s">
        <v>25346</v>
      </c>
    </row>
    <row r="3927" spans="1:5" x14ac:dyDescent="0.2">
      <c r="A3927" t="s">
        <v>25355</v>
      </c>
      <c r="B3927">
        <v>10</v>
      </c>
      <c r="C3927" s="16">
        <v>11.197149189999999</v>
      </c>
      <c r="D3927" t="s">
        <v>23870</v>
      </c>
      <c r="E3927" t="s">
        <v>25356</v>
      </c>
    </row>
    <row r="3928" spans="1:5" x14ac:dyDescent="0.2">
      <c r="A3928" t="s">
        <v>25444</v>
      </c>
      <c r="B3928">
        <v>10</v>
      </c>
      <c r="C3928" s="16">
        <v>11.132215179999999</v>
      </c>
      <c r="D3928" t="s">
        <v>23870</v>
      </c>
      <c r="E3928" t="s">
        <v>25445</v>
      </c>
    </row>
    <row r="3929" spans="1:5" x14ac:dyDescent="0.2">
      <c r="A3929" t="s">
        <v>25383</v>
      </c>
      <c r="B3929">
        <v>10</v>
      </c>
      <c r="C3929" s="16">
        <v>10.016072019999999</v>
      </c>
      <c r="D3929" t="s">
        <v>23870</v>
      </c>
      <c r="E3929" t="s">
        <v>25384</v>
      </c>
    </row>
    <row r="3930" spans="1:5" x14ac:dyDescent="0.2">
      <c r="A3930" t="s">
        <v>25360</v>
      </c>
      <c r="B3930">
        <v>10</v>
      </c>
      <c r="C3930" s="16">
        <v>9.9990977559999994</v>
      </c>
      <c r="D3930" t="s">
        <v>23870</v>
      </c>
      <c r="E3930" t="s">
        <v>18553</v>
      </c>
    </row>
    <row r="3931" spans="1:5" x14ac:dyDescent="0.2">
      <c r="A3931" t="s">
        <v>25349</v>
      </c>
      <c r="B3931">
        <v>10</v>
      </c>
      <c r="C3931" s="16">
        <v>9.9371813580000001</v>
      </c>
      <c r="D3931" t="s">
        <v>23870</v>
      </c>
      <c r="E3931" t="s">
        <v>20508</v>
      </c>
    </row>
    <row r="3932" spans="1:5" x14ac:dyDescent="0.2">
      <c r="A3932" t="s">
        <v>25413</v>
      </c>
      <c r="B3932">
        <v>10</v>
      </c>
      <c r="C3932" s="16">
        <v>9.8455605169999991</v>
      </c>
      <c r="D3932" t="s">
        <v>23870</v>
      </c>
      <c r="E3932" t="s">
        <v>25414</v>
      </c>
    </row>
    <row r="3933" spans="1:5" x14ac:dyDescent="0.2">
      <c r="A3933" t="s">
        <v>25359</v>
      </c>
      <c r="B3933">
        <v>10</v>
      </c>
      <c r="C3933" s="16">
        <v>9.6902140439999993</v>
      </c>
      <c r="D3933" t="s">
        <v>23870</v>
      </c>
      <c r="E3933" t="s">
        <v>18787</v>
      </c>
    </row>
    <row r="3934" spans="1:5" x14ac:dyDescent="0.2">
      <c r="A3934" t="s">
        <v>25362</v>
      </c>
      <c r="B3934">
        <v>10</v>
      </c>
      <c r="C3934" s="16">
        <v>9.4963774769999993</v>
      </c>
      <c r="D3934" t="s">
        <v>23870</v>
      </c>
      <c r="E3934" t="s">
        <v>25363</v>
      </c>
    </row>
    <row r="3935" spans="1:5" x14ac:dyDescent="0.2">
      <c r="A3935" t="s">
        <v>25351</v>
      </c>
      <c r="B3935">
        <v>10</v>
      </c>
      <c r="C3935" s="16">
        <v>9.4009613979999997</v>
      </c>
      <c r="D3935" t="s">
        <v>23870</v>
      </c>
      <c r="E3935" t="s">
        <v>21217</v>
      </c>
    </row>
    <row r="3936" spans="1:5" x14ac:dyDescent="0.2">
      <c r="A3936" t="s">
        <v>25441</v>
      </c>
      <c r="B3936">
        <v>10</v>
      </c>
      <c r="C3936" s="16">
        <v>9.2169463030000003</v>
      </c>
      <c r="D3936" t="s">
        <v>23870</v>
      </c>
      <c r="E3936" t="s">
        <v>24200</v>
      </c>
    </row>
    <row r="3937" spans="1:5" x14ac:dyDescent="0.2">
      <c r="A3937" t="s">
        <v>25364</v>
      </c>
      <c r="B3937">
        <v>10</v>
      </c>
      <c r="C3937" s="16">
        <v>9.0343722960000008</v>
      </c>
      <c r="D3937" t="s">
        <v>23870</v>
      </c>
      <c r="E3937" t="s">
        <v>25365</v>
      </c>
    </row>
    <row r="3938" spans="1:5" x14ac:dyDescent="0.2">
      <c r="A3938" t="s">
        <v>25376</v>
      </c>
      <c r="B3938">
        <v>10</v>
      </c>
      <c r="C3938" s="16">
        <v>9.015125394</v>
      </c>
      <c r="D3938" t="s">
        <v>23870</v>
      </c>
      <c r="E3938" t="s">
        <v>18553</v>
      </c>
    </row>
    <row r="3939" spans="1:5" x14ac:dyDescent="0.2">
      <c r="A3939" t="s">
        <v>25374</v>
      </c>
      <c r="B3939">
        <v>10</v>
      </c>
      <c r="C3939" s="16">
        <v>8.9346135409999992</v>
      </c>
      <c r="D3939" t="s">
        <v>23870</v>
      </c>
      <c r="E3939" t="s">
        <v>25375</v>
      </c>
    </row>
    <row r="3940" spans="1:5" x14ac:dyDescent="0.2">
      <c r="A3940" t="s">
        <v>25370</v>
      </c>
      <c r="B3940">
        <v>10</v>
      </c>
      <c r="C3940" s="16">
        <v>8.0266676859999997</v>
      </c>
      <c r="D3940" t="s">
        <v>23870</v>
      </c>
      <c r="E3940" t="s">
        <v>25371</v>
      </c>
    </row>
    <row r="3941" spans="1:5" x14ac:dyDescent="0.2">
      <c r="A3941" t="s">
        <v>25318</v>
      </c>
      <c r="B3941">
        <v>10</v>
      </c>
      <c r="C3941" s="16">
        <v>7.9614898009999999</v>
      </c>
      <c r="D3941" t="s">
        <v>23870</v>
      </c>
      <c r="E3941" t="s">
        <v>25319</v>
      </c>
    </row>
    <row r="3942" spans="1:5" x14ac:dyDescent="0.2">
      <c r="A3942" t="s">
        <v>25432</v>
      </c>
      <c r="B3942">
        <v>10</v>
      </c>
      <c r="C3942" s="16">
        <v>7.8981220050000003</v>
      </c>
      <c r="D3942" t="s">
        <v>23870</v>
      </c>
      <c r="E3942" t="s">
        <v>18553</v>
      </c>
    </row>
    <row r="3943" spans="1:5" x14ac:dyDescent="0.2">
      <c r="A3943" t="s">
        <v>25418</v>
      </c>
      <c r="B3943">
        <v>10</v>
      </c>
      <c r="C3943" s="16">
        <v>7.6178843540000001</v>
      </c>
      <c r="D3943" t="s">
        <v>23870</v>
      </c>
      <c r="E3943" t="s">
        <v>25419</v>
      </c>
    </row>
    <row r="3944" spans="1:5" x14ac:dyDescent="0.2">
      <c r="A3944" t="s">
        <v>25465</v>
      </c>
      <c r="B3944">
        <v>10</v>
      </c>
      <c r="C3944" s="16">
        <v>7.4888262589999997</v>
      </c>
      <c r="D3944" t="s">
        <v>23870</v>
      </c>
      <c r="E3944" t="s">
        <v>25466</v>
      </c>
    </row>
    <row r="3945" spans="1:5" x14ac:dyDescent="0.2">
      <c r="A3945" t="s">
        <v>25367</v>
      </c>
      <c r="B3945">
        <v>10</v>
      </c>
      <c r="C3945" s="16">
        <v>7.4473720200000004</v>
      </c>
      <c r="D3945" t="s">
        <v>23870</v>
      </c>
      <c r="E3945" t="s">
        <v>25368</v>
      </c>
    </row>
    <row r="3946" spans="1:5" x14ac:dyDescent="0.2">
      <c r="A3946" t="s">
        <v>25389</v>
      </c>
      <c r="B3946">
        <v>10</v>
      </c>
      <c r="C3946" s="16">
        <v>7.2887785120000004</v>
      </c>
      <c r="D3946" t="s">
        <v>23870</v>
      </c>
      <c r="E3946" t="s">
        <v>25390</v>
      </c>
    </row>
    <row r="3947" spans="1:5" x14ac:dyDescent="0.2">
      <c r="A3947" t="s">
        <v>25406</v>
      </c>
      <c r="B3947">
        <v>10</v>
      </c>
      <c r="C3947" s="16">
        <v>7.2034125769999999</v>
      </c>
      <c r="D3947" t="s">
        <v>23870</v>
      </c>
      <c r="E3947" t="s">
        <v>18553</v>
      </c>
    </row>
    <row r="3948" spans="1:5" x14ac:dyDescent="0.2">
      <c r="A3948" t="s">
        <v>25409</v>
      </c>
      <c r="B3948">
        <v>10</v>
      </c>
      <c r="C3948" s="16">
        <v>7.1362087320000001</v>
      </c>
      <c r="D3948" t="s">
        <v>23870</v>
      </c>
      <c r="E3948" t="s">
        <v>20312</v>
      </c>
    </row>
    <row r="3949" spans="1:5" x14ac:dyDescent="0.2">
      <c r="A3949" t="s">
        <v>25354</v>
      </c>
      <c r="B3949">
        <v>10</v>
      </c>
      <c r="C3949" s="16">
        <v>6.9590822210000001</v>
      </c>
      <c r="D3949" t="s">
        <v>23870</v>
      </c>
      <c r="E3949" t="s">
        <v>18553</v>
      </c>
    </row>
    <row r="3950" spans="1:5" x14ac:dyDescent="0.2">
      <c r="A3950" t="s">
        <v>25467</v>
      </c>
      <c r="B3950">
        <v>10</v>
      </c>
      <c r="C3950" s="16">
        <v>6.8116001449999999</v>
      </c>
      <c r="D3950" t="s">
        <v>23870</v>
      </c>
      <c r="E3950" t="s">
        <v>18553</v>
      </c>
    </row>
    <row r="3951" spans="1:5" x14ac:dyDescent="0.2">
      <c r="A3951" t="s">
        <v>25379</v>
      </c>
      <c r="B3951">
        <v>10</v>
      </c>
      <c r="C3951" s="16">
        <v>6.5776971419999999</v>
      </c>
      <c r="D3951" t="s">
        <v>23870</v>
      </c>
      <c r="E3951" t="s">
        <v>25380</v>
      </c>
    </row>
    <row r="3952" spans="1:5" x14ac:dyDescent="0.2">
      <c r="A3952" t="s">
        <v>25400</v>
      </c>
      <c r="B3952">
        <v>10</v>
      </c>
      <c r="C3952" s="16">
        <v>6.5135036929999997</v>
      </c>
      <c r="D3952" t="s">
        <v>23870</v>
      </c>
      <c r="E3952" t="s">
        <v>25401</v>
      </c>
    </row>
    <row r="3953" spans="1:5" x14ac:dyDescent="0.2">
      <c r="A3953" t="s">
        <v>25385</v>
      </c>
      <c r="B3953">
        <v>10</v>
      </c>
      <c r="C3953" s="16">
        <v>6.483874277</v>
      </c>
      <c r="D3953" t="s">
        <v>23870</v>
      </c>
      <c r="E3953" t="s">
        <v>25386</v>
      </c>
    </row>
    <row r="3954" spans="1:5" x14ac:dyDescent="0.2">
      <c r="A3954" t="s">
        <v>25440</v>
      </c>
      <c r="B3954">
        <v>10</v>
      </c>
      <c r="C3954" s="16">
        <v>6.4569578639999996</v>
      </c>
      <c r="D3954" t="s">
        <v>23870</v>
      </c>
      <c r="E3954" t="s">
        <v>18553</v>
      </c>
    </row>
    <row r="3955" spans="1:5" x14ac:dyDescent="0.2">
      <c r="A3955" t="s">
        <v>25350</v>
      </c>
      <c r="B3955">
        <v>10</v>
      </c>
      <c r="C3955" s="16">
        <v>6.1450995930000003</v>
      </c>
      <c r="D3955" t="s">
        <v>23870</v>
      </c>
      <c r="E3955" t="s">
        <v>20822</v>
      </c>
    </row>
    <row r="3956" spans="1:5" x14ac:dyDescent="0.2">
      <c r="A3956" t="s">
        <v>25415</v>
      </c>
      <c r="B3956">
        <v>10</v>
      </c>
      <c r="C3956" s="16">
        <v>5.5326263649999996</v>
      </c>
      <c r="D3956" t="s">
        <v>23870</v>
      </c>
      <c r="E3956" t="s">
        <v>25416</v>
      </c>
    </row>
    <row r="3957" spans="1:5" x14ac:dyDescent="0.2">
      <c r="A3957" t="s">
        <v>25442</v>
      </c>
      <c r="B3957">
        <v>10</v>
      </c>
      <c r="C3957" s="16">
        <v>5.3143744279999998</v>
      </c>
      <c r="D3957" t="s">
        <v>23870</v>
      </c>
      <c r="E3957" t="s">
        <v>25443</v>
      </c>
    </row>
    <row r="3958" spans="1:5" x14ac:dyDescent="0.2">
      <c r="A3958" t="s">
        <v>25340</v>
      </c>
      <c r="B3958">
        <v>10</v>
      </c>
      <c r="C3958" s="16">
        <v>5.1515652679999997</v>
      </c>
      <c r="D3958" t="s">
        <v>23870</v>
      </c>
      <c r="E3958" t="s">
        <v>20965</v>
      </c>
    </row>
    <row r="3959" spans="1:5" x14ac:dyDescent="0.2">
      <c r="A3959" t="s">
        <v>25366</v>
      </c>
      <c r="B3959">
        <v>10</v>
      </c>
      <c r="C3959" s="16">
        <v>4.9322485709999997</v>
      </c>
      <c r="D3959" t="s">
        <v>23870</v>
      </c>
      <c r="E3959" t="s">
        <v>18553</v>
      </c>
    </row>
    <row r="3960" spans="1:5" x14ac:dyDescent="0.2">
      <c r="A3960" t="s">
        <v>25352</v>
      </c>
      <c r="B3960">
        <v>10</v>
      </c>
      <c r="C3960" s="16">
        <v>4.8882080950000004</v>
      </c>
      <c r="D3960" t="s">
        <v>23870</v>
      </c>
      <c r="E3960" t="s">
        <v>25353</v>
      </c>
    </row>
    <row r="3961" spans="1:5" x14ac:dyDescent="0.2">
      <c r="A3961" t="s">
        <v>25456</v>
      </c>
      <c r="B3961">
        <v>10</v>
      </c>
      <c r="C3961" s="16">
        <v>4.5931929699999996</v>
      </c>
      <c r="D3961" t="s">
        <v>23870</v>
      </c>
      <c r="E3961" t="s">
        <v>23837</v>
      </c>
    </row>
    <row r="3962" spans="1:5" x14ac:dyDescent="0.2">
      <c r="A3962" t="s">
        <v>25458</v>
      </c>
      <c r="B3962">
        <v>10</v>
      </c>
      <c r="C3962" s="16">
        <v>4.5590717840000003</v>
      </c>
      <c r="D3962" t="s">
        <v>23870</v>
      </c>
      <c r="E3962" t="s">
        <v>21014</v>
      </c>
    </row>
    <row r="3963" spans="1:5" x14ac:dyDescent="0.2">
      <c r="A3963" t="s">
        <v>25411</v>
      </c>
      <c r="B3963">
        <v>10</v>
      </c>
      <c r="C3963" s="16">
        <v>4.4938360060000004</v>
      </c>
      <c r="D3963" t="s">
        <v>23870</v>
      </c>
      <c r="E3963" t="s">
        <v>25412</v>
      </c>
    </row>
    <row r="3964" spans="1:5" x14ac:dyDescent="0.2">
      <c r="A3964" t="s">
        <v>25430</v>
      </c>
      <c r="B3964">
        <v>10</v>
      </c>
      <c r="C3964" s="16">
        <v>4.3804063649999998</v>
      </c>
      <c r="D3964" t="s">
        <v>23870</v>
      </c>
      <c r="E3964" t="s">
        <v>25431</v>
      </c>
    </row>
    <row r="3965" spans="1:5" x14ac:dyDescent="0.2">
      <c r="A3965" t="s">
        <v>25336</v>
      </c>
      <c r="B3965">
        <v>10</v>
      </c>
      <c r="C3965" s="16">
        <v>3.9284654890000001</v>
      </c>
      <c r="D3965" t="s">
        <v>23870</v>
      </c>
      <c r="E3965" t="s">
        <v>22216</v>
      </c>
    </row>
    <row r="3966" spans="1:5" x14ac:dyDescent="0.2">
      <c r="A3966" t="s">
        <v>25343</v>
      </c>
      <c r="B3966">
        <v>10</v>
      </c>
      <c r="C3966" s="16">
        <v>3.7477407559999998</v>
      </c>
      <c r="D3966" t="s">
        <v>23870</v>
      </c>
      <c r="E3966" t="s">
        <v>25344</v>
      </c>
    </row>
    <row r="3967" spans="1:5" x14ac:dyDescent="0.2">
      <c r="A3967" t="s">
        <v>25337</v>
      </c>
      <c r="B3967">
        <v>10</v>
      </c>
      <c r="C3967" s="16">
        <v>3.3844423639999999</v>
      </c>
      <c r="D3967" t="s">
        <v>23870</v>
      </c>
      <c r="E3967" t="s">
        <v>25338</v>
      </c>
    </row>
    <row r="3968" spans="1:5" x14ac:dyDescent="0.2">
      <c r="A3968" t="s">
        <v>25426</v>
      </c>
      <c r="B3968">
        <v>10</v>
      </c>
      <c r="C3968" s="16">
        <v>3.3486711439999999</v>
      </c>
      <c r="D3968" t="s">
        <v>23870</v>
      </c>
      <c r="E3968" t="s">
        <v>25427</v>
      </c>
    </row>
    <row r="3969" spans="1:5" x14ac:dyDescent="0.2">
      <c r="A3969" t="s">
        <v>25369</v>
      </c>
      <c r="B3969">
        <v>10</v>
      </c>
      <c r="C3969" s="16">
        <v>3.0855368639999998</v>
      </c>
      <c r="D3969" t="s">
        <v>23870</v>
      </c>
      <c r="E3969" t="s">
        <v>19692</v>
      </c>
    </row>
    <row r="3970" spans="1:5" x14ac:dyDescent="0.2">
      <c r="A3970" t="s">
        <v>25464</v>
      </c>
      <c r="B3970">
        <v>10</v>
      </c>
      <c r="C3970" s="16">
        <v>3.0423335919999999</v>
      </c>
      <c r="D3970" t="s">
        <v>23870</v>
      </c>
      <c r="E3970" t="s">
        <v>18553</v>
      </c>
    </row>
    <row r="3971" spans="1:5" x14ac:dyDescent="0.2">
      <c r="A3971" t="s">
        <v>25454</v>
      </c>
      <c r="B3971">
        <v>10</v>
      </c>
      <c r="C3971" s="16">
        <v>2.892192423</v>
      </c>
      <c r="D3971" t="s">
        <v>23870</v>
      </c>
      <c r="E3971" t="s">
        <v>21967</v>
      </c>
    </row>
    <row r="3972" spans="1:5" x14ac:dyDescent="0.2">
      <c r="A3972" t="s">
        <v>25387</v>
      </c>
      <c r="B3972">
        <v>10</v>
      </c>
      <c r="C3972" s="16">
        <v>2.7434695379999998</v>
      </c>
      <c r="D3972" t="s">
        <v>23870</v>
      </c>
      <c r="E3972" t="s">
        <v>25388</v>
      </c>
    </row>
    <row r="3973" spans="1:5" x14ac:dyDescent="0.2">
      <c r="A3973" t="s">
        <v>25448</v>
      </c>
      <c r="B3973">
        <v>10</v>
      </c>
      <c r="C3973" s="16">
        <v>2.698520324</v>
      </c>
      <c r="D3973" t="s">
        <v>23870</v>
      </c>
      <c r="E3973" t="s">
        <v>19042</v>
      </c>
    </row>
    <row r="3974" spans="1:5" x14ac:dyDescent="0.2">
      <c r="A3974" t="s">
        <v>25468</v>
      </c>
      <c r="B3974">
        <v>10</v>
      </c>
      <c r="C3974" s="16">
        <v>2.6232203549999999</v>
      </c>
      <c r="D3974" t="s">
        <v>23870</v>
      </c>
      <c r="E3974" t="s">
        <v>25469</v>
      </c>
    </row>
    <row r="3975" spans="1:5" x14ac:dyDescent="0.2">
      <c r="A3975" t="s">
        <v>25470</v>
      </c>
      <c r="B3975">
        <v>10</v>
      </c>
      <c r="C3975" s="16">
        <v>2.2357147529999999</v>
      </c>
      <c r="D3975" t="s">
        <v>23870</v>
      </c>
      <c r="E3975" t="s">
        <v>25471</v>
      </c>
    </row>
    <row r="3976" spans="1:5" x14ac:dyDescent="0.2">
      <c r="A3976" t="s">
        <v>25381</v>
      </c>
      <c r="B3976">
        <v>10</v>
      </c>
      <c r="C3976" s="16">
        <v>2.16749261</v>
      </c>
      <c r="D3976" t="s">
        <v>23870</v>
      </c>
      <c r="E3976" t="s">
        <v>25382</v>
      </c>
    </row>
    <row r="3977" spans="1:5" x14ac:dyDescent="0.2">
      <c r="A3977" t="s">
        <v>25339</v>
      </c>
      <c r="B3977">
        <v>10</v>
      </c>
      <c r="C3977" s="16">
        <v>2.0084061719999999</v>
      </c>
      <c r="D3977" t="s">
        <v>23870</v>
      </c>
      <c r="E3977" t="s">
        <v>25012</v>
      </c>
    </row>
    <row r="3978" spans="1:5" x14ac:dyDescent="0.2">
      <c r="A3978" t="s">
        <v>25347</v>
      </c>
      <c r="B3978">
        <v>10</v>
      </c>
      <c r="C3978" s="16">
        <v>1.9057147759999999</v>
      </c>
      <c r="D3978" t="s">
        <v>23870</v>
      </c>
      <c r="E3978" t="s">
        <v>25348</v>
      </c>
    </row>
    <row r="3979" spans="1:5" x14ac:dyDescent="0.2">
      <c r="A3979" t="s">
        <v>25457</v>
      </c>
      <c r="B3979">
        <v>10</v>
      </c>
      <c r="C3979" s="16">
        <v>1.8334261869999999</v>
      </c>
      <c r="D3979" t="s">
        <v>23870</v>
      </c>
      <c r="E3979" t="s">
        <v>21247</v>
      </c>
    </row>
    <row r="3980" spans="1:5" x14ac:dyDescent="0.2">
      <c r="A3980" t="s">
        <v>25314</v>
      </c>
      <c r="B3980">
        <v>10</v>
      </c>
      <c r="C3980" s="16">
        <v>1.716918784</v>
      </c>
      <c r="D3980" t="s">
        <v>23870</v>
      </c>
      <c r="E3980" t="s">
        <v>25315</v>
      </c>
    </row>
    <row r="3981" spans="1:5" x14ac:dyDescent="0.2">
      <c r="A3981" t="s">
        <v>25446</v>
      </c>
      <c r="B3981">
        <v>10</v>
      </c>
      <c r="C3981" s="16">
        <v>1.57977809</v>
      </c>
      <c r="D3981" t="s">
        <v>23870</v>
      </c>
      <c r="E3981" t="s">
        <v>25447</v>
      </c>
    </row>
    <row r="3982" spans="1:5" x14ac:dyDescent="0.2">
      <c r="A3982" t="s">
        <v>25402</v>
      </c>
      <c r="B3982">
        <v>10</v>
      </c>
      <c r="C3982" s="16">
        <v>1.5029945689999999</v>
      </c>
      <c r="D3982" t="s">
        <v>23870</v>
      </c>
      <c r="E3982" t="s">
        <v>23174</v>
      </c>
    </row>
    <row r="3983" spans="1:5" x14ac:dyDescent="0.2">
      <c r="A3983" t="s">
        <v>25341</v>
      </c>
      <c r="B3983">
        <v>10</v>
      </c>
      <c r="C3983" s="16">
        <v>1.2923362199999999</v>
      </c>
      <c r="D3983" t="s">
        <v>23870</v>
      </c>
      <c r="E3983" t="s">
        <v>25342</v>
      </c>
    </row>
    <row r="3984" spans="1:5" x14ac:dyDescent="0.2">
      <c r="A3984" t="s">
        <v>25433</v>
      </c>
      <c r="B3984">
        <v>10</v>
      </c>
      <c r="C3984" s="16">
        <v>1.153137079</v>
      </c>
      <c r="D3984" t="s">
        <v>23870</v>
      </c>
      <c r="E3984" t="s">
        <v>25434</v>
      </c>
    </row>
    <row r="3985" spans="1:5" x14ac:dyDescent="0.2">
      <c r="A3985" t="s">
        <v>25405</v>
      </c>
      <c r="B3985">
        <v>10</v>
      </c>
      <c r="C3985" s="16">
        <v>1.1250518190000001</v>
      </c>
      <c r="D3985" t="s">
        <v>23870</v>
      </c>
      <c r="E3985" t="s">
        <v>18553</v>
      </c>
    </row>
    <row r="3986" spans="1:5" x14ac:dyDescent="0.2">
      <c r="A3986" t="s">
        <v>25324</v>
      </c>
      <c r="B3986">
        <v>10</v>
      </c>
      <c r="C3986" s="16">
        <v>0.62991606200000005</v>
      </c>
      <c r="D3986" t="s">
        <v>23870</v>
      </c>
      <c r="E3986" t="s">
        <v>25325</v>
      </c>
    </row>
    <row r="3987" spans="1:5" x14ac:dyDescent="0.2">
      <c r="A3987" t="s">
        <v>25403</v>
      </c>
      <c r="B3987">
        <v>10</v>
      </c>
      <c r="C3987" s="16">
        <v>0.61266854400000004</v>
      </c>
      <c r="D3987" t="s">
        <v>23870</v>
      </c>
      <c r="E3987" t="s">
        <v>25404</v>
      </c>
    </row>
    <row r="3988" spans="1:5" x14ac:dyDescent="0.2">
      <c r="A3988" t="s">
        <v>25438</v>
      </c>
      <c r="B3988">
        <v>10</v>
      </c>
      <c r="C3988" s="16">
        <v>0.55259855300000005</v>
      </c>
      <c r="D3988" t="s">
        <v>23870</v>
      </c>
      <c r="E3988" t="s">
        <v>25439</v>
      </c>
    </row>
    <row r="3989" spans="1:5" x14ac:dyDescent="0.2">
      <c r="A3989" s="21" t="s">
        <v>25473</v>
      </c>
      <c r="B3989" s="21">
        <v>10</v>
      </c>
      <c r="C3989" s="30">
        <v>0.31855667300000001</v>
      </c>
      <c r="D3989" s="21" t="s">
        <v>23870</v>
      </c>
      <c r="E3989" t="s">
        <v>25474</v>
      </c>
    </row>
    <row r="3990" spans="1:5" x14ac:dyDescent="0.2">
      <c r="A3990" t="s">
        <v>25357</v>
      </c>
      <c r="B3990">
        <v>10</v>
      </c>
      <c r="C3990" s="16">
        <v>0.300555299</v>
      </c>
      <c r="D3990" t="s">
        <v>23870</v>
      </c>
      <c r="E3990" t="s">
        <v>25358</v>
      </c>
    </row>
    <row r="3991" spans="1:5" x14ac:dyDescent="0.2">
      <c r="A3991" t="s">
        <v>25459</v>
      </c>
      <c r="B3991">
        <v>10</v>
      </c>
      <c r="C3991" s="16">
        <v>0.24837459100000001</v>
      </c>
      <c r="D3991" t="s">
        <v>23870</v>
      </c>
      <c r="E3991" t="s">
        <v>25460</v>
      </c>
    </row>
    <row r="3992" spans="1:5" x14ac:dyDescent="0.2">
      <c r="A3992" t="s">
        <v>25329</v>
      </c>
      <c r="B3992">
        <v>10</v>
      </c>
      <c r="C3992" s="16">
        <v>0.23295702099999999</v>
      </c>
      <c r="D3992" t="s">
        <v>23870</v>
      </c>
      <c r="E3992" t="s">
        <v>25330</v>
      </c>
    </row>
    <row r="3993" spans="1:5" x14ac:dyDescent="0.2">
      <c r="A3993" t="s">
        <v>25326</v>
      </c>
      <c r="B3993">
        <v>10</v>
      </c>
      <c r="C3993" s="16">
        <v>1.0428616999999999E-2</v>
      </c>
      <c r="D3993" t="s">
        <v>23870</v>
      </c>
      <c r="E3993" t="s">
        <v>25327</v>
      </c>
    </row>
    <row r="3994" spans="1:5" x14ac:dyDescent="0.2">
      <c r="A3994" t="s">
        <v>25322</v>
      </c>
      <c r="B3994">
        <v>10</v>
      </c>
      <c r="C3994" s="16">
        <v>0</v>
      </c>
      <c r="D3994" t="s">
        <v>23870</v>
      </c>
      <c r="E3994" t="s">
        <v>25323</v>
      </c>
    </row>
    <row r="3995" spans="1:5" x14ac:dyDescent="0.2">
      <c r="A3995" t="s">
        <v>25335</v>
      </c>
      <c r="B3995">
        <v>10</v>
      </c>
      <c r="C3995" s="16">
        <v>0</v>
      </c>
      <c r="D3995" t="s">
        <v>23870</v>
      </c>
      <c r="E3995" t="s">
        <v>19415</v>
      </c>
    </row>
    <row r="3996" spans="1:5" x14ac:dyDescent="0.2">
      <c r="A3996" t="s">
        <v>25361</v>
      </c>
      <c r="B3996">
        <v>10</v>
      </c>
      <c r="C3996" s="16">
        <v>0</v>
      </c>
      <c r="D3996" t="s">
        <v>23870</v>
      </c>
      <c r="E3996" t="s">
        <v>18553</v>
      </c>
    </row>
    <row r="3997" spans="1:5" x14ac:dyDescent="0.2">
      <c r="A3997" t="s">
        <v>25394</v>
      </c>
      <c r="B3997">
        <v>10</v>
      </c>
      <c r="C3997" s="16">
        <v>0</v>
      </c>
      <c r="D3997" t="s">
        <v>23870</v>
      </c>
      <c r="E3997" t="s">
        <v>25395</v>
      </c>
    </row>
    <row r="3998" spans="1:5" x14ac:dyDescent="0.2">
      <c r="A3998" t="s">
        <v>25410</v>
      </c>
      <c r="B3998">
        <v>10</v>
      </c>
      <c r="C3998" s="16">
        <v>0</v>
      </c>
      <c r="D3998" t="s">
        <v>23870</v>
      </c>
      <c r="E3998" t="s">
        <v>24560</v>
      </c>
    </row>
    <row r="3999" spans="1:5" x14ac:dyDescent="0.2">
      <c r="A3999" t="s">
        <v>25420</v>
      </c>
      <c r="B3999">
        <v>10</v>
      </c>
      <c r="C3999" s="16">
        <v>0</v>
      </c>
      <c r="D3999" t="s">
        <v>23870</v>
      </c>
      <c r="E3999" t="s">
        <v>25421</v>
      </c>
    </row>
    <row r="4000" spans="1:5" x14ac:dyDescent="0.2">
      <c r="A4000" t="s">
        <v>25436</v>
      </c>
      <c r="B4000">
        <v>10</v>
      </c>
      <c r="C4000" s="16">
        <v>0</v>
      </c>
      <c r="D4000" t="s">
        <v>23870</v>
      </c>
      <c r="E4000" t="s">
        <v>25437</v>
      </c>
    </row>
    <row r="4001" spans="1:5" x14ac:dyDescent="0.2">
      <c r="A4001" t="s">
        <v>25455</v>
      </c>
      <c r="B4001">
        <v>10</v>
      </c>
      <c r="C4001" s="16">
        <v>0</v>
      </c>
      <c r="D4001" t="s">
        <v>23870</v>
      </c>
      <c r="E4001" t="s">
        <v>20538</v>
      </c>
    </row>
    <row r="4002" spans="1:5" x14ac:dyDescent="0.2">
      <c r="A4002" s="7" t="s">
        <v>25463</v>
      </c>
      <c r="B4002" s="7">
        <v>10</v>
      </c>
      <c r="C4002" s="29">
        <v>0</v>
      </c>
      <c r="D4002" s="7" t="s">
        <v>23870</v>
      </c>
      <c r="E4002" s="7" t="s">
        <v>24808</v>
      </c>
    </row>
  </sheetData>
  <sortState ref="A3:E4002">
    <sortCondition ref="D3:D4002"/>
    <sortCondition ref="B3:B4002"/>
    <sortCondition descending="1" ref="C3:C400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7205-81E8-6842-8985-77027D638CAC}">
  <dimension ref="A1:I35"/>
  <sheetViews>
    <sheetView workbookViewId="0"/>
  </sheetViews>
  <sheetFormatPr baseColWidth="10" defaultRowHeight="16" x14ac:dyDescent="0.2"/>
  <cols>
    <col min="1" max="1" width="17.83203125" customWidth="1"/>
    <col min="2" max="2" width="33" customWidth="1"/>
    <col min="3" max="5" width="20" style="14" customWidth="1"/>
    <col min="6" max="6" width="4" style="14" customWidth="1"/>
    <col min="7" max="9" width="20" style="14" customWidth="1"/>
  </cols>
  <sheetData>
    <row r="1" spans="1:9" x14ac:dyDescent="0.2">
      <c r="A1" s="17" t="s">
        <v>34863</v>
      </c>
      <c r="B1" s="7"/>
      <c r="C1" s="15"/>
      <c r="D1" s="15"/>
      <c r="E1" s="15"/>
      <c r="F1" s="15"/>
      <c r="G1" s="15"/>
      <c r="H1" s="15"/>
      <c r="I1" s="15"/>
    </row>
    <row r="2" spans="1:9" x14ac:dyDescent="0.2">
      <c r="C2" s="63" t="s">
        <v>34524</v>
      </c>
      <c r="D2" s="63"/>
      <c r="E2" s="63"/>
      <c r="G2" s="63" t="s">
        <v>34525</v>
      </c>
      <c r="H2" s="63"/>
      <c r="I2" s="63"/>
    </row>
    <row r="3" spans="1:9" s="34" customFormat="1" ht="34" x14ac:dyDescent="0.2">
      <c r="A3" s="31" t="s">
        <v>25483</v>
      </c>
      <c r="B3" s="31" t="s">
        <v>25475</v>
      </c>
      <c r="C3" s="32" t="s">
        <v>34526</v>
      </c>
      <c r="D3" s="32" t="s">
        <v>25481</v>
      </c>
      <c r="E3" s="32" t="s">
        <v>25482</v>
      </c>
      <c r="F3" s="33"/>
      <c r="G3" s="32" t="s">
        <v>34523</v>
      </c>
      <c r="H3" s="32" t="s">
        <v>25481</v>
      </c>
      <c r="I3" s="32" t="s">
        <v>25482</v>
      </c>
    </row>
    <row r="4" spans="1:9" x14ac:dyDescent="0.2">
      <c r="A4" t="s">
        <v>25476</v>
      </c>
      <c r="B4" t="s">
        <v>43</v>
      </c>
      <c r="C4" s="14" t="s">
        <v>34666</v>
      </c>
      <c r="D4" s="14" t="s">
        <v>34667</v>
      </c>
      <c r="E4" s="14" t="s">
        <v>34668</v>
      </c>
      <c r="G4" s="14" t="s">
        <v>34669</v>
      </c>
      <c r="H4" s="14" t="s">
        <v>34670</v>
      </c>
      <c r="I4" s="14" t="s">
        <v>34668</v>
      </c>
    </row>
    <row r="5" spans="1:9" x14ac:dyDescent="0.2">
      <c r="A5" t="s">
        <v>25476</v>
      </c>
      <c r="B5" t="s">
        <v>25550</v>
      </c>
      <c r="C5" s="14" t="s">
        <v>34671</v>
      </c>
      <c r="D5" s="14" t="s">
        <v>34672</v>
      </c>
      <c r="E5" s="14" t="s">
        <v>34668</v>
      </c>
      <c r="G5" s="14" t="s">
        <v>34671</v>
      </c>
      <c r="H5" s="14" t="s">
        <v>34672</v>
      </c>
      <c r="I5" s="14" t="s">
        <v>34673</v>
      </c>
    </row>
    <row r="6" spans="1:9" x14ac:dyDescent="0.2">
      <c r="A6" t="s">
        <v>25476</v>
      </c>
      <c r="B6" t="s">
        <v>25487</v>
      </c>
      <c r="C6" s="14" t="s">
        <v>34674</v>
      </c>
      <c r="D6" s="14" t="s">
        <v>34675</v>
      </c>
      <c r="E6" s="14" t="s">
        <v>34676</v>
      </c>
      <c r="G6" s="14" t="s">
        <v>34677</v>
      </c>
      <c r="H6" s="14" t="s">
        <v>34672</v>
      </c>
      <c r="I6" s="14" t="s">
        <v>34678</v>
      </c>
    </row>
    <row r="7" spans="1:9" x14ac:dyDescent="0.2">
      <c r="A7" t="s">
        <v>25476</v>
      </c>
      <c r="B7" t="s">
        <v>25488</v>
      </c>
      <c r="C7" s="14" t="s">
        <v>34679</v>
      </c>
      <c r="D7" s="14" t="s">
        <v>34680</v>
      </c>
      <c r="E7" s="14" t="s">
        <v>34681</v>
      </c>
      <c r="G7" s="14" t="s">
        <v>34669</v>
      </c>
      <c r="H7" s="14" t="s">
        <v>34682</v>
      </c>
      <c r="I7" s="14" t="s">
        <v>34683</v>
      </c>
    </row>
    <row r="8" spans="1:9" x14ac:dyDescent="0.2">
      <c r="A8" t="s">
        <v>25476</v>
      </c>
      <c r="B8" t="s">
        <v>25489</v>
      </c>
      <c r="C8" s="14" t="s">
        <v>34684</v>
      </c>
      <c r="D8" s="14" t="s">
        <v>34675</v>
      </c>
      <c r="E8" s="14" t="s">
        <v>34685</v>
      </c>
      <c r="G8" s="14" t="s">
        <v>34686</v>
      </c>
      <c r="H8" s="14" t="s">
        <v>34687</v>
      </c>
      <c r="I8" s="14" t="s">
        <v>34688</v>
      </c>
    </row>
    <row r="9" spans="1:9" x14ac:dyDescent="0.2">
      <c r="A9" t="s">
        <v>25476</v>
      </c>
      <c r="B9" t="s">
        <v>25490</v>
      </c>
      <c r="C9" s="14" t="s">
        <v>34689</v>
      </c>
      <c r="D9" s="14" t="s">
        <v>34690</v>
      </c>
      <c r="E9" s="14" t="s">
        <v>34691</v>
      </c>
      <c r="G9" s="14" t="s">
        <v>34563</v>
      </c>
      <c r="H9" s="14" t="s">
        <v>34692</v>
      </c>
      <c r="I9" s="14" t="s">
        <v>34687</v>
      </c>
    </row>
    <row r="10" spans="1:9" x14ac:dyDescent="0.2">
      <c r="A10" t="s">
        <v>25476</v>
      </c>
      <c r="B10" t="s">
        <v>25491</v>
      </c>
      <c r="C10" s="14" t="s">
        <v>34693</v>
      </c>
      <c r="D10" s="14" t="s">
        <v>34694</v>
      </c>
      <c r="E10" s="14" t="s">
        <v>34695</v>
      </c>
      <c r="G10" s="14" t="s">
        <v>34567</v>
      </c>
      <c r="H10" s="14" t="s">
        <v>34696</v>
      </c>
      <c r="I10" s="14" t="s">
        <v>34697</v>
      </c>
    </row>
    <row r="11" spans="1:9" x14ac:dyDescent="0.2">
      <c r="A11" t="s">
        <v>25476</v>
      </c>
      <c r="B11" t="s">
        <v>25492</v>
      </c>
      <c r="C11" s="14" t="s">
        <v>34566</v>
      </c>
      <c r="D11" s="14" t="s">
        <v>34696</v>
      </c>
      <c r="E11" s="14" t="s">
        <v>34698</v>
      </c>
      <c r="G11" s="14" t="s">
        <v>34674</v>
      </c>
      <c r="H11" s="14" t="s">
        <v>34668</v>
      </c>
      <c r="I11" s="14" t="s">
        <v>34699</v>
      </c>
    </row>
    <row r="12" spans="1:9" x14ac:dyDescent="0.2">
      <c r="A12" t="s">
        <v>25476</v>
      </c>
      <c r="B12" t="s">
        <v>25493</v>
      </c>
      <c r="C12" s="14" t="s">
        <v>34700</v>
      </c>
      <c r="D12" s="14" t="s">
        <v>34672</v>
      </c>
      <c r="E12" s="14" t="s">
        <v>34701</v>
      </c>
      <c r="G12" s="14" t="s">
        <v>34702</v>
      </c>
      <c r="H12" s="14" t="s">
        <v>34672</v>
      </c>
      <c r="I12" s="14" t="s">
        <v>34703</v>
      </c>
    </row>
    <row r="13" spans="1:9" x14ac:dyDescent="0.2">
      <c r="A13" t="s">
        <v>25476</v>
      </c>
      <c r="B13" t="s">
        <v>55</v>
      </c>
      <c r="C13" s="14" t="s">
        <v>34704</v>
      </c>
      <c r="D13" s="14" t="s">
        <v>34705</v>
      </c>
      <c r="E13" s="14" t="s">
        <v>34706</v>
      </c>
      <c r="G13" s="14" t="s">
        <v>34707</v>
      </c>
      <c r="H13" s="14" t="s">
        <v>34696</v>
      </c>
      <c r="I13" s="14" t="s">
        <v>34708</v>
      </c>
    </row>
    <row r="14" spans="1:9" x14ac:dyDescent="0.2">
      <c r="A14" t="s">
        <v>25476</v>
      </c>
      <c r="B14" t="s">
        <v>25494</v>
      </c>
      <c r="C14" s="14" t="s">
        <v>34555</v>
      </c>
      <c r="D14" s="14" t="s">
        <v>34709</v>
      </c>
      <c r="E14" s="14" t="s">
        <v>34710</v>
      </c>
      <c r="G14" s="14" t="s">
        <v>34679</v>
      </c>
      <c r="H14" s="14" t="s">
        <v>34711</v>
      </c>
      <c r="I14" s="14" t="s">
        <v>34712</v>
      </c>
    </row>
    <row r="15" spans="1:9" x14ac:dyDescent="0.2">
      <c r="A15" t="s">
        <v>25476</v>
      </c>
      <c r="B15" t="s">
        <v>25495</v>
      </c>
      <c r="C15" s="14" t="s">
        <v>34713</v>
      </c>
      <c r="D15" s="14" t="s">
        <v>34714</v>
      </c>
      <c r="E15" s="14" t="s">
        <v>34715</v>
      </c>
      <c r="G15" s="14" t="s">
        <v>34716</v>
      </c>
      <c r="H15" s="14" t="s">
        <v>34717</v>
      </c>
      <c r="I15" s="14" t="s">
        <v>34717</v>
      </c>
    </row>
    <row r="16" spans="1:9" x14ac:dyDescent="0.2">
      <c r="A16" t="s">
        <v>25476</v>
      </c>
      <c r="B16" t="s">
        <v>25496</v>
      </c>
      <c r="C16" s="14" t="s">
        <v>34718</v>
      </c>
      <c r="D16" s="14" t="s">
        <v>34675</v>
      </c>
      <c r="E16" s="14" t="s">
        <v>34719</v>
      </c>
      <c r="G16" s="14" t="s">
        <v>34669</v>
      </c>
      <c r="H16" s="14" t="s">
        <v>34717</v>
      </c>
      <c r="I16" s="14" t="s">
        <v>34720</v>
      </c>
    </row>
    <row r="17" spans="1:9" x14ac:dyDescent="0.2">
      <c r="A17" t="s">
        <v>25476</v>
      </c>
      <c r="B17" t="s">
        <v>25497</v>
      </c>
      <c r="C17" s="14" t="s">
        <v>34721</v>
      </c>
      <c r="D17" s="14" t="s">
        <v>34722</v>
      </c>
      <c r="E17" s="14" t="s">
        <v>34723</v>
      </c>
      <c r="G17" s="14" t="s">
        <v>34563</v>
      </c>
      <c r="H17" s="14" t="s">
        <v>34724</v>
      </c>
      <c r="I17" s="14" t="s">
        <v>34725</v>
      </c>
    </row>
    <row r="18" spans="1:9" x14ac:dyDescent="0.2">
      <c r="A18" t="s">
        <v>25476</v>
      </c>
      <c r="B18" t="s">
        <v>34795</v>
      </c>
      <c r="C18" s="14" t="s">
        <v>34707</v>
      </c>
      <c r="D18" s="14" t="s">
        <v>34694</v>
      </c>
      <c r="E18" s="14" t="s">
        <v>34726</v>
      </c>
      <c r="G18" s="14" t="s">
        <v>34704</v>
      </c>
      <c r="H18" s="14" t="s">
        <v>34705</v>
      </c>
      <c r="I18" s="14" t="s">
        <v>34727</v>
      </c>
    </row>
    <row r="19" spans="1:9" x14ac:dyDescent="0.2">
      <c r="A19" t="s">
        <v>25476</v>
      </c>
      <c r="B19" t="s">
        <v>25547</v>
      </c>
      <c r="C19" s="14" t="s">
        <v>34728</v>
      </c>
      <c r="D19" s="14" t="s">
        <v>34724</v>
      </c>
      <c r="E19" s="14" t="s">
        <v>34729</v>
      </c>
      <c r="G19" s="14" t="s">
        <v>34541</v>
      </c>
      <c r="H19" s="14" t="s">
        <v>34725</v>
      </c>
      <c r="I19" s="14" t="s">
        <v>34720</v>
      </c>
    </row>
    <row r="20" spans="1:9" x14ac:dyDescent="0.2">
      <c r="A20" t="s">
        <v>25476</v>
      </c>
      <c r="B20" t="s">
        <v>25498</v>
      </c>
      <c r="C20" s="14" t="s">
        <v>34730</v>
      </c>
      <c r="D20" s="14" t="s">
        <v>34731</v>
      </c>
      <c r="E20" s="14" t="s">
        <v>34732</v>
      </c>
      <c r="G20" s="14" t="s">
        <v>34733</v>
      </c>
      <c r="H20" s="14" t="s">
        <v>34734</v>
      </c>
      <c r="I20" s="14" t="s">
        <v>34694</v>
      </c>
    </row>
    <row r="21" spans="1:9" x14ac:dyDescent="0.2">
      <c r="A21" t="s">
        <v>25476</v>
      </c>
      <c r="B21" t="s">
        <v>25499</v>
      </c>
      <c r="C21" s="14" t="s">
        <v>34735</v>
      </c>
      <c r="D21" s="14" t="s">
        <v>34736</v>
      </c>
      <c r="E21" s="14" t="s">
        <v>34705</v>
      </c>
      <c r="G21" s="14" t="s">
        <v>34716</v>
      </c>
      <c r="H21" s="14" t="s">
        <v>34737</v>
      </c>
      <c r="I21" s="14" t="s">
        <v>34694</v>
      </c>
    </row>
    <row r="22" spans="1:9" x14ac:dyDescent="0.2">
      <c r="A22" t="s">
        <v>25476</v>
      </c>
      <c r="B22" t="s">
        <v>25548</v>
      </c>
      <c r="C22" s="14" t="s">
        <v>34645</v>
      </c>
      <c r="D22" s="14" t="s">
        <v>34738</v>
      </c>
      <c r="E22" s="14" t="s">
        <v>34739</v>
      </c>
      <c r="G22" s="14" t="s">
        <v>34740</v>
      </c>
      <c r="H22" s="14" t="s">
        <v>34741</v>
      </c>
      <c r="I22" s="14" t="s">
        <v>34742</v>
      </c>
    </row>
    <row r="23" spans="1:9" x14ac:dyDescent="0.2">
      <c r="A23" s="17" t="s">
        <v>25476</v>
      </c>
      <c r="B23" s="17" t="s">
        <v>25545</v>
      </c>
      <c r="C23" s="48" t="s">
        <v>34743</v>
      </c>
      <c r="D23" s="48" t="s">
        <v>34744</v>
      </c>
      <c r="E23" s="48" t="s">
        <v>34745</v>
      </c>
      <c r="F23" s="48"/>
      <c r="G23" s="48" t="s">
        <v>34746</v>
      </c>
      <c r="H23" s="48" t="s">
        <v>34747</v>
      </c>
      <c r="I23" s="48" t="s">
        <v>34748</v>
      </c>
    </row>
    <row r="24" spans="1:9" x14ac:dyDescent="0.2">
      <c r="A24" t="s">
        <v>25478</v>
      </c>
      <c r="B24" t="s">
        <v>25556</v>
      </c>
      <c r="C24" s="14" t="s">
        <v>34749</v>
      </c>
      <c r="D24" s="14" t="s">
        <v>34750</v>
      </c>
      <c r="E24" s="14" t="s">
        <v>34672</v>
      </c>
      <c r="G24" s="14" t="s">
        <v>34751</v>
      </c>
      <c r="H24" s="14" t="s">
        <v>34752</v>
      </c>
      <c r="I24" s="14" t="s">
        <v>34668</v>
      </c>
    </row>
    <row r="25" spans="1:9" x14ac:dyDescent="0.2">
      <c r="A25" t="s">
        <v>25478</v>
      </c>
      <c r="B25" t="s">
        <v>25500</v>
      </c>
      <c r="C25" s="14" t="s">
        <v>34753</v>
      </c>
      <c r="D25" s="14" t="s">
        <v>34754</v>
      </c>
      <c r="E25" s="14" t="s">
        <v>34694</v>
      </c>
      <c r="G25" s="14" t="s">
        <v>34689</v>
      </c>
      <c r="H25" s="14" t="s">
        <v>34755</v>
      </c>
      <c r="I25" s="14" t="s">
        <v>34672</v>
      </c>
    </row>
    <row r="26" spans="1:9" x14ac:dyDescent="0.2">
      <c r="A26" t="s">
        <v>25478</v>
      </c>
      <c r="B26" t="s">
        <v>25490</v>
      </c>
      <c r="C26" s="14" t="s">
        <v>34642</v>
      </c>
      <c r="D26" s="14" t="s">
        <v>34756</v>
      </c>
      <c r="E26" s="14" t="s">
        <v>34672</v>
      </c>
      <c r="G26" s="14" t="s">
        <v>34757</v>
      </c>
      <c r="H26" s="14" t="s">
        <v>34720</v>
      </c>
      <c r="I26" s="14" t="s">
        <v>34668</v>
      </c>
    </row>
    <row r="27" spans="1:9" x14ac:dyDescent="0.2">
      <c r="A27" t="s">
        <v>25478</v>
      </c>
      <c r="B27" t="s">
        <v>25503</v>
      </c>
      <c r="C27" s="14" t="s">
        <v>34530</v>
      </c>
      <c r="D27" s="14" t="s">
        <v>34758</v>
      </c>
      <c r="E27" s="14" t="s">
        <v>34694</v>
      </c>
      <c r="G27" s="14" t="s">
        <v>34702</v>
      </c>
      <c r="H27" s="14" t="s">
        <v>34687</v>
      </c>
      <c r="I27" s="14" t="s">
        <v>34668</v>
      </c>
    </row>
    <row r="28" spans="1:9" x14ac:dyDescent="0.2">
      <c r="A28" t="s">
        <v>25478</v>
      </c>
      <c r="B28" t="s">
        <v>25492</v>
      </c>
      <c r="C28" s="14" t="s">
        <v>34759</v>
      </c>
      <c r="D28" s="14" t="s">
        <v>34760</v>
      </c>
      <c r="E28" s="14" t="s">
        <v>34761</v>
      </c>
      <c r="G28" s="14" t="s">
        <v>34669</v>
      </c>
      <c r="H28" s="14" t="s">
        <v>34687</v>
      </c>
      <c r="I28" s="14" t="s">
        <v>34672</v>
      </c>
    </row>
    <row r="29" spans="1:9" x14ac:dyDescent="0.2">
      <c r="A29" t="s">
        <v>25478</v>
      </c>
      <c r="B29" t="s">
        <v>25501</v>
      </c>
      <c r="C29" s="14" t="s">
        <v>34762</v>
      </c>
      <c r="D29" s="14" t="s">
        <v>34763</v>
      </c>
      <c r="E29" s="14" t="s">
        <v>34764</v>
      </c>
      <c r="G29" s="14" t="s">
        <v>34765</v>
      </c>
      <c r="H29" s="14" t="s">
        <v>34766</v>
      </c>
      <c r="I29" s="14" t="s">
        <v>34694</v>
      </c>
    </row>
    <row r="30" spans="1:9" x14ac:dyDescent="0.2">
      <c r="A30" t="s">
        <v>25478</v>
      </c>
      <c r="B30" t="s">
        <v>25494</v>
      </c>
      <c r="C30" s="14" t="s">
        <v>34767</v>
      </c>
      <c r="D30" s="14" t="s">
        <v>34768</v>
      </c>
      <c r="E30" s="14" t="s">
        <v>34694</v>
      </c>
      <c r="G30" s="14" t="s">
        <v>34554</v>
      </c>
      <c r="H30" s="14" t="s">
        <v>34769</v>
      </c>
      <c r="I30" s="14" t="s">
        <v>34668</v>
      </c>
    </row>
    <row r="31" spans="1:9" x14ac:dyDescent="0.2">
      <c r="A31" t="s">
        <v>25478</v>
      </c>
      <c r="B31" t="s">
        <v>48</v>
      </c>
      <c r="C31" s="14" t="s">
        <v>34770</v>
      </c>
      <c r="D31" s="14" t="s">
        <v>34771</v>
      </c>
      <c r="E31" s="14" t="s">
        <v>34772</v>
      </c>
      <c r="G31" s="14" t="s">
        <v>34773</v>
      </c>
      <c r="H31" s="14" t="s">
        <v>34774</v>
      </c>
      <c r="I31" s="14" t="s">
        <v>34775</v>
      </c>
    </row>
    <row r="32" spans="1:9" x14ac:dyDescent="0.2">
      <c r="A32" t="s">
        <v>25478</v>
      </c>
      <c r="B32" t="s">
        <v>53</v>
      </c>
      <c r="C32" s="14" t="s">
        <v>34776</v>
      </c>
      <c r="D32" s="14" t="s">
        <v>34777</v>
      </c>
      <c r="E32" s="14" t="s">
        <v>34778</v>
      </c>
      <c r="G32" s="14" t="s">
        <v>34779</v>
      </c>
      <c r="H32" s="14" t="s">
        <v>34780</v>
      </c>
      <c r="I32" s="14" t="s">
        <v>34781</v>
      </c>
    </row>
    <row r="33" spans="1:9" x14ac:dyDescent="0.2">
      <c r="A33" t="s">
        <v>25478</v>
      </c>
      <c r="B33" t="s">
        <v>25502</v>
      </c>
      <c r="C33" s="14" t="s">
        <v>34782</v>
      </c>
      <c r="D33" s="14" t="s">
        <v>34783</v>
      </c>
      <c r="E33" s="14" t="s">
        <v>34780</v>
      </c>
      <c r="G33" s="14" t="s">
        <v>34565</v>
      </c>
      <c r="H33" s="14" t="s">
        <v>34784</v>
      </c>
      <c r="I33" s="14" t="s">
        <v>34696</v>
      </c>
    </row>
    <row r="34" spans="1:9" x14ac:dyDescent="0.2">
      <c r="A34" t="s">
        <v>25478</v>
      </c>
      <c r="B34" t="s">
        <v>25498</v>
      </c>
      <c r="C34" s="14" t="s">
        <v>34785</v>
      </c>
      <c r="D34" s="14" t="s">
        <v>34786</v>
      </c>
      <c r="E34" s="14" t="s">
        <v>34787</v>
      </c>
      <c r="G34" s="14" t="s">
        <v>34788</v>
      </c>
      <c r="H34" s="14" t="s">
        <v>34672</v>
      </c>
      <c r="I34" s="14" t="s">
        <v>34789</v>
      </c>
    </row>
    <row r="35" spans="1:9" x14ac:dyDescent="0.2">
      <c r="A35" s="17" t="s">
        <v>25478</v>
      </c>
      <c r="B35" s="17" t="s">
        <v>25545</v>
      </c>
      <c r="C35" s="48" t="s">
        <v>34790</v>
      </c>
      <c r="D35" s="48" t="s">
        <v>34791</v>
      </c>
      <c r="E35" s="48" t="s">
        <v>34792</v>
      </c>
      <c r="F35" s="48"/>
      <c r="G35" s="48" t="s">
        <v>34568</v>
      </c>
      <c r="H35" s="48" t="s">
        <v>34793</v>
      </c>
      <c r="I35" s="48" t="s">
        <v>34794</v>
      </c>
    </row>
  </sheetData>
  <mergeCells count="2">
    <mergeCell ref="C2:E2"/>
    <mergeCell ref="G2:I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Table A (Kleb SR) </vt:lpstr>
      <vt:lpstr>Table B (MTB SR)</vt:lpstr>
      <vt:lpstr>Table C (Sal SR)</vt:lpstr>
      <vt:lpstr>Table D (Staph SR)</vt:lpstr>
      <vt:lpstr>Table E (Kleb MICs)</vt:lpstr>
      <vt:lpstr>Table F (Sal MICs)</vt:lpstr>
      <vt:lpstr>Table G (PLF Models)</vt:lpstr>
      <vt:lpstr>Table H (Families)</vt:lpstr>
      <vt:lpstr>Table I MIC Models)</vt:lpstr>
      <vt:lpstr>Table J (Clade weighting)</vt:lpstr>
      <vt:lpstr>Table K (Clade comparison)</vt:lpstr>
      <vt:lpstr>Table L (Lowest 10 genes)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Marcus Nguyen</dc:creator>
  <cp:lastModifiedBy>JD</cp:lastModifiedBy>
  <dcterms:created xsi:type="dcterms:W3CDTF">2020-01-06T21:32:55Z</dcterms:created>
  <dcterms:modified xsi:type="dcterms:W3CDTF">2020-10-02T19:55:09Z</dcterms:modified>
</cp:coreProperties>
</file>